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xl/volatileDependencies.xml" ContentType="application/vnd.openxmlformats-officedocument.spreadsheetml.volatileDependenc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kush2\Claude\portfolio-projects\excel-fpa-model\workbook\"/>
    </mc:Choice>
  </mc:AlternateContent>
  <xr:revisionPtr revIDLastSave="0" documentId="8_{F95799BA-7B57-489C-8D11-D546B0B0484E}" xr6:coauthVersionLast="47" xr6:coauthVersionMax="47" xr10:uidLastSave="{00000000-0000-0000-0000-000000000000}"/>
  <bookViews>
    <workbookView xWindow="-110" yWindow="-110" windowWidth="25820" windowHeight="15500" xr2:uid="{96183B5D-ADA9-4897-A362-EAD3FA422D94}"/>
  </bookViews>
  <sheets>
    <sheet name="Cover" sheetId="1" r:id="rId1"/>
    <sheet name="Dashboard" sheetId="2" r:id="rId2"/>
    <sheet name="PnL" sheetId="3" r:id="rId3"/>
    <sheet name="PVM" sheetId="4" r:id="rId4"/>
    <sheet name="Forecast" sheetId="5" r:id="rId5"/>
    <sheet name="Scenarios" sheetId="6" r:id="rId6"/>
    <sheet name="WorkingCapital" sheetId="7" r:id="rId7"/>
    <sheet name="Channels" sheetId="8" r:id="rId8"/>
    <sheet name="Checks" sheetId="9" r:id="rId9"/>
    <sheet name="Assumptions" sheetId="10" r:id="rId10"/>
    <sheet name="PQ_Budget" sheetId="11" r:id="rId11"/>
    <sheet name="Data_Sales" sheetId="12" r:id="rId12"/>
    <sheet name="Data_BudgetUnits" sheetId="13" r:id="rId13"/>
    <sheet name="Data_BudgetRates" sheetId="14" r:id="rId14"/>
    <sheet name="Data_Opex" sheetId="15" r:id="rId15"/>
    <sheet name="Data_Balances" sheetId="16" r:id="rId16"/>
    <sheet name="Data_Dims" sheetId="17" r:id="rId17"/>
  </sheets>
  <definedNames>
    <definedName name="_xlchart.v1.0" hidden="1">Dashboard!$B$86:$B$93</definedName>
    <definedName name="_xlchart.v1.1" hidden="1">Dashboard!$C$86:$C$93</definedName>
    <definedName name="AsOfMonth">Assumptions!$C$6</definedName>
    <definedName name="breakeven_gap">Scenarios!$C$44</definedName>
    <definedName name="breakeven_revenue">Scenarios!$C$45</definedName>
    <definedName name="breakeven_uplift">Scenarios!$C$46</definedName>
    <definedName name="breakeven_volume">Scenarios!$C$47</definedName>
    <definedName name="bridge_ebitda">PVM!$F$84:$F$91</definedName>
    <definedName name="bridge_gm">PVM!$C$84:$C$89</definedName>
    <definedName name="budget_bias">Forecast!$D$110</definedName>
    <definedName name="budget_wape">Forecast!$D$109</definedName>
    <definedName name="ch_cube_years">Channels!$C$34:$E$38</definedName>
    <definedName name="ch_cube_yoy">Channels!$F$34:$H$38</definedName>
    <definedName name="ch_formulas">Channels!$C$6:$P$9</definedName>
    <definedName name="ch_total">Channels!$C$10:$P$10</definedName>
    <definedName name="checks_status">Checks!$G$6:$G$36</definedName>
    <definedName name="checks_summary">Checks!$B$2</definedName>
    <definedName name="cover_answers">Cover!$C$12:$C$16</definedName>
    <definedName name="ctrl_sales_revenue">Checks!$D$43</definedName>
    <definedName name="ctrl_sales_rows">Checks!$D$41</definedName>
    <definedName name="ctrl_sales_units">Checks!$D$42</definedName>
    <definedName name="dash_commentary">Dashboard!$B$11:$B$15</definedName>
    <definedName name="dash_movers">Dashboard!$B$57:$J$61</definedName>
    <definedName name="dash_scenarios">Dashboard!$K$57:$S$60</definedName>
    <definedName name="DAYSOF" comment="Days of flow a balance represents: DSO, DIO, DPO.">_xlfn.LAMBDA(_xlpm.balance,_xlpm.flow,_xlpm.days,IF(_xlpm.flow=0,0,_xlpm.balance/_xlpm.flow*_xlpm.days))</definedName>
    <definedName name="ExternalData_1" localSheetId="10" hidden="1">PQ_Budget!$B$4:$M$3460</definedName>
    <definedName name="FAVVAR" comment="Variance signed so favourable is positive, for revenue and cost lines alike.">_xlfn.LAMBDA(_xlpm.actual,_xlpm.plan,_xlpm.is_cost,IF(_xlpm.is_cost,_xlpm.plan-_xlpm.actual,_xlpm.actual-_xlpm.plan))</definedName>
    <definedName name="fc_basis">Forecast!$B$6:$M$11</definedName>
    <definedName name="fc_cogs">Forecast!$D$57:$O$62</definedName>
    <definedName name="fc_ets">Forecast!$D$116:$O$116</definedName>
    <definedName name="fc_ets_gap">Forecast!$P$117</definedName>
    <definedName name="fc_freight">Forecast!$D$67:$O$72</definedName>
    <definedName name="fc_opex">Forecast!$D$85:$O$88</definedName>
    <definedName name="fc_opex_basis">Forecast!$B$16:$E$19</definedName>
    <definedName name="fc_opex0">Forecast!$D$77:$O$80</definedName>
    <definedName name="fc_revenue">Forecast!$D$47:$O$52</definedName>
    <definedName name="fc_u0">Forecast!$D$27:$O$32</definedName>
    <definedName name="fc_units">Forecast!$D$37:$O$42</definedName>
    <definedName name="FiscalYear">Assumptions!$C$7</definedName>
    <definedName name="FYStart">Assumptions!$C$8</definedName>
    <definedName name="ISCLOSED" comment="TRUE when a month is closed (actuals), FALSE when it is forecast.">_xlfn.LAMBDA(_xlpm.month,_xlpm.month&lt;=AsOfMonth)</definedName>
    <definedName name="kpi_breakeven">Dashboard!$N$5</definedName>
    <definedName name="kpi_ccc">Dashboard!$Q$5</definedName>
    <definedName name="kpi_ebitda_fy">Dashboard!$K$5</definedName>
    <definedName name="kpi_ebitda_ytd">Dashboard!$H$5</definedName>
    <definedName name="kpi_gm_pct_ytd">Dashboard!$E$5</definedName>
    <definedName name="kpi_revenue_ytd">Dashboard!$B$5</definedName>
    <definedName name="LastDataMonth">Assumptions!$C$15</definedName>
    <definedName name="MONEY" comment="$1.2M / $350K style amounts for written commentary.">_xlfn.LAMBDA(_xlpm.x,IF(ABS(_xlpm.x)&gt;=999500,TEXT(_xlpm.x/1000000,"$#,##0.0")&amp;"M",TEXT(_xlpm.x/1000,"$#,##0")&amp;"K"))</definedName>
    <definedName name="MonthsClosed">Assumptions!$C$9</definedName>
    <definedName name="pnl_budget">PnL!$D$24:$O$37</definedName>
    <definedName name="pnl_fy_budget">PnL!$P$24:$P$37</definedName>
    <definedName name="pnl_fy_outlook">PnL!$P$7:$P$20</definedName>
    <definedName name="pnl_fy_py">PnL!$P$41:$P$54</definedName>
    <definedName name="pnl_fy_variance">PnL!$P$58:$P$71</definedName>
    <definedName name="pnl_months">PnL!$D$4:$O$4</definedName>
    <definedName name="pnl_outlook">PnL!$D$7:$O$20</definedName>
    <definedName name="pnl_py">PnL!$D$41:$O$54</definedName>
    <definedName name="pnl_summary">PnL!$P$7:$AB$20</definedName>
    <definedName name="pnl_variance">PnL!$D$58:$O$71</definedName>
    <definedName name="_xlnm.Print_Area" localSheetId="9">Assumptions!$B$1:$G$23</definedName>
    <definedName name="_xlnm.Print_Area" localSheetId="7">Channels!$B$1:$P$38</definedName>
    <definedName name="_xlnm.Print_Area" localSheetId="8">Checks!$B$1:$H$44</definedName>
    <definedName name="_xlnm.Print_Area" localSheetId="0">Cover!$A$1:$D$42</definedName>
    <definedName name="_xlnm.Print_Area" localSheetId="1">Dashboard!$A$1:$T$62</definedName>
    <definedName name="_xlnm.Print_Area" localSheetId="4">Forecast!$B$1:$P$118</definedName>
    <definedName name="_xlnm.Print_Area" localSheetId="2">PnL!$B$1:$AB$71</definedName>
    <definedName name="_xlnm.Print_Area" localSheetId="3">PVM!$B$1:$W$93</definedName>
    <definedName name="_xlnm.Print_Area" localSheetId="5">Scenarios!$B$1:$Q$49</definedName>
    <definedName name="_xlnm.Print_Area" localSheetId="6">WorkingCapital!$B$1:$Z$47</definedName>
    <definedName name="_xlnm.Print_Titles" localSheetId="2">PnL!$B:$B</definedName>
    <definedName name="pvm_by_category">PVM!$B$64:$J$69</definedName>
    <definedName name="pvm_by_channel">PVM!$B$75:$J$78</definedName>
    <definedName name="pvm_month">PVM!$B$6:$W$29</definedName>
    <definedName name="pvm_month_total">PVM!$B$30:$W$30</definedName>
    <definedName name="pvm_ytd">PVM!$B$35:$W$58</definedName>
    <definedName name="pvm_ytd_total">PVM!$B$59:$W$59</definedName>
    <definedName name="SAFEDIV" comment="n ÷ d, or 0 when d is 0.">_xlfn.LAMBDA(_xlpm.n,_xlpm.d,IF(_xlpm.d=0,0,_xlpm.n/_xlpm.d))</definedName>
    <definedName name="ScenarioList">Assumptions!$C$18:$E$18</definedName>
    <definedName name="ScenarioName">Scenarios!$C$4</definedName>
    <definedName name="ScenarioNo">Scenarios!$D$4</definedName>
    <definedName name="scn_budget">Scenarios!$C$21:$F$21</definedName>
    <definedName name="scn_live">Scenarios!$C$17:$G$17</definedName>
    <definedName name="scn_table">Scenarios!$C$18:$G$20</definedName>
    <definedName name="sel_cost">Assumptions!$F$21</definedName>
    <definedName name="sel_freight">Assumptions!$F$22</definedName>
    <definedName name="sel_opex">Assumptions!$F$23</definedName>
    <definedName name="sel_price">Assumptions!$F$20</definedName>
    <definedName name="sel_volume">Assumptions!$F$19</definedName>
    <definedName name="sens_grid">Scenarios!$C$26:$I$32</definedName>
    <definedName name="sens_price">Scenarios!$C$5</definedName>
    <definedName name="sens_price_axis">Scenarios!$B$26:$B$32</definedName>
    <definedName name="sens_volume">Scenarios!$C$6</definedName>
    <definedName name="sens_volume_axis">Scenarios!$C$25:$I$25</definedName>
    <definedName name="ShelfRisk">Assumptions!$C$13</definedName>
    <definedName name="SIGNMONEY" comment="MONEY with an explicit sign.">_xlfn.LAMBDA(_xlpm.x,IF(_xlpm.x&lt;0,"−","+")&amp;MONEY(ABS(_xlpm.x)))</definedName>
    <definedName name="Slicer_Category">#N/A</definedName>
    <definedName name="Slicer_Region">#N/A</definedName>
    <definedName name="Slicer_Year">#N/A</definedName>
    <definedName name="Tol">Assumptions!$C$14</definedName>
    <definedName name="tornado">Scenarios!$C$37:$C$41</definedName>
    <definedName name="TornadoStep">Scenarios!$C$35</definedName>
    <definedName name="TrailMonths">Assumptions!$C$10</definedName>
    <definedName name="TrailStart">Assumptions!$C$11</definedName>
    <definedName name="wc_asof">WorkingCapital!$O$12:$O$15</definedName>
    <definedName name="wc_at_risk_value">WorkingCapital!$I$44</definedName>
    <definedName name="wc_category">WorkingCapital!$C$38:$I$43</definedName>
    <definedName name="wc_dio_category">WorkingCapital!$C$19:$O$24</definedName>
    <definedName name="wc_lines">WorkingCapital!$C$6:$O$15</definedName>
    <definedName name="wc_months">WorkingCapital!$C$5:$O$5</definedName>
    <definedName name="WCDays">Assumptions!$C$12</definedName>
  </definedNames>
  <calcPr calcId="191029"/>
  <pivotCaches>
    <pivotCache cacheId="68" r:id="rId18"/>
    <pivotCache cacheId="69" r:id="rId19"/>
  </pivotCaches>
  <extLst>
    <ext xmlns:x14="http://schemas.microsoft.com/office/spreadsheetml/2009/9/main" uri="{876F7934-8845-4945-9796-88D515C7AA90}">
      <x14:pivotCaches>
        <pivotCache cacheId="56" r:id="rId20"/>
      </x14:pivotCaches>
    </ext>
    <ext xmlns:x14="http://schemas.microsoft.com/office/spreadsheetml/2009/9/main" uri="{BBE1A952-AA13-448e-AADC-164F8A28A991}">
      <x14:slicerCaches>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2a82b876-cdc3-498e-941c-cff56f4ae016" name="Sales" connection="Query - Sales"/>
          <x15:modelTable id="Product_f4cb7eb8-965f-46b3-8410-65f04b531878" name="Product" connection="Query - Product"/>
          <x15:modelTable id="Channel_265d6346-ebfc-4c57-9e5b-8cab0ae6d587" name="Channel" connection="Query - Channel"/>
          <x15:modelTable id="Region_1aa331e8-2417-4709-9fb9-f16b3cb5262a" name="Region" connection="Query - Region"/>
          <x15:modelTable id="Calendar_f532fe1a-a65d-4512-b746-d67a7f8696b8" name="Calendar" connection="Query - Calendar"/>
          <x15:modelTable id="Budget_95cf8173-56e8-411a-835a-e6beadffe131" name="Budget" connection="Query - Budget"/>
        </x15:modelTables>
        <x15:modelRelationships>
          <x15:modelRelationship fromTable="Sales" fromColumn="month" toTable="Calendar" toColumn="month"/>
          <x15:modelRelationship fromTable="Sales" fromColumn="sku" toTable="Product" toColumn="sku"/>
          <x15:modelRelationship fromTable="Sales" fromColumn="channel" toTable="Channel" toColumn="channel"/>
          <x15:modelRelationship fromTable="Sales" fromColumn="region" toTable="Region" toColumn="region"/>
          <x15:modelRelationship fromTable="Budget" fromColumn="month" toTable="Calendar" toColumn="month"/>
          <x15:modelRelationship fromTable="Budget" fromColumn="sku" toTable="Product" toColumn="sku"/>
          <x15:modelRelationship fromTable="Budget" fromColumn="channel" toTable="Channel" toColumn="channel"/>
          <x15:modelRelationship fromTable="Budget" fromColumn="region" toTable="Region" toColumn="region"/>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3" i="1" l="1"/>
  <c r="S57" i="2"/>
  <c r="S58" i="2"/>
  <c r="S59" i="2"/>
  <c r="Q57" i="2"/>
  <c r="Q58" i="2"/>
  <c r="Q59" i="2"/>
  <c r="O57" i="2"/>
  <c r="O58" i="2"/>
  <c r="O59" i="2"/>
  <c r="M57" i="2"/>
  <c r="M58" i="2"/>
  <c r="M59" i="2"/>
  <c r="K57" i="2"/>
  <c r="K58" i="2"/>
  <c r="K59" i="2"/>
  <c r="C107" i="2"/>
  <c r="C108" i="2"/>
  <c r="C109" i="2"/>
  <c r="B107" i="2"/>
  <c r="B108" i="2"/>
  <c r="B109" i="2"/>
  <c r="B97" i="2"/>
  <c r="B98" i="2"/>
  <c r="B99" i="2"/>
  <c r="B100" i="2"/>
  <c r="B101" i="2"/>
  <c r="B102" i="2"/>
  <c r="B86" i="2"/>
  <c r="B87" i="2"/>
  <c r="B88" i="2"/>
  <c r="B89" i="2"/>
  <c r="B90" i="2"/>
  <c r="B91" i="2"/>
  <c r="B92" i="2"/>
  <c r="B93" i="2"/>
  <c r="K7" i="2"/>
  <c r="B1" i="2"/>
  <c r="D33" i="9"/>
  <c r="E32" i="9" a="1"/>
  <c r="E32" i="9" s="1"/>
  <c r="E31" i="9" a="1"/>
  <c r="E31" i="9" s="1"/>
  <c r="E30" i="9" a="1"/>
  <c r="E30" i="9" s="1"/>
  <c r="E29" i="9"/>
  <c r="D27" i="9"/>
  <c r="D23" i="9"/>
  <c r="D17" i="9"/>
  <c r="D14" i="9"/>
  <c r="E13" i="9"/>
  <c r="D13" i="9"/>
  <c r="E12" i="9"/>
  <c r="D12" i="9"/>
  <c r="E11" i="9"/>
  <c r="F11" i="9" s="1"/>
  <c r="G11" i="9" s="1"/>
  <c r="D11" i="9"/>
  <c r="E10" i="9"/>
  <c r="D10" i="9"/>
  <c r="E9" i="9"/>
  <c r="D9" i="9"/>
  <c r="E8" i="9"/>
  <c r="D8" i="9" a="1"/>
  <c r="D8" i="9"/>
  <c r="E7" i="9"/>
  <c r="D7" i="9" a="1"/>
  <c r="D7" i="9" s="1"/>
  <c r="E6" i="9"/>
  <c r="D6" i="9" a="1"/>
  <c r="D6" i="9" s="1"/>
  <c r="F6" i="9" s="1"/>
  <c r="G6" i="9" s="1"/>
  <c r="B34" i="8"/>
  <c r="B35" i="8"/>
  <c r="B36" i="8"/>
  <c r="B37" i="8"/>
  <c r="E33" i="8"/>
  <c r="D33" i="8"/>
  <c r="C33" i="8"/>
  <c r="F39" i="7"/>
  <c r="C39" i="7"/>
  <c r="B38" i="7"/>
  <c r="C38" i="7" s="1"/>
  <c r="B39" i="7"/>
  <c r="B40" i="7"/>
  <c r="F40" i="7" s="1"/>
  <c r="B41" i="7"/>
  <c r="C41" i="7" s="1"/>
  <c r="B42" i="7"/>
  <c r="B43" i="7"/>
  <c r="F43" i="7" s="1"/>
  <c r="C34" i="7"/>
  <c r="D34" i="7"/>
  <c r="E34" i="7"/>
  <c r="F34" i="7"/>
  <c r="G34" i="7"/>
  <c r="H34" i="7"/>
  <c r="I34" i="7"/>
  <c r="J34" i="7"/>
  <c r="K34" i="7"/>
  <c r="L34" i="7"/>
  <c r="M34" i="7"/>
  <c r="N34" i="7"/>
  <c r="O34" i="7"/>
  <c r="B28" i="7"/>
  <c r="B29" i="7"/>
  <c r="B30" i="7"/>
  <c r="B31" i="7"/>
  <c r="B32" i="7"/>
  <c r="B33" i="7"/>
  <c r="C5" i="7"/>
  <c r="C7" i="7" s="1"/>
  <c r="B2" i="7"/>
  <c r="I6" i="4"/>
  <c r="I7" i="4"/>
  <c r="I8" i="4"/>
  <c r="I9" i="4"/>
  <c r="I10" i="4"/>
  <c r="I11" i="4"/>
  <c r="I12" i="4"/>
  <c r="I13" i="4"/>
  <c r="I14" i="4"/>
  <c r="I15" i="4"/>
  <c r="I16" i="4"/>
  <c r="I17" i="4"/>
  <c r="I18" i="4"/>
  <c r="I19" i="4"/>
  <c r="I20" i="4"/>
  <c r="I21" i="4"/>
  <c r="I22" i="4"/>
  <c r="I23" i="4"/>
  <c r="I24" i="4"/>
  <c r="I25" i="4"/>
  <c r="I26" i="4"/>
  <c r="I27" i="4"/>
  <c r="I28" i="4"/>
  <c r="I29" i="4"/>
  <c r="H6" i="4"/>
  <c r="H7" i="4"/>
  <c r="H8" i="4"/>
  <c r="H9" i="4"/>
  <c r="H10" i="4"/>
  <c r="H11" i="4"/>
  <c r="H12" i="4"/>
  <c r="H13" i="4"/>
  <c r="H14" i="4"/>
  <c r="H15" i="4"/>
  <c r="H16" i="4"/>
  <c r="H17" i="4"/>
  <c r="H18" i="4"/>
  <c r="H19" i="4"/>
  <c r="H20" i="4"/>
  <c r="H21" i="4"/>
  <c r="H22" i="4"/>
  <c r="H23" i="4"/>
  <c r="H24" i="4"/>
  <c r="H25" i="4"/>
  <c r="H26" i="4"/>
  <c r="H27" i="4"/>
  <c r="H28" i="4"/>
  <c r="H29" i="4"/>
  <c r="G6" i="4"/>
  <c r="G7" i="4"/>
  <c r="G8" i="4"/>
  <c r="G9" i="4"/>
  <c r="G10" i="4"/>
  <c r="G11" i="4"/>
  <c r="G12" i="4"/>
  <c r="G13" i="4"/>
  <c r="K13" i="4" s="1" a="1"/>
  <c r="K13" i="4" s="1"/>
  <c r="G14" i="4"/>
  <c r="G15" i="4"/>
  <c r="M15" i="4" s="1" a="1"/>
  <c r="M15" i="4" s="1"/>
  <c r="G16" i="4"/>
  <c r="G17" i="4"/>
  <c r="G18" i="4"/>
  <c r="M18" i="4" s="1" a="1"/>
  <c r="M18" i="4" s="1"/>
  <c r="G19" i="4"/>
  <c r="G20" i="4"/>
  <c r="G21" i="4"/>
  <c r="G22" i="4"/>
  <c r="G23" i="4"/>
  <c r="G24" i="4"/>
  <c r="G25" i="4"/>
  <c r="G26" i="4"/>
  <c r="G27" i="4"/>
  <c r="G28" i="4"/>
  <c r="K28" i="4" s="1" a="1"/>
  <c r="K28" i="4" s="1"/>
  <c r="G29" i="4"/>
  <c r="F6" i="4"/>
  <c r="F7" i="4"/>
  <c r="F8" i="4"/>
  <c r="F9" i="4"/>
  <c r="F10" i="4"/>
  <c r="F11" i="4"/>
  <c r="F12" i="4"/>
  <c r="F13" i="4"/>
  <c r="F14" i="4"/>
  <c r="F15" i="4"/>
  <c r="F16" i="4"/>
  <c r="F17" i="4"/>
  <c r="U17" i="4" s="1"/>
  <c r="F18" i="4"/>
  <c r="F19" i="4"/>
  <c r="F20" i="4"/>
  <c r="F21" i="4"/>
  <c r="F22" i="4"/>
  <c r="F23" i="4"/>
  <c r="F24" i="4"/>
  <c r="F25" i="4"/>
  <c r="F26" i="4"/>
  <c r="F27" i="4"/>
  <c r="F28" i="4"/>
  <c r="F29" i="4"/>
  <c r="E6" i="4"/>
  <c r="E7" i="4"/>
  <c r="E8" i="4"/>
  <c r="E9" i="4"/>
  <c r="E10" i="4"/>
  <c r="E11" i="4"/>
  <c r="E12" i="4"/>
  <c r="E13" i="4"/>
  <c r="E14" i="4"/>
  <c r="E15" i="4"/>
  <c r="E16" i="4"/>
  <c r="E17" i="4"/>
  <c r="E18" i="4"/>
  <c r="E19" i="4"/>
  <c r="E20" i="4"/>
  <c r="E21" i="4"/>
  <c r="E22" i="4"/>
  <c r="E23" i="4"/>
  <c r="E24" i="4"/>
  <c r="E25" i="4"/>
  <c r="E26" i="4"/>
  <c r="E27" i="4"/>
  <c r="E28" i="4"/>
  <c r="E29" i="4"/>
  <c r="D6" i="4"/>
  <c r="D7" i="4"/>
  <c r="D8" i="4"/>
  <c r="D9" i="4"/>
  <c r="J9" i="4" s="1" a="1"/>
  <c r="J9" i="4" s="1"/>
  <c r="D10" i="4"/>
  <c r="D11" i="4"/>
  <c r="D12" i="4"/>
  <c r="D13" i="4"/>
  <c r="D14" i="4"/>
  <c r="D15" i="4"/>
  <c r="D16" i="4"/>
  <c r="D17" i="4"/>
  <c r="D18" i="4"/>
  <c r="D19" i="4"/>
  <c r="D20" i="4"/>
  <c r="D21" i="4"/>
  <c r="D22" i="4"/>
  <c r="D23" i="4"/>
  <c r="D24" i="4"/>
  <c r="D25" i="4"/>
  <c r="D26" i="4"/>
  <c r="D27" i="4"/>
  <c r="D28" i="4"/>
  <c r="D29" i="4"/>
  <c r="B4" i="4"/>
  <c r="W5" i="3"/>
  <c r="B2" i="3"/>
  <c r="B1" i="3"/>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B102" i="5"/>
  <c r="B103" i="5"/>
  <c r="B104" i="5"/>
  <c r="B105" i="5"/>
  <c r="B106" i="5"/>
  <c r="B107" i="5"/>
  <c r="B94" i="5"/>
  <c r="B95" i="5"/>
  <c r="B96" i="5"/>
  <c r="B97" i="5"/>
  <c r="B98" i="5"/>
  <c r="B99" i="5"/>
  <c r="B85" i="5"/>
  <c r="B86" i="5"/>
  <c r="B87" i="5"/>
  <c r="B88" i="5"/>
  <c r="B77" i="5"/>
  <c r="B78" i="5"/>
  <c r="B79" i="5"/>
  <c r="B80" i="5"/>
  <c r="B67" i="5"/>
  <c r="B68" i="5"/>
  <c r="B69" i="5"/>
  <c r="B70" i="5"/>
  <c r="B71" i="5"/>
  <c r="B72" i="5"/>
  <c r="B57" i="5"/>
  <c r="B58" i="5"/>
  <c r="B59" i="5"/>
  <c r="B60" i="5"/>
  <c r="B61" i="5"/>
  <c r="B62" i="5"/>
  <c r="B47" i="5"/>
  <c r="B48" i="5"/>
  <c r="B49" i="5"/>
  <c r="B50" i="5"/>
  <c r="B51" i="5"/>
  <c r="B52" i="5"/>
  <c r="B37" i="5"/>
  <c r="B38" i="5"/>
  <c r="B39" i="5"/>
  <c r="B40" i="5"/>
  <c r="B41" i="5"/>
  <c r="B42" i="5"/>
  <c r="B27" i="5"/>
  <c r="B28" i="5"/>
  <c r="B29" i="5"/>
  <c r="B30" i="5"/>
  <c r="B31" i="5"/>
  <c r="B32" i="5"/>
  <c r="H11" i="5"/>
  <c r="G6" i="5"/>
  <c r="G7" i="5"/>
  <c r="G8" i="5"/>
  <c r="G9" i="5"/>
  <c r="G10" i="5"/>
  <c r="G11" i="5"/>
  <c r="F6" i="5"/>
  <c r="J6" i="5" s="1" a="1"/>
  <c r="J6" i="5" s="1"/>
  <c r="F7" i="5"/>
  <c r="J7" i="5" s="1" a="1"/>
  <c r="J7" i="5" s="1"/>
  <c r="F9" i="5"/>
  <c r="F10" i="5"/>
  <c r="D4" i="6"/>
  <c r="C15" i="10"/>
  <c r="E14" i="9" s="1"/>
  <c r="F14" i="9" s="1"/>
  <c r="G14" i="9" s="1"/>
  <c r="C11" i="10"/>
  <c r="H8" i="5" s="1"/>
  <c r="C9" i="10"/>
  <c r="C8" i="10"/>
  <c r="D16" i="5" s="1"/>
  <c r="F38" i="8"/>
  <c r="O10" i="8"/>
  <c r="F34" i="8"/>
  <c r="O6" i="8"/>
  <c r="E24" i="9"/>
  <c r="O7" i="8"/>
  <c r="F36" i="8"/>
  <c r="O8" i="8"/>
  <c r="F37" i="8"/>
  <c r="O9" i="8"/>
  <c r="C38" i="8"/>
  <c r="C34" i="8"/>
  <c r="C36" i="8"/>
  <c r="D36" i="8"/>
  <c r="D38" i="8"/>
  <c r="D34" i="8"/>
  <c r="C37" i="8"/>
  <c r="C35" i="8"/>
  <c r="F35" i="8"/>
  <c r="D37" i="8"/>
  <c r="B123" i="5" l="1"/>
  <c r="D94" i="5" a="1"/>
  <c r="D94" i="5" s="1"/>
  <c r="C18" i="5"/>
  <c r="E18" i="5" s="1" a="1"/>
  <c r="E18" i="5" s="1"/>
  <c r="D18" i="5"/>
  <c r="D23" i="5"/>
  <c r="D99" i="5" s="1" a="1"/>
  <c r="D99" i="5" s="1"/>
  <c r="M27" i="4" a="1"/>
  <c r="M27" i="4" s="1"/>
  <c r="M11" i="4" a="1"/>
  <c r="M11" i="4" s="1"/>
  <c r="K25" i="4" a="1"/>
  <c r="K25" i="4" s="1"/>
  <c r="C43" i="7"/>
  <c r="U15" i="4"/>
  <c r="D5" i="7"/>
  <c r="D7" i="7" s="1"/>
  <c r="F8" i="5"/>
  <c r="K8" i="5" s="1" a="1"/>
  <c r="K8" i="5" s="1"/>
  <c r="K15" i="4" a="1"/>
  <c r="K15" i="4" s="1"/>
  <c r="U9" i="4"/>
  <c r="F7" i="9"/>
  <c r="G7" i="9" s="1"/>
  <c r="E50" i="4"/>
  <c r="E49" i="4"/>
  <c r="E42" i="4"/>
  <c r="H54" i="4"/>
  <c r="F9" i="9"/>
  <c r="G9" i="9" s="1"/>
  <c r="H52" i="4"/>
  <c r="H50" i="4"/>
  <c r="F10" i="9"/>
  <c r="G10" i="9" s="1"/>
  <c r="D8" i="7"/>
  <c r="F12" i="9"/>
  <c r="G12" i="9" s="1"/>
  <c r="J8" i="5" a="1"/>
  <c r="J8" i="5" s="1"/>
  <c r="C10" i="5"/>
  <c r="C9" i="5"/>
  <c r="C8" i="7"/>
  <c r="C6" i="7"/>
  <c r="C9" i="7" s="1"/>
  <c r="F13" i="9"/>
  <c r="G13" i="9" s="1"/>
  <c r="C8" i="5"/>
  <c r="C7" i="5"/>
  <c r="E7" i="5" s="1" a="1"/>
  <c r="E7" i="5" s="1"/>
  <c r="C10" i="7"/>
  <c r="D11" i="7"/>
  <c r="C11" i="7"/>
  <c r="C40" i="7"/>
  <c r="U24" i="4"/>
  <c r="D9" i="5"/>
  <c r="D27" i="5" a="1"/>
  <c r="D27" i="5" s="1"/>
  <c r="F30" i="4"/>
  <c r="U22" i="4"/>
  <c r="M14" i="4" a="1"/>
  <c r="M14" i="4" s="1"/>
  <c r="L8" i="4" a="1"/>
  <c r="L8" i="4" s="1"/>
  <c r="D7" i="5"/>
  <c r="D6" i="5"/>
  <c r="U21" i="4"/>
  <c r="D18" i="7"/>
  <c r="D22" i="7" s="1" a="1"/>
  <c r="D22" i="7" s="1"/>
  <c r="D31" i="7" s="1" a="1"/>
  <c r="D31" i="7" s="1"/>
  <c r="D10" i="5"/>
  <c r="F11" i="5"/>
  <c r="K11" i="5" s="1" a="1"/>
  <c r="K11" i="5" s="1"/>
  <c r="L20" i="4" a="1"/>
  <c r="L20" i="4" s="1"/>
  <c r="D27" i="7"/>
  <c r="C27" i="7"/>
  <c r="I30" i="4"/>
  <c r="J20" i="4" a="1"/>
  <c r="J20" i="4" s="1"/>
  <c r="E22" i="9"/>
  <c r="J24" i="4" a="1"/>
  <c r="J24" i="4" s="1"/>
  <c r="L24" i="4" a="1"/>
  <c r="L24" i="4" s="1"/>
  <c r="L7" i="5" a="1"/>
  <c r="L7" i="5" s="1"/>
  <c r="J9" i="5" a="1"/>
  <c r="J9" i="5" s="1"/>
  <c r="D123" i="5"/>
  <c r="B124" i="5"/>
  <c r="J21" i="4" a="1"/>
  <c r="J21" i="4" s="1"/>
  <c r="L21" i="4" a="1"/>
  <c r="L21" i="4" s="1"/>
  <c r="D30" i="5" a="1"/>
  <c r="D30" i="5" s="1"/>
  <c r="D103" i="5" a="1"/>
  <c r="D103" i="5" s="1"/>
  <c r="D95" i="5" a="1"/>
  <c r="D95" i="5" s="1"/>
  <c r="D115" i="5" a="1"/>
  <c r="D115" i="5" s="1"/>
  <c r="D101" i="5"/>
  <c r="D79" i="5" a="1"/>
  <c r="D79" i="5" s="1"/>
  <c r="D31" i="5" a="1"/>
  <c r="D31" i="5" s="1"/>
  <c r="D105" i="5" a="1"/>
  <c r="D105" i="5" s="1"/>
  <c r="E23" i="5"/>
  <c r="D102" i="5" a="1"/>
  <c r="D102" i="5" s="1"/>
  <c r="D77" i="5" a="1"/>
  <c r="D77" i="5" s="1"/>
  <c r="D80" i="5" a="1"/>
  <c r="D80" i="5" s="1"/>
  <c r="D106" i="5" a="1"/>
  <c r="D106" i="5" s="1"/>
  <c r="D24" i="5" a="1"/>
  <c r="D24" i="5" s="1"/>
  <c r="D116" i="5" a="1"/>
  <c r="D116" i="5" s="1"/>
  <c r="D93" i="5"/>
  <c r="D104" i="5" a="1"/>
  <c r="D104" i="5" s="1"/>
  <c r="D97" i="5" a="1"/>
  <c r="D97" i="5" s="1"/>
  <c r="D107" i="5" a="1"/>
  <c r="D107" i="5" s="1"/>
  <c r="D78" i="5" a="1"/>
  <c r="D78" i="5" s="1"/>
  <c r="D28" i="5" a="1"/>
  <c r="D28" i="5" s="1"/>
  <c r="F12" i="5"/>
  <c r="J22" i="4" a="1"/>
  <c r="J22" i="4" s="1"/>
  <c r="L22" i="4" a="1"/>
  <c r="L22" i="4" s="1"/>
  <c r="S22" i="4" s="1"/>
  <c r="F23" i="10" a="1"/>
  <c r="F23" i="10" s="1"/>
  <c r="F22" i="10" a="1"/>
  <c r="F22" i="10" s="1"/>
  <c r="F21" i="10" a="1"/>
  <c r="F21" i="10" s="1"/>
  <c r="F20" i="10" a="1"/>
  <c r="F20" i="10" s="1"/>
  <c r="F19" i="10" a="1"/>
  <c r="F19" i="10" s="1"/>
  <c r="J10" i="5" a="1"/>
  <c r="J10" i="5" s="1"/>
  <c r="D96" i="5" a="1"/>
  <c r="D96" i="5" s="1"/>
  <c r="M29" i="4" a="1"/>
  <c r="M29" i="4" s="1"/>
  <c r="K29" i="4" a="1"/>
  <c r="K29" i="4" s="1"/>
  <c r="L19" i="4" a="1"/>
  <c r="L19" i="4" s="1"/>
  <c r="J19" i="4" a="1"/>
  <c r="J19" i="4" s="1"/>
  <c r="J18" i="4" a="1"/>
  <c r="J18" i="4" s="1"/>
  <c r="L18" i="4" a="1"/>
  <c r="L18" i="4" s="1"/>
  <c r="L17" i="4" a="1"/>
  <c r="L17" i="4" s="1"/>
  <c r="J17" i="4" a="1"/>
  <c r="J17" i="4" s="1"/>
  <c r="M24" i="4" a="1"/>
  <c r="M24" i="4" s="1"/>
  <c r="K24" i="4" a="1"/>
  <c r="K24" i="4" s="1"/>
  <c r="K16" i="4" a="1"/>
  <c r="K16" i="4" s="1"/>
  <c r="U16" i="4"/>
  <c r="U8" i="4"/>
  <c r="K23" i="4" a="1"/>
  <c r="K23" i="4" s="1"/>
  <c r="M23" i="4" a="1"/>
  <c r="M23" i="4" s="1"/>
  <c r="J14" i="4" a="1"/>
  <c r="J14" i="4" s="1"/>
  <c r="L14" i="4" a="1"/>
  <c r="L14" i="4" s="1"/>
  <c r="E30" i="4"/>
  <c r="L15" i="4" a="1"/>
  <c r="L15" i="4" s="1"/>
  <c r="S15" i="4" s="1"/>
  <c r="J15" i="4" a="1"/>
  <c r="J15" i="4" s="1"/>
  <c r="L12" i="4" a="1"/>
  <c r="L12" i="4" s="1"/>
  <c r="J12" i="4" a="1"/>
  <c r="J12" i="4" s="1"/>
  <c r="M19" i="4" a="1"/>
  <c r="M19" i="4" s="1"/>
  <c r="K19" i="4" a="1"/>
  <c r="K19" i="4" s="1"/>
  <c r="R19" i="4" s="1"/>
  <c r="L11" i="4" a="1"/>
  <c r="L11" i="4" s="1"/>
  <c r="S11" i="4" s="1"/>
  <c r="J11" i="4" a="1"/>
  <c r="J11" i="4" s="1"/>
  <c r="N11" i="4" s="1"/>
  <c r="C6" i="8"/>
  <c r="C7" i="8"/>
  <c r="I56" i="4"/>
  <c r="G40" i="4"/>
  <c r="F48" i="4"/>
  <c r="E56" i="4"/>
  <c r="C8" i="8"/>
  <c r="I57" i="4"/>
  <c r="G41" i="4"/>
  <c r="F49" i="4"/>
  <c r="E57" i="4"/>
  <c r="C9" i="8"/>
  <c r="I58" i="4"/>
  <c r="G42" i="4"/>
  <c r="F50" i="4"/>
  <c r="E58" i="4"/>
  <c r="B4" i="8"/>
  <c r="H35" i="4"/>
  <c r="G43" i="4"/>
  <c r="F51" i="4"/>
  <c r="D35" i="4"/>
  <c r="H36" i="4"/>
  <c r="G44" i="4"/>
  <c r="F52" i="4"/>
  <c r="D36" i="4"/>
  <c r="H37" i="4"/>
  <c r="G45" i="4"/>
  <c r="F53" i="4"/>
  <c r="D37" i="4"/>
  <c r="H39" i="4"/>
  <c r="G47" i="4"/>
  <c r="F55" i="4"/>
  <c r="D39" i="4"/>
  <c r="H42" i="4"/>
  <c r="G50" i="4"/>
  <c r="F58" i="4"/>
  <c r="D42" i="4"/>
  <c r="L6" i="8"/>
  <c r="I35" i="4"/>
  <c r="H43" i="4"/>
  <c r="G51" i="4"/>
  <c r="E35" i="4"/>
  <c r="D43" i="4"/>
  <c r="L7" i="8"/>
  <c r="I36" i="4"/>
  <c r="H44" i="4"/>
  <c r="G52" i="4"/>
  <c r="E36" i="4"/>
  <c r="D44" i="4"/>
  <c r="L8" i="8"/>
  <c r="I37" i="4"/>
  <c r="H45" i="4"/>
  <c r="G53" i="4"/>
  <c r="E37" i="4"/>
  <c r="D45" i="4"/>
  <c r="L9" i="8"/>
  <c r="K6" i="8"/>
  <c r="I39" i="4"/>
  <c r="H47" i="4"/>
  <c r="G55" i="4"/>
  <c r="E39" i="4"/>
  <c r="D47" i="4"/>
  <c r="K7" i="8"/>
  <c r="I40" i="4"/>
  <c r="H48" i="4"/>
  <c r="G56" i="4"/>
  <c r="E40" i="4"/>
  <c r="D48" i="4"/>
  <c r="D24" i="9"/>
  <c r="F24" i="9" s="1"/>
  <c r="G24" i="9" s="1"/>
  <c r="K8" i="8"/>
  <c r="K9" i="8"/>
  <c r="D16" i="9"/>
  <c r="G6" i="8"/>
  <c r="I43" i="4"/>
  <c r="H51" i="4"/>
  <c r="F35" i="4"/>
  <c r="E43" i="4"/>
  <c r="D51" i="4"/>
  <c r="G8" i="8"/>
  <c r="I45" i="4"/>
  <c r="H53" i="4"/>
  <c r="F37" i="4"/>
  <c r="E45" i="4"/>
  <c r="D53" i="4"/>
  <c r="G9" i="8"/>
  <c r="I48" i="4"/>
  <c r="H56" i="4"/>
  <c r="F40" i="4"/>
  <c r="E48" i="4"/>
  <c r="D56" i="4"/>
  <c r="D6" i="8"/>
  <c r="I51" i="4"/>
  <c r="G35" i="4"/>
  <c r="F43" i="4"/>
  <c r="E51" i="4"/>
  <c r="B33" i="4"/>
  <c r="D7" i="8"/>
  <c r="P7" i="8" s="1"/>
  <c r="I52" i="4"/>
  <c r="G36" i="4"/>
  <c r="F44" i="4"/>
  <c r="E52" i="4"/>
  <c r="D8" i="8"/>
  <c r="I53" i="4"/>
  <c r="G37" i="4"/>
  <c r="F45" i="4"/>
  <c r="E53" i="4"/>
  <c r="H58" i="4"/>
  <c r="D46" i="4"/>
  <c r="D4" i="3"/>
  <c r="G38" i="4"/>
  <c r="D49" i="4"/>
  <c r="G39" i="4"/>
  <c r="D50" i="4"/>
  <c r="G46" i="4"/>
  <c r="D52" i="4"/>
  <c r="G48" i="4"/>
  <c r="D54" i="4"/>
  <c r="G49" i="4"/>
  <c r="D55" i="4"/>
  <c r="G57" i="4"/>
  <c r="D58" i="4"/>
  <c r="F38" i="4"/>
  <c r="I38" i="4"/>
  <c r="F41" i="4"/>
  <c r="I42" i="4"/>
  <c r="F46" i="4"/>
  <c r="I44" i="4"/>
  <c r="F47" i="4"/>
  <c r="I46" i="4"/>
  <c r="F54" i="4"/>
  <c r="I47" i="4"/>
  <c r="F56" i="4"/>
  <c r="H55" i="4"/>
  <c r="H57" i="4"/>
  <c r="D9" i="8"/>
  <c r="G54" i="4"/>
  <c r="G58" i="4"/>
  <c r="F36" i="4"/>
  <c r="F39" i="4"/>
  <c r="F42" i="4"/>
  <c r="F57" i="4"/>
  <c r="E38" i="4"/>
  <c r="E41" i="4"/>
  <c r="E44" i="4"/>
  <c r="E46" i="4"/>
  <c r="E47" i="4"/>
  <c r="C17" i="5"/>
  <c r="D8" i="5"/>
  <c r="D11" i="5"/>
  <c r="I41" i="4"/>
  <c r="I49" i="4"/>
  <c r="I50" i="4"/>
  <c r="U50" i="4" s="1"/>
  <c r="I55" i="4"/>
  <c r="H46" i="4"/>
  <c r="H49" i="4"/>
  <c r="U49" i="4" s="1"/>
  <c r="D41" i="4"/>
  <c r="D57" i="4"/>
  <c r="D17" i="5"/>
  <c r="E17" i="5" s="1" a="1"/>
  <c r="E17" i="5" s="1"/>
  <c r="C6" i="5"/>
  <c r="I54" i="4"/>
  <c r="H38" i="4"/>
  <c r="D15" i="9"/>
  <c r="H40" i="4"/>
  <c r="U40" i="4" s="1"/>
  <c r="D38" i="4"/>
  <c r="D40" i="4"/>
  <c r="D19" i="5"/>
  <c r="C11" i="5"/>
  <c r="C16" i="5"/>
  <c r="C19" i="5"/>
  <c r="G7" i="8"/>
  <c r="H41" i="4"/>
  <c r="D38" i="7"/>
  <c r="D39" i="7"/>
  <c r="E39" i="7" s="1" a="1"/>
  <c r="E39" i="7" s="1"/>
  <c r="I39" i="7" s="1" a="1"/>
  <c r="I39" i="7" s="1"/>
  <c r="D40" i="7"/>
  <c r="D41" i="7"/>
  <c r="E41" i="7" s="1" a="1"/>
  <c r="E41" i="7" s="1"/>
  <c r="I6" i="5"/>
  <c r="L6" i="5" s="1" a="1"/>
  <c r="L6" i="5" s="1"/>
  <c r="I7" i="5"/>
  <c r="I9" i="5"/>
  <c r="L9" i="5" s="1" a="1"/>
  <c r="L9" i="5" s="1"/>
  <c r="I11" i="5"/>
  <c r="H7" i="5"/>
  <c r="K7" i="5" s="1" a="1"/>
  <c r="K7" i="5" s="1"/>
  <c r="H10" i="5"/>
  <c r="K10" i="5" s="1" a="1"/>
  <c r="K10" i="5" s="1"/>
  <c r="G12" i="5"/>
  <c r="J11" i="5" a="1"/>
  <c r="J11" i="5" s="1"/>
  <c r="N6" i="2"/>
  <c r="B2" i="5"/>
  <c r="H9" i="5"/>
  <c r="K9" i="5" s="1" a="1"/>
  <c r="K9" i="5" s="1"/>
  <c r="E55" i="4"/>
  <c r="L16" i="4" a="1"/>
  <c r="L16" i="4" s="1"/>
  <c r="J16" i="4" a="1"/>
  <c r="J16" i="4" s="1"/>
  <c r="R16" i="4" s="1"/>
  <c r="H6" i="5"/>
  <c r="K6" i="5" s="1" a="1"/>
  <c r="K6" i="5" s="1"/>
  <c r="I10" i="5"/>
  <c r="L10" i="5" s="1" a="1"/>
  <c r="L10" i="5" s="1"/>
  <c r="I8" i="5"/>
  <c r="L8" i="5" s="1" a="1"/>
  <c r="L8" i="5" s="1"/>
  <c r="E54" i="4"/>
  <c r="L13" i="4" a="1"/>
  <c r="L13" i="4" s="1"/>
  <c r="J13" i="4" a="1"/>
  <c r="J13" i="4" s="1"/>
  <c r="N13" i="4" s="1"/>
  <c r="M20" i="4" a="1"/>
  <c r="M20" i="4" s="1"/>
  <c r="K20" i="4" a="1"/>
  <c r="K20" i="4" s="1"/>
  <c r="S20" i="4"/>
  <c r="U11" i="4"/>
  <c r="H30" i="4"/>
  <c r="L10" i="4" a="1"/>
  <c r="L10" i="4" s="1"/>
  <c r="J10" i="4" a="1"/>
  <c r="J10" i="4" s="1"/>
  <c r="L7" i="4" a="1"/>
  <c r="L7" i="4" s="1"/>
  <c r="J7" i="4" a="1"/>
  <c r="J7" i="4" s="1"/>
  <c r="L9" i="4" a="1"/>
  <c r="L9" i="4" s="1"/>
  <c r="N9" i="4" s="1"/>
  <c r="M9" i="4" a="1"/>
  <c r="M9" i="4" s="1"/>
  <c r="K9" i="4" a="1"/>
  <c r="K9" i="4" s="1"/>
  <c r="R9" i="4" s="1"/>
  <c r="U25" i="4"/>
  <c r="L27" i="4" a="1"/>
  <c r="L27" i="4" s="1"/>
  <c r="S27" i="4" s="1"/>
  <c r="J27" i="4" a="1"/>
  <c r="J27" i="4" s="1"/>
  <c r="N27" i="4" s="1"/>
  <c r="L23" i="4" a="1"/>
  <c r="L23" i="4" s="1"/>
  <c r="J23" i="4" a="1"/>
  <c r="J23" i="4" s="1"/>
  <c r="M22" i="4" a="1"/>
  <c r="M22" i="4" s="1"/>
  <c r="K22" i="4" a="1"/>
  <c r="K22" i="4" s="1"/>
  <c r="U14" i="4"/>
  <c r="U13" i="4"/>
  <c r="U12" i="4"/>
  <c r="K12" i="4" a="1"/>
  <c r="K12" i="4" s="1"/>
  <c r="G30" i="4"/>
  <c r="K17" i="4" a="1"/>
  <c r="K17" i="4" s="1"/>
  <c r="M17" i="4" a="1"/>
  <c r="M17" i="4" s="1"/>
  <c r="U7" i="4"/>
  <c r="D30" i="4"/>
  <c r="J6" i="4" a="1"/>
  <c r="J6" i="4" s="1"/>
  <c r="L6" i="4" a="1"/>
  <c r="L6" i="4" s="1"/>
  <c r="U29" i="4"/>
  <c r="M10" i="4" a="1"/>
  <c r="M10" i="4" s="1"/>
  <c r="K10" i="4" a="1"/>
  <c r="K10" i="4" s="1"/>
  <c r="R10" i="4"/>
  <c r="K7" i="4" a="1"/>
  <c r="K7" i="4" s="1"/>
  <c r="R7" i="4" s="1"/>
  <c r="M7" i="4" a="1"/>
  <c r="M7" i="4" s="1"/>
  <c r="S7" i="4" s="1"/>
  <c r="U27" i="4"/>
  <c r="J8" i="4" a="1"/>
  <c r="J8" i="4" s="1"/>
  <c r="N8" i="4" s="1"/>
  <c r="L29" i="4" a="1"/>
  <c r="L29" i="4" s="1"/>
  <c r="J29" i="4" a="1"/>
  <c r="J29" i="4" s="1"/>
  <c r="L26" i="4" a="1"/>
  <c r="L26" i="4" s="1"/>
  <c r="U26" i="4"/>
  <c r="U23" i="4"/>
  <c r="L28" i="4" a="1"/>
  <c r="L28" i="4" s="1"/>
  <c r="J28" i="4" a="1"/>
  <c r="J28" i="4" s="1"/>
  <c r="U28" i="4"/>
  <c r="J25" i="4" a="1"/>
  <c r="J25" i="4" s="1"/>
  <c r="R25" i="4" s="1"/>
  <c r="L25" i="4" a="1"/>
  <c r="L25" i="4" s="1"/>
  <c r="F8" i="9"/>
  <c r="G8" i="9" s="1"/>
  <c r="K27" i="4" a="1"/>
  <c r="K27" i="4" s="1"/>
  <c r="U19" i="4"/>
  <c r="M26" i="4" a="1"/>
  <c r="M26" i="4" s="1"/>
  <c r="K26" i="4" a="1"/>
  <c r="K26" i="4" s="1"/>
  <c r="S26" i="4"/>
  <c r="U18" i="4"/>
  <c r="U20" i="4"/>
  <c r="D43" i="7"/>
  <c r="E43" i="7" s="1" a="1"/>
  <c r="E43" i="7" s="1"/>
  <c r="I43" i="7" s="1" a="1"/>
  <c r="I43" i="7" s="1"/>
  <c r="D42" i="7"/>
  <c r="M25" i="4" a="1"/>
  <c r="M25" i="4" s="1"/>
  <c r="S25" i="4" s="1"/>
  <c r="D23" i="7" a="1"/>
  <c r="D23" i="7" s="1"/>
  <c r="D32" i="7" s="1" a="1"/>
  <c r="D32" i="7" s="1"/>
  <c r="D21" i="7" a="1"/>
  <c r="D21" i="7" s="1"/>
  <c r="D30" i="7" s="1" a="1"/>
  <c r="D30" i="7" s="1"/>
  <c r="D19" i="7" a="1"/>
  <c r="D19" i="7" s="1"/>
  <c r="D28" i="7" s="1" a="1"/>
  <c r="D28" i="7" s="1"/>
  <c r="D24" i="7" a="1"/>
  <c r="D24" i="7" s="1"/>
  <c r="D33" i="7" s="1" a="1"/>
  <c r="D33" i="7" s="1"/>
  <c r="M21" i="4" a="1"/>
  <c r="M21" i="4" s="1"/>
  <c r="S21" i="4"/>
  <c r="K18" i="4" a="1"/>
  <c r="K18" i="4" s="1"/>
  <c r="R18" i="4" s="1"/>
  <c r="U10" i="4"/>
  <c r="M16" i="4" a="1"/>
  <c r="M16" i="4" s="1"/>
  <c r="S16" i="4" s="1"/>
  <c r="D20" i="7" a="1"/>
  <c r="D20" i="7" s="1"/>
  <c r="D29" i="7" s="1" a="1"/>
  <c r="D29" i="7" s="1"/>
  <c r="K14" i="4" a="1"/>
  <c r="K14" i="4" s="1"/>
  <c r="R14" i="4" s="1"/>
  <c r="U6" i="4"/>
  <c r="K21" i="4" a="1"/>
  <c r="K21" i="4" s="1"/>
  <c r="R21" i="4" s="1"/>
  <c r="M12" i="4" a="1"/>
  <c r="M12" i="4" s="1"/>
  <c r="S18" i="4"/>
  <c r="E5" i="7"/>
  <c r="D10" i="7"/>
  <c r="D13" i="7" a="1"/>
  <c r="D13" i="7" s="1"/>
  <c r="K11" i="4" a="1"/>
  <c r="K11" i="4" s="1"/>
  <c r="M13" i="4" a="1"/>
  <c r="M13" i="4" s="1"/>
  <c r="D6" i="7"/>
  <c r="M28" i="4" a="1"/>
  <c r="M28" i="4" s="1"/>
  <c r="K8" i="4" a="1"/>
  <c r="K8" i="4" s="1"/>
  <c r="K6" i="4" a="1"/>
  <c r="K6" i="4" s="1"/>
  <c r="M8" i="4" a="1"/>
  <c r="M8" i="4" s="1"/>
  <c r="S8" i="4" s="1"/>
  <c r="F42" i="7"/>
  <c r="F41" i="7"/>
  <c r="G41" i="7" s="1" a="1"/>
  <c r="G41" i="7" s="1"/>
  <c r="H41" i="7" s="1"/>
  <c r="M6" i="4" a="1"/>
  <c r="M6" i="4" s="1"/>
  <c r="J26" i="4" a="1"/>
  <c r="J26" i="4" s="1"/>
  <c r="N26" i="4" s="1"/>
  <c r="C18" i="7"/>
  <c r="C42" i="7"/>
  <c r="C44" i="7" s="1"/>
  <c r="E33" i="9" s="1"/>
  <c r="F33" i="9" s="1"/>
  <c r="G33" i="9" s="1"/>
  <c r="F38" i="7"/>
  <c r="E37" i="8"/>
  <c r="E38" i="8"/>
  <c r="E35" i="8"/>
  <c r="E34" i="8"/>
  <c r="D35" i="8"/>
  <c r="E36" i="8"/>
  <c r="S10" i="4" l="1"/>
  <c r="D9" i="7"/>
  <c r="E10" i="5" a="1"/>
  <c r="E10" i="5" s="1"/>
  <c r="R12" i="4"/>
  <c r="L11" i="5" a="1"/>
  <c r="L11" i="5" s="1"/>
  <c r="M11" i="5" s="1"/>
  <c r="E6" i="5" a="1"/>
  <c r="E6" i="5" s="1"/>
  <c r="S6" i="4"/>
  <c r="S13" i="4"/>
  <c r="S12" i="4"/>
  <c r="G39" i="7" a="1"/>
  <c r="G39" i="7" s="1"/>
  <c r="H39" i="7" s="1"/>
  <c r="S9" i="4"/>
  <c r="C12" i="7" a="1"/>
  <c r="C12" i="7" s="1"/>
  <c r="N7" i="4"/>
  <c r="E9" i="5" a="1"/>
  <c r="E9" i="5" s="1"/>
  <c r="S19" i="4"/>
  <c r="R29" i="4"/>
  <c r="D29" i="5" a="1"/>
  <c r="D29" i="5" s="1"/>
  <c r="D114" i="5"/>
  <c r="D98" i="5" a="1"/>
  <c r="D98" i="5" s="1"/>
  <c r="D117" i="5" a="1"/>
  <c r="D117" i="5" s="1"/>
  <c r="S29" i="4"/>
  <c r="D14" i="7" a="1"/>
  <c r="D14" i="7" s="1"/>
  <c r="D15" i="7" s="1"/>
  <c r="R20" i="4"/>
  <c r="D32" i="5" a="1"/>
  <c r="D32" i="5" s="1"/>
  <c r="M7" i="5"/>
  <c r="N21" i="4"/>
  <c r="D37" i="5"/>
  <c r="D67" i="5" s="1"/>
  <c r="U57" i="4"/>
  <c r="U52" i="4"/>
  <c r="H65" i="4"/>
  <c r="N22" i="4"/>
  <c r="H69" i="4"/>
  <c r="K10" i="8"/>
  <c r="C14" i="7" a="1"/>
  <c r="C14" i="7" s="1"/>
  <c r="C13" i="7" a="1"/>
  <c r="C13" i="7" s="1"/>
  <c r="R6" i="4"/>
  <c r="U56" i="4"/>
  <c r="D12" i="7" a="1"/>
  <c r="D12" i="7" s="1"/>
  <c r="S14" i="4"/>
  <c r="R27" i="4"/>
  <c r="R22" i="4"/>
  <c r="E11" i="5" a="1"/>
  <c r="E11" i="5" s="1"/>
  <c r="N20" i="4"/>
  <c r="E8" i="5" a="1"/>
  <c r="E8" i="5" s="1"/>
  <c r="U45" i="4"/>
  <c r="S23" i="4"/>
  <c r="R13" i="4"/>
  <c r="N25" i="4"/>
  <c r="R23" i="4"/>
  <c r="N28" i="4"/>
  <c r="R24" i="4"/>
  <c r="U44" i="4"/>
  <c r="S24" i="4"/>
  <c r="U54" i="4"/>
  <c r="N17" i="4"/>
  <c r="C15" i="7"/>
  <c r="S28" i="4"/>
  <c r="E40" i="7" a="1"/>
  <c r="E40" i="7" s="1"/>
  <c r="I40" i="7" s="1" a="1"/>
  <c r="I40" i="7" s="1"/>
  <c r="S17" i="4"/>
  <c r="N10" i="4"/>
  <c r="N19" i="4"/>
  <c r="M8" i="5"/>
  <c r="M6" i="5"/>
  <c r="D39" i="5"/>
  <c r="D69" i="5" s="1"/>
  <c r="L37" i="4" a="1"/>
  <c r="L37" i="4" s="1"/>
  <c r="J37" i="4" a="1"/>
  <c r="J37" i="4" s="1"/>
  <c r="N37" i="4" s="1"/>
  <c r="U46" i="4"/>
  <c r="N24" i="4"/>
  <c r="L41" i="4" a="1"/>
  <c r="L41" i="4" s="1"/>
  <c r="J41" i="4" a="1"/>
  <c r="J41" i="4" s="1"/>
  <c r="L45" i="4" a="1"/>
  <c r="L45" i="4" s="1"/>
  <c r="J45" i="4" a="1"/>
  <c r="J45" i="4" s="1"/>
  <c r="N45" i="4" s="1"/>
  <c r="M44" i="4" a="1"/>
  <c r="M44" i="4" s="1"/>
  <c r="K44" i="4" a="1"/>
  <c r="K44" i="4" s="1"/>
  <c r="H77" i="4"/>
  <c r="I76" i="4"/>
  <c r="U36" i="4"/>
  <c r="N12" i="4"/>
  <c r="K57" i="4" a="1"/>
  <c r="K57" i="4" s="1"/>
  <c r="R57" i="4" s="1"/>
  <c r="M57" i="4" a="1"/>
  <c r="M57" i="4" s="1"/>
  <c r="S57" i="4" s="1"/>
  <c r="M53" i="4" a="1"/>
  <c r="M53" i="4" s="1"/>
  <c r="S53" i="4" s="1"/>
  <c r="K53" i="4" a="1"/>
  <c r="K53" i="4" s="1"/>
  <c r="D59" i="4"/>
  <c r="L35" i="4" a="1"/>
  <c r="L35" i="4" s="1"/>
  <c r="J35" i="4" a="1"/>
  <c r="J35" i="4" s="1"/>
  <c r="J12" i="5" a="1"/>
  <c r="J12" i="5" s="1"/>
  <c r="D10" i="8"/>
  <c r="G34" i="8" a="1"/>
  <c r="G34" i="8" s="1"/>
  <c r="H34" i="8" s="1"/>
  <c r="E6" i="8"/>
  <c r="F6" i="8" s="1" a="1"/>
  <c r="F6" i="8" s="1"/>
  <c r="D21" i="9" a="1"/>
  <c r="D21" i="9" s="1"/>
  <c r="M43" i="4" a="1"/>
  <c r="M43" i="4" s="1"/>
  <c r="K43" i="4" a="1"/>
  <c r="K43" i="4" s="1"/>
  <c r="D12" i="5"/>
  <c r="M46" i="4" a="1"/>
  <c r="M46" i="4" s="1"/>
  <c r="K46" i="4" a="1"/>
  <c r="K46" i="4" s="1"/>
  <c r="I75" i="4"/>
  <c r="U35" i="4"/>
  <c r="I64" i="4"/>
  <c r="H59" i="4"/>
  <c r="R15" i="4"/>
  <c r="N15" i="4"/>
  <c r="D88" i="5"/>
  <c r="I67" i="4"/>
  <c r="U47" i="4"/>
  <c r="L44" i="4" a="1"/>
  <c r="L44" i="4" s="1"/>
  <c r="J44" i="4" a="1"/>
  <c r="J44" i="4" s="1"/>
  <c r="D85" i="5"/>
  <c r="D81" i="5"/>
  <c r="M9" i="5"/>
  <c r="J58" i="4" a="1"/>
  <c r="J58" i="4" s="1"/>
  <c r="L58" i="4" a="1"/>
  <c r="L58" i="4" s="1"/>
  <c r="N18" i="4"/>
  <c r="K48" i="4" a="1"/>
  <c r="K48" i="4" s="1"/>
  <c r="M48" i="4" a="1"/>
  <c r="M48" i="4" s="1"/>
  <c r="L57" i="4" a="1"/>
  <c r="L57" i="4" s="1"/>
  <c r="J57" i="4" a="1"/>
  <c r="J57" i="4" s="1"/>
  <c r="L49" i="4" a="1"/>
  <c r="L49" i="4" s="1"/>
  <c r="J49" i="4" a="1"/>
  <c r="J49" i="4" s="1"/>
  <c r="I77" i="4"/>
  <c r="U37" i="4"/>
  <c r="E42" i="7" a="1"/>
  <c r="E42" i="7" s="1"/>
  <c r="I42" i="7" s="1" a="1"/>
  <c r="I42" i="7" s="1"/>
  <c r="G43" i="7" a="1"/>
  <c r="G43" i="7" s="1"/>
  <c r="H43" i="7" s="1"/>
  <c r="M42" i="4" a="1"/>
  <c r="M42" i="4" s="1"/>
  <c r="K42" i="4" a="1"/>
  <c r="K42" i="4" s="1"/>
  <c r="N14" i="4"/>
  <c r="D86" i="5"/>
  <c r="L54" i="4" a="1"/>
  <c r="L54" i="4" s="1"/>
  <c r="J54" i="4" a="1"/>
  <c r="J54" i="4" s="1"/>
  <c r="N54" i="4" s="1"/>
  <c r="L50" i="4" a="1"/>
  <c r="L50" i="4" s="1"/>
  <c r="J50" i="4" a="1"/>
  <c r="J50" i="4" s="1"/>
  <c r="R26" i="4"/>
  <c r="D24" i="3"/>
  <c r="D46" i="3"/>
  <c r="D15" i="3" a="1"/>
  <c r="D15" i="3" s="1"/>
  <c r="D14" i="3" a="1"/>
  <c r="D14" i="3" s="1"/>
  <c r="D51" i="3"/>
  <c r="D31" i="3"/>
  <c r="D12" i="3" a="1"/>
  <c r="D12" i="3" s="1"/>
  <c r="D41" i="3"/>
  <c r="D17" i="3" a="1"/>
  <c r="D17" i="3" s="1"/>
  <c r="D8" i="3" a="1"/>
  <c r="D8" i="3" s="1"/>
  <c r="D9" i="3" a="1"/>
  <c r="D9" i="3" s="1"/>
  <c r="D34" i="3"/>
  <c r="D33" i="3"/>
  <c r="D48" i="3"/>
  <c r="D5" i="3" a="1"/>
  <c r="D5" i="3" s="1"/>
  <c r="D42" i="3"/>
  <c r="D26" i="3"/>
  <c r="E4" i="3"/>
  <c r="D32" i="3"/>
  <c r="D43" i="3"/>
  <c r="D50" i="3"/>
  <c r="D49" i="3"/>
  <c r="D29" i="3"/>
  <c r="D16" i="3" a="1"/>
  <c r="D16" i="3" s="1"/>
  <c r="D7" i="3" a="1"/>
  <c r="D7" i="3" s="1"/>
  <c r="D25" i="3"/>
  <c r="H66" i="4"/>
  <c r="D41" i="5"/>
  <c r="L47" i="4" a="1"/>
  <c r="L47" i="4" s="1"/>
  <c r="J47" i="4" a="1"/>
  <c r="J47" i="4" s="1"/>
  <c r="M45" i="4" a="1"/>
  <c r="M45" i="4" s="1"/>
  <c r="S45" i="4" s="1"/>
  <c r="K45" i="4" a="1"/>
  <c r="K45" i="4" s="1"/>
  <c r="R45" i="4" s="1"/>
  <c r="J36" i="4" a="1"/>
  <c r="J36" i="4" s="1"/>
  <c r="L36" i="4" a="1"/>
  <c r="L36" i="4" s="1"/>
  <c r="J55" i="4" a="1"/>
  <c r="J55" i="4" s="1"/>
  <c r="L55" i="4" a="1"/>
  <c r="L55" i="4" s="1"/>
  <c r="U53" i="4"/>
  <c r="I41" i="7" a="1"/>
  <c r="I41" i="7" s="1"/>
  <c r="H78" i="4"/>
  <c r="E38" i="7" a="1"/>
  <c r="E38" i="7" s="1"/>
  <c r="I38" i="7" s="1" a="1"/>
  <c r="I38" i="7" s="1"/>
  <c r="D44" i="7"/>
  <c r="E44" i="7" s="1" a="1"/>
  <c r="E44" i="7" s="1"/>
  <c r="E34" i="9" s="1"/>
  <c r="L46" i="4" a="1"/>
  <c r="L46" i="4" s="1"/>
  <c r="S46" i="4" s="1"/>
  <c r="J46" i="4" a="1"/>
  <c r="J46" i="4" s="1"/>
  <c r="F59" i="4"/>
  <c r="M9" i="8" a="1"/>
  <c r="M9" i="8" s="1"/>
  <c r="D87" i="5"/>
  <c r="K35" i="4" a="1"/>
  <c r="K35" i="4" s="1"/>
  <c r="R35" i="4" s="1"/>
  <c r="S35" i="4"/>
  <c r="M35" i="4" a="1"/>
  <c r="M35" i="4" s="1"/>
  <c r="G59" i="4"/>
  <c r="K49" i="4" a="1"/>
  <c r="K49" i="4" s="1"/>
  <c r="R49" i="4" s="1"/>
  <c r="M49" i="4" a="1"/>
  <c r="M49" i="4" s="1"/>
  <c r="S49" i="4" s="1"/>
  <c r="L53" i="4" a="1"/>
  <c r="L53" i="4" s="1"/>
  <c r="J53" i="4" a="1"/>
  <c r="J53" i="4" s="1"/>
  <c r="N53" i="4" s="1"/>
  <c r="N6" i="4"/>
  <c r="I12" i="5"/>
  <c r="L12" i="5" s="1" a="1"/>
  <c r="L12" i="5" s="1"/>
  <c r="N29" i="4"/>
  <c r="R17" i="4"/>
  <c r="U41" i="4"/>
  <c r="U58" i="4"/>
  <c r="U51" i="4"/>
  <c r="I68" i="4"/>
  <c r="J43" i="4" a="1"/>
  <c r="J43" i="4" s="1"/>
  <c r="L43" i="4" a="1"/>
  <c r="L43" i="4" s="1"/>
  <c r="M10" i="5"/>
  <c r="O7" i="4" a="1"/>
  <c r="O7" i="4" s="1"/>
  <c r="O23" i="4" a="1"/>
  <c r="O23" i="4" s="1"/>
  <c r="O8" i="4" a="1"/>
  <c r="O8" i="4" s="1"/>
  <c r="O9" i="4" a="1"/>
  <c r="O9" i="4" s="1"/>
  <c r="O25" i="4" a="1"/>
  <c r="O25" i="4" s="1"/>
  <c r="O12" i="4" a="1"/>
  <c r="O12" i="4" s="1"/>
  <c r="O28" i="4" a="1"/>
  <c r="O28" i="4" s="1"/>
  <c r="O13" i="4" a="1"/>
  <c r="O13" i="4" s="1"/>
  <c r="O29" i="4" a="1"/>
  <c r="O29" i="4" s="1"/>
  <c r="O15" i="4" a="1"/>
  <c r="O15" i="4" s="1"/>
  <c r="O19" i="4" a="1"/>
  <c r="O19" i="4" s="1"/>
  <c r="K30" i="4" a="1"/>
  <c r="K30" i="4" s="1"/>
  <c r="O21" i="4" a="1"/>
  <c r="O21" i="4" s="1"/>
  <c r="O6" i="4" a="1"/>
  <c r="O6" i="4" s="1"/>
  <c r="O10" i="4" a="1"/>
  <c r="O10" i="4" s="1"/>
  <c r="O16" i="4" a="1"/>
  <c r="O16" i="4" s="1"/>
  <c r="O18" i="4" a="1"/>
  <c r="O18" i="4" s="1"/>
  <c r="O20" i="4" a="1"/>
  <c r="O20" i="4" s="1"/>
  <c r="O22" i="4" a="1"/>
  <c r="O22" i="4" s="1"/>
  <c r="O17" i="4" a="1"/>
  <c r="O17" i="4" s="1"/>
  <c r="O24" i="4" a="1"/>
  <c r="O24" i="4" s="1"/>
  <c r="O26" i="4" a="1"/>
  <c r="O26" i="4" s="1"/>
  <c r="O27" i="4" a="1"/>
  <c r="O27" i="4" s="1"/>
  <c r="M30" i="4" a="1"/>
  <c r="M30" i="4" s="1"/>
  <c r="O11" i="4" a="1"/>
  <c r="O11" i="4" s="1"/>
  <c r="O14" i="4" a="1"/>
  <c r="O14" i="4" s="1"/>
  <c r="H75" i="4"/>
  <c r="H64" i="4"/>
  <c r="E59" i="4"/>
  <c r="L51" i="4" a="1"/>
  <c r="L51" i="4" s="1"/>
  <c r="J51" i="4" a="1"/>
  <c r="J51" i="4" s="1"/>
  <c r="N51" i="4" s="1"/>
  <c r="M58" i="4" a="1"/>
  <c r="M58" i="4" s="1"/>
  <c r="K58" i="4" a="1"/>
  <c r="K58" i="4" s="1"/>
  <c r="G10" i="8"/>
  <c r="K51" i="4" a="1"/>
  <c r="K51" i="4" s="1"/>
  <c r="R51" i="4" s="1"/>
  <c r="S51" i="4"/>
  <c r="M51" i="4" a="1"/>
  <c r="M51" i="4" s="1"/>
  <c r="K41" i="4" a="1"/>
  <c r="K41" i="4" s="1"/>
  <c r="R41" i="4" s="1"/>
  <c r="M41" i="4" a="1"/>
  <c r="M41" i="4" s="1"/>
  <c r="J56" i="4" a="1"/>
  <c r="J56" i="4" s="1"/>
  <c r="L56" i="4" a="1"/>
  <c r="L56" i="4" s="1"/>
  <c r="J52" i="4" a="1"/>
  <c r="J52" i="4" s="1"/>
  <c r="L52" i="4" a="1"/>
  <c r="L52" i="4" s="1"/>
  <c r="M39" i="4" a="1"/>
  <c r="M39" i="4" s="1"/>
  <c r="K39" i="4" a="1"/>
  <c r="K39" i="4" s="1"/>
  <c r="M54" i="4" a="1"/>
  <c r="M54" i="4" s="1"/>
  <c r="K54" i="4" a="1"/>
  <c r="K54" i="4" s="1"/>
  <c r="M37" i="4" a="1"/>
  <c r="M37" i="4" s="1"/>
  <c r="S37" i="4" s="1"/>
  <c r="K37" i="4" a="1"/>
  <c r="K37" i="4" s="1"/>
  <c r="R37" i="4" s="1"/>
  <c r="U43" i="4"/>
  <c r="I66" i="4"/>
  <c r="J66" i="4" s="1" a="1"/>
  <c r="J66" i="4" s="1"/>
  <c r="M55" i="4" a="1"/>
  <c r="M55" i="4" s="1"/>
  <c r="K55" i="4" a="1"/>
  <c r="K55" i="4" s="1"/>
  <c r="H67" i="4"/>
  <c r="H76" i="4"/>
  <c r="G40" i="7" a="1"/>
  <c r="G40" i="7" s="1"/>
  <c r="H40" i="7" s="1"/>
  <c r="E77" i="5" a="1"/>
  <c r="E77" i="5" s="1"/>
  <c r="E80" i="5" a="1"/>
  <c r="E80" i="5" s="1"/>
  <c r="E88" i="5" s="1"/>
  <c r="E106" i="5" a="1"/>
  <c r="E106" i="5" s="1"/>
  <c r="E103" i="5" a="1"/>
  <c r="E103" i="5" s="1"/>
  <c r="E94" i="5" a="1"/>
  <c r="E94" i="5" s="1"/>
  <c r="E115" i="5" a="1"/>
  <c r="E115" i="5" s="1"/>
  <c r="E99" i="5" a="1"/>
  <c r="E99" i="5" s="1"/>
  <c r="E101" i="5"/>
  <c r="E79" i="5" a="1"/>
  <c r="E79" i="5" s="1"/>
  <c r="E87" i="5" s="1"/>
  <c r="E96" i="5" a="1"/>
  <c r="E96" i="5" s="1"/>
  <c r="E116" i="5" a="1"/>
  <c r="E116" i="5" s="1"/>
  <c r="E107" i="5" a="1"/>
  <c r="E107" i="5" s="1"/>
  <c r="E114" i="5"/>
  <c r="E24" i="5" a="1"/>
  <c r="E24" i="5" s="1"/>
  <c r="E28" i="5" a="1"/>
  <c r="E28" i="5" s="1"/>
  <c r="E38" i="5" s="1"/>
  <c r="E95" i="5" a="1"/>
  <c r="E95" i="5" s="1"/>
  <c r="E93" i="5"/>
  <c r="E97" i="5" a="1"/>
  <c r="E97" i="5" s="1"/>
  <c r="E104" i="5" a="1"/>
  <c r="E104" i="5" s="1"/>
  <c r="E30" i="5" a="1"/>
  <c r="E30" i="5" s="1"/>
  <c r="E40" i="5" s="1"/>
  <c r="E102" i="5" a="1"/>
  <c r="E102" i="5" s="1"/>
  <c r="E105" i="5" a="1"/>
  <c r="E105" i="5" s="1"/>
  <c r="E98" i="5" a="1"/>
  <c r="E98" i="5" s="1"/>
  <c r="F23" i="5"/>
  <c r="E117" i="5" a="1"/>
  <c r="E117" i="5" s="1"/>
  <c r="E31" i="5" a="1"/>
  <c r="E31" i="5" s="1"/>
  <c r="E41" i="5" s="1"/>
  <c r="E27" i="5" a="1"/>
  <c r="E27" i="5" s="1"/>
  <c r="E78" i="5" a="1"/>
  <c r="E78" i="5" s="1"/>
  <c r="E86" i="5" s="1"/>
  <c r="E32" i="5" a="1"/>
  <c r="E32" i="5" s="1"/>
  <c r="E29" i="5" a="1"/>
  <c r="E29" i="5" s="1"/>
  <c r="U30" i="4"/>
  <c r="D25" i="9" s="1"/>
  <c r="R8" i="4"/>
  <c r="G37" i="8" a="1"/>
  <c r="G37" i="8" s="1"/>
  <c r="H37" i="8" s="1"/>
  <c r="E9" i="8"/>
  <c r="H9" i="8" s="1"/>
  <c r="N9" i="8" s="1"/>
  <c r="I59" i="4"/>
  <c r="M8" i="8" a="1"/>
  <c r="M8" i="8" s="1"/>
  <c r="E23" i="9" a="1"/>
  <c r="E23" i="9" s="1"/>
  <c r="F23" i="9" s="1"/>
  <c r="G23" i="9" s="1"/>
  <c r="M38" i="4" a="1"/>
  <c r="M38" i="4" s="1"/>
  <c r="S38" i="4" s="1"/>
  <c r="K38" i="4" a="1"/>
  <c r="K38" i="4" s="1"/>
  <c r="R38" i="4" s="1"/>
  <c r="C20" i="5"/>
  <c r="G36" i="8" a="1"/>
  <c r="G36" i="8" s="1"/>
  <c r="H36" i="8" s="1"/>
  <c r="E8" i="8"/>
  <c r="H8" i="8" s="1"/>
  <c r="N8" i="8" s="1"/>
  <c r="L10" i="8"/>
  <c r="D40" i="5"/>
  <c r="P6" i="8"/>
  <c r="K52" i="4" a="1"/>
  <c r="K52" i="4" s="1"/>
  <c r="M52" i="4" a="1"/>
  <c r="M52" i="4" s="1"/>
  <c r="J40" i="4" a="1"/>
  <c r="J40" i="4" s="1"/>
  <c r="L40" i="4" a="1"/>
  <c r="L40" i="4" s="1"/>
  <c r="U55" i="4"/>
  <c r="I69" i="4"/>
  <c r="J42" i="4" a="1"/>
  <c r="J42" i="4" s="1"/>
  <c r="L42" i="4" a="1"/>
  <c r="L42" i="4" s="1"/>
  <c r="E16" i="5" a="1"/>
  <c r="E16" i="5" s="1"/>
  <c r="E19" i="5" a="1"/>
  <c r="E19" i="5" s="1"/>
  <c r="R11" i="4"/>
  <c r="L38" i="4" a="1"/>
  <c r="L38" i="4" s="1"/>
  <c r="J38" i="4" a="1"/>
  <c r="J38" i="4" s="1"/>
  <c r="J48" i="4" a="1"/>
  <c r="J48" i="4" s="1"/>
  <c r="L48" i="4" a="1"/>
  <c r="L48" i="4" s="1"/>
  <c r="M40" i="4" a="1"/>
  <c r="M40" i="4" s="1"/>
  <c r="S40" i="4" s="1"/>
  <c r="K40" i="4" a="1"/>
  <c r="K40" i="4" s="1"/>
  <c r="D42" i="5"/>
  <c r="K36" i="4" a="1"/>
  <c r="K36" i="4" s="1"/>
  <c r="M36" i="4" a="1"/>
  <c r="M36" i="4" s="1"/>
  <c r="M50" i="4" a="1"/>
  <c r="M50" i="4" s="1"/>
  <c r="K50" i="4" a="1"/>
  <c r="K50" i="4" s="1"/>
  <c r="D20" i="5"/>
  <c r="M56" i="4" a="1"/>
  <c r="M56" i="4" s="1"/>
  <c r="K56" i="4" a="1"/>
  <c r="K56" i="4" s="1"/>
  <c r="U42" i="4"/>
  <c r="M7" i="8" a="1"/>
  <c r="M7" i="8" s="1"/>
  <c r="P8" i="8"/>
  <c r="G35" i="8" a="1"/>
  <c r="G35" i="8" s="1"/>
  <c r="H35" i="8" s="1"/>
  <c r="E7" i="8"/>
  <c r="H7" i="8" s="1"/>
  <c r="N7" i="8" s="1"/>
  <c r="U48" i="4"/>
  <c r="J39" i="4" a="1"/>
  <c r="J39" i="4" s="1"/>
  <c r="L39" i="4" a="1"/>
  <c r="L39" i="4" s="1"/>
  <c r="C10" i="8"/>
  <c r="M6" i="8" a="1"/>
  <c r="M6" i="8" s="1"/>
  <c r="U39" i="4"/>
  <c r="I65" i="4"/>
  <c r="D38" i="5"/>
  <c r="D33" i="5"/>
  <c r="C22" i="7" a="1"/>
  <c r="C22" i="7" s="1"/>
  <c r="C31" i="7" s="1" a="1"/>
  <c r="C31" i="7" s="1"/>
  <c r="C21" i="7" a="1"/>
  <c r="C21" i="7" s="1"/>
  <c r="C30" i="7" s="1" a="1"/>
  <c r="C30" i="7" s="1"/>
  <c r="C20" i="7" a="1"/>
  <c r="C20" i="7" s="1"/>
  <c r="C29" i="7" s="1" a="1"/>
  <c r="C29" i="7" s="1"/>
  <c r="C24" i="7" a="1"/>
  <c r="C24" i="7" s="1"/>
  <c r="C33" i="7" s="1" a="1"/>
  <c r="C33" i="7" s="1"/>
  <c r="C23" i="7" a="1"/>
  <c r="C23" i="7" s="1"/>
  <c r="C32" i="7" s="1" a="1"/>
  <c r="C32" i="7" s="1"/>
  <c r="C19" i="7" a="1"/>
  <c r="C19" i="7" s="1"/>
  <c r="C28" i="7" s="1" a="1"/>
  <c r="C28" i="7" s="1"/>
  <c r="R28" i="4"/>
  <c r="J30" i="4" a="1"/>
  <c r="J30" i="4" s="1"/>
  <c r="L30" i="4" a="1"/>
  <c r="L30" i="4" s="1"/>
  <c r="H12" i="5"/>
  <c r="K12" i="5" s="1" a="1"/>
  <c r="K12" i="5" s="1"/>
  <c r="P9" i="8"/>
  <c r="U38" i="4"/>
  <c r="I78" i="4"/>
  <c r="J78" i="4" s="1" a="1"/>
  <c r="J78" i="4" s="1"/>
  <c r="E7" i="7"/>
  <c r="E18" i="7"/>
  <c r="E11" i="7"/>
  <c r="E8" i="7"/>
  <c r="E27" i="7"/>
  <c r="E10" i="7"/>
  <c r="F5" i="7"/>
  <c r="E6" i="7"/>
  <c r="N23" i="4"/>
  <c r="N16" i="4"/>
  <c r="C12" i="5"/>
  <c r="H68" i="4"/>
  <c r="M47" i="4" a="1"/>
  <c r="M47" i="4" s="1"/>
  <c r="K47" i="4" a="1"/>
  <c r="K47" i="4" s="1"/>
  <c r="B125" i="5"/>
  <c r="D124" i="5"/>
  <c r="S42" i="4" l="1"/>
  <c r="J65" i="4" a="1"/>
  <c r="J65" i="4" s="1"/>
  <c r="J69" i="4" a="1"/>
  <c r="J69" i="4" s="1"/>
  <c r="N40" i="4"/>
  <c r="N44" i="4"/>
  <c r="S44" i="4"/>
  <c r="S55" i="4"/>
  <c r="J67" i="4" a="1"/>
  <c r="J67" i="4" s="1"/>
  <c r="R56" i="4"/>
  <c r="R58" i="4"/>
  <c r="S36" i="4"/>
  <c r="S56" i="4"/>
  <c r="F69" i="4" s="1"/>
  <c r="F102" i="2" s="1"/>
  <c r="S58" i="4"/>
  <c r="N41" i="4"/>
  <c r="S43" i="4"/>
  <c r="S30" i="4"/>
  <c r="N47" i="4"/>
  <c r="S52" i="4"/>
  <c r="R52" i="4"/>
  <c r="S47" i="4"/>
  <c r="R46" i="4"/>
  <c r="D57" i="5"/>
  <c r="D47" i="5"/>
  <c r="S39" i="4"/>
  <c r="R40" i="4"/>
  <c r="R42" i="4"/>
  <c r="E65" i="4" s="1"/>
  <c r="E98" i="2" s="1"/>
  <c r="D49" i="5"/>
  <c r="R36" i="4"/>
  <c r="E64" i="4" s="1"/>
  <c r="S54" i="4"/>
  <c r="R44" i="4"/>
  <c r="R43" i="4"/>
  <c r="E66" i="4" s="1"/>
  <c r="E99" i="2" s="1"/>
  <c r="N38" i="4"/>
  <c r="R50" i="4"/>
  <c r="J77" i="4" a="1"/>
  <c r="J77" i="4" s="1"/>
  <c r="R30" i="4"/>
  <c r="R39" i="4"/>
  <c r="N57" i="4"/>
  <c r="R47" i="4"/>
  <c r="J9" i="8" a="1"/>
  <c r="J9" i="8" s="1"/>
  <c r="S48" i="4"/>
  <c r="D59" i="5"/>
  <c r="S50" i="4"/>
  <c r="R48" i="4"/>
  <c r="E67" i="4" s="1"/>
  <c r="E100" i="2" s="1"/>
  <c r="N46" i="4"/>
  <c r="N35" i="4"/>
  <c r="S41" i="4"/>
  <c r="F77" i="4" s="1"/>
  <c r="N58" i="4"/>
  <c r="I44" i="7"/>
  <c r="E9" i="7"/>
  <c r="E12" i="7" a="1"/>
  <c r="E12" i="7" s="1"/>
  <c r="D43" i="5"/>
  <c r="F76" i="4"/>
  <c r="F67" i="4"/>
  <c r="F100" i="2" s="1"/>
  <c r="F66" i="4"/>
  <c r="F99" i="2" s="1"/>
  <c r="F8" i="8" a="1"/>
  <c r="F8" i="8" s="1"/>
  <c r="M10" i="8" a="1"/>
  <c r="M10" i="8" s="1"/>
  <c r="D63" i="3" a="1"/>
  <c r="D63" i="3" s="1"/>
  <c r="G38" i="8" a="1"/>
  <c r="G38" i="8" s="1"/>
  <c r="H38" i="8" s="1"/>
  <c r="D22" i="9"/>
  <c r="F22" i="9" s="1"/>
  <c r="G22" i="9" s="1"/>
  <c r="P10" i="8"/>
  <c r="F7" i="8" a="1"/>
  <c r="F7" i="8" s="1"/>
  <c r="C84" i="4"/>
  <c r="D35" i="3"/>
  <c r="D65" i="3" a="1"/>
  <c r="D65" i="3" s="1"/>
  <c r="C89" i="4"/>
  <c r="U59" i="4"/>
  <c r="D26" i="9" s="1"/>
  <c r="H79" i="4"/>
  <c r="J59" i="4" a="1"/>
  <c r="J59" i="4" s="1"/>
  <c r="L59" i="4" a="1"/>
  <c r="L59" i="4" s="1"/>
  <c r="N42" i="4"/>
  <c r="E51" i="3"/>
  <c r="E5" i="3" a="1"/>
  <c r="E5" i="3" s="1"/>
  <c r="E49" i="3"/>
  <c r="E34" i="3"/>
  <c r="E31" i="3"/>
  <c r="E7" i="3" a="1"/>
  <c r="E7" i="3" s="1"/>
  <c r="E42" i="3"/>
  <c r="E12" i="3" a="1"/>
  <c r="E12" i="3" s="1"/>
  <c r="E50" i="3"/>
  <c r="E41" i="3"/>
  <c r="E33" i="3"/>
  <c r="E48" i="3"/>
  <c r="E24" i="3"/>
  <c r="E17" i="3" a="1"/>
  <c r="E17" i="3" s="1"/>
  <c r="E15" i="3" a="1"/>
  <c r="E15" i="3" s="1"/>
  <c r="E46" i="3"/>
  <c r="E32" i="3"/>
  <c r="E8" i="3" a="1"/>
  <c r="E8" i="3" s="1"/>
  <c r="F4" i="3"/>
  <c r="E26" i="3"/>
  <c r="E25" i="3"/>
  <c r="E9" i="3" a="1"/>
  <c r="E9" i="3" s="1"/>
  <c r="E14" i="3" a="1"/>
  <c r="E14" i="3" s="1"/>
  <c r="E29" i="3"/>
  <c r="E43" i="3"/>
  <c r="E16" i="3" a="1"/>
  <c r="E16" i="3" s="1"/>
  <c r="N55" i="4"/>
  <c r="J75" i="4" a="1"/>
  <c r="J75" i="4" s="1"/>
  <c r="I79" i="4"/>
  <c r="F9" i="8" a="1"/>
  <c r="F9" i="8" s="1"/>
  <c r="N52" i="4"/>
  <c r="D18" i="3"/>
  <c r="N30" i="4"/>
  <c r="Q12" i="4" s="1"/>
  <c r="N36" i="4"/>
  <c r="D52" i="3"/>
  <c r="N49" i="4"/>
  <c r="D52" i="5"/>
  <c r="D72" i="5"/>
  <c r="D62" i="5"/>
  <c r="R54" i="4"/>
  <c r="M12" i="5"/>
  <c r="H70" i="4"/>
  <c r="J64" i="4" a="1"/>
  <c r="J64" i="4" s="1"/>
  <c r="I70" i="4"/>
  <c r="J70" i="4" s="1" a="1"/>
  <c r="J70" i="4" s="1"/>
  <c r="I9" i="8" a="1"/>
  <c r="I9" i="8" s="1"/>
  <c r="D44" i="3"/>
  <c r="D45" i="3" s="1" a="1"/>
  <c r="D45" i="3" s="1"/>
  <c r="R53" i="4"/>
  <c r="E77" i="4" s="1"/>
  <c r="E85" i="5"/>
  <c r="E89" i="5" s="1"/>
  <c r="E81" i="5"/>
  <c r="N56" i="4"/>
  <c r="D67" i="3" a="1"/>
  <c r="D67" i="3" s="1"/>
  <c r="F78" i="4"/>
  <c r="E14" i="7" a="1"/>
  <c r="E14" i="7" s="1"/>
  <c r="E13" i="7" a="1"/>
  <c r="E13" i="7" s="1"/>
  <c r="J68" i="4" a="1"/>
  <c r="J68" i="4" s="1"/>
  <c r="E42" i="5"/>
  <c r="D68" i="3" a="1"/>
  <c r="D68" i="3" s="1"/>
  <c r="E23" i="7" a="1"/>
  <c r="E23" i="7" s="1"/>
  <c r="E32" i="7" s="1" a="1"/>
  <c r="E32" i="7" s="1"/>
  <c r="E21" i="7" a="1"/>
  <c r="E21" i="7" s="1"/>
  <c r="E30" i="7" s="1" a="1"/>
  <c r="E30" i="7" s="1"/>
  <c r="E19" i="7" a="1"/>
  <c r="E19" i="7" s="1"/>
  <c r="E28" i="7" s="1" a="1"/>
  <c r="E28" i="7" s="1"/>
  <c r="E24" i="7" a="1"/>
  <c r="E24" i="7" s="1"/>
  <c r="E33" i="7" s="1" a="1"/>
  <c r="E33" i="7" s="1"/>
  <c r="E22" i="7" a="1"/>
  <c r="E22" i="7" s="1"/>
  <c r="E31" i="7" s="1" a="1"/>
  <c r="E31" i="7" s="1"/>
  <c r="E20" i="7" a="1"/>
  <c r="E20" i="7" s="1"/>
  <c r="E29" i="7" s="1" a="1"/>
  <c r="E29" i="7" s="1"/>
  <c r="J8" i="8" a="1"/>
  <c r="J8" i="8" s="1"/>
  <c r="D66" i="3" a="1"/>
  <c r="D66" i="3" s="1"/>
  <c r="D60" i="3" a="1"/>
  <c r="D60" i="3" s="1"/>
  <c r="J59" i="2" a="1"/>
  <c r="J59" i="2" s="1"/>
  <c r="J60" i="2" a="1"/>
  <c r="J60" i="2" s="1"/>
  <c r="J61" i="2" a="1"/>
  <c r="J61" i="2" s="1"/>
  <c r="B57" i="2" a="1"/>
  <c r="B57" i="2" s="1"/>
  <c r="B58" i="2" a="1"/>
  <c r="B58" i="2" s="1"/>
  <c r="B59" i="2" a="1"/>
  <c r="B59" i="2" s="1"/>
  <c r="B60" i="2" a="1"/>
  <c r="B60" i="2" s="1"/>
  <c r="B61" i="2" a="1"/>
  <c r="B61" i="2" s="1"/>
  <c r="J57" i="2" a="1"/>
  <c r="J57" i="2" s="1"/>
  <c r="J58" i="2" a="1"/>
  <c r="J58" i="2" s="1"/>
  <c r="E33" i="5"/>
  <c r="E37" i="5"/>
  <c r="G42" i="7" a="1"/>
  <c r="G42" i="7" s="1"/>
  <c r="H42" i="7" s="1"/>
  <c r="I7" i="8" a="1"/>
  <c r="I7" i="8" s="1"/>
  <c r="E51" i="5"/>
  <c r="E61" i="5"/>
  <c r="E71" i="5"/>
  <c r="E12" i="5" a="1"/>
  <c r="E12" i="5" s="1"/>
  <c r="O30" i="4"/>
  <c r="D61" i="5"/>
  <c r="D51" i="5"/>
  <c r="D71" i="5"/>
  <c r="D89" i="5"/>
  <c r="F7" i="7"/>
  <c r="F11" i="7"/>
  <c r="F8" i="7"/>
  <c r="F27" i="7"/>
  <c r="F10" i="7"/>
  <c r="F12" i="7" s="1" a="1"/>
  <c r="F12" i="7" s="1"/>
  <c r="G5" i="7"/>
  <c r="F18" i="7"/>
  <c r="F6" i="7"/>
  <c r="J7" i="8" a="1"/>
  <c r="J7" i="8" s="1"/>
  <c r="E20" i="5" a="1"/>
  <c r="E20" i="5" s="1"/>
  <c r="E39" i="5"/>
  <c r="R55" i="4"/>
  <c r="E69" i="4" s="1"/>
  <c r="E102" i="2" s="1"/>
  <c r="B126" i="5"/>
  <c r="D125" i="5"/>
  <c r="G38" i="7" a="1"/>
  <c r="G38" i="7" s="1"/>
  <c r="F29" i="5" a="1"/>
  <c r="F29" i="5" s="1"/>
  <c r="F39" i="5" s="1"/>
  <c r="F27" i="5" a="1"/>
  <c r="F27" i="5" s="1"/>
  <c r="F117" i="5" a="1"/>
  <c r="F117" i="5" s="1"/>
  <c r="F94" i="5" a="1"/>
  <c r="F94" i="5" s="1"/>
  <c r="F101" i="5"/>
  <c r="F115" i="5" a="1"/>
  <c r="F115" i="5" s="1"/>
  <c r="F28" i="5" a="1"/>
  <c r="F28" i="5" s="1"/>
  <c r="F38" i="5" s="1"/>
  <c r="F96" i="5" a="1"/>
  <c r="F96" i="5" s="1"/>
  <c r="F93" i="5"/>
  <c r="F114" i="5"/>
  <c r="F77" i="5" a="1"/>
  <c r="F77" i="5" s="1"/>
  <c r="F106" i="5" a="1"/>
  <c r="F106" i="5" s="1"/>
  <c r="F99" i="5" a="1"/>
  <c r="F99" i="5" s="1"/>
  <c r="F116" i="5" a="1"/>
  <c r="F116" i="5" s="1"/>
  <c r="F24" i="5" a="1"/>
  <c r="F24" i="5" s="1"/>
  <c r="F104" i="5" a="1"/>
  <c r="F104" i="5" s="1"/>
  <c r="F95" i="5" a="1"/>
  <c r="F95" i="5" s="1"/>
  <c r="F97" i="5" a="1"/>
  <c r="F97" i="5" s="1"/>
  <c r="F102" i="5" a="1"/>
  <c r="F102" i="5" s="1"/>
  <c r="F98" i="5" a="1"/>
  <c r="F98" i="5" s="1"/>
  <c r="F105" i="5" a="1"/>
  <c r="F105" i="5" s="1"/>
  <c r="F30" i="5" a="1"/>
  <c r="F30" i="5" s="1"/>
  <c r="G23" i="5"/>
  <c r="F78" i="5" a="1"/>
  <c r="F78" i="5" s="1"/>
  <c r="F31" i="5" a="1"/>
  <c r="F31" i="5" s="1"/>
  <c r="F41" i="5" s="1"/>
  <c r="F107" i="5" a="1"/>
  <c r="F107" i="5" s="1"/>
  <c r="F32" i="5" a="1"/>
  <c r="F32" i="5" s="1"/>
  <c r="F42" i="5" s="1"/>
  <c r="F79" i="5" a="1"/>
  <c r="F79" i="5" s="1"/>
  <c r="F103" i="5" a="1"/>
  <c r="F103" i="5" s="1"/>
  <c r="F80" i="5" a="1"/>
  <c r="F80" i="5" s="1"/>
  <c r="O41" i="4" a="1"/>
  <c r="O41" i="4" s="1"/>
  <c r="O57" i="4" a="1"/>
  <c r="O57" i="4" s="1"/>
  <c r="O42" i="4" a="1"/>
  <c r="O42" i="4" s="1"/>
  <c r="O58" i="4" a="1"/>
  <c r="O58" i="4" s="1"/>
  <c r="O43" i="4" a="1"/>
  <c r="O43" i="4" s="1"/>
  <c r="O46" i="4" a="1"/>
  <c r="O46" i="4" s="1"/>
  <c r="O47" i="4" a="1"/>
  <c r="O47" i="4" s="1"/>
  <c r="M59" i="4" a="1"/>
  <c r="M59" i="4" s="1"/>
  <c r="O49" i="4" a="1"/>
  <c r="O49" i="4" s="1"/>
  <c r="O37" i="4" a="1"/>
  <c r="O37" i="4" s="1"/>
  <c r="O53" i="4" a="1"/>
  <c r="O53" i="4" s="1"/>
  <c r="O39" i="4" a="1"/>
  <c r="O39" i="4" s="1"/>
  <c r="O55" i="4" a="1"/>
  <c r="O55" i="4" s="1"/>
  <c r="O38" i="4" a="1"/>
  <c r="O38" i="4" s="1"/>
  <c r="O40" i="4" a="1"/>
  <c r="O40" i="4" s="1"/>
  <c r="O44" i="4" a="1"/>
  <c r="O44" i="4" s="1"/>
  <c r="O45" i="4" a="1"/>
  <c r="O45" i="4" s="1"/>
  <c r="O48" i="4" a="1"/>
  <c r="O48" i="4" s="1"/>
  <c r="O52" i="4" a="1"/>
  <c r="O52" i="4" s="1"/>
  <c r="O56" i="4" a="1"/>
  <c r="O56" i="4" s="1"/>
  <c r="K59" i="4" a="1"/>
  <c r="K59" i="4" s="1"/>
  <c r="O35" i="4" a="1"/>
  <c r="O35" i="4" s="1"/>
  <c r="O36" i="4" a="1"/>
  <c r="O36" i="4" s="1"/>
  <c r="O50" i="4" a="1"/>
  <c r="O50" i="4" s="1"/>
  <c r="O51" i="4" a="1"/>
  <c r="O51" i="4" s="1"/>
  <c r="O54" i="4" a="1"/>
  <c r="O54" i="4" s="1"/>
  <c r="E48" i="5"/>
  <c r="E68" i="5"/>
  <c r="E58" i="5"/>
  <c r="N39" i="4"/>
  <c r="N48" i="4"/>
  <c r="N43" i="4"/>
  <c r="D48" i="5"/>
  <c r="D58" i="5"/>
  <c r="D68" i="5"/>
  <c r="D70" i="5"/>
  <c r="D60" i="5"/>
  <c r="D50" i="5"/>
  <c r="E60" i="5"/>
  <c r="E70" i="5"/>
  <c r="E50" i="5"/>
  <c r="J76" i="4" a="1"/>
  <c r="J76" i="4" s="1"/>
  <c r="F64" i="4"/>
  <c r="F75" i="4"/>
  <c r="S59" i="4"/>
  <c r="D27" i="3"/>
  <c r="F68" i="4"/>
  <c r="F101" i="2" s="1"/>
  <c r="I8" i="8" a="1"/>
  <c r="I8" i="8" s="1"/>
  <c r="D58" i="3"/>
  <c r="E10" i="8"/>
  <c r="H10" i="8" s="1"/>
  <c r="N10" i="8" s="1"/>
  <c r="H6" i="8"/>
  <c r="D10" i="3"/>
  <c r="D59" i="3" a="1"/>
  <c r="D59" i="3" s="1"/>
  <c r="N50" i="4"/>
  <c r="E76" i="4" l="1"/>
  <c r="E78" i="4"/>
  <c r="R59" i="4"/>
  <c r="D73" i="5"/>
  <c r="F65" i="4"/>
  <c r="F98" i="2" s="1"/>
  <c r="Q14" i="4"/>
  <c r="Q6" i="4"/>
  <c r="Q18" i="4"/>
  <c r="E15" i="7"/>
  <c r="Q29" i="4"/>
  <c r="E52" i="3"/>
  <c r="Q15" i="4"/>
  <c r="N59" i="4"/>
  <c r="P47" i="4" s="1"/>
  <c r="Q16" i="4"/>
  <c r="E75" i="4"/>
  <c r="Q36" i="4"/>
  <c r="Q23" i="4"/>
  <c r="Q24" i="4"/>
  <c r="F9" i="7"/>
  <c r="E63" i="3" a="1"/>
  <c r="E63" i="3" s="1"/>
  <c r="I10" i="8" a="1"/>
  <c r="I10" i="8" s="1"/>
  <c r="E68" i="4"/>
  <c r="E101" i="2" s="1"/>
  <c r="D47" i="3"/>
  <c r="D61" i="3" a="1"/>
  <c r="D61" i="3" s="1"/>
  <c r="D13" i="3"/>
  <c r="E79" i="4"/>
  <c r="D69" i="3" a="1"/>
  <c r="D69" i="3" s="1"/>
  <c r="F10" i="8" a="1"/>
  <c r="F10" i="8" s="1"/>
  <c r="F81" i="5"/>
  <c r="F85" i="5"/>
  <c r="E59" i="3" a="1"/>
  <c r="E59" i="3" s="1"/>
  <c r="E10" i="3"/>
  <c r="E11" i="3" s="1" a="1"/>
  <c r="E11" i="3" s="1"/>
  <c r="D30" i="3"/>
  <c r="E67" i="3" a="1"/>
  <c r="E67" i="3" s="1"/>
  <c r="F86" i="5"/>
  <c r="F48" i="5"/>
  <c r="F68" i="5"/>
  <c r="F58" i="5"/>
  <c r="E60" i="3" a="1"/>
  <c r="E60" i="3" s="1"/>
  <c r="E66" i="3" a="1"/>
  <c r="E66" i="3" s="1"/>
  <c r="C88" i="4"/>
  <c r="F88" i="4"/>
  <c r="C90" i="2" s="1"/>
  <c r="F97" i="2"/>
  <c r="J10" i="8" a="1"/>
  <c r="J10" i="8" s="1"/>
  <c r="F52" i="5"/>
  <c r="F72" i="5"/>
  <c r="F62" i="5"/>
  <c r="E49" i="5"/>
  <c r="E59" i="5"/>
  <c r="E69" i="5"/>
  <c r="F79" i="4"/>
  <c r="F51" i="5"/>
  <c r="F71" i="5"/>
  <c r="F61" i="5"/>
  <c r="G115" i="5" a="1"/>
  <c r="G115" i="5" s="1"/>
  <c r="G27" i="5" a="1"/>
  <c r="G27" i="5" s="1"/>
  <c r="G101" i="5"/>
  <c r="G95" i="5" a="1"/>
  <c r="G95" i="5" s="1"/>
  <c r="G29" i="5" a="1"/>
  <c r="G29" i="5" s="1"/>
  <c r="G39" i="5" s="1"/>
  <c r="G117" i="5" a="1"/>
  <c r="G117" i="5" s="1"/>
  <c r="G97" i="5" a="1"/>
  <c r="G97" i="5" s="1"/>
  <c r="G103" i="5" a="1"/>
  <c r="G103" i="5" s="1"/>
  <c r="G94" i="5" a="1"/>
  <c r="G94" i="5" s="1"/>
  <c r="G105" i="5" a="1"/>
  <c r="G105" i="5" s="1"/>
  <c r="G116" i="5" a="1"/>
  <c r="G116" i="5" s="1"/>
  <c r="G114" i="5"/>
  <c r="G77" i="5" a="1"/>
  <c r="G77" i="5" s="1"/>
  <c r="G99" i="5" a="1"/>
  <c r="G99" i="5" s="1"/>
  <c r="G93" i="5"/>
  <c r="G106" i="5" a="1"/>
  <c r="G106" i="5" s="1"/>
  <c r="G104" i="5" a="1"/>
  <c r="G104" i="5" s="1"/>
  <c r="G24" i="5" a="1"/>
  <c r="G24" i="5" s="1"/>
  <c r="G102" i="5" a="1"/>
  <c r="G102" i="5" s="1"/>
  <c r="G107" i="5" a="1"/>
  <c r="G107" i="5" s="1"/>
  <c r="G78" i="5" a="1"/>
  <c r="G78" i="5" s="1"/>
  <c r="G86" i="5" s="1"/>
  <c r="G32" i="5" a="1"/>
  <c r="G32" i="5" s="1"/>
  <c r="G42" i="5" s="1"/>
  <c r="H23" i="5"/>
  <c r="G80" i="5" a="1"/>
  <c r="G80" i="5" s="1"/>
  <c r="G88" i="5" s="1"/>
  <c r="G96" i="5" a="1"/>
  <c r="G96" i="5" s="1"/>
  <c r="G31" i="5" a="1"/>
  <c r="G31" i="5" s="1"/>
  <c r="G41" i="5" s="1"/>
  <c r="G98" i="5" a="1"/>
  <c r="G98" i="5" s="1"/>
  <c r="G28" i="5" a="1"/>
  <c r="G28" i="5" s="1"/>
  <c r="G79" i="5" a="1"/>
  <c r="G79" i="5" s="1"/>
  <c r="G87" i="5" s="1"/>
  <c r="G30" i="5" a="1"/>
  <c r="G30" i="5" s="1"/>
  <c r="G40" i="5" s="1"/>
  <c r="F40" i="5"/>
  <c r="E44" i="3"/>
  <c r="E47" i="3" s="1"/>
  <c r="E53" i="3" s="1"/>
  <c r="E54" i="3" a="1"/>
  <c r="E54" i="3" s="1"/>
  <c r="Q8" i="2" a="1"/>
  <c r="Q8" i="2" s="1"/>
  <c r="B46" i="7" a="1"/>
  <c r="B46" i="7" s="1"/>
  <c r="H38" i="7"/>
  <c r="D63" i="5"/>
  <c r="B127" i="5"/>
  <c r="D126" i="5"/>
  <c r="F23" i="7" a="1"/>
  <c r="F23" i="7" s="1"/>
  <c r="F32" i="7" s="1" a="1"/>
  <c r="F32" i="7" s="1"/>
  <c r="F22" i="7" a="1"/>
  <c r="F22" i="7" s="1"/>
  <c r="F31" i="7" s="1" a="1"/>
  <c r="F31" i="7" s="1"/>
  <c r="F21" i="7" a="1"/>
  <c r="F21" i="7" s="1"/>
  <c r="F30" i="7" s="1" a="1"/>
  <c r="F30" i="7" s="1"/>
  <c r="F19" i="7" a="1"/>
  <c r="F19" i="7" s="1"/>
  <c r="F28" i="7" s="1" a="1"/>
  <c r="F28" i="7" s="1"/>
  <c r="F24" i="7" a="1"/>
  <c r="F24" i="7" s="1"/>
  <c r="F33" i="7" s="1" a="1"/>
  <c r="F33" i="7" s="1"/>
  <c r="F20" i="7" a="1"/>
  <c r="F20" i="7" s="1"/>
  <c r="F29" i="7" s="1" a="1"/>
  <c r="F29" i="7" s="1"/>
  <c r="E58" i="3"/>
  <c r="D28" i="3" a="1"/>
  <c r="D28" i="3" s="1"/>
  <c r="O59" i="4"/>
  <c r="H5" i="7"/>
  <c r="G7" i="7"/>
  <c r="G18" i="7"/>
  <c r="G11" i="7"/>
  <c r="G6" i="7"/>
  <c r="G27" i="7"/>
  <c r="G8" i="7"/>
  <c r="G10" i="7"/>
  <c r="G12" i="7" s="1" a="1"/>
  <c r="G12" i="7" s="1"/>
  <c r="E72" i="5"/>
  <c r="E52" i="5"/>
  <c r="E62" i="5"/>
  <c r="E65" i="3" a="1"/>
  <c r="E65" i="3" s="1"/>
  <c r="E35" i="3"/>
  <c r="Q41" i="4"/>
  <c r="E57" i="5"/>
  <c r="E67" i="5"/>
  <c r="E47" i="5"/>
  <c r="E43" i="5"/>
  <c r="E68" i="3" a="1"/>
  <c r="E68" i="3" s="1"/>
  <c r="P9" i="4"/>
  <c r="P7" i="4"/>
  <c r="P28" i="4"/>
  <c r="P21" i="4"/>
  <c r="P24" i="4"/>
  <c r="P22" i="4"/>
  <c r="Q22" i="4"/>
  <c r="Q13" i="4"/>
  <c r="Q21" i="4"/>
  <c r="P8" i="4"/>
  <c r="P27" i="4"/>
  <c r="P6" i="4"/>
  <c r="P26" i="4"/>
  <c r="P13" i="4"/>
  <c r="Q10" i="4"/>
  <c r="P20" i="4"/>
  <c r="P11" i="4"/>
  <c r="P23" i="4"/>
  <c r="Q20" i="4"/>
  <c r="P18" i="4"/>
  <c r="P17" i="4"/>
  <c r="P14" i="4"/>
  <c r="P12" i="4"/>
  <c r="P19" i="4"/>
  <c r="P16" i="4"/>
  <c r="P29" i="4"/>
  <c r="P15" i="4"/>
  <c r="P25" i="4"/>
  <c r="Q19" i="4"/>
  <c r="P10" i="4"/>
  <c r="Q9" i="4"/>
  <c r="Q8" i="4"/>
  <c r="Q27" i="4"/>
  <c r="Q7" i="4"/>
  <c r="Q25" i="4"/>
  <c r="Q17" i="4"/>
  <c r="Q11" i="4"/>
  <c r="Q26" i="4"/>
  <c r="Q28" i="4"/>
  <c r="C87" i="4"/>
  <c r="F87" i="4"/>
  <c r="C89" i="2" s="1"/>
  <c r="E18" i="3"/>
  <c r="F59" i="5"/>
  <c r="F49" i="5"/>
  <c r="F69" i="5"/>
  <c r="E97" i="2"/>
  <c r="D53" i="5"/>
  <c r="E27" i="3"/>
  <c r="E30" i="3" s="1"/>
  <c r="F33" i="5"/>
  <c r="F37" i="5"/>
  <c r="F87" i="5"/>
  <c r="F13" i="7" a="1"/>
  <c r="F13" i="7" s="1"/>
  <c r="F14" i="7" a="1"/>
  <c r="F14" i="7" s="1"/>
  <c r="N6" i="8"/>
  <c r="J6" i="8" a="1"/>
  <c r="J6" i="8" s="1"/>
  <c r="C16" i="1" s="1" a="1"/>
  <c r="C16" i="1" s="1"/>
  <c r="I6" i="8" a="1"/>
  <c r="I6" i="8" s="1"/>
  <c r="F33" i="3"/>
  <c r="F24" i="3"/>
  <c r="F34" i="3"/>
  <c r="F51" i="3"/>
  <c r="F14" i="3" a="1"/>
  <c r="F14" i="3" s="1"/>
  <c r="F5" i="3" a="1"/>
  <c r="F5" i="3" s="1"/>
  <c r="F42" i="3"/>
  <c r="G4" i="3"/>
  <c r="F41" i="3"/>
  <c r="F16" i="3" a="1"/>
  <c r="F16" i="3" s="1"/>
  <c r="F48" i="3"/>
  <c r="F31" i="3"/>
  <c r="F7" i="3" a="1"/>
  <c r="F7" i="3" s="1"/>
  <c r="F12" i="3" a="1"/>
  <c r="F12" i="3" s="1"/>
  <c r="F15" i="3" a="1"/>
  <c r="F15" i="3" s="1"/>
  <c r="F46" i="3"/>
  <c r="F8" i="3" a="1"/>
  <c r="F8" i="3" s="1"/>
  <c r="F32" i="3"/>
  <c r="F26" i="3"/>
  <c r="F17" i="3" a="1"/>
  <c r="F17" i="3" s="1"/>
  <c r="F50" i="3"/>
  <c r="F49" i="3"/>
  <c r="F9" i="3" a="1"/>
  <c r="F9" i="3" s="1"/>
  <c r="F25" i="3"/>
  <c r="F29" i="3"/>
  <c r="F43" i="3"/>
  <c r="Q52" i="4"/>
  <c r="Q42" i="4"/>
  <c r="F88" i="5"/>
  <c r="D11" i="3" a="1"/>
  <c r="D11" i="3" s="1"/>
  <c r="J79" i="4" a="1"/>
  <c r="J79" i="4" s="1"/>
  <c r="Q35" i="4"/>
  <c r="P43" i="4"/>
  <c r="P35" i="4"/>
  <c r="P51" i="4"/>
  <c r="P37" i="4"/>
  <c r="P36" i="4"/>
  <c r="P39" i="4"/>
  <c r="P57" i="4"/>
  <c r="P52" i="4"/>
  <c r="P40" i="4"/>
  <c r="P48" i="4"/>
  <c r="P49" i="4"/>
  <c r="P53" i="4"/>
  <c r="P56" i="4"/>
  <c r="P42" i="4"/>
  <c r="P44" i="4"/>
  <c r="P38" i="4"/>
  <c r="Q58" i="4"/>
  <c r="P58" i="4"/>
  <c r="Q44" i="4"/>
  <c r="Q39" i="4" l="1"/>
  <c r="F70" i="4"/>
  <c r="E28" i="3" a="1"/>
  <c r="E28" i="3" s="1"/>
  <c r="Q55" i="4"/>
  <c r="E36" i="3"/>
  <c r="E37" i="3" s="1" a="1"/>
  <c r="E37" i="3" s="1"/>
  <c r="Q51" i="4"/>
  <c r="Q47" i="4"/>
  <c r="Q53" i="4"/>
  <c r="Q57" i="4"/>
  <c r="Q54" i="4"/>
  <c r="Q40" i="4"/>
  <c r="D65" i="4" s="1"/>
  <c r="D98" i="2" s="1"/>
  <c r="Q48" i="4"/>
  <c r="W48" i="4" s="1" a="1"/>
  <c r="W48" i="4" s="1"/>
  <c r="Q37" i="4"/>
  <c r="Q43" i="4"/>
  <c r="P46" i="4"/>
  <c r="Q45" i="4"/>
  <c r="P55" i="4"/>
  <c r="P45" i="4"/>
  <c r="Q49" i="4"/>
  <c r="P54" i="4"/>
  <c r="T54" i="4" s="1"/>
  <c r="V54" i="4" s="1"/>
  <c r="Q50" i="4"/>
  <c r="F15" i="7"/>
  <c r="D68" i="4"/>
  <c r="D101" i="2" s="1"/>
  <c r="Q38" i="4"/>
  <c r="W38" i="4" s="1" a="1"/>
  <c r="W38" i="4" s="1"/>
  <c r="F52" i="3"/>
  <c r="P41" i="4"/>
  <c r="C77" i="4" s="1"/>
  <c r="P50" i="4"/>
  <c r="C67" i="4" s="1"/>
  <c r="Q30" i="4"/>
  <c r="Q56" i="4"/>
  <c r="T56" i="4" s="1"/>
  <c r="V56" i="4" s="1"/>
  <c r="Q46" i="4"/>
  <c r="W46" i="4" s="1" a="1"/>
  <c r="W46" i="4" s="1"/>
  <c r="F68" i="3" a="1"/>
  <c r="F68" i="3" s="1"/>
  <c r="F63" i="3" a="1"/>
  <c r="F63" i="3" s="1"/>
  <c r="W26" i="4" a="1"/>
  <c r="W26" i="4" s="1"/>
  <c r="T26" i="4"/>
  <c r="V26" i="4" s="1"/>
  <c r="F60" i="5"/>
  <c r="F70" i="5"/>
  <c r="F50" i="5"/>
  <c r="G38" i="5"/>
  <c r="H10" i="7"/>
  <c r="H12" i="7" s="1" a="1"/>
  <c r="H12" i="7" s="1"/>
  <c r="I5" i="7"/>
  <c r="H18" i="7"/>
  <c r="H8" i="7"/>
  <c r="H27" i="7"/>
  <c r="H11" i="7"/>
  <c r="H6" i="7"/>
  <c r="H7" i="7"/>
  <c r="F44" i="3"/>
  <c r="F47" i="3" s="1"/>
  <c r="W53" i="4" a="1"/>
  <c r="W53" i="4" s="1"/>
  <c r="T53" i="4"/>
  <c r="V53" i="4" s="1"/>
  <c r="G51" i="5"/>
  <c r="G61" i="5"/>
  <c r="G71" i="5"/>
  <c r="D36" i="3"/>
  <c r="W50" i="4" a="1"/>
  <c r="W50" i="4" s="1"/>
  <c r="W10" i="4" a="1"/>
  <c r="W10" i="4" s="1"/>
  <c r="T10" i="4"/>
  <c r="V10" i="4" s="1"/>
  <c r="E61" i="3" a="1"/>
  <c r="E61" i="3" s="1"/>
  <c r="E13" i="3"/>
  <c r="D19" i="3"/>
  <c r="D64" i="3" a="1"/>
  <c r="D64" i="3" s="1"/>
  <c r="G60" i="5"/>
  <c r="G70" i="5"/>
  <c r="G50" i="5"/>
  <c r="W24" i="4" a="1"/>
  <c r="W24" i="4" s="1"/>
  <c r="T24" i="4"/>
  <c r="V24" i="4" s="1"/>
  <c r="T57" i="4"/>
  <c r="V57" i="4" s="1"/>
  <c r="W57" i="4" a="1"/>
  <c r="W57" i="4" s="1"/>
  <c r="T39" i="4"/>
  <c r="V39" i="4" s="1"/>
  <c r="W39" i="4" a="1"/>
  <c r="W39" i="4" s="1"/>
  <c r="E62" i="3"/>
  <c r="G13" i="7" a="1"/>
  <c r="G13" i="7" s="1"/>
  <c r="G15" i="7" s="1"/>
  <c r="G14" i="7" a="1"/>
  <c r="G14" i="7" s="1"/>
  <c r="C76" i="4"/>
  <c r="T36" i="4"/>
  <c r="V36" i="4" s="1"/>
  <c r="W36" i="4" a="1"/>
  <c r="W36" i="4" s="1"/>
  <c r="W15" i="4" a="1"/>
  <c r="W15" i="4" s="1"/>
  <c r="T15" i="4"/>
  <c r="V15" i="4" s="1"/>
  <c r="E53" i="5"/>
  <c r="G85" i="5"/>
  <c r="G81" i="5"/>
  <c r="T49" i="4"/>
  <c r="V49" i="4" s="1"/>
  <c r="W49" i="4" a="1"/>
  <c r="W49" i="4" s="1"/>
  <c r="D53" i="3"/>
  <c r="H114" i="5"/>
  <c r="H79" i="5" a="1"/>
  <c r="H79" i="5" s="1"/>
  <c r="H87" i="5" s="1"/>
  <c r="H96" i="5" a="1"/>
  <c r="H96" i="5" s="1"/>
  <c r="H98" i="5" a="1"/>
  <c r="H98" i="5" s="1"/>
  <c r="H103" i="5" a="1"/>
  <c r="H103" i="5" s="1"/>
  <c r="H32" i="5" a="1"/>
  <c r="H32" i="5" s="1"/>
  <c r="H42" i="5" s="1"/>
  <c r="H77" i="5" a="1"/>
  <c r="H77" i="5" s="1"/>
  <c r="H97" i="5" a="1"/>
  <c r="H97" i="5" s="1"/>
  <c r="H117" i="5" a="1"/>
  <c r="H117" i="5" s="1"/>
  <c r="H94" i="5" a="1"/>
  <c r="H94" i="5" s="1"/>
  <c r="H105" i="5" a="1"/>
  <c r="H105" i="5" s="1"/>
  <c r="H27" i="5" a="1"/>
  <c r="H27" i="5" s="1"/>
  <c r="H31" i="5" a="1"/>
  <c r="H31" i="5" s="1"/>
  <c r="H29" i="5" a="1"/>
  <c r="H29" i="5" s="1"/>
  <c r="H106" i="5" a="1"/>
  <c r="H106" i="5" s="1"/>
  <c r="H104" i="5" a="1"/>
  <c r="H104" i="5" s="1"/>
  <c r="H99" i="5" a="1"/>
  <c r="H99" i="5" s="1"/>
  <c r="H93" i="5"/>
  <c r="H24" i="5" a="1"/>
  <c r="H24" i="5" s="1"/>
  <c r="H116" i="5" a="1"/>
  <c r="H116" i="5" s="1"/>
  <c r="H102" i="5" a="1"/>
  <c r="H102" i="5" s="1"/>
  <c r="H80" i="5" a="1"/>
  <c r="H80" i="5" s="1"/>
  <c r="H115" i="5" a="1"/>
  <c r="H115" i="5" s="1"/>
  <c r="H30" i="5" a="1"/>
  <c r="H30" i="5" s="1"/>
  <c r="H28" i="5" a="1"/>
  <c r="H28" i="5" s="1"/>
  <c r="H38" i="5" s="1"/>
  <c r="I23" i="5"/>
  <c r="H101" i="5"/>
  <c r="H107" i="5" a="1"/>
  <c r="H107" i="5" s="1"/>
  <c r="H78" i="5" a="1"/>
  <c r="H78" i="5" s="1"/>
  <c r="H95" i="5" a="1"/>
  <c r="H95" i="5" s="1"/>
  <c r="T16" i="4"/>
  <c r="V16" i="4" s="1"/>
  <c r="W16" i="4" a="1"/>
  <c r="W16" i="4" s="1"/>
  <c r="E73" i="5"/>
  <c r="F89" i="5"/>
  <c r="G16" i="3" a="1"/>
  <c r="G16" i="3" s="1"/>
  <c r="G24" i="3"/>
  <c r="G9" i="3" a="1"/>
  <c r="G9" i="3" s="1"/>
  <c r="G31" i="3"/>
  <c r="G34" i="3"/>
  <c r="G42" i="3"/>
  <c r="G12" i="3" a="1"/>
  <c r="G12" i="3" s="1"/>
  <c r="G14" i="3" a="1"/>
  <c r="G14" i="3" s="1"/>
  <c r="G41" i="3"/>
  <c r="G48" i="3"/>
  <c r="G51" i="3"/>
  <c r="G33" i="3"/>
  <c r="G5" i="3" a="1"/>
  <c r="G5" i="3" s="1"/>
  <c r="G15" i="3" a="1"/>
  <c r="G15" i="3" s="1"/>
  <c r="H4" i="3"/>
  <c r="G46" i="3"/>
  <c r="G32" i="3"/>
  <c r="G8" i="3" a="1"/>
  <c r="G8" i="3" s="1"/>
  <c r="G17" i="3" a="1"/>
  <c r="G17" i="3" s="1"/>
  <c r="G7" i="3" a="1"/>
  <c r="G7" i="3" s="1"/>
  <c r="G25" i="3"/>
  <c r="G50" i="3"/>
  <c r="G49" i="3"/>
  <c r="G26" i="3"/>
  <c r="G43" i="3"/>
  <c r="G29" i="3"/>
  <c r="G24" i="7" a="1"/>
  <c r="G24" i="7" s="1"/>
  <c r="G33" i="7" s="1" a="1"/>
  <c r="G33" i="7" s="1"/>
  <c r="G22" i="7" a="1"/>
  <c r="G22" i="7" s="1"/>
  <c r="G31" i="7" s="1" a="1"/>
  <c r="G31" i="7" s="1"/>
  <c r="G20" i="7" a="1"/>
  <c r="G20" i="7" s="1"/>
  <c r="G29" i="7" s="1" a="1"/>
  <c r="G29" i="7" s="1"/>
  <c r="G19" i="7" a="1"/>
  <c r="G19" i="7" s="1"/>
  <c r="G28" i="7" s="1" a="1"/>
  <c r="G28" i="7" s="1"/>
  <c r="G23" i="7" a="1"/>
  <c r="G23" i="7" s="1"/>
  <c r="G32" i="7" s="1" a="1"/>
  <c r="G32" i="7" s="1"/>
  <c r="G21" i="7" a="1"/>
  <c r="G21" i="7" s="1"/>
  <c r="G30" i="7" s="1" a="1"/>
  <c r="G30" i="7" s="1"/>
  <c r="F27" i="3"/>
  <c r="F28" i="3" s="1" a="1"/>
  <c r="F28" i="3" s="1"/>
  <c r="W25" i="4" a="1"/>
  <c r="W25" i="4" s="1"/>
  <c r="T25" i="4"/>
  <c r="V25" i="4" s="1"/>
  <c r="F43" i="5"/>
  <c r="F57" i="5"/>
  <c r="F47" i="5"/>
  <c r="F67" i="5"/>
  <c r="T37" i="4"/>
  <c r="V37" i="4" s="1"/>
  <c r="W37" i="4" a="1"/>
  <c r="W37" i="4" s="1"/>
  <c r="W51" i="4" a="1"/>
  <c r="W51" i="4" s="1"/>
  <c r="T51" i="4"/>
  <c r="V51" i="4" s="1"/>
  <c r="G37" i="5"/>
  <c r="G33" i="5"/>
  <c r="T13" i="4"/>
  <c r="V13" i="4" s="1"/>
  <c r="W13" i="4" a="1"/>
  <c r="W13" i="4" s="1"/>
  <c r="W42" i="4" a="1"/>
  <c r="W42" i="4" s="1"/>
  <c r="T42" i="4"/>
  <c r="V42" i="4" s="1"/>
  <c r="T6" i="4"/>
  <c r="V6" i="4" s="1"/>
  <c r="W6" i="4" a="1"/>
  <c r="W6" i="4" s="1"/>
  <c r="P30" i="4"/>
  <c r="T27" i="4"/>
  <c r="V27" i="4" s="1"/>
  <c r="W27" i="4" a="1"/>
  <c r="W27" i="4" s="1"/>
  <c r="T22" i="4"/>
  <c r="V22" i="4" s="1"/>
  <c r="W22" i="4" a="1"/>
  <c r="W22" i="4" s="1"/>
  <c r="T45" i="4"/>
  <c r="V45" i="4" s="1"/>
  <c r="W45" i="4" a="1"/>
  <c r="W45" i="4" s="1"/>
  <c r="T7" i="4"/>
  <c r="V7" i="4" s="1"/>
  <c r="W7" i="4" a="1"/>
  <c r="W7" i="4" s="1"/>
  <c r="W9" i="4" a="1"/>
  <c r="W9" i="4" s="1"/>
  <c r="T9" i="4"/>
  <c r="V9" i="4" s="1"/>
  <c r="F59" i="3" a="1"/>
  <c r="F59" i="3" s="1"/>
  <c r="F10" i="3"/>
  <c r="W14" i="4" a="1"/>
  <c r="W14" i="4" s="1"/>
  <c r="T14" i="4"/>
  <c r="V14" i="4" s="1"/>
  <c r="B128" i="5"/>
  <c r="D127" i="5"/>
  <c r="W44" i="4" a="1"/>
  <c r="W44" i="4" s="1"/>
  <c r="T44" i="4"/>
  <c r="V44" i="4" s="1"/>
  <c r="G9" i="7"/>
  <c r="E70" i="4"/>
  <c r="T17" i="4"/>
  <c r="V17" i="4" s="1"/>
  <c r="W17" i="4" a="1"/>
  <c r="W17" i="4" s="1"/>
  <c r="T40" i="4"/>
  <c r="V40" i="4" s="1"/>
  <c r="W40" i="4" a="1"/>
  <c r="W40" i="4" s="1"/>
  <c r="T52" i="4"/>
  <c r="V52" i="4" s="1"/>
  <c r="W52" i="4" a="1"/>
  <c r="W52" i="4" s="1"/>
  <c r="F60" i="3" a="1"/>
  <c r="F60" i="3" s="1"/>
  <c r="E63" i="5"/>
  <c r="C66" i="4"/>
  <c r="W43" i="4" a="1"/>
  <c r="W43" i="4" s="1"/>
  <c r="T43" i="4"/>
  <c r="V43" i="4" s="1"/>
  <c r="T21" i="4"/>
  <c r="V21" i="4" s="1"/>
  <c r="W21" i="4" a="1"/>
  <c r="W21" i="4" s="1"/>
  <c r="T55" i="4"/>
  <c r="V55" i="4" s="1"/>
  <c r="C69" i="4"/>
  <c r="W55" i="4" a="1"/>
  <c r="W55" i="4" s="1"/>
  <c r="W28" i="4" a="1"/>
  <c r="W28" i="4" s="1"/>
  <c r="T28" i="4"/>
  <c r="V28" i="4" s="1"/>
  <c r="W29" i="4" a="1"/>
  <c r="W29" i="4" s="1"/>
  <c r="T29" i="4"/>
  <c r="V29" i="4" s="1"/>
  <c r="C75" i="4"/>
  <c r="C64" i="4"/>
  <c r="T35" i="4"/>
  <c r="V35" i="4" s="1"/>
  <c r="W35" i="4" a="1"/>
  <c r="W35" i="4" s="1"/>
  <c r="T19" i="4"/>
  <c r="V19" i="4" s="1"/>
  <c r="W19" i="4" a="1"/>
  <c r="W19" i="4" s="1"/>
  <c r="T18" i="4"/>
  <c r="V18" i="4" s="1"/>
  <c r="W18" i="4" a="1"/>
  <c r="W18" i="4" s="1"/>
  <c r="G62" i="5"/>
  <c r="G52" i="5"/>
  <c r="G72" i="5"/>
  <c r="F66" i="3" a="1"/>
  <c r="F66" i="3" s="1"/>
  <c r="T12" i="4"/>
  <c r="V12" i="4" s="1"/>
  <c r="W12" i="4" a="1"/>
  <c r="W12" i="4" s="1"/>
  <c r="D75" i="4"/>
  <c r="D64" i="4"/>
  <c r="E69" i="3" a="1"/>
  <c r="E69" i="3" s="1"/>
  <c r="W58" i="4" a="1"/>
  <c r="W58" i="4" s="1"/>
  <c r="T58" i="4"/>
  <c r="V58" i="4" s="1"/>
  <c r="F58" i="3"/>
  <c r="W23" i="4" a="1"/>
  <c r="W23" i="4" s="1"/>
  <c r="T23" i="4"/>
  <c r="V23" i="4" s="1"/>
  <c r="G69" i="5"/>
  <c r="G59" i="5"/>
  <c r="G49" i="5"/>
  <c r="W20" i="4" a="1"/>
  <c r="W20" i="4" s="1"/>
  <c r="T20" i="4"/>
  <c r="V20" i="4" s="1"/>
  <c r="T47" i="4"/>
  <c r="V47" i="4" s="1"/>
  <c r="W47" i="4" a="1"/>
  <c r="W47" i="4" s="1"/>
  <c r="F18" i="3"/>
  <c r="W8" i="4" a="1"/>
  <c r="W8" i="4" s="1"/>
  <c r="T8" i="4"/>
  <c r="V8" i="4" s="1"/>
  <c r="F67" i="3" a="1"/>
  <c r="F67" i="3" s="1"/>
  <c r="W54" i="4" a="1"/>
  <c r="W54" i="4" s="1"/>
  <c r="D62" i="3"/>
  <c r="F65" i="3" a="1"/>
  <c r="F65" i="3" s="1"/>
  <c r="F35" i="3"/>
  <c r="T11" i="4"/>
  <c r="V11" i="4" s="1"/>
  <c r="W11" i="4" a="1"/>
  <c r="W11" i="4" s="1"/>
  <c r="E45" i="3" a="1"/>
  <c r="E45" i="3" s="1"/>
  <c r="T41" i="4" l="1"/>
  <c r="V41" i="4" s="1"/>
  <c r="T48" i="4"/>
  <c r="V48" i="4" s="1"/>
  <c r="P59" i="4"/>
  <c r="T46" i="4"/>
  <c r="V46" i="4" s="1"/>
  <c r="T50" i="4"/>
  <c r="V50" i="4" s="1"/>
  <c r="W41" i="4" a="1"/>
  <c r="W41" i="4" s="1"/>
  <c r="D76" i="4"/>
  <c r="G76" i="4" s="1"/>
  <c r="F45" i="3" a="1"/>
  <c r="F45" i="3" s="1"/>
  <c r="Q59" i="4"/>
  <c r="F53" i="3"/>
  <c r="F54" i="3" s="1" a="1"/>
  <c r="F54" i="3" s="1"/>
  <c r="D66" i="4"/>
  <c r="D99" i="2" s="1"/>
  <c r="C65" i="4"/>
  <c r="D78" i="4"/>
  <c r="C68" i="4"/>
  <c r="G68" i="4" s="1"/>
  <c r="T38" i="4"/>
  <c r="V38" i="4" s="1"/>
  <c r="D77" i="4"/>
  <c r="G77" i="4" s="1"/>
  <c r="C78" i="4"/>
  <c r="C79" i="4" s="1"/>
  <c r="G79" i="4" s="1"/>
  <c r="D67" i="4"/>
  <c r="D100" i="2" s="1"/>
  <c r="W56" i="4" a="1"/>
  <c r="W56" i="4" s="1"/>
  <c r="D69" i="4"/>
  <c r="D102" i="2" s="1"/>
  <c r="G67" i="4"/>
  <c r="C100" i="2"/>
  <c r="G58" i="3"/>
  <c r="B129" i="5"/>
  <c r="D128" i="5"/>
  <c r="H40" i="5"/>
  <c r="G89" i="5"/>
  <c r="G10" i="3"/>
  <c r="G59" i="3" a="1"/>
  <c r="G59" i="3" s="1"/>
  <c r="H81" i="5"/>
  <c r="H85" i="5"/>
  <c r="D37" i="3" a="1"/>
  <c r="D37" i="3" s="1"/>
  <c r="H48" i="5"/>
  <c r="H68" i="5"/>
  <c r="H58" i="5"/>
  <c r="D70" i="3" a="1"/>
  <c r="D70" i="3" s="1"/>
  <c r="D20" i="3" a="1"/>
  <c r="D20" i="3" s="1"/>
  <c r="C101" i="2"/>
  <c r="D97" i="2"/>
  <c r="G66" i="3" a="1"/>
  <c r="G66" i="3" s="1"/>
  <c r="H88" i="5"/>
  <c r="E19" i="3"/>
  <c r="E64" i="3" a="1"/>
  <c r="E64" i="3" s="1"/>
  <c r="W30" i="4" a="1"/>
  <c r="W30" i="4" s="1"/>
  <c r="T30" i="4"/>
  <c r="H86" i="5"/>
  <c r="C86" i="4"/>
  <c r="F86" i="4"/>
  <c r="C88" i="2" s="1"/>
  <c r="D79" i="4"/>
  <c r="C102" i="2"/>
  <c r="G69" i="4"/>
  <c r="H33" i="3"/>
  <c r="H16" i="3" a="1"/>
  <c r="H16" i="3" s="1"/>
  <c r="H46" i="3"/>
  <c r="H34" i="3"/>
  <c r="H17" i="3" a="1"/>
  <c r="H17" i="3" s="1"/>
  <c r="H24" i="3"/>
  <c r="H25" i="3"/>
  <c r="H41" i="3"/>
  <c r="H5" i="3" a="1"/>
  <c r="H5" i="3" s="1"/>
  <c r="H14" i="3" a="1"/>
  <c r="H14" i="3" s="1"/>
  <c r="H48" i="3"/>
  <c r="H31" i="3"/>
  <c r="H51" i="3"/>
  <c r="H9" i="3" a="1"/>
  <c r="H9" i="3" s="1"/>
  <c r="H7" i="3" a="1"/>
  <c r="H7" i="3" s="1"/>
  <c r="H49" i="3"/>
  <c r="H15" i="3" a="1"/>
  <c r="H15" i="3" s="1"/>
  <c r="H42" i="3"/>
  <c r="H12" i="3" a="1"/>
  <c r="H12" i="3" s="1"/>
  <c r="I4" i="3"/>
  <c r="H26" i="3"/>
  <c r="H8" i="3" a="1"/>
  <c r="H8" i="3" s="1"/>
  <c r="H43" i="3"/>
  <c r="H50" i="3"/>
  <c r="H32" i="3"/>
  <c r="H29" i="3"/>
  <c r="H9" i="7"/>
  <c r="G27" i="3"/>
  <c r="G30" i="3" s="1"/>
  <c r="H13" i="7" a="1"/>
  <c r="H13" i="7" s="1"/>
  <c r="H14" i="7" a="1"/>
  <c r="H14" i="7" s="1"/>
  <c r="G65" i="4"/>
  <c r="C98" i="2"/>
  <c r="H72" i="5"/>
  <c r="H62" i="5"/>
  <c r="H52" i="5"/>
  <c r="G57" i="5"/>
  <c r="G47" i="5"/>
  <c r="G67" i="5"/>
  <c r="G43" i="5"/>
  <c r="F61" i="3" a="1"/>
  <c r="F61" i="3" s="1"/>
  <c r="F13" i="3"/>
  <c r="F11" i="3" a="1"/>
  <c r="F11" i="3" s="1"/>
  <c r="F62" i="3" s="1"/>
  <c r="F73" i="5"/>
  <c r="F53" i="5"/>
  <c r="G64" i="4"/>
  <c r="C97" i="2"/>
  <c r="C70" i="4"/>
  <c r="G67" i="3" a="1"/>
  <c r="G67" i="3" s="1"/>
  <c r="H19" i="7" a="1"/>
  <c r="H19" i="7" s="1"/>
  <c r="H28" i="7" s="1" a="1"/>
  <c r="H28" i="7" s="1"/>
  <c r="H24" i="7" a="1"/>
  <c r="H24" i="7" s="1"/>
  <c r="H33" i="7" s="1" a="1"/>
  <c r="H33" i="7" s="1"/>
  <c r="H22" i="7" a="1"/>
  <c r="H22" i="7" s="1"/>
  <c r="H31" i="7" s="1" a="1"/>
  <c r="H31" i="7" s="1"/>
  <c r="H20" i="7" a="1"/>
  <c r="H20" i="7" s="1"/>
  <c r="H29" i="7" s="1" a="1"/>
  <c r="H29" i="7" s="1"/>
  <c r="H21" i="7" a="1"/>
  <c r="H21" i="7" s="1"/>
  <c r="H30" i="7" s="1" a="1"/>
  <c r="H30" i="7" s="1"/>
  <c r="H23" i="7" a="1"/>
  <c r="H23" i="7" s="1"/>
  <c r="H32" i="7" s="1" a="1"/>
  <c r="H32" i="7" s="1"/>
  <c r="G60" i="3" a="1"/>
  <c r="G60" i="3" s="1"/>
  <c r="I115" i="5" a="1"/>
  <c r="I115" i="5" s="1"/>
  <c r="I99" i="5" a="1"/>
  <c r="I99" i="5" s="1"/>
  <c r="I106" i="5" a="1"/>
  <c r="I106" i="5" s="1"/>
  <c r="I80" i="5" a="1"/>
  <c r="I80" i="5" s="1"/>
  <c r="I88" i="5" s="1"/>
  <c r="I32" i="5" a="1"/>
  <c r="I32" i="5" s="1"/>
  <c r="I42" i="5" s="1"/>
  <c r="I77" i="5" a="1"/>
  <c r="I77" i="5" s="1"/>
  <c r="I29" i="5" a="1"/>
  <c r="I29" i="5" s="1"/>
  <c r="I39" i="5" s="1"/>
  <c r="I97" i="5" a="1"/>
  <c r="I97" i="5" s="1"/>
  <c r="I117" i="5" a="1"/>
  <c r="I117" i="5" s="1"/>
  <c r="I103" i="5" a="1"/>
  <c r="I103" i="5" s="1"/>
  <c r="I101" i="5"/>
  <c r="I96" i="5" a="1"/>
  <c r="I96" i="5" s="1"/>
  <c r="I94" i="5" a="1"/>
  <c r="I94" i="5" s="1"/>
  <c r="I79" i="5" a="1"/>
  <c r="I79" i="5" s="1"/>
  <c r="I87" i="5" s="1"/>
  <c r="I31" i="5" a="1"/>
  <c r="I31" i="5" s="1"/>
  <c r="I41" i="5" s="1"/>
  <c r="I27" i="5" a="1"/>
  <c r="I27" i="5" s="1"/>
  <c r="I24" i="5" a="1"/>
  <c r="I24" i="5" s="1"/>
  <c r="I114" i="5"/>
  <c r="I93" i="5"/>
  <c r="I116" i="5" a="1"/>
  <c r="I116" i="5" s="1"/>
  <c r="I95" i="5" a="1"/>
  <c r="I95" i="5" s="1"/>
  <c r="I107" i="5" a="1"/>
  <c r="I107" i="5" s="1"/>
  <c r="I30" i="5" a="1"/>
  <c r="I30" i="5" s="1"/>
  <c r="I40" i="5" s="1"/>
  <c r="I105" i="5" a="1"/>
  <c r="I105" i="5" s="1"/>
  <c r="J23" i="5"/>
  <c r="I28" i="5" a="1"/>
  <c r="I28" i="5" s="1"/>
  <c r="I38" i="5" s="1"/>
  <c r="I102" i="5" a="1"/>
  <c r="I102" i="5" s="1"/>
  <c r="I78" i="5" a="1"/>
  <c r="I78" i="5" s="1"/>
  <c r="I86" i="5" s="1"/>
  <c r="I98" i="5" a="1"/>
  <c r="I98" i="5" s="1"/>
  <c r="I104" i="5" a="1"/>
  <c r="I104" i="5" s="1"/>
  <c r="G52" i="3"/>
  <c r="I10" i="7"/>
  <c r="J5" i="7"/>
  <c r="I7" i="7"/>
  <c r="I18" i="7"/>
  <c r="I11" i="7"/>
  <c r="I8" i="7"/>
  <c r="I6" i="7"/>
  <c r="I9" i="7" s="1"/>
  <c r="I27" i="7"/>
  <c r="G58" i="2" a="1"/>
  <c r="G58" i="2" s="1"/>
  <c r="G59" i="2" a="1"/>
  <c r="G59" i="2" s="1"/>
  <c r="G60" i="2" a="1"/>
  <c r="G60" i="2" s="1"/>
  <c r="G61" i="2" a="1"/>
  <c r="G61" i="2" s="1"/>
  <c r="G57" i="2" a="1"/>
  <c r="G57" i="2" s="1"/>
  <c r="H15" i="7"/>
  <c r="E27" i="9" a="1"/>
  <c r="E27" i="9" s="1"/>
  <c r="F27" i="9" s="1"/>
  <c r="G27" i="9" s="1"/>
  <c r="F69" i="3" a="1"/>
  <c r="F69" i="3" s="1"/>
  <c r="F63" i="5"/>
  <c r="H39" i="5"/>
  <c r="G18" i="3"/>
  <c r="H41" i="5"/>
  <c r="G63" i="3" a="1"/>
  <c r="G63" i="3" s="1"/>
  <c r="D54" i="3" a="1"/>
  <c r="D54" i="3" s="1"/>
  <c r="G75" i="4"/>
  <c r="H33" i="5"/>
  <c r="H37" i="5"/>
  <c r="G58" i="5"/>
  <c r="G48" i="5"/>
  <c r="G68" i="5"/>
  <c r="W59" i="4" a="1"/>
  <c r="W59" i="4" s="1"/>
  <c r="C85" i="4"/>
  <c r="C93" i="4" s="1"/>
  <c r="F85" i="4"/>
  <c r="C87" i="2" s="1"/>
  <c r="T59" i="4"/>
  <c r="C99" i="2"/>
  <c r="F30" i="3"/>
  <c r="G44" i="3"/>
  <c r="G45" i="3" s="1" a="1"/>
  <c r="G45" i="3" s="1"/>
  <c r="G68" i="3" a="1"/>
  <c r="G68" i="3" s="1"/>
  <c r="G65" i="3" a="1"/>
  <c r="G65" i="3" s="1"/>
  <c r="G35" i="3"/>
  <c r="G78" i="4" l="1"/>
  <c r="H58" i="3"/>
  <c r="G28" i="3" a="1"/>
  <c r="G28" i="3" s="1"/>
  <c r="G66" i="4"/>
  <c r="I12" i="7" a="1"/>
  <c r="I12" i="7" s="1"/>
  <c r="D70" i="4"/>
  <c r="B12" i="2" a="1"/>
  <c r="B12" i="2" s="1"/>
  <c r="D71" i="3"/>
  <c r="H68" i="3" a="1"/>
  <c r="H68" i="3" s="1"/>
  <c r="H60" i="3" a="1"/>
  <c r="H60" i="3" s="1"/>
  <c r="D129" i="5"/>
  <c r="B130" i="5"/>
  <c r="I13" i="7" a="1"/>
  <c r="I13" i="7" s="1"/>
  <c r="I14" i="7" a="1"/>
  <c r="I14" i="7" s="1"/>
  <c r="I85" i="5"/>
  <c r="I81" i="5"/>
  <c r="H52" i="3"/>
  <c r="H57" i="5"/>
  <c r="H47" i="5"/>
  <c r="H43" i="5"/>
  <c r="H67" i="5"/>
  <c r="H10" i="3"/>
  <c r="H11" i="3" s="1" a="1"/>
  <c r="H11" i="3" s="1"/>
  <c r="H59" i="3" a="1"/>
  <c r="H59" i="3" s="1"/>
  <c r="E70" i="3" a="1"/>
  <c r="E70" i="3" s="1"/>
  <c r="E20" i="3" a="1"/>
  <c r="E20" i="3" s="1"/>
  <c r="E71" i="3" s="1"/>
  <c r="H65" i="3" a="1"/>
  <c r="H65" i="3" s="1"/>
  <c r="H35" i="3"/>
  <c r="I59" i="5"/>
  <c r="I49" i="5"/>
  <c r="I69" i="5"/>
  <c r="I52" i="5"/>
  <c r="I72" i="5"/>
  <c r="I62" i="5"/>
  <c r="H27" i="3"/>
  <c r="H28" i="3" s="1" a="1"/>
  <c r="H28" i="3" s="1"/>
  <c r="F36" i="3"/>
  <c r="H18" i="3"/>
  <c r="I19" i="7" a="1"/>
  <c r="I19" i="7" s="1"/>
  <c r="I28" i="7" s="1" a="1"/>
  <c r="I28" i="7" s="1"/>
  <c r="I24" i="7" a="1"/>
  <c r="I24" i="7" s="1"/>
  <c r="I33" i="7" s="1" a="1"/>
  <c r="I33" i="7" s="1"/>
  <c r="I23" i="7" a="1"/>
  <c r="I23" i="7" s="1"/>
  <c r="I32" i="7" s="1" a="1"/>
  <c r="I32" i="7" s="1"/>
  <c r="I22" i="7" a="1"/>
  <c r="I22" i="7" s="1"/>
  <c r="I31" i="7" s="1" a="1"/>
  <c r="I31" i="7" s="1"/>
  <c r="I20" i="7" a="1"/>
  <c r="I20" i="7" s="1"/>
  <c r="I29" i="7" s="1" a="1"/>
  <c r="I29" i="7" s="1"/>
  <c r="I21" i="7" a="1"/>
  <c r="I21" i="7" s="1"/>
  <c r="I30" i="7" s="1" a="1"/>
  <c r="I30" i="7" s="1"/>
  <c r="J27" i="7"/>
  <c r="J10" i="7"/>
  <c r="K5" i="7"/>
  <c r="J18" i="7"/>
  <c r="J8" i="7"/>
  <c r="J6" i="7"/>
  <c r="J11" i="7"/>
  <c r="J7" i="7"/>
  <c r="E26" i="9"/>
  <c r="F26" i="9" s="1"/>
  <c r="G26" i="9" s="1"/>
  <c r="V59" i="4"/>
  <c r="I49" i="3"/>
  <c r="I26" i="3"/>
  <c r="I46" i="3"/>
  <c r="I34" i="3"/>
  <c r="I31" i="3"/>
  <c r="I16" i="3" a="1"/>
  <c r="I16" i="3" s="1"/>
  <c r="I42" i="3"/>
  <c r="I8" i="3" a="1"/>
  <c r="I8" i="3" s="1"/>
  <c r="I41" i="3"/>
  <c r="I24" i="3"/>
  <c r="I14" i="3" a="1"/>
  <c r="I14" i="3" s="1"/>
  <c r="I5" i="3" a="1"/>
  <c r="I5" i="3" s="1"/>
  <c r="I48" i="3"/>
  <c r="I51" i="3"/>
  <c r="I9" i="3" a="1"/>
  <c r="I9" i="3" s="1"/>
  <c r="I17" i="3" a="1"/>
  <c r="I17" i="3" s="1"/>
  <c r="I43" i="3"/>
  <c r="I33" i="3"/>
  <c r="I12" i="3" a="1"/>
  <c r="I12" i="3" s="1"/>
  <c r="I15" i="3" a="1"/>
  <c r="I15" i="3" s="1"/>
  <c r="J4" i="3"/>
  <c r="I32" i="3"/>
  <c r="I50" i="3"/>
  <c r="I7" i="3" a="1"/>
  <c r="I7" i="3" s="1"/>
  <c r="I29" i="3"/>
  <c r="I25" i="3"/>
  <c r="H70" i="5"/>
  <c r="H60" i="5"/>
  <c r="H50" i="5"/>
  <c r="I33" i="5"/>
  <c r="I37" i="5"/>
  <c r="I51" i="5"/>
  <c r="I71" i="5"/>
  <c r="I61" i="5"/>
  <c r="I15" i="7"/>
  <c r="G63" i="5"/>
  <c r="E25" i="9"/>
  <c r="F25" i="9" s="1"/>
  <c r="G25" i="9" s="1"/>
  <c r="V30" i="4"/>
  <c r="H67" i="3" a="1"/>
  <c r="H67" i="3" s="1"/>
  <c r="H89" i="5"/>
  <c r="F64" i="3" a="1"/>
  <c r="F64" i="3" s="1"/>
  <c r="F19" i="3"/>
  <c r="G53" i="5"/>
  <c r="G69" i="3" a="1"/>
  <c r="G69" i="3" s="1"/>
  <c r="G36" i="3"/>
  <c r="G37" i="3" s="1" a="1"/>
  <c r="G37" i="3" s="1"/>
  <c r="H44" i="3"/>
  <c r="H47" i="3" s="1"/>
  <c r="I48" i="5"/>
  <c r="I58" i="5"/>
  <c r="I68" i="5"/>
  <c r="J117" i="5" a="1"/>
  <c r="J117" i="5" s="1"/>
  <c r="J114" i="5"/>
  <c r="J30" i="5" a="1"/>
  <c r="J30" i="5" s="1"/>
  <c r="K23" i="5"/>
  <c r="J107" i="5" a="1"/>
  <c r="J107" i="5" s="1"/>
  <c r="J96" i="5" a="1"/>
  <c r="J96" i="5" s="1"/>
  <c r="J101" i="5"/>
  <c r="J104" i="5" a="1"/>
  <c r="J104" i="5" s="1"/>
  <c r="J106" i="5" a="1"/>
  <c r="J106" i="5" s="1"/>
  <c r="J80" i="5" a="1"/>
  <c r="J80" i="5" s="1"/>
  <c r="J32" i="5" a="1"/>
  <c r="J32" i="5" s="1"/>
  <c r="J42" i="5" s="1"/>
  <c r="J77" i="5" a="1"/>
  <c r="J77" i="5" s="1"/>
  <c r="J29" i="5" a="1"/>
  <c r="J29" i="5" s="1"/>
  <c r="J39" i="5" s="1"/>
  <c r="J115" i="5" a="1"/>
  <c r="J115" i="5" s="1"/>
  <c r="J94" i="5" a="1"/>
  <c r="J94" i="5" s="1"/>
  <c r="J99" i="5" a="1"/>
  <c r="J99" i="5" s="1"/>
  <c r="J31" i="5" a="1"/>
  <c r="J31" i="5" s="1"/>
  <c r="J41" i="5" s="1"/>
  <c r="J97" i="5" a="1"/>
  <c r="J97" i="5" s="1"/>
  <c r="J79" i="5" a="1"/>
  <c r="J79" i="5" s="1"/>
  <c r="J27" i="5" a="1"/>
  <c r="J27" i="5" s="1"/>
  <c r="J93" i="5"/>
  <c r="J102" i="5" a="1"/>
  <c r="J102" i="5" s="1"/>
  <c r="J24" i="5" a="1"/>
  <c r="J24" i="5" s="1"/>
  <c r="J116" i="5" a="1"/>
  <c r="J116" i="5" s="1"/>
  <c r="J105" i="5" a="1"/>
  <c r="J105" i="5" s="1"/>
  <c r="J98" i="5" a="1"/>
  <c r="J98" i="5" s="1"/>
  <c r="J28" i="5" a="1"/>
  <c r="J28" i="5" s="1"/>
  <c r="J95" i="5" a="1"/>
  <c r="J95" i="5" s="1"/>
  <c r="J78" i="5" a="1"/>
  <c r="J78" i="5" s="1"/>
  <c r="J86" i="5" s="1"/>
  <c r="J103" i="5" a="1"/>
  <c r="J103" i="5" s="1"/>
  <c r="G73" i="5"/>
  <c r="H51" i="5"/>
  <c r="H61" i="5"/>
  <c r="H71" i="5"/>
  <c r="G70" i="4"/>
  <c r="G61" i="3" a="1"/>
  <c r="G61" i="3" s="1"/>
  <c r="G13" i="3"/>
  <c r="I70" i="5"/>
  <c r="I50" i="5"/>
  <c r="I60" i="5"/>
  <c r="H63" i="3" a="1"/>
  <c r="H63" i="3" s="1"/>
  <c r="G47" i="3"/>
  <c r="H69" i="5"/>
  <c r="H49" i="5"/>
  <c r="H59" i="5"/>
  <c r="H66" i="3" a="1"/>
  <c r="H66" i="3" s="1"/>
  <c r="G11" i="3" a="1"/>
  <c r="G11" i="3" s="1"/>
  <c r="G62" i="3" s="1"/>
  <c r="J12" i="7" l="1" a="1"/>
  <c r="J12" i="7" s="1"/>
  <c r="H62" i="3"/>
  <c r="H53" i="3"/>
  <c r="H54" i="3" s="1" a="1"/>
  <c r="H54" i="3" s="1"/>
  <c r="H53" i="5"/>
  <c r="H73" i="5"/>
  <c r="K117" i="5" a="1"/>
  <c r="K117" i="5" s="1"/>
  <c r="K104" i="5" a="1"/>
  <c r="K104" i="5" s="1"/>
  <c r="K28" i="5" a="1"/>
  <c r="K28" i="5" s="1"/>
  <c r="K38" i="5" s="1"/>
  <c r="K93" i="5"/>
  <c r="K24" i="5" a="1"/>
  <c r="K24" i="5" s="1"/>
  <c r="K106" i="5" a="1"/>
  <c r="K106" i="5" s="1"/>
  <c r="K80" i="5" a="1"/>
  <c r="K80" i="5" s="1"/>
  <c r="K88" i="5" s="1"/>
  <c r="K32" i="5" a="1"/>
  <c r="K32" i="5" s="1"/>
  <c r="K42" i="5" s="1"/>
  <c r="K77" i="5" a="1"/>
  <c r="K77" i="5" s="1"/>
  <c r="K29" i="5" a="1"/>
  <c r="K29" i="5" s="1"/>
  <c r="K39" i="5" s="1"/>
  <c r="K103" i="5" a="1"/>
  <c r="K103" i="5" s="1"/>
  <c r="K115" i="5" a="1"/>
  <c r="K115" i="5" s="1"/>
  <c r="K94" i="5" a="1"/>
  <c r="K94" i="5" s="1"/>
  <c r="K79" i="5" a="1"/>
  <c r="K79" i="5" s="1"/>
  <c r="K87" i="5" s="1"/>
  <c r="K31" i="5" a="1"/>
  <c r="K31" i="5" s="1"/>
  <c r="K41" i="5" s="1"/>
  <c r="K114" i="5"/>
  <c r="K27" i="5" a="1"/>
  <c r="K27" i="5" s="1"/>
  <c r="K99" i="5" a="1"/>
  <c r="K99" i="5" s="1"/>
  <c r="K116" i="5" a="1"/>
  <c r="K116" i="5" s="1"/>
  <c r="K95" i="5" a="1"/>
  <c r="K95" i="5" s="1"/>
  <c r="K102" i="5" a="1"/>
  <c r="K102" i="5" s="1"/>
  <c r="K30" i="5" a="1"/>
  <c r="K30" i="5" s="1"/>
  <c r="K40" i="5" s="1"/>
  <c r="K105" i="5" a="1"/>
  <c r="K105" i="5" s="1"/>
  <c r="L23" i="5"/>
  <c r="K96" i="5" a="1"/>
  <c r="K96" i="5" s="1"/>
  <c r="K97" i="5" a="1"/>
  <c r="K97" i="5" s="1"/>
  <c r="K101" i="5"/>
  <c r="K98" i="5" a="1"/>
  <c r="K98" i="5" s="1"/>
  <c r="K107" i="5" a="1"/>
  <c r="K107" i="5" s="1"/>
  <c r="K78" i="5" a="1"/>
  <c r="K78" i="5" s="1"/>
  <c r="F37" i="3" a="1"/>
  <c r="F37" i="3" s="1"/>
  <c r="I35" i="3"/>
  <c r="I65" i="3" a="1"/>
  <c r="I65" i="3" s="1"/>
  <c r="H30" i="3"/>
  <c r="I44" i="3"/>
  <c r="I47" i="3" s="1"/>
  <c r="I68" i="3" a="1"/>
  <c r="I68" i="3" s="1"/>
  <c r="I67" i="3" a="1"/>
  <c r="I67" i="3" s="1"/>
  <c r="J81" i="5"/>
  <c r="J85" i="5"/>
  <c r="I52" i="3"/>
  <c r="H63" i="5"/>
  <c r="J40" i="5"/>
  <c r="I60" i="3" a="1"/>
  <c r="I60" i="3" s="1"/>
  <c r="I18" i="3"/>
  <c r="I89" i="5"/>
  <c r="I57" i="5"/>
  <c r="I63" i="5" s="1"/>
  <c r="I67" i="5"/>
  <c r="I73" i="5" s="1"/>
  <c r="I47" i="5"/>
  <c r="I53" i="5" s="1"/>
  <c r="I43" i="5"/>
  <c r="G19" i="3"/>
  <c r="G64" i="3" a="1"/>
  <c r="G64" i="3" s="1"/>
  <c r="F70" i="3" a="1"/>
  <c r="F70" i="3" s="1"/>
  <c r="F20" i="3" a="1"/>
  <c r="F20" i="3" s="1"/>
  <c r="F71" i="3" s="1"/>
  <c r="I59" i="3" a="1"/>
  <c r="I59" i="3" s="1"/>
  <c r="I10" i="3"/>
  <c r="J38" i="5"/>
  <c r="H45" i="3" a="1"/>
  <c r="H45" i="3" s="1"/>
  <c r="D130" i="5"/>
  <c r="B131" i="5"/>
  <c r="J62" i="5"/>
  <c r="J52" i="5"/>
  <c r="J72" i="5"/>
  <c r="J88" i="5"/>
  <c r="J13" i="7" a="1"/>
  <c r="J13" i="7" s="1"/>
  <c r="J14" i="7" a="1"/>
  <c r="J14" i="7" s="1"/>
  <c r="H69" i="3" a="1"/>
  <c r="H69" i="3" s="1"/>
  <c r="I63" i="3" a="1"/>
  <c r="I63" i="3" s="1"/>
  <c r="J9" i="7"/>
  <c r="J59" i="5"/>
  <c r="J49" i="5"/>
  <c r="J69" i="5"/>
  <c r="I58" i="3"/>
  <c r="I27" i="3"/>
  <c r="I30" i="3" s="1"/>
  <c r="I36" i="3" s="1"/>
  <c r="I37" i="3" s="1" a="1"/>
  <c r="I37" i="3" s="1"/>
  <c r="J33" i="5"/>
  <c r="J37" i="5"/>
  <c r="G53" i="3"/>
  <c r="J87" i="5"/>
  <c r="J19" i="7" a="1"/>
  <c r="J19" i="7" s="1"/>
  <c r="J28" i="7" s="1" a="1"/>
  <c r="J28" i="7" s="1"/>
  <c r="J23" i="7" a="1"/>
  <c r="J23" i="7" s="1"/>
  <c r="J32" i="7" s="1" a="1"/>
  <c r="J32" i="7" s="1"/>
  <c r="J21" i="7" a="1"/>
  <c r="J21" i="7" s="1"/>
  <c r="J30" i="7" s="1" a="1"/>
  <c r="J30" i="7" s="1"/>
  <c r="J24" i="7" a="1"/>
  <c r="J24" i="7" s="1"/>
  <c r="J33" i="7" s="1" a="1"/>
  <c r="J33" i="7" s="1"/>
  <c r="J20" i="7" a="1"/>
  <c r="J20" i="7" s="1"/>
  <c r="J29" i="7" s="1" a="1"/>
  <c r="J29" i="7" s="1"/>
  <c r="J22" i="7" a="1"/>
  <c r="J22" i="7" s="1"/>
  <c r="J31" i="7" s="1" a="1"/>
  <c r="J31" i="7" s="1"/>
  <c r="I66" i="3" a="1"/>
  <c r="I66" i="3" s="1"/>
  <c r="K27" i="7"/>
  <c r="K10" i="7"/>
  <c r="K12" i="7" s="1" a="1"/>
  <c r="K12" i="7" s="1"/>
  <c r="L5" i="7"/>
  <c r="K18" i="7"/>
  <c r="K11" i="7"/>
  <c r="K6" i="7"/>
  <c r="K7" i="7"/>
  <c r="K8" i="7"/>
  <c r="H61" i="3" a="1"/>
  <c r="H61" i="3" s="1"/>
  <c r="H13" i="3"/>
  <c r="J51" i="5"/>
  <c r="J61" i="5"/>
  <c r="J71" i="5"/>
  <c r="J29" i="3"/>
  <c r="J26" i="3"/>
  <c r="J9" i="3" a="1"/>
  <c r="J9" i="3" s="1"/>
  <c r="J34" i="3"/>
  <c r="J31" i="3"/>
  <c r="J50" i="3"/>
  <c r="J33" i="3"/>
  <c r="J17" i="3" a="1"/>
  <c r="J17" i="3" s="1"/>
  <c r="J8" i="3" a="1"/>
  <c r="J8" i="3" s="1"/>
  <c r="J41" i="3"/>
  <c r="J16" i="3" a="1"/>
  <c r="J16" i="3" s="1"/>
  <c r="J24" i="3"/>
  <c r="J14" i="3" a="1"/>
  <c r="J14" i="3" s="1"/>
  <c r="J48" i="3"/>
  <c r="J5" i="3" a="1"/>
  <c r="J5" i="3" s="1"/>
  <c r="J49" i="3"/>
  <c r="J43" i="3"/>
  <c r="J12" i="3" a="1"/>
  <c r="J12" i="3" s="1"/>
  <c r="J42" i="3"/>
  <c r="J15" i="3" a="1"/>
  <c r="J15" i="3" s="1"/>
  <c r="J46" i="3"/>
  <c r="J32" i="3"/>
  <c r="K4" i="3"/>
  <c r="J7" i="3" a="1"/>
  <c r="J7" i="3" s="1"/>
  <c r="J51" i="3"/>
  <c r="J25" i="3"/>
  <c r="J52" i="3" l="1"/>
  <c r="K9" i="7"/>
  <c r="J15" i="7"/>
  <c r="J18" i="3"/>
  <c r="K33" i="5"/>
  <c r="K37" i="5"/>
  <c r="I28" i="3" a="1"/>
  <c r="I28" i="3" s="1"/>
  <c r="I45" i="3" a="1"/>
  <c r="I45" i="3" s="1"/>
  <c r="K59" i="5"/>
  <c r="K49" i="5"/>
  <c r="K69" i="5"/>
  <c r="K81" i="5"/>
  <c r="K85" i="5"/>
  <c r="K70" i="5"/>
  <c r="K50" i="5"/>
  <c r="K60" i="5"/>
  <c r="J35" i="3"/>
  <c r="J69" i="3" s="1" a="1"/>
  <c r="J69" i="3" s="1"/>
  <c r="J65" i="3" a="1"/>
  <c r="J65" i="3" s="1"/>
  <c r="G54" i="3" a="1"/>
  <c r="G54" i="3" s="1"/>
  <c r="J63" i="3" a="1"/>
  <c r="J63" i="3" s="1"/>
  <c r="I53" i="3"/>
  <c r="I54" i="3" s="1" a="1"/>
  <c r="I54" i="3" s="1"/>
  <c r="K62" i="5"/>
  <c r="K72" i="5"/>
  <c r="K52" i="5"/>
  <c r="J67" i="3" a="1"/>
  <c r="J67" i="3" s="1"/>
  <c r="J68" i="3" a="1"/>
  <c r="J68" i="3" s="1"/>
  <c r="J67" i="5"/>
  <c r="J47" i="5"/>
  <c r="J57" i="5"/>
  <c r="J43" i="5"/>
  <c r="J89" i="5"/>
  <c r="K71" i="5"/>
  <c r="K51" i="5"/>
  <c r="K61" i="5"/>
  <c r="D131" i="5"/>
  <c r="B132" i="5"/>
  <c r="J48" i="5"/>
  <c r="J68" i="5"/>
  <c r="J58" i="5"/>
  <c r="I61" i="3" a="1"/>
  <c r="I61" i="3" s="1"/>
  <c r="I13" i="3"/>
  <c r="J27" i="3"/>
  <c r="J30" i="3" s="1"/>
  <c r="H19" i="3"/>
  <c r="H64" i="3" a="1"/>
  <c r="H64" i="3" s="1"/>
  <c r="H36" i="3"/>
  <c r="I11" i="3" a="1"/>
  <c r="I11" i="3" s="1"/>
  <c r="I62" i="3" s="1"/>
  <c r="L78" i="5" a="1"/>
  <c r="L78" i="5" s="1"/>
  <c r="L86" i="5" s="1"/>
  <c r="L107" i="5" a="1"/>
  <c r="L107" i="5" s="1"/>
  <c r="L27" i="5" a="1"/>
  <c r="L27" i="5" s="1"/>
  <c r="L95" i="5" a="1"/>
  <c r="L95" i="5" s="1"/>
  <c r="L24" i="5" a="1"/>
  <c r="L24" i="5" s="1"/>
  <c r="L106" i="5" a="1"/>
  <c r="L106" i="5" s="1"/>
  <c r="L80" i="5" a="1"/>
  <c r="L80" i="5" s="1"/>
  <c r="L32" i="5" a="1"/>
  <c r="L32" i="5" s="1"/>
  <c r="L42" i="5" s="1"/>
  <c r="L103" i="5" a="1"/>
  <c r="L103" i="5" s="1"/>
  <c r="L98" i="5" a="1"/>
  <c r="L98" i="5" s="1"/>
  <c r="L101" i="5"/>
  <c r="L29" i="5" a="1"/>
  <c r="L29" i="5" s="1"/>
  <c r="L39" i="5" s="1"/>
  <c r="L77" i="5" a="1"/>
  <c r="L77" i="5" s="1"/>
  <c r="L94" i="5" a="1"/>
  <c r="L94" i="5" s="1"/>
  <c r="L114" i="5"/>
  <c r="L79" i="5" a="1"/>
  <c r="L79" i="5" s="1"/>
  <c r="L87" i="5" s="1"/>
  <c r="L31" i="5" a="1"/>
  <c r="L31" i="5" s="1"/>
  <c r="L41" i="5" s="1"/>
  <c r="L99" i="5" a="1"/>
  <c r="L99" i="5" s="1"/>
  <c r="L93" i="5"/>
  <c r="L104" i="5" a="1"/>
  <c r="L104" i="5" s="1"/>
  <c r="L28" i="5" a="1"/>
  <c r="L28" i="5" s="1"/>
  <c r="L38" i="5" s="1"/>
  <c r="L30" i="5" a="1"/>
  <c r="L30" i="5" s="1"/>
  <c r="L40" i="5" s="1"/>
  <c r="M23" i="5"/>
  <c r="L105" i="5" a="1"/>
  <c r="L105" i="5" s="1"/>
  <c r="L96" i="5" a="1"/>
  <c r="L96" i="5" s="1"/>
  <c r="L97" i="5" a="1"/>
  <c r="L97" i="5" s="1"/>
  <c r="L102" i="5" a="1"/>
  <c r="L102" i="5" s="1"/>
  <c r="J58" i="3"/>
  <c r="I69" i="3" a="1"/>
  <c r="I69" i="3" s="1"/>
  <c r="J59" i="3" a="1"/>
  <c r="J59" i="3" s="1"/>
  <c r="J10" i="3"/>
  <c r="J11" i="3" s="1" a="1"/>
  <c r="J11" i="3" s="1"/>
  <c r="J60" i="3" a="1"/>
  <c r="J60" i="3" s="1"/>
  <c r="K12" i="3" a="1"/>
  <c r="K12" i="3" s="1"/>
  <c r="K9" i="3" a="1"/>
  <c r="K9" i="3" s="1"/>
  <c r="K49" i="3"/>
  <c r="K43" i="3"/>
  <c r="K33" i="3"/>
  <c r="K29" i="3"/>
  <c r="K46" i="3"/>
  <c r="K34" i="3"/>
  <c r="K31" i="3"/>
  <c r="K16" i="3" a="1"/>
  <c r="K16" i="3" s="1"/>
  <c r="K25" i="3"/>
  <c r="K32" i="3"/>
  <c r="K8" i="3" a="1"/>
  <c r="K8" i="3" s="1"/>
  <c r="K41" i="3"/>
  <c r="K24" i="3"/>
  <c r="K48" i="3"/>
  <c r="K14" i="3" a="1"/>
  <c r="K14" i="3" s="1"/>
  <c r="K5" i="3" a="1"/>
  <c r="K5" i="3" s="1"/>
  <c r="K42" i="3"/>
  <c r="K15" i="3" a="1"/>
  <c r="K15" i="3" s="1"/>
  <c r="L4" i="3"/>
  <c r="K26" i="3"/>
  <c r="K51" i="3"/>
  <c r="K17" i="3" a="1"/>
  <c r="K17" i="3" s="1"/>
  <c r="K7" i="3" a="1"/>
  <c r="K7" i="3" s="1"/>
  <c r="K50" i="3"/>
  <c r="K48" i="5"/>
  <c r="K68" i="5"/>
  <c r="K58" i="5"/>
  <c r="K14" i="7" a="1"/>
  <c r="K14" i="7" s="1"/>
  <c r="K13" i="7" a="1"/>
  <c r="K13" i="7" s="1"/>
  <c r="K20" i="7" a="1"/>
  <c r="K20" i="7" s="1"/>
  <c r="K29" i="7" s="1" a="1"/>
  <c r="K29" i="7" s="1"/>
  <c r="K23" i="7" a="1"/>
  <c r="K23" i="7" s="1"/>
  <c r="K32" i="7" s="1" a="1"/>
  <c r="K32" i="7" s="1"/>
  <c r="K21" i="7" a="1"/>
  <c r="K21" i="7" s="1"/>
  <c r="K30" i="7" s="1" a="1"/>
  <c r="K30" i="7" s="1"/>
  <c r="K19" i="7" a="1"/>
  <c r="K19" i="7" s="1"/>
  <c r="K28" i="7" s="1" a="1"/>
  <c r="K28" i="7" s="1"/>
  <c r="K24" i="7" a="1"/>
  <c r="K24" i="7" s="1"/>
  <c r="K33" i="7" s="1" a="1"/>
  <c r="K33" i="7" s="1"/>
  <c r="K22" i="7" a="1"/>
  <c r="K22" i="7" s="1"/>
  <c r="K31" i="7" s="1" a="1"/>
  <c r="K31" i="7" s="1"/>
  <c r="G70" i="3" a="1"/>
  <c r="G70" i="3" s="1"/>
  <c r="G20" i="3" a="1"/>
  <c r="G20" i="3" s="1"/>
  <c r="G71" i="3" s="1"/>
  <c r="J50" i="5"/>
  <c r="J70" i="5"/>
  <c r="J60" i="5"/>
  <c r="J66" i="3" a="1"/>
  <c r="J66" i="3" s="1"/>
  <c r="J44" i="3"/>
  <c r="L27" i="7"/>
  <c r="L10" i="7"/>
  <c r="L12" i="7" s="1" a="1"/>
  <c r="L12" i="7" s="1"/>
  <c r="M5" i="7"/>
  <c r="L7" i="7"/>
  <c r="L18" i="7"/>
  <c r="L6" i="7"/>
  <c r="L11" i="7"/>
  <c r="L8" i="7"/>
  <c r="K15" i="7"/>
  <c r="K86" i="5"/>
  <c r="J28" i="3" l="1" a="1"/>
  <c r="J28" i="3" s="1"/>
  <c r="J62" i="3" s="1"/>
  <c r="K58" i="3"/>
  <c r="J63" i="5"/>
  <c r="K67" i="3" a="1"/>
  <c r="K67" i="3" s="1"/>
  <c r="J73" i="5"/>
  <c r="J53" i="5"/>
  <c r="K60" i="3" a="1"/>
  <c r="K60" i="3" s="1"/>
  <c r="L37" i="5"/>
  <c r="L33" i="5"/>
  <c r="L70" i="5"/>
  <c r="L60" i="5"/>
  <c r="L50" i="5"/>
  <c r="L68" i="5"/>
  <c r="L58" i="5"/>
  <c r="L48" i="5"/>
  <c r="J36" i="3"/>
  <c r="J37" i="3" s="1" a="1"/>
  <c r="J37" i="3" s="1"/>
  <c r="M32" i="5" a="1"/>
  <c r="M32" i="5" s="1"/>
  <c r="M42" i="5" s="1"/>
  <c r="M104" i="5" a="1"/>
  <c r="M104" i="5" s="1"/>
  <c r="M95" i="5" a="1"/>
  <c r="M95" i="5" s="1"/>
  <c r="M24" i="5" a="1"/>
  <c r="M24" i="5" s="1"/>
  <c r="M106" i="5" a="1"/>
  <c r="M106" i="5" s="1"/>
  <c r="M97" i="5" a="1"/>
  <c r="M97" i="5" s="1"/>
  <c r="M101" i="5"/>
  <c r="M77" i="5" a="1"/>
  <c r="M77" i="5" s="1"/>
  <c r="M103" i="5" a="1"/>
  <c r="M103" i="5" s="1"/>
  <c r="M96" i="5" a="1"/>
  <c r="M96" i="5" s="1"/>
  <c r="M31" i="5" a="1"/>
  <c r="M31" i="5" s="1"/>
  <c r="M41" i="5" s="1"/>
  <c r="M98" i="5" a="1"/>
  <c r="M98" i="5" s="1"/>
  <c r="M93" i="5"/>
  <c r="M79" i="5" a="1"/>
  <c r="M79" i="5" s="1"/>
  <c r="M87" i="5" s="1"/>
  <c r="M94" i="5" a="1"/>
  <c r="M94" i="5" s="1"/>
  <c r="M114" i="5"/>
  <c r="M29" i="5" a="1"/>
  <c r="M29" i="5" s="1"/>
  <c r="M39" i="5" s="1"/>
  <c r="M27" i="5" a="1"/>
  <c r="M27" i="5" s="1"/>
  <c r="M80" i="5" a="1"/>
  <c r="M80" i="5" s="1"/>
  <c r="M88" i="5" s="1"/>
  <c r="M99" i="5" a="1"/>
  <c r="M99" i="5" s="1"/>
  <c r="M30" i="5" a="1"/>
  <c r="M30" i="5" s="1"/>
  <c r="M40" i="5" s="1"/>
  <c r="N23" i="5"/>
  <c r="M105" i="5" a="1"/>
  <c r="M105" i="5" s="1"/>
  <c r="M78" i="5" a="1"/>
  <c r="M78" i="5" s="1"/>
  <c r="M86" i="5" s="1"/>
  <c r="M107" i="5" a="1"/>
  <c r="M107" i="5" s="1"/>
  <c r="M28" i="5" a="1"/>
  <c r="M28" i="5" s="1"/>
  <c r="M38" i="5" s="1"/>
  <c r="M102" i="5" a="1"/>
  <c r="M102" i="5" s="1"/>
  <c r="J47" i="3"/>
  <c r="K59" i="3" a="1"/>
  <c r="K59" i="3" s="1"/>
  <c r="K10" i="3"/>
  <c r="I64" i="3" a="1"/>
  <c r="I64" i="3" s="1"/>
  <c r="I19" i="3"/>
  <c r="K89" i="5"/>
  <c r="M27" i="7"/>
  <c r="M10" i="7"/>
  <c r="M12" i="7" s="1" a="1"/>
  <c r="M12" i="7" s="1"/>
  <c r="N5" i="7"/>
  <c r="M7" i="7"/>
  <c r="M18" i="7"/>
  <c r="M8" i="7"/>
  <c r="M11" i="7"/>
  <c r="M6" i="7"/>
  <c r="M9" i="7" s="1"/>
  <c r="K18" i="3"/>
  <c r="K66" i="3" a="1"/>
  <c r="K66" i="3" s="1"/>
  <c r="L20" i="7" a="1"/>
  <c r="L20" i="7" s="1"/>
  <c r="L29" i="7" s="1" a="1"/>
  <c r="L29" i="7" s="1"/>
  <c r="L24" i="7" a="1"/>
  <c r="L24" i="7" s="1"/>
  <c r="L33" i="7" s="1" a="1"/>
  <c r="L33" i="7" s="1"/>
  <c r="L23" i="7" a="1"/>
  <c r="L23" i="7" s="1"/>
  <c r="L32" i="7" s="1" a="1"/>
  <c r="L32" i="7" s="1"/>
  <c r="L21" i="7" a="1"/>
  <c r="L21" i="7" s="1"/>
  <c r="L30" i="7" s="1" a="1"/>
  <c r="L30" i="7" s="1"/>
  <c r="L19" i="7" a="1"/>
  <c r="L19" i="7" s="1"/>
  <c r="L28" i="7" s="1" a="1"/>
  <c r="L28" i="7" s="1"/>
  <c r="L22" i="7" a="1"/>
  <c r="L22" i="7" s="1"/>
  <c r="L31" i="7" s="1" a="1"/>
  <c r="L31" i="7" s="1"/>
  <c r="H37" i="3" a="1"/>
  <c r="H37" i="3" s="1"/>
  <c r="K52" i="3"/>
  <c r="L51" i="5"/>
  <c r="L71" i="5"/>
  <c r="L61" i="5"/>
  <c r="K44" i="3"/>
  <c r="K47" i="3" s="1"/>
  <c r="K27" i="3"/>
  <c r="K30" i="3" s="1"/>
  <c r="K65" i="3" a="1"/>
  <c r="K65" i="3" s="1"/>
  <c r="K35" i="3"/>
  <c r="K68" i="3" a="1"/>
  <c r="K68" i="3" s="1"/>
  <c r="D132" i="5"/>
  <c r="B133" i="5"/>
  <c r="L13" i="7" a="1"/>
  <c r="L13" i="7" s="1"/>
  <c r="L14" i="7" a="1"/>
  <c r="L14" i="7" s="1"/>
  <c r="L31" i="3"/>
  <c r="L49" i="3"/>
  <c r="L46" i="3"/>
  <c r="L51" i="3"/>
  <c r="L26" i="3"/>
  <c r="L32" i="3"/>
  <c r="L41" i="3"/>
  <c r="L16" i="3" a="1"/>
  <c r="L16" i="3" s="1"/>
  <c r="L24" i="3"/>
  <c r="L48" i="3"/>
  <c r="L43" i="3"/>
  <c r="L42" i="3"/>
  <c r="L33" i="3"/>
  <c r="L5" i="3" a="1"/>
  <c r="L5" i="3" s="1"/>
  <c r="L15" i="3" a="1"/>
  <c r="L15" i="3" s="1"/>
  <c r="M4" i="3"/>
  <c r="L25" i="3"/>
  <c r="L50" i="3"/>
  <c r="L34" i="3"/>
  <c r="L29" i="3"/>
  <c r="J45" i="3" a="1"/>
  <c r="J45" i="3" s="1"/>
  <c r="H70" i="3" a="1"/>
  <c r="H70" i="3" s="1"/>
  <c r="H20" i="3" a="1"/>
  <c r="H20" i="3" s="1"/>
  <c r="L85" i="5"/>
  <c r="L81" i="5"/>
  <c r="L69" i="5"/>
  <c r="L59" i="5"/>
  <c r="L49" i="5"/>
  <c r="K67" i="5"/>
  <c r="K73" i="5" s="1"/>
  <c r="K57" i="5"/>
  <c r="K63" i="5" s="1"/>
  <c r="K47" i="5"/>
  <c r="K53" i="5" s="1"/>
  <c r="K43" i="5"/>
  <c r="J61" i="3" a="1"/>
  <c r="J61" i="3" s="1"/>
  <c r="J13" i="3"/>
  <c r="K63" i="3" a="1"/>
  <c r="K63" i="3" s="1"/>
  <c r="L62" i="5"/>
  <c r="L72" i="5"/>
  <c r="L52" i="5"/>
  <c r="L9" i="7"/>
  <c r="L88" i="5"/>
  <c r="L17" i="3" s="1" a="1"/>
  <c r="L17" i="3" s="1"/>
  <c r="L15" i="7" l="1"/>
  <c r="K28" i="3" a="1"/>
  <c r="K28" i="3" s="1"/>
  <c r="K53" i="3"/>
  <c r="K54" i="3" s="1" a="1"/>
  <c r="K54" i="3" s="1"/>
  <c r="H71" i="3"/>
  <c r="L89" i="5"/>
  <c r="L67" i="3" a="1"/>
  <c r="L67" i="3" s="1"/>
  <c r="M50" i="3"/>
  <c r="M42" i="3"/>
  <c r="N4" i="3"/>
  <c r="M49" i="3"/>
  <c r="M29" i="3"/>
  <c r="M16" i="3" a="1"/>
  <c r="M16" i="3" s="1"/>
  <c r="M48" i="3"/>
  <c r="M26" i="3"/>
  <c r="M5" i="3" a="1"/>
  <c r="M5" i="3" s="1"/>
  <c r="M34" i="3"/>
  <c r="M25" i="3"/>
  <c r="M32" i="3"/>
  <c r="M41" i="3"/>
  <c r="M31" i="3"/>
  <c r="M24" i="3"/>
  <c r="M51" i="3"/>
  <c r="M43" i="3"/>
  <c r="M33" i="3"/>
  <c r="M46" i="3"/>
  <c r="M15" i="3" a="1"/>
  <c r="M15" i="3" s="1"/>
  <c r="M17" i="3" a="1"/>
  <c r="M17" i="3" s="1"/>
  <c r="K61" i="3" a="1"/>
  <c r="K61" i="3" s="1"/>
  <c r="K13" i="3"/>
  <c r="L44" i="3"/>
  <c r="L47" i="3" s="1"/>
  <c r="L53" i="3" s="1"/>
  <c r="L54" i="3" a="1"/>
  <c r="L54" i="3" s="1"/>
  <c r="K11" i="3" a="1"/>
  <c r="K11" i="3" s="1"/>
  <c r="K62" i="3" s="1"/>
  <c r="M13" i="7" a="1"/>
  <c r="M13" i="7" s="1"/>
  <c r="M14" i="7" a="1"/>
  <c r="M14" i="7" s="1"/>
  <c r="N6" i="7"/>
  <c r="N27" i="7"/>
  <c r="N10" i="7"/>
  <c r="N12" i="7" s="1" a="1"/>
  <c r="N12" i="7" s="1"/>
  <c r="N7" i="7"/>
  <c r="N18" i="7"/>
  <c r="N11" i="7"/>
  <c r="N8" i="7"/>
  <c r="O5" i="7"/>
  <c r="K69" i="3" a="1"/>
  <c r="K69" i="3" s="1"/>
  <c r="K36" i="3"/>
  <c r="K45" i="3" a="1"/>
  <c r="K45" i="3" s="1"/>
  <c r="L52" i="3"/>
  <c r="M37" i="5"/>
  <c r="M33" i="5"/>
  <c r="L68" i="3" a="1"/>
  <c r="L68" i="3" s="1"/>
  <c r="M62" i="5"/>
  <c r="M72" i="5"/>
  <c r="M52" i="5"/>
  <c r="M81" i="5"/>
  <c r="M85" i="5"/>
  <c r="M89" i="5" s="1"/>
  <c r="J53" i="3"/>
  <c r="D133" i="5"/>
  <c r="B134" i="5"/>
  <c r="L14" i="3" a="1"/>
  <c r="L14" i="3" s="1"/>
  <c r="L18" i="3" s="1"/>
  <c r="J64" i="3" a="1"/>
  <c r="J64" i="3" s="1"/>
  <c r="J19" i="3"/>
  <c r="L66" i="3" a="1"/>
  <c r="L66" i="3" s="1"/>
  <c r="L35" i="3"/>
  <c r="M51" i="5"/>
  <c r="M61" i="5"/>
  <c r="M71" i="5"/>
  <c r="I70" i="3" a="1"/>
  <c r="I70" i="3" s="1"/>
  <c r="I20" i="3" a="1"/>
  <c r="I20" i="3" s="1"/>
  <c r="I71" i="3" s="1"/>
  <c r="M48" i="5"/>
  <c r="M68" i="5"/>
  <c r="M58" i="5"/>
  <c r="M59" i="5"/>
  <c r="M49" i="5"/>
  <c r="M69" i="5"/>
  <c r="L27" i="3"/>
  <c r="L30" i="3" s="1"/>
  <c r="M20" i="7" a="1"/>
  <c r="M20" i="7" s="1"/>
  <c r="M29" i="7" s="1" a="1"/>
  <c r="M29" i="7" s="1"/>
  <c r="M19" i="7" a="1"/>
  <c r="M19" i="7" s="1"/>
  <c r="M28" i="7" s="1" a="1"/>
  <c r="M28" i="7" s="1"/>
  <c r="M24" i="7" a="1"/>
  <c r="M24" i="7" s="1"/>
  <c r="M33" i="7" s="1" a="1"/>
  <c r="M33" i="7" s="1"/>
  <c r="M22" i="7" a="1"/>
  <c r="M22" i="7" s="1"/>
  <c r="M31" i="7" s="1" a="1"/>
  <c r="M31" i="7" s="1"/>
  <c r="M23" i="7" a="1"/>
  <c r="M23" i="7" s="1"/>
  <c r="M32" i="7" s="1" a="1"/>
  <c r="M32" i="7" s="1"/>
  <c r="M21" i="7" a="1"/>
  <c r="M21" i="7" s="1"/>
  <c r="M30" i="7" s="1" a="1"/>
  <c r="M30" i="7" s="1"/>
  <c r="N27" i="5" a="1"/>
  <c r="N27" i="5" s="1"/>
  <c r="N31" i="5" a="1"/>
  <c r="N31" i="5" s="1"/>
  <c r="N41" i="5" s="1"/>
  <c r="N94" i="5" a="1"/>
  <c r="N94" i="5" s="1"/>
  <c r="N97" i="5" a="1"/>
  <c r="N97" i="5" s="1"/>
  <c r="N24" i="5" a="1"/>
  <c r="N24" i="5" s="1"/>
  <c r="N98" i="5" a="1"/>
  <c r="N98" i="5" s="1"/>
  <c r="N30" i="5" a="1"/>
  <c r="N30" i="5" s="1"/>
  <c r="N40" i="5" s="1"/>
  <c r="N104" i="5" a="1"/>
  <c r="N104" i="5" s="1"/>
  <c r="N95" i="5" a="1"/>
  <c r="N95" i="5" s="1"/>
  <c r="N103" i="5" a="1"/>
  <c r="N103" i="5" s="1"/>
  <c r="N101" i="5"/>
  <c r="N114" i="5"/>
  <c r="N29" i="5" a="1"/>
  <c r="N29" i="5" s="1"/>
  <c r="N39" i="5" s="1"/>
  <c r="N96" i="5" a="1"/>
  <c r="N96" i="5" s="1"/>
  <c r="N106" i="5" a="1"/>
  <c r="N106" i="5" s="1"/>
  <c r="N77" i="5" a="1"/>
  <c r="N77" i="5" s="1"/>
  <c r="N79" i="5" a="1"/>
  <c r="N79" i="5" s="1"/>
  <c r="N87" i="5" s="1"/>
  <c r="N93" i="5"/>
  <c r="N32" i="5" a="1"/>
  <c r="N32" i="5" s="1"/>
  <c r="N42" i="5" s="1"/>
  <c r="N80" i="5" a="1"/>
  <c r="N80" i="5" s="1"/>
  <c r="N88" i="5" s="1"/>
  <c r="N78" i="5" a="1"/>
  <c r="N78" i="5" s="1"/>
  <c r="N86" i="5" s="1"/>
  <c r="O23" i="5"/>
  <c r="N105" i="5" a="1"/>
  <c r="N105" i="5" s="1"/>
  <c r="N102" i="5" a="1"/>
  <c r="N102" i="5" s="1"/>
  <c r="N28" i="5" a="1"/>
  <c r="N28" i="5" s="1"/>
  <c r="N38" i="5" s="1"/>
  <c r="N107" i="5" a="1"/>
  <c r="N107" i="5" s="1"/>
  <c r="N99" i="5" a="1"/>
  <c r="N99" i="5" s="1"/>
  <c r="M60" i="5"/>
  <c r="M70" i="5"/>
  <c r="M50" i="5"/>
  <c r="L57" i="5"/>
  <c r="L63" i="5" s="1"/>
  <c r="L9" i="3" s="1" a="1"/>
  <c r="L9" i="3" s="1"/>
  <c r="L60" i="3" s="1" a="1"/>
  <c r="L60" i="3" s="1"/>
  <c r="L47" i="5"/>
  <c r="L53" i="5" s="1"/>
  <c r="L43" i="5"/>
  <c r="L7" i="3" s="1" a="1"/>
  <c r="L7" i="3" s="1"/>
  <c r="L58" i="3" s="1"/>
  <c r="L67" i="5"/>
  <c r="L73" i="5" s="1"/>
  <c r="L12" i="3" s="1" a="1"/>
  <c r="L12" i="3" s="1"/>
  <c r="L63" i="3" s="1" a="1"/>
  <c r="L63" i="3" s="1"/>
  <c r="M15" i="7" l="1"/>
  <c r="M67" i="3" a="1"/>
  <c r="M67" i="3" s="1"/>
  <c r="L65" i="3" a="1"/>
  <c r="L65" i="3" s="1"/>
  <c r="L36" i="3"/>
  <c r="L37" i="3" s="1" a="1"/>
  <c r="L37" i="3" s="1"/>
  <c r="L69" i="3" a="1"/>
  <c r="L69" i="3" s="1"/>
  <c r="D134" i="5"/>
  <c r="B135" i="5"/>
  <c r="M35" i="3"/>
  <c r="K64" i="3" a="1"/>
  <c r="K64" i="3" s="1"/>
  <c r="K19" i="3"/>
  <c r="O105" i="5" a="1"/>
  <c r="O105" i="5" s="1"/>
  <c r="O102" i="5" a="1"/>
  <c r="O102" i="5" s="1"/>
  <c r="O78" i="5" a="1"/>
  <c r="O78" i="5" s="1"/>
  <c r="O104" i="5" a="1"/>
  <c r="O104" i="5" s="1"/>
  <c r="O27" i="5" a="1"/>
  <c r="O27" i="5" s="1"/>
  <c r="O95" i="5" a="1"/>
  <c r="O95" i="5" s="1"/>
  <c r="O80" i="5" a="1"/>
  <c r="O80" i="5" s="1"/>
  <c r="O106" i="5" a="1"/>
  <c r="O106" i="5" s="1"/>
  <c r="O101" i="5"/>
  <c r="O103" i="5" a="1"/>
  <c r="O103" i="5" s="1"/>
  <c r="O98" i="5" a="1"/>
  <c r="O98" i="5" s="1"/>
  <c r="P98" i="5" s="1" a="1"/>
  <c r="P98" i="5" s="1"/>
  <c r="O96" i="5" a="1"/>
  <c r="O96" i="5" s="1"/>
  <c r="P96" i="5" s="1" a="1"/>
  <c r="P96" i="5" s="1"/>
  <c r="O94" i="5" a="1"/>
  <c r="O94" i="5" s="1"/>
  <c r="P94" i="5" s="1" a="1"/>
  <c r="P94" i="5" s="1"/>
  <c r="O114" i="5"/>
  <c r="O77" i="5" a="1"/>
  <c r="O77" i="5" s="1"/>
  <c r="O29" i="5" a="1"/>
  <c r="O29" i="5" s="1"/>
  <c r="O79" i="5" a="1"/>
  <c r="O79" i="5" s="1"/>
  <c r="O31" i="5" a="1"/>
  <c r="O31" i="5" s="1"/>
  <c r="O93" i="5"/>
  <c r="O99" i="5" a="1"/>
  <c r="O99" i="5" s="1"/>
  <c r="O24" i="5" a="1"/>
  <c r="O24" i="5" s="1"/>
  <c r="O97" i="5" a="1"/>
  <c r="O97" i="5" s="1"/>
  <c r="P97" i="5" s="1" a="1"/>
  <c r="P97" i="5" s="1"/>
  <c r="O30" i="5" a="1"/>
  <c r="O30" i="5" s="1"/>
  <c r="O32" i="5" a="1"/>
  <c r="O32" i="5" s="1"/>
  <c r="O107" i="5" a="1"/>
  <c r="O107" i="5" s="1"/>
  <c r="O28" i="5" a="1"/>
  <c r="O28" i="5" s="1"/>
  <c r="M14" i="3" a="1"/>
  <c r="M14" i="3" s="1"/>
  <c r="M18" i="3" s="1"/>
  <c r="M43" i="5"/>
  <c r="M7" i="3" s="1" a="1"/>
  <c r="M7" i="3" s="1"/>
  <c r="M58" i="3" s="1"/>
  <c r="M47" i="5"/>
  <c r="M53" i="5" s="1"/>
  <c r="M67" i="5"/>
  <c r="M73" i="5" s="1"/>
  <c r="M12" i="3" s="1" a="1"/>
  <c r="M12" i="3" s="1"/>
  <c r="M63" i="3" s="1" a="1"/>
  <c r="M63" i="3" s="1"/>
  <c r="M57" i="5"/>
  <c r="M63" i="5" s="1"/>
  <c r="M9" i="3" s="1" a="1"/>
  <c r="M9" i="3" s="1"/>
  <c r="M60" i="3" s="1" a="1"/>
  <c r="M60" i="3" s="1"/>
  <c r="M66" i="3" a="1"/>
  <c r="M66" i="3" s="1"/>
  <c r="N85" i="5"/>
  <c r="N89" i="5" s="1"/>
  <c r="N81" i="5"/>
  <c r="M27" i="3"/>
  <c r="M30" i="3" s="1"/>
  <c r="M36" i="3" s="1"/>
  <c r="M37" i="3" a="1"/>
  <c r="M37" i="3" s="1"/>
  <c r="J54" i="3" a="1"/>
  <c r="J54" i="3" s="1"/>
  <c r="K37" i="3" a="1"/>
  <c r="K37" i="3" s="1"/>
  <c r="M68" i="3" a="1"/>
  <c r="M68" i="3" s="1"/>
  <c r="N49" i="5"/>
  <c r="N69" i="5"/>
  <c r="N59" i="5"/>
  <c r="O6" i="7"/>
  <c r="O27" i="7"/>
  <c r="O7" i="7"/>
  <c r="O18" i="7"/>
  <c r="O11" i="7"/>
  <c r="O10" i="7"/>
  <c r="O12" i="7" s="1" a="1"/>
  <c r="O12" i="7" s="1"/>
  <c r="O8" i="7"/>
  <c r="N58" i="5"/>
  <c r="N48" i="5"/>
  <c r="N68" i="5"/>
  <c r="M52" i="3"/>
  <c r="N13" i="7" a="1"/>
  <c r="N13" i="7" s="1"/>
  <c r="N15" i="7" s="1"/>
  <c r="N14" i="7" a="1"/>
  <c r="N14" i="7" s="1"/>
  <c r="N21" i="7" a="1"/>
  <c r="N21" i="7" s="1"/>
  <c r="N30" i="7" s="1" a="1"/>
  <c r="N30" i="7" s="1"/>
  <c r="N19" i="7" a="1"/>
  <c r="N19" i="7" s="1"/>
  <c r="N28" i="7" s="1" a="1"/>
  <c r="N28" i="7" s="1"/>
  <c r="N24" i="7" a="1"/>
  <c r="N24" i="7" s="1"/>
  <c r="N33" i="7" s="1" a="1"/>
  <c r="N33" i="7" s="1"/>
  <c r="N22" i="7" a="1"/>
  <c r="N22" i="7" s="1"/>
  <c r="N31" i="7" s="1" a="1"/>
  <c r="N31" i="7" s="1"/>
  <c r="N23" i="7" a="1"/>
  <c r="N23" i="7" s="1"/>
  <c r="N32" i="7" s="1" a="1"/>
  <c r="N32" i="7" s="1"/>
  <c r="N20" i="7" a="1"/>
  <c r="N20" i="7" s="1"/>
  <c r="N29" i="7" s="1" a="1"/>
  <c r="N29" i="7" s="1"/>
  <c r="N62" i="5"/>
  <c r="N52" i="5"/>
  <c r="N72" i="5"/>
  <c r="N70" i="5"/>
  <c r="N60" i="5"/>
  <c r="N50" i="5"/>
  <c r="N43" i="3"/>
  <c r="N31" i="3"/>
  <c r="N32" i="3"/>
  <c r="N42" i="3"/>
  <c r="N29" i="3"/>
  <c r="N51" i="3"/>
  <c r="N26" i="3"/>
  <c r="N50" i="3"/>
  <c r="N25" i="3"/>
  <c r="N41" i="3"/>
  <c r="N16" i="3" a="1"/>
  <c r="N16" i="3" s="1"/>
  <c r="N5" i="3" a="1"/>
  <c r="N5" i="3" s="1"/>
  <c r="N34" i="3"/>
  <c r="N33" i="3"/>
  <c r="N46" i="3"/>
  <c r="N49" i="3"/>
  <c r="N48" i="3"/>
  <c r="O4" i="3"/>
  <c r="AA19" i="3" s="1"/>
  <c r="N24" i="3"/>
  <c r="N17" i="3" a="1"/>
  <c r="N17" i="3" s="1"/>
  <c r="N15" i="3" a="1"/>
  <c r="N15" i="3" s="1"/>
  <c r="L45" i="3" a="1"/>
  <c r="L45" i="3" s="1"/>
  <c r="L115" i="5" a="1"/>
  <c r="L115" i="5" s="1"/>
  <c r="L8" i="3" a="1"/>
  <c r="L8" i="3" s="1"/>
  <c r="J70" i="3" a="1"/>
  <c r="J70" i="3" s="1"/>
  <c r="J20" i="3" a="1"/>
  <c r="J20" i="3" s="1"/>
  <c r="J71" i="3" s="1"/>
  <c r="M44" i="3"/>
  <c r="M47" i="3" s="1"/>
  <c r="L28" i="3" a="1"/>
  <c r="L28" i="3" s="1"/>
  <c r="N71" i="5"/>
  <c r="N51" i="5"/>
  <c r="N61" i="5"/>
  <c r="N9" i="7"/>
  <c r="N33" i="5"/>
  <c r="N37" i="5"/>
  <c r="N14" i="3" l="1" a="1"/>
  <c r="N14" i="3" s="1"/>
  <c r="N18" i="3" s="1"/>
  <c r="M53" i="3"/>
  <c r="M54" i="3" s="1" a="1"/>
  <c r="M54" i="3" s="1"/>
  <c r="N66" i="3" a="1"/>
  <c r="N66" i="3" s="1"/>
  <c r="N67" i="3" a="1"/>
  <c r="N67" i="3" s="1"/>
  <c r="O9" i="7"/>
  <c r="M45" i="3" a="1"/>
  <c r="M45" i="3" s="1"/>
  <c r="M28" i="3" a="1"/>
  <c r="M28" i="3" s="1"/>
  <c r="O40" i="5"/>
  <c r="P30" i="5"/>
  <c r="O85" i="5"/>
  <c r="O14" i="3" s="1" a="1"/>
  <c r="O14" i="3" s="1"/>
  <c r="O81" i="5"/>
  <c r="P77" i="5"/>
  <c r="L59" i="3" a="1"/>
  <c r="L59" i="3" s="1"/>
  <c r="L10" i="3"/>
  <c r="L11" i="3" s="1" a="1"/>
  <c r="L11" i="3" s="1"/>
  <c r="L62" i="3" s="1"/>
  <c r="O88" i="5"/>
  <c r="P88" i="5" s="1"/>
  <c r="P80" i="5"/>
  <c r="P95" i="5" a="1"/>
  <c r="P95" i="5" s="1"/>
  <c r="N35" i="3"/>
  <c r="O37" i="5"/>
  <c r="O33" i="5"/>
  <c r="P27" i="5"/>
  <c r="O42" i="5"/>
  <c r="P32" i="5"/>
  <c r="O86" i="5"/>
  <c r="P86" i="5" s="1"/>
  <c r="P78" i="5"/>
  <c r="O39" i="5"/>
  <c r="P29" i="5"/>
  <c r="N52" i="3"/>
  <c r="N44" i="3"/>
  <c r="N47" i="3" s="1"/>
  <c r="M115" i="5" a="1"/>
  <c r="M115" i="5" s="1"/>
  <c r="M8" i="3" a="1"/>
  <c r="M8" i="3" s="1"/>
  <c r="K70" i="3" a="1"/>
  <c r="K70" i="3" s="1"/>
  <c r="K20" i="3" a="1"/>
  <c r="K20" i="3" s="1"/>
  <c r="K71" i="3" s="1"/>
  <c r="N68" i="3" a="1"/>
  <c r="N68" i="3" s="1"/>
  <c r="N47" i="5"/>
  <c r="N53" i="5" s="1"/>
  <c r="N67" i="5"/>
  <c r="N73" i="5" s="1"/>
  <c r="N12" i="3" s="1" a="1"/>
  <c r="N12" i="3" s="1"/>
  <c r="N63" i="3" s="1" a="1"/>
  <c r="N63" i="3" s="1"/>
  <c r="N57" i="5"/>
  <c r="N63" i="5" s="1"/>
  <c r="N9" i="3" s="1" a="1"/>
  <c r="N9" i="3" s="1"/>
  <c r="N60" i="3" s="1" a="1"/>
  <c r="N60" i="3" s="1"/>
  <c r="N43" i="5"/>
  <c r="N7" i="3" s="1" a="1"/>
  <c r="N7" i="3" s="1"/>
  <c r="N58" i="3" s="1"/>
  <c r="O41" i="5"/>
  <c r="P31" i="5"/>
  <c r="O25" i="3"/>
  <c r="O32" i="3"/>
  <c r="O49" i="3"/>
  <c r="O43" i="3"/>
  <c r="O48" i="3"/>
  <c r="O51" i="3"/>
  <c r="O31" i="3"/>
  <c r="O34" i="3"/>
  <c r="O5" i="3" a="1"/>
  <c r="O5" i="3" s="1"/>
  <c r="O33" i="3"/>
  <c r="O42" i="3"/>
  <c r="O41" i="3"/>
  <c r="O46" i="3"/>
  <c r="O24" i="3"/>
  <c r="O50" i="3"/>
  <c r="O29" i="3"/>
  <c r="O26" i="3"/>
  <c r="B72" i="2" a="1"/>
  <c r="B72" i="2" s="1"/>
  <c r="X15" i="3"/>
  <c r="X19" i="3"/>
  <c r="AA13" i="3"/>
  <c r="X13" i="3"/>
  <c r="M69" i="3" a="1"/>
  <c r="M69" i="3" s="1"/>
  <c r="N27" i="3"/>
  <c r="N30" i="3" s="1"/>
  <c r="O87" i="5"/>
  <c r="P87" i="5" s="1"/>
  <c r="P79" i="5"/>
  <c r="O38" i="5"/>
  <c r="P28" i="5"/>
  <c r="M65" i="3" a="1"/>
  <c r="M65" i="3" s="1"/>
  <c r="O21" i="7" a="1"/>
  <c r="O21" i="7" s="1"/>
  <c r="O30" i="7" s="1" a="1"/>
  <c r="O30" i="7" s="1"/>
  <c r="O19" i="7" a="1"/>
  <c r="O19" i="7" s="1"/>
  <c r="O28" i="7" s="1" a="1"/>
  <c r="O28" i="7" s="1"/>
  <c r="O24" i="7" a="1"/>
  <c r="O24" i="7" s="1"/>
  <c r="O33" i="7" s="1" a="1"/>
  <c r="O33" i="7" s="1"/>
  <c r="O22" i="7" a="1"/>
  <c r="O22" i="7" s="1"/>
  <c r="O31" i="7" s="1" a="1"/>
  <c r="O31" i="7" s="1"/>
  <c r="O20" i="7" a="1"/>
  <c r="O20" i="7" s="1"/>
  <c r="O29" i="7" s="1" a="1"/>
  <c r="O29" i="7" s="1"/>
  <c r="O23" i="7" a="1"/>
  <c r="O23" i="7" s="1"/>
  <c r="O32" i="7" s="1" a="1"/>
  <c r="O32" i="7" s="1"/>
  <c r="D109" i="5" a="1"/>
  <c r="D109" i="5" s="1"/>
  <c r="P99" i="5" a="1"/>
  <c r="P99" i="5" s="1"/>
  <c r="D110" i="5" a="1"/>
  <c r="D110" i="5" s="1"/>
  <c r="F110" i="5" s="1"/>
  <c r="D135" i="5"/>
  <c r="B136" i="5"/>
  <c r="O13" i="7" a="1"/>
  <c r="O13" i="7" s="1"/>
  <c r="D34" i="9" s="1"/>
  <c r="F34" i="9" s="1"/>
  <c r="G34" i="9" s="1"/>
  <c r="O14" i="7" a="1"/>
  <c r="O14" i="7" s="1"/>
  <c r="O17" i="3" l="1" a="1"/>
  <c r="O17" i="3" s="1"/>
  <c r="O68" i="3" s="1" a="1"/>
  <c r="O68" i="3" s="1"/>
  <c r="P68" i="3" s="1"/>
  <c r="N65" i="3" a="1"/>
  <c r="N65" i="3" s="1"/>
  <c r="O16" i="3" a="1"/>
  <c r="O16" i="3" s="1"/>
  <c r="P16" i="3" s="1"/>
  <c r="N69" i="3" a="1"/>
  <c r="N69" i="3" s="1"/>
  <c r="N45" i="3" a="1"/>
  <c r="N45" i="3" s="1"/>
  <c r="AA15" i="3"/>
  <c r="P49" i="3"/>
  <c r="T15" i="3" s="1"/>
  <c r="X17" i="3"/>
  <c r="P34" i="3"/>
  <c r="Q17" i="3" s="1"/>
  <c r="O62" i="5"/>
  <c r="P62" i="5" s="1"/>
  <c r="O52" i="5"/>
  <c r="P52" i="5" s="1"/>
  <c r="O72" i="5"/>
  <c r="P72" i="5" s="1"/>
  <c r="P42" i="5"/>
  <c r="P32" i="3"/>
  <c r="Q15" i="3" s="1"/>
  <c r="P51" i="3"/>
  <c r="T17" i="3" s="1"/>
  <c r="AA17" i="3"/>
  <c r="O48" i="5"/>
  <c r="P48" i="5" s="1"/>
  <c r="O58" i="5"/>
  <c r="P58" i="5" s="1"/>
  <c r="O68" i="5"/>
  <c r="P68" i="5" s="1"/>
  <c r="P38" i="5"/>
  <c r="P14" i="3"/>
  <c r="W14" i="3"/>
  <c r="O28" i="3" a="1"/>
  <c r="O28" i="3" s="1"/>
  <c r="O27" i="3"/>
  <c r="X8" i="3"/>
  <c r="P25" i="3"/>
  <c r="E72" i="2" a="1"/>
  <c r="E72" i="2" s="1"/>
  <c r="X16" i="3"/>
  <c r="P33" i="3"/>
  <c r="Q16" i="3" s="1"/>
  <c r="O52" i="3"/>
  <c r="AA14" i="3"/>
  <c r="P48" i="3"/>
  <c r="T14" i="3" s="1"/>
  <c r="O51" i="5"/>
  <c r="P51" i="5" s="1"/>
  <c r="O71" i="5"/>
  <c r="P71" i="5" s="1"/>
  <c r="O61" i="5"/>
  <c r="P61" i="5" s="1"/>
  <c r="P41" i="5"/>
  <c r="L61" i="3" a="1"/>
  <c r="L61" i="3" s="1"/>
  <c r="L13" i="3"/>
  <c r="AA9" i="3"/>
  <c r="P43" i="3"/>
  <c r="T9" i="3" s="1"/>
  <c r="N36" i="3"/>
  <c r="O35" i="3"/>
  <c r="O65" i="3" a="1"/>
  <c r="O65" i="3" s="1"/>
  <c r="X14" i="3"/>
  <c r="P31" i="3"/>
  <c r="Q14" i="3" s="1"/>
  <c r="N28" i="3" a="1"/>
  <c r="N28" i="3" s="1"/>
  <c r="W16" i="3"/>
  <c r="P81" i="5"/>
  <c r="C41" i="6" s="1" a="1"/>
  <c r="C41" i="6" s="1"/>
  <c r="O15" i="7"/>
  <c r="B15" i="2" s="1"/>
  <c r="F84" i="4"/>
  <c r="N115" i="5" a="1"/>
  <c r="N115" i="5" s="1"/>
  <c r="N8" i="3" a="1"/>
  <c r="N8" i="3" s="1"/>
  <c r="C37" i="6" a="1"/>
  <c r="C37" i="6" s="1"/>
  <c r="P33" i="5"/>
  <c r="E21" i="9" s="1"/>
  <c r="F21" i="9" s="1"/>
  <c r="G21" i="9" s="1"/>
  <c r="O47" i="5"/>
  <c r="O67" i="5"/>
  <c r="O57" i="5"/>
  <c r="O43" i="5"/>
  <c r="O7" i="3" s="1" a="1"/>
  <c r="O7" i="3" s="1"/>
  <c r="P37" i="5"/>
  <c r="O89" i="5"/>
  <c r="P85" i="5"/>
  <c r="P89" i="5" s="1"/>
  <c r="P17" i="3"/>
  <c r="W17" i="3"/>
  <c r="AB17" i="3" s="1" a="1"/>
  <c r="AB17" i="3" s="1"/>
  <c r="X9" i="3"/>
  <c r="P26" i="3"/>
  <c r="Q9" i="3" s="1"/>
  <c r="O50" i="5"/>
  <c r="P50" i="5" s="1"/>
  <c r="O70" i="5"/>
  <c r="P70" i="5" s="1"/>
  <c r="O60" i="5"/>
  <c r="P60" i="5" s="1"/>
  <c r="P40" i="5"/>
  <c r="O59" i="5"/>
  <c r="P59" i="5" s="1"/>
  <c r="O69" i="5"/>
  <c r="P69" i="5" s="1"/>
  <c r="O49" i="5"/>
  <c r="P49" i="5" s="1"/>
  <c r="P39" i="5"/>
  <c r="X12" i="3"/>
  <c r="P29" i="3"/>
  <c r="Q12" i="3" s="1"/>
  <c r="M59" i="3" a="1"/>
  <c r="M59" i="3" s="1"/>
  <c r="M10" i="3"/>
  <c r="M11" i="3" s="1" a="1"/>
  <c r="M11" i="3" s="1"/>
  <c r="M62" i="3" s="1"/>
  <c r="O44" i="3"/>
  <c r="AA8" i="3"/>
  <c r="F72" i="2" a="1"/>
  <c r="F72" i="2" s="1"/>
  <c r="P42" i="3"/>
  <c r="AA16" i="3"/>
  <c r="P50" i="3"/>
  <c r="T16" i="3" s="1"/>
  <c r="B137" i="5"/>
  <c r="D136" i="5"/>
  <c r="O15" i="3" a="1"/>
  <c r="O15" i="3" s="1"/>
  <c r="N53" i="3"/>
  <c r="N54" i="3" s="1" a="1"/>
  <c r="N54" i="3" s="1"/>
  <c r="X7" i="3"/>
  <c r="P24" i="3"/>
  <c r="Q7" i="3" s="1"/>
  <c r="P46" i="3"/>
  <c r="T12" i="3" s="1"/>
  <c r="AA12" i="3"/>
  <c r="P41" i="3"/>
  <c r="T7" i="3" s="1"/>
  <c r="AA7" i="3"/>
  <c r="O67" i="3" l="1" a="1"/>
  <c r="O67" i="3" s="1"/>
  <c r="P67" i="3" s="1"/>
  <c r="O18" i="3"/>
  <c r="P18" i="3" s="1"/>
  <c r="P65" i="3"/>
  <c r="U16" i="3" a="1"/>
  <c r="U16" i="3" s="1"/>
  <c r="U14" i="3" a="1"/>
  <c r="U14" i="3" s="1"/>
  <c r="O66" i="3" a="1"/>
  <c r="O66" i="3" s="1"/>
  <c r="P66" i="3" s="1"/>
  <c r="W18" i="3"/>
  <c r="D32" i="9"/>
  <c r="F32" i="9" s="1"/>
  <c r="G32" i="9" s="1"/>
  <c r="O73" i="5"/>
  <c r="O12" i="3" s="1" a="1"/>
  <c r="O12" i="3" s="1"/>
  <c r="P67" i="5"/>
  <c r="P73" i="5" s="1"/>
  <c r="R16" i="3" a="1"/>
  <c r="R16" i="3" s="1"/>
  <c r="S16" i="3" s="1" a="1"/>
  <c r="S16" i="3" s="1"/>
  <c r="N59" i="3" a="1"/>
  <c r="N59" i="3" s="1"/>
  <c r="N10" i="3"/>
  <c r="N11" i="3" s="1" a="1"/>
  <c r="N11" i="3" s="1"/>
  <c r="N62" i="3" s="1"/>
  <c r="Y16" i="3" a="1"/>
  <c r="Y16" i="3" s="1"/>
  <c r="Z16" i="3" s="1" a="1"/>
  <c r="Z16" i="3" s="1"/>
  <c r="AB14" i="3" a="1"/>
  <c r="AB14" i="3" s="1"/>
  <c r="Q8" i="3"/>
  <c r="M13" i="3"/>
  <c r="M61" i="3" a="1"/>
  <c r="M61" i="3" s="1"/>
  <c r="T8" i="3"/>
  <c r="AA18" i="3"/>
  <c r="P52" i="3"/>
  <c r="T18" i="3" s="1"/>
  <c r="AB16" i="3" a="1"/>
  <c r="AB16" i="3" s="1"/>
  <c r="O30" i="3"/>
  <c r="P27" i="3"/>
  <c r="Q10" i="3" s="1"/>
  <c r="X10" i="3"/>
  <c r="X11" i="3" s="1" a="1"/>
  <c r="X11" i="3" s="1"/>
  <c r="E8" i="2" s="1"/>
  <c r="O53" i="5"/>
  <c r="P47" i="5"/>
  <c r="P53" i="5" s="1"/>
  <c r="X20" i="3" a="1"/>
  <c r="X20" i="3" s="1"/>
  <c r="W15" i="3"/>
  <c r="P15" i="3"/>
  <c r="U15" i="3" s="1" a="1"/>
  <c r="U15" i="3" s="1"/>
  <c r="U17" i="3" a="1"/>
  <c r="U17" i="3" s="1"/>
  <c r="R17" i="3" a="1"/>
  <c r="R17" i="3" s="1"/>
  <c r="S17" i="3" s="1" a="1"/>
  <c r="S17" i="3" s="1"/>
  <c r="O63" i="5"/>
  <c r="O9" i="3" s="1" a="1"/>
  <c r="O9" i="3" s="1"/>
  <c r="P57" i="5"/>
  <c r="P63" i="5" s="1"/>
  <c r="AA20" i="3" a="1"/>
  <c r="AA20" i="3" s="1"/>
  <c r="O47" i="3"/>
  <c r="AA10" i="3"/>
  <c r="AA11" i="3" s="1" a="1"/>
  <c r="AA11" i="3" s="1"/>
  <c r="P44" i="3"/>
  <c r="T10" i="3" s="1"/>
  <c r="O45" i="3" a="1"/>
  <c r="O45" i="3" s="1"/>
  <c r="C86" i="2"/>
  <c r="R14" i="3" a="1"/>
  <c r="R14" i="3" s="1"/>
  <c r="S14" i="3" s="1" a="1"/>
  <c r="S14" i="3" s="1"/>
  <c r="Y17" i="3" a="1"/>
  <c r="Y17" i="3" s="1"/>
  <c r="Z17" i="3" s="1" a="1"/>
  <c r="Z17" i="3" s="1"/>
  <c r="Y14" i="3" a="1"/>
  <c r="Y14" i="3" s="1"/>
  <c r="Z14" i="3" s="1" a="1"/>
  <c r="Z14" i="3" s="1"/>
  <c r="P35" i="3"/>
  <c r="Q18" i="3" s="1"/>
  <c r="X18" i="3"/>
  <c r="N37" i="3" a="1"/>
  <c r="N37" i="3" s="1"/>
  <c r="B138" i="5"/>
  <c r="D137" i="5"/>
  <c r="C40" i="6" a="1"/>
  <c r="C40" i="6" s="1"/>
  <c r="C39" i="6" a="1"/>
  <c r="C39" i="6" s="1"/>
  <c r="C38" i="6" a="1"/>
  <c r="C38" i="6" s="1"/>
  <c r="D31" i="9" s="1"/>
  <c r="F31" i="9" s="1"/>
  <c r="G31" i="9" s="1"/>
  <c r="C45" i="6"/>
  <c r="P43" i="5"/>
  <c r="C15" i="1" a="1"/>
  <c r="C15" i="1" s="1"/>
  <c r="Q6" i="2"/>
  <c r="Q5" i="2"/>
  <c r="L19" i="3"/>
  <c r="L64" i="3" a="1"/>
  <c r="L64" i="3" s="1"/>
  <c r="O58" i="3"/>
  <c r="P58" i="3" s="1"/>
  <c r="W7" i="3"/>
  <c r="P7" i="3"/>
  <c r="O69" i="3" l="1" a="1"/>
  <c r="O69" i="3" s="1"/>
  <c r="P69" i="3" s="1"/>
  <c r="P28" i="3" a="1"/>
  <c r="P28" i="3" s="1"/>
  <c r="Q11" i="3" s="1"/>
  <c r="R15" i="3" a="1"/>
  <c r="R15" i="3" s="1"/>
  <c r="S15" i="3" s="1" a="1"/>
  <c r="S15" i="3" s="1"/>
  <c r="D40" i="6" a="1"/>
  <c r="D40" i="6" s="1"/>
  <c r="D39" i="6" a="1"/>
  <c r="D39" i="6" s="1"/>
  <c r="L70" i="3" a="1"/>
  <c r="L70" i="3" s="1"/>
  <c r="L20" i="3" a="1"/>
  <c r="L20" i="3" s="1"/>
  <c r="L71" i="3" s="1"/>
  <c r="Y7" i="3"/>
  <c r="Z7" i="3" s="1" a="1"/>
  <c r="Z7" i="3" s="1"/>
  <c r="AB7" i="3" a="1"/>
  <c r="AB7" i="3" s="1"/>
  <c r="P9" i="3"/>
  <c r="W9" i="3"/>
  <c r="O60" i="3" a="1"/>
  <c r="O60" i="3" s="1"/>
  <c r="P60" i="3" s="1"/>
  <c r="M64" i="3" a="1"/>
  <c r="M64" i="3" s="1"/>
  <c r="M19" i="3"/>
  <c r="C21" i="6"/>
  <c r="M60" i="2" s="1"/>
  <c r="E17" i="9"/>
  <c r="F17" i="9" s="1"/>
  <c r="G17" i="9" s="1"/>
  <c r="O115" i="5" a="1"/>
  <c r="O115" i="5" s="1"/>
  <c r="O8" i="3" a="1"/>
  <c r="O8" i="3" s="1"/>
  <c r="D41" i="6" a="1"/>
  <c r="D41" i="6" s="1"/>
  <c r="D37" i="6" a="1"/>
  <c r="D37" i="6" s="1"/>
  <c r="AB15" i="3" a="1"/>
  <c r="AB15" i="3" s="1"/>
  <c r="Y15" i="3" a="1"/>
  <c r="Y15" i="3" s="1"/>
  <c r="Z15" i="3" s="1" a="1"/>
  <c r="Z15" i="3" s="1"/>
  <c r="Y18" i="3" a="1"/>
  <c r="Y18" i="3" s="1"/>
  <c r="F90" i="4" s="1"/>
  <c r="C92" i="2" s="1"/>
  <c r="S37" i="6" a="1"/>
  <c r="S37" i="6" s="1"/>
  <c r="D21" i="6"/>
  <c r="D38" i="6" a="1"/>
  <c r="D38" i="6" s="1"/>
  <c r="O53" i="3"/>
  <c r="P47" i="3"/>
  <c r="T13" i="3" s="1"/>
  <c r="W12" i="3"/>
  <c r="P12" i="3"/>
  <c r="O63" i="3" a="1"/>
  <c r="O63" i="3" s="1"/>
  <c r="P63" i="3" s="1"/>
  <c r="R18" i="3" a="1"/>
  <c r="R18" i="3" s="1"/>
  <c r="S18" i="3" s="1" a="1"/>
  <c r="S18" i="3" s="1"/>
  <c r="P45" i="3" a="1"/>
  <c r="P45" i="3" s="1"/>
  <c r="T11" i="3" s="1"/>
  <c r="E16" i="9"/>
  <c r="F16" i="9" s="1"/>
  <c r="G16" i="9" s="1"/>
  <c r="AB18" i="3" a="1"/>
  <c r="AB18" i="3" s="1"/>
  <c r="N13" i="3"/>
  <c r="N61" i="3" a="1"/>
  <c r="N61" i="3" s="1"/>
  <c r="D138" i="5"/>
  <c r="B139" i="5"/>
  <c r="O36" i="3"/>
  <c r="P30" i="3"/>
  <c r="Q13" i="3" s="1"/>
  <c r="U7" i="3" a="1"/>
  <c r="U7" i="3" s="1"/>
  <c r="R7" i="3"/>
  <c r="S7" i="3" s="1" a="1"/>
  <c r="S7" i="3" s="1"/>
  <c r="U18" i="3" a="1"/>
  <c r="U18" i="3" s="1"/>
  <c r="O59" i="3" l="1" a="1"/>
  <c r="O59" i="3" s="1"/>
  <c r="P59" i="3" s="1"/>
  <c r="O10" i="3"/>
  <c r="W8" i="3"/>
  <c r="P8" i="3"/>
  <c r="C72" i="2" a="1"/>
  <c r="C72" i="2" s="1"/>
  <c r="D72" i="2" a="1"/>
  <c r="D72" i="2" s="1"/>
  <c r="Z18" i="3" a="1"/>
  <c r="Z18" i="3" s="1"/>
  <c r="U12" i="3" a="1"/>
  <c r="U12" i="3" s="1"/>
  <c r="R12" i="3" a="1"/>
  <c r="R12" i="3" s="1"/>
  <c r="S12" i="3" s="1" a="1"/>
  <c r="S12" i="3" s="1"/>
  <c r="P53" i="3"/>
  <c r="O54" i="3" a="1"/>
  <c r="O54" i="3" s="1"/>
  <c r="O37" i="3" a="1"/>
  <c r="O37" i="3" s="1"/>
  <c r="P36" i="3"/>
  <c r="M70" i="3" a="1"/>
  <c r="M70" i="3" s="1"/>
  <c r="M20" i="3" a="1"/>
  <c r="M20" i="3" s="1"/>
  <c r="M71" i="3" s="1"/>
  <c r="AB9" i="3" a="1"/>
  <c r="AB9" i="3" s="1"/>
  <c r="Y9" i="3" a="1"/>
  <c r="Y9" i="3" s="1"/>
  <c r="Z9" i="3" s="1" a="1"/>
  <c r="Z9" i="3" s="1"/>
  <c r="U9" i="3" a="1"/>
  <c r="U9" i="3" s="1"/>
  <c r="R9" i="3" a="1"/>
  <c r="R9" i="3" s="1"/>
  <c r="S9" i="3" s="1" a="1"/>
  <c r="S9" i="3" s="1"/>
  <c r="P115" i="5"/>
  <c r="D139" i="5"/>
  <c r="B140" i="5"/>
  <c r="AB12" i="3" a="1"/>
  <c r="AB12" i="3" s="1"/>
  <c r="Y12" i="3" a="1"/>
  <c r="Y12" i="3" s="1"/>
  <c r="N64" i="3" a="1"/>
  <c r="N64" i="3" s="1"/>
  <c r="N19" i="3"/>
  <c r="Q19" i="3" l="1"/>
  <c r="P37" i="3" a="1"/>
  <c r="P37" i="3" s="1"/>
  <c r="Q20" i="3" s="1"/>
  <c r="F21" i="6" s="1"/>
  <c r="Q60" i="2" s="1"/>
  <c r="T19" i="3"/>
  <c r="P54" i="3" a="1"/>
  <c r="P54" i="3" s="1"/>
  <c r="T20" i="3" s="1"/>
  <c r="N70" i="3" a="1"/>
  <c r="N70" i="3" s="1"/>
  <c r="N20" i="3" a="1"/>
  <c r="N20" i="3" s="1"/>
  <c r="N71" i="3" s="1"/>
  <c r="D140" i="5"/>
  <c r="B141" i="5"/>
  <c r="E20" i="9"/>
  <c r="D18" i="9"/>
  <c r="C9" i="6"/>
  <c r="C17" i="6" s="1"/>
  <c r="U8" i="3" a="1"/>
  <c r="U8" i="3" s="1"/>
  <c r="R8" i="3" a="1"/>
  <c r="R8" i="3" s="1"/>
  <c r="S8" i="3" s="1" a="1"/>
  <c r="S8" i="3" s="1"/>
  <c r="F89" i="4"/>
  <c r="Z12" i="3" a="1"/>
  <c r="Z12" i="3" s="1"/>
  <c r="D35" i="9"/>
  <c r="D20" i="9"/>
  <c r="B5" i="2"/>
  <c r="E35" i="9" s="1"/>
  <c r="E15" i="9"/>
  <c r="F15" i="9" s="1"/>
  <c r="G15" i="9" s="1"/>
  <c r="Y8" i="3" a="1"/>
  <c r="Y8" i="3" s="1"/>
  <c r="AB8" i="3" a="1"/>
  <c r="AB8" i="3" s="1"/>
  <c r="B8" i="2" s="1"/>
  <c r="O61" i="3" a="1"/>
  <c r="O61" i="3" s="1"/>
  <c r="P61" i="3" s="1"/>
  <c r="O13" i="3"/>
  <c r="W10" i="3"/>
  <c r="P10" i="3"/>
  <c r="P11" i="3" s="1" a="1"/>
  <c r="P11" i="3" s="1"/>
  <c r="O11" i="3" a="1"/>
  <c r="O11" i="3" s="1"/>
  <c r="O62" i="3" s="1"/>
  <c r="F35" i="9" l="1"/>
  <c r="G35" i="9" s="1"/>
  <c r="R11" i="3"/>
  <c r="P62" i="3"/>
  <c r="U11" i="3"/>
  <c r="AB10" i="3" a="1"/>
  <c r="AB10" i="3" s="1"/>
  <c r="Y10" i="3" a="1"/>
  <c r="Y10" i="3" s="1"/>
  <c r="Z10" i="3" s="1" a="1"/>
  <c r="Z10" i="3" s="1"/>
  <c r="B6" i="2"/>
  <c r="Z8" i="3" a="1"/>
  <c r="Z8" i="3" s="1"/>
  <c r="O64" i="3" a="1"/>
  <c r="O64" i="3" s="1"/>
  <c r="P64" i="3" s="1"/>
  <c r="O19" i="3"/>
  <c r="W13" i="3"/>
  <c r="P13" i="3"/>
  <c r="C91" i="2"/>
  <c r="E28" i="9"/>
  <c r="D141" i="5"/>
  <c r="B142" i="5"/>
  <c r="W11" i="3" a="1"/>
  <c r="W11" i="3" s="1"/>
  <c r="F20" i="9"/>
  <c r="G20" i="9" s="1"/>
  <c r="U10" i="3" a="1"/>
  <c r="U10" i="3" s="1"/>
  <c r="C10" i="6"/>
  <c r="D17" i="6" s="1"/>
  <c r="R10" i="3" a="1"/>
  <c r="R10" i="3" s="1"/>
  <c r="S10" i="3" s="1" a="1"/>
  <c r="S10" i="3" s="1"/>
  <c r="C106" i="2"/>
  <c r="K8" i="2" a="1"/>
  <c r="K8" i="2" s="1"/>
  <c r="E21" i="6"/>
  <c r="O60" i="2" s="1"/>
  <c r="U13" i="3" l="1" a="1"/>
  <c r="U13" i="3" s="1"/>
  <c r="R13" i="3" a="1"/>
  <c r="R13" i="3" s="1"/>
  <c r="S13" i="3" s="1" a="1"/>
  <c r="S13" i="3" s="1"/>
  <c r="D142" i="5"/>
  <c r="B143" i="5"/>
  <c r="E5" i="2"/>
  <c r="AB11" i="3"/>
  <c r="Y11" i="3"/>
  <c r="E6" i="2" s="1"/>
  <c r="O70" i="3" a="1"/>
  <c r="O70" i="3" s="1"/>
  <c r="P70" i="3" s="1"/>
  <c r="E19" i="9" s="1"/>
  <c r="W19" i="3"/>
  <c r="P19" i="3"/>
  <c r="O20" i="3" a="1"/>
  <c r="O20" i="3" s="1"/>
  <c r="O71" i="3" s="1"/>
  <c r="Y13" i="3" a="1"/>
  <c r="Y13" i="3" s="1"/>
  <c r="Z13" i="3" s="1" a="1"/>
  <c r="Z13" i="3" s="1"/>
  <c r="AB13" i="3" a="1"/>
  <c r="AB13" i="3" s="1"/>
  <c r="C13" i="1" l="1" a="1"/>
  <c r="C13" i="1" s="1"/>
  <c r="D19" i="9"/>
  <c r="F19" i="9" s="1"/>
  <c r="G19" i="9" s="1"/>
  <c r="E18" i="9"/>
  <c r="F18" i="9" s="1"/>
  <c r="G18" i="9" s="1"/>
  <c r="K5" i="2"/>
  <c r="E36" i="9" s="1"/>
  <c r="C11" i="6"/>
  <c r="D36" i="9"/>
  <c r="U19" i="3" a="1"/>
  <c r="U19" i="3" s="1"/>
  <c r="R19" i="3" a="1"/>
  <c r="R19" i="3" s="1"/>
  <c r="P20" i="3" a="1"/>
  <c r="P20" i="3" s="1"/>
  <c r="C44" i="6"/>
  <c r="H5" i="2"/>
  <c r="F91" i="4"/>
  <c r="AB19" i="3" a="1"/>
  <c r="AB19" i="3" s="1"/>
  <c r="Y19" i="3" a="1"/>
  <c r="Y19" i="3" s="1"/>
  <c r="B13" i="2" a="1"/>
  <c r="B13" i="2" s="1"/>
  <c r="W20" i="3" a="1"/>
  <c r="W20" i="3" s="1"/>
  <c r="B144" i="5"/>
  <c r="D143" i="5"/>
  <c r="H8" i="2" l="1"/>
  <c r="AB20" i="3"/>
  <c r="Y20" i="3"/>
  <c r="C12" i="6"/>
  <c r="F17" i="6" s="1"/>
  <c r="U20" i="3"/>
  <c r="R20" i="3"/>
  <c r="P71" i="3"/>
  <c r="H6" i="2"/>
  <c r="Z19" i="3" a="1"/>
  <c r="Z19" i="3" s="1"/>
  <c r="C12" i="1" s="1" a="1"/>
  <c r="C12" i="1" s="1"/>
  <c r="D28" i="9"/>
  <c r="F28" i="9" s="1"/>
  <c r="G28" i="9" s="1"/>
  <c r="C93" i="2"/>
  <c r="F93" i="4"/>
  <c r="C47" i="6" a="1"/>
  <c r="C47" i="6" s="1"/>
  <c r="N8" i="2" s="1"/>
  <c r="C46" i="6" a="1"/>
  <c r="C46" i="6" s="1"/>
  <c r="N5" i="2" s="1"/>
  <c r="F36" i="9"/>
  <c r="G36" i="9" s="1"/>
  <c r="B145" i="5"/>
  <c r="D144" i="5"/>
  <c r="K6" i="2"/>
  <c r="C13" i="6"/>
  <c r="G17" i="6" s="1"/>
  <c r="S19" i="3" a="1"/>
  <c r="S19" i="3" s="1"/>
  <c r="B25" i="6"/>
  <c r="D30" i="9"/>
  <c r="F30" i="9" s="1"/>
  <c r="G30" i="9" s="1"/>
  <c r="E17" i="6"/>
  <c r="D29" i="9" s="1"/>
  <c r="F29" i="9" s="1"/>
  <c r="G29" i="9" s="1"/>
  <c r="B2" i="9" l="1"/>
  <c r="C9" i="1" s="1"/>
  <c r="B14" i="2" a="1"/>
  <c r="B14" i="2" s="1"/>
  <c r="B11" i="2" a="1"/>
  <c r="B11" i="2" s="1"/>
  <c r="C14" i="1"/>
  <c r="B146" i="5"/>
  <c r="D145" i="5"/>
  <c r="B48" i="6" a="1"/>
  <c r="B48" i="6" s="1"/>
  <c r="B2" i="2" l="1"/>
  <c r="B147" i="5"/>
  <c r="D146" i="5"/>
  <c r="B148" i="5" l="1"/>
  <c r="D147" i="5"/>
  <c r="B149" i="5" l="1"/>
  <c r="D148" i="5"/>
  <c r="B150" i="5" l="1"/>
  <c r="D149" i="5"/>
  <c r="B151" i="5" l="1"/>
  <c r="D150" i="5"/>
  <c r="D151" i="5" l="1"/>
  <c r="B152" i="5"/>
  <c r="D152" i="5" l="1"/>
  <c r="B153" i="5"/>
  <c r="D153" i="5" l="1"/>
  <c r="B154" i="5"/>
  <c r="D154" i="5" l="1"/>
  <c r="B155" i="5"/>
  <c r="D155" i="5" l="1"/>
  <c r="B156" i="5"/>
  <c r="D156" i="5" l="1"/>
  <c r="B157" i="5"/>
  <c r="D157" i="5" l="1"/>
  <c r="B158" i="5"/>
  <c r="D158" i="5" l="1"/>
  <c r="M116" i="5" a="1"/>
  <c r="L116" i="5" a="1"/>
  <c r="N116" i="5" a="1"/>
  <c r="O116" i="5" a="1"/>
  <c r="O116" i="5" l="1"/>
  <c r="N116" i="5"/>
  <c r="N117" i="5" s="1" a="1"/>
  <c r="N117" i="5" s="1"/>
  <c r="L116" i="5"/>
  <c r="L117" i="5" s="1" a="1"/>
  <c r="L117" i="5" s="1"/>
  <c r="M116" i="5"/>
  <c r="M117" i="5" s="1" a="1"/>
  <c r="M117" i="5" s="1"/>
  <c r="P116" i="5" l="1"/>
  <c r="P117" i="5" s="1" a="1"/>
  <c r="P117" i="5" s="1"/>
  <c r="B118" i="5" s="1"/>
  <c r="O117" i="5" a="1"/>
  <c r="O117" i="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A7C3CBD-EEB4-4620-A65E-AEA62EA8CAD5}" keepAlive="1" name="ModelConnection_ExternalData_1" description="Data Model" type="5" refreshedVersion="8" minRefreshableVersion="5" saveData="1">
    <dbPr connection="Data Model Connection" command="Budget" commandType="3"/>
    <extLst>
      <ext xmlns:x15="http://schemas.microsoft.com/office/spreadsheetml/2010/11/main" uri="{DE250136-89BD-433C-8126-D09CA5730AF9}">
        <x15:connection id="" model="1"/>
      </ext>
    </extLst>
  </connection>
  <connection id="2" xr16:uid="{26CDA8CA-04BE-4B8E-8E0E-EE2423CCBC81}" name="Query - Budget" description="Connection to the 'Budget' query." type="100" refreshedVersion="8" minRefreshableVersion="5">
    <extLst>
      <ext xmlns:x15="http://schemas.microsoft.com/office/spreadsheetml/2010/11/main" uri="{DE250136-89BD-433C-8126-D09CA5730AF9}">
        <x15:connection id="8204da65-1d34-4af1-b7e8-12d7b609e15f"/>
      </ext>
    </extLst>
  </connection>
  <connection id="3" xr16:uid="{37732A26-72EC-49FC-80DC-AB0FF9E2B7AD}" name="Query - Calendar" description="Connection to the 'Calendar' query." type="100" refreshedVersion="8" minRefreshableVersion="5">
    <extLst>
      <ext xmlns:x15="http://schemas.microsoft.com/office/spreadsheetml/2010/11/main" uri="{DE250136-89BD-433C-8126-D09CA5730AF9}">
        <x15:connection id="3b1790af-fc3d-43a6-9f1a-3b787a9d0512"/>
      </ext>
    </extLst>
  </connection>
  <connection id="4" xr16:uid="{368C9E12-A266-4FB8-A94C-2A0A35BD653F}" name="Query - Channel" description="Connection to the 'Channel' query." type="100" refreshedVersion="8" minRefreshableVersion="5">
    <extLst>
      <ext xmlns:x15="http://schemas.microsoft.com/office/spreadsheetml/2010/11/main" uri="{DE250136-89BD-433C-8126-D09CA5730AF9}">
        <x15:connection id="f021e489-1521-40f7-87b3-03414cdc4334"/>
      </ext>
    </extLst>
  </connection>
  <connection id="5" xr16:uid="{47C4368E-C712-400E-B5D2-8E3A87B91B45}" name="Query - Product" description="Connection to the 'Product' query." type="100" refreshedVersion="8" minRefreshableVersion="5">
    <extLst>
      <ext xmlns:x15="http://schemas.microsoft.com/office/spreadsheetml/2010/11/main" uri="{DE250136-89BD-433C-8126-D09CA5730AF9}">
        <x15:connection id="52a3b8b1-6cbb-45ff-a00f-dfed7e6f6936"/>
      </ext>
    </extLst>
  </connection>
  <connection id="6" xr16:uid="{01305353-AEA6-47CA-8C60-366F5A3D5854}" name="Query - Region" description="Connection to the 'Region' query." type="100" refreshedVersion="8" minRefreshableVersion="5">
    <extLst>
      <ext xmlns:x15="http://schemas.microsoft.com/office/spreadsheetml/2010/11/main" uri="{DE250136-89BD-433C-8126-D09CA5730AF9}">
        <x15:connection id="724bf77b-6334-4421-a7e5-87a5e5dd181b"/>
      </ext>
    </extLst>
  </connection>
  <connection id="7" xr16:uid="{9169254A-BF51-4934-AAB2-4CDCADED0B33}" name="Query - Sales" description="Connection to the 'Sales' query." type="100" refreshedVersion="8" minRefreshableVersion="5">
    <extLst>
      <ext xmlns:x15="http://schemas.microsoft.com/office/spreadsheetml/2010/11/main" uri="{DE250136-89BD-433C-8126-D09CA5730AF9}">
        <x15:connection id="0452047f-a3cd-4c3e-a450-6da23ac924f7"/>
      </ext>
    </extLst>
  </connection>
  <connection id="8" xr16:uid="{25805123-6233-42FD-A5FF-515A408E177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9" xr16:uid="{C4218FC9-5E9B-45ED-8BFF-41BFD2BE70F5}" keepAlive="1" name="ThisWorkbookDataModel1" description="Data Model" type="5" refreshedVersion="8" minRefreshableVersion="5" background="1">
    <dbPr connection="Data Model Connection" command="Budget" commandType="3"/>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14">
    <s v="ThisWorkbookDataModel"/>
    <s v="[Measures].[Revenue YoY %]"/>
    <s v="[Calendar].[year].&amp;[2026]"/>
    <s v="0.0%;-0.0%;0.0%"/>
    <s v="[Channel].[channel].&amp;[Restaurants]"/>
    <s v="[Measures].[Revenue PY]"/>
    <s v="\$#,0;-\$#,0;\$#,0"/>
    <s v="[Channel].[channel].&amp;[Hotels &amp; Institutions]"/>
    <s v="[Channel].[channel].&amp;[Online Direct]"/>
    <s v="[Measures].[Revenue]"/>
    <s v="[Calendar].[year].&amp;[2024]"/>
    <s v="[Calendar].[year].&amp;[2025]"/>
    <s v="[Channel].[channel].&amp;[Grocery Retail]"/>
    <s v="[Calendar].[status].&amp;[Closed]"/>
  </metadataStrings>
  <mdxMetadata count="26">
    <mdx n="0" f="v">
      <t c="2" si="3">
        <n x="1"/>
        <n x="2"/>
      </t>
    </mdx>
    <mdx n="0" f="v">
      <t c="3" si="3">
        <n x="1"/>
        <n x="4"/>
        <n x="2"/>
      </t>
    </mdx>
    <mdx n="0" f="v">
      <t c="2" si="6">
        <n x="5"/>
        <n x="2"/>
      </t>
    </mdx>
    <mdx n="0" f="v">
      <t c="3" si="3">
        <n x="1"/>
        <n x="7"/>
        <n x="2"/>
      </t>
    </mdx>
    <mdx n="0" f="v">
      <t c="3" si="3">
        <n x="1"/>
        <n x="8"/>
        <n x="2"/>
      </t>
    </mdx>
    <mdx n="0" f="v">
      <t c="2" si="6">
        <n x="9"/>
        <n x="10"/>
      </t>
    </mdx>
    <mdx n="0" f="v">
      <t c="3" si="6">
        <n x="9"/>
        <n x="4"/>
        <n x="10"/>
      </t>
    </mdx>
    <mdx n="0" f="v">
      <t c="3" si="6">
        <n x="9"/>
        <n x="7"/>
        <n x="10"/>
      </t>
    </mdx>
    <mdx n="0" f="v">
      <t c="3" si="6">
        <n x="9"/>
        <n x="7"/>
        <n x="11"/>
      </t>
    </mdx>
    <mdx n="0" f="v">
      <t c="2" si="6">
        <n x="9"/>
        <n x="11"/>
      </t>
    </mdx>
    <mdx n="0" f="v">
      <t c="3" si="6">
        <n x="9"/>
        <n x="4"/>
        <n x="11"/>
      </t>
    </mdx>
    <mdx n="0" f="v">
      <t c="3" si="6">
        <n x="9"/>
        <n x="8"/>
        <n x="10"/>
      </t>
    </mdx>
    <mdx n="0" f="v">
      <t c="3" si="6">
        <n x="9"/>
        <n x="12"/>
        <n x="10"/>
      </t>
    </mdx>
    <mdx n="0" f="v">
      <t c="3" si="3">
        <n x="1"/>
        <n x="12"/>
        <n x="2"/>
      </t>
    </mdx>
    <mdx n="0" f="v">
      <t c="3" si="6">
        <n x="9"/>
        <n x="8"/>
        <n x="11"/>
      </t>
    </mdx>
    <mdx n="0" f="v">
      <t c="3" si="6">
        <n x="9"/>
        <n x="8"/>
        <n x="2"/>
      </t>
    </mdx>
    <mdx n="0" f="v">
      <t c="2" si="6">
        <n x="9"/>
        <n x="2"/>
      </t>
    </mdx>
    <mdx n="0" f="v">
      <t c="3" si="6">
        <n x="9"/>
        <n x="12"/>
        <n x="2"/>
      </t>
    </mdx>
    <mdx n="0" f="v">
      <t c="3" si="6">
        <n x="9"/>
        <n x="4"/>
        <n x="2"/>
      </t>
    </mdx>
    <mdx n="0" f="v">
      <t c="3" si="6">
        <n x="9"/>
        <n x="12"/>
        <n x="11"/>
      </t>
    </mdx>
    <mdx n="0" f="v">
      <t c="3" si="6">
        <n x="9"/>
        <n x="7"/>
        <n x="2"/>
      </t>
    </mdx>
    <mdx n="0" f="v">
      <t c="3" si="6">
        <n x="9"/>
        <n x="2"/>
        <n x="13"/>
      </t>
    </mdx>
    <mdx n="0" f="v">
      <t c="4" si="6">
        <n x="9"/>
        <n x="2"/>
        <n x="13"/>
        <n x="4"/>
      </t>
    </mdx>
    <mdx n="0" f="v">
      <t c="4" si="6">
        <n x="9"/>
        <n x="2"/>
        <n x="13"/>
        <n x="12"/>
      </t>
    </mdx>
    <mdx n="0" f="v">
      <t c="4" si="6">
        <n x="9"/>
        <n x="2"/>
        <n x="13"/>
        <n x="7"/>
      </t>
    </mdx>
    <mdx n="0" f="v">
      <t c="4" si="6">
        <n x="9"/>
        <n x="2"/>
        <n x="13"/>
        <n x="8"/>
      </t>
    </mdx>
  </mdxMetadata>
  <futureMetadata name="XLDAPR" count="1">
    <bk>
      <extLst>
        <ext uri="{bdbb8cdc-fa1e-496e-a857-3c3f30c029c3}">
          <xda:dynamicArrayProperties fDynamic="1" fCollapsed="0"/>
        </ext>
      </extLst>
    </bk>
  </futureMetadata>
  <cellMetadata count="1">
    <bk>
      <rc t="2" v="0"/>
    </bk>
  </cellMetadata>
  <valueMetadata count="26">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valueMetadata>
</metadata>
</file>

<file path=xl/sharedStrings.xml><?xml version="1.0" encoding="utf-8"?>
<sst xmlns="http://schemas.openxmlformats.org/spreadsheetml/2006/main" count="54069" uniqueCount="491">
  <si>
    <t>Sales by month, SKU, channel and region</t>
  </si>
  <si>
    <t>Loaded unchanged from data/fact_sales.csv as the table tbl_Sales. Formulas and Power Query read the table by name.</t>
  </si>
  <si>
    <t>month</t>
  </si>
  <si>
    <t>sku</t>
  </si>
  <si>
    <t>category</t>
  </si>
  <si>
    <t>channel</t>
  </si>
  <si>
    <t>region</t>
  </si>
  <si>
    <t>units</t>
  </si>
  <si>
    <t>list_price</t>
  </si>
  <si>
    <t>discount_pct</t>
  </si>
  <si>
    <t>net_revenue</t>
  </si>
  <si>
    <t>unit_cost</t>
  </si>
  <si>
    <t>cogs</t>
  </si>
  <si>
    <t>freight</t>
  </si>
  <si>
    <t>B01</t>
  </si>
  <si>
    <t>Beef</t>
  </si>
  <si>
    <t>Restaurants</t>
  </si>
  <si>
    <t>Lower Mainland</t>
  </si>
  <si>
    <t>Vancouver Island</t>
  </si>
  <si>
    <t>BC Interior</t>
  </si>
  <si>
    <t>Grocery Retail</t>
  </si>
  <si>
    <t>Hotels &amp; Institutions</t>
  </si>
  <si>
    <t>Online Direct</t>
  </si>
  <si>
    <t>B02</t>
  </si>
  <si>
    <t>B03</t>
  </si>
  <si>
    <t>B04</t>
  </si>
  <si>
    <t>P01</t>
  </si>
  <si>
    <t>Pork</t>
  </si>
  <si>
    <t>P02</t>
  </si>
  <si>
    <t>P03</t>
  </si>
  <si>
    <t>P04</t>
  </si>
  <si>
    <t>C01</t>
  </si>
  <si>
    <t>Poultry</t>
  </si>
  <si>
    <t>C02</t>
  </si>
  <si>
    <t>C03</t>
  </si>
  <si>
    <t>C04</t>
  </si>
  <si>
    <t>S01</t>
  </si>
  <si>
    <t>Seafood</t>
  </si>
  <si>
    <t>S02</t>
  </si>
  <si>
    <t>S03</t>
  </si>
  <si>
    <t>S04</t>
  </si>
  <si>
    <t>H01</t>
  </si>
  <si>
    <t>Charcuterie</t>
  </si>
  <si>
    <t>H02</t>
  </si>
  <si>
    <t>H03</t>
  </si>
  <si>
    <t>H04</t>
  </si>
  <si>
    <t>D01</t>
  </si>
  <si>
    <t>Cheese &amp; Dairy</t>
  </si>
  <si>
    <t>D02</t>
  </si>
  <si>
    <t>D03</t>
  </si>
  <si>
    <t>D04</t>
  </si>
  <si>
    <t>FY2026 budget: cases by SKU, channel and region (wide)</t>
  </si>
  <si>
    <t>Loaded unchanged from data/budget_units_fy2026.csv as the table tbl_BudgetUnits. Formulas and Power Query read the table by name.</t>
  </si>
  <si>
    <t>2026-01</t>
  </si>
  <si>
    <t>2026-02</t>
  </si>
  <si>
    <t>2026-03</t>
  </si>
  <si>
    <t>2026-04</t>
  </si>
  <si>
    <t>2026-05</t>
  </si>
  <si>
    <t>2026-06</t>
  </si>
  <si>
    <t>2026-07</t>
  </si>
  <si>
    <t>2026-08</t>
  </si>
  <si>
    <t>2026-09</t>
  </si>
  <si>
    <t>2026-10</t>
  </si>
  <si>
    <t>2026-11</t>
  </si>
  <si>
    <t>2026-12</t>
  </si>
  <si>
    <t>FY2026 budget rates per case</t>
  </si>
  <si>
    <t>Loaded unchanged from data/budget_rates_fy2026.csv as the table tbl_BudgetRates. Formulas and Power Query read the table by name.</t>
  </si>
  <si>
    <t>net_price</t>
  </si>
  <si>
    <t>freight_per_case</t>
  </si>
  <si>
    <t>Operating expenses by department: actual and budget</t>
  </si>
  <si>
    <t>Loaded unchanged from data/fact_opex.csv as the table tbl_Opex. Formulas and Power Query read the table by name.</t>
  </si>
  <si>
    <t>dept</t>
  </si>
  <si>
    <t>scenario</t>
  </si>
  <si>
    <t>amount</t>
  </si>
  <si>
    <t>Sales &amp; Marketing</t>
  </si>
  <si>
    <t>Actual</t>
  </si>
  <si>
    <t>Budget</t>
  </si>
  <si>
    <t>Warehouse &amp; Logistics</t>
  </si>
  <si>
    <t>General &amp; Admin</t>
  </si>
  <si>
    <t>Technology</t>
  </si>
  <si>
    <t>Month-end balances: receivables, inventory by category, payables</t>
  </si>
  <si>
    <t>Loaded unchanged from data/balances.csv as the table tbl_Balances. Formulas and Power Query read the table by name.</t>
  </si>
  <si>
    <t>account</t>
  </si>
  <si>
    <t>balance</t>
  </si>
  <si>
    <t>Accounts receivable</t>
  </si>
  <si>
    <t>Inventory</t>
  </si>
  <si>
    <t>Accounts payable</t>
  </si>
  <si>
    <t>Dimensions: products, channels, regions</t>
  </si>
  <si>
    <t>Loaded from data/dim_*.csv. Shelf life per product drives the inventory risk flags.</t>
  </si>
  <si>
    <t>product</t>
  </si>
  <si>
    <t>case_description</t>
  </si>
  <si>
    <t>shelf_life_days</t>
  </si>
  <si>
    <t>Striploin AAA</t>
  </si>
  <si>
    <t>12 kg case</t>
  </si>
  <si>
    <t>Ground Chuck</t>
  </si>
  <si>
    <t>10 kg case</t>
  </si>
  <si>
    <t>Beef Short Rib</t>
  </si>
  <si>
    <t>Beef Tenderloin</t>
  </si>
  <si>
    <t>8 kg case</t>
  </si>
  <si>
    <t>Pork Belly</t>
  </si>
  <si>
    <t>Pork Tenderloin</t>
  </si>
  <si>
    <t>Back Ribs</t>
  </si>
  <si>
    <t>Pork Shoulder</t>
  </si>
  <si>
    <t>Whole Chicken</t>
  </si>
  <si>
    <t>12 pc case</t>
  </si>
  <si>
    <t>Chicken Breast</t>
  </si>
  <si>
    <t>Chicken Thigh</t>
  </si>
  <si>
    <t>Duck Breast</t>
  </si>
  <si>
    <t>5 kg case</t>
  </si>
  <si>
    <t>Atlantic Salmon</t>
  </si>
  <si>
    <t>Halibut Fillet</t>
  </si>
  <si>
    <t>Spot Prawns</t>
  </si>
  <si>
    <t>Ling Cod</t>
  </si>
  <si>
    <t>Prosciutto</t>
  </si>
  <si>
    <t>6 kg case</t>
  </si>
  <si>
    <t>Soppressata</t>
  </si>
  <si>
    <t>Bresaola</t>
  </si>
  <si>
    <t>4 kg case</t>
  </si>
  <si>
    <t>Country Pate</t>
  </si>
  <si>
    <t>3 kg case</t>
  </si>
  <si>
    <t>Aged Cheddar</t>
  </si>
  <si>
    <t>Double Cream Brie</t>
  </si>
  <si>
    <t>Parmigiano Reggiano</t>
  </si>
  <si>
    <t>Cultured Butter</t>
  </si>
  <si>
    <t>12 x 454 g</t>
  </si>
  <si>
    <t>price_index</t>
  </si>
  <si>
    <t>payment_terms_days</t>
  </si>
  <si>
    <t>freight_per_case_2024</t>
  </si>
  <si>
    <t>Assumptions and scenario drivers</t>
  </si>
  <si>
    <t>Blue-on-yellow cells are inputs. Everything else in the workbook is calculated from them and from the source tables.</t>
  </si>
  <si>
    <t>Model controls</t>
  </si>
  <si>
    <t>Input</t>
  </si>
  <si>
    <t>Value</t>
  </si>
  <si>
    <t>Unit</t>
  </si>
  <si>
    <t>What it does</t>
  </si>
  <si>
    <t>As-of month (last closed)</t>
  </si>
  <si>
    <t>Months up to here are actuals, later months are forecast. After changing it, use Data &gt; Refresh All so the data model's calendar follows.</t>
  </si>
  <si>
    <t>Fiscal year</t>
  </si>
  <si>
    <t>year</t>
  </si>
  <si>
    <t>The year the budget and the forecast cover.</t>
  </si>
  <si>
    <t>Fiscal year starts</t>
  </si>
  <si>
    <t>date</t>
  </si>
  <si>
    <t>Months closed</t>
  </si>
  <si>
    <t>months</t>
  </si>
  <si>
    <t>Trailing window for rates</t>
  </si>
  <si>
    <t>Forecast price, cost and freight per case are these closed months' averages.</t>
  </si>
  <si>
    <t>Trailing window starts</t>
  </si>
  <si>
    <t>Days in the trailing window</t>
  </si>
  <si>
    <t>days</t>
  </si>
  <si>
    <t>Days of flow behind DSO, DIO and DPO: 13 weeks.</t>
  </si>
  <si>
    <t>Shelf-life risk line</t>
  </si>
  <si>
    <t>share</t>
  </si>
  <si>
    <t>Inventory holding more than this share of its shelf life is flagged at risk.</t>
  </si>
  <si>
    <t>Check tolerance</t>
  </si>
  <si>
    <t>$</t>
  </si>
  <si>
    <t>How far two figures may differ before a check fails.</t>
  </si>
  <si>
    <t>Last month in the data</t>
  </si>
  <si>
    <t>Scenario drivers: change on top of the trailing-rate forecast</t>
  </si>
  <si>
    <t>Driver</t>
  </si>
  <si>
    <t>Base</t>
  </si>
  <si>
    <t>Upside</t>
  </si>
  <si>
    <t>Downside</t>
  </si>
  <si>
    <t>Live</t>
  </si>
  <si>
    <t>Applies to</t>
  </si>
  <si>
    <t>Volume</t>
  </si>
  <si>
    <t>Forecast cases, on top of budget cases × YTD run-rate</t>
  </si>
  <si>
    <t>Price</t>
  </si>
  <si>
    <t>Net price per case against the trailing months</t>
  </si>
  <si>
    <t>Unit cost</t>
  </si>
  <si>
    <t>Cost per case against the trailing months (positive = dearer)</t>
  </si>
  <si>
    <t>Freight per case</t>
  </si>
  <si>
    <t>Freight per case against the trailing months</t>
  </si>
  <si>
    <t>Operating expenses</t>
  </si>
  <si>
    <t>Budget × each department's YTD run-rate</t>
  </si>
  <si>
    <t>Scenario</t>
  </si>
  <si>
    <t>Price overlay</t>
  </si>
  <si>
    <t>Volume overlay</t>
  </si>
  <si>
    <t>Budget, unpivoted and priced by Power Query</t>
  </si>
  <si>
    <t>Output of the Budget query (Data &gt; Queries &amp; Connections). The P&amp;L, the price-volume-mix and the data model all read this table, tbl_Budget.</t>
  </si>
  <si>
    <t>revenue</t>
  </si>
  <si>
    <t>Revenue</t>
  </si>
  <si>
    <t>GM %</t>
  </si>
  <si>
    <t>Contribution %</t>
  </si>
  <si>
    <t>All channels</t>
  </si>
  <si>
    <t>Channel</t>
  </si>
  <si>
    <t xml:space="preserve">Revenue </t>
  </si>
  <si>
    <t>vs budget</t>
  </si>
  <si>
    <t xml:space="preserve">GM % </t>
  </si>
  <si>
    <t>Contrib. %</t>
  </si>
  <si>
    <t>Per case</t>
  </si>
  <si>
    <t>YoY</t>
  </si>
  <si>
    <t>Rolling forecast by driver</t>
  </si>
  <si>
    <t>Forecast basis by category: year-to-date run-rate and trailing unit economics</t>
  </si>
  <si>
    <t>Category</t>
  </si>
  <si>
    <t>YTD cases</t>
  </si>
  <si>
    <t>YTD budget cases</t>
  </si>
  <si>
    <t>Volume run-rate</t>
  </si>
  <si>
    <t>Trailing cases</t>
  </si>
  <si>
    <t>Trailing revenue</t>
  </si>
  <si>
    <t>Trailing COGS</t>
  </si>
  <si>
    <t>Trailing freight</t>
  </si>
  <si>
    <t>Price per case</t>
  </si>
  <si>
    <t>Cost per case</t>
  </si>
  <si>
    <t>Margin per case, live drivers</t>
  </si>
  <si>
    <t>All categories</t>
  </si>
  <si>
    <t>Operating expense run-rate by department</t>
  </si>
  <si>
    <t>Department</t>
  </si>
  <si>
    <t>YTD actual</t>
  </si>
  <si>
    <t>YTD budget</t>
  </si>
  <si>
    <t>Run-rate</t>
  </si>
  <si>
    <t>All departments</t>
  </si>
  <si>
    <t>Monthly forecast, category by month. Closed months are zero here: the P&amp;L uses actuals for them</t>
  </si>
  <si>
    <t>Month</t>
  </si>
  <si>
    <t>Full year</t>
  </si>
  <si>
    <t>Baseline cases: budget cases × the category's YTD volume run-rate</t>
  </si>
  <si>
    <t>Total</t>
  </si>
  <si>
    <t>Forecast cases: baseline × (1 + volume driver)</t>
  </si>
  <si>
    <t>Forecast revenue: cases × trailing price per case × (1 + price driver)</t>
  </si>
  <si>
    <t>Forecast cost of goods: cases × trailing cost per case × (1 + cost driver)</t>
  </si>
  <si>
    <t>Forecast freight: cases × trailing freight per case × (1 + freight driver)</t>
  </si>
  <si>
    <t>Baseline operating expenses: budget × the department's YTD run-rate</t>
  </si>
  <si>
    <t>Forecast operating expenses: baseline × (1 + opex driver)</t>
  </si>
  <si>
    <t>How well did the budget call volume? Category × closed month</t>
  </si>
  <si>
    <t>Actual cases</t>
  </si>
  <si>
    <t>Budget cases</t>
  </si>
  <si>
    <t>WAPE</t>
  </si>
  <si>
    <t>Budget accuracy, all categories: WAPE</t>
  </si>
  <si>
    <t>Bias: (budget − actual) ÷ actual</t>
  </si>
  <si>
    <t>Weighted absolute percentage error: the share of cases the budget placed in the wrong category-month.</t>
  </si>
  <si>
    <t>Cross-check: a statistical forecast of total revenue (FORECAST.ETS, 12-month seasonality)</t>
  </si>
  <si>
    <t>Open months</t>
  </si>
  <si>
    <t>Driver forecast</t>
  </si>
  <si>
    <t>FORECAST.ETS</t>
  </si>
  <si>
    <t>Driver vs statistical</t>
  </si>
  <si>
    <t>History feeding FORECAST.ETS: total revenue by month</t>
  </si>
  <si>
    <t>Index</t>
  </si>
  <si>
    <t>FY outlook</t>
  </si>
  <si>
    <t>FY budget</t>
  </si>
  <si>
    <t>Fav / (unfav)</t>
  </si>
  <si>
    <t>Var %</t>
  </si>
  <si>
    <t>Prior year</t>
  </si>
  <si>
    <t>vs PY</t>
  </si>
  <si>
    <t>Trend</t>
  </si>
  <si>
    <t>YTD prior year</t>
  </si>
  <si>
    <t>YTD vs PY</t>
  </si>
  <si>
    <t>all 12 months</t>
  </si>
  <si>
    <t>Outlook: actuals to the as-of month, driver forecast after</t>
  </si>
  <si>
    <t>Cases sold</t>
  </si>
  <si>
    <t>Cost of goods sold</t>
  </si>
  <si>
    <t>Gross margin</t>
  </si>
  <si>
    <t>Gross margin %</t>
  </si>
  <si>
    <t>Freight</t>
  </si>
  <si>
    <t>Contribution</t>
  </si>
  <si>
    <t xml:space="preserve">   Sales &amp; Marketing</t>
  </si>
  <si>
    <t xml:space="preserve">   Warehouse &amp; Logistics</t>
  </si>
  <si>
    <t xml:space="preserve">   General &amp; Admin</t>
  </si>
  <si>
    <t xml:space="preserve">   Technology</t>
  </si>
  <si>
    <t>Total operating expenses</t>
  </si>
  <si>
    <t>EBITDA</t>
  </si>
  <si>
    <t>EBITDA margin %</t>
  </si>
  <si>
    <t>Prior year (actuals)</t>
  </si>
  <si>
    <t>Variance: outlook against budget, favourable = positive</t>
  </si>
  <si>
    <t>Price-volume-mix: why margin moved against budget</t>
  </si>
  <si>
    <t>Gross-margin variance split four ways on 24 category × channel segments. Each segment's change in cases is valued at the budget's average margin per case (volume) and at its own margin's distance from that average (mix); price and cost are per-case changes on actual cases. The four effects add up to every segment's variance exactly: column V is zero.</t>
  </si>
  <si>
    <t>Budget revenue</t>
  </si>
  <si>
    <t>Budget COGS</t>
  </si>
  <si>
    <t>Actual revenue</t>
  </si>
  <si>
    <t>Actual COGS</t>
  </si>
  <si>
    <t>Budget price / case</t>
  </si>
  <si>
    <t>Actual price / case</t>
  </si>
  <si>
    <t>Budget cost / case</t>
  </si>
  <si>
    <t>Actual cost / case</t>
  </si>
  <si>
    <t>Budget margin / case</t>
  </si>
  <si>
    <t>Share shift</t>
  </si>
  <si>
    <t>Mix</t>
  </si>
  <si>
    <t>Effects, total</t>
  </si>
  <si>
    <t>GM variance</t>
  </si>
  <si>
    <t>Unexplained</t>
  </si>
  <si>
    <t>Main driver</t>
  </si>
  <si>
    <t>All segments</t>
  </si>
  <si>
    <t>YTD gross-margin bridge by category</t>
  </si>
  <si>
    <t>Budget GM</t>
  </si>
  <si>
    <t>Actual GM</t>
  </si>
  <si>
    <t>GM vs budget</t>
  </si>
  <si>
    <t>YTD gross-margin bridge by channel</t>
  </si>
  <si>
    <t>Year-to-date bridges</t>
  </si>
  <si>
    <t>Budget gross margin</t>
  </si>
  <si>
    <t>Actual gross margin</t>
  </si>
  <si>
    <t>Budget EBITDA</t>
  </si>
  <si>
    <t>Actual EBITDA</t>
  </si>
  <si>
    <t>Bridge closes (zero)</t>
  </si>
  <si>
    <t>Scenarios, sensitivities and the gap to budget</t>
  </si>
  <si>
    <t>Pick a scenario in C4 and every sheet follows. The tables below are Excel what-if data tables: they re-run the whole forecast for each scenario and for every price × volume pair.</t>
  </si>
  <si>
    <t>Base, Upside or Downside: the driver sets are on Assumptions.</t>
  </si>
  <si>
    <t>Added to the scenario's price driver.</t>
  </si>
  <si>
    <t>Added to the scenario's volume driver.</t>
  </si>
  <si>
    <t>Live outputs for the selected scenario, full year</t>
  </si>
  <si>
    <t>FY revenue</t>
  </si>
  <si>
    <t>FY gross margin</t>
  </si>
  <si>
    <t>FY EBITDA</t>
  </si>
  <si>
    <t>FY EBITDA margin</t>
  </si>
  <si>
    <t>FY EBITDA vs budget</t>
  </si>
  <si>
    <t>Scenario comparison, full year: a one-variable data table on C4</t>
  </si>
  <si>
    <t>EBITDA margin</t>
  </si>
  <si>
    <t>EBITDA vs budget</t>
  </si>
  <si>
    <t>Live selection</t>
  </si>
  <si>
    <t>FY EBITDA sensitivity: price change down the side, volume change across the top (two-variable data table on C5 and C6)</t>
  </si>
  <si>
    <t>Price ↓   Volume →</t>
  </si>
  <si>
    <t>Which driver matters most: full-year EBITDA impact of one step on each driver</t>
  </si>
  <si>
    <t>Step</t>
  </si>
  <si>
    <t>Exact, not an estimate: the forecast is linear in each driver.</t>
  </si>
  <si>
    <t>FY EBITDA impact</t>
  </si>
  <si>
    <t>Rank</t>
  </si>
  <si>
    <t>Chart data: drivers sorted by size (SORTBY + HSTACK)</t>
  </si>
  <si>
    <t>What would it take to hit budget?</t>
  </si>
  <si>
    <t>Full-year EBITDA gap to budget</t>
  </si>
  <si>
    <t>Open-month revenue at trailing prices</t>
  </si>
  <si>
    <t>Price rise needed on the open months</t>
  </si>
  <si>
    <t>…or extra volume at today's margins</t>
  </si>
  <si>
    <t>Working capital: cash tied up, and stock close to its shelf life</t>
  </si>
  <si>
    <t>Trend: thirteen month-ends to the as-of month</t>
  </si>
  <si>
    <t>Month-end</t>
  </si>
  <si>
    <t>Net working capital</t>
  </si>
  <si>
    <t>DSO (days sales outstanding)</t>
  </si>
  <si>
    <t>DIO (days inventory outstanding)</t>
  </si>
  <si>
    <t>DPO (days payables outstanding)</t>
  </si>
  <si>
    <t>Cash conversion cycle (DSO + DIO − DPO)</t>
  </si>
  <si>
    <t>Days of inventory by category</t>
  </si>
  <si>
    <t>Share of shelf life used: days of inventory ÷ shelf life</t>
  </si>
  <si>
    <t>Risk line</t>
  </si>
  <si>
    <t>As-of month: which stock is at risk?</t>
  </si>
  <si>
    <t>Days of inventory</t>
  </si>
  <si>
    <t>Shelf life (days)</t>
  </si>
  <si>
    <t>Share of shelf life used</t>
  </si>
  <si>
    <t>Status</t>
  </si>
  <si>
    <t>Stock above the risk line</t>
  </si>
  <si>
    <t>Channel economics: where the growth came from, and what it earned</t>
  </si>
  <si>
    <t>The same question answered twice: once with worksheet formulas, once from the Power Pivot data model (DAX measures, a PivotTable with slicers, CUBE functions). The two must agree.</t>
  </si>
  <si>
    <t>Cases</t>
  </si>
  <si>
    <t>Contribution per case</t>
  </si>
  <si>
    <t>Budget contribution</t>
  </si>
  <si>
    <t>Cases vs budget</t>
  </si>
  <si>
    <t>Contribution vs budget</t>
  </si>
  <si>
    <t>Revenue, data model</t>
  </si>
  <si>
    <t>Engines agree</t>
  </si>
  <si>
    <t>The same model as a PivotTable: Power Pivot measures written in DAX, filtered by slicers</t>
  </si>
  <si>
    <t>Slicers filter the PivotTable only. The measures are defined once in the data model (Data &gt; Manage Data Model) and reused by the PivotTable and the CUBE formulas below.</t>
  </si>
  <si>
    <t>Revenue by channel and year: CUBEVALUE formulas against the same data model</t>
  </si>
  <si>
    <t>YoY, DAX measure</t>
  </si>
  <si>
    <t>YoY, formulas</t>
  </si>
  <si>
    <t>Agree</t>
  </si>
  <si>
    <t>Checks: the model proves its own numbers</t>
  </si>
  <si>
    <t>Controls</t>
  </si>
  <si>
    <t>#</t>
  </si>
  <si>
    <t>Check</t>
  </si>
  <si>
    <t>Expected</t>
  </si>
  <si>
    <t>Difference</t>
  </si>
  <si>
    <t>Why it matters</t>
  </si>
  <si>
    <t>Sales rows loaded = source</t>
  </si>
  <si>
    <t>The load dropped or duplicated nothing.</t>
  </si>
  <si>
    <t>Sales cases = source control total</t>
  </si>
  <si>
    <t>Sales revenue = source control total</t>
  </si>
  <si>
    <t>Budget unpivot keeps every row</t>
  </si>
  <si>
    <t>Power Query's unpivot turned 12 month columns into 12 rows each.</t>
  </si>
  <si>
    <t>Budget cases survive the unpivot</t>
  </si>
  <si>
    <t>Every budget row found its rate and category</t>
  </si>
  <si>
    <t>A failed merge would silently price rows at zero.</t>
  </si>
  <si>
    <t>Budget revenue = cases × rate</t>
  </si>
  <si>
    <t>Balances: receivables, payables and each category every month-end</t>
  </si>
  <si>
    <t>As-of month has actuals</t>
  </si>
  <si>
    <t>Forecasting from a month that has not closed would mix actuals and gaps.</t>
  </si>
  <si>
    <t>P&amp;L revenue, closed months = ledger</t>
  </si>
  <si>
    <t>P&amp;L opex, closed months = ledger</t>
  </si>
  <si>
    <t>P&amp;L budget = budget table (FY revenue)</t>
  </si>
  <si>
    <t>EBITDA = revenue − COGS − freight − opex (FY)</t>
  </si>
  <si>
    <t>Variance block = outlook − budget (FY EBITDA)</t>
  </si>
  <si>
    <t>Outlook = actuals + forecast (FY revenue)</t>
  </si>
  <si>
    <t>Forecast volume = budget × run-rate on open months</t>
  </si>
  <si>
    <t>Recomputed a second way, with array SUMIFS.</t>
  </si>
  <si>
    <t>Formula engine = data model (YTD revenue)</t>
  </si>
  <si>
    <t>SUMIFS and the DAX measure are independent engines.</t>
  </si>
  <si>
    <t>Formula engine = data model (each channel)</t>
  </si>
  <si>
    <t>DAX prior-year measure = formula prior year</t>
  </si>
  <si>
    <t>Time intelligence in DAX checked against plain SUMIFS.</t>
  </si>
  <si>
    <t>PVM effects explain the month's GM variance</t>
  </si>
  <si>
    <t>Volume + mix + price + cost = actual − budget, with nothing left over.</t>
  </si>
  <si>
    <t>PVM effects explain the YTD GM variance</t>
  </si>
  <si>
    <t>PVM reconciles in every one of the 48 segment rows</t>
  </si>
  <si>
    <t>Not just in total: each segment's effects equal its own variance.</t>
  </si>
  <si>
    <t>EBITDA bridge closes</t>
  </si>
  <si>
    <t>Scenario table matches the live model</t>
  </si>
  <si>
    <t>The data table re-ran the same model the sheets show.</t>
  </si>
  <si>
    <t>Sensitivity grid centre = live EBITDA</t>
  </si>
  <si>
    <t>Tornado is exact: one price step</t>
  </si>
  <si>
    <t>The analytic tornado and the brute-force data table agree.</t>
  </si>
  <si>
    <t>Tornado is exact: two volume steps</t>
  </si>
  <si>
    <t>Inventory by category = balance-sheet inventory</t>
  </si>
  <si>
    <t>Category days of inventory roll up to headline DIO</t>
  </si>
  <si>
    <t>Dashboard revenue tile = P&amp;L</t>
  </si>
  <si>
    <t>Dashboard EBITDA outlook tile = P&amp;L</t>
  </si>
  <si>
    <t>Source control totals, taken from the CSVs when the workbook was built</t>
  </si>
  <si>
    <t>Control total</t>
  </si>
  <si>
    <t>Source</t>
  </si>
  <si>
    <t>Sales rows</t>
  </si>
  <si>
    <t>data/fact_sales.csv, row count</t>
  </si>
  <si>
    <t>Sales cases</t>
  </si>
  <si>
    <t>data/fact_sales.csv, sum of units</t>
  </si>
  <si>
    <t>Sales net revenue</t>
  </si>
  <si>
    <t>data/fact_sales.csv, sum of net_revenue</t>
  </si>
  <si>
    <t>REVENUE, YEAR TO DATE</t>
  </si>
  <si>
    <t>GROSS MARGIN %, YTD</t>
  </si>
  <si>
    <t>EBITDA, YEAR TO DATE</t>
  </si>
  <si>
    <t>EBITDA, FULL-YEAR OUTLOOK</t>
  </si>
  <si>
    <t>PRICE RISE TO REACH BUDGET</t>
  </si>
  <si>
    <t>CASH CONVERSION CYCLE</t>
  </si>
  <si>
    <t>What the numbers say</t>
  </si>
  <si>
    <t>Chart data: the charts above read these cells, which read the model.</t>
  </si>
  <si>
    <t>Forecast</t>
  </si>
  <si>
    <t>Largest gross-margin movers against budget, year to date</t>
  </si>
  <si>
    <t>Full year by scenario</t>
  </si>
  <si>
    <t>Segment</t>
  </si>
  <si>
    <t>Margin</t>
  </si>
  <si>
    <t>Kestrel Bay Provisions is fictional and every figure is synthetic. Built in Excel by Kush Patel: github.com/KushPatel29/excel-fpa-model</t>
  </si>
  <si>
    <t>Kestrel Bay Provisions</t>
  </si>
  <si>
    <t>Budget vs actual · price-volume-mix · rolling 8+4 forecast · scenarios · working capital · channel economics</t>
  </si>
  <si>
    <t>A fictional BC specialty-food distributor: 24 products, 4 channels, 3 regions, 32 months of synthetic data. Every figure is a live formula, Power Query step or DAX measure over the source tables. Nothing is pasted in.</t>
  </si>
  <si>
    <t>Built by Kush Patel · github.com/KushPatel29/excel-fpa-model</t>
  </si>
  <si>
    <t>Model status</t>
  </si>
  <si>
    <t>Open the checks →</t>
  </si>
  <si>
    <t>Five questions it answers, live from the model</t>
  </si>
  <si>
    <t>Are we on budget, and if not, why?</t>
  </si>
  <si>
    <t>PVM →</t>
  </si>
  <si>
    <t>Where will the year land?</t>
  </si>
  <si>
    <t>Forecast →</t>
  </si>
  <si>
    <t>Scenarios →</t>
  </si>
  <si>
    <t>Where is cash tied up?</t>
  </si>
  <si>
    <t>WorkingCapital →</t>
  </si>
  <si>
    <t>Which channels earn the growth?</t>
  </si>
  <si>
    <t>Channels →</t>
  </si>
  <si>
    <t>Sheets</t>
  </si>
  <si>
    <t>Sheet</t>
  </si>
  <si>
    <t>What it shows</t>
  </si>
  <si>
    <t>Excel on show</t>
  </si>
  <si>
    <t>Dashboard</t>
  </si>
  <si>
    <t>One page for the board: KPIs, bridges, scenarios and a written summary that rewrites itself.</t>
  </si>
  <si>
    <t>Formula-driven narrative, waterfall and combo charts, sparklines, LET, SORTBY, named LAMBDAs</t>
  </si>
  <si>
    <t>PnL</t>
  </si>
  <si>
    <t>Monthly P&amp;L: outlook (actuals + forecast), budget, prior year, variances, YTD.</t>
  </si>
  <si>
    <t>SUMIFS over tables, FAVVAR / SAFEDIV LAMBDAs, conditional formatting, sparklines</t>
  </si>
  <si>
    <t>PVM</t>
  </si>
  <si>
    <t>Price-volume-mix on 24 segments; gross-margin and EBITDA bridges.</t>
  </si>
  <si>
    <t>Exact four-effect decomposition, XMATCH driver tags, waterfall</t>
  </si>
  <si>
    <t>8+4 driver forecast by category, budget accuracy, statistical cross-check.</t>
  </si>
  <si>
    <t>XLOOKUP, WAPE and bias, FORECAST.ETS</t>
  </si>
  <si>
    <t>Scenarios</t>
  </si>
  <si>
    <t>Base / upside / downside, price × volume grid, tornado, gap to budget.</t>
  </si>
  <si>
    <t>What-if data tables (1- and 2-variable), data validation, SORTBY + HSTACK</t>
  </si>
  <si>
    <t>WorkingCapital</t>
  </si>
  <si>
    <t>DSO, DIO, DPO and the cash cycle; stock against shelf life.</t>
  </si>
  <si>
    <t>DAYSOF LAMBDA, trailing windows, data bars, risk flags</t>
  </si>
  <si>
    <t>Channels</t>
  </si>
  <si>
    <t>Channel economics by formula and by data model, reconciled.</t>
  </si>
  <si>
    <t>Power Pivot + DAX (TREATAS), PivotTable with slicers, CUBEVALUE</t>
  </si>
  <si>
    <t>Checks</t>
  </si>
  <si>
    <t>31 controls that prove the model ties out.</t>
  </si>
  <si>
    <t>Reconciliations with a tolerance</t>
  </si>
  <si>
    <t>Assumptions</t>
  </si>
  <si>
    <t>Every input and scenario driver in one place.</t>
  </si>
  <si>
    <t>Named inputs, validation</t>
  </si>
  <si>
    <t>PQ_Budget</t>
  </si>
  <si>
    <t>The budget, unpivoted and priced.</t>
  </si>
  <si>
    <t>Power Query (M): unpivot, merges, types</t>
  </si>
  <si>
    <t>Data_Sales</t>
  </si>
  <si>
    <t>Source tables, loaded unchanged from the CSVs.</t>
  </si>
  <si>
    <t>Excel tables, structured references</t>
  </si>
  <si>
    <t>How to use it</t>
  </si>
  <si>
    <t>1  Pick a scenario</t>
  </si>
  <si>
    <t>Scenarios!C4. Every sheet, chart and sentence follows.</t>
  </si>
  <si>
    <t>2  Test your own view</t>
  </si>
  <si>
    <t>Price and volume overlays in Scenarios!C5:C6, on top of the scenario.</t>
  </si>
  <si>
    <t>3  Re-cut from an earlier close</t>
  </si>
  <si>
    <t>Change the as-of month on Assumptions, then Data &gt; Refresh All.</t>
  </si>
  <si>
    <t>4  Explore the data model</t>
  </si>
  <si>
    <t>The slicers on Channels filter a PivotTable built on DAX measures.</t>
  </si>
  <si>
    <t>Conventions</t>
  </si>
  <si>
    <t>Input: blue on yellow. Change these; everything else is calculated.</t>
  </si>
  <si>
    <t>Calculated: black. Links from another sheet are green on Scenarios.</t>
  </si>
  <si>
    <t>Forecast month</t>
  </si>
  <si>
    <t>Blue shading marks forecast months; unshaded months are actuals.</t>
  </si>
  <si>
    <t>+1,234   (1,234)</t>
  </si>
  <si>
    <t>Variances are signed so favourable is positive (green) and unfavourable is in brackets (red), for revenue and cost lines alike.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</si>
</sst>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0">
    <numFmt numFmtId="164" formatCode="0.0%"/>
    <numFmt numFmtId="165" formatCode="mmmm\ yyyy"/>
    <numFmt numFmtId="166" formatCode="\+0.0%;\-0.0%;0.0%"/>
    <numFmt numFmtId="167" formatCode="&quot;scenario &quot;0"/>
    <numFmt numFmtId="168" formatCode="\$#,##0;\-\$#,##0;\$#,##0"/>
    <numFmt numFmtId="169" formatCode="0.0%;\-0.0%;0.0%"/>
    <numFmt numFmtId="170" formatCode="#,##0;\(#,##0\);&quot;–&quot;"/>
    <numFmt numFmtId="171" formatCode="0.000&quot;x&quot;"/>
    <numFmt numFmtId="172" formatCode="&quot;$&quot;#,##0.00;\(&quot;$&quot;#,##0.00\);&quot;–&quot;"/>
    <numFmt numFmtId="173" formatCode="mmm\ yy"/>
    <numFmt numFmtId="174" formatCode="0.0%;\(0.0%\);&quot;–&quot;"/>
    <numFmt numFmtId="175" formatCode="\+#,##0;\(#,##0\);&quot;–&quot;"/>
    <numFmt numFmtId="176" formatCode="\+0.0%;\(0.0%\);&quot;–&quot;"/>
    <numFmt numFmtId="177" formatCode="\+0.0%;\-0.0%;&quot;–&quot;"/>
    <numFmt numFmtId="178" formatCode="[&gt;=0.5]\+#,##0;[&lt;=-0.5]\(#,##0\);&quot;–&quot;"/>
    <numFmt numFmtId="179" formatCode=";;;"/>
    <numFmt numFmtId="180" formatCode="\+0%;\-0%;0%"/>
    <numFmt numFmtId="181" formatCode="0.0"/>
    <numFmt numFmtId="182" formatCode="&quot;FY&quot;0"/>
    <numFmt numFmtId="183" formatCode="&quot;FY&quot;0&quot; YTD&quot;"/>
    <numFmt numFmtId="184" formatCode="#,##0.00;\(#,##0.00\);&quot;–&quot;"/>
    <numFmt numFmtId="185" formatCode="0.00;\(0.00\);&quot;–&quot;"/>
    <numFmt numFmtId="186" formatCode="&quot;$&quot;#,##0.0,,&quot;M&quot;;\(&quot;$&quot;#,##0.0,,&quot;M&quot;\);&quot;–&quot;"/>
    <numFmt numFmtId="187" formatCode="&quot;▲ &quot;&quot;$&quot;#,##0,&quot;K vs budget&quot;;&quot;▼ &quot;&quot;$&quot;#,##0,&quot;K vs budget&quot;;&quot;on budget&quot;"/>
    <numFmt numFmtId="188" formatCode="&quot;▲ &quot;0.0&quot; pts vs budget&quot;;&quot;▼ &quot;0.0&quot; pts vs budget&quot;;&quot;on budget&quot;"/>
    <numFmt numFmtId="189" formatCode="0.0&quot; days&quot;"/>
    <numFmt numFmtId="190" formatCode="&quot;▲ &quot;0.0&quot; days on a year ago&quot;;&quot;▼ &quot;0.0&quot; days on a year ago&quot;;&quot;flat on a year ago&quot;"/>
    <numFmt numFmtId="191" formatCode="&quot;$&quot;#,##0,&quot;K&quot;;\-&quot;$&quot;#,##0,&quot;K&quot;"/>
    <numFmt numFmtId="192" formatCode="\+&quot;$&quot;#,##0,&quot;K&quot;;\(&quot;$&quot;#,##0,&quot;K&quot;\);&quot;–&quot;"/>
    <numFmt numFmtId="193" formatCode="\+0.0%"/>
  </numFmts>
  <fonts count="28" x14ac:knownFonts="1">
    <font>
      <sz val="10"/>
      <color theme="1"/>
      <name val="Aptos Narrow"/>
      <family val="2"/>
      <scheme val="minor"/>
    </font>
    <font>
      <b/>
      <sz val="18"/>
      <color rgb="FF1F3A5F"/>
      <name val="Aptos Display"/>
      <family val="2"/>
    </font>
    <font>
      <sz val="10"/>
      <color rgb="FF5B6577"/>
      <name val="Aptos Narrow"/>
      <family val="2"/>
      <scheme val="minor"/>
    </font>
    <font>
      <b/>
      <sz val="10"/>
      <color theme="1"/>
      <name val="Aptos Narrow"/>
      <family val="2"/>
      <scheme val="minor"/>
    </font>
    <font>
      <b/>
      <sz val="10"/>
      <color rgb="FFFFFFFF"/>
      <name val="Aptos Narrow"/>
      <family val="2"/>
      <scheme val="minor"/>
    </font>
    <font>
      <b/>
      <sz val="10"/>
      <color rgb="FF1D2433"/>
      <name val="Aptos Narrow"/>
      <family val="2"/>
      <scheme val="minor"/>
    </font>
    <font>
      <sz val="10"/>
      <color rgb="FF1546C8"/>
      <name val="Aptos Narrow"/>
      <family val="2"/>
      <scheme val="minor"/>
    </font>
    <font>
      <sz val="8"/>
      <name val="Aptos Narrow"/>
      <family val="2"/>
      <scheme val="minor"/>
    </font>
    <font>
      <sz val="9"/>
      <color rgb="FF5B6577"/>
      <name val="Aptos Narrow"/>
      <family val="2"/>
      <scheme val="minor"/>
    </font>
    <font>
      <b/>
      <sz val="10"/>
      <color rgb="FF1F3A5F"/>
      <name val="Aptos Narrow"/>
      <family val="2"/>
      <scheme val="minor"/>
    </font>
    <font>
      <i/>
      <sz val="10"/>
      <color theme="1"/>
      <name val="Aptos Narrow"/>
      <family val="2"/>
      <scheme val="minor"/>
    </font>
    <font>
      <i/>
      <sz val="10"/>
      <color rgb="FF5B6577"/>
      <name val="Aptos Narrow"/>
      <family val="2"/>
      <scheme val="minor"/>
    </font>
    <font>
      <b/>
      <i/>
      <sz val="10"/>
      <color rgb="FF5B6577"/>
      <name val="Aptos Narrow"/>
      <family val="2"/>
      <scheme val="minor"/>
    </font>
    <font>
      <b/>
      <sz val="10"/>
      <color rgb="FF5B6577"/>
      <name val="Aptos Narrow"/>
      <family val="2"/>
      <scheme val="minor"/>
    </font>
    <font>
      <b/>
      <sz val="10"/>
      <color rgb="FF1E7B34"/>
      <name val="Aptos Narrow"/>
      <family val="2"/>
      <scheme val="minor"/>
    </font>
    <font>
      <i/>
      <sz val="10"/>
      <color rgb="FF1D2433"/>
      <name val="Aptos Narrow"/>
      <family val="2"/>
      <scheme val="minor"/>
    </font>
    <font>
      <b/>
      <sz val="12"/>
      <color theme="1"/>
      <name val="Aptos Narrow"/>
      <family val="2"/>
      <scheme val="minor"/>
    </font>
    <font>
      <b/>
      <sz val="20"/>
      <color rgb="FF1F3A5F"/>
      <name val="Aptos Display"/>
      <family val="2"/>
    </font>
    <font>
      <b/>
      <sz val="9"/>
      <color theme="1"/>
      <name val="Aptos Narrow"/>
      <family val="2"/>
      <scheme val="minor"/>
    </font>
    <font>
      <b/>
      <sz val="9"/>
      <color rgb="FF5B6577"/>
      <name val="Aptos Narrow"/>
      <family val="2"/>
      <scheme val="minor"/>
    </font>
    <font>
      <b/>
      <sz val="9"/>
      <color rgb="FF1D2433"/>
      <name val="Aptos Narrow"/>
      <family val="2"/>
      <scheme val="minor"/>
    </font>
    <font>
      <sz val="10"/>
      <color rgb="FF1D2433"/>
      <name val="Aptos Narrow"/>
      <family val="2"/>
      <scheme val="minor"/>
    </font>
    <font>
      <i/>
      <sz val="8"/>
      <color rgb="FF5B6577"/>
      <name val="Aptos Narrow"/>
      <family val="2"/>
      <scheme val="minor"/>
    </font>
    <font>
      <b/>
      <sz val="28"/>
      <color rgb="FF1F3A5F"/>
      <name val="Aptos Display"/>
      <family val="2"/>
    </font>
    <font>
      <sz val="15"/>
      <color rgb="FF1D2433"/>
      <name val="Aptos Display"/>
      <family val="2"/>
    </font>
    <font>
      <b/>
      <sz val="10"/>
      <color rgb="FF0F766E"/>
      <name val="Aptos Narrow"/>
      <family val="2"/>
      <scheme val="minor"/>
    </font>
    <font>
      <u/>
      <sz val="10"/>
      <color theme="10"/>
      <name val="Aptos Narrow"/>
      <family val="2"/>
      <scheme val="minor"/>
    </font>
    <font>
      <u/>
      <sz val="10"/>
      <color rgb="FF5B6577"/>
      <name val="Aptos Narrow"/>
      <family val="2"/>
      <scheme val="minor"/>
    </font>
  </fonts>
  <fills count="8">
    <fill>
      <patternFill patternType="none"/>
    </fill>
    <fill>
      <patternFill patternType="gray125"/>
    </fill>
    <fill>
      <patternFill patternType="solid">
        <fgColor rgb="FF1F3A5F"/>
        <bgColor indexed="64"/>
      </patternFill>
    </fill>
    <fill>
      <patternFill patternType="solid">
        <fgColor rgb="FFEEF2F7"/>
        <bgColor indexed="64"/>
      </patternFill>
    </fill>
    <fill>
      <patternFill patternType="solid">
        <fgColor rgb="FFFFF5D6"/>
        <bgColor indexed="64"/>
      </patternFill>
    </fill>
    <fill>
      <patternFill patternType="solid">
        <fgColor rgb="FFF7F9FC"/>
        <bgColor indexed="64"/>
      </patternFill>
    </fill>
    <fill>
      <patternFill patternType="solid">
        <fgColor rgb="FFF6F8FB"/>
        <bgColor indexed="64"/>
      </patternFill>
    </fill>
    <fill>
      <patternFill patternType="solid">
        <fgColor rgb="FFEAF3FB"/>
        <bgColor indexed="64"/>
      </patternFill>
    </fill>
  </fills>
  <borders count="23">
    <border>
      <left/>
      <right/>
      <top/>
      <bottom/>
      <diagonal/>
    </border>
    <border>
      <left/>
      <right/>
      <top/>
      <bottom style="thin">
        <color rgb="FF1F3A5F"/>
      </bottom>
      <diagonal/>
    </border>
    <border>
      <left style="thin">
        <color rgb="FFE8D48A"/>
      </left>
      <right/>
      <top style="thin">
        <color rgb="FFE8D48A"/>
      </top>
      <bottom/>
      <diagonal/>
    </border>
    <border>
      <left style="thin">
        <color rgb="FFE8D48A"/>
      </left>
      <right/>
      <top style="thin">
        <color rgb="FFE8D48A"/>
      </top>
      <bottom style="thin">
        <color rgb="FFE8D48A"/>
      </bottom>
      <diagonal/>
    </border>
    <border>
      <left style="thin">
        <color rgb="FFE8D48A"/>
      </left>
      <right style="thin">
        <color rgb="FFE8D48A"/>
      </right>
      <top style="thin">
        <color rgb="FFE8D48A"/>
      </top>
      <bottom style="thin">
        <color rgb="FFE8D48A"/>
      </bottom>
      <diagonal/>
    </border>
    <border>
      <left style="thin">
        <color rgb="FFE8D48A"/>
      </left>
      <right style="thin">
        <color rgb="FFE8D48A"/>
      </right>
      <top style="thin">
        <color rgb="FFE8D48A"/>
      </top>
      <bottom/>
      <diagonal/>
    </border>
    <border>
      <left/>
      <right/>
      <top style="thin">
        <color rgb="FFE8D48A"/>
      </top>
      <bottom/>
      <diagonal/>
    </border>
    <border>
      <left/>
      <right/>
      <top style="thin">
        <color rgb="FFE8D48A"/>
      </top>
      <bottom style="thin">
        <color rgb="FFE8D48A"/>
      </bottom>
      <diagonal/>
    </border>
    <border>
      <left/>
      <right style="thin">
        <color rgb="FFE8D48A"/>
      </right>
      <top style="thin">
        <color rgb="FFE8D48A"/>
      </top>
      <bottom style="thin">
        <color rgb="FFE8D48A"/>
      </bottom>
      <diagonal/>
    </border>
    <border>
      <left/>
      <right style="thin">
        <color rgb="FFE8D48A"/>
      </right>
      <top style="thin">
        <color rgb="FFE8D48A"/>
      </top>
      <bottom/>
      <diagonal/>
    </border>
    <border>
      <left style="thin">
        <color rgb="FFE8D48A"/>
      </left>
      <right style="thin">
        <color rgb="FFE8D48A"/>
      </right>
      <top/>
      <bottom/>
      <diagonal/>
    </border>
    <border>
      <left style="thin">
        <color rgb="FFE8D48A"/>
      </left>
      <right style="thin">
        <color rgb="FFE8D48A"/>
      </right>
      <top/>
      <bottom style="thin">
        <color rgb="FFE8D48A"/>
      </bottom>
      <diagonal/>
    </border>
    <border>
      <left/>
      <right/>
      <top style="thin">
        <color rgb="FF1D2433"/>
      </top>
      <bottom/>
      <diagonal/>
    </border>
    <border>
      <left/>
      <right/>
      <top/>
      <bottom style="thin">
        <color rgb="FF0F766E"/>
      </bottom>
      <diagonal/>
    </border>
    <border>
      <left/>
      <right/>
      <top style="thin">
        <color rgb="FF1D2433"/>
      </top>
      <bottom style="double">
        <color rgb="FF1D2433"/>
      </bottom>
      <diagonal/>
    </border>
    <border>
      <left style="thin">
        <color rgb="FFC9D1DC"/>
      </left>
      <right/>
      <top/>
      <bottom/>
      <diagonal/>
    </border>
    <border>
      <left style="thin">
        <color rgb="FFC9D1DC"/>
      </left>
      <right/>
      <top style="thin">
        <color rgb="FFC9D1DC"/>
      </top>
      <bottom/>
      <diagonal/>
    </border>
    <border>
      <left/>
      <right/>
      <top style="thin">
        <color rgb="FFC9D1DC"/>
      </top>
      <bottom/>
      <diagonal/>
    </border>
    <border>
      <left style="thin">
        <color rgb="FFC9D1DC"/>
      </left>
      <right/>
      <top/>
      <bottom style="thin">
        <color rgb="FFC9D1DC"/>
      </bottom>
      <diagonal/>
    </border>
    <border>
      <left/>
      <right/>
      <top/>
      <bottom style="thin">
        <color rgb="FFC9D1DC"/>
      </bottom>
      <diagonal/>
    </border>
    <border>
      <left/>
      <right style="thin">
        <color rgb="FFC9D1DC"/>
      </right>
      <top style="thin">
        <color rgb="FFC9D1DC"/>
      </top>
      <bottom/>
      <diagonal/>
    </border>
    <border>
      <left/>
      <right style="thin">
        <color rgb="FFC9D1DC"/>
      </right>
      <top/>
      <bottom/>
      <diagonal/>
    </border>
    <border>
      <left/>
      <right style="thin">
        <color rgb="FFC9D1DC"/>
      </right>
      <top/>
      <bottom style="thin">
        <color rgb="FFC9D1DC"/>
      </bottom>
      <diagonal/>
    </border>
  </borders>
  <cellStyleXfs count="2">
    <xf numFmtId="0" fontId="0" fillId="0" borderId="0"/>
    <xf numFmtId="0" fontId="26" fillId="0" borderId="0" applyNumberFormat="0" applyFill="0" applyBorder="0" applyAlignment="0" applyProtection="0"/>
  </cellStyleXfs>
  <cellXfs count="179">
    <xf numFmtId="0" fontId="0" fillId="0" borderId="0" xfId="0"/>
    <xf numFmtId="0" fontId="1" fillId="0" borderId="0" xfId="0" applyFont="1"/>
    <xf numFmtId="0" fontId="0" fillId="0" borderId="0" xfId="0" applyFont="1"/>
    <xf numFmtId="0" fontId="2" fillId="0" borderId="0" xfId="0" applyFont="1"/>
    <xf numFmtId="49" fontId="0" fillId="0" borderId="0" xfId="0" applyNumberFormat="1"/>
    <xf numFmtId="14" fontId="0" fillId="0" borderId="0" xfId="0" applyNumberFormat="1"/>
    <xf numFmtId="3" fontId="0" fillId="0" borderId="0" xfId="0" applyNumberFormat="1"/>
    <xf numFmtId="4" fontId="0" fillId="0" borderId="0" xfId="0" applyNumberFormat="1"/>
    <xf numFmtId="164" fontId="0" fillId="0" borderId="0" xfId="0" applyNumberFormat="1"/>
    <xf numFmtId="2" fontId="0" fillId="0" borderId="0" xfId="0" applyNumberFormat="1"/>
    <xf numFmtId="0" fontId="4" fillId="2" borderId="0" xfId="0" applyFont="1" applyFill="1" applyAlignment="1">
      <alignment vertical="center"/>
    </xf>
    <xf numFmtId="0" fontId="5" fillId="3" borderId="1" xfId="0" applyFont="1" applyFill="1" applyBorder="1" applyAlignment="1">
      <alignment vertical="center"/>
    </xf>
    <xf numFmtId="0" fontId="5" fillId="3" borderId="1" xfId="0" applyFont="1" applyFill="1" applyBorder="1" applyAlignment="1">
      <alignment horizontal="right" vertical="center"/>
    </xf>
    <xf numFmtId="0" fontId="5" fillId="3" borderId="1" xfId="0" applyFont="1" applyFill="1" applyBorder="1" applyAlignment="1">
      <alignment horizontal="left" vertical="center"/>
    </xf>
    <xf numFmtId="165" fontId="0" fillId="0" borderId="0" xfId="0" applyNumberFormat="1"/>
    <xf numFmtId="0" fontId="5" fillId="3" borderId="0" xfId="0" applyFont="1" applyFill="1" applyBorder="1" applyAlignment="1">
      <alignment horizontal="right" vertical="center"/>
    </xf>
    <xf numFmtId="1" fontId="0" fillId="0" borderId="0" xfId="0" applyNumberFormat="1"/>
    <xf numFmtId="165" fontId="6" fillId="4" borderId="5" xfId="0" applyNumberFormat="1" applyFont="1" applyFill="1" applyBorder="1"/>
    <xf numFmtId="1" fontId="6" fillId="4" borderId="4" xfId="0" applyNumberFormat="1" applyFont="1" applyFill="1" applyBorder="1"/>
    <xf numFmtId="9" fontId="0" fillId="0" borderId="0" xfId="0" applyNumberFormat="1"/>
    <xf numFmtId="1" fontId="6" fillId="4" borderId="5" xfId="0" applyNumberFormat="1" applyFont="1" applyFill="1" applyBorder="1"/>
    <xf numFmtId="9" fontId="6" fillId="4" borderId="5" xfId="0" applyNumberFormat="1" applyFont="1" applyFill="1" applyBorder="1"/>
    <xf numFmtId="2" fontId="6" fillId="4" borderId="4" xfId="0" applyNumberFormat="1" applyFont="1" applyFill="1" applyBorder="1"/>
    <xf numFmtId="166" fontId="6" fillId="4" borderId="2" xfId="0" applyNumberFormat="1" applyFont="1" applyFill="1" applyBorder="1"/>
    <xf numFmtId="166" fontId="6" fillId="4" borderId="6" xfId="0" applyNumberFormat="1" applyFont="1" applyFill="1" applyBorder="1"/>
    <xf numFmtId="166" fontId="6" fillId="4" borderId="9" xfId="0" applyNumberFormat="1" applyFont="1" applyFill="1" applyBorder="1"/>
    <xf numFmtId="166" fontId="0" fillId="0" borderId="0" xfId="0" applyNumberFormat="1"/>
    <xf numFmtId="166" fontId="6" fillId="4" borderId="3" xfId="0" applyNumberFormat="1" applyFont="1" applyFill="1" applyBorder="1"/>
    <xf numFmtId="166" fontId="6" fillId="4" borderId="7" xfId="0" applyNumberFormat="1" applyFont="1" applyFill="1" applyBorder="1"/>
    <xf numFmtId="166" fontId="6" fillId="4" borderId="8" xfId="0" applyNumberFormat="1" applyFont="1" applyFill="1" applyBorder="1"/>
    <xf numFmtId="166" fontId="3" fillId="0" borderId="0" xfId="0" applyNumberFormat="1" applyFont="1"/>
    <xf numFmtId="0" fontId="2" fillId="0" borderId="0" xfId="0" applyFont="1" applyAlignment="1"/>
    <xf numFmtId="0" fontId="6" fillId="4" borderId="5" xfId="0" applyFont="1" applyFill="1" applyBorder="1"/>
    <xf numFmtId="166" fontId="6" fillId="4" borderId="10" xfId="0" applyNumberFormat="1" applyFont="1" applyFill="1" applyBorder="1"/>
    <xf numFmtId="166" fontId="6" fillId="4" borderId="11" xfId="0" applyNumberFormat="1" applyFont="1" applyFill="1" applyBorder="1"/>
    <xf numFmtId="0" fontId="3" fillId="0" borderId="0" xfId="0" applyFont="1"/>
    <xf numFmtId="167" fontId="2" fillId="0" borderId="0" xfId="0" applyNumberFormat="1" applyFont="1"/>
    <xf numFmtId="0" fontId="0" fillId="0" borderId="0" xfId="0" pivotButton="1"/>
    <xf numFmtId="0" fontId="0" fillId="0" borderId="0" xfId="0" applyAlignment="1">
      <alignment horizontal="left"/>
    </xf>
    <xf numFmtId="168" fontId="0" fillId="0" borderId="0" xfId="0" applyNumberFormat="1"/>
    <xf numFmtId="169" fontId="0" fillId="0" borderId="0" xfId="0" applyNumberFormat="1"/>
    <xf numFmtId="0" fontId="5" fillId="3" borderId="1" xfId="0" applyFont="1" applyFill="1" applyBorder="1" applyAlignment="1">
      <alignment vertical="center" wrapText="1"/>
    </xf>
    <xf numFmtId="0" fontId="5" fillId="3" borderId="1" xfId="0" applyFont="1" applyFill="1" applyBorder="1" applyAlignment="1">
      <alignment horizontal="right" vertical="center" wrapText="1"/>
    </xf>
    <xf numFmtId="170" fontId="0" fillId="0" borderId="0" xfId="0" applyNumberFormat="1"/>
    <xf numFmtId="171" fontId="0" fillId="0" borderId="0" xfId="0" applyNumberFormat="1"/>
    <xf numFmtId="172" fontId="0" fillId="0" borderId="0" xfId="0" applyNumberFormat="1"/>
    <xf numFmtId="170" fontId="3" fillId="0" borderId="0" xfId="0" applyNumberFormat="1" applyFont="1"/>
    <xf numFmtId="0" fontId="3" fillId="0" borderId="12" xfId="0" applyFont="1" applyBorder="1"/>
    <xf numFmtId="170" fontId="3" fillId="0" borderId="12" xfId="0" applyNumberFormat="1" applyFont="1" applyBorder="1"/>
    <xf numFmtId="171" fontId="3" fillId="0" borderId="12" xfId="0" applyNumberFormat="1" applyFont="1" applyBorder="1"/>
    <xf numFmtId="172" fontId="3" fillId="0" borderId="12" xfId="0" applyNumberFormat="1" applyFont="1" applyBorder="1"/>
    <xf numFmtId="173" fontId="0" fillId="0" borderId="0" xfId="0" applyNumberFormat="1"/>
    <xf numFmtId="173" fontId="3" fillId="0" borderId="0" xfId="0" applyNumberFormat="1" applyFont="1" applyAlignment="1">
      <alignment horizontal="right"/>
    </xf>
    <xf numFmtId="0" fontId="8" fillId="0" borderId="0" xfId="0" applyFont="1" applyAlignment="1">
      <alignment horizontal="right"/>
    </xf>
    <xf numFmtId="0" fontId="9" fillId="0" borderId="13" xfId="0" applyFont="1" applyBorder="1"/>
    <xf numFmtId="0" fontId="0" fillId="0" borderId="13" xfId="0" applyBorder="1"/>
    <xf numFmtId="173" fontId="3" fillId="0" borderId="0" xfId="0" applyNumberFormat="1" applyFont="1"/>
    <xf numFmtId="0" fontId="3" fillId="0" borderId="1" xfId="0" applyFont="1" applyBorder="1"/>
    <xf numFmtId="173" fontId="3" fillId="0" borderId="1" xfId="0" applyNumberFormat="1" applyFont="1" applyBorder="1"/>
    <xf numFmtId="170" fontId="3" fillId="0" borderId="1" xfId="0" applyNumberFormat="1" applyFont="1" applyBorder="1"/>
    <xf numFmtId="174" fontId="0" fillId="0" borderId="0" xfId="0" applyNumberFormat="1"/>
    <xf numFmtId="164" fontId="3" fillId="0" borderId="0" xfId="0" applyNumberFormat="1" applyFont="1"/>
    <xf numFmtId="0" fontId="3" fillId="0" borderId="0" xfId="0" applyFont="1" applyAlignment="1">
      <alignment horizontal="right" wrapText="1"/>
    </xf>
    <xf numFmtId="0" fontId="3" fillId="0" borderId="14" xfId="0" applyFont="1" applyBorder="1"/>
    <xf numFmtId="170" fontId="3" fillId="0" borderId="14" xfId="0" applyNumberFormat="1" applyFont="1" applyBorder="1"/>
    <xf numFmtId="0" fontId="11" fillId="0" borderId="0" xfId="0" applyFont="1"/>
    <xf numFmtId="174" fontId="11" fillId="0" borderId="0" xfId="0" applyNumberFormat="1" applyFont="1"/>
    <xf numFmtId="174" fontId="12" fillId="0" borderId="0" xfId="0" applyNumberFormat="1" applyFont="1"/>
    <xf numFmtId="175" fontId="0" fillId="0" borderId="0" xfId="0" applyNumberFormat="1"/>
    <xf numFmtId="176" fontId="0" fillId="0" borderId="0" xfId="0" applyNumberFormat="1"/>
    <xf numFmtId="175" fontId="3" fillId="0" borderId="0" xfId="0" applyNumberFormat="1" applyFont="1"/>
    <xf numFmtId="175" fontId="3" fillId="0" borderId="12" xfId="0" applyNumberFormat="1" applyFont="1" applyBorder="1"/>
    <xf numFmtId="175" fontId="3" fillId="0" borderId="14" xfId="0" applyNumberFormat="1" applyFont="1" applyBorder="1"/>
    <xf numFmtId="176" fontId="11" fillId="0" borderId="0" xfId="0" applyNumberFormat="1" applyFont="1"/>
    <xf numFmtId="176" fontId="12" fillId="0" borderId="0" xfId="0" applyNumberFormat="1" applyFont="1"/>
    <xf numFmtId="176" fontId="3" fillId="0" borderId="12" xfId="0" applyNumberFormat="1" applyFont="1" applyBorder="1"/>
    <xf numFmtId="176" fontId="3" fillId="0" borderId="14" xfId="0" applyNumberFormat="1" applyFont="1" applyBorder="1"/>
    <xf numFmtId="0" fontId="0" fillId="5" borderId="13" xfId="0" applyFill="1" applyBorder="1"/>
    <xf numFmtId="170" fontId="0" fillId="5" borderId="0" xfId="0" applyNumberFormat="1" applyFill="1"/>
    <xf numFmtId="175" fontId="0" fillId="5" borderId="0" xfId="0" applyNumberFormat="1" applyFill="1"/>
    <xf numFmtId="176" fontId="0" fillId="5" borderId="0" xfId="0" applyNumberFormat="1" applyFill="1"/>
    <xf numFmtId="170" fontId="3" fillId="5" borderId="12" xfId="0" applyNumberFormat="1" applyFont="1" applyFill="1" applyBorder="1"/>
    <xf numFmtId="175" fontId="3" fillId="5" borderId="12" xfId="0" applyNumberFormat="1" applyFont="1" applyFill="1" applyBorder="1"/>
    <xf numFmtId="176" fontId="3" fillId="5" borderId="12" xfId="0" applyNumberFormat="1" applyFont="1" applyFill="1" applyBorder="1"/>
    <xf numFmtId="174" fontId="11" fillId="5" borderId="0" xfId="0" applyNumberFormat="1" applyFont="1" applyFill="1"/>
    <xf numFmtId="176" fontId="11" fillId="5" borderId="0" xfId="0" applyNumberFormat="1" applyFont="1" applyFill="1"/>
    <xf numFmtId="170" fontId="3" fillId="5" borderId="14" xfId="0" applyNumberFormat="1" applyFont="1" applyFill="1" applyBorder="1"/>
    <xf numFmtId="175" fontId="3" fillId="5" borderId="14" xfId="0" applyNumberFormat="1" applyFont="1" applyFill="1" applyBorder="1"/>
    <xf numFmtId="176" fontId="3" fillId="5" borderId="14" xfId="0" applyNumberFormat="1" applyFont="1" applyFill="1" applyBorder="1"/>
    <xf numFmtId="0" fontId="1"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9" fillId="0" borderId="13" xfId="0" applyFont="1" applyBorder="1" applyAlignment="1">
      <alignment horizontal="left"/>
    </xf>
    <xf numFmtId="0" fontId="3" fillId="0" borderId="12" xfId="0" applyFont="1" applyBorder="1" applyAlignment="1">
      <alignment horizontal="left"/>
    </xf>
    <xf numFmtId="0" fontId="11" fillId="0" borderId="0" xfId="0" applyFont="1" applyAlignment="1">
      <alignment horizontal="left"/>
    </xf>
    <xf numFmtId="0" fontId="3" fillId="0" borderId="14" xfId="0" applyFont="1" applyBorder="1" applyAlignment="1">
      <alignment horizontal="left"/>
    </xf>
    <xf numFmtId="0" fontId="2" fillId="0" borderId="0" xfId="0" applyFont="1" applyAlignment="1">
      <alignment wrapText="1"/>
    </xf>
    <xf numFmtId="0" fontId="2" fillId="0" borderId="0" xfId="0" applyFont="1" applyAlignment="1">
      <alignment vertical="top" wrapText="1"/>
    </xf>
    <xf numFmtId="0" fontId="5" fillId="3" borderId="1" xfId="0" applyFont="1" applyFill="1" applyBorder="1" applyAlignment="1">
      <alignment horizontal="left" vertical="center" wrapText="1"/>
    </xf>
    <xf numFmtId="177" fontId="0" fillId="0" borderId="0" xfId="0" applyNumberFormat="1"/>
    <xf numFmtId="172" fontId="3" fillId="0" borderId="14" xfId="0" applyNumberFormat="1" applyFont="1" applyBorder="1"/>
    <xf numFmtId="177" fontId="3" fillId="0" borderId="14" xfId="0" applyNumberFormat="1" applyFont="1" applyBorder="1"/>
    <xf numFmtId="175" fontId="2" fillId="0" borderId="0" xfId="0" applyNumberFormat="1" applyFont="1"/>
    <xf numFmtId="178" fontId="2" fillId="0" borderId="0" xfId="0" applyNumberFormat="1" applyFont="1"/>
    <xf numFmtId="178" fontId="13" fillId="0" borderId="14" xfId="0" applyNumberFormat="1" applyFont="1" applyBorder="1"/>
    <xf numFmtId="2" fontId="11" fillId="0" borderId="0" xfId="0" applyNumberFormat="1" applyFont="1"/>
    <xf numFmtId="170" fontId="14" fillId="0" borderId="0" xfId="0" applyNumberFormat="1" applyFont="1"/>
    <xf numFmtId="174" fontId="14" fillId="0" borderId="0" xfId="0" applyNumberFormat="1" applyFont="1"/>
    <xf numFmtId="175" fontId="14" fillId="0" borderId="0" xfId="0" applyNumberFormat="1" applyFont="1"/>
    <xf numFmtId="170" fontId="11" fillId="0" borderId="0" xfId="0" applyNumberFormat="1" applyFont="1"/>
    <xf numFmtId="175" fontId="11" fillId="0" borderId="0" xfId="0" applyNumberFormat="1" applyFont="1"/>
    <xf numFmtId="174" fontId="3" fillId="0" borderId="12" xfId="0" applyNumberFormat="1" applyFont="1" applyBorder="1"/>
    <xf numFmtId="179" fontId="0" fillId="0" borderId="0" xfId="0" applyNumberFormat="1"/>
    <xf numFmtId="180" fontId="3" fillId="0" borderId="0" xfId="0" applyNumberFormat="1" applyFont="1"/>
    <xf numFmtId="164" fontId="6" fillId="4" borderId="4" xfId="0" applyNumberFormat="1" applyFont="1" applyFill="1" applyBorder="1"/>
    <xf numFmtId="10" fontId="3" fillId="0" borderId="0" xfId="0" applyNumberFormat="1" applyFont="1"/>
    <xf numFmtId="0" fontId="0" fillId="0" borderId="0" xfId="0" applyAlignment="1">
      <alignment wrapText="1"/>
    </xf>
    <xf numFmtId="0" fontId="0" fillId="0" borderId="0" xfId="0" applyAlignment="1">
      <alignment vertical="top" wrapText="1"/>
    </xf>
    <xf numFmtId="0" fontId="10" fillId="0" borderId="0" xfId="0" applyFont="1" applyAlignment="1">
      <alignment vertical="top" wrapText="1"/>
    </xf>
    <xf numFmtId="0" fontId="15" fillId="0" borderId="0" xfId="0" applyFont="1" applyAlignment="1">
      <alignment vertical="top" wrapText="1"/>
    </xf>
    <xf numFmtId="181" fontId="0" fillId="0" borderId="0" xfId="0" applyNumberFormat="1"/>
    <xf numFmtId="181" fontId="3" fillId="0" borderId="14" xfId="0" applyNumberFormat="1" applyFont="1" applyBorder="1"/>
    <xf numFmtId="9" fontId="11" fillId="0" borderId="0" xfId="0" applyNumberFormat="1" applyFont="1"/>
    <xf numFmtId="174" fontId="3" fillId="0" borderId="14" xfId="0" applyNumberFormat="1" applyFont="1" applyBorder="1"/>
    <xf numFmtId="0" fontId="0" fillId="0" borderId="0" xfId="0" applyAlignment="1">
      <alignment horizontal="center"/>
    </xf>
    <xf numFmtId="0" fontId="3" fillId="0" borderId="14" xfId="0" applyFont="1" applyBorder="1" applyAlignment="1">
      <alignment horizontal="center"/>
    </xf>
    <xf numFmtId="182" fontId="5" fillId="3" borderId="1" xfId="0" applyNumberFormat="1" applyFont="1" applyFill="1" applyBorder="1" applyAlignment="1">
      <alignment horizontal="right" vertical="center" wrapText="1"/>
    </xf>
    <xf numFmtId="183" fontId="5" fillId="3" borderId="1" xfId="0" applyNumberFormat="1" applyFont="1" applyFill="1" applyBorder="1" applyAlignment="1">
      <alignment horizontal="right" vertical="center" wrapText="1"/>
    </xf>
    <xf numFmtId="0" fontId="3" fillId="0" borderId="0" xfId="0" applyFont="1" applyAlignment="1">
      <alignment horizontal="center"/>
    </xf>
    <xf numFmtId="184" fontId="0" fillId="0" borderId="0" xfId="0" applyNumberFormat="1"/>
    <xf numFmtId="185" fontId="0" fillId="0" borderId="0" xfId="0" applyNumberFormat="1"/>
    <xf numFmtId="0" fontId="16" fillId="0" borderId="0" xfId="0" applyFont="1"/>
    <xf numFmtId="0" fontId="5" fillId="3" borderId="0" xfId="0" applyFont="1" applyFill="1" applyBorder="1" applyAlignment="1">
      <alignment horizontal="right" vertical="center" wrapText="1"/>
    </xf>
    <xf numFmtId="3" fontId="6" fillId="4" borderId="5" xfId="0" applyNumberFormat="1" applyFont="1" applyFill="1" applyBorder="1"/>
    <xf numFmtId="4" fontId="6" fillId="4" borderId="4" xfId="0" applyNumberFormat="1" applyFont="1" applyFill="1" applyBorder="1"/>
    <xf numFmtId="0" fontId="17" fillId="0" borderId="0" xfId="0" applyFont="1"/>
    <xf numFmtId="0" fontId="0" fillId="6" borderId="17" xfId="0" applyFill="1" applyBorder="1" applyAlignment="1">
      <alignment horizontal="left" indent="1"/>
    </xf>
    <xf numFmtId="0" fontId="0" fillId="6" borderId="20" xfId="0" applyFill="1" applyBorder="1" applyAlignment="1">
      <alignment horizontal="left" indent="1"/>
    </xf>
    <xf numFmtId="0" fontId="0" fillId="6" borderId="15" xfId="0" applyFill="1" applyBorder="1" applyAlignment="1">
      <alignment horizontal="left" indent="1"/>
    </xf>
    <xf numFmtId="0" fontId="0" fillId="6" borderId="0" xfId="0" applyFill="1" applyBorder="1" applyAlignment="1">
      <alignment horizontal="left" indent="1"/>
    </xf>
    <xf numFmtId="0" fontId="0" fillId="6" borderId="21" xfId="0" applyFill="1" applyBorder="1" applyAlignment="1">
      <alignment horizontal="left" indent="1"/>
    </xf>
    <xf numFmtId="0" fontId="0" fillId="6" borderId="19" xfId="0" applyFill="1" applyBorder="1" applyAlignment="1">
      <alignment horizontal="left" indent="1"/>
    </xf>
    <xf numFmtId="0" fontId="0" fillId="6" borderId="22" xfId="0" applyFill="1" applyBorder="1" applyAlignment="1">
      <alignment horizontal="left" indent="1"/>
    </xf>
    <xf numFmtId="0" fontId="19" fillId="6" borderId="16" xfId="0" applyFont="1" applyFill="1" applyBorder="1" applyAlignment="1">
      <alignment horizontal="left" indent="1"/>
    </xf>
    <xf numFmtId="186" fontId="17" fillId="6" borderId="15" xfId="0" applyNumberFormat="1" applyFont="1" applyFill="1" applyBorder="1" applyAlignment="1">
      <alignment horizontal="left" indent="1"/>
    </xf>
    <xf numFmtId="187" fontId="18" fillId="6" borderId="15" xfId="0" applyNumberFormat="1" applyFont="1" applyFill="1" applyBorder="1" applyAlignment="1">
      <alignment horizontal="left" indent="1"/>
    </xf>
    <xf numFmtId="0" fontId="8" fillId="6" borderId="18" xfId="0" applyFont="1" applyFill="1" applyBorder="1" applyAlignment="1">
      <alignment horizontal="left" indent="1"/>
    </xf>
    <xf numFmtId="164" fontId="17" fillId="6" borderId="15" xfId="0" applyNumberFormat="1" applyFont="1" applyFill="1" applyBorder="1" applyAlignment="1">
      <alignment horizontal="left" indent="1"/>
    </xf>
    <xf numFmtId="188" fontId="18" fillId="6" borderId="15" xfId="0" applyNumberFormat="1" applyFont="1" applyFill="1" applyBorder="1" applyAlignment="1">
      <alignment horizontal="left" indent="1"/>
    </xf>
    <xf numFmtId="0" fontId="8" fillId="6" borderId="15" xfId="0" applyFont="1" applyFill="1" applyBorder="1" applyAlignment="1">
      <alignment horizontal="left" indent="1"/>
    </xf>
    <xf numFmtId="0" fontId="20" fillId="6" borderId="15" xfId="0" applyFont="1" applyFill="1" applyBorder="1" applyAlignment="1">
      <alignment horizontal="left" indent="1"/>
    </xf>
    <xf numFmtId="189" fontId="17" fillId="6" borderId="15" xfId="0" applyNumberFormat="1" applyFont="1" applyFill="1" applyBorder="1" applyAlignment="1">
      <alignment horizontal="left" indent="1"/>
    </xf>
    <xf numFmtId="190" fontId="18" fillId="6" borderId="15" xfId="0" applyNumberFormat="1" applyFont="1" applyFill="1" applyBorder="1" applyAlignment="1">
      <alignment horizontal="left" indent="1"/>
    </xf>
    <xf numFmtId="0" fontId="0" fillId="0" borderId="0" xfId="0" applyAlignment="1">
      <alignment vertical="center" wrapText="1"/>
    </xf>
    <xf numFmtId="0" fontId="21" fillId="0" borderId="0" xfId="0" applyFont="1" applyAlignment="1">
      <alignment vertical="center" wrapText="1"/>
    </xf>
    <xf numFmtId="191" fontId="0" fillId="0" borderId="0" xfId="0" applyNumberFormat="1"/>
    <xf numFmtId="0" fontId="20" fillId="0" borderId="1" xfId="0" applyFont="1" applyBorder="1"/>
    <xf numFmtId="0" fontId="20" fillId="0" borderId="1" xfId="0" applyFont="1" applyBorder="1" applyAlignment="1">
      <alignment horizontal="right"/>
    </xf>
    <xf numFmtId="175" fontId="0" fillId="0" borderId="0" xfId="0" applyNumberFormat="1" applyFont="1"/>
    <xf numFmtId="186" fontId="0" fillId="0" borderId="0" xfId="0" applyNumberFormat="1" applyFont="1"/>
    <xf numFmtId="174" fontId="0" fillId="0" borderId="0" xfId="0" applyNumberFormat="1" applyFont="1"/>
    <xf numFmtId="192" fontId="0" fillId="0" borderId="0" xfId="0" applyNumberFormat="1" applyFont="1"/>
    <xf numFmtId="186" fontId="2" fillId="0" borderId="0" xfId="0" applyNumberFormat="1" applyFont="1"/>
    <xf numFmtId="174" fontId="2" fillId="0" borderId="0" xfId="0" applyNumberFormat="1" applyFont="1"/>
    <xf numFmtId="192" fontId="2" fillId="0" borderId="0" xfId="0" applyNumberFormat="1" applyFont="1"/>
    <xf numFmtId="0" fontId="22" fillId="0" borderId="0" xfId="0" applyFont="1"/>
    <xf numFmtId="0" fontId="23" fillId="0" borderId="0" xfId="0" applyFont="1"/>
    <xf numFmtId="0" fontId="24" fillId="0" borderId="0" xfId="0" applyFont="1"/>
    <xf numFmtId="0" fontId="25" fillId="0" borderId="0" xfId="0" applyFont="1"/>
    <xf numFmtId="0" fontId="26" fillId="0" borderId="0" xfId="1"/>
    <xf numFmtId="0" fontId="27" fillId="0" borderId="0" xfId="1" applyFont="1"/>
    <xf numFmtId="0" fontId="0" fillId="0" borderId="0" xfId="0" applyAlignment="1">
      <alignment wrapText="1"/>
    </xf>
    <xf numFmtId="0" fontId="3" fillId="0" borderId="0" xfId="0" applyFont="1" applyAlignment="1">
      <alignment vertical="top"/>
    </xf>
    <xf numFmtId="0" fontId="0" fillId="0" borderId="0" xfId="0" applyAlignment="1">
      <alignment vertical="top" wrapText="1"/>
    </xf>
    <xf numFmtId="0" fontId="26" fillId="0" borderId="0" xfId="1" applyAlignment="1">
      <alignment vertical="top"/>
    </xf>
    <xf numFmtId="0" fontId="2" fillId="0" borderId="0" xfId="0" applyFont="1" applyAlignment="1">
      <alignment wrapText="1"/>
    </xf>
    <xf numFmtId="193" fontId="6" fillId="4" borderId="4" xfId="0" applyNumberFormat="1" applyFont="1" applyFill="1" applyBorder="1" applyAlignment="1">
      <alignment horizontal="center"/>
    </xf>
    <xf numFmtId="3" fontId="0" fillId="0" borderId="0" xfId="0" applyNumberFormat="1" applyAlignment="1">
      <alignment horizontal="center"/>
    </xf>
    <xf numFmtId="0" fontId="0" fillId="7" borderId="0" xfId="0" applyFill="1" applyAlignment="1">
      <alignment horizontal="center"/>
    </xf>
  </cellXfs>
  <cellStyles count="2">
    <cellStyle name="Hyperlink" xfId="1" builtinId="8"/>
    <cellStyle name="Normal" xfId="0" builtinId="0" customBuiltin="1"/>
  </cellStyles>
  <dxfs count="119">
    <dxf>
      <font>
        <color rgb="FFB42318"/>
      </font>
    </dxf>
    <dxf>
      <font>
        <color rgb="FF1E7B34"/>
      </font>
    </dxf>
    <dxf>
      <font>
        <b/>
        <i val="0"/>
      </font>
      <fill>
        <patternFill>
          <bgColor rgb="FFEAF3FB"/>
        </patternFill>
      </fill>
    </dxf>
    <dxf>
      <font>
        <color rgb="FFB42318"/>
      </font>
    </dxf>
    <dxf>
      <font>
        <color rgb="FF1E7B34"/>
      </font>
    </dxf>
    <dxf>
      <font>
        <color rgb="FFB42318"/>
      </font>
    </dxf>
    <dxf>
      <font>
        <color rgb="FF1E7B34"/>
      </font>
    </dxf>
    <dxf>
      <font>
        <color rgb="FF1E7B34"/>
      </font>
    </dxf>
    <dxf>
      <font>
        <color rgb="FFB42318"/>
      </font>
    </dxf>
    <dxf>
      <font>
        <color rgb="FFB42318"/>
      </font>
    </dxf>
    <dxf>
      <font>
        <color rgb="FF1E7B34"/>
      </font>
    </dxf>
    <dxf>
      <font>
        <color rgb="FFB42318"/>
      </font>
    </dxf>
    <dxf>
      <font>
        <color rgb="FF1E7B34"/>
      </font>
    </dxf>
    <dxf>
      <font>
        <color rgb="FFB42318"/>
      </font>
    </dxf>
    <dxf>
      <font>
        <color rgb="FF1E7B34"/>
      </font>
    </dxf>
    <dxf>
      <font>
        <color rgb="FFB42318"/>
      </font>
    </dxf>
    <dxf>
      <font>
        <color rgb="FF1E7B34"/>
      </font>
    </dxf>
    <dxf>
      <font>
        <color rgb="FFB42318"/>
      </font>
    </dxf>
    <dxf>
      <font>
        <color rgb="FF1E7B34"/>
      </font>
    </dxf>
    <dxf>
      <font>
        <color rgb="FFB42318"/>
      </font>
      <fill>
        <patternFill>
          <bgColor rgb="FFFBE0DC"/>
        </patternFill>
      </fill>
    </dxf>
    <dxf>
      <font>
        <color rgb="FF1E7B34"/>
      </font>
      <fill>
        <patternFill>
          <bgColor rgb="FFDDF3E4"/>
        </patternFill>
      </fill>
    </dxf>
    <dxf>
      <font>
        <color rgb="FFB42318"/>
      </font>
    </dxf>
    <dxf>
      <font>
        <color rgb="FF1E7B34"/>
      </font>
    </dxf>
    <dxf>
      <font>
        <b/>
        <i val="0"/>
        <color rgb="FFB42318"/>
      </font>
      <fill>
        <patternFill>
          <bgColor rgb="FFFBE0DC"/>
        </patternFill>
      </fill>
    </dxf>
    <dxf>
      <font>
        <b/>
        <i val="0"/>
        <color rgb="FFB42318"/>
      </font>
    </dxf>
    <dxf>
      <font>
        <color rgb="FFB42318"/>
      </font>
    </dxf>
    <dxf>
      <font>
        <color rgb="FF1E7B34"/>
      </font>
    </dxf>
    <dxf>
      <font>
        <color rgb="FFB42318"/>
      </font>
    </dxf>
    <dxf>
      <font>
        <color rgb="FF1E7B34"/>
      </font>
    </dxf>
    <dxf>
      <font>
        <color rgb="FFB42318"/>
      </font>
    </dxf>
    <dxf>
      <font>
        <color rgb="FF1E7B34"/>
      </font>
    </dxf>
    <dxf>
      <font>
        <color rgb="FFB42318"/>
      </font>
    </dxf>
    <dxf>
      <font>
        <color rgb="FF1E7B34"/>
      </font>
    </dxf>
    <dxf>
      <font>
        <color rgb="FFB42318"/>
      </font>
    </dxf>
    <dxf>
      <font>
        <color rgb="FF1E7B34"/>
      </font>
    </dxf>
    <dxf>
      <font>
        <color rgb="FFB42318"/>
      </font>
    </dxf>
    <dxf>
      <font>
        <color rgb="FF1E7B34"/>
      </font>
    </dxf>
    <dxf>
      <font>
        <color rgb="FFB42318"/>
      </font>
    </dxf>
    <dxf>
      <font>
        <color rgb="FF1E7B34"/>
      </font>
    </dxf>
    <dxf>
      <font>
        <color rgb="FFB42318"/>
      </font>
    </dxf>
    <dxf>
      <font>
        <color rgb="FF1E7B34"/>
      </font>
    </dxf>
    <dxf>
      <font>
        <color rgb="FFB42318"/>
      </font>
    </dxf>
    <dxf>
      <font>
        <color rgb="FF1E7B34"/>
      </font>
    </dxf>
    <dxf>
      <font>
        <color rgb="FFB42318"/>
      </font>
    </dxf>
    <dxf>
      <font>
        <color rgb="FF1E7B34"/>
      </font>
    </dxf>
    <dxf>
      <font>
        <color rgb="FFB42318"/>
      </font>
    </dxf>
    <dxf>
      <font>
        <color rgb="FF1E7B34"/>
      </font>
    </dxf>
    <dxf>
      <fill>
        <patternFill>
          <bgColor rgb="FFEAF3FB"/>
        </patternFill>
      </fill>
    </dxf>
    <dxf>
      <font>
        <color rgb="FFB42318"/>
      </font>
    </dxf>
    <dxf>
      <font>
        <color rgb="FF1E7B34"/>
      </font>
    </dxf>
    <dxf>
      <font>
        <color rgb="FFB42318"/>
      </font>
    </dxf>
    <dxf>
      <font>
        <color rgb="FF1E7B34"/>
      </font>
    </dxf>
    <dxf>
      <font>
        <color rgb="FFB42318"/>
      </font>
    </dxf>
    <dxf>
      <font>
        <color rgb="FF1E7B34"/>
      </font>
    </dxf>
    <dxf>
      <font>
        <color rgb="FFB42318"/>
      </font>
    </dxf>
    <dxf>
      <font>
        <color rgb="FF1E7B34"/>
      </font>
    </dxf>
    <dxf>
      <font>
        <color rgb="FFB42318"/>
      </font>
    </dxf>
    <dxf>
      <font>
        <color rgb="FF1E7B34"/>
      </font>
    </dxf>
    <dxf>
      <fill>
        <patternFill>
          <bgColor rgb="FFEAF3FB"/>
        </patternFill>
      </fill>
    </dxf>
    <dxf>
      <numFmt numFmtId="19" formatCode="yyyy/mm/dd"/>
    </dxf>
    <dxf>
      <numFmt numFmtId="30" formatCode="@"/>
    </dxf>
    <dxf>
      <numFmt numFmtId="4" formatCode="#,##0.00"/>
    </dxf>
    <dxf>
      <numFmt numFmtId="30" formatCode="@"/>
    </dxf>
    <dxf>
      <numFmt numFmtId="30" formatCode="@"/>
    </dxf>
    <dxf>
      <numFmt numFmtId="3" formatCode="#,##0"/>
    </dxf>
    <dxf>
      <numFmt numFmtId="2" formatCode="0.00"/>
    </dxf>
    <dxf>
      <numFmt numFmtId="30" formatCode="@"/>
    </dxf>
    <dxf>
      <numFmt numFmtId="30" formatCode="@"/>
    </dxf>
    <dxf>
      <numFmt numFmtId="3" formatCode="#,##0"/>
    </dxf>
    <dxf>
      <numFmt numFmtId="30" formatCode="@"/>
    </dxf>
    <dxf>
      <numFmt numFmtId="30" formatCode="@"/>
    </dxf>
    <dxf>
      <numFmt numFmtId="30" formatCode="@"/>
    </dxf>
    <dxf>
      <numFmt numFmtId="30" formatCode="@"/>
    </dxf>
    <dxf>
      <numFmt numFmtId="30" formatCode="@"/>
    </dxf>
    <dxf>
      <numFmt numFmtId="4" formatCode="#,##0.00"/>
    </dxf>
    <dxf>
      <numFmt numFmtId="30" formatCode="@"/>
    </dxf>
    <dxf>
      <numFmt numFmtId="30" formatCode="@"/>
    </dxf>
    <dxf>
      <numFmt numFmtId="19" formatCode="yyyy/mm/dd"/>
    </dxf>
    <dxf>
      <numFmt numFmtId="30" formatCode="@"/>
    </dxf>
    <dxf>
      <numFmt numFmtId="4" formatCode="#,##0.00"/>
    </dxf>
    <dxf>
      <numFmt numFmtId="30" formatCode="@"/>
    </dxf>
    <dxf>
      <numFmt numFmtId="30" formatCode="@"/>
    </dxf>
    <dxf>
      <numFmt numFmtId="19" formatCode="yyyy/mm/dd"/>
    </dxf>
    <dxf>
      <numFmt numFmtId="30" formatCode="@"/>
    </dxf>
    <dxf>
      <numFmt numFmtId="4" formatCode="#,##0.00"/>
    </dxf>
    <dxf>
      <numFmt numFmtId="4" formatCode="#,##0.00"/>
    </dxf>
    <dxf>
      <numFmt numFmtId="4" formatCode="#,##0.00"/>
    </dxf>
    <dxf>
      <numFmt numFmtId="30" formatCode="@"/>
    </dxf>
    <dxf>
      <numFmt numFmtId="30" formatCode="@"/>
    </dxf>
    <dxf>
      <numFmt numFmtId="30" formatCode="@"/>
    </dxf>
    <dxf>
      <numFmt numFmtId="30" formatCode="@"/>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0" formatCode="@"/>
    </dxf>
    <dxf>
      <numFmt numFmtId="30" formatCode="@"/>
    </dxf>
    <dxf>
      <numFmt numFmtId="30" formatCode="@"/>
    </dxf>
    <dxf>
      <numFmt numFmtId="30" formatCode="@"/>
    </dxf>
    <dxf>
      <numFmt numFmtId="4" formatCode="#,##0.00"/>
    </dxf>
    <dxf>
      <numFmt numFmtId="4" formatCode="#,##0.00"/>
    </dxf>
    <dxf>
      <numFmt numFmtId="4" formatCode="#,##0.00"/>
    </dxf>
    <dxf>
      <numFmt numFmtId="4" formatCode="#,##0.00"/>
    </dxf>
    <dxf>
      <numFmt numFmtId="164" formatCode="0.0%"/>
    </dxf>
    <dxf>
      <numFmt numFmtId="4" formatCode="#,##0.00"/>
    </dxf>
    <dxf>
      <numFmt numFmtId="3" formatCode="#,##0"/>
    </dxf>
    <dxf>
      <numFmt numFmtId="30" formatCode="@"/>
    </dxf>
    <dxf>
      <numFmt numFmtId="30" formatCode="@"/>
    </dxf>
    <dxf>
      <numFmt numFmtId="30" formatCode="@"/>
    </dxf>
    <dxf>
      <numFmt numFmtId="30" formatCode="@"/>
    </dxf>
    <dxf>
      <numFmt numFmtId="19" formatCode="yyyy/mm/dd"/>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volatileDependencies.xml><?xml version="1.0" encoding="utf-8"?>
<volTypes xmlns="http://schemas.openxmlformats.org/spreadsheetml/2006/main">
  <volType type="olapFunctions">
    <main first="ThisWorkbookDataModel">
      <tp t="e">
        <v>#N/A</v>
        <stp>1</stp>
        <tr r="E36" s="8"/>
        <tr r="D35" s="8"/>
        <tr r="E34" s="8"/>
        <tr r="E35" s="8"/>
        <tr r="E38" s="8"/>
        <tr r="E37" s="8"/>
        <tr r="D37" s="8"/>
        <tr r="F35" s="8"/>
        <tr r="C35" s="8"/>
        <tr r="C37" s="8"/>
        <tr r="D34" s="8"/>
        <tr r="D38" s="8"/>
        <tr r="D36" s="8"/>
        <tr r="C36" s="8"/>
        <tr r="C34" s="8"/>
        <tr r="C38" s="8"/>
        <tr r="O9" s="8"/>
        <tr r="F37" s="8"/>
        <tr r="O8" s="8"/>
        <tr r="F36" s="8"/>
        <tr r="O7" s="8"/>
        <tr r="E24" s="9"/>
        <tr r="O6" s="8"/>
        <tr r="F34" s="8"/>
        <tr r="O10" s="8"/>
        <tr r="F38" s="8"/>
      </tp>
    </main>
  </volType>
</volType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3.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openxmlformats.org/officeDocument/2006/relationships/volatileDependencies" Target="volatileDependencies.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 Id="rId27" Type="http://schemas.openxmlformats.org/officeDocument/2006/relationships/sharedStrings" Target="sharedStrings.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1F3A5F"/>
                </a:solidFill>
                <a:latin typeface="+mn-lt"/>
                <a:ea typeface="+mn-ea"/>
                <a:cs typeface="+mn-cs"/>
              </a:defRPr>
            </a:pPr>
            <a:r>
              <a:rPr lang="en-CA" sz="1100" b="1">
                <a:solidFill>
                  <a:srgbClr val="1F3A5F"/>
                </a:solidFill>
              </a:rPr>
              <a:t>Revenue by month: actual, forecast, budget and prior year</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3A5F"/>
              </a:solidFill>
              <a:latin typeface="+mn-lt"/>
              <a:ea typeface="+mn-ea"/>
              <a:cs typeface="+mn-cs"/>
            </a:defRPr>
          </a:pPr>
          <a:endParaRPr lang="en-US"/>
        </a:p>
      </c:txPr>
    </c:title>
    <c:autoTitleDeleted val="0"/>
    <c:plotArea>
      <c:layout/>
      <c:barChart>
        <c:barDir val="col"/>
        <c:grouping val="stacked"/>
        <c:varyColors val="0"/>
        <c:ser>
          <c:idx val="0"/>
          <c:order val="0"/>
          <c:tx>
            <c:v>Actual</c:v>
          </c:tx>
          <c:spPr>
            <a:solidFill>
              <a:srgbClr val="1F3A5F"/>
            </a:solidFill>
            <a:ln>
              <a:noFill/>
            </a:ln>
            <a:effectLst/>
          </c:spPr>
          <c:invertIfNegative val="0"/>
          <c:cat>
            <c:strRef>
              <c:f>Dashboard!$B$72:$B$83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Dashboard!$C$72:$C$83</c:f>
              <c:numCache>
                <c:formatCode>#,##0;\(#,##0\);"–"</c:formatCode>
                <c:ptCount val="12"/>
                <c:pt idx="0">
                  <c:v>3392254.2100000032</c:v>
                </c:pt>
                <c:pt idx="1">
                  <c:v>3483943.9800000032</c:v>
                </c:pt>
                <c:pt idx="2">
                  <c:v>3722609.1300000004</c:v>
                </c:pt>
                <c:pt idx="3">
                  <c:v>3897955.2199999988</c:v>
                </c:pt>
                <c:pt idx="4">
                  <c:v>4188761.9300000006</c:v>
                </c:pt>
                <c:pt idx="5">
                  <c:v>4343870.5399999991</c:v>
                </c:pt>
                <c:pt idx="6">
                  <c:v>4313685.6999999965</c:v>
                </c:pt>
                <c:pt idx="7">
                  <c:v>4190550.459999999</c:v>
                </c:pt>
                <c:pt idx="8">
                  <c:v>0</c:v>
                </c:pt>
                <c:pt idx="9">
                  <c:v>0</c:v>
                </c:pt>
                <c:pt idx="10">
                  <c:v>0</c:v>
                </c:pt>
                <c:pt idx="11">
                  <c:v>0</c:v>
                </c:pt>
              </c:numCache>
            </c:numRef>
          </c:val>
          <c:extLst>
            <c:ext xmlns:c16="http://schemas.microsoft.com/office/drawing/2014/chart" uri="{C3380CC4-5D6E-409C-BE32-E72D297353CC}">
              <c16:uniqueId val="{00000001-ABF6-4191-94A4-648F593815C1}"/>
            </c:ext>
          </c:extLst>
        </c:ser>
        <c:ser>
          <c:idx val="1"/>
          <c:order val="1"/>
          <c:tx>
            <c:v>Forecast</c:v>
          </c:tx>
          <c:spPr>
            <a:solidFill>
              <a:srgbClr val="9DB4CF"/>
            </a:solidFill>
            <a:ln>
              <a:noFill/>
            </a:ln>
            <a:effectLst/>
          </c:spPr>
          <c:invertIfNegative val="0"/>
          <c:cat>
            <c:strRef>
              <c:f>Dashboard!$B$72:$B$83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Dashboard!$D$72:$D$83</c:f>
              <c:numCache>
                <c:formatCode>#,##0;\(#,##0\);"–"</c:formatCode>
                <c:ptCount val="12"/>
                <c:pt idx="0">
                  <c:v>0</c:v>
                </c:pt>
                <c:pt idx="1">
                  <c:v>0</c:v>
                </c:pt>
                <c:pt idx="2">
                  <c:v>0</c:v>
                </c:pt>
                <c:pt idx="3">
                  <c:v>0</c:v>
                </c:pt>
                <c:pt idx="4">
                  <c:v>0</c:v>
                </c:pt>
                <c:pt idx="5">
                  <c:v>0</c:v>
                </c:pt>
                <c:pt idx="6">
                  <c:v>0</c:v>
                </c:pt>
                <c:pt idx="7">
                  <c:v>0</c:v>
                </c:pt>
                <c:pt idx="8">
                  <c:v>3894907.9133265396</c:v>
                </c:pt>
                <c:pt idx="9">
                  <c:v>3843015.53296276</c:v>
                </c:pt>
                <c:pt idx="10">
                  <c:v>3886984.6456821319</c:v>
                </c:pt>
                <c:pt idx="11">
                  <c:v>4248799.0399538828</c:v>
                </c:pt>
              </c:numCache>
            </c:numRef>
          </c:val>
          <c:extLst>
            <c:ext xmlns:c16="http://schemas.microsoft.com/office/drawing/2014/chart" uri="{C3380CC4-5D6E-409C-BE32-E72D297353CC}">
              <c16:uniqueId val="{00000002-ABF6-4191-94A4-648F593815C1}"/>
            </c:ext>
          </c:extLst>
        </c:ser>
        <c:dLbls>
          <c:showLegendKey val="0"/>
          <c:showVal val="0"/>
          <c:showCatName val="0"/>
          <c:showSerName val="0"/>
          <c:showPercent val="0"/>
          <c:showBubbleSize val="0"/>
        </c:dLbls>
        <c:gapWidth val="45"/>
        <c:overlap val="100"/>
        <c:axId val="385190048"/>
        <c:axId val="385724048"/>
      </c:barChart>
      <c:lineChart>
        <c:grouping val="standard"/>
        <c:varyColors val="0"/>
        <c:ser>
          <c:idx val="2"/>
          <c:order val="2"/>
          <c:tx>
            <c:v>Budget</c:v>
          </c:tx>
          <c:spPr>
            <a:ln w="28575" cap="rnd">
              <a:solidFill>
                <a:srgbClr val="0F766E"/>
              </a:solidFill>
              <a:round/>
            </a:ln>
            <a:effectLst/>
          </c:spPr>
          <c:marker>
            <c:symbol val="none"/>
          </c:marker>
          <c:cat>
            <c:strRef>
              <c:f>Dashboard!$B$72:$B$83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Dashboard!$E$72:$E$83</c:f>
              <c:numCache>
                <c:formatCode>#,##0;\(#,##0\);"–"</c:formatCode>
                <c:ptCount val="12"/>
                <c:pt idx="0">
                  <c:v>3439390.8899999992</c:v>
                </c:pt>
                <c:pt idx="1">
                  <c:v>3351624.8200000012</c:v>
                </c:pt>
                <c:pt idx="2">
                  <c:v>3562620.3000000017</c:v>
                </c:pt>
                <c:pt idx="3">
                  <c:v>3745449.1300000031</c:v>
                </c:pt>
                <c:pt idx="4">
                  <c:v>4031810.3499999987</c:v>
                </c:pt>
                <c:pt idx="5">
                  <c:v>4156915.1199999996</c:v>
                </c:pt>
                <c:pt idx="6">
                  <c:v>4127204.0100000016</c:v>
                </c:pt>
                <c:pt idx="7">
                  <c:v>4008366.4800000014</c:v>
                </c:pt>
                <c:pt idx="8">
                  <c:v>3766953.6700000013</c:v>
                </c:pt>
                <c:pt idx="9">
                  <c:v>3712316.4100000011</c:v>
                </c:pt>
                <c:pt idx="10">
                  <c:v>3756857.46</c:v>
                </c:pt>
                <c:pt idx="11">
                  <c:v>4109293.5000000033</c:v>
                </c:pt>
              </c:numCache>
            </c:numRef>
          </c:val>
          <c:smooth val="0"/>
          <c:extLst>
            <c:ext xmlns:c16="http://schemas.microsoft.com/office/drawing/2014/chart" uri="{C3380CC4-5D6E-409C-BE32-E72D297353CC}">
              <c16:uniqueId val="{00000003-ABF6-4191-94A4-648F593815C1}"/>
            </c:ext>
          </c:extLst>
        </c:ser>
        <c:ser>
          <c:idx val="3"/>
          <c:order val="3"/>
          <c:tx>
            <c:v>Prior year</c:v>
          </c:tx>
          <c:spPr>
            <a:ln w="19050" cap="rnd">
              <a:solidFill>
                <a:srgbClr val="98A2B3"/>
              </a:solidFill>
              <a:prstDash val="dash"/>
              <a:round/>
            </a:ln>
            <a:effectLst/>
          </c:spPr>
          <c:marker>
            <c:symbol val="none"/>
          </c:marker>
          <c:cat>
            <c:strRef>
              <c:f>Dashboard!$B$72:$B$83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Dashboard!$F$72:$F$83</c:f>
              <c:numCache>
                <c:formatCode>#,##0;\(#,##0\);"–"</c:formatCode>
                <c:ptCount val="12"/>
                <c:pt idx="0">
                  <c:v>3218241.5699999984</c:v>
                </c:pt>
                <c:pt idx="1">
                  <c:v>3130900.2800000026</c:v>
                </c:pt>
                <c:pt idx="2">
                  <c:v>3334202.5000000014</c:v>
                </c:pt>
                <c:pt idx="3">
                  <c:v>3503499.2899999996</c:v>
                </c:pt>
                <c:pt idx="4">
                  <c:v>3770601.8999999994</c:v>
                </c:pt>
                <c:pt idx="5">
                  <c:v>3886478.37</c:v>
                </c:pt>
                <c:pt idx="6">
                  <c:v>3854332.6499999966</c:v>
                </c:pt>
                <c:pt idx="7">
                  <c:v>3747572.4399999995</c:v>
                </c:pt>
                <c:pt idx="8">
                  <c:v>3522865.3899999997</c:v>
                </c:pt>
                <c:pt idx="9">
                  <c:v>3470892.4500000016</c:v>
                </c:pt>
                <c:pt idx="10">
                  <c:v>3514051.6400000011</c:v>
                </c:pt>
                <c:pt idx="11">
                  <c:v>3837508.8199999975</c:v>
                </c:pt>
              </c:numCache>
            </c:numRef>
          </c:val>
          <c:smooth val="0"/>
          <c:extLst>
            <c:ext xmlns:c16="http://schemas.microsoft.com/office/drawing/2014/chart" uri="{C3380CC4-5D6E-409C-BE32-E72D297353CC}">
              <c16:uniqueId val="{00000004-ABF6-4191-94A4-648F593815C1}"/>
            </c:ext>
          </c:extLst>
        </c:ser>
        <c:dLbls>
          <c:showLegendKey val="0"/>
          <c:showVal val="0"/>
          <c:showCatName val="0"/>
          <c:showSerName val="0"/>
          <c:showPercent val="0"/>
          <c:showBubbleSize val="0"/>
        </c:dLbls>
        <c:marker val="1"/>
        <c:smooth val="0"/>
        <c:axId val="385190048"/>
        <c:axId val="385724048"/>
      </c:lineChart>
      <c:catAx>
        <c:axId val="385190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D2433"/>
                </a:solidFill>
                <a:latin typeface="+mn-lt"/>
                <a:ea typeface="+mn-ea"/>
                <a:cs typeface="+mn-cs"/>
              </a:defRPr>
            </a:pPr>
            <a:endParaRPr lang="en-US"/>
          </a:p>
        </c:txPr>
        <c:crossAx val="385724048"/>
        <c:crosses val="autoZero"/>
        <c:auto val="1"/>
        <c:lblAlgn val="ctr"/>
        <c:lblOffset val="100"/>
        <c:noMultiLvlLbl val="0"/>
      </c:catAx>
      <c:valAx>
        <c:axId val="385724048"/>
        <c:scaling>
          <c:orientation val="minMax"/>
        </c:scaling>
        <c:delete val="0"/>
        <c:axPos val="l"/>
        <c:majorGridlines>
          <c:spPr>
            <a:ln w="9525" cap="flat" cmpd="sng" algn="ctr">
              <a:solidFill>
                <a:srgbClr val="E4E8EE"/>
              </a:solidFill>
              <a:round/>
            </a:ln>
            <a:effectLst/>
          </c:spPr>
        </c:majorGridlines>
        <c:numFmt formatCode="&quot;$&quot;#,##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D2433"/>
                </a:solidFill>
                <a:latin typeface="+mn-lt"/>
                <a:ea typeface="+mn-ea"/>
                <a:cs typeface="+mn-cs"/>
              </a:defRPr>
            </a:pPr>
            <a:endParaRPr lang="en-US"/>
          </a:p>
        </c:txPr>
        <c:crossAx val="385190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1D2433"/>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a:extLs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sz="900">
          <a:solidFill>
            <a:srgbClr val="1D2433"/>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1F3A5F"/>
                </a:solidFill>
                <a:latin typeface="+mn-lt"/>
                <a:ea typeface="+mn-ea"/>
                <a:cs typeface="+mn-cs"/>
              </a:defRPr>
            </a:pPr>
            <a:r>
              <a:rPr lang="en-CA" sz="1100" b="1">
                <a:solidFill>
                  <a:srgbClr val="1F3A5F"/>
                </a:solidFill>
              </a:rPr>
              <a:t>Gross-margin variance by category, year to date</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3A5F"/>
              </a:solidFill>
              <a:latin typeface="+mn-lt"/>
              <a:ea typeface="+mn-ea"/>
              <a:cs typeface="+mn-cs"/>
            </a:defRPr>
          </a:pPr>
          <a:endParaRPr lang="en-US"/>
        </a:p>
      </c:txPr>
    </c:title>
    <c:autoTitleDeleted val="0"/>
    <c:plotArea>
      <c:layout/>
      <c:barChart>
        <c:barDir val="bar"/>
        <c:grouping val="stacked"/>
        <c:varyColors val="0"/>
        <c:ser>
          <c:idx val="0"/>
          <c:order val="0"/>
          <c:tx>
            <c:v>Volume</c:v>
          </c:tx>
          <c:spPr>
            <a:solidFill>
              <a:srgbClr val="0F766E"/>
            </a:solidFill>
            <a:ln>
              <a:noFill/>
            </a:ln>
            <a:effectLst/>
          </c:spPr>
          <c:invertIfNegative val="0"/>
          <c:cat>
            <c:strRef>
              <c:f>Dashboard!$B$97:$B$102</c:f>
              <c:strCache>
                <c:ptCount val="6"/>
                <c:pt idx="0">
                  <c:v>Beef</c:v>
                </c:pt>
                <c:pt idx="1">
                  <c:v>Pork</c:v>
                </c:pt>
                <c:pt idx="2">
                  <c:v>Poultry</c:v>
                </c:pt>
                <c:pt idx="3">
                  <c:v>Seafood</c:v>
                </c:pt>
                <c:pt idx="4">
                  <c:v>Charcuterie</c:v>
                </c:pt>
                <c:pt idx="5">
                  <c:v>Cheese &amp; Dairy</c:v>
                </c:pt>
              </c:strCache>
            </c:strRef>
          </c:cat>
          <c:val>
            <c:numRef>
              <c:f>Dashboard!$C$97:$C$102</c:f>
              <c:numCache>
                <c:formatCode>#,##0;\(#,##0\);"–"</c:formatCode>
                <c:ptCount val="6"/>
                <c:pt idx="0">
                  <c:v>40085.824265669806</c:v>
                </c:pt>
                <c:pt idx="1">
                  <c:v>83741.731621796163</c:v>
                </c:pt>
                <c:pt idx="2">
                  <c:v>108344.26074515982</c:v>
                </c:pt>
                <c:pt idx="3">
                  <c:v>35856.051908498455</c:v>
                </c:pt>
                <c:pt idx="4">
                  <c:v>24447.30811943076</c:v>
                </c:pt>
                <c:pt idx="5">
                  <c:v>-2522.3413139095242</c:v>
                </c:pt>
              </c:numCache>
            </c:numRef>
          </c:val>
          <c:extLst>
            <c:ext xmlns:c16="http://schemas.microsoft.com/office/drawing/2014/chart" uri="{C3380CC4-5D6E-409C-BE32-E72D297353CC}">
              <c16:uniqueId val="{00000001-383C-4938-B046-2A2EB44F9C8E}"/>
            </c:ext>
          </c:extLst>
        </c:ser>
        <c:ser>
          <c:idx val="1"/>
          <c:order val="1"/>
          <c:tx>
            <c:v>Mix</c:v>
          </c:tx>
          <c:spPr>
            <a:solidFill>
              <a:srgbClr val="B7791F"/>
            </a:solidFill>
            <a:ln>
              <a:noFill/>
            </a:ln>
            <a:effectLst/>
          </c:spPr>
          <c:invertIfNegative val="0"/>
          <c:cat>
            <c:strRef>
              <c:f>Dashboard!$B$97:$B$102</c:f>
              <c:strCache>
                <c:ptCount val="6"/>
                <c:pt idx="0">
                  <c:v>Beef</c:v>
                </c:pt>
                <c:pt idx="1">
                  <c:v>Pork</c:v>
                </c:pt>
                <c:pt idx="2">
                  <c:v>Poultry</c:v>
                </c:pt>
                <c:pt idx="3">
                  <c:v>Seafood</c:v>
                </c:pt>
                <c:pt idx="4">
                  <c:v>Charcuterie</c:v>
                </c:pt>
                <c:pt idx="5">
                  <c:v>Cheese &amp; Dairy</c:v>
                </c:pt>
              </c:strCache>
            </c:strRef>
          </c:cat>
          <c:val>
            <c:numRef>
              <c:f>Dashboard!$D$97:$D$102</c:f>
              <c:numCache>
                <c:formatCode>#,##0;\(#,##0\);"–"</c:formatCode>
                <c:ptCount val="6"/>
                <c:pt idx="0">
                  <c:v>-41929.149955181885</c:v>
                </c:pt>
                <c:pt idx="1">
                  <c:v>-38130.10200137426</c:v>
                </c:pt>
                <c:pt idx="2">
                  <c:v>-63445.24852834671</c:v>
                </c:pt>
                <c:pt idx="3">
                  <c:v>-18326.646416093859</c:v>
                </c:pt>
                <c:pt idx="4">
                  <c:v>3771.9398722460933</c:v>
                </c:pt>
                <c:pt idx="5">
                  <c:v>-15227.935977162697</c:v>
                </c:pt>
              </c:numCache>
            </c:numRef>
          </c:val>
          <c:extLst>
            <c:ext xmlns:c16="http://schemas.microsoft.com/office/drawing/2014/chart" uri="{C3380CC4-5D6E-409C-BE32-E72D297353CC}">
              <c16:uniqueId val="{00000002-383C-4938-B046-2A2EB44F9C8E}"/>
            </c:ext>
          </c:extLst>
        </c:ser>
        <c:ser>
          <c:idx val="2"/>
          <c:order val="2"/>
          <c:tx>
            <c:v>Price</c:v>
          </c:tx>
          <c:spPr>
            <a:solidFill>
              <a:srgbClr val="1F3A5F"/>
            </a:solidFill>
            <a:ln>
              <a:noFill/>
            </a:ln>
            <a:effectLst/>
          </c:spPr>
          <c:invertIfNegative val="0"/>
          <c:cat>
            <c:strRef>
              <c:f>Dashboard!$B$97:$B$102</c:f>
              <c:strCache>
                <c:ptCount val="6"/>
                <c:pt idx="0">
                  <c:v>Beef</c:v>
                </c:pt>
                <c:pt idx="1">
                  <c:v>Pork</c:v>
                </c:pt>
                <c:pt idx="2">
                  <c:v>Poultry</c:v>
                </c:pt>
                <c:pt idx="3">
                  <c:v>Seafood</c:v>
                </c:pt>
                <c:pt idx="4">
                  <c:v>Charcuterie</c:v>
                </c:pt>
                <c:pt idx="5">
                  <c:v>Cheese &amp; Dairy</c:v>
                </c:pt>
              </c:strCache>
            </c:strRef>
          </c:cat>
          <c:val>
            <c:numRef>
              <c:f>Dashboard!$E$97:$E$102</c:f>
              <c:numCache>
                <c:formatCode>#,##0;\(#,##0\);"–"</c:formatCode>
                <c:ptCount val="6"/>
                <c:pt idx="0">
                  <c:v>92468.852541229309</c:v>
                </c:pt>
                <c:pt idx="1">
                  <c:v>-652.99818370517687</c:v>
                </c:pt>
                <c:pt idx="2">
                  <c:v>3559.2070422144657</c:v>
                </c:pt>
                <c:pt idx="3">
                  <c:v>137156.2800188004</c:v>
                </c:pt>
                <c:pt idx="4">
                  <c:v>3446.8364863165898</c:v>
                </c:pt>
                <c:pt idx="5">
                  <c:v>2047.7110478683626</c:v>
                </c:pt>
              </c:numCache>
            </c:numRef>
          </c:val>
          <c:extLst>
            <c:ext xmlns:c16="http://schemas.microsoft.com/office/drawing/2014/chart" uri="{C3380CC4-5D6E-409C-BE32-E72D297353CC}">
              <c16:uniqueId val="{00000003-383C-4938-B046-2A2EB44F9C8E}"/>
            </c:ext>
          </c:extLst>
        </c:ser>
        <c:ser>
          <c:idx val="3"/>
          <c:order val="3"/>
          <c:tx>
            <c:v>Unit cost</c:v>
          </c:tx>
          <c:spPr>
            <a:solidFill>
              <a:srgbClr val="B42318"/>
            </a:solidFill>
            <a:ln>
              <a:noFill/>
            </a:ln>
            <a:effectLst/>
          </c:spPr>
          <c:invertIfNegative val="0"/>
          <c:cat>
            <c:strRef>
              <c:f>Dashboard!$B$97:$B$102</c:f>
              <c:strCache>
                <c:ptCount val="6"/>
                <c:pt idx="0">
                  <c:v>Beef</c:v>
                </c:pt>
                <c:pt idx="1">
                  <c:v>Pork</c:v>
                </c:pt>
                <c:pt idx="2">
                  <c:v>Poultry</c:v>
                </c:pt>
                <c:pt idx="3">
                  <c:v>Seafood</c:v>
                </c:pt>
                <c:pt idx="4">
                  <c:v>Charcuterie</c:v>
                </c:pt>
                <c:pt idx="5">
                  <c:v>Cheese &amp; Dairy</c:v>
                </c:pt>
              </c:strCache>
            </c:strRef>
          </c:cat>
          <c:val>
            <c:numRef>
              <c:f>Dashboard!$F$97:$F$102</c:f>
              <c:numCache>
                <c:formatCode>#,##0;\(#,##0\);"–"</c:formatCode>
                <c:ptCount val="6"/>
                <c:pt idx="0">
                  <c:v>-368914.7168517207</c:v>
                </c:pt>
                <c:pt idx="1">
                  <c:v>603.8785632827462</c:v>
                </c:pt>
                <c:pt idx="2">
                  <c:v>-2873.6492590283851</c:v>
                </c:pt>
                <c:pt idx="3">
                  <c:v>-1630.1055112042179</c:v>
                </c:pt>
                <c:pt idx="4">
                  <c:v>-119.15447799330896</c:v>
                </c:pt>
                <c:pt idx="5">
                  <c:v>962.94624320279217</c:v>
                </c:pt>
              </c:numCache>
            </c:numRef>
          </c:val>
          <c:extLst>
            <c:ext xmlns:c16="http://schemas.microsoft.com/office/drawing/2014/chart" uri="{C3380CC4-5D6E-409C-BE32-E72D297353CC}">
              <c16:uniqueId val="{00000004-383C-4938-B046-2A2EB44F9C8E}"/>
            </c:ext>
          </c:extLst>
        </c:ser>
        <c:dLbls>
          <c:showLegendKey val="0"/>
          <c:showVal val="0"/>
          <c:showCatName val="0"/>
          <c:showSerName val="0"/>
          <c:showPercent val="0"/>
          <c:showBubbleSize val="0"/>
        </c:dLbls>
        <c:gapWidth val="50"/>
        <c:overlap val="100"/>
        <c:axId val="385186800"/>
        <c:axId val="385725968"/>
      </c:barChart>
      <c:catAx>
        <c:axId val="385186800"/>
        <c:scaling>
          <c:orientation val="maxMin"/>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D2433"/>
                </a:solidFill>
                <a:latin typeface="+mn-lt"/>
                <a:ea typeface="+mn-ea"/>
                <a:cs typeface="+mn-cs"/>
              </a:defRPr>
            </a:pPr>
            <a:endParaRPr lang="en-US"/>
          </a:p>
        </c:txPr>
        <c:crossAx val="385725968"/>
        <c:crosses val="autoZero"/>
        <c:auto val="1"/>
        <c:lblAlgn val="ctr"/>
        <c:lblOffset val="100"/>
        <c:noMultiLvlLbl val="0"/>
      </c:catAx>
      <c:valAx>
        <c:axId val="385725968"/>
        <c:scaling>
          <c:orientation val="minMax"/>
        </c:scaling>
        <c:delete val="0"/>
        <c:axPos val="t"/>
        <c:majorGridlines>
          <c:spPr>
            <a:ln w="9525" cap="flat" cmpd="sng" algn="ctr">
              <a:solidFill>
                <a:srgbClr val="E4E8EE"/>
              </a:solidFill>
              <a:round/>
            </a:ln>
            <a:effectLst/>
          </c:spPr>
        </c:majorGridlines>
        <c:numFmt formatCode="&quot;$&quot;#,##0,&quot;K&quot;;\-&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D2433"/>
                </a:solidFill>
                <a:latin typeface="+mn-lt"/>
                <a:ea typeface="+mn-ea"/>
                <a:cs typeface="+mn-cs"/>
              </a:defRPr>
            </a:pPr>
            <a:endParaRPr lang="en-US"/>
          </a:p>
        </c:txPr>
        <c:crossAx val="3851868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1D2433"/>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a:extLs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sz="900">
          <a:solidFill>
            <a:srgbClr val="1D2433"/>
          </a:solid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1F3A5F"/>
                </a:solidFill>
                <a:latin typeface="+mn-lt"/>
                <a:ea typeface="+mn-ea"/>
                <a:cs typeface="+mn-cs"/>
              </a:defRPr>
            </a:pPr>
            <a:r>
              <a:rPr lang="en-CA" sz="1100" b="1">
                <a:solidFill>
                  <a:srgbClr val="1F3A5F"/>
                </a:solidFill>
              </a:rPr>
              <a:t>Full-year EBITDA by scenario, against budget</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3A5F"/>
              </a:solidFill>
              <a:latin typeface="+mn-lt"/>
              <a:ea typeface="+mn-ea"/>
              <a:cs typeface="+mn-cs"/>
            </a:defRPr>
          </a:pPr>
          <a:endParaRPr lang="en-US"/>
        </a:p>
      </c:txPr>
    </c:title>
    <c:autoTitleDeleted val="0"/>
    <c:plotArea>
      <c:layout/>
      <c:barChart>
        <c:barDir val="col"/>
        <c:grouping val="clustered"/>
        <c:varyColors val="0"/>
        <c:ser>
          <c:idx val="0"/>
          <c:order val="0"/>
          <c:tx>
            <c:v>FY EBITDA</c:v>
          </c:tx>
          <c:spPr>
            <a:solidFill>
              <a:schemeClr val="accent1"/>
            </a:solidFill>
            <a:ln>
              <a:noFill/>
            </a:ln>
            <a:effectLst/>
          </c:spPr>
          <c:invertIfNegative val="0"/>
          <c:dPt>
            <c:idx val="0"/>
            <c:invertIfNegative val="0"/>
            <c:bubble3D val="0"/>
            <c:spPr>
              <a:solidFill>
                <a:srgbClr val="98A2B3"/>
              </a:solidFill>
              <a:ln>
                <a:noFill/>
              </a:ln>
              <a:effectLst/>
            </c:spPr>
            <c:extLst>
              <c:ext xmlns:c16="http://schemas.microsoft.com/office/drawing/2014/chart" uri="{C3380CC4-5D6E-409C-BE32-E72D297353CC}">
                <c16:uniqueId val="{00000002-C321-4123-BA7A-2A423511F832}"/>
              </c:ext>
            </c:extLst>
          </c:dPt>
          <c:dPt>
            <c:idx val="1"/>
            <c:invertIfNegative val="0"/>
            <c:bubble3D val="0"/>
            <c:spPr>
              <a:solidFill>
                <a:srgbClr val="1F3A5F"/>
              </a:solidFill>
              <a:ln>
                <a:noFill/>
              </a:ln>
              <a:effectLst/>
            </c:spPr>
            <c:extLst>
              <c:ext xmlns:c16="http://schemas.microsoft.com/office/drawing/2014/chart" uri="{C3380CC4-5D6E-409C-BE32-E72D297353CC}">
                <c16:uniqueId val="{00000003-C321-4123-BA7A-2A423511F832}"/>
              </c:ext>
            </c:extLst>
          </c:dPt>
          <c:dPt>
            <c:idx val="2"/>
            <c:invertIfNegative val="0"/>
            <c:bubble3D val="0"/>
            <c:spPr>
              <a:solidFill>
                <a:srgbClr val="0F766E"/>
              </a:solidFill>
              <a:ln>
                <a:noFill/>
              </a:ln>
              <a:effectLst/>
            </c:spPr>
            <c:extLst>
              <c:ext xmlns:c16="http://schemas.microsoft.com/office/drawing/2014/chart" uri="{C3380CC4-5D6E-409C-BE32-E72D297353CC}">
                <c16:uniqueId val="{00000004-C321-4123-BA7A-2A423511F832}"/>
              </c:ext>
            </c:extLst>
          </c:dPt>
          <c:dPt>
            <c:idx val="3"/>
            <c:invertIfNegative val="0"/>
            <c:bubble3D val="0"/>
            <c:spPr>
              <a:solidFill>
                <a:srgbClr val="B42318"/>
              </a:solidFill>
              <a:ln>
                <a:noFill/>
              </a:ln>
              <a:effectLst/>
            </c:spPr>
            <c:extLst>
              <c:ext xmlns:c16="http://schemas.microsoft.com/office/drawing/2014/chart" uri="{C3380CC4-5D6E-409C-BE32-E72D297353CC}">
                <c16:uniqueId val="{00000005-C321-4123-BA7A-2A423511F832}"/>
              </c:ext>
            </c:extLst>
          </c:dPt>
          <c:dLbls>
            <c:numFmt formatCode="&quot;$&quot;#,##0.00,,&quot;M&quot;" sourceLinked="0"/>
            <c:spPr>
              <a:noFill/>
              <a:ln>
                <a:noFill/>
              </a:ln>
              <a:effectLst/>
            </c:spPr>
            <c:txPr>
              <a:bodyPr rot="0" spcFirstLastPara="1" vertOverflow="ellipsis" vert="horz" wrap="square" anchor="ctr" anchorCtr="1"/>
              <a:lstStyle/>
              <a:p>
                <a:pPr>
                  <a:defRPr sz="900" b="0" i="0" u="none" strike="noStrike" kern="1200" baseline="0">
                    <a:solidFill>
                      <a:srgbClr val="1D2433"/>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Dashboard!$B$106:$B$109</c:f>
              <c:strCache>
                <c:ptCount val="4"/>
                <c:pt idx="0">
                  <c:v>Budget</c:v>
                </c:pt>
                <c:pt idx="1">
                  <c:v>Base</c:v>
                </c:pt>
                <c:pt idx="2">
                  <c:v>Upside</c:v>
                </c:pt>
                <c:pt idx="3">
                  <c:v>Downside</c:v>
                </c:pt>
              </c:strCache>
            </c:strRef>
          </c:cat>
          <c:val>
            <c:numRef>
              <c:f>Dashboard!$C$106:$C$109</c:f>
              <c:numCache>
                <c:formatCode>#,##0;\(#,##0\);"–"</c:formatCode>
                <c:ptCount val="4"/>
                <c:pt idx="0">
                  <c:v>2731657.03000001</c:v>
                </c:pt>
                <c:pt idx="1">
                  <c:v>2319179.863336884</c:v>
                </c:pt>
                <c:pt idx="2">
                  <c:v>2836093.9996937122</c:v>
                </c:pt>
                <c:pt idx="3">
                  <c:v>1656743.0214050836</c:v>
                </c:pt>
              </c:numCache>
            </c:numRef>
          </c:val>
          <c:extLst>
            <c:ext xmlns:c16="http://schemas.microsoft.com/office/drawing/2014/chart" uri="{C3380CC4-5D6E-409C-BE32-E72D297353CC}">
              <c16:uniqueId val="{00000001-C321-4123-BA7A-2A423511F832}"/>
            </c:ext>
          </c:extLst>
        </c:ser>
        <c:dLbls>
          <c:showLegendKey val="0"/>
          <c:showVal val="0"/>
          <c:showCatName val="0"/>
          <c:showSerName val="0"/>
          <c:showPercent val="0"/>
          <c:showBubbleSize val="0"/>
        </c:dLbls>
        <c:gapWidth val="70"/>
        <c:overlap val="-27"/>
        <c:axId val="385196080"/>
        <c:axId val="385724528"/>
      </c:barChart>
      <c:catAx>
        <c:axId val="385196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D2433"/>
                </a:solidFill>
                <a:latin typeface="+mn-lt"/>
                <a:ea typeface="+mn-ea"/>
                <a:cs typeface="+mn-cs"/>
              </a:defRPr>
            </a:pPr>
            <a:endParaRPr lang="en-US"/>
          </a:p>
        </c:txPr>
        <c:crossAx val="385724528"/>
        <c:crosses val="autoZero"/>
        <c:auto val="1"/>
        <c:lblAlgn val="ctr"/>
        <c:lblOffset val="100"/>
        <c:noMultiLvlLbl val="0"/>
      </c:catAx>
      <c:valAx>
        <c:axId val="385724528"/>
        <c:scaling>
          <c:orientation val="minMax"/>
        </c:scaling>
        <c:delete val="0"/>
        <c:axPos val="l"/>
        <c:majorGridlines>
          <c:spPr>
            <a:ln w="9525" cap="flat" cmpd="sng" algn="ctr">
              <a:solidFill>
                <a:srgbClr val="E4E8EE"/>
              </a:solidFill>
              <a:round/>
            </a:ln>
            <a:effectLst/>
          </c:spPr>
        </c:majorGridlines>
        <c:numFmt formatCode="&quot;$&quot;#,##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D2433"/>
                </a:solidFill>
                <a:latin typeface="+mn-lt"/>
                <a:ea typeface="+mn-ea"/>
                <a:cs typeface="+mn-cs"/>
              </a:defRPr>
            </a:pPr>
            <a:endParaRPr lang="en-US"/>
          </a:p>
        </c:txPr>
        <c:crossAx val="385196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a:extLs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sz="900">
          <a:solidFill>
            <a:srgbClr val="1D2433"/>
          </a:solidFil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1F3A5F"/>
                </a:solidFill>
                <a:latin typeface="+mn-lt"/>
                <a:ea typeface="+mn-ea"/>
                <a:cs typeface="+mn-cs"/>
              </a:defRPr>
            </a:pPr>
            <a:r>
              <a:rPr lang="en-CA" sz="1100" b="1">
                <a:solidFill>
                  <a:srgbClr val="1F3A5F"/>
                </a:solidFill>
              </a:rPr>
              <a:t>FY EBITDA impact of one step on each driver</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3A5F"/>
              </a:solidFill>
              <a:latin typeface="+mn-lt"/>
              <a:ea typeface="+mn-ea"/>
              <a:cs typeface="+mn-cs"/>
            </a:defRPr>
          </a:pPr>
          <a:endParaRPr lang="en-US"/>
        </a:p>
      </c:txPr>
    </c:title>
    <c:autoTitleDeleted val="0"/>
    <c:plotArea>
      <c:layout/>
      <c:barChart>
        <c:barDir val="bar"/>
        <c:grouping val="clustered"/>
        <c:varyColors val="0"/>
        <c:ser>
          <c:idx val="0"/>
          <c:order val="0"/>
          <c:tx>
            <c:v>FY EBITDA impact</c:v>
          </c:tx>
          <c:spPr>
            <a:solidFill>
              <a:srgbClr val="0F766E"/>
            </a:solidFill>
            <a:ln>
              <a:noFill/>
            </a:ln>
            <a:effectLst/>
          </c:spPr>
          <c:invertIfNegative val="1"/>
          <c:cat>
            <c:strRef>
              <c:f>Scenarios!$S$37:$S$41</c:f>
              <c:strCache>
                <c:ptCount val="5"/>
                <c:pt idx="0">
                  <c:v>Freight per case</c:v>
                </c:pt>
                <c:pt idx="1">
                  <c:v>Operating expenses</c:v>
                </c:pt>
                <c:pt idx="2">
                  <c:v>Volume</c:v>
                </c:pt>
                <c:pt idx="3">
                  <c:v>Unit cost</c:v>
                </c:pt>
                <c:pt idx="4">
                  <c:v>Price</c:v>
                </c:pt>
              </c:strCache>
            </c:strRef>
          </c:cat>
          <c:val>
            <c:numRef>
              <c:f>Scenarios!$T$37:$T$41</c:f>
              <c:numCache>
                <c:formatCode>\+#,##0;\(#,##0\);"–"</c:formatCode>
                <c:ptCount val="5"/>
                <c:pt idx="0">
                  <c:v>-3664.2587933732675</c:v>
                </c:pt>
                <c:pt idx="1">
                  <c:v>-29887.331072673802</c:v>
                </c:pt>
                <c:pt idx="2">
                  <c:v>37819.62440604256</c:v>
                </c:pt>
                <c:pt idx="3">
                  <c:v>-117253.18811983734</c:v>
                </c:pt>
                <c:pt idx="4">
                  <c:v>158737.07131925315</c:v>
                </c:pt>
              </c:numCache>
            </c:numRef>
          </c:val>
          <c:extLst>
            <c:ext xmlns:c14="http://schemas.microsoft.com/office/drawing/2007/8/2/chart" uri="{6F2FDCE9-48DA-4B69-8628-5D25D57E5C99}">
              <c14:invertSolidFillFmt>
                <c14:spPr xmlns:c14="http://schemas.microsoft.com/office/drawing/2007/8/2/chart">
                  <a:solidFill>
                    <a:srgbClr val="B42318"/>
                  </a:solidFill>
                  <a:ln>
                    <a:noFill/>
                  </a:ln>
                  <a:effectLst/>
                </c14:spPr>
              </c14:invertSolidFillFmt>
            </c:ext>
            <c:ext xmlns:c16="http://schemas.microsoft.com/office/drawing/2014/chart" uri="{C3380CC4-5D6E-409C-BE32-E72D297353CC}">
              <c16:uniqueId val="{00000001-2E38-4314-9716-F65EBBFC9EC9}"/>
            </c:ext>
          </c:extLst>
        </c:ser>
        <c:dLbls>
          <c:showLegendKey val="0"/>
          <c:showVal val="0"/>
          <c:showCatName val="0"/>
          <c:showSerName val="0"/>
          <c:showPercent val="0"/>
          <c:showBubbleSize val="0"/>
        </c:dLbls>
        <c:gapWidth val="60"/>
        <c:axId val="385207680"/>
        <c:axId val="385818128"/>
      </c:barChart>
      <c:catAx>
        <c:axId val="385207680"/>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D2433"/>
                </a:solidFill>
                <a:latin typeface="+mn-lt"/>
                <a:ea typeface="+mn-ea"/>
                <a:cs typeface="+mn-cs"/>
              </a:defRPr>
            </a:pPr>
            <a:endParaRPr lang="en-US"/>
          </a:p>
        </c:txPr>
        <c:crossAx val="385818128"/>
        <c:crosses val="autoZero"/>
        <c:auto val="1"/>
        <c:lblAlgn val="ctr"/>
        <c:lblOffset val="100"/>
        <c:noMultiLvlLbl val="0"/>
      </c:catAx>
      <c:valAx>
        <c:axId val="385818128"/>
        <c:scaling>
          <c:orientation val="minMax"/>
        </c:scaling>
        <c:delete val="0"/>
        <c:axPos val="b"/>
        <c:majorGridlines>
          <c:spPr>
            <a:ln w="9525" cap="flat" cmpd="sng" algn="ctr">
              <a:solidFill>
                <a:srgbClr val="E4E8EE"/>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D2433"/>
                </a:solidFill>
                <a:latin typeface="+mn-lt"/>
                <a:ea typeface="+mn-ea"/>
                <a:cs typeface="+mn-cs"/>
              </a:defRPr>
            </a:pPr>
            <a:endParaRPr lang="en-US"/>
          </a:p>
        </c:txPr>
        <c:crossAx val="385207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a:extLs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sz="900">
          <a:solidFill>
            <a:srgbClr val="1D2433"/>
          </a:solidFil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1F3A5F"/>
                </a:solidFill>
                <a:latin typeface="+mn-lt"/>
                <a:ea typeface="+mn-ea"/>
                <a:cs typeface="+mn-cs"/>
              </a:defRPr>
            </a:pPr>
            <a:r>
              <a:rPr lang="en-CA" sz="1100" b="1">
                <a:solidFill>
                  <a:srgbClr val="1F3A5F"/>
                </a:solidFill>
              </a:rPr>
              <a:t>Share of shelf life used, by category</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3A5F"/>
              </a:solidFill>
              <a:latin typeface="+mn-lt"/>
              <a:ea typeface="+mn-ea"/>
              <a:cs typeface="+mn-cs"/>
            </a:defRPr>
          </a:pPr>
          <a:endParaRPr lang="en-US"/>
        </a:p>
      </c:txPr>
    </c:title>
    <c:autoTitleDeleted val="0"/>
    <c:plotArea>
      <c:layout/>
      <c:lineChart>
        <c:grouping val="standard"/>
        <c:varyColors val="0"/>
        <c:ser>
          <c:idx val="0"/>
          <c:order val="0"/>
          <c:tx>
            <c:v>Beef</c:v>
          </c:tx>
          <c:spPr>
            <a:ln w="19050" cap="rnd">
              <a:solidFill>
                <a:srgbClr val="1F3A5F"/>
              </a:solidFill>
              <a:round/>
            </a:ln>
            <a:effectLst/>
          </c:spPr>
          <c:marker>
            <c:symbol val="none"/>
          </c:marker>
          <c:cat>
            <c:numRef>
              <c:f>WorkingCapital!$C$27:$O$27</c:f>
              <c:numCache>
                <c:formatCode>mmm\ yy</c:formatCode>
                <c:ptCount val="13"/>
                <c:pt idx="0">
                  <c:v>45870</c:v>
                </c:pt>
                <c:pt idx="1">
                  <c:v>45901</c:v>
                </c:pt>
                <c:pt idx="2">
                  <c:v>45931</c:v>
                </c:pt>
                <c:pt idx="3">
                  <c:v>45962</c:v>
                </c:pt>
                <c:pt idx="4">
                  <c:v>45992</c:v>
                </c:pt>
                <c:pt idx="5">
                  <c:v>46023</c:v>
                </c:pt>
                <c:pt idx="6">
                  <c:v>46054</c:v>
                </c:pt>
                <c:pt idx="7">
                  <c:v>46082</c:v>
                </c:pt>
                <c:pt idx="8">
                  <c:v>46113</c:v>
                </c:pt>
                <c:pt idx="9">
                  <c:v>46143</c:v>
                </c:pt>
                <c:pt idx="10">
                  <c:v>46174</c:v>
                </c:pt>
                <c:pt idx="11">
                  <c:v>46204</c:v>
                </c:pt>
                <c:pt idx="12">
                  <c:v>46235</c:v>
                </c:pt>
              </c:numCache>
            </c:numRef>
          </c:cat>
          <c:val>
            <c:numRef>
              <c:f>WorkingCapital!$C$28:$O$28</c:f>
              <c:numCache>
                <c:formatCode>0%</c:formatCode>
                <c:ptCount val="13"/>
                <c:pt idx="0">
                  <c:v>0.44778257353752726</c:v>
                </c:pt>
                <c:pt idx="1">
                  <c:v>0.40803964341942439</c:v>
                </c:pt>
                <c:pt idx="2">
                  <c:v>0.4146662695774509</c:v>
                </c:pt>
                <c:pt idx="3">
                  <c:v>0.43465140290130855</c:v>
                </c:pt>
                <c:pt idx="4">
                  <c:v>0.4573929400475748</c:v>
                </c:pt>
                <c:pt idx="5">
                  <c:v>0.43923178070661684</c:v>
                </c:pt>
                <c:pt idx="6">
                  <c:v>0.45972263542150821</c:v>
                </c:pt>
                <c:pt idx="7">
                  <c:v>0.49215766724743093</c:v>
                </c:pt>
                <c:pt idx="8">
                  <c:v>0.49079768349333253</c:v>
                </c:pt>
                <c:pt idx="9">
                  <c:v>0.51039527727157763</c:v>
                </c:pt>
                <c:pt idx="10">
                  <c:v>0.5106420898980204</c:v>
                </c:pt>
                <c:pt idx="11">
                  <c:v>0.48326810938987075</c:v>
                </c:pt>
                <c:pt idx="12">
                  <c:v>0.45762355418944245</c:v>
                </c:pt>
              </c:numCache>
            </c:numRef>
          </c:val>
          <c:smooth val="0"/>
          <c:extLst>
            <c:ext xmlns:c16="http://schemas.microsoft.com/office/drawing/2014/chart" uri="{C3380CC4-5D6E-409C-BE32-E72D297353CC}">
              <c16:uniqueId val="{00000001-41F1-4BBC-B36D-F08197DBF0E6}"/>
            </c:ext>
          </c:extLst>
        </c:ser>
        <c:ser>
          <c:idx val="1"/>
          <c:order val="1"/>
          <c:tx>
            <c:v>Pork</c:v>
          </c:tx>
          <c:spPr>
            <a:ln w="19050" cap="rnd">
              <a:solidFill>
                <a:srgbClr val="7A8BA6"/>
              </a:solidFill>
              <a:round/>
            </a:ln>
            <a:effectLst/>
          </c:spPr>
          <c:marker>
            <c:symbol val="none"/>
          </c:marker>
          <c:cat>
            <c:numRef>
              <c:f>WorkingCapital!$C$27:$O$27</c:f>
              <c:numCache>
                <c:formatCode>mmm\ yy</c:formatCode>
                <c:ptCount val="13"/>
                <c:pt idx="0">
                  <c:v>45870</c:v>
                </c:pt>
                <c:pt idx="1">
                  <c:v>45901</c:v>
                </c:pt>
                <c:pt idx="2">
                  <c:v>45931</c:v>
                </c:pt>
                <c:pt idx="3">
                  <c:v>45962</c:v>
                </c:pt>
                <c:pt idx="4">
                  <c:v>45992</c:v>
                </c:pt>
                <c:pt idx="5">
                  <c:v>46023</c:v>
                </c:pt>
                <c:pt idx="6">
                  <c:v>46054</c:v>
                </c:pt>
                <c:pt idx="7">
                  <c:v>46082</c:v>
                </c:pt>
                <c:pt idx="8">
                  <c:v>46113</c:v>
                </c:pt>
                <c:pt idx="9">
                  <c:v>46143</c:v>
                </c:pt>
                <c:pt idx="10">
                  <c:v>46174</c:v>
                </c:pt>
                <c:pt idx="11">
                  <c:v>46204</c:v>
                </c:pt>
                <c:pt idx="12">
                  <c:v>46235</c:v>
                </c:pt>
              </c:numCache>
            </c:numRef>
          </c:cat>
          <c:val>
            <c:numRef>
              <c:f>WorkingCapital!$C$29:$O$29</c:f>
              <c:numCache>
                <c:formatCode>0%</c:formatCode>
                <c:ptCount val="13"/>
                <c:pt idx="0">
                  <c:v>0.42867359558538354</c:v>
                </c:pt>
                <c:pt idx="1">
                  <c:v>0.41028959149269184</c:v>
                </c:pt>
                <c:pt idx="2">
                  <c:v>0.4123295735704865</c:v>
                </c:pt>
                <c:pt idx="3">
                  <c:v>0.44395596979663149</c:v>
                </c:pt>
                <c:pt idx="4">
                  <c:v>0.46654648354762812</c:v>
                </c:pt>
                <c:pt idx="5">
                  <c:v>0.42190400367978959</c:v>
                </c:pt>
                <c:pt idx="6">
                  <c:v>0.41379471951998364</c:v>
                </c:pt>
                <c:pt idx="7">
                  <c:v>0.43635303167710587</c:v>
                </c:pt>
                <c:pt idx="8">
                  <c:v>0.46301730146894349</c:v>
                </c:pt>
                <c:pt idx="9">
                  <c:v>0.45555501215127886</c:v>
                </c:pt>
                <c:pt idx="10">
                  <c:v>0.43126503476455924</c:v>
                </c:pt>
                <c:pt idx="11">
                  <c:v>0.43633747132792561</c:v>
                </c:pt>
                <c:pt idx="12">
                  <c:v>0.42504396896284108</c:v>
                </c:pt>
              </c:numCache>
            </c:numRef>
          </c:val>
          <c:smooth val="0"/>
          <c:extLst>
            <c:ext xmlns:c16="http://schemas.microsoft.com/office/drawing/2014/chart" uri="{C3380CC4-5D6E-409C-BE32-E72D297353CC}">
              <c16:uniqueId val="{00000002-41F1-4BBC-B36D-F08197DBF0E6}"/>
            </c:ext>
          </c:extLst>
        </c:ser>
        <c:ser>
          <c:idx val="2"/>
          <c:order val="2"/>
          <c:tx>
            <c:v>Poultry</c:v>
          </c:tx>
          <c:spPr>
            <a:ln w="19050" cap="rnd">
              <a:solidFill>
                <a:srgbClr val="0F766E"/>
              </a:solidFill>
              <a:round/>
            </a:ln>
            <a:effectLst/>
          </c:spPr>
          <c:marker>
            <c:symbol val="none"/>
          </c:marker>
          <c:cat>
            <c:numRef>
              <c:f>WorkingCapital!$C$27:$O$27</c:f>
              <c:numCache>
                <c:formatCode>mmm\ yy</c:formatCode>
                <c:ptCount val="13"/>
                <c:pt idx="0">
                  <c:v>45870</c:v>
                </c:pt>
                <c:pt idx="1">
                  <c:v>45901</c:v>
                </c:pt>
                <c:pt idx="2">
                  <c:v>45931</c:v>
                </c:pt>
                <c:pt idx="3">
                  <c:v>45962</c:v>
                </c:pt>
                <c:pt idx="4">
                  <c:v>45992</c:v>
                </c:pt>
                <c:pt idx="5">
                  <c:v>46023</c:v>
                </c:pt>
                <c:pt idx="6">
                  <c:v>46054</c:v>
                </c:pt>
                <c:pt idx="7">
                  <c:v>46082</c:v>
                </c:pt>
                <c:pt idx="8">
                  <c:v>46113</c:v>
                </c:pt>
                <c:pt idx="9">
                  <c:v>46143</c:v>
                </c:pt>
                <c:pt idx="10">
                  <c:v>46174</c:v>
                </c:pt>
                <c:pt idx="11">
                  <c:v>46204</c:v>
                </c:pt>
                <c:pt idx="12">
                  <c:v>46235</c:v>
                </c:pt>
              </c:numCache>
            </c:numRef>
          </c:cat>
          <c:val>
            <c:numRef>
              <c:f>WorkingCapital!$C$30:$O$30</c:f>
              <c:numCache>
                <c:formatCode>0%</c:formatCode>
                <c:ptCount val="13"/>
                <c:pt idx="0">
                  <c:v>0.41480862888779946</c:v>
                </c:pt>
                <c:pt idx="1">
                  <c:v>0.42506311269598618</c:v>
                </c:pt>
                <c:pt idx="2">
                  <c:v>0.4247509440158419</c:v>
                </c:pt>
                <c:pt idx="3">
                  <c:v>0.43384039889598752</c:v>
                </c:pt>
                <c:pt idx="4">
                  <c:v>0.44601869005266287</c:v>
                </c:pt>
                <c:pt idx="5">
                  <c:v>0.41504570442991889</c:v>
                </c:pt>
                <c:pt idx="6">
                  <c:v>0.4322122751657958</c:v>
                </c:pt>
                <c:pt idx="7">
                  <c:v>0.44220430135632194</c:v>
                </c:pt>
                <c:pt idx="8">
                  <c:v>0.43381944785736393</c:v>
                </c:pt>
                <c:pt idx="9">
                  <c:v>0.43693932841228206</c:v>
                </c:pt>
                <c:pt idx="10">
                  <c:v>0.43207992936986406</c:v>
                </c:pt>
                <c:pt idx="11">
                  <c:v>0.42835045628020296</c:v>
                </c:pt>
                <c:pt idx="12">
                  <c:v>0.42896303118267026</c:v>
                </c:pt>
              </c:numCache>
            </c:numRef>
          </c:val>
          <c:smooth val="0"/>
          <c:extLst>
            <c:ext xmlns:c16="http://schemas.microsoft.com/office/drawing/2014/chart" uri="{C3380CC4-5D6E-409C-BE32-E72D297353CC}">
              <c16:uniqueId val="{00000003-41F1-4BBC-B36D-F08197DBF0E6}"/>
            </c:ext>
          </c:extLst>
        </c:ser>
        <c:ser>
          <c:idx val="3"/>
          <c:order val="3"/>
          <c:tx>
            <c:v>Seafood</c:v>
          </c:tx>
          <c:spPr>
            <a:ln w="19050" cap="rnd">
              <a:solidFill>
                <a:srgbClr val="5FA8A0"/>
              </a:solidFill>
              <a:round/>
            </a:ln>
            <a:effectLst/>
          </c:spPr>
          <c:marker>
            <c:symbol val="none"/>
          </c:marker>
          <c:cat>
            <c:numRef>
              <c:f>WorkingCapital!$C$27:$O$27</c:f>
              <c:numCache>
                <c:formatCode>mmm\ yy</c:formatCode>
                <c:ptCount val="13"/>
                <c:pt idx="0">
                  <c:v>45870</c:v>
                </c:pt>
                <c:pt idx="1">
                  <c:v>45901</c:v>
                </c:pt>
                <c:pt idx="2">
                  <c:v>45931</c:v>
                </c:pt>
                <c:pt idx="3">
                  <c:v>45962</c:v>
                </c:pt>
                <c:pt idx="4">
                  <c:v>45992</c:v>
                </c:pt>
                <c:pt idx="5">
                  <c:v>46023</c:v>
                </c:pt>
                <c:pt idx="6">
                  <c:v>46054</c:v>
                </c:pt>
                <c:pt idx="7">
                  <c:v>46082</c:v>
                </c:pt>
                <c:pt idx="8">
                  <c:v>46113</c:v>
                </c:pt>
                <c:pt idx="9">
                  <c:v>46143</c:v>
                </c:pt>
                <c:pt idx="10">
                  <c:v>46174</c:v>
                </c:pt>
                <c:pt idx="11">
                  <c:v>46204</c:v>
                </c:pt>
                <c:pt idx="12">
                  <c:v>46235</c:v>
                </c:pt>
              </c:numCache>
            </c:numRef>
          </c:cat>
          <c:val>
            <c:numRef>
              <c:f>WorkingCapital!$C$31:$O$31</c:f>
              <c:numCache>
                <c:formatCode>0%</c:formatCode>
                <c:ptCount val="13"/>
                <c:pt idx="0">
                  <c:v>0.37277179825143769</c:v>
                </c:pt>
                <c:pt idx="1">
                  <c:v>0.35899740726552087</c:v>
                </c:pt>
                <c:pt idx="2">
                  <c:v>0.35642827950322353</c:v>
                </c:pt>
                <c:pt idx="3">
                  <c:v>0.36158088304486119</c:v>
                </c:pt>
                <c:pt idx="4">
                  <c:v>0.4161821766215813</c:v>
                </c:pt>
                <c:pt idx="5">
                  <c:v>0.38061971520461529</c:v>
                </c:pt>
                <c:pt idx="6">
                  <c:v>0.39368074240093953</c:v>
                </c:pt>
                <c:pt idx="7">
                  <c:v>0.43480554153641882</c:v>
                </c:pt>
                <c:pt idx="8">
                  <c:v>0.44750397863115021</c:v>
                </c:pt>
                <c:pt idx="9">
                  <c:v>0.47054419480509047</c:v>
                </c:pt>
                <c:pt idx="10">
                  <c:v>0.43274515909798483</c:v>
                </c:pt>
                <c:pt idx="11">
                  <c:v>0.37914727120107489</c:v>
                </c:pt>
                <c:pt idx="12">
                  <c:v>0.35988897647688312</c:v>
                </c:pt>
              </c:numCache>
            </c:numRef>
          </c:val>
          <c:smooth val="0"/>
          <c:extLst>
            <c:ext xmlns:c16="http://schemas.microsoft.com/office/drawing/2014/chart" uri="{C3380CC4-5D6E-409C-BE32-E72D297353CC}">
              <c16:uniqueId val="{00000004-41F1-4BBC-B36D-F08197DBF0E6}"/>
            </c:ext>
          </c:extLst>
        </c:ser>
        <c:ser>
          <c:idx val="4"/>
          <c:order val="4"/>
          <c:tx>
            <c:v>Charcuterie</c:v>
          </c:tx>
          <c:spPr>
            <a:ln w="19050" cap="rnd">
              <a:solidFill>
                <a:srgbClr val="B7791F"/>
              </a:solidFill>
              <a:round/>
            </a:ln>
            <a:effectLst/>
          </c:spPr>
          <c:marker>
            <c:symbol val="none"/>
          </c:marker>
          <c:cat>
            <c:numRef>
              <c:f>WorkingCapital!$C$27:$O$27</c:f>
              <c:numCache>
                <c:formatCode>mmm\ yy</c:formatCode>
                <c:ptCount val="13"/>
                <c:pt idx="0">
                  <c:v>45870</c:v>
                </c:pt>
                <c:pt idx="1">
                  <c:v>45901</c:v>
                </c:pt>
                <c:pt idx="2">
                  <c:v>45931</c:v>
                </c:pt>
                <c:pt idx="3">
                  <c:v>45962</c:v>
                </c:pt>
                <c:pt idx="4">
                  <c:v>45992</c:v>
                </c:pt>
                <c:pt idx="5">
                  <c:v>46023</c:v>
                </c:pt>
                <c:pt idx="6">
                  <c:v>46054</c:v>
                </c:pt>
                <c:pt idx="7">
                  <c:v>46082</c:v>
                </c:pt>
                <c:pt idx="8">
                  <c:v>46113</c:v>
                </c:pt>
                <c:pt idx="9">
                  <c:v>46143</c:v>
                </c:pt>
                <c:pt idx="10">
                  <c:v>46174</c:v>
                </c:pt>
                <c:pt idx="11">
                  <c:v>46204</c:v>
                </c:pt>
                <c:pt idx="12">
                  <c:v>46235</c:v>
                </c:pt>
              </c:numCache>
            </c:numRef>
          </c:cat>
          <c:val>
            <c:numRef>
              <c:f>WorkingCapital!$C$32:$O$32</c:f>
              <c:numCache>
                <c:formatCode>0%</c:formatCode>
                <c:ptCount val="13"/>
                <c:pt idx="0">
                  <c:v>0.3642016992692596</c:v>
                </c:pt>
                <c:pt idx="1">
                  <c:v>0.38009280467592732</c:v>
                </c:pt>
                <c:pt idx="2">
                  <c:v>0.39788305264155777</c:v>
                </c:pt>
                <c:pt idx="3">
                  <c:v>0.41869205044566027</c:v>
                </c:pt>
                <c:pt idx="4">
                  <c:v>0.41378141362330889</c:v>
                </c:pt>
                <c:pt idx="5">
                  <c:v>0.29470492121342817</c:v>
                </c:pt>
                <c:pt idx="6">
                  <c:v>0.32272102637465605</c:v>
                </c:pt>
                <c:pt idx="7">
                  <c:v>0.38520303755725244</c:v>
                </c:pt>
                <c:pt idx="8">
                  <c:v>0.38155861699855687</c:v>
                </c:pt>
                <c:pt idx="9">
                  <c:v>0.3700923516589335</c:v>
                </c:pt>
                <c:pt idx="10">
                  <c:v>0.37565819571570719</c:v>
                </c:pt>
                <c:pt idx="11">
                  <c:v>0.35900153465407475</c:v>
                </c:pt>
                <c:pt idx="12">
                  <c:v>0.35864955590584902</c:v>
                </c:pt>
              </c:numCache>
            </c:numRef>
          </c:val>
          <c:smooth val="0"/>
          <c:extLst>
            <c:ext xmlns:c16="http://schemas.microsoft.com/office/drawing/2014/chart" uri="{C3380CC4-5D6E-409C-BE32-E72D297353CC}">
              <c16:uniqueId val="{00000005-41F1-4BBC-B36D-F08197DBF0E6}"/>
            </c:ext>
          </c:extLst>
        </c:ser>
        <c:ser>
          <c:idx val="5"/>
          <c:order val="5"/>
          <c:tx>
            <c:v>Cheese &amp; Dairy</c:v>
          </c:tx>
          <c:spPr>
            <a:ln w="28575" cap="rnd">
              <a:solidFill>
                <a:srgbClr val="B42318"/>
              </a:solidFill>
              <a:round/>
            </a:ln>
            <a:effectLst/>
          </c:spPr>
          <c:marker>
            <c:symbol val="none"/>
          </c:marker>
          <c:cat>
            <c:numRef>
              <c:f>WorkingCapital!$C$27:$O$27</c:f>
              <c:numCache>
                <c:formatCode>mmm\ yy</c:formatCode>
                <c:ptCount val="13"/>
                <c:pt idx="0">
                  <c:v>45870</c:v>
                </c:pt>
                <c:pt idx="1">
                  <c:v>45901</c:v>
                </c:pt>
                <c:pt idx="2">
                  <c:v>45931</c:v>
                </c:pt>
                <c:pt idx="3">
                  <c:v>45962</c:v>
                </c:pt>
                <c:pt idx="4">
                  <c:v>45992</c:v>
                </c:pt>
                <c:pt idx="5">
                  <c:v>46023</c:v>
                </c:pt>
                <c:pt idx="6">
                  <c:v>46054</c:v>
                </c:pt>
                <c:pt idx="7">
                  <c:v>46082</c:v>
                </c:pt>
                <c:pt idx="8">
                  <c:v>46113</c:v>
                </c:pt>
                <c:pt idx="9">
                  <c:v>46143</c:v>
                </c:pt>
                <c:pt idx="10">
                  <c:v>46174</c:v>
                </c:pt>
                <c:pt idx="11">
                  <c:v>46204</c:v>
                </c:pt>
                <c:pt idx="12">
                  <c:v>46235</c:v>
                </c:pt>
              </c:numCache>
            </c:numRef>
          </c:cat>
          <c:val>
            <c:numRef>
              <c:f>WorkingCapital!$C$33:$O$33</c:f>
              <c:numCache>
                <c:formatCode>0%</c:formatCode>
                <c:ptCount val="13"/>
                <c:pt idx="0">
                  <c:v>0.39689201376000205</c:v>
                </c:pt>
                <c:pt idx="1">
                  <c:v>0.41192701015405347</c:v>
                </c:pt>
                <c:pt idx="2">
                  <c:v>0.42781103871744441</c:v>
                </c:pt>
                <c:pt idx="3">
                  <c:v>0.44030894007592614</c:v>
                </c:pt>
                <c:pt idx="4">
                  <c:v>0.44069413175813055</c:v>
                </c:pt>
                <c:pt idx="5">
                  <c:v>0.35689539180608143</c:v>
                </c:pt>
                <c:pt idx="6">
                  <c:v>0.39814676010558991</c:v>
                </c:pt>
                <c:pt idx="7">
                  <c:v>0.48805131464898388</c:v>
                </c:pt>
                <c:pt idx="8">
                  <c:v>0.50472101814403925</c:v>
                </c:pt>
                <c:pt idx="9">
                  <c:v>0.50380596115288545</c:v>
                </c:pt>
                <c:pt idx="10">
                  <c:v>0.52506125216822008</c:v>
                </c:pt>
                <c:pt idx="11">
                  <c:v>0.54297820459095214</c:v>
                </c:pt>
                <c:pt idx="12">
                  <c:v>0.57705876021413083</c:v>
                </c:pt>
              </c:numCache>
            </c:numRef>
          </c:val>
          <c:smooth val="0"/>
          <c:extLst>
            <c:ext xmlns:c16="http://schemas.microsoft.com/office/drawing/2014/chart" uri="{C3380CC4-5D6E-409C-BE32-E72D297353CC}">
              <c16:uniqueId val="{00000006-41F1-4BBC-B36D-F08197DBF0E6}"/>
            </c:ext>
          </c:extLst>
        </c:ser>
        <c:ser>
          <c:idx val="6"/>
          <c:order val="6"/>
          <c:tx>
            <c:v>Risk line</c:v>
          </c:tx>
          <c:spPr>
            <a:ln w="15875" cap="rnd">
              <a:solidFill>
                <a:srgbClr val="5B6577"/>
              </a:solidFill>
              <a:prstDash val="dash"/>
              <a:round/>
            </a:ln>
            <a:effectLst/>
          </c:spPr>
          <c:marker>
            <c:symbol val="none"/>
          </c:marker>
          <c:cat>
            <c:numRef>
              <c:f>WorkingCapital!$C$27:$O$27</c:f>
              <c:numCache>
                <c:formatCode>mmm\ yy</c:formatCode>
                <c:ptCount val="13"/>
                <c:pt idx="0">
                  <c:v>45870</c:v>
                </c:pt>
                <c:pt idx="1">
                  <c:v>45901</c:v>
                </c:pt>
                <c:pt idx="2">
                  <c:v>45931</c:v>
                </c:pt>
                <c:pt idx="3">
                  <c:v>45962</c:v>
                </c:pt>
                <c:pt idx="4">
                  <c:v>45992</c:v>
                </c:pt>
                <c:pt idx="5">
                  <c:v>46023</c:v>
                </c:pt>
                <c:pt idx="6">
                  <c:v>46054</c:v>
                </c:pt>
                <c:pt idx="7">
                  <c:v>46082</c:v>
                </c:pt>
                <c:pt idx="8">
                  <c:v>46113</c:v>
                </c:pt>
                <c:pt idx="9">
                  <c:v>46143</c:v>
                </c:pt>
                <c:pt idx="10">
                  <c:v>46174</c:v>
                </c:pt>
                <c:pt idx="11">
                  <c:v>46204</c:v>
                </c:pt>
                <c:pt idx="12">
                  <c:v>46235</c:v>
                </c:pt>
              </c:numCache>
            </c:numRef>
          </c:cat>
          <c:val>
            <c:numRef>
              <c:f>WorkingCapital!$C$34:$O$34</c:f>
              <c:numCache>
                <c:formatCode>0%</c:formatCode>
                <c:ptCount val="13"/>
                <c:pt idx="0">
                  <c:v>0.5</c:v>
                </c:pt>
                <c:pt idx="1">
                  <c:v>0.5</c:v>
                </c:pt>
                <c:pt idx="2">
                  <c:v>0.5</c:v>
                </c:pt>
                <c:pt idx="3">
                  <c:v>0.5</c:v>
                </c:pt>
                <c:pt idx="4">
                  <c:v>0.5</c:v>
                </c:pt>
                <c:pt idx="5">
                  <c:v>0.5</c:v>
                </c:pt>
                <c:pt idx="6">
                  <c:v>0.5</c:v>
                </c:pt>
                <c:pt idx="7">
                  <c:v>0.5</c:v>
                </c:pt>
                <c:pt idx="8">
                  <c:v>0.5</c:v>
                </c:pt>
                <c:pt idx="9">
                  <c:v>0.5</c:v>
                </c:pt>
                <c:pt idx="10">
                  <c:v>0.5</c:v>
                </c:pt>
                <c:pt idx="11">
                  <c:v>0.5</c:v>
                </c:pt>
                <c:pt idx="12">
                  <c:v>0.5</c:v>
                </c:pt>
              </c:numCache>
            </c:numRef>
          </c:val>
          <c:smooth val="0"/>
          <c:extLst>
            <c:ext xmlns:c16="http://schemas.microsoft.com/office/drawing/2014/chart" uri="{C3380CC4-5D6E-409C-BE32-E72D297353CC}">
              <c16:uniqueId val="{00000007-41F1-4BBC-B36D-F08197DBF0E6}"/>
            </c:ext>
          </c:extLst>
        </c:ser>
        <c:dLbls>
          <c:showLegendKey val="0"/>
          <c:showVal val="0"/>
          <c:showCatName val="0"/>
          <c:showSerName val="0"/>
          <c:showPercent val="0"/>
          <c:showBubbleSize val="0"/>
        </c:dLbls>
        <c:smooth val="0"/>
        <c:axId val="385184016"/>
        <c:axId val="385712528"/>
      </c:lineChart>
      <c:dateAx>
        <c:axId val="385184016"/>
        <c:scaling>
          <c:orientation val="minMax"/>
        </c:scaling>
        <c:delete val="0"/>
        <c:axPos val="b"/>
        <c:numFmt formatCode="mmm\ 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D2433"/>
                </a:solidFill>
                <a:latin typeface="+mn-lt"/>
                <a:ea typeface="+mn-ea"/>
                <a:cs typeface="+mn-cs"/>
              </a:defRPr>
            </a:pPr>
            <a:endParaRPr lang="en-US"/>
          </a:p>
        </c:txPr>
        <c:crossAx val="385712528"/>
        <c:crosses val="autoZero"/>
        <c:auto val="1"/>
        <c:lblOffset val="100"/>
        <c:baseTimeUnit val="months"/>
      </c:dateAx>
      <c:valAx>
        <c:axId val="385712528"/>
        <c:scaling>
          <c:orientation val="minMax"/>
        </c:scaling>
        <c:delete val="0"/>
        <c:axPos val="l"/>
        <c:majorGridlines>
          <c:spPr>
            <a:ln w="9525" cap="flat" cmpd="sng" algn="ctr">
              <a:solidFill>
                <a:srgbClr val="E4E8EE"/>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D2433"/>
                </a:solidFill>
                <a:latin typeface="+mn-lt"/>
                <a:ea typeface="+mn-ea"/>
                <a:cs typeface="+mn-cs"/>
              </a:defRPr>
            </a:pPr>
            <a:endParaRPr lang="en-US"/>
          </a:p>
        </c:txPr>
        <c:crossAx val="3851840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1D2433"/>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a:extLs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sz="900">
          <a:solidFill>
            <a:srgbClr val="1D2433"/>
          </a:solidFill>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txData>
          <cx:v>EBITDA bridge, budget to actual, year to date</cx:v>
        </cx:txData>
      </cx:tx>
    </cx:title>
    <cx:plotArea>
      <cx:plotAreaRegion>
        <cx:series layoutId="waterfall" uniqueId="{00000000-7B43-4CE1-90CA-90B8F2537306}">
          <cx:dataLabels pos="outEnd">
            <cx:visibility seriesName="0" categoryName="0" value="1"/>
          </cx:dataLabels>
          <cx:dataId val="0"/>
          <cx:layoutPr>
            <cx:visibility connectorLines="1"/>
            <cx:subtotals>
              <cx:idx val="0"/>
              <cx:idx val="7"/>
            </cx:subtotals>
          </cx:layoutPr>
        </cx:series>
      </cx:plotAreaRegion>
      <cx:axis id="0">
        <cx:catScaling gapWidth="0.5"/>
        <cx:tickLabels/>
      </cx:axis>
      <cx:axis id="1">
        <cx:valScaling/>
        <cx:majorGridlines/>
        <cx:tickLabels/>
      </cx:axis>
    </cx:plotArea>
  </cx:chart>
  <cx:spPr>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0</xdr:colOff>
      <xdr:row>16</xdr:row>
      <xdr:rowOff>0</xdr:rowOff>
    </xdr:from>
    <xdr:to>
      <xdr:col>10</xdr:col>
      <xdr:colOff>0</xdr:colOff>
      <xdr:row>34</xdr:row>
      <xdr:rowOff>0</xdr:rowOff>
    </xdr:to>
    <xdr:graphicFrame macro="">
      <xdr:nvGraphicFramePr>
        <xdr:cNvPr id="2" name="Chart 1">
          <a:extLst>
            <a:ext uri="{FF2B5EF4-FFF2-40B4-BE49-F238E27FC236}">
              <a16:creationId xmlns:a16="http://schemas.microsoft.com/office/drawing/2014/main" id="{B54C9678-1D4A-009B-89A0-BDE6BF498D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16</xdr:row>
      <xdr:rowOff>0</xdr:rowOff>
    </xdr:from>
    <xdr:to>
      <xdr:col>19</xdr:col>
      <xdr:colOff>0</xdr:colOff>
      <xdr:row>34</xdr:row>
      <xdr:rowOff>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0579A9CC-25B5-170F-009C-41B6E5E50A7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943600" y="4546600"/>
              <a:ext cx="5772150" cy="3429000"/>
            </a:xfrm>
            <a:prstGeom prst="rect">
              <a:avLst/>
            </a:prstGeom>
            <a:solidFill>
              <a:prstClr val="white"/>
            </a:solidFill>
            <a:ln w="1">
              <a:solidFill>
                <a:prstClr val="green"/>
              </a:solidFill>
            </a:ln>
          </xdr:spPr>
          <xdr:txBody>
            <a:bodyPr vertOverflow="clip" horzOverflow="clip"/>
            <a:lstStyle/>
            <a:p>
              <a:r>
                <a:rPr lang="en-CA"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0</xdr:colOff>
      <xdr:row>35</xdr:row>
      <xdr:rowOff>0</xdr:rowOff>
    </xdr:from>
    <xdr:to>
      <xdr:col>10</xdr:col>
      <xdr:colOff>0</xdr:colOff>
      <xdr:row>53</xdr:row>
      <xdr:rowOff>0</xdr:rowOff>
    </xdr:to>
    <xdr:graphicFrame macro="">
      <xdr:nvGraphicFramePr>
        <xdr:cNvPr id="4" name="Chart 3">
          <a:extLst>
            <a:ext uri="{FF2B5EF4-FFF2-40B4-BE49-F238E27FC236}">
              <a16:creationId xmlns:a16="http://schemas.microsoft.com/office/drawing/2014/main" id="{22AADEB6-1822-B7C9-5BCE-CA8C9934E3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35</xdr:row>
      <xdr:rowOff>0</xdr:rowOff>
    </xdr:from>
    <xdr:to>
      <xdr:col>19</xdr:col>
      <xdr:colOff>0</xdr:colOff>
      <xdr:row>53</xdr:row>
      <xdr:rowOff>0</xdr:rowOff>
    </xdr:to>
    <xdr:graphicFrame macro="">
      <xdr:nvGraphicFramePr>
        <xdr:cNvPr id="5" name="Chart 4">
          <a:extLst>
            <a:ext uri="{FF2B5EF4-FFF2-40B4-BE49-F238E27FC236}">
              <a16:creationId xmlns:a16="http://schemas.microsoft.com/office/drawing/2014/main" id="{448666BA-3555-CDEE-4DAA-79672A873F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0</xdr:colOff>
      <xdr:row>33</xdr:row>
      <xdr:rowOff>0</xdr:rowOff>
    </xdr:from>
    <xdr:to>
      <xdr:col>17</xdr:col>
      <xdr:colOff>0</xdr:colOff>
      <xdr:row>49</xdr:row>
      <xdr:rowOff>0</xdr:rowOff>
    </xdr:to>
    <xdr:graphicFrame macro="">
      <xdr:nvGraphicFramePr>
        <xdr:cNvPr id="2" name="Chart 1">
          <a:extLst>
            <a:ext uri="{FF2B5EF4-FFF2-40B4-BE49-F238E27FC236}">
              <a16:creationId xmlns:a16="http://schemas.microsoft.com/office/drawing/2014/main" id="{13860989-A19D-4173-1BF9-CC1B97506B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0</xdr:colOff>
      <xdr:row>3</xdr:row>
      <xdr:rowOff>0</xdr:rowOff>
    </xdr:from>
    <xdr:to>
      <xdr:col>26</xdr:col>
      <xdr:colOff>0</xdr:colOff>
      <xdr:row>24</xdr:row>
      <xdr:rowOff>0</xdr:rowOff>
    </xdr:to>
    <xdr:graphicFrame macro="">
      <xdr:nvGraphicFramePr>
        <xdr:cNvPr id="2" name="Chart 1">
          <a:extLst>
            <a:ext uri="{FF2B5EF4-FFF2-40B4-BE49-F238E27FC236}">
              <a16:creationId xmlns:a16="http://schemas.microsoft.com/office/drawing/2014/main" id="{D91B98A9-7380-9DE5-F872-A8F22BC68F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14</xdr:row>
      <xdr:rowOff>0</xdr:rowOff>
    </xdr:from>
    <xdr:to>
      <xdr:col>3</xdr:col>
      <xdr:colOff>95250</xdr:colOff>
      <xdr:row>22</xdr:row>
      <xdr:rowOff>0</xdr:rowOff>
    </xdr:to>
    <mc:AlternateContent xmlns:mc="http://schemas.openxmlformats.org/markup-compatibility/2006">
      <mc:Choice xmlns:a14="http://schemas.microsoft.com/office/drawing/2010/main" Requires="a14">
        <xdr:graphicFrame macro="">
          <xdr:nvGraphicFramePr>
            <xdr:cNvPr id="2" name="Year">
              <a:extLst>
                <a:ext uri="{FF2B5EF4-FFF2-40B4-BE49-F238E27FC236}">
                  <a16:creationId xmlns:a16="http://schemas.microsoft.com/office/drawing/2014/main" id="{04AC3A38-EE03-E6BD-E827-B2D0E074B7B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69333" y="3005667"/>
              <a:ext cx="2338917" cy="1298222"/>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14</xdr:row>
      <xdr:rowOff>0</xdr:rowOff>
    </xdr:from>
    <xdr:to>
      <xdr:col>6</xdr:col>
      <xdr:colOff>184150</xdr:colOff>
      <xdr:row>22</xdr:row>
      <xdr:rowOff>0</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FDF9DD32-2EFC-0A6F-EA49-13D118C8C65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217333" y="3005667"/>
              <a:ext cx="1792817" cy="1298222"/>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14</xdr:row>
      <xdr:rowOff>0</xdr:rowOff>
    </xdr:from>
    <xdr:to>
      <xdr:col>9</xdr:col>
      <xdr:colOff>793750</xdr:colOff>
      <xdr:row>22</xdr:row>
      <xdr:rowOff>0</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FB7DB9B5-38EC-B243-17FB-B3B1FF9089F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434667" y="3005667"/>
              <a:ext cx="1598083" cy="1298222"/>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sh Patel" refreshedDate="46288.997489930553" createdVersion="8" refreshedVersion="8" minRefreshableVersion="3" recordCount="0" supportSubquery="1" supportAdvancedDrill="1" xr:uid="{48677E0C-43B0-4948-9C7A-6A323DB4633F}">
  <cacheSource type="external" connectionId="8"/>
  <cacheFields count="8">
    <cacheField name="[Channel].[channel].[channel]" caption="channel" numFmtId="0" hierarchy="19" level="1">
      <sharedItems count="4">
        <s v="Grocery Retail"/>
        <s v="Hotels &amp; Institutions"/>
        <s v="Online Direct"/>
        <s v="Restaurants"/>
      </sharedItems>
    </cacheField>
    <cacheField name="[Measures].[Revenue]" caption="Revenue" numFmtId="0" hierarchy="41" level="32767"/>
    <cacheField name="[Measures].[Revenue vs Budget %]" caption="Revenue vs Budget %" numFmtId="0" hierarchy="49" level="32767"/>
    <cacheField name="[Measures].[GM %]" caption="GM %" numFmtId="0" hierarchy="43" level="32767"/>
    <cacheField name="[Measures].[Contribution %]" caption="Contribution %" numFmtId="0" hierarchy="45" level="32767"/>
    <cacheField name="[Measures].[Contribution per Case]" caption="Contribution per Case" numFmtId="0" hierarchy="47" level="32767"/>
    <cacheField name="[Measures].[Revenue YoY %]" caption="Revenue YoY %" numFmtId="0" hierarchy="53" level="32767"/>
    <cacheField name="[Calendar].[year].[year]" caption="year" numFmtId="0" hierarchy="13" level="1">
      <sharedItems containsSemiMixedTypes="0" containsNonDate="0" containsString="0"/>
    </cacheField>
  </cacheFields>
  <cacheHierarchies count="61">
    <cacheHierarchy uniqueName="[Budget].[month]" caption="month" attribute="1" time="1" defaultMemberUniqueName="[Budget].[month].[All]" allUniqueName="[Budget].[month].[All]" dimensionUniqueName="[Budget]" displayFolder="" count="2" memberValueDatatype="7" unbalanced="0"/>
    <cacheHierarchy uniqueName="[Budget].[sku]" caption="sku" attribute="1" defaultMemberUniqueName="[Budget].[sku].[All]" allUniqueName="[Budget].[sku].[All]" dimensionUniqueName="[Budget]" displayFolder="" count="2" memberValueDatatype="130" unbalanced="0"/>
    <cacheHierarchy uniqueName="[Budget].[category]" caption="category" attribute="1" defaultMemberUniqueName="[Budget].[category].[All]" allUniqueName="[Budget].[category].[All]" dimensionUniqueName="[Budget]" displayFolder="" count="2" memberValueDatatype="130" unbalanced="0"/>
    <cacheHierarchy uniqueName="[Budget].[channel]" caption="channel" attribute="1" defaultMemberUniqueName="[Budget].[channel].[All]" allUniqueName="[Budget].[channel].[All]" dimensionUniqueName="[Budget]" displayFolder="" count="2" memberValueDatatype="130" unbalanced="0"/>
    <cacheHierarchy uniqueName="[Budget].[region]" caption="region" attribute="1" defaultMemberUniqueName="[Budget].[region].[All]" allUniqueName="[Budget].[region].[All]" dimensionUniqueName="[Budget]" displayFolder="" count="2" memberValueDatatype="130" unbalanced="0"/>
    <cacheHierarchy uniqueName="[Budget].[units]" caption="units" attribute="1" defaultMemberUniqueName="[Budget].[units].[All]" allUniqueName="[Budget].[units].[All]" dimensionUniqueName="[Budget]" displayFolder="" count="2" memberValueDatatype="20" unbalanced="0"/>
    <cacheHierarchy uniqueName="[Budget].[net_price]" caption="net_price" attribute="1" defaultMemberUniqueName="[Budget].[net_price].[All]" allUniqueName="[Budget].[net_price].[All]" dimensionUniqueName="[Budget]" displayFolder="" count="2" memberValueDatatype="5" unbalanced="0"/>
    <cacheHierarchy uniqueName="[Budget].[unit_cost]" caption="unit_cost" attribute="1" defaultMemberUniqueName="[Budget].[unit_cost].[All]" allUniqueName="[Budget].[unit_cost].[All]" dimensionUniqueName="[Budget]" displayFolder="" count="2" memberValueDatatype="5" unbalanced="0"/>
    <cacheHierarchy uniqueName="[Budget].[freight_per_case]" caption="freight_per_case" attribute="1" defaultMemberUniqueName="[Budget].[freight_per_case].[All]" allUniqueName="[Budget].[freight_per_case].[All]" dimensionUniqueName="[Budget]" displayFolder="" count="2" memberValueDatatype="5" unbalanced="0"/>
    <cacheHierarchy uniqueName="[Budget].[revenue]" caption="revenue" attribute="1" defaultMemberUniqueName="[Budget].[revenue].[All]" allUniqueName="[Budget].[revenue].[All]" dimensionUniqueName="[Budget]" displayFolder="" count="2" memberValueDatatype="5" unbalanced="0"/>
    <cacheHierarchy uniqueName="[Budget].[cogs]" caption="cogs" attribute="1" defaultMemberUniqueName="[Budget].[cogs].[All]" allUniqueName="[Budget].[cogs].[All]" dimensionUniqueName="[Budget]" displayFolder="" count="2" memberValueDatatype="5" unbalanced="0"/>
    <cacheHierarchy uniqueName="[Budget].[freight]" caption="freight" attribute="1" defaultMemberUniqueName="[Budget].[freight].[All]" allUniqueName="[Budget].[freight].[All]" dimensionUniqueName="[Budget]" displayFolder="" count="2" memberValueDatatype="5" unbalanced="0"/>
    <cacheHierarchy uniqueName="[Calendar].[month]" caption="month" attribute="1" time="1" defaultMemberUniqueName="[Calendar].[month].[All]" allUniqueName="[Calendar].[month].[All]" dimensionUniqueName="[Calendar]" displayFolder="" count="2"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7"/>
      </fieldsUsage>
    </cacheHierarchy>
    <cacheHierarchy uniqueName="[Calendar].[month_no]" caption="month_no" attribute="1" defaultMemberUniqueName="[Calendar].[month_no].[All]" allUniqueName="[Calendar].[month_no].[All]" dimensionUniqueName="[Calendar]" displayFolder="" count="2" memberValueDatatype="20" unbalanced="0"/>
    <cacheHierarchy uniqueName="[Calendar].[month_name]" caption="month_name" attribute="1" defaultMemberUniqueName="[Calendar].[month_name].[All]" allUniqueName="[Calendar].[month_name].[All]" dimensionUniqueName="[Calendar]" displayFolder="" count="2" memberValueDatatype="130" unbalanced="0"/>
    <cacheHierarchy uniqueName="[Calendar].[quarter]" caption="quarter" attribute="1" defaultMemberUniqueName="[Calendar].[quarter].[All]" allUniqueName="[Calendar].[quarter].[All]" dimensionUniqueName="[Calendar]" displayFolder="" count="2" memberValueDatatype="130" unbalanced="0"/>
    <cacheHierarchy uniqueName="[Calendar].[month_index]" caption="month_index" attribute="1" defaultMemberUniqueName="[Calendar].[month_index].[All]" allUniqueName="[Calendar].[month_index].[All]" dimensionUniqueName="[Calendar]" displayFolder="" count="2" memberValueDatatype="20" unbalanced="0"/>
    <cacheHierarchy uniqueName="[Calendar].[status]" caption="status" attribute="1" defaultMemberUniqueName="[Calendar].[status].[All]" allUniqueName="[Calendar].[status].[All]" dimensionUniqueName="[Calendar]" displayFolder="" count="2" memberValueDatatype="130" unbalanced="0"/>
    <cacheHierarchy uniqueName="[Channel].[channel]" caption="channel" attribute="1" defaultMemberUniqueName="[Channel].[channel].[All]" allUniqueName="[Channel].[channel].[All]" dimensionUniqueName="[Channel]" displayFolder="" count="2" memberValueDatatype="130" unbalanced="0">
      <fieldsUsage count="2">
        <fieldUsage x="-1"/>
        <fieldUsage x="0"/>
      </fieldsUsage>
    </cacheHierarchy>
    <cacheHierarchy uniqueName="[Channel].[price_index]" caption="price_index" attribute="1" defaultMemberUniqueName="[Channel].[price_index].[All]" allUniqueName="[Channel].[price_index].[All]" dimensionUniqueName="[Channel]" displayFolder="" count="2" memberValueDatatype="5" unbalanced="0"/>
    <cacheHierarchy uniqueName="[Channel].[payment_terms_days]" caption="payment_terms_days" attribute="1" defaultMemberUniqueName="[Channel].[payment_terms_days].[All]" allUniqueName="[Channel].[payment_terms_days].[All]" dimensionUniqueName="[Channel]" displayFolder="" count="2" memberValueDatatype="20" unbalanced="0"/>
    <cacheHierarchy uniqueName="[Product].[sku]" caption="sku" attribute="1" defaultMemberUniqueName="[Product].[sku].[All]" allUniqueName="[Product].[sku].[All]" dimensionUniqueName="[Product]" displayFolder="" count="2" memberValueDatatype="130" unbalanced="0"/>
    <cacheHierarchy uniqueName="[Product].[product]" caption="product" attribute="1" defaultMemberUniqueName="[Product].[product].[All]" allUniqueName="[Product].[product].[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case_description]" caption="case_description" attribute="1" defaultMemberUniqueName="[Product].[case_description].[All]" allUniqueName="[Product].[case_description].[All]" dimensionUniqueName="[Product]" displayFolder="" count="2" memberValueDatatype="130" unbalanced="0"/>
    <cacheHierarchy uniqueName="[Product].[shelf_life_days]" caption="shelf_life_days" attribute="1" defaultMemberUniqueName="[Product].[shelf_life_days].[All]" allUniqueName="[Product].[shelf_life_days].[All]" dimensionUniqueName="[Product]" displayFolder="" count="2" memberValueDatatype="20" unbalanced="0"/>
    <cacheHierarchy uniqueName="[Region].[region]" caption="region" attribute="1" defaultMemberUniqueName="[Region].[region].[All]" allUniqueName="[Region].[region].[All]" dimensionUniqueName="[Region]" displayFolder="" count="0" memberValueDatatype="130" unbalanced="0"/>
    <cacheHierarchy uniqueName="[Region].[freight_per_case_2024]" caption="freight_per_case_2024" attribute="1" defaultMemberUniqueName="[Region].[freight_per_case_2024].[All]" allUniqueName="[Region].[freight_per_case_2024].[All]" dimensionUniqueName="[Region]" displayFolder="" count="0" memberValueDatatype="5" unbalanced="0"/>
    <cacheHierarchy uniqueName="[Sales].[month]" caption="month" attribute="1" time="1" defaultMemberUniqueName="[Sales].[month].[All]" allUniqueName="[Sales].[month].[All]" dimensionUniqueName="[Sales]" displayFolder="" count="0" memberValueDatatype="7" unbalanced="0"/>
    <cacheHierarchy uniqueName="[Sales].[sku]" caption="sku" attribute="1" defaultMemberUniqueName="[Sales].[sku].[All]" allUniqueName="[Sales].[sku].[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channel]" caption="channel" attribute="1" defaultMemberUniqueName="[Sales].[channel].[All]" allUniqueName="[Sales].[channel].[All]" dimensionUniqueName="[Sales]" displayFolder="" count="0" memberValueDatatype="130" unbalanced="0"/>
    <cacheHierarchy uniqueName="[Sales].[region]" caption="region" attribute="1" defaultMemberUniqueName="[Sales].[region].[All]" allUniqueName="[Sales].[region].[All]" dimensionUniqueName="[Sales]" displayFolder="" count="0" memberValueDatatype="130" unbalanced="0"/>
    <cacheHierarchy uniqueName="[Sales].[units]" caption="units" attribute="1" defaultMemberUniqueName="[Sales].[units].[All]" allUniqueName="[Sales].[units].[All]" dimensionUniqueName="[Sales]" displayFolder="" count="0" memberValueDatatype="20" unbalanced="0"/>
    <cacheHierarchy uniqueName="[Sales].[list_price]" caption="list_price" attribute="1" defaultMemberUniqueName="[Sales].[list_price].[All]" allUniqueName="[Sales].[lis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5" unbalanced="0"/>
    <cacheHierarchy uniqueName="[Sales].[net_revenue]" caption="net_revenue" attribute="1" defaultMemberUniqueName="[Sales].[net_revenue].[All]" allUniqueName="[Sales].[net_revenue].[All]" dimensionUniqueName="[Sales]" displayFolder="" count="0" memberValueDatatype="5" unbalanced="0"/>
    <cacheHierarchy uniqueName="[Sales].[unit_cost]" caption="unit_cost" attribute="1" defaultMemberUniqueName="[Sales].[unit_cost].[All]" allUniqueName="[Sales].[unit_cost].[All]" dimensionUniqueName="[Sales]" displayFolder="" count="0" memberValueDatatype="5" unbalanced="0"/>
    <cacheHierarchy uniqueName="[Sales].[cogs]" caption="cogs" attribute="1" defaultMemberUniqueName="[Sales].[cogs].[All]" allUniqueName="[Sales].[cogs].[All]" dimensionUniqueName="[Sales]" displayFolder="" count="0" memberValueDatatype="5" unbalanced="0"/>
    <cacheHierarchy uniqueName="[Sales].[freight]" caption="freight" attribute="1" defaultMemberUniqueName="[Sales].[freight].[All]" allUniqueName="[Sales].[freight].[All]" dimensionUniqueName="[Sales]" displayFolder="" count="0" memberValueDatatype="5" unbalanced="0"/>
    <cacheHierarchy uniqueName="[Measures].[Revenue]" caption="Revenue" measure="1" displayFolder="" measureGroup="Sales" count="0" oneField="1">
      <fieldsUsage count="1">
        <fieldUsage x="1"/>
      </fieldsUsage>
    </cacheHierarchy>
    <cacheHierarchy uniqueName="[Measures].[Gross Margin]" caption="Gross Margin" measure="1" displayFolder="" measureGroup="Sales" count="0"/>
    <cacheHierarchy uniqueName="[Measures].[GM %]" caption="GM %" measure="1" displayFolder="" measureGroup="Sales" count="0" oneField="1">
      <fieldsUsage count="1">
        <fieldUsage x="3"/>
      </fieldsUsage>
    </cacheHierarchy>
    <cacheHierarchy uniqueName="[Measures].[Contribution]" caption="Contribution" measure="1" displayFolder="" measureGroup="Sales" count="0"/>
    <cacheHierarchy uniqueName="[Measures].[Contribution %]" caption="Contribution %" measure="1" displayFolder="" measureGroup="Sales" count="0" oneField="1">
      <fieldsUsage count="1">
        <fieldUsage x="4"/>
      </fieldsUsage>
    </cacheHierarchy>
    <cacheHierarchy uniqueName="[Measures].[Cases]" caption="Cases" measure="1" displayFolder="" measureGroup="Sales" count="0"/>
    <cacheHierarchy uniqueName="[Measures].[Contribution per Case]" caption="Contribution per Case" measure="1" displayFolder="" measureGroup="Sales" count="0" oneField="1">
      <fieldsUsage count="1">
        <fieldUsage x="5"/>
      </fieldsUsage>
    </cacheHierarchy>
    <cacheHierarchy uniqueName="[Measures].[Budget Revenue]" caption="Budget Revenue" measure="1" displayFolder="" measureGroup="Budget" count="0"/>
    <cacheHierarchy uniqueName="[Measures].[Revenue vs Budget %]" caption="Revenue vs Budget %" measure="1" displayFolder="" measureGroup="Budget" count="0" oneField="1">
      <fieldsUsage count="1">
        <fieldUsage x="2"/>
      </fieldsUsage>
    </cacheHierarchy>
    <cacheHierarchy uniqueName="[Measures].[Budget Contribution]" caption="Budget Contribution" measure="1" displayFolder="" measureGroup="Budget" count="0"/>
    <cacheHierarchy uniqueName="[Measures].[Contribution vs Budget]" caption="Contribution vs Budget" measure="1" displayFolder="" measureGroup="Budget" count="0"/>
    <cacheHierarchy uniqueName="[Measures].[Revenue PY]" caption="Revenue PY" measure="1" displayFolder="" measureGroup="Sales" count="0"/>
    <cacheHierarchy uniqueName="[Measures].[Revenue YoY %]" caption="Revenue YoY %" measure="1" displayFolder="" measureGroup="Sales" count="0" oneField="1">
      <fieldsUsage count="1">
        <fieldUsage x="6"/>
      </fieldsUsage>
    </cacheHierarchy>
    <cacheHierarchy uniqueName="[Measures].[__XL_Count Sales]" caption="__XL_Count Sales" measure="1" displayFolder="" measureGroup="Sales" count="0" hidden="1"/>
    <cacheHierarchy uniqueName="[Measures].[__XL_Count Product]" caption="__XL_Count Product" measure="1" displayFolder="" measureGroup="Product" count="0" hidden="1"/>
    <cacheHierarchy uniqueName="[Measures].[__XL_Count Channel]" caption="__XL_Count Channel" measure="1" displayFolder="" measureGroup="Channel" count="0" hidden="1"/>
    <cacheHierarchy uniqueName="[Measures].[__XL_Count Region]" caption="__XL_Count Region" measure="1" displayFolder="" measureGroup="Region" count="0" hidden="1"/>
    <cacheHierarchy uniqueName="[Measures].[__XL_Count Calendar]" caption="__XL_Count Calendar" measure="1" displayFolder="" measureGroup="Calendar" count="0" hidden="1"/>
    <cacheHierarchy uniqueName="[Measures].[__XL_Count Budget]" caption="__XL_Count Budget" measure="1" displayFolder="" measureGroup="Budget" count="0" hidden="1"/>
    <cacheHierarchy uniqueName="[Measures].[__No measures defined]" caption="__No measures defined" measure="1" displayFolder="" count="0" hidden="1"/>
  </cacheHierarchies>
  <kpis count="0"/>
  <dimensions count="7">
    <dimension name="Budget" uniqueName="[Budget]" caption="Budget"/>
    <dimension name="Calendar" uniqueName="[Calendar]" caption="Calendar"/>
    <dimension name="Channel" uniqueName="[Channel]" caption="Channel"/>
    <dimension measure="1" name="Measures" uniqueName="[Measures]" caption="Measures"/>
    <dimension name="Product" uniqueName="[Product]" caption="Product"/>
    <dimension name="Region" uniqueName="[Region]" caption="Region"/>
    <dimension name="Sales" uniqueName="[Sales]" caption="Sales"/>
  </dimensions>
  <measureGroups count="6">
    <measureGroup name="Budget" caption="Budget"/>
    <measureGroup name="Calendar" caption="Calendar"/>
    <measureGroup name="Channel" caption="Channel"/>
    <measureGroup name="Product" caption="Product"/>
    <measureGroup name="Region" caption="Region"/>
    <measureGroup name="Sales" caption="Sales"/>
  </measureGroups>
  <maps count="14">
    <map measureGroup="0" dimension="0"/>
    <map measureGroup="0" dimension="1"/>
    <map measureGroup="0" dimension="2"/>
    <map measureGroup="0" dimension="4"/>
    <map measureGroup="0" dimension="5"/>
    <map measureGroup="1" dimension="1"/>
    <map measureGroup="2" dimension="2"/>
    <map measureGroup="3" dimension="4"/>
    <map measureGroup="4" dimension="5"/>
    <map measureGroup="5" dimension="1"/>
    <map measureGroup="5" dimension="2"/>
    <map measureGroup="5" dimension="4"/>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Kush Patel" refreshedDate="46288.997503009261" createdVersion="3" refreshedVersion="8" minRefreshableVersion="3" recordCount="0" tupleCache="1" supportSubquery="1" supportAdvancedDrill="1" xr:uid="{3329F3FC-079D-43F3-9206-5ACBB3486D5E}">
  <cacheSource type="external" connectionId="8"/>
  <cacheFields count="4">
    <cacheField name="[Measures].[MeasuresLevel]" caption="MeasuresLevel" numFmtId="0" hierarchy="22">
      <sharedItems count="3">
        <s v="[Measures].[Revenue]" c="Revenue"/>
        <s v="[Measures].[Revenue YoY %]" c="Revenue YoY %"/>
        <s v="[Measures].[Revenue PY]" c="Revenue PY"/>
      </sharedItems>
    </cacheField>
    <cacheField name="[Calendar].[year].[year]" caption="year" numFmtId="0" hierarchy="13" level="1">
      <sharedItems count="3">
        <s v="[Calendar].[year].&amp;[2026]" c="2026"/>
        <s v="[Calendar].[year].&amp;[2024]" c="2024"/>
        <s v="[Calendar].[year].&amp;[2025]" c="2025"/>
      </sharedItems>
    </cacheField>
    <cacheField name="[Channel].[channel].[channel]" caption="channel" numFmtId="0" hierarchy="19" level="1">
      <sharedItems count="4">
        <s v="[Channel].[channel].&amp;[Restaurants]" c="Restaurants"/>
        <s v="[Channel].[channel].&amp;[Hotels &amp; Institutions]" c="Hotels &amp; Institutions"/>
        <s v="[Channel].[channel].&amp;[Online Direct]" c="Online Direct"/>
        <s v="[Channel].[channel].&amp;[Grocery Retail]" c="Grocery Retail"/>
      </sharedItems>
    </cacheField>
    <cacheField name="[Calendar].[status].[status]" caption="status" numFmtId="0" hierarchy="18" level="1">
      <sharedItems count="1">
        <s v="[Calendar].[status].&amp;[Closed]" c="Closed"/>
      </sharedItems>
    </cacheField>
  </cacheFields>
  <cacheHierarchies count="62">
    <cacheHierarchy uniqueName="[Budget].[month]" caption="month" attribute="1" time="1" defaultMemberUniqueName="[Budget].[month].[All]" allUniqueName="[Budget].[month].[All]" dimensionUniqueName="[Budget]" displayFolder="" count="2" memberValueDatatype="7" unbalanced="0"/>
    <cacheHierarchy uniqueName="[Budget].[sku]" caption="sku" attribute="1" defaultMemberUniqueName="[Budget].[sku].[All]" allUniqueName="[Budget].[sku].[All]" dimensionUniqueName="[Budget]" displayFolder="" count="2" memberValueDatatype="130" unbalanced="0"/>
    <cacheHierarchy uniqueName="[Budget].[category]" caption="category" attribute="1" defaultMemberUniqueName="[Budget].[category].[All]" allUniqueName="[Budget].[category].[All]" dimensionUniqueName="[Budget]" displayFolder="" count="2" memberValueDatatype="130" unbalanced="0"/>
    <cacheHierarchy uniqueName="[Budget].[channel]" caption="channel" attribute="1" defaultMemberUniqueName="[Budget].[channel].[All]" allUniqueName="[Budget].[channel].[All]" dimensionUniqueName="[Budget]" displayFolder="" count="2" memberValueDatatype="130" unbalanced="0"/>
    <cacheHierarchy uniqueName="[Budget].[region]" caption="region" attribute="1" defaultMemberUniqueName="[Budget].[region].[All]" allUniqueName="[Budget].[region].[All]" dimensionUniqueName="[Budget]" displayFolder="" count="2" memberValueDatatype="130" unbalanced="0"/>
    <cacheHierarchy uniqueName="[Budget].[units]" caption="units" attribute="1" defaultMemberUniqueName="[Budget].[units].[All]" allUniqueName="[Budget].[units].[All]" dimensionUniqueName="[Budget]" displayFolder="" count="2" memberValueDatatype="20" unbalanced="0"/>
    <cacheHierarchy uniqueName="[Budget].[net_price]" caption="net_price" attribute="1" defaultMemberUniqueName="[Budget].[net_price].[All]" allUniqueName="[Budget].[net_price].[All]" dimensionUniqueName="[Budget]" displayFolder="" count="2" memberValueDatatype="5" unbalanced="0"/>
    <cacheHierarchy uniqueName="[Budget].[unit_cost]" caption="unit_cost" attribute="1" defaultMemberUniqueName="[Budget].[unit_cost].[All]" allUniqueName="[Budget].[unit_cost].[All]" dimensionUniqueName="[Budget]" displayFolder="" count="2" memberValueDatatype="5" unbalanced="0"/>
    <cacheHierarchy uniqueName="[Budget].[freight_per_case]" caption="freight_per_case" attribute="1" defaultMemberUniqueName="[Budget].[freight_per_case].[All]" allUniqueName="[Budget].[freight_per_case].[All]" dimensionUniqueName="[Budget]" displayFolder="" count="2" memberValueDatatype="5" unbalanced="0"/>
    <cacheHierarchy uniqueName="[Budget].[revenue]" caption="revenue" attribute="1" defaultMemberUniqueName="[Budget].[revenue].[All]" allUniqueName="[Budget].[revenue].[All]" dimensionUniqueName="[Budget]" displayFolder="" count="2" memberValueDatatype="5" unbalanced="0"/>
    <cacheHierarchy uniqueName="[Budget].[cogs]" caption="cogs" attribute="1" defaultMemberUniqueName="[Budget].[cogs].[All]" allUniqueName="[Budget].[cogs].[All]" dimensionUniqueName="[Budget]" displayFolder="" count="2" memberValueDatatype="5" unbalanced="0"/>
    <cacheHierarchy uniqueName="[Budget].[freight]" caption="freight" attribute="1" defaultMemberUniqueName="[Budget].[freight].[All]" allUniqueName="[Budget].[freight].[All]" dimensionUniqueName="[Budget]" displayFolder="" count="2" memberValueDatatype="5" unbalanced="0"/>
    <cacheHierarchy uniqueName="[Calendar].[month]" caption="month" attribute="1" time="1" defaultMemberUniqueName="[Calendar].[month].[All]" allUniqueName="[Calendar].[month].[All]" dimensionUniqueName="[Calendar]" displayFolder="" count="2"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1"/>
      </fieldsUsage>
    </cacheHierarchy>
    <cacheHierarchy uniqueName="[Calendar].[month_no]" caption="month_no" attribute="1" defaultMemberUniqueName="[Calendar].[month_no].[All]" allUniqueName="[Calendar].[month_no].[All]" dimensionUniqueName="[Calendar]" displayFolder="" count="2" memberValueDatatype="20" unbalanced="0"/>
    <cacheHierarchy uniqueName="[Calendar].[month_name]" caption="month_name" attribute="1" defaultMemberUniqueName="[Calendar].[month_name].[All]" allUniqueName="[Calendar].[month_name].[All]" dimensionUniqueName="[Calendar]" displayFolder="" count="2" memberValueDatatype="130" unbalanced="0"/>
    <cacheHierarchy uniqueName="[Calendar].[quarter]" caption="quarter" attribute="1" defaultMemberUniqueName="[Calendar].[quarter].[All]" allUniqueName="[Calendar].[quarter].[All]" dimensionUniqueName="[Calendar]" displayFolder="" count="2" memberValueDatatype="130" unbalanced="0"/>
    <cacheHierarchy uniqueName="[Calendar].[month_index]" caption="month_index" attribute="1" defaultMemberUniqueName="[Calendar].[month_index].[All]" allUniqueName="[Calendar].[month_index].[All]" dimensionUniqueName="[Calendar]" displayFolder="" count="2" memberValueDatatype="20" unbalanced="0"/>
    <cacheHierarchy uniqueName="[Calendar].[status]" caption="status" attribute="1" defaultMemberUniqueName="[Calendar].[status].[All]" allUniqueName="[Calendar].[status].[All]" dimensionUniqueName="[Calendar]" displayFolder="" count="2" memberValueDatatype="130" unbalanced="0">
      <fieldsUsage count="2">
        <fieldUsage x="-1"/>
        <fieldUsage x="3"/>
      </fieldsUsage>
    </cacheHierarchy>
    <cacheHierarchy uniqueName="[Channel].[channel]" caption="channel" attribute="1" defaultMemberUniqueName="[Channel].[channel].[All]" allUniqueName="[Channel].[channel].[All]" dimensionUniqueName="[Channel]" displayFolder="" count="2" memberValueDatatype="130" unbalanced="0">
      <fieldsUsage count="2">
        <fieldUsage x="-1"/>
        <fieldUsage x="2"/>
      </fieldsUsage>
    </cacheHierarchy>
    <cacheHierarchy uniqueName="[Channel].[price_index]" caption="price_index" attribute="1" defaultMemberUniqueName="[Channel].[price_index].[All]" allUniqueName="[Channel].[price_index].[All]" dimensionUniqueName="[Channel]" displayFolder="" count="2" memberValueDatatype="5" unbalanced="0"/>
    <cacheHierarchy uniqueName="[Channel].[payment_terms_days]" caption="payment_terms_days" attribute="1" defaultMemberUniqueName="[Channel].[payment_terms_days].[All]" allUniqueName="[Channel].[payment_terms_days].[All]" dimensionUniqueName="[Channel]" displayFolder="" count="2" memberValueDatatype="20" unbalanced="0"/>
    <cacheHierarchy uniqueName="[Measures]" caption="Measures" attribute="1" keyAttribute="1" defaultMemberUniqueName="[Measures].[__No measures defined]" dimensionUniqueName="[Measures]" displayFolder="" measures="1" count="1" memberValueDatatype="130" unbalanced="0">
      <fieldsUsage count="1">
        <fieldUsage x="0"/>
      </fieldsUsage>
    </cacheHierarchy>
    <cacheHierarchy uniqueName="[Product].[sku]" caption="sku" attribute="1" defaultMemberUniqueName="[Product].[sku].[All]" allUniqueName="[Product].[sku].[All]" dimensionUniqueName="[Product]" displayFolder="" count="2" memberValueDatatype="130" unbalanced="0"/>
    <cacheHierarchy uniqueName="[Product].[product]" caption="product" attribute="1" defaultMemberUniqueName="[Product].[product].[All]" allUniqueName="[Product].[product].[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case_description]" caption="case_description" attribute="1" defaultMemberUniqueName="[Product].[case_description].[All]" allUniqueName="[Product].[case_description].[All]" dimensionUniqueName="[Product]" displayFolder="" count="2" memberValueDatatype="130" unbalanced="0"/>
    <cacheHierarchy uniqueName="[Product].[shelf_life_days]" caption="shelf_life_days" attribute="1" defaultMemberUniqueName="[Product].[shelf_life_days].[All]" allUniqueName="[Product].[shelf_life_days].[All]" dimensionUniqueName="[Product]" displayFolder="" count="2" memberValueDatatype="20" unbalanced="0"/>
    <cacheHierarchy uniqueName="[Region].[region]" caption="region" attribute="1" defaultMemberUniqueName="[Region].[region].[All]" allUniqueName="[Region].[region].[All]" dimensionUniqueName="[Region]" displayFolder="" count="2" memberValueDatatype="130" unbalanced="0"/>
    <cacheHierarchy uniqueName="[Region].[freight_per_case_2024]" caption="freight_per_case_2024" attribute="1" defaultMemberUniqueName="[Region].[freight_per_case_2024].[All]" allUniqueName="[Region].[freight_per_case_2024].[All]" dimensionUniqueName="[Region]" displayFolder="" count="2" memberValueDatatype="5" unbalanced="0"/>
    <cacheHierarchy uniqueName="[Sales].[month]" caption="month" attribute="1" time="1" defaultMemberUniqueName="[Sales].[month].[All]" allUniqueName="[Sales].[month].[All]" dimensionUniqueName="[Sales]" displayFolder="" count="2" memberValueDatatype="7" unbalanced="0"/>
    <cacheHierarchy uniqueName="[Sales].[sku]" caption="sku" attribute="1" defaultMemberUniqueName="[Sales].[sku].[All]" allUniqueName="[Sales].[sku].[All]" dimensionUniqueName="[Sales]" displayFolder="" count="2" memberValueDatatype="130" unbalanced="0"/>
    <cacheHierarchy uniqueName="[Sales].[category]" caption="category" attribute="1" defaultMemberUniqueName="[Sales].[category].[All]" allUniqueName="[Sales].[category].[All]" dimensionUniqueName="[Sales]" displayFolder="" count="2" memberValueDatatype="130" unbalanced="0"/>
    <cacheHierarchy uniqueName="[Sales].[channel]" caption="channel" attribute="1" defaultMemberUniqueName="[Sales].[channel].[All]" allUniqueName="[Sales].[channel].[All]" dimensionUniqueName="[Sales]" displayFolder="" count="2" memberValueDatatype="130" unbalanced="0"/>
    <cacheHierarchy uniqueName="[Sales].[region]" caption="region" attribute="1" defaultMemberUniqueName="[Sales].[region].[All]" allUniqueName="[Sales].[region].[All]" dimensionUniqueName="[Sales]" displayFolder="" count="2" memberValueDatatype="130" unbalanced="0"/>
    <cacheHierarchy uniqueName="[Sales].[units]" caption="units" attribute="1" defaultMemberUniqueName="[Sales].[units].[All]" allUniqueName="[Sales].[units].[All]" dimensionUniqueName="[Sales]" displayFolder="" count="2" memberValueDatatype="20" unbalanced="0"/>
    <cacheHierarchy uniqueName="[Sales].[list_price]" caption="list_price" attribute="1" defaultMemberUniqueName="[Sales].[list_price].[All]" allUniqueName="[Sales].[list_price].[All]" dimensionUniqueName="[Sales]" displayFolder="" count="2" memberValueDatatype="5" unbalanced="0"/>
    <cacheHierarchy uniqueName="[Sales].[discount_pct]" caption="discount_pct" attribute="1" defaultMemberUniqueName="[Sales].[discount_pct].[All]" allUniqueName="[Sales].[discount_pct].[All]" dimensionUniqueName="[Sales]" displayFolder="" count="2" memberValueDatatype="5" unbalanced="0"/>
    <cacheHierarchy uniqueName="[Sales].[net_revenue]" caption="net_revenue" attribute="1" defaultMemberUniqueName="[Sales].[net_revenue].[All]" allUniqueName="[Sales].[net_revenue].[All]" dimensionUniqueName="[Sales]" displayFolder="" count="2" memberValueDatatype="5" unbalanced="0"/>
    <cacheHierarchy uniqueName="[Sales].[unit_cost]" caption="unit_cost" attribute="1" defaultMemberUniqueName="[Sales].[unit_cost].[All]" allUniqueName="[Sales].[unit_cost].[All]" dimensionUniqueName="[Sales]" displayFolder="" count="2" memberValueDatatype="5" unbalanced="0"/>
    <cacheHierarchy uniqueName="[Sales].[cogs]" caption="cogs" attribute="1" defaultMemberUniqueName="[Sales].[cogs].[All]" allUniqueName="[Sales].[cogs].[All]" dimensionUniqueName="[Sales]" displayFolder="" count="2" memberValueDatatype="5" unbalanced="0"/>
    <cacheHierarchy uniqueName="[Sales].[freight]" caption="freight" attribute="1" defaultMemberUniqueName="[Sales].[freight].[All]" allUniqueName="[Sales].[freight].[All]" dimensionUniqueName="[Sales]" displayFolder="" count="2" memberValueDatatype="5" unbalanced="0"/>
    <cacheHierarchy uniqueName="[Measures].[Revenue]" caption="Revenue" measure="1" displayFolder="" measureGroup="Sales" count="0"/>
    <cacheHierarchy uniqueName="[Measures].[Gross Margin]" caption="Gross Margin" measure="1" displayFolder="" measureGroup="Sales" count="0"/>
    <cacheHierarchy uniqueName="[Measures].[GM %]" caption="GM %" measure="1" displayFolder="" measureGroup="Sales" count="0"/>
    <cacheHierarchy uniqueName="[Measures].[Contribution]" caption="Contribution" measure="1" displayFolder="" measureGroup="Sales" count="0"/>
    <cacheHierarchy uniqueName="[Measures].[Contribution %]" caption="Contribution %" measure="1" displayFolder="" measureGroup="Sales" count="0"/>
    <cacheHierarchy uniqueName="[Measures].[Cases]" caption="Cases" measure="1" displayFolder="" measureGroup="Sales" count="0"/>
    <cacheHierarchy uniqueName="[Measures].[Contribution per Case]" caption="Contribution per Case" measure="1" displayFolder="" measureGroup="Sales" count="0"/>
    <cacheHierarchy uniqueName="[Measures].[Budget Revenue]" caption="Budget Revenue" measure="1" displayFolder="" measureGroup="Budget" count="0"/>
    <cacheHierarchy uniqueName="[Measures].[Revenue vs Budget %]" caption="Revenue vs Budget %" measure="1" displayFolder="" measureGroup="Budget" count="0"/>
    <cacheHierarchy uniqueName="[Measures].[Budget Contribution]" caption="Budget Contribution" measure="1" displayFolder="" measureGroup="Budget" count="0"/>
    <cacheHierarchy uniqueName="[Measures].[Contribution vs Budget]" caption="Contribution vs Budget" measure="1" displayFolder="" measureGroup="Budget" count="0"/>
    <cacheHierarchy uniqueName="[Measures].[Revenue PY]" caption="Revenue PY" measure="1" displayFolder="" measureGroup="Sales" count="0"/>
    <cacheHierarchy uniqueName="[Measures].[Revenue YoY %]" caption="Revenue YoY %" measure="1" displayFolder="" measureGroup="Sales" count="0"/>
    <cacheHierarchy uniqueName="[Measures].[__XL_Count Sales]" caption="__XL_Count Sales" measure="1" displayFolder="" measureGroup="Sales" count="0" hidden="1"/>
    <cacheHierarchy uniqueName="[Measures].[__XL_Count Product]" caption="__XL_Count Product" measure="1" displayFolder="" measureGroup="Product" count="0" hidden="1"/>
    <cacheHierarchy uniqueName="[Measures].[__XL_Count Channel]" caption="__XL_Count Channel" measure="1" displayFolder="" measureGroup="Channel" count="0" hidden="1"/>
    <cacheHierarchy uniqueName="[Measures].[__XL_Count Region]" caption="__XL_Count Region" measure="1" displayFolder="" measureGroup="Region" count="0" hidden="1"/>
    <cacheHierarchy uniqueName="[Measures].[__XL_Count Calendar]" caption="__XL_Count Calendar" measure="1" displayFolder="" measureGroup="Calendar" count="0" hidden="1"/>
    <cacheHierarchy uniqueName="[Measures].[__XL_Count Budget]" caption="__XL_Count Budget" measure="1" displayFolder="" measureGroup="Budget" count="0" hidden="1"/>
    <cacheHierarchy uniqueName="[Measures].[__No measures defined]" caption="__No measures defined" measure="1" displayFolder="" count="0" hidden="1"/>
  </cacheHierarchies>
  <kpis count="0"/>
  <tupleCache>
    <entries count="26">
      <n v="0.10855026127029034" in="0">
        <tpls c="2">
          <tpl fld="1" item="0"/>
          <tpl fld="0" item="1"/>
        </tpls>
      </n>
      <n v="5.7490450956965575E-2" in="0">
        <tpls c="3">
          <tpl fld="1" item="0"/>
          <tpl fld="2" item="0"/>
          <tpl fld="0" item="1"/>
        </tpls>
      </n>
      <n v="28445829" in="1">
        <tpls c="2">
          <tpl fld="1" item="0"/>
          <tpl fld="0" item="2"/>
        </tpls>
      </n>
      <n v="5.7057065702288218E-2" in="0">
        <tpls c="3">
          <tpl fld="1" item="0"/>
          <tpl fld="2" item="1"/>
          <tpl fld="0" item="1"/>
        </tpls>
      </n>
      <n v="5.5769759574653563E-2" in="0">
        <tpls c="3">
          <tpl fld="1" item="0"/>
          <tpl fld="2" item="2"/>
          <tpl fld="0" item="1"/>
        </tpls>
      </n>
      <n v="40376700.93" in="1">
        <tpls c="2">
          <tpl fld="1" item="1"/>
          <tpl fld="0" item="0"/>
        </tpls>
      </n>
      <n v="18515657.510000002" in="1">
        <tpls c="3">
          <tpl fld="1" item="1"/>
          <tpl fld="2" item="0"/>
          <tpl fld="0" item="0"/>
        </tpls>
      </n>
      <n v="7164777.0499999998" in="1">
        <tpls c="3">
          <tpl fld="1" item="1"/>
          <tpl fld="2" item="1"/>
          <tpl fld="0" item="0"/>
        </tpls>
      </n>
      <n v="7614914.1100000003" in="1">
        <tpls c="3">
          <tpl fld="1" item="2"/>
          <tpl fld="2" item="1"/>
          <tpl fld="0" item="0"/>
        </tpls>
      </n>
      <n v="42791147.299999997" in="1">
        <tpls c="2">
          <tpl fld="1" item="2"/>
          <tpl fld="0" item="0"/>
        </tpls>
      </n>
      <n v="19581593.52" in="1">
        <tpls c="3">
          <tpl fld="1" item="2"/>
          <tpl fld="2" item="0"/>
          <tpl fld="0" item="0"/>
        </tpls>
      </n>
      <n v="3760603.4" in="1">
        <tpls c="3">
          <tpl fld="1" item="1"/>
          <tpl fld="2" item="2"/>
          <tpl fld="0" item="0"/>
        </tpls>
      </n>
      <n v="10935662.970000001" in="1">
        <tpls c="3">
          <tpl fld="1" item="1"/>
          <tpl fld="2" item="3"/>
          <tpl fld="0" item="0"/>
        </tpls>
      </n>
      <n v="0.24675799968148171" in="0">
        <tpls c="3">
          <tpl fld="1" item="0"/>
          <tpl fld="2" item="3"/>
          <tpl fld="0" item="1"/>
        </tpls>
      </n>
      <n v="3989123.83" in="1">
        <tpls c="3">
          <tpl fld="1" item="2"/>
          <tpl fld="2" item="2"/>
          <tpl fld="0" item="0"/>
        </tpls>
      </n>
      <n v="2800001.88" in="1">
        <tpls c="3">
          <tpl fld="1" item="0"/>
          <tpl fld="2" item="2"/>
          <tpl fld="0" item="0"/>
        </tpls>
      </n>
      <n v="31533631.170000002" in="1">
        <tpls c="2">
          <tpl fld="1" item="0"/>
          <tpl fld="0" item="0"/>
        </tpls>
      </n>
      <n v="9612126.3599999994" in="1">
        <tpls c="3">
          <tpl fld="1" item="0"/>
          <tpl fld="2" item="3"/>
          <tpl fld="0" item="0"/>
        </tpls>
      </n>
      <n v="13771707.84" in="1">
        <tpls c="3">
          <tpl fld="1" item="0"/>
          <tpl fld="2" item="0"/>
          <tpl fld="0" item="0"/>
        </tpls>
      </n>
      <n v="11605515.84" in="1">
        <tpls c="3">
          <tpl fld="1" item="2"/>
          <tpl fld="2" item="3"/>
          <tpl fld="0" item="0"/>
        </tpls>
      </n>
      <n v="5349795.09" in="1">
        <tpls c="3">
          <tpl fld="1" item="0"/>
          <tpl fld="2" item="1"/>
          <tpl fld="0" item="0"/>
        </tpls>
      </n>
      <n v="31533631.170000002" in="1">
        <tpls c="3">
          <tpl fld="1" item="0"/>
          <tpl fld="3" item="0"/>
          <tpl fld="0" item="0"/>
        </tpls>
      </n>
      <n v="13771707.84" in="1">
        <tpls c="4">
          <tpl fld="1" item="0"/>
          <tpl fld="3" item="0"/>
          <tpl fld="2" item="0"/>
          <tpl fld="0" item="0"/>
        </tpls>
      </n>
      <n v="9612126.3599999994" in="1">
        <tpls c="4">
          <tpl fld="1" item="0"/>
          <tpl fld="3" item="0"/>
          <tpl fld="2" item="3"/>
          <tpl fld="0" item="0"/>
        </tpls>
      </n>
      <n v="5349795.09" in="1">
        <tpls c="4">
          <tpl fld="1" item="0"/>
          <tpl fld="3" item="0"/>
          <tpl fld="2" item="1"/>
          <tpl fld="0" item="0"/>
        </tpls>
      </n>
      <n v="2800001.88" in="1">
        <tpls c="4">
          <tpl fld="1" item="0"/>
          <tpl fld="3" item="0"/>
          <tpl fld="2" item="2"/>
          <tpl fld="0" item="0"/>
        </tpls>
      </n>
    </entries>
    <queryCache count="11">
      <query mdx="[Measures].[Revenue]">
        <tpls c="1">
          <tpl fld="0" item="0"/>
        </tpls>
      </query>
      <query mdx="[Measures].[Revenue YoY %]">
        <tpls c="1">
          <tpl fld="0" item="1"/>
        </tpls>
      </query>
      <query mdx="[Measures].[Revenue PY]">
        <tpls c="1">
          <tpl fld="0" item="2"/>
        </tpls>
      </query>
      <query mdx="[Calendar].[year].&amp;[2026]">
        <tpls c="1">
          <tpl fld="1" item="0"/>
        </tpls>
      </query>
      <query mdx="[Channel].[channel].&amp;[Restaurants]">
        <tpls c="1">
          <tpl fld="2" item="0"/>
        </tpls>
      </query>
      <query mdx="[Channel].[channel].&amp;[Hotels &amp; Institutions]">
        <tpls c="1">
          <tpl fld="2" item="1"/>
        </tpls>
      </query>
      <query mdx="[Channel].[channel].&amp;[Online Direct]">
        <tpls c="1">
          <tpl fld="2" item="2"/>
        </tpls>
      </query>
      <query mdx="[Calendar].[year].&amp;[2024]">
        <tpls c="1">
          <tpl fld="1" item="1"/>
        </tpls>
      </query>
      <query mdx="[Calendar].[year].&amp;[2025]">
        <tpls c="1">
          <tpl fld="1" item="2"/>
        </tpls>
      </query>
      <query mdx="[Channel].[channel].&amp;[Grocery Retail]">
        <tpls c="1">
          <tpl fld="2" item="3"/>
        </tpls>
      </query>
      <query mdx="[Calendar].[status].&amp;[Closed]">
        <tpls c="1">
          <tpl fld="3" item="0"/>
        </tpls>
      </query>
    </queryCache>
    <serverFormats count="2">
      <serverFormat format="0.0%;-0.0%;0.0%"/>
      <serverFormat format="\$#,0;-\$#,0;\$#,0"/>
    </serverFormats>
  </tupleCache>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sh Patel" refreshedDate="46288.997484722226" createdVersion="3" refreshedVersion="8" minRefreshableVersion="3" recordCount="0" supportSubquery="1" supportAdvancedDrill="1" xr:uid="{1CD6533C-00B8-45D2-9286-30BC393F052E}">
  <cacheSource type="external" connectionId="8">
    <extLst>
      <ext xmlns:x14="http://schemas.microsoft.com/office/spreadsheetml/2009/9/main" uri="{F057638F-6D5F-4e77-A914-E7F072B9BCA8}">
        <x14:sourceConnection name="ThisWorkbookDataModel"/>
      </ext>
    </extLst>
  </cacheSource>
  <cacheFields count="0"/>
  <cacheHierarchies count="61">
    <cacheHierarchy uniqueName="[Budget].[month]" caption="month" attribute="1" time="1" defaultMemberUniqueName="[Budget].[month].[All]" allUniqueName="[Budget].[month].[All]" dimensionUniqueName="[Budget]" displayFolder="" count="0" memberValueDatatype="7" unbalanced="0"/>
    <cacheHierarchy uniqueName="[Budget].[sku]" caption="sku" attribute="1" defaultMemberUniqueName="[Budget].[sku].[All]" allUniqueName="[Budget].[sku].[All]" dimensionUniqueName="[Budget]" displayFolder="" count="0" memberValueDatatype="130" unbalanced="0"/>
    <cacheHierarchy uniqueName="[Budget].[category]" caption="category" attribute="1" defaultMemberUniqueName="[Budget].[category].[All]" allUniqueName="[Budget].[category].[All]" dimensionUniqueName="[Budget]" displayFolder="" count="0" memberValueDatatype="130" unbalanced="0"/>
    <cacheHierarchy uniqueName="[Budget].[channel]" caption="channel" attribute="1" defaultMemberUniqueName="[Budget].[channel].[All]" allUniqueName="[Budget].[channel].[All]" dimensionUniqueName="[Budget]" displayFolder="" count="0" memberValueDatatype="130" unbalanced="0"/>
    <cacheHierarchy uniqueName="[Budget].[region]" caption="region" attribute="1" defaultMemberUniqueName="[Budget].[region].[All]" allUniqueName="[Budget].[region].[All]" dimensionUniqueName="[Budget]" displayFolder="" count="0" memberValueDatatype="130" unbalanced="0"/>
    <cacheHierarchy uniqueName="[Budget].[units]" caption="units" attribute="1" defaultMemberUniqueName="[Budget].[units].[All]" allUniqueName="[Budget].[units].[All]" dimensionUniqueName="[Budget]" displayFolder="" count="0" memberValueDatatype="20" unbalanced="0"/>
    <cacheHierarchy uniqueName="[Budget].[net_price]" caption="net_price" attribute="1" defaultMemberUniqueName="[Budget].[net_price].[All]" allUniqueName="[Budget].[net_price].[All]" dimensionUniqueName="[Budget]" displayFolder="" count="0" memberValueDatatype="5" unbalanced="0"/>
    <cacheHierarchy uniqueName="[Budget].[unit_cost]" caption="unit_cost" attribute="1" defaultMemberUniqueName="[Budget].[unit_cost].[All]" allUniqueName="[Budget].[unit_cost].[All]" dimensionUniqueName="[Budget]" displayFolder="" count="0" memberValueDatatype="5" unbalanced="0"/>
    <cacheHierarchy uniqueName="[Budget].[freight_per_case]" caption="freight_per_case" attribute="1" defaultMemberUniqueName="[Budget].[freight_per_case].[All]" allUniqueName="[Budget].[freight_per_case].[All]" dimensionUniqueName="[Budget]" displayFolder="" count="0" memberValueDatatype="5" unbalanced="0"/>
    <cacheHierarchy uniqueName="[Budget].[revenue]" caption="revenue" attribute="1" defaultMemberUniqueName="[Budget].[revenue].[All]" allUniqueName="[Budget].[revenue].[All]" dimensionUniqueName="[Budget]" displayFolder="" count="0" memberValueDatatype="5" unbalanced="0"/>
    <cacheHierarchy uniqueName="[Budget].[cogs]" caption="cogs" attribute="1" defaultMemberUniqueName="[Budget].[cogs].[All]" allUniqueName="[Budget].[cogs].[All]" dimensionUniqueName="[Budget]" displayFolder="" count="0" memberValueDatatype="5" unbalanced="0"/>
    <cacheHierarchy uniqueName="[Budget].[freight]" caption="freight" attribute="1" defaultMemberUniqueName="[Budget].[freight].[All]" allUniqueName="[Budget].[freight].[All]" dimensionUniqueName="[Budget]" displayFolder="" count="0" memberValueDatatype="5" unbalanced="0"/>
    <cacheHierarchy uniqueName="[Calendar].[month]" caption="month" attribute="1" time="1" defaultMemberUniqueName="[Calendar].[month].[All]" allUniqueName="[Calendar].[month].[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cacheHierarchy uniqueName="[Calendar].[month_no]" caption="month_no" attribute="1" defaultMemberUniqueName="[Calendar].[month_no].[All]" allUniqueName="[Calendar].[month_no].[All]" dimensionUniqueName="[Calendar]" displayFolder="" count="0" memberValueDatatype="20" unbalanced="0"/>
    <cacheHierarchy uniqueName="[Calendar].[month_name]" caption="month_name" attribute="1" defaultMemberUniqueName="[Calendar].[month_name].[All]" allUniqueName="[Calendar].[month_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Calendar].[month_index]" caption="month_index" attribute="1" defaultMemberUniqueName="[Calendar].[month_index].[All]" allUniqueName="[Calendar].[month_index].[All]" dimensionUniqueName="[Calendar]" displayFolder="" count="0" memberValueDatatype="20" unbalanced="0"/>
    <cacheHierarchy uniqueName="[Calendar].[status]" caption="status" attribute="1" defaultMemberUniqueName="[Calendar].[status].[All]" allUniqueName="[Calendar].[status].[All]" dimensionUniqueName="[Calendar]" displayFolder="" count="0" memberValueDatatype="130" unbalanced="0"/>
    <cacheHierarchy uniqueName="[Channel].[channel]" caption="channel" attribute="1" defaultMemberUniqueName="[Channel].[channel].[All]" allUniqueName="[Channel].[channel].[All]" dimensionUniqueName="[Channel]" displayFolder="" count="0" memberValueDatatype="130" unbalanced="0"/>
    <cacheHierarchy uniqueName="[Channel].[price_index]" caption="price_index" attribute="1" defaultMemberUniqueName="[Channel].[price_index].[All]" allUniqueName="[Channel].[price_index].[All]" dimensionUniqueName="[Channel]" displayFolder="" count="0" memberValueDatatype="5" unbalanced="0"/>
    <cacheHierarchy uniqueName="[Channel].[payment_terms_days]" caption="payment_terms_days" attribute="1" defaultMemberUniqueName="[Channel].[payment_terms_days].[All]" allUniqueName="[Channel].[payment_terms_days].[All]" dimensionUniqueName="[Channel]" displayFolder="" count="0" memberValueDatatype="20" unbalanced="0"/>
    <cacheHierarchy uniqueName="[Product].[sku]" caption="sku" attribute="1" defaultMemberUniqueName="[Product].[sku].[All]" allUniqueName="[Product].[sku].[All]" dimensionUniqueName="[Product]" displayFolder="" count="0" memberValueDatatype="130" unbalanced="0"/>
    <cacheHierarchy uniqueName="[Product].[product]" caption="product" attribute="1" defaultMemberUniqueName="[Product].[product].[All]" allUniqueName="[Product].[product].[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case_description]" caption="case_description" attribute="1" defaultMemberUniqueName="[Product].[case_description].[All]" allUniqueName="[Product].[case_description].[All]" dimensionUniqueName="[Product]" displayFolder="" count="0" memberValueDatatype="130" unbalanced="0"/>
    <cacheHierarchy uniqueName="[Product].[shelf_life_days]" caption="shelf_life_days" attribute="1" defaultMemberUniqueName="[Product].[shelf_life_days].[All]" allUniqueName="[Product].[shelf_life_days].[All]" dimensionUniqueName="[Product]" displayFolder="" count="0" memberValueDatatype="20" unbalanced="0"/>
    <cacheHierarchy uniqueName="[Region].[region]" caption="region" attribute="1" defaultMemberUniqueName="[Region].[region].[All]" allUniqueName="[Region].[region].[All]" dimensionUniqueName="[Region]" displayFolder="" count="2" memberValueDatatype="130" unbalanced="0"/>
    <cacheHierarchy uniqueName="[Region].[freight_per_case_2024]" caption="freight_per_case_2024" attribute="1" defaultMemberUniqueName="[Region].[freight_per_case_2024].[All]" allUniqueName="[Region].[freight_per_case_2024].[All]" dimensionUniqueName="[Region]" displayFolder="" count="0" memberValueDatatype="5" unbalanced="0"/>
    <cacheHierarchy uniqueName="[Sales].[month]" caption="month" attribute="1" time="1" defaultMemberUniqueName="[Sales].[month].[All]" allUniqueName="[Sales].[month].[All]" dimensionUniqueName="[Sales]" displayFolder="" count="0" memberValueDatatype="7" unbalanced="0"/>
    <cacheHierarchy uniqueName="[Sales].[sku]" caption="sku" attribute="1" defaultMemberUniqueName="[Sales].[sku].[All]" allUniqueName="[Sales].[sku].[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channel]" caption="channel" attribute="1" defaultMemberUniqueName="[Sales].[channel].[All]" allUniqueName="[Sales].[channel].[All]" dimensionUniqueName="[Sales]" displayFolder="" count="0" memberValueDatatype="130" unbalanced="0"/>
    <cacheHierarchy uniqueName="[Sales].[region]" caption="region" attribute="1" defaultMemberUniqueName="[Sales].[region].[All]" allUniqueName="[Sales].[region].[All]" dimensionUniqueName="[Sales]" displayFolder="" count="0" memberValueDatatype="130" unbalanced="0"/>
    <cacheHierarchy uniqueName="[Sales].[units]" caption="units" attribute="1" defaultMemberUniqueName="[Sales].[units].[All]" allUniqueName="[Sales].[units].[All]" dimensionUniqueName="[Sales]" displayFolder="" count="0" memberValueDatatype="20" unbalanced="0"/>
    <cacheHierarchy uniqueName="[Sales].[list_price]" caption="list_price" attribute="1" defaultMemberUniqueName="[Sales].[list_price].[All]" allUniqueName="[Sales].[list_price].[All]" dimensionUniqueName="[Sales]" displayFolder="" count="0" memberValueDatatype="5" unbalanced="0"/>
    <cacheHierarchy uniqueName="[Sales].[discount_pct]" caption="discount_pct" attribute="1" defaultMemberUniqueName="[Sales].[discount_pct].[All]" allUniqueName="[Sales].[discount_pct].[All]" dimensionUniqueName="[Sales]" displayFolder="" count="0" memberValueDatatype="5" unbalanced="0"/>
    <cacheHierarchy uniqueName="[Sales].[net_revenue]" caption="net_revenue" attribute="1" defaultMemberUniqueName="[Sales].[net_revenue].[All]" allUniqueName="[Sales].[net_revenue].[All]" dimensionUniqueName="[Sales]" displayFolder="" count="0" memberValueDatatype="5" unbalanced="0"/>
    <cacheHierarchy uniqueName="[Sales].[unit_cost]" caption="unit_cost" attribute="1" defaultMemberUniqueName="[Sales].[unit_cost].[All]" allUniqueName="[Sales].[unit_cost].[All]" dimensionUniqueName="[Sales]" displayFolder="" count="0" memberValueDatatype="5" unbalanced="0"/>
    <cacheHierarchy uniqueName="[Sales].[cogs]" caption="cogs" attribute="1" defaultMemberUniqueName="[Sales].[cogs].[All]" allUniqueName="[Sales].[cogs].[All]" dimensionUniqueName="[Sales]" displayFolder="" count="0" memberValueDatatype="5" unbalanced="0"/>
    <cacheHierarchy uniqueName="[Sales].[freight]" caption="freight" attribute="1" defaultMemberUniqueName="[Sales].[freight].[All]" allUniqueName="[Sales].[freight].[All]" dimensionUniqueName="[Sales]" displayFolder="" count="0" memberValueDatatype="5" unbalanced="0"/>
    <cacheHierarchy uniqueName="[Measures].[Revenue]" caption="Revenue" measure="1" displayFolder="" measureGroup="Sales" count="0"/>
    <cacheHierarchy uniqueName="[Measures].[Gross Margin]" caption="Gross Margin" measure="1" displayFolder="" measureGroup="Sales" count="0"/>
    <cacheHierarchy uniqueName="[Measures].[GM %]" caption="GM %" measure="1" displayFolder="" measureGroup="Sales" count="0"/>
    <cacheHierarchy uniqueName="[Measures].[Contribution]" caption="Contribution" measure="1" displayFolder="" measureGroup="Sales" count="0"/>
    <cacheHierarchy uniqueName="[Measures].[Contribution %]" caption="Contribution %" measure="1" displayFolder="" measureGroup="Sales" count="0"/>
    <cacheHierarchy uniqueName="[Measures].[Cases]" caption="Cases" measure="1" displayFolder="" measureGroup="Sales" count="0"/>
    <cacheHierarchy uniqueName="[Measures].[Contribution per Case]" caption="Contribution per Case" measure="1" displayFolder="" measureGroup="Sales" count="0"/>
    <cacheHierarchy uniqueName="[Measures].[Budget Revenue]" caption="Budget Revenue" measure="1" displayFolder="" measureGroup="Budget" count="0"/>
    <cacheHierarchy uniqueName="[Measures].[Revenue vs Budget %]" caption="Revenue vs Budget %" measure="1" displayFolder="" measureGroup="Budget" count="0"/>
    <cacheHierarchy uniqueName="[Measures].[Budget Contribution]" caption="Budget Contribution" measure="1" displayFolder="" measureGroup="Budget" count="0"/>
    <cacheHierarchy uniqueName="[Measures].[Contribution vs Budget]" caption="Contribution vs Budget" measure="1" displayFolder="" measureGroup="Budget" count="0"/>
    <cacheHierarchy uniqueName="[Measures].[Revenue PY]" caption="Revenue PY" measure="1" displayFolder="" measureGroup="Sales" count="0"/>
    <cacheHierarchy uniqueName="[Measures].[Revenue YoY %]" caption="Revenue YoY %" measure="1" displayFolder="" measureGroup="Sales" count="0"/>
    <cacheHierarchy uniqueName="[Measures].[__XL_Count Sales]" caption="__XL_Count Sales" measure="1" displayFolder="" measureGroup="Sales" count="0" hidden="1"/>
    <cacheHierarchy uniqueName="[Measures].[__XL_Count Product]" caption="__XL_Count Product" measure="1" displayFolder="" measureGroup="Product" count="0" hidden="1"/>
    <cacheHierarchy uniqueName="[Measures].[__XL_Count Channel]" caption="__XL_Count Channel" measure="1" displayFolder="" measureGroup="Channel" count="0" hidden="1"/>
    <cacheHierarchy uniqueName="[Measures].[__XL_Count Region]" caption="__XL_Count Region" measure="1" displayFolder="" measureGroup="Region" count="0" hidden="1"/>
    <cacheHierarchy uniqueName="[Measures].[__XL_Count Calendar]" caption="__XL_Count Calendar" measure="1" displayFolder="" measureGroup="Calendar" count="0" hidden="1"/>
    <cacheHierarchy uniqueName="[Measures].[__XL_Count Budget]" caption="__XL_Count Budget" measure="1" displayFolder="" measureGroup="Budget"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6383264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2E9936-D1A5-45EC-B255-926673E42BA4}" name="ptChannels" cacheId="68" applyNumberFormats="0" applyBorderFormats="0" applyFontFormats="0" applyPatternFormats="0" applyAlignmentFormats="0" applyWidthHeightFormats="1" dataCaption="Values" grandTotalCaption="All channels" updatedVersion="8" minRefreshableVersion="3" useAutoFormatting="1" itemPrintTitles="1" createdVersion="8" indent="0" compact="0" compactData="0" multipleFieldFilters="0">
  <location ref="B24:H29" firstHeaderRow="0" firstDataRow="1" firstDataCol="1"/>
  <pivotFields count="8">
    <pivotField name="Channel" axis="axisRow" compact="0" allDrilled="1" outline="0" subtotalTop="0" showAll="0" dataSourceSort="1" defaultSubtotal="0" defaultAttributeDrillState="1">
      <items count="4">
        <item x="0"/>
        <item x="1"/>
        <item x="2"/>
        <item x="3"/>
      </items>
    </pivotField>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Fields count="1">
    <field x="0"/>
  </rowFields>
  <rowItems count="5">
    <i>
      <x/>
    </i>
    <i>
      <x v="1"/>
    </i>
    <i>
      <x v="2"/>
    </i>
    <i>
      <x v="3"/>
    </i>
    <i t="grand">
      <x/>
    </i>
  </rowItems>
  <colFields count="1">
    <field x="-2"/>
  </colFields>
  <colItems count="6">
    <i>
      <x/>
    </i>
    <i i="1">
      <x v="1"/>
    </i>
    <i i="2">
      <x v="2"/>
    </i>
    <i i="3">
      <x v="3"/>
    </i>
    <i i="4">
      <x v="4"/>
    </i>
    <i i="5">
      <x v="5"/>
    </i>
  </colItems>
  <dataFields count="6">
    <dataField name="Revenue " fld="1" subtotal="count" baseField="0" baseItem="0"/>
    <dataField name="vs budget" fld="2" subtotal="count" baseField="0" baseItem="0"/>
    <dataField name="GM % " fld="3" subtotal="count" baseField="0" baseItem="0"/>
    <dataField name="Contrib. %" fld="4" subtotal="count" baseField="0" baseItem="0"/>
    <dataField name="Per case" fld="5" subtotal="count" baseField="0" baseItem="0"/>
    <dataField name="YoY" fld="6" subtotal="count" baseField="0" baseItem="0"/>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alendar].[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Revenue "/>
    <pivotHierarchy dragToRow="0" dragToCol="0" dragToPage="0" dragToData="1"/>
    <pivotHierarchy dragToRow="0" dragToCol="0" dragToPage="0" dragToData="1" caption="GM % "/>
    <pivotHierarchy dragToRow="0" dragToCol="0" dragToPage="0" dragToData="1"/>
    <pivotHierarchy dragToRow="0" dragToCol="0" dragToPage="0" dragToData="1" caption="Contrib. %"/>
    <pivotHierarchy dragToRow="0" dragToCol="0" dragToPage="0" dragToData="1"/>
    <pivotHierarchy dragToRow="0" dragToCol="0" dragToPage="0" dragToData="1" caption="Per case"/>
    <pivotHierarchy dragToRow="0" dragToCol="0" dragToPage="0" dragToData="1"/>
    <pivotHierarchy dragToRow="0" dragToCol="0" dragToPage="0" dragToData="1" caption="vs budget"/>
    <pivotHierarchy dragToRow="0" dragToCol="0" dragToPage="0" dragToData="1"/>
    <pivotHierarchy dragToRow="0" dragToCol="0" dragToPage="0" dragToData="1"/>
    <pivotHierarchy dragToRow="0" dragToCol="0" dragToPage="0" dragToData="1"/>
    <pivotHierarchy dragToRow="0" dragToCol="0" dragToPage="0" dragToData="1" caption="Yo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8650A55A-1F28-4E65-B409-A787A9B7B564}" autoFormatId="16" applyNumberFormats="0" applyBorderFormats="0" applyFontFormats="1" applyPatternFormats="1" applyAlignmentFormats="0" applyWidthHeightFormats="0">
  <queryTableRefresh nextId="13">
    <queryTableFields count="12">
      <queryTableField id="1" name="month" tableColumnId="13"/>
      <queryTableField id="2" name="sku" tableColumnId="14"/>
      <queryTableField id="3" name="category" tableColumnId="15"/>
      <queryTableField id="4" name="channel" tableColumnId="16"/>
      <queryTableField id="5" name="region" tableColumnId="17"/>
      <queryTableField id="6" name="units" tableColumnId="18"/>
      <queryTableField id="7" name="net_price" tableColumnId="19"/>
      <queryTableField id="8" name="unit_cost" tableColumnId="20"/>
      <queryTableField id="9" name="freight_per_case" tableColumnId="21"/>
      <queryTableField id="10" name="revenue" tableColumnId="22"/>
      <queryTableField id="11" name="cogs" tableColumnId="23"/>
      <queryTableField id="12" name="freight" tableColumnId="24"/>
    </queryTableFields>
  </queryTableRefresh>
  <extLst>
    <ext xmlns:x15="http://schemas.microsoft.com/office/spreadsheetml/2010/11/main" uri="{883FBD77-0823-4a55-B5E3-86C4891E6966}">
      <x15:queryTable sourceDataName="Query - Budget"/>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A8DE64C-A796-497B-A0E3-C85E9A50E56E}" sourceName="[Calendar].[year]">
  <pivotTables>
    <pivotTable tabId="8" name="ptChannels"/>
  </pivotTables>
  <data>
    <olap pivotCacheId="1863832644">
      <levels count="2">
        <level uniqueName="[Calendar].[year].[(All)]" sourceCaption="(All)" count="0"/>
        <level uniqueName="[Calendar].[year].[year]" sourceCaption="year" count="3">
          <ranges>
            <range startItem="0">
              <i n="[Calendar].[year].&amp;[2024]" c="2024"/>
              <i n="[Calendar].[year].&amp;[2025]" c="2025"/>
              <i n="[Calendar].[year].&amp;[2026]" c="2026"/>
            </range>
          </ranges>
        </level>
      </levels>
      <selections count="1">
        <selection n="[Calendar].[year].&amp;[2026]"/>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07850FA-168C-4E23-A4A7-11A5074B9544}" sourceName="[Product].[category]">
  <pivotTables>
    <pivotTable tabId="8" name="ptChannels"/>
  </pivotTables>
  <data>
    <olap pivotCacheId="1863832644">
      <levels count="2">
        <level uniqueName="[Product].[category].[(All)]" sourceCaption="(All)" count="0"/>
        <level uniqueName="[Product].[category].[category]" sourceCaption="category" count="6">
          <ranges>
            <range startItem="0">
              <i n="[Product].[category].&amp;[Beef]" c="Beef"/>
              <i n="[Product].[category].&amp;[Charcuterie]" c="Charcuterie"/>
              <i n="[Product].[category].&amp;[Cheese &amp; Dairy]" c="Cheese &amp; Dairy"/>
              <i n="[Product].[category].&amp;[Pork]" c="Pork"/>
              <i n="[Product].[category].&amp;[Poultry]" c="Poultry"/>
              <i n="[Product].[category].&amp;[Seafood]" c="Seafood"/>
            </range>
          </ranges>
        </level>
      </levels>
      <selections count="1">
        <selection n="[Product].[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66230EF-D0E9-4AA7-AC64-FFE66296FE0B}" sourceName="[Region].[region]">
  <pivotTables>
    <pivotTable tabId="8" name="ptChannels"/>
  </pivotTables>
  <data>
    <olap pivotCacheId="1863832644">
      <levels count="2">
        <level uniqueName="[Region].[region].[(All)]" sourceCaption="(All)" count="0"/>
        <level uniqueName="[Region].[region].[region]" sourceCaption="region" count="3">
          <ranges>
            <range startItem="0">
              <i n="[Region].[region].&amp;[BC Interior]" c="BC Interior"/>
              <i n="[Region].[region].&amp;[Lower Mainland]" c="Lower Mainland"/>
              <i n="[Region].[region].&amp;[Vancouver Island]" c="Vancouver Island"/>
            </range>
          </ranges>
        </level>
      </levels>
      <selections count="1">
        <selection n="[Region].[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FC534C74-3FDD-4711-A7E3-C30C21FEF186}" cache="Slicer_Year" caption="Year" columnCount="3" level="1" rowHeight="230716"/>
  <slicer name="Category" xr10:uid="{076341F0-B0CA-4956-86BA-372C660B0AC8}" cache="Slicer_Category" caption="Category" columnCount="2" level="1" rowHeight="230716"/>
  <slicer name="Region" xr10:uid="{A13E2F95-93A6-4CFA-827B-3CD03C168C79}" cache="Slicer_Region" caption="Region" level="1" rowHeight="230716"/>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7139AC6-9A8D-49CD-A143-107ADAB43D3C}" name="tbl_Budget" displayName="tbl_Budget" ref="B4:M3460" tableType="queryTable" totalsRowShown="0">
  <autoFilter ref="B4:M3460" xr:uid="{B7139AC6-9A8D-49CD-A143-107ADAB43D3C}"/>
  <tableColumns count="12">
    <tableColumn id="13" xr3:uid="{668B41A3-1CD4-48F6-AEB5-3C6F8C43904A}" uniqueName="13" name="month" queryTableFieldId="1" dataDxfId="59"/>
    <tableColumn id="14" xr3:uid="{167330E6-78FB-48D5-A222-18C0DF1507EC}" uniqueName="14" name="sku" queryTableFieldId="2"/>
    <tableColumn id="15" xr3:uid="{C738A3F1-7ACF-41C9-BEAA-A7FCF7D34872}" uniqueName="15" name="category" queryTableFieldId="3"/>
    <tableColumn id="16" xr3:uid="{E8C99119-2122-4726-BBA5-44D67CE33702}" uniqueName="16" name="channel" queryTableFieldId="4"/>
    <tableColumn id="17" xr3:uid="{F0005BDD-C418-4535-92A9-E223DDE5B075}" uniqueName="17" name="region" queryTableFieldId="5"/>
    <tableColumn id="18" xr3:uid="{6C9B1341-DFB6-4131-889B-67C387605437}" uniqueName="18" name="units" queryTableFieldId="6"/>
    <tableColumn id="19" xr3:uid="{0C99C0F4-699B-436C-BD3F-A5D1E7FA7EAF}" uniqueName="19" name="net_price" queryTableFieldId="7"/>
    <tableColumn id="20" xr3:uid="{9F538AA6-28B4-4ADA-86AC-DCD30F92A691}" uniqueName="20" name="unit_cost" queryTableFieldId="8"/>
    <tableColumn id="21" xr3:uid="{23A792AA-E6B7-4B84-9ACC-C05B334F3233}" uniqueName="21" name="freight_per_case" queryTableFieldId="9"/>
    <tableColumn id="22" xr3:uid="{4481FD19-114E-4C1D-9D81-7884C12DC4CC}" uniqueName="22" name="revenue" queryTableFieldId="10"/>
    <tableColumn id="23" xr3:uid="{17BD53EE-9278-4FD2-8D73-21959ACB157A}" uniqueName="23" name="cogs" queryTableFieldId="11"/>
    <tableColumn id="24" xr3:uid="{5A37431F-CFD9-4E18-877B-10D5DAE29E1B}" uniqueName="24" name="freight" queryTableFieldId="12"/>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DF3DAB-B335-47FB-9008-17E59691436F}" name="tbl_Sales" displayName="tbl_Sales" ref="B4:M9220" totalsRowShown="0" headerRowDxfId="106">
  <autoFilter ref="B4:M9220" xr:uid="{5CDF3DAB-B335-47FB-9008-17E59691436F}"/>
  <tableColumns count="12">
    <tableColumn id="1" xr3:uid="{99B08DFF-FE8F-470A-B709-3FA323063211}" name="month" dataDxfId="118"/>
    <tableColumn id="2" xr3:uid="{B1B22BCC-A61B-4BD3-812D-8B47ACF71CC6}" name="sku" dataDxfId="117"/>
    <tableColumn id="3" xr3:uid="{7D174954-C740-4005-B703-DE580E1DC39F}" name="category" dataDxfId="116"/>
    <tableColumn id="4" xr3:uid="{A3DE6C7F-CA8C-40F0-9CD5-EEEA7EF61740}" name="channel" dataDxfId="115"/>
    <tableColumn id="5" xr3:uid="{088833B2-9742-412D-86A9-EE18C0AF0C9C}" name="region" dataDxfId="114"/>
    <tableColumn id="6" xr3:uid="{3E3382D8-5B66-42D6-9A24-86FE03F10F1A}" name="units" dataDxfId="113"/>
    <tableColumn id="7" xr3:uid="{92446D06-2C85-4F7C-A79D-D4EA7BE9C6AA}" name="list_price" dataDxfId="112"/>
    <tableColumn id="8" xr3:uid="{23256E5D-7F50-43B4-A10D-A49DCBBA4EF1}" name="discount_pct" dataDxfId="111"/>
    <tableColumn id="9" xr3:uid="{2CC9D15C-3CDE-4E0E-8091-E988408A2324}" name="net_revenue" dataDxfId="110"/>
    <tableColumn id="10" xr3:uid="{E22E05DA-B365-43B5-AD4E-ADDEEA8B4702}" name="unit_cost" dataDxfId="109"/>
    <tableColumn id="11" xr3:uid="{645F39D0-61DF-4325-8146-10710E6CFF61}" name="cogs" dataDxfId="108"/>
    <tableColumn id="12" xr3:uid="{1904D915-CABB-405C-B488-3D46E8392594}" name="freight" dataDxfId="107"/>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51D38BD-7599-45FF-9C9B-C5ED0A8A1A1F}" name="tbl_BudgetUnits" displayName="tbl_BudgetUnits" ref="B4:P292" totalsRowShown="0" headerRowDxfId="90">
  <autoFilter ref="B4:P292" xr:uid="{C51D38BD-7599-45FF-9C9B-C5ED0A8A1A1F}"/>
  <tableColumns count="15">
    <tableColumn id="1" xr3:uid="{7988C8AA-E5BF-422C-9D16-2D4C7222960D}" name="sku" dataDxfId="105"/>
    <tableColumn id="2" xr3:uid="{AE4E1013-ED7F-4279-9A43-74A295773690}" name="channel" dataDxfId="104"/>
    <tableColumn id="3" xr3:uid="{8514B113-FD36-440A-A12D-CAF30001DB79}" name="region" dataDxfId="103"/>
    <tableColumn id="4" xr3:uid="{8244D0F3-3E3F-4B7D-A3B3-9C6B105D4897}" name="2026-01" dataDxfId="102"/>
    <tableColumn id="5" xr3:uid="{6BD39DB7-B29E-4473-95F6-527283A3C1D0}" name="2026-02" dataDxfId="101"/>
    <tableColumn id="6" xr3:uid="{E450521F-FBE8-4597-B807-C7C591191BD0}" name="2026-03" dataDxfId="100"/>
    <tableColumn id="7" xr3:uid="{9AAB2DBA-D76F-4C6D-B1F8-EA689246CF01}" name="2026-04" dataDxfId="99"/>
    <tableColumn id="8" xr3:uid="{F111CDE0-7E43-453D-A57E-1714810B15E0}" name="2026-05" dataDxfId="98"/>
    <tableColumn id="9" xr3:uid="{184C1FAD-44BB-423D-9697-740458920211}" name="2026-06" dataDxfId="97"/>
    <tableColumn id="10" xr3:uid="{CF85EA9F-5A61-4A1A-8462-169A34E38ABC}" name="2026-07" dataDxfId="96"/>
    <tableColumn id="11" xr3:uid="{496BF545-9D01-4CAA-9004-38B22026D5F1}" name="2026-08" dataDxfId="95"/>
    <tableColumn id="12" xr3:uid="{3F45997F-8F66-41DD-8953-41DCD5F3C2D7}" name="2026-09" dataDxfId="94"/>
    <tableColumn id="13" xr3:uid="{FCC5AFCF-315A-4C07-B031-BDB4A23DC623}" name="2026-10" dataDxfId="93"/>
    <tableColumn id="14" xr3:uid="{1A48BD59-FE4E-45FA-ADAD-DE9B9635F905}" name="2026-11" dataDxfId="92"/>
    <tableColumn id="15" xr3:uid="{5A8D32E7-3D25-453A-9813-A0C7C3F9C930}" name="2026-12" dataDxfId="91"/>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025BCE1-0B77-46F5-B250-A829D51B19C2}" name="tbl_BudgetRates" displayName="tbl_BudgetRates" ref="B4:G292" totalsRowShown="0" headerRowDxfId="83">
  <autoFilter ref="B4:G292" xr:uid="{4025BCE1-0B77-46F5-B250-A829D51B19C2}"/>
  <tableColumns count="6">
    <tableColumn id="1" xr3:uid="{44C438F1-C387-4A69-A6DC-607A1AF2AFBA}" name="sku" dataDxfId="89"/>
    <tableColumn id="2" xr3:uid="{84A371F6-1834-4318-BE74-690A64DD867A}" name="channel" dataDxfId="88"/>
    <tableColumn id="3" xr3:uid="{E5C22AC1-7552-410B-B4D7-FE73A81F2539}" name="region" dataDxfId="87"/>
    <tableColumn id="4" xr3:uid="{B8029A8C-9728-4E27-9B8A-88062DD5C246}" name="net_price" dataDxfId="86"/>
    <tableColumn id="5" xr3:uid="{3A80FE64-02E9-4744-9F70-80E8C1096155}" name="unit_cost" dataDxfId="85"/>
    <tableColumn id="6" xr3:uid="{028B2D1D-D08B-4A73-9F11-5A0069B1C129}" name="freight_per_case" dataDxfId="84"/>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6C206CE-CDEB-4A21-9F9E-07CCD5B78759}" name="tbl_Opex" displayName="tbl_Opex" ref="B4:E180" totalsRowShown="0" headerRowDxfId="78">
  <autoFilter ref="B4:E180" xr:uid="{86C206CE-CDEB-4A21-9F9E-07CCD5B78759}"/>
  <tableColumns count="4">
    <tableColumn id="1" xr3:uid="{7908E623-CF6D-4F21-A846-3AE063B10E8C}" name="month" dataDxfId="82"/>
    <tableColumn id="2" xr3:uid="{CAC02823-1A6F-4F04-87B7-10503BEBBE3B}" name="dept" dataDxfId="81"/>
    <tableColumn id="3" xr3:uid="{CBF1A5A6-130E-4816-9DDE-4DFA2FB23CF4}" name="scenario" dataDxfId="80"/>
    <tableColumn id="4" xr3:uid="{A5A67D0C-6A7A-420B-908D-22B52725B982}" name="amount" dataDxfId="79"/>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1C945DD-3CD4-4AA6-9CCE-560463CC161A}" name="tbl_Balances" displayName="tbl_Balances" ref="B4:E260" totalsRowShown="0" headerRowDxfId="73">
  <autoFilter ref="B4:E260" xr:uid="{61C945DD-3CD4-4AA6-9CCE-560463CC161A}"/>
  <tableColumns count="4">
    <tableColumn id="1" xr3:uid="{3987D790-64FC-4564-AC38-AAC2AFFC505D}" name="month" dataDxfId="77"/>
    <tableColumn id="2" xr3:uid="{66AE0906-F6B1-4092-9D14-B68590415BFE}" name="account" dataDxfId="76"/>
    <tableColumn id="3" xr3:uid="{DFB76C84-8446-4234-82B5-241EFA26A16F}" name="category" dataDxfId="75"/>
    <tableColumn id="4" xr3:uid="{A0CF5130-771B-477B-A035-E13DD52F8550}" name="balance" dataDxfId="74"/>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146EC1F-0B05-4B40-9BE5-A7D2545D55C2}" name="tbl_Product" displayName="tbl_Product" ref="B4:F28" totalsRowShown="0" headerRowDxfId="67">
  <autoFilter ref="B4:F28" xr:uid="{5146EC1F-0B05-4B40-9BE5-A7D2545D55C2}"/>
  <tableColumns count="5">
    <tableColumn id="1" xr3:uid="{56659420-F021-4156-933B-9BB72BD1B83B}" name="sku" dataDxfId="72"/>
    <tableColumn id="2" xr3:uid="{4383A9AD-6D0E-46EA-9477-3DB4409D1570}" name="product" dataDxfId="71"/>
    <tableColumn id="3" xr3:uid="{910504B1-41B4-4F61-B448-6A505FE8DC1C}" name="category" dataDxfId="70"/>
    <tableColumn id="4" xr3:uid="{8BC64B1E-F95A-42B8-8762-297E05B799E7}" name="case_description" dataDxfId="69"/>
    <tableColumn id="5" xr3:uid="{652543FA-1D52-43C6-96A7-A4997C668ACC}" name="shelf_life_days" dataDxfId="68"/>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74F7AC4-1CBB-4A91-A147-D1DF1094E68C}" name="tbl_Channel" displayName="tbl_Channel" ref="H4:J8" totalsRowShown="0" headerRowDxfId="63">
  <autoFilter ref="H4:J8" xr:uid="{A74F7AC4-1CBB-4A91-A147-D1DF1094E68C}"/>
  <tableColumns count="3">
    <tableColumn id="1" xr3:uid="{B01510B3-5F28-4F4E-8DCB-A92E503625C7}" name="channel" dataDxfId="66"/>
    <tableColumn id="2" xr3:uid="{009381AF-4BE0-47A9-8B96-D2EA8DFB0FC7}" name="price_index" dataDxfId="65"/>
    <tableColumn id="3" xr3:uid="{830CCBF8-D841-42CD-9CC6-400E1F9EDFAA}" name="payment_terms_days" dataDxfId="64"/>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34CD7DB-987B-40F0-AE5A-35E5611B096D}" name="tbl_Region" displayName="tbl_Region" ref="L4:M7" totalsRowShown="0" headerRowDxfId="60">
  <autoFilter ref="L4:M7" xr:uid="{F34CD7DB-987B-40F0-AE5A-35E5611B096D}"/>
  <tableColumns count="2">
    <tableColumn id="1" xr3:uid="{B1362C73-94EE-40F2-8A19-E68140BE8711}" name="region" dataDxfId="62"/>
    <tableColumn id="2" xr3:uid="{889AE462-AEFB-417E-82C3-34D11523E220}" name="freight_per_case_2024" dataDxfId="61"/>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E7B34"/>
      </a:accent1>
      <a:accent2>
        <a:srgbClr val="B42318"/>
      </a:accent2>
      <a:accent3>
        <a:srgbClr val="1F3A5F"/>
      </a:accent3>
      <a:accent4>
        <a:srgbClr val="0F766E"/>
      </a:accent4>
      <a:accent5>
        <a:srgbClr val="B7791F"/>
      </a:accent5>
      <a:accent6>
        <a:srgbClr val="98A2B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github.com/KushPatel29/excel-fpa-model"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pivotTable" Target="../pivotTables/pivotTable1.xml"/><Relationship Id="rId4" Type="http://schemas.microsoft.com/office/2007/relationships/slicer" Target="../slicers/slicer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4F8AA-38E7-4110-994F-82AB3FC94A0E}">
  <sheetPr>
    <tabColor rgb="FF1F3A5F"/>
    <pageSetUpPr fitToPage="1"/>
  </sheetPr>
  <dimension ref="B2:D42"/>
  <sheetViews>
    <sheetView showGridLines="0" tabSelected="1" zoomScaleNormal="100" workbookViewId="0"/>
  </sheetViews>
  <sheetFormatPr defaultRowHeight="13" x14ac:dyDescent="0.3"/>
  <cols>
    <col min="1" max="1" width="3.69921875" customWidth="1"/>
    <col min="2" max="2" width="36.69921875" customWidth="1"/>
    <col min="3" max="3" width="70.69921875" customWidth="1"/>
    <col min="4" max="4" width="58.69921875" customWidth="1"/>
  </cols>
  <sheetData>
    <row r="2" spans="2:4" ht="40" customHeight="1" x14ac:dyDescent="0.85">
      <c r="B2" s="166" t="s">
        <v>423</v>
      </c>
    </row>
    <row r="3" spans="2:4" ht="19.5" x14ac:dyDescent="0.45">
      <c r="B3" s="167" t="str">
        <f>"FY"&amp;FiscalYear&amp;" financial planning &amp; analysis model"</f>
        <v>FY2026 financial planning &amp; analysis model</v>
      </c>
    </row>
    <row r="4" spans="2:4" x14ac:dyDescent="0.3">
      <c r="B4" s="168" t="s">
        <v>424</v>
      </c>
    </row>
    <row r="6" spans="2:4" ht="30" customHeight="1" x14ac:dyDescent="0.3">
      <c r="B6" s="96" t="s">
        <v>425</v>
      </c>
      <c r="C6" s="116"/>
      <c r="D6" s="116"/>
    </row>
    <row r="7" spans="2:4" x14ac:dyDescent="0.3">
      <c r="B7" s="170" t="s">
        <v>426</v>
      </c>
    </row>
    <row r="9" spans="2:4" x14ac:dyDescent="0.3">
      <c r="B9" s="35" t="s">
        <v>427</v>
      </c>
      <c r="C9" s="35" t="str">
        <f>checks_summary</f>
        <v>All 31 checks pass</v>
      </c>
      <c r="D9" s="169" t="s">
        <v>428</v>
      </c>
    </row>
    <row r="11" spans="2:4" ht="18" customHeight="1" x14ac:dyDescent="0.3">
      <c r="B11" s="10" t="s">
        <v>429</v>
      </c>
      <c r="C11" s="10"/>
      <c r="D11" s="10"/>
    </row>
    <row r="12" spans="2:4" ht="28" customHeight="1" x14ac:dyDescent="0.3">
      <c r="B12" s="172" t="s">
        <v>430</v>
      </c>
      <c r="C12" s="173" t="str" cm="1">
        <f t="array" ref="C12">"YTD revenue "&amp;TEXT(PnL!Z8,"+0.0%;-0.0%")&amp;" against budget, EBITDA "&amp;TEXT(PnL!Z19,"+0.0%;-0.0%")&amp;". Biggest gross-margin drag: "&amp;INDEX({"volume","mix","price","unit cost"},_xlfn.XMATCH(MIN(PVM!P59:S59),PVM!P59:S59))&amp;"."</f>
        <v>YTD revenue +3.6% against budget, EBITDA -13.2%. Biggest gross-margin drag: unit cost.</v>
      </c>
      <c r="D12" s="174" t="s">
        <v>431</v>
      </c>
    </row>
    <row r="13" spans="2:4" ht="28" customHeight="1" x14ac:dyDescent="0.3">
      <c r="B13" s="172" t="s">
        <v>432</v>
      </c>
      <c r="C13" s="173" t="str" cm="1">
        <f t="array" ref="C13">"EBITDA "&amp;MONEY(PnL!P19)&amp;" on the "&amp;ScenarioName&amp;" scenario, against a budget of "&amp;MONEY(PnL!Q19)&amp;"."</f>
        <v>EBITDA $2.3M on the Base scenario, against a budget of $2.7M.</v>
      </c>
      <c r="D13" s="174" t="s">
        <v>433</v>
      </c>
    </row>
    <row r="14" spans="2:4" ht="28" customHeight="1" x14ac:dyDescent="0.3">
      <c r="B14" s="172" t="s">
        <v>314</v>
      </c>
      <c r="C14" s="173" t="str">
        <f>IF(breakeven_gap&gt;0,"A "&amp;TEXT(breakeven_uplift,"0.0%")&amp;" price rise on the open months, or "&amp;TEXT(breakeven_volume,"0%")&amp;" more volume.","Nothing: the outlook is at or above budget.")</f>
        <v>A 2.6% price rise on the open months, or 11% more volume.</v>
      </c>
      <c r="D14" s="174" t="s">
        <v>434</v>
      </c>
    </row>
    <row r="15" spans="2:4" ht="28" customHeight="1" x14ac:dyDescent="0.3">
      <c r="B15" s="172" t="s">
        <v>435</v>
      </c>
      <c r="C15" s="173" t="str" cm="1">
        <f t="array" ref="C15">"A "&amp;TEXT(WorkingCapital!O15,"0.0")&amp;"-day cash cycle; "&amp;MONEY(wc_at_risk_value)&amp;" of stock sits above its shelf-life risk line."</f>
        <v>A 20.6-day cash cycle; $58K of stock sits above its shelf-life risk line.</v>
      </c>
      <c r="D15" s="174" t="s">
        <v>436</v>
      </c>
    </row>
    <row r="16" spans="2:4" ht="28" customHeight="1" x14ac:dyDescent="0.3">
      <c r="B16" s="172" t="s">
        <v>437</v>
      </c>
      <c r="C16" s="173" t="str" cm="1">
        <f t="array" ref="C16">_xlfn.LET(_xlpm.c,Channels!B6:B9,_xlpm.g,Channels!M6:M9,_xlpm.j,Channels!J6:J9,_xlpm.k,_xlfn.XMATCH(MAX(_xlpm.g),_xlpm.g),INDEX(_xlpm.c,_xlpm.k)&amp;" grew cases most ("&amp;TEXT(MAX(_xlpm.g),"+0%")&amp;" vs budget) at "&amp;TEXT(INDEX(_xlpm.j,_xlpm.k),"$0.00")&amp;" contribution a case; "&amp;INDEX(_xlpm.c,_xlfn.XMATCH(MAX(_xlpm.j),_xlpm.j))&amp;" earns most, "&amp;TEXT(MAX(_xlpm.j),"$0.00")&amp;".")</f>
        <v>Grocery Retail grew cases most (+16% vs budget) at $21.58 contribution a case; Online Direct earns most, $50.91.</v>
      </c>
      <c r="D16" s="174" t="s">
        <v>438</v>
      </c>
    </row>
    <row r="18" spans="2:4" ht="18" customHeight="1" x14ac:dyDescent="0.3">
      <c r="B18" s="10" t="s">
        <v>439</v>
      </c>
      <c r="C18" s="10"/>
      <c r="D18" s="10"/>
    </row>
    <row r="19" spans="2:4" x14ac:dyDescent="0.3">
      <c r="B19" s="11" t="s">
        <v>440</v>
      </c>
      <c r="C19" s="13" t="s">
        <v>441</v>
      </c>
      <c r="D19" s="13" t="s">
        <v>442</v>
      </c>
    </row>
    <row r="20" spans="2:4" ht="26" x14ac:dyDescent="0.3">
      <c r="B20" s="169" t="s">
        <v>443</v>
      </c>
      <c r="C20" s="171" t="s">
        <v>444</v>
      </c>
      <c r="D20" s="175" t="s">
        <v>445</v>
      </c>
    </row>
    <row r="21" spans="2:4" ht="26" x14ac:dyDescent="0.3">
      <c r="B21" s="169" t="s">
        <v>446</v>
      </c>
      <c r="C21" s="171" t="s">
        <v>447</v>
      </c>
      <c r="D21" s="175" t="s">
        <v>448</v>
      </c>
    </row>
    <row r="22" spans="2:4" x14ac:dyDescent="0.3">
      <c r="B22" s="169" t="s">
        <v>449</v>
      </c>
      <c r="C22" s="171" t="s">
        <v>450</v>
      </c>
      <c r="D22" s="175" t="s">
        <v>451</v>
      </c>
    </row>
    <row r="23" spans="2:4" x14ac:dyDescent="0.3">
      <c r="B23" s="169" t="s">
        <v>417</v>
      </c>
      <c r="C23" s="171" t="s">
        <v>452</v>
      </c>
      <c r="D23" s="175" t="s">
        <v>453</v>
      </c>
    </row>
    <row r="24" spans="2:4" ht="26" x14ac:dyDescent="0.3">
      <c r="B24" s="169" t="s">
        <v>454</v>
      </c>
      <c r="C24" s="171" t="s">
        <v>455</v>
      </c>
      <c r="D24" s="175" t="s">
        <v>456</v>
      </c>
    </row>
    <row r="25" spans="2:4" x14ac:dyDescent="0.3">
      <c r="B25" s="169" t="s">
        <v>457</v>
      </c>
      <c r="C25" s="171" t="s">
        <v>458</v>
      </c>
      <c r="D25" s="175" t="s">
        <v>459</v>
      </c>
    </row>
    <row r="26" spans="2:4" x14ac:dyDescent="0.3">
      <c r="B26" s="169" t="s">
        <v>460</v>
      </c>
      <c r="C26" s="171" t="s">
        <v>461</v>
      </c>
      <c r="D26" s="175" t="s">
        <v>462</v>
      </c>
    </row>
    <row r="27" spans="2:4" x14ac:dyDescent="0.3">
      <c r="B27" s="169" t="s">
        <v>463</v>
      </c>
      <c r="C27" s="171" t="s">
        <v>464</v>
      </c>
      <c r="D27" s="175" t="s">
        <v>465</v>
      </c>
    </row>
    <row r="28" spans="2:4" x14ac:dyDescent="0.3">
      <c r="B28" s="169" t="s">
        <v>466</v>
      </c>
      <c r="C28" s="171" t="s">
        <v>467</v>
      </c>
      <c r="D28" s="175" t="s">
        <v>468</v>
      </c>
    </row>
    <row r="29" spans="2:4" x14ac:dyDescent="0.3">
      <c r="B29" s="169" t="s">
        <v>469</v>
      </c>
      <c r="C29" s="171" t="s">
        <v>470</v>
      </c>
      <c r="D29" s="175" t="s">
        <v>471</v>
      </c>
    </row>
    <row r="30" spans="2:4" x14ac:dyDescent="0.3">
      <c r="B30" s="169" t="s">
        <v>472</v>
      </c>
      <c r="C30" s="171" t="s">
        <v>473</v>
      </c>
      <c r="D30" s="175" t="s">
        <v>474</v>
      </c>
    </row>
    <row r="32" spans="2:4" ht="18" customHeight="1" x14ac:dyDescent="0.3">
      <c r="B32" s="10" t="s">
        <v>475</v>
      </c>
      <c r="C32" s="10"/>
      <c r="D32" s="10"/>
    </row>
    <row r="33" spans="2:4" x14ac:dyDescent="0.3">
      <c r="B33" s="35" t="s">
        <v>476</v>
      </c>
      <c r="C33" t="s">
        <v>477</v>
      </c>
    </row>
    <row r="34" spans="2:4" x14ac:dyDescent="0.3">
      <c r="B34" s="35" t="s">
        <v>478</v>
      </c>
      <c r="C34" t="s">
        <v>479</v>
      </c>
    </row>
    <row r="35" spans="2:4" x14ac:dyDescent="0.3">
      <c r="B35" s="35" t="s">
        <v>480</v>
      </c>
      <c r="C35" t="s">
        <v>481</v>
      </c>
    </row>
    <row r="36" spans="2:4" x14ac:dyDescent="0.3">
      <c r="B36" s="35" t="s">
        <v>482</v>
      </c>
      <c r="C36" t="s">
        <v>483</v>
      </c>
    </row>
    <row r="38" spans="2:4" ht="18" customHeight="1" x14ac:dyDescent="0.3">
      <c r="B38" s="10" t="s">
        <v>484</v>
      </c>
      <c r="C38" s="10"/>
      <c r="D38" s="10"/>
    </row>
    <row r="39" spans="2:4" x14ac:dyDescent="0.3">
      <c r="B39" s="176">
        <v>1.4999999999999999E-2</v>
      </c>
      <c r="C39" s="3" t="s">
        <v>485</v>
      </c>
    </row>
    <row r="40" spans="2:4" x14ac:dyDescent="0.3">
      <c r="B40" s="177">
        <v>1234</v>
      </c>
      <c r="C40" s="3" t="s">
        <v>486</v>
      </c>
    </row>
    <row r="41" spans="2:4" x14ac:dyDescent="0.3">
      <c r="B41" s="178" t="s">
        <v>487</v>
      </c>
      <c r="C41" s="3" t="s">
        <v>488</v>
      </c>
    </row>
    <row r="42" spans="2:4" x14ac:dyDescent="0.3">
      <c r="B42" s="124" t="s">
        <v>489</v>
      </c>
      <c r="C42" s="3" t="s">
        <v>490</v>
      </c>
    </row>
  </sheetData>
  <mergeCells count="1">
    <mergeCell ref="B6:D6"/>
  </mergeCells>
  <conditionalFormatting sqref="C9">
    <cfRule type="expression" dxfId="1" priority="1" stopIfTrue="1">
      <formula>COUNTIF(checks_status,"FAIL")=0</formula>
    </cfRule>
    <cfRule type="expression" dxfId="0" priority="2" stopIfTrue="1">
      <formula>COUNTIF(checks_status,"FAIL")&gt;0</formula>
    </cfRule>
  </conditionalFormatting>
  <hyperlinks>
    <hyperlink ref="B7" r:id="rId1" xr:uid="{56967CF4-C18F-45A7-A24D-4EB9AE891A1E}"/>
    <hyperlink ref="D9" location="'Checks'!A1" display="Open the checks →" xr:uid="{E83CD8D2-68DB-446A-B026-39D24CEB58E8}"/>
    <hyperlink ref="D12" location="'PVM'!A1" display="PVM →" xr:uid="{D545A13A-E485-461A-8369-418B13AFA03D}"/>
    <hyperlink ref="D13" location="'Forecast'!A1" display="Forecast →" xr:uid="{22AF370D-D785-40B1-BE21-2AF5CECF6677}"/>
    <hyperlink ref="D14" location="'Scenarios'!A1" display="Scenarios →" xr:uid="{856B6F67-85E4-430A-9682-094FD6296A6D}"/>
    <hyperlink ref="D15" location="'WorkingCapital'!A1" display="WorkingCapital →" xr:uid="{52045F1B-6EC1-4782-BEE7-8E5D4A29B976}"/>
    <hyperlink ref="D16" location="'Channels'!A1" display="Channels →" xr:uid="{1E36715E-29A6-4933-8FAE-3825EE61E2C5}"/>
    <hyperlink ref="B20" location="'Dashboard'!A1" display="Dashboard" xr:uid="{D4F29184-8798-44BA-8BCC-77413C1839E0}"/>
    <hyperlink ref="B21" location="'PnL'!A1" display="PnL" xr:uid="{F254183D-6C84-44F8-B37B-A8B77F38EF46}"/>
    <hyperlink ref="B22" location="'PVM'!A1" display="PVM" xr:uid="{E9DCF6F6-6F75-45F9-8307-1DB7D2359902}"/>
    <hyperlink ref="B23" location="'Forecast'!A1" display="Forecast" xr:uid="{6E43F44D-55E7-4FEA-A752-6C37B12387A1}"/>
    <hyperlink ref="B24" location="'Scenarios'!A1" display="Scenarios" xr:uid="{6FBB0913-C5EA-439B-AFFE-989C6E3F4BEC}"/>
    <hyperlink ref="B25" location="'WorkingCapital'!A1" display="WorkingCapital" xr:uid="{C52294AD-1CA7-42C3-AD00-2C9B4C6F3DCA}"/>
    <hyperlink ref="B26" location="'Channels'!A1" display="Channels" xr:uid="{416E1427-02D1-4196-9C00-299CB5C252CB}"/>
    <hyperlink ref="B27" location="'Checks'!A1" display="Checks" xr:uid="{5F61F2AE-B1C6-4D7D-9FBD-98C0CA5C22BB}"/>
    <hyperlink ref="B28" location="'Assumptions'!A1" display="Assumptions" xr:uid="{012668D9-86FB-4444-AA33-75BB58D7A902}"/>
    <hyperlink ref="B29" location="'PQ_Budget'!A1" display="PQ_Budget" xr:uid="{E8994A8F-0C3B-4586-9412-72E02DE3EC4A}"/>
    <hyperlink ref="B30" location="'Data_Sales'!A1" display="Data_Sales" xr:uid="{756AC793-696F-4C4B-804F-5162A2E6FC2B}"/>
  </hyperlinks>
  <printOptions horizontalCentered="1"/>
  <pageMargins left="0.35" right="0.35" top="0.44999999999999996" bottom="0.5" header="0.3" footer="0.2"/>
  <pageSetup scale="69" orientation="landscape" r:id="rId2"/>
  <headerFooter>
    <oddFooter>&amp;C&amp;8&amp;A&amp;L&amp;8Kestrel Bay Provisions (fictional) · FP&amp;&amp;A model&amp;R&amp;8Page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3F633-A479-456B-9A1D-7BDB71150916}">
  <sheetPr>
    <tabColor rgb="FF1F3A5F"/>
    <pageSetUpPr fitToPage="1"/>
  </sheetPr>
  <dimension ref="B1:S109"/>
  <sheetViews>
    <sheetView showGridLines="0" zoomScaleNormal="100" workbookViewId="0"/>
  </sheetViews>
  <sheetFormatPr defaultRowHeight="13" x14ac:dyDescent="0.3"/>
  <cols>
    <col min="1" max="1" width="2.69921875" customWidth="1"/>
    <col min="2" max="19" width="10.09765625" customWidth="1"/>
    <col min="20" max="20" width="2.69921875" customWidth="1"/>
  </cols>
  <sheetData>
    <row r="1" spans="2:19" ht="34" customHeight="1" x14ac:dyDescent="0.6">
      <c r="B1" s="135" t="str">
        <f>"Kestrel Bay Provisions: FY"&amp;FiscalYear&amp;" performance and outlook"</f>
        <v>Kestrel Bay Provisions: FY2026 performance and outlook</v>
      </c>
    </row>
    <row r="2" spans="2:19" ht="18" customHeight="1" x14ac:dyDescent="0.3">
      <c r="B2" s="3" t="str">
        <f>"Actuals through "&amp;TEXT(AsOfMonth,"mmmm yyyy")&amp;IF(MonthsClosed&lt;12," · forecast "&amp;TEXT(EDATE(AsOfMonth,1),"mmmm")&amp;" to December","")&amp;" · scenario: "&amp;ScenarioName&amp;" · "&amp;checks_summary</f>
        <v>Actuals through August 2026 · forecast September to December · scenario: Base · All 31 checks pass</v>
      </c>
    </row>
    <row r="3" spans="2:19" ht="8" customHeight="1" x14ac:dyDescent="0.3"/>
    <row r="4" spans="2:19" ht="18" customHeight="1" x14ac:dyDescent="0.3">
      <c r="B4" s="143" t="s">
        <v>409</v>
      </c>
      <c r="C4" s="136"/>
      <c r="D4" s="136"/>
      <c r="E4" s="143" t="s">
        <v>410</v>
      </c>
      <c r="F4" s="136"/>
      <c r="G4" s="136"/>
      <c r="H4" s="143" t="s">
        <v>411</v>
      </c>
      <c r="I4" s="136"/>
      <c r="J4" s="136"/>
      <c r="K4" s="143" t="s">
        <v>412</v>
      </c>
      <c r="L4" s="136"/>
      <c r="M4" s="136"/>
      <c r="N4" s="143" t="s">
        <v>413</v>
      </c>
      <c r="O4" s="136"/>
      <c r="P4" s="136"/>
      <c r="Q4" s="143" t="s">
        <v>414</v>
      </c>
      <c r="R4" s="136"/>
      <c r="S4" s="137"/>
    </row>
    <row r="5" spans="2:19" ht="34" customHeight="1" x14ac:dyDescent="0.6">
      <c r="B5" s="144">
        <f>PnL!W8</f>
        <v>31533631.170000002</v>
      </c>
      <c r="C5" s="139"/>
      <c r="D5" s="139"/>
      <c r="E5" s="147">
        <f>PnL!W11</f>
        <v>0.25853248032392745</v>
      </c>
      <c r="F5" s="139"/>
      <c r="G5" s="139"/>
      <c r="H5" s="144">
        <f>PnL!W19</f>
        <v>1525950.53000001</v>
      </c>
      <c r="I5" s="139"/>
      <c r="J5" s="139"/>
      <c r="K5" s="144">
        <f>PnL!P19</f>
        <v>2319179.863336884</v>
      </c>
      <c r="L5" s="139"/>
      <c r="M5" s="139"/>
      <c r="N5" s="147">
        <f>breakeven_uplift</f>
        <v>2.5984929873976888E-2</v>
      </c>
      <c r="O5" s="139"/>
      <c r="P5" s="139"/>
      <c r="Q5" s="151">
        <f>WorkingCapital!O15</f>
        <v>20.640438893106417</v>
      </c>
      <c r="R5" s="139"/>
      <c r="S5" s="140"/>
    </row>
    <row r="6" spans="2:19" ht="17" customHeight="1" x14ac:dyDescent="0.3">
      <c r="B6" s="145">
        <f>PnL!Y8</f>
        <v>1110250.0699999966</v>
      </c>
      <c r="C6" s="139"/>
      <c r="D6" s="139"/>
      <c r="E6" s="148">
        <f>PnL!Y11*100</f>
        <v>-1.0002666152609418</v>
      </c>
      <c r="F6" s="139"/>
      <c r="G6" s="139"/>
      <c r="H6" s="145">
        <f>PnL!Y19</f>
        <v>-231735.83999999589</v>
      </c>
      <c r="I6" s="139"/>
      <c r="J6" s="139"/>
      <c r="K6" s="145">
        <f>PnL!R19</f>
        <v>-412477.16666312609</v>
      </c>
      <c r="L6" s="139"/>
      <c r="M6" s="139"/>
      <c r="N6" s="150" t="str">
        <f>"on the "&amp;(12-MonthsClosed)&amp;" open months"</f>
        <v>on the 4 open months</v>
      </c>
      <c r="O6" s="139"/>
      <c r="P6" s="139"/>
      <c r="Q6" s="152">
        <f>WorkingCapital!O15-WorkingCapital!C15</f>
        <v>1.8371228783279818</v>
      </c>
      <c r="R6" s="139"/>
      <c r="S6" s="140"/>
    </row>
    <row r="7" spans="2:19" ht="26" customHeight="1" x14ac:dyDescent="0.3">
      <c r="B7" s="138"/>
      <c r="C7" s="139"/>
      <c r="D7" s="139"/>
      <c r="E7" s="138"/>
      <c r="F7" s="139"/>
      <c r="G7" s="139"/>
      <c r="H7" s="138"/>
      <c r="I7" s="139"/>
      <c r="J7" s="139"/>
      <c r="K7" s="149" t="str">
        <f>"scenario: "&amp;ScenarioName</f>
        <v>scenario: Base</v>
      </c>
      <c r="L7" s="139"/>
      <c r="M7" s="139"/>
      <c r="N7" s="138"/>
      <c r="O7" s="139"/>
      <c r="P7" s="139"/>
      <c r="Q7" s="138"/>
      <c r="R7" s="139"/>
      <c r="S7" s="140"/>
    </row>
    <row r="8" spans="2:19" ht="17" customHeight="1" x14ac:dyDescent="0.3">
      <c r="B8" s="146" t="str">
        <f>"vs prior year "&amp;TEXT(PnL!AB8,"+0.0%;-0.0%")</f>
        <v>vs prior year +10.9%</v>
      </c>
      <c r="C8" s="141"/>
      <c r="D8" s="141"/>
      <c r="E8" s="146" t="str">
        <f>"budget "&amp;TEXT(PnL!X11,"0.0%")</f>
        <v>budget 26.9%</v>
      </c>
      <c r="F8" s="141"/>
      <c r="G8" s="141"/>
      <c r="H8" s="146" t="str">
        <f>"margin "&amp;TEXT(PnL!W20,"0.0%")&amp;" vs "&amp;TEXT(PnL!X20,"0.0%")&amp;" budget"</f>
        <v>margin 4.8% vs 5.8% budget</v>
      </c>
      <c r="I8" s="141"/>
      <c r="J8" s="141"/>
      <c r="K8" s="146" t="str" cm="1">
        <f t="array" ref="K8">"budget "&amp;MONEY(PnL!Q19)</f>
        <v>budget $2.7M</v>
      </c>
      <c r="L8" s="141"/>
      <c r="M8" s="141"/>
      <c r="N8" s="146" t="str">
        <f>"or "&amp;TEXT(breakeven_volume,"0%")&amp;" more volume"</f>
        <v>or 11% more volume</v>
      </c>
      <c r="O8" s="141"/>
      <c r="P8" s="141"/>
      <c r="Q8" s="146" t="str" cm="1">
        <f t="array" ref="Q8">_xlfn.LET(_xlpm.u,WorkingCapital!G38:G43,_xlpm.c,WorkingCapital!B38:B43,INDEX(_xlpm.c,_xlfn.XMATCH(MAX(_xlpm.u),_xlpm.u))&amp;": "&amp;TEXT(MAX(_xlpm.u),"0%")&amp;" of shelf life")</f>
        <v>Cheese &amp; Dairy: 58% of shelf life</v>
      </c>
      <c r="R8" s="141"/>
      <c r="S8" s="142"/>
    </row>
    <row r="9" spans="2:19" ht="10" customHeight="1" x14ac:dyDescent="0.3"/>
    <row r="10" spans="2:19" ht="18" customHeight="1" x14ac:dyDescent="0.3">
      <c r="B10" s="10" t="s">
        <v>415</v>
      </c>
      <c r="C10" s="10"/>
      <c r="D10" s="10"/>
      <c r="E10" s="10"/>
      <c r="F10" s="10"/>
      <c r="G10" s="10"/>
      <c r="H10" s="10"/>
      <c r="I10" s="10"/>
      <c r="J10" s="10"/>
      <c r="K10" s="10"/>
      <c r="L10" s="10"/>
      <c r="M10" s="10"/>
      <c r="N10" s="10"/>
      <c r="O10" s="10"/>
      <c r="P10" s="10"/>
      <c r="Q10" s="10"/>
      <c r="R10" s="10"/>
      <c r="S10" s="10"/>
    </row>
    <row r="11" spans="2:19" ht="30" customHeight="1" x14ac:dyDescent="0.3">
      <c r="B11" s="154" t="str" cm="1">
        <f t="array" ref="B11">"Revenue is "&amp;MONEY(ABS(PnL!Y8))&amp;IF(PnL!Y8&gt;=0," ahead of"," behind")&amp;" budget through "&amp;TEXT(AsOfMonth,"mmmm")&amp;" ("&amp;TEXT(PnL!Z8,"+0.0%;-0.0%")&amp;"), yet EBITDA is "&amp;MONEY(ABS(PnL!Y19))&amp;IF(PnL!Y19&gt;=0," ahead"," behind")&amp;" ("&amp;TEXT(PnL!Z19,"+0.0%;-0.0%")&amp;")."&amp;IF(AND(PnL!Y8&gt;0,PnL!Y19&lt;0)," The growth has not reached the bottom line.","")</f>
        <v>Revenue is $1.1M ahead of budget through August (+3.6%), yet EBITDA is $232K behind (-13.2%). The growth has not reached the bottom line.</v>
      </c>
      <c r="C11" s="153"/>
      <c r="D11" s="153"/>
      <c r="E11" s="153"/>
      <c r="F11" s="153"/>
      <c r="G11" s="153"/>
      <c r="H11" s="153"/>
      <c r="I11" s="153"/>
      <c r="J11" s="153"/>
      <c r="K11" s="153"/>
      <c r="L11" s="153"/>
      <c r="M11" s="153"/>
      <c r="N11" s="153"/>
      <c r="O11" s="153"/>
      <c r="P11" s="153"/>
      <c r="Q11" s="153"/>
      <c r="R11" s="153"/>
      <c r="S11" s="153"/>
    </row>
    <row r="12" spans="2:19" ht="30" customHeight="1" x14ac:dyDescent="0.3">
      <c r="B12" s="154" t="str" cm="1">
        <f t="array" ref="B12">_xlfn.LET(_xlpm.v,PVM!C70,_xlpm.m,PVM!D70,_xlpm.pr,PVM!E70,_xlpm.c,PVM!F70,_xlpm.chm,PVM!D75:D78,_xlpm.chn,PVM!B75:B78,_xlpm.mixch,INDEX(_xlpm.chn,_xlfn.XMATCH(MIN(_xlpm.chm),_xlpm.chm)),_xlpm.low,INDEX(Channels!B6:B9,_xlfn.XMATCH(MIN(Channels!J6:J9),Channels!J6:J9)),_xlpm.cc,PVM!$F$64:$F$69,_xlpm.cp,PVM!$E$64:$E$69,_xlpm.cn,PVM!$B$64:$B$69,_xlpm.k,_xlfn.XMATCH(MIN(_xlpm.cc),_xlpm.cc),"Gross margin, year to date: volume "&amp;SIGNMONEY(_xlpm.v)&amp;", price "&amp;SIGNMONEY(_xlpm.pr)&amp;", mix "&amp;SIGNMONEY(_xlpm.m)&amp;", unit cost "&amp;SIGNMONEY(_xlpm.c)&amp;". Mix is negative because volume shifted toward "&amp;_xlpm.mixch&amp;IF(_xlpm.mixch=_xlpm.low,", the channel that earns least per case","")&amp;"; "&amp;INDEX(_xlpm.cn,_xlpm.k)&amp;" costs rose"&amp;IF(INDEX(_xlpm.cc,_xlpm.k)+INDEX(_xlpm.cp,_xlpm.k)&lt;0," faster than its prices.","."))</f>
        <v>Gross margin, year to date: volume +$290K, price +$238K, mix −$173K, unit cost −$372K. Mix is negative because volume shifted toward Grocery Retail, the channel that earns least per case; Beef costs rose faster than its prices.</v>
      </c>
      <c r="C12" s="153"/>
      <c r="D12" s="153"/>
      <c r="E12" s="153"/>
      <c r="F12" s="153"/>
      <c r="G12" s="153"/>
      <c r="H12" s="153"/>
      <c r="I12" s="153"/>
      <c r="J12" s="153"/>
      <c r="K12" s="153"/>
      <c r="L12" s="153"/>
      <c r="M12" s="153"/>
      <c r="N12" s="153"/>
      <c r="O12" s="153"/>
      <c r="P12" s="153"/>
      <c r="Q12" s="153"/>
      <c r="R12" s="153"/>
      <c r="S12" s="153"/>
    </row>
    <row r="13" spans="2:19" ht="30" customHeight="1" x14ac:dyDescent="0.3">
      <c r="B13" s="154" t="str" cm="1">
        <f t="array" ref="B13">"Below gross margin, freight "&amp;SIGNMONEY(PnL!Y12)&amp;" and operating expenses "&amp;SIGNMONEY(PnL!Y18)&amp;" (mostly "&amp;INDEX(TRIM(PnL!B14:B17),_xlfn.XMATCH(MIN(PnL!Y14:Y17),PnL!Y14:Y17))&amp;") leave EBITDA at "&amp;MONEY(PnL!W19)&amp;" against a budget of "&amp;MONEY(PnL!X19)&amp;"."</f>
        <v>Below gross margin, freight −$36K and operating expenses −$178K (mostly Warehouse &amp; Logistics) leave EBITDA at $1.5M against a budget of $1.8M.</v>
      </c>
      <c r="C13" s="153"/>
      <c r="D13" s="153"/>
      <c r="E13" s="153"/>
      <c r="F13" s="153"/>
      <c r="G13" s="153"/>
      <c r="H13" s="153"/>
      <c r="I13" s="153"/>
      <c r="J13" s="153"/>
      <c r="K13" s="153"/>
      <c r="L13" s="153"/>
      <c r="M13" s="153"/>
      <c r="N13" s="153"/>
      <c r="O13" s="153"/>
      <c r="P13" s="153"/>
      <c r="Q13" s="153"/>
      <c r="R13" s="153"/>
      <c r="S13" s="153"/>
    </row>
    <row r="14" spans="2:19" ht="30" customHeight="1" x14ac:dyDescent="0.3">
      <c r="B14" s="154" t="str" cm="1">
        <f t="array" ref="B14">IF(breakeven_gap&gt;0,"Full year on the "&amp;ScenarioName&amp;" scenario: EBITDA "&amp;MONEY(PnL!P19)&amp;" against a budget of "&amp;MONEY(PnL!Q19)&amp;". Closing the "&amp;MONEY(breakeven_gap)&amp;" gap takes a "&amp;TEXT(breakeven_uplift,"0.0%")&amp;" price rise on the "&amp;(12-MonthsClosed)&amp;" open months, or "&amp;TEXT(breakeven_volume,"0%")&amp;" more volume: price is the realistic lever.","Full year on the "&amp;ScenarioName&amp;" scenario: EBITDA "&amp;MONEY(PnL!P19)&amp;", "&amp;MONEY(-breakeven_gap)&amp;" above budget.")</f>
        <v>Full year on the Base scenario: EBITDA $2.3M against a budget of $2.7M. Closing the $412K gap takes a 2.6% price rise on the 4 open months, or 11% more volume: price is the realistic lever.</v>
      </c>
      <c r="C14" s="153"/>
      <c r="D14" s="153"/>
      <c r="E14" s="153"/>
      <c r="F14" s="153"/>
      <c r="G14" s="153"/>
      <c r="H14" s="153"/>
      <c r="I14" s="153"/>
      <c r="J14" s="153"/>
      <c r="K14" s="153"/>
      <c r="L14" s="153"/>
      <c r="M14" s="153"/>
      <c r="N14" s="153"/>
      <c r="O14" s="153"/>
      <c r="P14" s="153"/>
      <c r="Q14" s="153"/>
      <c r="R14" s="153"/>
      <c r="S14" s="153"/>
    </row>
    <row r="15" spans="2:19" ht="30" customHeight="1" x14ac:dyDescent="0.3">
      <c r="B15" s="154" t="str">
        <f>"Cash: DSO "&amp;TEXT(WorkingCapital!O12,"0")&amp;" days, DIO "&amp;TEXT(WorkingCapital!O13,"0")&amp;", DPO "&amp;TEXT(WorkingCapital!O14,"0")&amp;", a "&amp;TEXT(WorkingCapital!O15,"0.0")&amp;"-day cycle. "&amp;WorkingCapital!B46</f>
        <v>Cash: DSO 32 days, DIO 16, DPO 27, a 20.6-day cycle. Cheese &amp; Dairy holds 52 days of stock, 58% of its 90-day shelf life: $58K of it sits above the 50% risk line, stock that needs a markdown or a slower buy before it becomes a write-off.</v>
      </c>
      <c r="C15" s="153"/>
      <c r="D15" s="153"/>
      <c r="E15" s="153"/>
      <c r="F15" s="153"/>
      <c r="G15" s="153"/>
      <c r="H15" s="153"/>
      <c r="I15" s="153"/>
      <c r="J15" s="153"/>
      <c r="K15" s="153"/>
      <c r="L15" s="153"/>
      <c r="M15" s="153"/>
      <c r="N15" s="153"/>
      <c r="O15" s="153"/>
      <c r="P15" s="153"/>
      <c r="Q15" s="153"/>
      <c r="R15" s="153"/>
      <c r="S15" s="153"/>
    </row>
    <row r="16" spans="2:19" ht="8" customHeight="1" x14ac:dyDescent="0.3"/>
    <row r="17" ht="15" customHeight="1" x14ac:dyDescent="0.3"/>
    <row r="18" ht="15" customHeight="1" x14ac:dyDescent="0.3"/>
    <row r="19" ht="15" customHeight="1" x14ac:dyDescent="0.3"/>
    <row r="20" ht="15" customHeight="1" x14ac:dyDescent="0.3"/>
    <row r="21" ht="15" customHeight="1" x14ac:dyDescent="0.3"/>
    <row r="22" ht="15" customHeight="1" x14ac:dyDescent="0.3"/>
    <row r="23" ht="15" customHeight="1" x14ac:dyDescent="0.3"/>
    <row r="24" ht="15" customHeight="1" x14ac:dyDescent="0.3"/>
    <row r="25" ht="15" customHeight="1" x14ac:dyDescent="0.3"/>
    <row r="26" ht="15" customHeight="1" x14ac:dyDescent="0.3"/>
    <row r="27" ht="15" customHeight="1" x14ac:dyDescent="0.3"/>
    <row r="28" ht="15" customHeight="1" x14ac:dyDescent="0.3"/>
    <row r="29" ht="15" customHeight="1" x14ac:dyDescent="0.3"/>
    <row r="30" ht="15" customHeight="1" x14ac:dyDescent="0.3"/>
    <row r="31" ht="15" customHeight="1" x14ac:dyDescent="0.3"/>
    <row r="32" ht="15" customHeight="1" x14ac:dyDescent="0.3"/>
    <row r="33" ht="15" customHeight="1" x14ac:dyDescent="0.3"/>
    <row r="34" ht="15" customHeight="1" x14ac:dyDescent="0.3"/>
    <row r="35" ht="15" customHeight="1" x14ac:dyDescent="0.3"/>
    <row r="36" ht="15" customHeight="1" x14ac:dyDescent="0.3"/>
    <row r="37" ht="15" customHeight="1" x14ac:dyDescent="0.3"/>
    <row r="38" ht="15" customHeight="1" x14ac:dyDescent="0.3"/>
    <row r="39" ht="15" customHeight="1" x14ac:dyDescent="0.3"/>
    <row r="40" ht="15" customHeight="1" x14ac:dyDescent="0.3"/>
    <row r="41" ht="15" customHeight="1" x14ac:dyDescent="0.3"/>
    <row r="42" ht="15" customHeight="1" x14ac:dyDescent="0.3"/>
    <row r="43" ht="15" customHeight="1" x14ac:dyDescent="0.3"/>
    <row r="44" ht="15" customHeight="1" x14ac:dyDescent="0.3"/>
    <row r="45" ht="15" customHeight="1" x14ac:dyDescent="0.3"/>
    <row r="46" ht="15" customHeight="1" x14ac:dyDescent="0.3"/>
    <row r="47" ht="15" customHeight="1" x14ac:dyDescent="0.3"/>
    <row r="48" ht="15" customHeight="1" x14ac:dyDescent="0.3"/>
    <row r="49" spans="2:19" ht="15" customHeight="1" x14ac:dyDescent="0.3"/>
    <row r="50" spans="2:19" ht="15" customHeight="1" x14ac:dyDescent="0.3"/>
    <row r="51" spans="2:19" ht="15" customHeight="1" x14ac:dyDescent="0.3"/>
    <row r="52" spans="2:19" ht="15" customHeight="1" x14ac:dyDescent="0.3"/>
    <row r="53" spans="2:19" ht="15" customHeight="1" x14ac:dyDescent="0.3"/>
    <row r="54" spans="2:19" ht="8" customHeight="1" x14ac:dyDescent="0.3"/>
    <row r="55" spans="2:19" ht="18" customHeight="1" x14ac:dyDescent="0.3">
      <c r="B55" s="10" t="s">
        <v>418</v>
      </c>
      <c r="C55" s="10"/>
      <c r="D55" s="10"/>
      <c r="E55" s="10"/>
      <c r="F55" s="10"/>
      <c r="G55" s="10"/>
      <c r="H55" s="10"/>
      <c r="I55" s="10"/>
      <c r="J55" s="10"/>
      <c r="K55" s="10" t="s">
        <v>419</v>
      </c>
      <c r="L55" s="10"/>
      <c r="M55" s="10"/>
      <c r="N55" s="10"/>
      <c r="O55" s="10"/>
      <c r="P55" s="10"/>
      <c r="Q55" s="10"/>
      <c r="R55" s="10"/>
      <c r="S55" s="10"/>
    </row>
    <row r="56" spans="2:19" x14ac:dyDescent="0.3">
      <c r="B56" s="156" t="s">
        <v>420</v>
      </c>
      <c r="C56" s="156"/>
      <c r="D56" s="156"/>
      <c r="E56" s="156"/>
      <c r="F56" s="156"/>
      <c r="G56" s="156" t="s">
        <v>278</v>
      </c>
      <c r="H56" s="156"/>
      <c r="I56" s="156"/>
      <c r="J56" s="157" t="s">
        <v>283</v>
      </c>
      <c r="K56" s="156" t="s">
        <v>174</v>
      </c>
      <c r="L56" s="156"/>
      <c r="M56" s="157" t="s">
        <v>180</v>
      </c>
      <c r="N56" s="156"/>
      <c r="O56" s="157" t="s">
        <v>258</v>
      </c>
      <c r="P56" s="156"/>
      <c r="Q56" s="157" t="s">
        <v>421</v>
      </c>
      <c r="R56" s="156"/>
      <c r="S56" s="157" t="s">
        <v>186</v>
      </c>
    </row>
    <row r="57" spans="2:19" x14ac:dyDescent="0.3">
      <c r="B57" s="2" t="str" cm="1">
        <f t="array" ref="B57">_xlfn.LET(_xlpm.seg,PVM!$B$35:$B$58&amp;" · "&amp;PVM!$C$35:$C$58,_xlpm.v,PVM!$U$35:$U$58,INDEX(_xlfn.SORTBY(_xlpm.seg,ABS(_xlpm.v),-1),ROWS(B$57:B57)))</f>
        <v>Beef · Restaurants</v>
      </c>
      <c r="C57" s="2"/>
      <c r="D57" s="2"/>
      <c r="E57" s="2"/>
      <c r="F57" s="2"/>
      <c r="G57" s="2" t="str" cm="1">
        <f t="array" ref="G57">_xlfn.LET(_xlpm.d,PVM!$W$35:$W$58,_xlpm.v,PVM!$U$35:$U$58,INDEX(_xlfn.SORTBY(_xlpm.d,ABS(_xlpm.v),-1),ROWS(G$57:G57)))</f>
        <v>Unit cost</v>
      </c>
      <c r="H57" s="2"/>
      <c r="I57" s="2"/>
      <c r="J57" s="158" cm="1">
        <f t="array" ref="J57">_xlfn.LET(_xlpm.v,PVM!$U$35:$U$58,INDEX(_xlfn.SORTBY(_xlpm.v,ABS(_xlpm.v),-1),ROWS(J$57:J57)))</f>
        <v>-151620.28000000212</v>
      </c>
      <c r="K57" s="2" t="str">
        <f>Scenarios!B18</f>
        <v>Base</v>
      </c>
      <c r="L57" s="2"/>
      <c r="M57" s="159">
        <f>Scenarios!C18</f>
        <v>47407338.301925316</v>
      </c>
      <c r="N57" s="2"/>
      <c r="O57" s="159">
        <f>Scenarios!E18</f>
        <v>2319179.863336884</v>
      </c>
      <c r="P57" s="2"/>
      <c r="Q57" s="160">
        <f>Scenarios!F18</f>
        <v>4.8920271553037117E-2</v>
      </c>
      <c r="R57" s="2"/>
      <c r="S57" s="161">
        <f>Scenarios!G18</f>
        <v>-412477.16666312609</v>
      </c>
    </row>
    <row r="58" spans="2:19" x14ac:dyDescent="0.3">
      <c r="B58" s="2" t="str" cm="1">
        <f t="array" ref="B58">_xlfn.LET(_xlpm.seg,PVM!$B$35:$B$58&amp;" · "&amp;PVM!$C$35:$C$58,_xlpm.v,PVM!$U$35:$U$58,INDEX(_xlfn.SORTBY(_xlpm.seg,ABS(_xlpm.v),-1),ROWS(B$57:B58)))</f>
        <v>Seafood · Grocery Retail</v>
      </c>
      <c r="C58" s="2"/>
      <c r="D58" s="2"/>
      <c r="E58" s="2"/>
      <c r="F58" s="2"/>
      <c r="G58" s="2" t="str" cm="1">
        <f t="array" ref="G58">_xlfn.LET(_xlpm.d,PVM!$W$35:$W$58,_xlpm.v,PVM!$U$35:$U$58,INDEX(_xlfn.SORTBY(_xlpm.d,ABS(_xlpm.v),-1),ROWS(G$57:G58)))</f>
        <v>Price</v>
      </c>
      <c r="H58" s="2"/>
      <c r="I58" s="2"/>
      <c r="J58" s="158" cm="1">
        <f t="array" ref="J58">_xlfn.LET(_xlpm.v,PVM!$U$35:$U$58,INDEX(_xlfn.SORTBY(_xlpm.v,ABS(_xlpm.v),-1),ROWS(J$57:J58)))</f>
        <v>71982.430000000168</v>
      </c>
      <c r="K58" s="2" t="str">
        <f>Scenarios!B19</f>
        <v>Upside</v>
      </c>
      <c r="L58" s="2"/>
      <c r="M58" s="159">
        <f>Scenarios!C19</f>
        <v>48128798.291071318</v>
      </c>
      <c r="N58" s="2"/>
      <c r="O58" s="159">
        <f>Scenarios!E19</f>
        <v>2836093.9996937122</v>
      </c>
      <c r="P58" s="2"/>
      <c r="Q58" s="160">
        <f>Scenarios!F19</f>
        <v>5.8927172512010427E-2</v>
      </c>
      <c r="R58" s="2"/>
      <c r="S58" s="161">
        <f>Scenarios!G19</f>
        <v>104436.96969370218</v>
      </c>
    </row>
    <row r="59" spans="2:19" x14ac:dyDescent="0.3">
      <c r="B59" s="2" t="str" cm="1">
        <f t="array" ref="B59">_xlfn.LET(_xlpm.seg,PVM!$B$35:$B$58&amp;" · "&amp;PVM!$C$35:$C$58,_xlpm.v,PVM!$U$35:$U$58,INDEX(_xlfn.SORTBY(_xlpm.seg,ABS(_xlpm.v),-1),ROWS(B$57:B59)))</f>
        <v>Beef · Hotels &amp; Institutions</v>
      </c>
      <c r="C59" s="2"/>
      <c r="D59" s="2"/>
      <c r="E59" s="2"/>
      <c r="F59" s="2"/>
      <c r="G59" s="2" t="str" cm="1">
        <f t="array" ref="G59">_xlfn.LET(_xlpm.d,PVM!$W$35:$W$58,_xlpm.v,PVM!$U$35:$U$58,INDEX(_xlfn.SORTBY(_xlpm.d,ABS(_xlpm.v),-1),ROWS(G$57:G59)))</f>
        <v>Unit cost</v>
      </c>
      <c r="H59" s="2"/>
      <c r="I59" s="2"/>
      <c r="J59" s="158" cm="1">
        <f t="array" ref="J59">_xlfn.LET(_xlpm.v,PVM!$U$35:$U$58,INDEX(_xlfn.SORTBY(_xlpm.v,ABS(_xlpm.v),-1),ROWS(J$57:J59)))</f>
        <v>-59107.999999998603</v>
      </c>
      <c r="K59" s="2" t="str">
        <f>Scenarios!B20</f>
        <v>Downside</v>
      </c>
      <c r="L59" s="2"/>
      <c r="M59" s="159">
        <f>Scenarios!C20</f>
        <v>46620002.428181812</v>
      </c>
      <c r="N59" s="2"/>
      <c r="O59" s="159">
        <f>Scenarios!E20</f>
        <v>1656743.0214050836</v>
      </c>
      <c r="P59" s="2"/>
      <c r="Q59" s="160">
        <f>Scenarios!F20</f>
        <v>3.5537171495374734E-2</v>
      </c>
      <c r="R59" s="2"/>
      <c r="S59" s="161">
        <f>Scenarios!G20</f>
        <v>-1074914.0085949264</v>
      </c>
    </row>
    <row r="60" spans="2:19" x14ac:dyDescent="0.3">
      <c r="B60" s="2" t="str" cm="1">
        <f t="array" ref="B60">_xlfn.LET(_xlpm.seg,PVM!$B$35:$B$58&amp;" · "&amp;PVM!$C$35:$C$58,_xlpm.v,PVM!$U$35:$U$58,INDEX(_xlfn.SORTBY(_xlpm.seg,ABS(_xlpm.v),-1),ROWS(B$57:B60)))</f>
        <v>Poultry · Grocery Retail</v>
      </c>
      <c r="C60" s="2"/>
      <c r="D60" s="2"/>
      <c r="E60" s="2"/>
      <c r="F60" s="2"/>
      <c r="G60" s="2" t="str" cm="1">
        <f t="array" ref="G60">_xlfn.LET(_xlpm.d,PVM!$W$35:$W$58,_xlpm.v,PVM!$U$35:$U$58,INDEX(_xlfn.SORTBY(_xlpm.d,ABS(_xlpm.v),-1),ROWS(G$57:G60)))</f>
        <v>Volume</v>
      </c>
      <c r="H60" s="2"/>
      <c r="I60" s="2"/>
      <c r="J60" s="158" cm="1">
        <f t="array" ref="J60">_xlfn.LET(_xlpm.v,PVM!$U$35:$U$58,INDEX(_xlfn.SORTBY(_xlpm.v,ABS(_xlpm.v),-1),ROWS(J$57:J60)))</f>
        <v>51866.770000001416</v>
      </c>
      <c r="K60" s="3" t="s">
        <v>76</v>
      </c>
      <c r="L60" s="3"/>
      <c r="M60" s="162">
        <f>Scenarios!C21</f>
        <v>45768802.140000008</v>
      </c>
      <c r="N60" s="3"/>
      <c r="O60" s="162">
        <f>Scenarios!E21</f>
        <v>2731657.03000001</v>
      </c>
      <c r="P60" s="3"/>
      <c r="Q60" s="163">
        <f>Scenarios!F21</f>
        <v>5.9683821779828859E-2</v>
      </c>
      <c r="R60" s="3"/>
      <c r="S60" s="164"/>
    </row>
    <row r="61" spans="2:19" x14ac:dyDescent="0.3">
      <c r="B61" t="str" cm="1">
        <f t="array" ref="B61">_xlfn.LET(_xlpm.seg,PVM!$B$35:$B$58&amp;" · "&amp;PVM!$C$35:$C$58,_xlpm.v,PVM!$U$35:$U$58,INDEX(_xlfn.SORTBY(_xlpm.seg,ABS(_xlpm.v),-1),ROWS(B$57:B61)))</f>
        <v>Seafood · Restaurants</v>
      </c>
      <c r="G61" t="str" cm="1">
        <f t="array" ref="G61">_xlfn.LET(_xlpm.d,PVM!$W$35:$W$58,_xlpm.v,PVM!$U$35:$U$58,INDEX(_xlfn.SORTBY(_xlpm.d,ABS(_xlpm.v),-1),ROWS(G$57:G61)))</f>
        <v>Price</v>
      </c>
      <c r="J61" s="68" cm="1">
        <f t="array" ref="J61">_xlfn.LET(_xlpm.v,PVM!$U$35:$U$58,INDEX(_xlfn.SORTBY(_xlpm.v,ABS(_xlpm.v),-1),ROWS(J$57:J61)))</f>
        <v>51479.000000000466</v>
      </c>
    </row>
    <row r="62" spans="2:19" x14ac:dyDescent="0.3">
      <c r="B62" s="165" t="s">
        <v>422</v>
      </c>
    </row>
    <row r="68" spans="2:6" x14ac:dyDescent="0.3">
      <c r="B68" s="65" t="s">
        <v>416</v>
      </c>
    </row>
    <row r="71" spans="2:6" x14ac:dyDescent="0.3">
      <c r="B71" t="s">
        <v>212</v>
      </c>
      <c r="C71" t="s">
        <v>75</v>
      </c>
      <c r="D71" t="s">
        <v>417</v>
      </c>
      <c r="E71" t="s">
        <v>76</v>
      </c>
      <c r="F71" t="s">
        <v>240</v>
      </c>
    </row>
    <row r="72" spans="2:6" x14ac:dyDescent="0.3">
      <c r="B72" t="str" cm="1">
        <f t="array" ref="B72:B83">TRANSPOSE(TEXT(pnl_months,"mmm"))</f>
        <v>Jan</v>
      </c>
      <c r="C72" s="43" cm="1">
        <f t="array" ref="C72:C83">TRANSPOSE(IF(pnl_months&lt;=AsOfMonth,PnL!$D$8:$O$8,""))</f>
        <v>3392254.2100000032</v>
      </c>
      <c r="D72" s="43" t="str" cm="1">
        <f t="array" ref="D72:D83">TRANSPOSE(IF(pnl_months&gt;AsOfMonth,PnL!$D$8:$O$8,""))</f>
        <v/>
      </c>
      <c r="E72" s="43" cm="1">
        <f t="array" ref="E72:E83">TRANSPOSE(PnL!$D$25:$O$25)</f>
        <v>3439390.8899999992</v>
      </c>
      <c r="F72" s="43" cm="1">
        <f t="array" ref="F72:F83">TRANSPOSE(PnL!$D$42:$O$42)</f>
        <v>3218241.5699999984</v>
      </c>
    </row>
    <row r="73" spans="2:6" x14ac:dyDescent="0.3">
      <c r="B73" t="str">
        <v>Feb</v>
      </c>
      <c r="C73" s="43">
        <v>3483943.9800000032</v>
      </c>
      <c r="D73" s="43" t="str">
        <v/>
      </c>
      <c r="E73" s="43">
        <v>3351624.8200000012</v>
      </c>
      <c r="F73" s="43">
        <v>3130900.2800000026</v>
      </c>
    </row>
    <row r="74" spans="2:6" x14ac:dyDescent="0.3">
      <c r="B74" t="str">
        <v>Mar</v>
      </c>
      <c r="C74" s="43">
        <v>3722609.1300000004</v>
      </c>
      <c r="D74" s="43" t="str">
        <v/>
      </c>
      <c r="E74" s="43">
        <v>3562620.3000000017</v>
      </c>
      <c r="F74" s="43">
        <v>3334202.5000000014</v>
      </c>
    </row>
    <row r="75" spans="2:6" x14ac:dyDescent="0.3">
      <c r="B75" t="str">
        <v>Apr</v>
      </c>
      <c r="C75" s="43">
        <v>3897955.2199999988</v>
      </c>
      <c r="D75" s="43" t="str">
        <v/>
      </c>
      <c r="E75" s="43">
        <v>3745449.1300000031</v>
      </c>
      <c r="F75" s="43">
        <v>3503499.2899999996</v>
      </c>
    </row>
    <row r="76" spans="2:6" x14ac:dyDescent="0.3">
      <c r="B76" t="str">
        <v>May</v>
      </c>
      <c r="C76" s="43">
        <v>4188761.9300000006</v>
      </c>
      <c r="D76" s="43" t="str">
        <v/>
      </c>
      <c r="E76" s="43">
        <v>4031810.3499999987</v>
      </c>
      <c r="F76" s="43">
        <v>3770601.8999999994</v>
      </c>
    </row>
    <row r="77" spans="2:6" x14ac:dyDescent="0.3">
      <c r="B77" t="str">
        <v>Jun</v>
      </c>
      <c r="C77" s="43">
        <v>4343870.5399999991</v>
      </c>
      <c r="D77" s="43" t="str">
        <v/>
      </c>
      <c r="E77" s="43">
        <v>4156915.1199999996</v>
      </c>
      <c r="F77" s="43">
        <v>3886478.37</v>
      </c>
    </row>
    <row r="78" spans="2:6" x14ac:dyDescent="0.3">
      <c r="B78" t="str">
        <v>Jul</v>
      </c>
      <c r="C78" s="43">
        <v>4313685.6999999965</v>
      </c>
      <c r="D78" s="43" t="str">
        <v/>
      </c>
      <c r="E78" s="43">
        <v>4127204.0100000016</v>
      </c>
      <c r="F78" s="43">
        <v>3854332.6499999966</v>
      </c>
    </row>
    <row r="79" spans="2:6" x14ac:dyDescent="0.3">
      <c r="B79" t="str">
        <v>Aug</v>
      </c>
      <c r="C79" s="43">
        <v>4190550.459999999</v>
      </c>
      <c r="D79" s="43" t="str">
        <v/>
      </c>
      <c r="E79" s="43">
        <v>4008366.4800000014</v>
      </c>
      <c r="F79" s="43">
        <v>3747572.4399999995</v>
      </c>
    </row>
    <row r="80" spans="2:6" x14ac:dyDescent="0.3">
      <c r="B80" t="str">
        <v>Sep</v>
      </c>
      <c r="C80" s="43" t="str">
        <v/>
      </c>
      <c r="D80" s="43">
        <v>3894907.9133265396</v>
      </c>
      <c r="E80" s="43">
        <v>3766953.6700000013</v>
      </c>
      <c r="F80" s="43">
        <v>3522865.3899999997</v>
      </c>
    </row>
    <row r="81" spans="2:6" x14ac:dyDescent="0.3">
      <c r="B81" t="str">
        <v>Oct</v>
      </c>
      <c r="C81" s="43" t="str">
        <v/>
      </c>
      <c r="D81" s="43">
        <v>3843015.53296276</v>
      </c>
      <c r="E81" s="43">
        <v>3712316.4100000011</v>
      </c>
      <c r="F81" s="43">
        <v>3470892.4500000016</v>
      </c>
    </row>
    <row r="82" spans="2:6" x14ac:dyDescent="0.3">
      <c r="B82" t="str">
        <v>Nov</v>
      </c>
      <c r="C82" s="43" t="str">
        <v/>
      </c>
      <c r="D82" s="43">
        <v>3886984.6456821319</v>
      </c>
      <c r="E82" s="43">
        <v>3756857.46</v>
      </c>
      <c r="F82" s="43">
        <v>3514051.6400000011</v>
      </c>
    </row>
    <row r="83" spans="2:6" x14ac:dyDescent="0.3">
      <c r="B83" t="str">
        <v>Dec</v>
      </c>
      <c r="C83" s="43" t="str">
        <v/>
      </c>
      <c r="D83" s="43">
        <v>4248799.0399538828</v>
      </c>
      <c r="E83" s="43">
        <v>4109293.5000000033</v>
      </c>
      <c r="F83" s="43">
        <v>3837508.8199999975</v>
      </c>
    </row>
    <row r="86" spans="2:6" x14ac:dyDescent="0.3">
      <c r="B86" t="str">
        <f>PVM!E84</f>
        <v>Budget EBITDA</v>
      </c>
      <c r="C86" s="155">
        <f>PVM!F84</f>
        <v>1757686.3700000059</v>
      </c>
    </row>
    <row r="87" spans="2:6" x14ac:dyDescent="0.3">
      <c r="B87" t="str">
        <f>PVM!E85</f>
        <v>Volume</v>
      </c>
      <c r="C87" s="155">
        <f>PVM!F85</f>
        <v>289952.83534664538</v>
      </c>
    </row>
    <row r="88" spans="2:6" x14ac:dyDescent="0.3">
      <c r="B88" t="str">
        <f>PVM!E86</f>
        <v>Mix</v>
      </c>
      <c r="C88" s="155">
        <f>PVM!F86</f>
        <v>-173287.14300591333</v>
      </c>
    </row>
    <row r="89" spans="2:6" x14ac:dyDescent="0.3">
      <c r="B89" t="str">
        <f>PVM!E87</f>
        <v>Price</v>
      </c>
      <c r="C89" s="155">
        <f>PVM!F87</f>
        <v>238025.88895272394</v>
      </c>
    </row>
    <row r="90" spans="2:6" x14ac:dyDescent="0.3">
      <c r="B90" t="str">
        <f>PVM!E88</f>
        <v>Unit cost</v>
      </c>
      <c r="C90" s="155">
        <f>PVM!F88</f>
        <v>-371970.80129346106</v>
      </c>
    </row>
    <row r="91" spans="2:6" x14ac:dyDescent="0.3">
      <c r="B91" t="str">
        <f>PVM!E89</f>
        <v>Freight</v>
      </c>
      <c r="C91" s="155">
        <f>PVM!F89</f>
        <v>-36270.049999999814</v>
      </c>
    </row>
    <row r="92" spans="2:6" x14ac:dyDescent="0.3">
      <c r="B92" t="str">
        <f>PVM!E90</f>
        <v>Operating expenses</v>
      </c>
      <c r="C92" s="155">
        <f>PVM!F90</f>
        <v>-178186.56999999937</v>
      </c>
    </row>
    <row r="93" spans="2:6" x14ac:dyDescent="0.3">
      <c r="B93" t="str">
        <f>PVM!E91</f>
        <v>Actual EBITDA</v>
      </c>
      <c r="C93" s="155">
        <f>PVM!F91</f>
        <v>1525950.53000001</v>
      </c>
    </row>
    <row r="96" spans="2:6" x14ac:dyDescent="0.3">
      <c r="B96" t="s">
        <v>193</v>
      </c>
      <c r="C96" t="s">
        <v>164</v>
      </c>
      <c r="D96" t="s">
        <v>274</v>
      </c>
      <c r="E96" t="s">
        <v>166</v>
      </c>
      <c r="F96" t="s">
        <v>168</v>
      </c>
    </row>
    <row r="97" spans="2:6" x14ac:dyDescent="0.3">
      <c r="B97" t="str">
        <f>PVM!B64</f>
        <v>Beef</v>
      </c>
      <c r="C97" s="43">
        <f>PVM!C64</f>
        <v>40085.824265669806</v>
      </c>
      <c r="D97" s="43">
        <f>PVM!D64</f>
        <v>-41929.149955181885</v>
      </c>
      <c r="E97" s="43">
        <f>PVM!E64</f>
        <v>92468.852541229309</v>
      </c>
      <c r="F97" s="43">
        <f>PVM!F64</f>
        <v>-368914.7168517207</v>
      </c>
    </row>
    <row r="98" spans="2:6" x14ac:dyDescent="0.3">
      <c r="B98" t="str">
        <f>PVM!B65</f>
        <v>Pork</v>
      </c>
      <c r="C98" s="43">
        <f>PVM!C65</f>
        <v>83741.731621796163</v>
      </c>
      <c r="D98" s="43">
        <f>PVM!D65</f>
        <v>-38130.10200137426</v>
      </c>
      <c r="E98" s="43">
        <f>PVM!E65</f>
        <v>-652.99818370517687</v>
      </c>
      <c r="F98" s="43">
        <f>PVM!F65</f>
        <v>603.8785632827462</v>
      </c>
    </row>
    <row r="99" spans="2:6" x14ac:dyDescent="0.3">
      <c r="B99" t="str">
        <f>PVM!B66</f>
        <v>Poultry</v>
      </c>
      <c r="C99" s="43">
        <f>PVM!C66</f>
        <v>108344.26074515982</v>
      </c>
      <c r="D99" s="43">
        <f>PVM!D66</f>
        <v>-63445.24852834671</v>
      </c>
      <c r="E99" s="43">
        <f>PVM!E66</f>
        <v>3559.2070422144657</v>
      </c>
      <c r="F99" s="43">
        <f>PVM!F66</f>
        <v>-2873.6492590283851</v>
      </c>
    </row>
    <row r="100" spans="2:6" x14ac:dyDescent="0.3">
      <c r="B100" t="str">
        <f>PVM!B67</f>
        <v>Seafood</v>
      </c>
      <c r="C100" s="43">
        <f>PVM!C67</f>
        <v>35856.051908498455</v>
      </c>
      <c r="D100" s="43">
        <f>PVM!D67</f>
        <v>-18326.646416093859</v>
      </c>
      <c r="E100" s="43">
        <f>PVM!E67</f>
        <v>137156.2800188004</v>
      </c>
      <c r="F100" s="43">
        <f>PVM!F67</f>
        <v>-1630.1055112042179</v>
      </c>
    </row>
    <row r="101" spans="2:6" x14ac:dyDescent="0.3">
      <c r="B101" t="str">
        <f>PVM!B68</f>
        <v>Charcuterie</v>
      </c>
      <c r="C101" s="43">
        <f>PVM!C68</f>
        <v>24447.30811943076</v>
      </c>
      <c r="D101" s="43">
        <f>PVM!D68</f>
        <v>3771.9398722460933</v>
      </c>
      <c r="E101" s="43">
        <f>PVM!E68</f>
        <v>3446.8364863165898</v>
      </c>
      <c r="F101" s="43">
        <f>PVM!F68</f>
        <v>-119.15447799330896</v>
      </c>
    </row>
    <row r="102" spans="2:6" x14ac:dyDescent="0.3">
      <c r="B102" t="str">
        <f>PVM!B69</f>
        <v>Cheese &amp; Dairy</v>
      </c>
      <c r="C102" s="43">
        <f>PVM!C69</f>
        <v>-2522.3413139095242</v>
      </c>
      <c r="D102" s="43">
        <f>PVM!D69</f>
        <v>-15227.935977162697</v>
      </c>
      <c r="E102" s="43">
        <f>PVM!E69</f>
        <v>2047.7110478683626</v>
      </c>
      <c r="F102" s="43">
        <f>PVM!F69</f>
        <v>962.94624320279217</v>
      </c>
    </row>
    <row r="105" spans="2:6" x14ac:dyDescent="0.3">
      <c r="B105" t="s">
        <v>174</v>
      </c>
      <c r="C105" t="s">
        <v>299</v>
      </c>
    </row>
    <row r="106" spans="2:6" x14ac:dyDescent="0.3">
      <c r="B106" t="s">
        <v>76</v>
      </c>
      <c r="C106" s="43">
        <f>PnL!Q19</f>
        <v>2731657.03000001</v>
      </c>
    </row>
    <row r="107" spans="2:6" x14ac:dyDescent="0.3">
      <c r="B107" t="str">
        <f>Scenarios!B18</f>
        <v>Base</v>
      </c>
      <c r="C107" s="43">
        <f>Scenarios!E18</f>
        <v>2319179.863336884</v>
      </c>
    </row>
    <row r="108" spans="2:6" x14ac:dyDescent="0.3">
      <c r="B108" t="str">
        <f>Scenarios!B19</f>
        <v>Upside</v>
      </c>
      <c r="C108" s="43">
        <f>Scenarios!E19</f>
        <v>2836093.9996937122</v>
      </c>
    </row>
    <row r="109" spans="2:6" x14ac:dyDescent="0.3">
      <c r="B109" t="str">
        <f>Scenarios!B20</f>
        <v>Downside</v>
      </c>
      <c r="C109" s="43">
        <f>Scenarios!E20</f>
        <v>1656743.0214050836</v>
      </c>
    </row>
  </sheetData>
  <mergeCells count="35">
    <mergeCell ref="B11:S11"/>
    <mergeCell ref="B12:S12"/>
    <mergeCell ref="B13:S13"/>
    <mergeCell ref="B14:S14"/>
    <mergeCell ref="B15:S15"/>
    <mergeCell ref="N4:P4"/>
    <mergeCell ref="N5:P5"/>
    <mergeCell ref="N6:P6"/>
    <mergeCell ref="N7:P7"/>
    <mergeCell ref="N8:P8"/>
    <mergeCell ref="Q4:S4"/>
    <mergeCell ref="Q5:S5"/>
    <mergeCell ref="Q6:S6"/>
    <mergeCell ref="Q7:S7"/>
    <mergeCell ref="Q8:S8"/>
    <mergeCell ref="H4:J4"/>
    <mergeCell ref="H5:J5"/>
    <mergeCell ref="H6:J6"/>
    <mergeCell ref="H7:J7"/>
    <mergeCell ref="H8:J8"/>
    <mergeCell ref="K4:M4"/>
    <mergeCell ref="K5:M5"/>
    <mergeCell ref="K6:M6"/>
    <mergeCell ref="K7:M7"/>
    <mergeCell ref="K8:M8"/>
    <mergeCell ref="B4:D4"/>
    <mergeCell ref="B5:D5"/>
    <mergeCell ref="B6:D6"/>
    <mergeCell ref="B7:D7"/>
    <mergeCell ref="B8:D8"/>
    <mergeCell ref="E4:G4"/>
    <mergeCell ref="E5:G5"/>
    <mergeCell ref="E6:G6"/>
    <mergeCell ref="E7:G7"/>
    <mergeCell ref="E8:G8"/>
  </mergeCells>
  <conditionalFormatting sqref="B6">
    <cfRule type="cellIs" dxfId="16" priority="1" stopIfTrue="1" operator="greaterThan">
      <formula>0</formula>
    </cfRule>
    <cfRule type="cellIs" dxfId="15" priority="2" stopIfTrue="1" operator="lessThan">
      <formula>0</formula>
    </cfRule>
  </conditionalFormatting>
  <conditionalFormatting sqref="E6">
    <cfRule type="cellIs" dxfId="14" priority="3" stopIfTrue="1" operator="greaterThan">
      <formula>0</formula>
    </cfRule>
    <cfRule type="cellIs" dxfId="13" priority="4" stopIfTrue="1" operator="lessThan">
      <formula>0</formula>
    </cfRule>
  </conditionalFormatting>
  <conditionalFormatting sqref="H6">
    <cfRule type="cellIs" dxfId="12" priority="5" stopIfTrue="1" operator="greaterThan">
      <formula>0</formula>
    </cfRule>
    <cfRule type="cellIs" dxfId="11" priority="6" stopIfTrue="1" operator="lessThan">
      <formula>0</formula>
    </cfRule>
  </conditionalFormatting>
  <conditionalFormatting sqref="K6">
    <cfRule type="cellIs" dxfId="10" priority="7" stopIfTrue="1" operator="greaterThan">
      <formula>0</formula>
    </cfRule>
    <cfRule type="cellIs" dxfId="9" priority="8" stopIfTrue="1" operator="lessThan">
      <formula>0</formula>
    </cfRule>
  </conditionalFormatting>
  <conditionalFormatting sqref="Q6">
    <cfRule type="cellIs" dxfId="8" priority="9" stopIfTrue="1" operator="greaterThan">
      <formula>0</formula>
    </cfRule>
    <cfRule type="cellIs" dxfId="7" priority="10" stopIfTrue="1" operator="lessThan">
      <formula>0</formula>
    </cfRule>
  </conditionalFormatting>
  <conditionalFormatting sqref="J57:J61">
    <cfRule type="cellIs" dxfId="6" priority="11" stopIfTrue="1" operator="greaterThan">
      <formula>0</formula>
    </cfRule>
    <cfRule type="cellIs" dxfId="5" priority="12" stopIfTrue="1" operator="lessThan">
      <formula>0</formula>
    </cfRule>
  </conditionalFormatting>
  <conditionalFormatting sqref="S57:S59">
    <cfRule type="cellIs" dxfId="4" priority="13" stopIfTrue="1" operator="greaterThan">
      <formula>0</formula>
    </cfRule>
    <cfRule type="cellIs" dxfId="3" priority="14" stopIfTrue="1" operator="lessThan">
      <formula>0</formula>
    </cfRule>
  </conditionalFormatting>
  <conditionalFormatting sqref="K57:S59">
    <cfRule type="expression" dxfId="2" priority="15" stopIfTrue="1">
      <formula>$K57=ScenarioName</formula>
    </cfRule>
  </conditionalFormatting>
  <printOptions horizontalCentered="1"/>
  <pageMargins left="0.35" right="0.35" top="0.44999999999999996" bottom="0.5" header="0.3" footer="0.2"/>
  <pageSetup scale="49" orientation="landscape" r:id="rId1"/>
  <headerFooter>
    <oddFooter>&amp;C&amp;8&amp;A&amp;L&amp;8Kestrel Bay Provisions (fictional) · FP&amp;&amp;A model&amp;R&amp;8Page &amp;P of &amp;N</oddFooter>
  </headerFooter>
  <drawing r:id="rId2"/>
  <extLst>
    <ext xmlns:x14="http://schemas.microsoft.com/office/spreadsheetml/2009/9/main" uri="{05C60535-1F16-4fd2-B633-F4F36F0B64E0}">
      <x14:sparklineGroups xmlns:xm="http://schemas.microsoft.com/office/excel/2006/main">
        <x14:sparklineGroup lineWeight="1.5" displayEmptyCellsAs="gap" xr2:uid="{AFDCB437-26C7-42B5-8C58-9335AE01336C}">
          <x14:colorSeries rgb="FF0F766E"/>
          <x14:colorNegative rgb="FFD00000"/>
          <x14:colorAxis rgb="FF000000"/>
          <x14:colorMarkers rgb="FFD00000"/>
          <x14:colorFirst rgb="FFD00000"/>
          <x14:colorLast rgb="FFD00000"/>
          <x14:colorHigh rgb="FFD00000"/>
          <x14:colorLow rgb="FFD00000"/>
          <x14:sparklines>
            <x14:sparkline>
              <xm:f>WorkingCapital!C15:O15</xm:f>
              <xm:sqref>Q7</xm:sqref>
            </x14:sparkline>
          </x14:sparklines>
        </x14:sparklineGroup>
        <x14:sparklineGroup lineWeight="1.5" displayEmptyCellsAs="gap" xr2:uid="{21350F66-9E8B-4E0C-8944-75190368FC8D}">
          <x14:colorSeries rgb="FF0F766E"/>
          <x14:colorNegative rgb="FFD00000"/>
          <x14:colorAxis rgb="FF000000"/>
          <x14:colorMarkers rgb="FFD00000"/>
          <x14:colorFirst rgb="FFD00000"/>
          <x14:colorLast rgb="FFD00000"/>
          <x14:colorHigh rgb="FFD00000"/>
          <x14:colorLow rgb="FFD00000"/>
          <x14:sparklines>
            <x14:sparkline>
              <xm:f>PnL!D19:O19</xm:f>
              <xm:sqref>H7</xm:sqref>
            </x14:sparkline>
          </x14:sparklines>
        </x14:sparklineGroup>
        <x14:sparklineGroup lineWeight="1.5" displayEmptyCellsAs="gap" xr2:uid="{51CD918C-F7A3-4E00-9F98-B0D7FA5B9076}">
          <x14:colorSeries rgb="FF0F766E"/>
          <x14:colorNegative rgb="FFD00000"/>
          <x14:colorAxis rgb="FF000000"/>
          <x14:colorMarkers rgb="FFD00000"/>
          <x14:colorFirst rgb="FFD00000"/>
          <x14:colorLast rgb="FFD00000"/>
          <x14:colorHigh rgb="FFD00000"/>
          <x14:colorLow rgb="FFD00000"/>
          <x14:sparklines>
            <x14:sparkline>
              <xm:f>PnL!D11:O11</xm:f>
              <xm:sqref>E7</xm:sqref>
            </x14:sparkline>
          </x14:sparklines>
        </x14:sparklineGroup>
        <x14:sparklineGroup lineWeight="1.5" displayEmptyCellsAs="gap" xr2:uid="{E7131E67-07E4-49BA-935D-E1678C3392FA}">
          <x14:colorSeries rgb="FF0F766E"/>
          <x14:colorNegative rgb="FFD00000"/>
          <x14:colorAxis rgb="FF000000"/>
          <x14:colorMarkers rgb="FFD00000"/>
          <x14:colorFirst rgb="FFD00000"/>
          <x14:colorLast rgb="FFD00000"/>
          <x14:colorHigh rgb="FFD00000"/>
          <x14:colorLow rgb="FFD00000"/>
          <x14:sparklines>
            <x14:sparkline>
              <xm:f>PnL!D8:O8</xm:f>
              <xm:sqref>B7</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0AA9C-EAC8-44C0-94FA-E9685F37E692}">
  <sheetPr>
    <tabColor rgb="FF0F766E"/>
    <pageSetUpPr fitToPage="1"/>
  </sheetPr>
  <dimension ref="B1:AB71"/>
  <sheetViews>
    <sheetView showGridLines="0" zoomScale="90" zoomScaleNormal="90" workbookViewId="0">
      <pane xSplit="3" ySplit="5" topLeftCell="D6" activePane="bottomRight" state="frozen"/>
      <selection pane="topRight" activeCell="D1" sqref="D1"/>
      <selection pane="bottomLeft" activeCell="A6" sqref="A6"/>
      <selection pane="bottomRight"/>
    </sheetView>
  </sheetViews>
  <sheetFormatPr defaultRowHeight="13" x14ac:dyDescent="0.3"/>
  <cols>
    <col min="1" max="1" width="2.69921875" customWidth="1"/>
    <col min="2" max="2" width="26.69921875" style="38" customWidth="1"/>
    <col min="3" max="3" width="1.69921875" customWidth="1"/>
    <col min="4" max="15" width="11.19921875" customWidth="1"/>
    <col min="16" max="21" width="11.69921875" customWidth="1"/>
    <col min="22" max="22" width="12.69921875" customWidth="1"/>
    <col min="23" max="28" width="11.69921875" customWidth="1"/>
  </cols>
  <sheetData>
    <row r="1" spans="2:28" ht="30" customHeight="1" x14ac:dyDescent="0.55000000000000004">
      <c r="B1" s="89" t="str">
        <f>"Profit and loss, FY"&amp;FiscalYear&amp;": outlook against budget and prior year"</f>
        <v>Profit and loss, FY2026: outlook against budget and prior year</v>
      </c>
    </row>
    <row r="2" spans="2:28" x14ac:dyDescent="0.3">
      <c r="B2" s="90" t="str">
        <f>"Actuals through "&amp;TEXT(AsOfMonth,"mmmm yyyy")&amp;", forecast after (shaded). Scenario: "&amp;ScenarioName&amp;". Favourable variances are positive; unfavourable ones in brackets."</f>
        <v>Actuals through August 2026, forecast after (shaded). Scenario: Base. Favourable variances are positive; unfavourable ones in brackets.</v>
      </c>
    </row>
    <row r="4" spans="2:28" ht="28" customHeight="1" x14ac:dyDescent="0.3">
      <c r="B4" s="91" t="s">
        <v>212</v>
      </c>
      <c r="C4" s="35"/>
      <c r="D4" s="52">
        <f>FYStart</f>
        <v>46023</v>
      </c>
      <c r="E4" s="52">
        <f t="shared" ref="E4:O4" si="0">EDATE(D4,1)</f>
        <v>46054</v>
      </c>
      <c r="F4" s="52">
        <f t="shared" si="0"/>
        <v>46082</v>
      </c>
      <c r="G4" s="52">
        <f t="shared" si="0"/>
        <v>46113</v>
      </c>
      <c r="H4" s="52">
        <f t="shared" si="0"/>
        <v>46143</v>
      </c>
      <c r="I4" s="52">
        <f t="shared" si="0"/>
        <v>46174</v>
      </c>
      <c r="J4" s="52">
        <f t="shared" si="0"/>
        <v>46204</v>
      </c>
      <c r="K4" s="52">
        <f t="shared" si="0"/>
        <v>46235</v>
      </c>
      <c r="L4" s="52">
        <f t="shared" si="0"/>
        <v>46266</v>
      </c>
      <c r="M4" s="52">
        <f t="shared" si="0"/>
        <v>46296</v>
      </c>
      <c r="N4" s="52">
        <f t="shared" si="0"/>
        <v>46327</v>
      </c>
      <c r="O4" s="52">
        <f t="shared" si="0"/>
        <v>46357</v>
      </c>
      <c r="P4" s="62" t="s">
        <v>236</v>
      </c>
      <c r="Q4" s="62" t="s">
        <v>237</v>
      </c>
      <c r="R4" s="62" t="s">
        <v>238</v>
      </c>
      <c r="S4" s="62" t="s">
        <v>239</v>
      </c>
      <c r="T4" s="62" t="s">
        <v>240</v>
      </c>
      <c r="U4" s="62" t="s">
        <v>241</v>
      </c>
      <c r="V4" s="62" t="s">
        <v>242</v>
      </c>
      <c r="W4" s="62" t="s">
        <v>207</v>
      </c>
      <c r="X4" s="62" t="s">
        <v>208</v>
      </c>
      <c r="Y4" s="62" t="s">
        <v>238</v>
      </c>
      <c r="Z4" s="62" t="s">
        <v>239</v>
      </c>
      <c r="AA4" s="62" t="s">
        <v>243</v>
      </c>
      <c r="AB4" s="62" t="s">
        <v>244</v>
      </c>
    </row>
    <row r="5" spans="2:28" x14ac:dyDescent="0.3">
      <c r="D5" s="53" t="str" cm="1">
        <f t="array" ref="D5">IF(ISCLOSED(D$4),"Actual","Forecast")</f>
        <v>Actual</v>
      </c>
      <c r="E5" s="53" t="str" cm="1">
        <f t="array" ref="E5">IF(ISCLOSED(E$4),"Actual","Forecast")</f>
        <v>Actual</v>
      </c>
      <c r="F5" s="53" t="str" cm="1">
        <f t="array" ref="F5">IF(ISCLOSED(F$4),"Actual","Forecast")</f>
        <v>Actual</v>
      </c>
      <c r="G5" s="53" t="str" cm="1">
        <f t="array" ref="G5">IF(ISCLOSED(G$4),"Actual","Forecast")</f>
        <v>Actual</v>
      </c>
      <c r="H5" s="53" t="str" cm="1">
        <f t="array" ref="H5">IF(ISCLOSED(H$4),"Actual","Forecast")</f>
        <v>Actual</v>
      </c>
      <c r="I5" s="53" t="str" cm="1">
        <f t="array" ref="I5">IF(ISCLOSED(I$4),"Actual","Forecast")</f>
        <v>Actual</v>
      </c>
      <c r="J5" s="53" t="str" cm="1">
        <f t="array" ref="J5">IF(ISCLOSED(J$4),"Actual","Forecast")</f>
        <v>Actual</v>
      </c>
      <c r="K5" s="53" t="str" cm="1">
        <f t="array" ref="K5">IF(ISCLOSED(K$4),"Actual","Forecast")</f>
        <v>Actual</v>
      </c>
      <c r="L5" s="53" t="str" cm="1">
        <f t="array" ref="L5">IF(ISCLOSED(L$4),"Actual","Forecast")</f>
        <v>Forecast</v>
      </c>
      <c r="M5" s="53" t="str" cm="1">
        <f t="array" ref="M5">IF(ISCLOSED(M$4),"Actual","Forecast")</f>
        <v>Forecast</v>
      </c>
      <c r="N5" s="53" t="str" cm="1">
        <f t="array" ref="N5">IF(ISCLOSED(N$4),"Actual","Forecast")</f>
        <v>Forecast</v>
      </c>
      <c r="O5" s="53" t="str" cm="1">
        <f t="array" ref="O5">IF(ISCLOSED(O$4),"Actual","Forecast")</f>
        <v>Forecast</v>
      </c>
      <c r="P5" s="53" t="s">
        <v>245</v>
      </c>
      <c r="Q5" s="53"/>
      <c r="R5" s="53"/>
      <c r="S5" s="53"/>
      <c r="T5" s="53"/>
      <c r="U5" s="53"/>
      <c r="V5" s="53"/>
      <c r="W5" s="53" t="str">
        <f>"Jan–"&amp;TEXT(AsOfMonth,"mmm")</f>
        <v>Jan–Aug</v>
      </c>
      <c r="X5" s="53"/>
      <c r="Y5" s="53"/>
      <c r="Z5" s="53"/>
      <c r="AA5" s="53"/>
      <c r="AB5" s="53"/>
    </row>
    <row r="6" spans="2:28" x14ac:dyDescent="0.3">
      <c r="B6" s="92" t="s">
        <v>246</v>
      </c>
      <c r="C6" s="55"/>
      <c r="D6" s="55"/>
      <c r="E6" s="55"/>
      <c r="F6" s="55"/>
      <c r="G6" s="55"/>
      <c r="H6" s="55"/>
      <c r="I6" s="55"/>
      <c r="J6" s="55"/>
      <c r="K6" s="55"/>
      <c r="L6" s="55"/>
      <c r="M6" s="55"/>
      <c r="N6" s="55"/>
      <c r="O6" s="55"/>
      <c r="P6" s="55"/>
      <c r="Q6" s="55"/>
      <c r="R6" s="55"/>
      <c r="S6" s="55"/>
      <c r="T6" s="55"/>
      <c r="U6" s="55"/>
      <c r="V6" s="55"/>
      <c r="W6" s="77"/>
      <c r="X6" s="77"/>
      <c r="Y6" s="77"/>
      <c r="Z6" s="77"/>
      <c r="AA6" s="77"/>
      <c r="AB6" s="77"/>
    </row>
    <row r="7" spans="2:28" x14ac:dyDescent="0.3">
      <c r="B7" s="38" t="s">
        <v>247</v>
      </c>
      <c r="D7" s="43" cm="1">
        <f t="array" ref="D7">IF(ISCLOSED(D$4),SUMIFS(tbl_Sales[units],tbl_Sales[month],D$4),Forecast!D$43)</f>
        <v>23802</v>
      </c>
      <c r="E7" s="43" cm="1">
        <f t="array" ref="E7">IF(ISCLOSED(E$4),SUMIFS(tbl_Sales[units],tbl_Sales[month],E$4),Forecast!E$43)</f>
        <v>24533</v>
      </c>
      <c r="F7" s="43" cm="1">
        <f t="array" ref="F7">IF(ISCLOSED(F$4),SUMIFS(tbl_Sales[units],tbl_Sales[month],F$4),Forecast!F$43)</f>
        <v>26034</v>
      </c>
      <c r="G7" s="43" cm="1">
        <f t="array" ref="G7">IF(ISCLOSED(G$4),SUMIFS(tbl_Sales[units],tbl_Sales[month],G$4),Forecast!G$43)</f>
        <v>27099</v>
      </c>
      <c r="H7" s="43" cm="1">
        <f t="array" ref="H7">IF(ISCLOSED(H$4),SUMIFS(tbl_Sales[units],tbl_Sales[month],H$4),Forecast!H$43)</f>
        <v>28691</v>
      </c>
      <c r="I7" s="43" cm="1">
        <f t="array" ref="I7">IF(ISCLOSED(I$4),SUMIFS(tbl_Sales[units],tbl_Sales[month],I$4),Forecast!I$43)</f>
        <v>29597</v>
      </c>
      <c r="J7" s="43" cm="1">
        <f t="array" ref="J7">IF(ISCLOSED(J$4),SUMIFS(tbl_Sales[units],tbl_Sales[month],J$4),Forecast!J$43)</f>
        <v>29433</v>
      </c>
      <c r="K7" s="43" cm="1">
        <f t="array" ref="K7">IF(ISCLOSED(K$4),SUMIFS(tbl_Sales[units],tbl_Sales[month],K$4),Forecast!K$43)</f>
        <v>28815</v>
      </c>
      <c r="L7" s="43" cm="1">
        <f t="array" ref="L7">IF(ISCLOSED(L$4),SUMIFS(tbl_Sales[units],tbl_Sales[month],L$4),Forecast!L$43)</f>
        <v>27033.894452077442</v>
      </c>
      <c r="M7" s="43" cm="1">
        <f t="array" ref="M7">IF(ISCLOSED(M$4),SUMIFS(tbl_Sales[units],tbl_Sales[month],M$4),Forecast!M$43)</f>
        <v>26795.820898288108</v>
      </c>
      <c r="N7" s="43" cm="1">
        <f t="array" ref="N7">IF(ISCLOSED(N$4),SUMIFS(tbl_Sales[units],tbl_Sales[month],N$4),Forecast!N$43)</f>
        <v>27327.206980640967</v>
      </c>
      <c r="O7" s="43" cm="1">
        <f t="array" ref="O7">IF(ISCLOSED(O$4),SUMIFS(tbl_Sales[units],tbl_Sales[month],O$4),Forecast!O$43)</f>
        <v>29931.598827306363</v>
      </c>
      <c r="P7" s="46">
        <f>SUM(D7:O7)</f>
        <v>329092.52115831285</v>
      </c>
      <c r="Q7" s="43">
        <f>P24</f>
        <v>317860</v>
      </c>
      <c r="R7" s="68">
        <f>P7-Q7</f>
        <v>11232.521158312855</v>
      </c>
      <c r="S7" s="69" cm="1">
        <f t="array" ref="S7">SAFEDIV(R7,ABS(Q7))</f>
        <v>3.5337951168164773E-2</v>
      </c>
      <c r="T7" s="43">
        <f>P41</f>
        <v>309144</v>
      </c>
      <c r="U7" s="69" cm="1">
        <f t="array" ref="U7">SAFEDIV(P7-T7,ABS(T7))</f>
        <v>6.4528249483453842E-2</v>
      </c>
      <c r="W7" s="78">
        <f>SUMIFS(D7:O7,$D$4:$O$4,"&lt;="&amp;AsOfMonth)</f>
        <v>218004</v>
      </c>
      <c r="X7" s="78">
        <f>SUMIFS(D24:O24,$D$4:$O$4,"&lt;="&amp;AsOfMonth)</f>
        <v>210532</v>
      </c>
      <c r="Y7" s="79">
        <f>W7-X7</f>
        <v>7472</v>
      </c>
      <c r="Z7" s="80" cm="1">
        <f t="array" ref="Z7">SAFEDIV(Y7,ABS(X7))</f>
        <v>3.5491041741872967E-2</v>
      </c>
      <c r="AA7" s="78">
        <f>SUMIFS(D41:O41,$D$4:$O$4,"&lt;="&amp;AsOfMonth)</f>
        <v>204784</v>
      </c>
      <c r="AB7" s="80" cm="1">
        <f t="array" ref="AB7">SAFEDIV(W7-AA7,ABS(AA7))</f>
        <v>6.4555824673802636E-2</v>
      </c>
    </row>
    <row r="8" spans="2:28" x14ac:dyDescent="0.3">
      <c r="B8" s="38" t="s">
        <v>180</v>
      </c>
      <c r="D8" s="43" cm="1">
        <f t="array" ref="D8">IF(ISCLOSED(D$4),SUMIFS(tbl_Sales[net_revenue],tbl_Sales[month],D$4),Forecast!D$53)</f>
        <v>3392254.2100000032</v>
      </c>
      <c r="E8" s="43" cm="1">
        <f t="array" ref="E8">IF(ISCLOSED(E$4),SUMIFS(tbl_Sales[net_revenue],tbl_Sales[month],E$4),Forecast!E$53)</f>
        <v>3483943.9800000032</v>
      </c>
      <c r="F8" s="43" cm="1">
        <f t="array" ref="F8">IF(ISCLOSED(F$4),SUMIFS(tbl_Sales[net_revenue],tbl_Sales[month],F$4),Forecast!F$53)</f>
        <v>3722609.1300000004</v>
      </c>
      <c r="G8" s="43" cm="1">
        <f t="array" ref="G8">IF(ISCLOSED(G$4),SUMIFS(tbl_Sales[net_revenue],tbl_Sales[month],G$4),Forecast!G$53)</f>
        <v>3897955.2199999988</v>
      </c>
      <c r="H8" s="43" cm="1">
        <f t="array" ref="H8">IF(ISCLOSED(H$4),SUMIFS(tbl_Sales[net_revenue],tbl_Sales[month],H$4),Forecast!H$53)</f>
        <v>4188761.9300000006</v>
      </c>
      <c r="I8" s="43" cm="1">
        <f t="array" ref="I8">IF(ISCLOSED(I$4),SUMIFS(tbl_Sales[net_revenue],tbl_Sales[month],I$4),Forecast!I$53)</f>
        <v>4343870.5399999991</v>
      </c>
      <c r="J8" s="43" cm="1">
        <f t="array" ref="J8">IF(ISCLOSED(J$4),SUMIFS(tbl_Sales[net_revenue],tbl_Sales[month],J$4),Forecast!J$53)</f>
        <v>4313685.6999999965</v>
      </c>
      <c r="K8" s="43" cm="1">
        <f t="array" ref="K8">IF(ISCLOSED(K$4),SUMIFS(tbl_Sales[net_revenue],tbl_Sales[month],K$4),Forecast!K$53)</f>
        <v>4190550.459999999</v>
      </c>
      <c r="L8" s="43" cm="1">
        <f t="array" ref="L8">IF(ISCLOSED(L$4),SUMIFS(tbl_Sales[net_revenue],tbl_Sales[month],L$4),Forecast!L$53)</f>
        <v>3894907.9133265396</v>
      </c>
      <c r="M8" s="43" cm="1">
        <f t="array" ref="M8">IF(ISCLOSED(M$4),SUMIFS(tbl_Sales[net_revenue],tbl_Sales[month],M$4),Forecast!M$53)</f>
        <v>3843015.53296276</v>
      </c>
      <c r="N8" s="43" cm="1">
        <f t="array" ref="N8">IF(ISCLOSED(N$4),SUMIFS(tbl_Sales[net_revenue],tbl_Sales[month],N$4),Forecast!N$53)</f>
        <v>3886984.6456821319</v>
      </c>
      <c r="O8" s="43" cm="1">
        <f t="array" ref="O8">IF(ISCLOSED(O$4),SUMIFS(tbl_Sales[net_revenue],tbl_Sales[month],O$4),Forecast!O$53)</f>
        <v>4248799.0399538828</v>
      </c>
      <c r="P8" s="46">
        <f>SUM(D8:O8)</f>
        <v>47407338.301925316</v>
      </c>
      <c r="Q8" s="43">
        <f>P25</f>
        <v>45768802.140000008</v>
      </c>
      <c r="R8" s="68" cm="1">
        <f t="array" ref="R8">FAVVAR(P8,Q8,FALSE)</f>
        <v>1638536.1619253084</v>
      </c>
      <c r="S8" s="69" cm="1">
        <f t="array" ref="S8">SAFEDIV(R8,ABS(Q8))</f>
        <v>3.5800285026321384E-2</v>
      </c>
      <c r="T8" s="43">
        <f>P42</f>
        <v>42791147.300000004</v>
      </c>
      <c r="U8" s="69" cm="1">
        <f t="array" ref="U8">SAFEDIV(P8-T8,ABS(T8))</f>
        <v>0.10787724314943319</v>
      </c>
      <c r="W8" s="78">
        <f>SUMIFS(D8:O8,$D$4:$O$4,"&lt;="&amp;AsOfMonth)</f>
        <v>31533631.170000002</v>
      </c>
      <c r="X8" s="78">
        <f>SUMIFS(D25:O25,$D$4:$O$4,"&lt;="&amp;AsOfMonth)</f>
        <v>30423381.100000005</v>
      </c>
      <c r="Y8" s="79" cm="1">
        <f t="array" ref="Y8">FAVVAR(W8,X8,FALSE)</f>
        <v>1110250.0699999966</v>
      </c>
      <c r="Z8" s="80" cm="1">
        <f t="array" ref="Z8">SAFEDIV(Y8,ABS(X8))</f>
        <v>3.6493316319795778E-2</v>
      </c>
      <c r="AA8" s="78">
        <f>SUMIFS(D42:O42,$D$4:$O$4,"&lt;="&amp;AsOfMonth)</f>
        <v>28445829</v>
      </c>
      <c r="AB8" s="80" cm="1">
        <f t="array" ref="AB8">SAFEDIV(W8-AA8,ABS(AA8))</f>
        <v>0.10855026127029034</v>
      </c>
    </row>
    <row r="9" spans="2:28" x14ac:dyDescent="0.3">
      <c r="B9" s="38" t="s">
        <v>248</v>
      </c>
      <c r="D9" s="43" cm="1">
        <f t="array" ref="D9">IF(ISCLOSED(D$4),SUMIFS(tbl_Sales[cogs],tbl_Sales[month],D$4),Forecast!D$63)</f>
        <v>2470958.3200000012</v>
      </c>
      <c r="E9" s="43" cm="1">
        <f t="array" ref="E9">IF(ISCLOSED(E$4),SUMIFS(tbl_Sales[cogs],tbl_Sales[month],E$4),Forecast!E$63)</f>
        <v>2555340.9399999972</v>
      </c>
      <c r="F9" s="43" cm="1">
        <f t="array" ref="F9">IF(ISCLOSED(F$4),SUMIFS(tbl_Sales[cogs],tbl_Sales[month],F$4),Forecast!F$63)</f>
        <v>2733364.1099999994</v>
      </c>
      <c r="G9" s="43" cm="1">
        <f t="array" ref="G9">IF(ISCLOSED(G$4),SUMIFS(tbl_Sales[cogs],tbl_Sales[month],G$4),Forecast!G$63)</f>
        <v>2871704.3699999969</v>
      </c>
      <c r="H9" s="43" cm="1">
        <f t="array" ref="H9">IF(ISCLOSED(H$4),SUMIFS(tbl_Sales[cogs],tbl_Sales[month],H$4),Forecast!H$63)</f>
        <v>3130924.6899999976</v>
      </c>
      <c r="I9" s="43" cm="1">
        <f t="array" ref="I9">IF(ISCLOSED(I$4),SUMIFS(tbl_Sales[cogs],tbl_Sales[month],I$4),Forecast!I$63)</f>
        <v>3251870.7499999991</v>
      </c>
      <c r="J9" s="43" cm="1">
        <f t="array" ref="J9">IF(ISCLOSED(J$4),SUMIFS(tbl_Sales[cogs],tbl_Sales[month],J$4),Forecast!J$63)</f>
        <v>3230095.7300000009</v>
      </c>
      <c r="K9" s="43" cm="1">
        <f t="array" ref="K9">IF(ISCLOSED(K$4),SUMIFS(tbl_Sales[cogs],tbl_Sales[month],K$4),Forecast!K$63)</f>
        <v>3136904.3799999985</v>
      </c>
      <c r="L9" s="43" cm="1">
        <f t="array" ref="L9">IF(ISCLOSED(L$4),SUMIFS(tbl_Sales[cogs],tbl_Sales[month],L$4),Forecast!L$63)</f>
        <v>2895302.2246450162</v>
      </c>
      <c r="M9" s="43" cm="1">
        <f t="array" ref="M9">IF(ISCLOSED(M$4),SUMIFS(tbl_Sales[cogs],tbl_Sales[month],M$4),Forecast!M$63)</f>
        <v>2846499.4565925985</v>
      </c>
      <c r="N9" s="43" cm="1">
        <f t="array" ref="N9">IF(ISCLOSED(N$4),SUMIFS(tbl_Sales[cogs],tbl_Sales[month],N$4),Forecast!N$63)</f>
        <v>2862238.8317174125</v>
      </c>
      <c r="O9" s="43" cm="1">
        <f t="array" ref="O9">IF(ISCLOSED(O$4),SUMIFS(tbl_Sales[cogs],tbl_Sales[month],O$4),Forecast!O$63)</f>
        <v>3121278.2990287058</v>
      </c>
      <c r="P9" s="46">
        <f>SUM(D9:O9)</f>
        <v>35106482.101983726</v>
      </c>
      <c r="Q9" s="43">
        <f>P26</f>
        <v>33378998.730000004</v>
      </c>
      <c r="R9" s="68" cm="1">
        <f t="array" ref="R9">FAVVAR(P9,Q9,TRUE)</f>
        <v>-1727483.3719837219</v>
      </c>
      <c r="S9" s="69" cm="1">
        <f t="array" ref="S9">SAFEDIV(R9,ABS(Q9))</f>
        <v>-5.1753600698367076E-2</v>
      </c>
      <c r="T9" s="43">
        <f>P43</f>
        <v>31512171.16</v>
      </c>
      <c r="U9" s="69" cm="1">
        <f t="array" ref="U9">SAFEDIV(P9-T9,ABS(T9))</f>
        <v>0.11406103767759955</v>
      </c>
      <c r="W9" s="78">
        <f>SUMIFS(D9:O9,$D$4:$O$4,"&lt;="&amp;AsOfMonth)</f>
        <v>23381163.289999992</v>
      </c>
      <c r="X9" s="78">
        <f>SUMIFS(D26:O26,$D$4:$O$4,"&lt;="&amp;AsOfMonth)</f>
        <v>22253634</v>
      </c>
      <c r="Y9" s="79" cm="1">
        <f t="array" ref="Y9">FAVVAR(W9,X9,TRUE)</f>
        <v>-1127529.2899999917</v>
      </c>
      <c r="Z9" s="80" cm="1">
        <f t="array" ref="Z9">SAFEDIV(Y9,ABS(X9))</f>
        <v>-5.0667198444981687E-2</v>
      </c>
      <c r="AA9" s="78">
        <f>SUMIFS(D43:O43,$D$4:$O$4,"&lt;="&amp;AsOfMonth)</f>
        <v>21010123.219999999</v>
      </c>
      <c r="AB9" s="80" cm="1">
        <f t="array" ref="AB9">SAFEDIV(W9-AA9,ABS(AA9))</f>
        <v>0.11285226865033079</v>
      </c>
    </row>
    <row r="10" spans="2:28" x14ac:dyDescent="0.3">
      <c r="B10" s="93" t="s">
        <v>249</v>
      </c>
      <c r="C10" s="47"/>
      <c r="D10" s="48">
        <f t="shared" ref="D10:O10" si="1">D8-D9</f>
        <v>921295.89000000199</v>
      </c>
      <c r="E10" s="48">
        <f t="shared" si="1"/>
        <v>928603.04000000609</v>
      </c>
      <c r="F10" s="48">
        <f t="shared" si="1"/>
        <v>989245.02000000095</v>
      </c>
      <c r="G10" s="48">
        <f t="shared" si="1"/>
        <v>1026250.850000002</v>
      </c>
      <c r="H10" s="48">
        <f t="shared" si="1"/>
        <v>1057837.240000003</v>
      </c>
      <c r="I10" s="48">
        <f t="shared" si="1"/>
        <v>1091999.79</v>
      </c>
      <c r="J10" s="48">
        <f t="shared" si="1"/>
        <v>1083589.9699999955</v>
      </c>
      <c r="K10" s="48">
        <f t="shared" si="1"/>
        <v>1053646.0800000005</v>
      </c>
      <c r="L10" s="48">
        <f t="shared" si="1"/>
        <v>999605.68868152332</v>
      </c>
      <c r="M10" s="48">
        <f t="shared" si="1"/>
        <v>996516.07637016149</v>
      </c>
      <c r="N10" s="48">
        <f t="shared" si="1"/>
        <v>1024745.8139647194</v>
      </c>
      <c r="O10" s="48">
        <f t="shared" si="1"/>
        <v>1127520.740925177</v>
      </c>
      <c r="P10" s="48">
        <f>SUM(D10:O10)</f>
        <v>12300856.19994159</v>
      </c>
      <c r="Q10" s="48">
        <f>P27</f>
        <v>12389803.410000009</v>
      </c>
      <c r="R10" s="71" cm="1">
        <f t="array" ref="R10">FAVVAR(P10,Q10,FALSE)</f>
        <v>-88947.210058419034</v>
      </c>
      <c r="S10" s="75" cm="1">
        <f t="array" ref="S10">SAFEDIV(R10,ABS(Q10))</f>
        <v>-7.1790654875628062E-3</v>
      </c>
      <c r="T10" s="48">
        <f>P44</f>
        <v>11278976.139999999</v>
      </c>
      <c r="U10" s="75" cm="1">
        <f t="array" ref="U10">SAFEDIV(P10-T10,ABS(T10))</f>
        <v>9.0600427490716534E-2</v>
      </c>
      <c r="V10" s="47"/>
      <c r="W10" s="81">
        <f>SUMIFS(D10:O10,$D$4:$O$4,"&lt;="&amp;AsOfMonth)</f>
        <v>8152467.8800000101</v>
      </c>
      <c r="X10" s="81">
        <f>SUMIFS(D27:O27,$D$4:$O$4,"&lt;="&amp;AsOfMonth)</f>
        <v>8169747.1000000052</v>
      </c>
      <c r="Y10" s="82" cm="1">
        <f t="array" ref="Y10">FAVVAR(W10,X10,FALSE)</f>
        <v>-17279.219999995083</v>
      </c>
      <c r="Z10" s="83" cm="1">
        <f t="array" ref="Z10">SAFEDIV(Y10,ABS(X10))</f>
        <v>-2.1150250783154687E-3</v>
      </c>
      <c r="AA10" s="81">
        <f>SUMIFS(D44:O44,$D$4:$O$4,"&lt;="&amp;AsOfMonth)</f>
        <v>7435705.7800000003</v>
      </c>
      <c r="AB10" s="83" cm="1">
        <f t="array" ref="AB10">SAFEDIV(W10-AA10,ABS(AA10))</f>
        <v>9.6394628997815174E-2</v>
      </c>
    </row>
    <row r="11" spans="2:28" x14ac:dyDescent="0.3">
      <c r="B11" s="94" t="s">
        <v>250</v>
      </c>
      <c r="C11" s="65"/>
      <c r="D11" s="66" cm="1">
        <f t="array" ref="D11">SAFEDIV(D10,D8)</f>
        <v>0.27158810424175173</v>
      </c>
      <c r="E11" s="66" cm="1">
        <f t="array" ref="E11">SAFEDIV(E10,E8)</f>
        <v>0.26653787929161971</v>
      </c>
      <c r="F11" s="66" cm="1">
        <f t="array" ref="F11">SAFEDIV(F10,F8)</f>
        <v>0.26573969639407208</v>
      </c>
      <c r="G11" s="66" cm="1">
        <f t="array" ref="G11">SAFEDIV(G10,G8)</f>
        <v>0.26327928159215802</v>
      </c>
      <c r="H11" s="66" cm="1">
        <f t="array" ref="H11">SAFEDIV(H10,H8)</f>
        <v>0.25254174328308099</v>
      </c>
      <c r="I11" s="66" cm="1">
        <f t="array" ref="I11">SAFEDIV(I10,I8)</f>
        <v>0.25138865901836943</v>
      </c>
      <c r="J11" s="66" cm="1">
        <f t="array" ref="J11">SAFEDIV(J10,J8)</f>
        <v>0.2511981737566083</v>
      </c>
      <c r="K11" s="66" cm="1">
        <f t="array" ref="K11">SAFEDIV(K10,K8)</f>
        <v>0.25143381282658528</v>
      </c>
      <c r="L11" s="66" cm="1">
        <f t="array" ref="L11">SAFEDIV(L10,L8)</f>
        <v>0.25664424189885049</v>
      </c>
      <c r="M11" s="66" cm="1">
        <f t="array" ref="M11">SAFEDIV(M10,M8)</f>
        <v>0.25930576335763617</v>
      </c>
      <c r="N11" s="66" cm="1">
        <f t="array" ref="N11">SAFEDIV(N10,N8)</f>
        <v>0.26363515870922238</v>
      </c>
      <c r="O11" s="66" cm="1">
        <f t="array" ref="O11">SAFEDIV(O10,O8)</f>
        <v>0.26537398693665099</v>
      </c>
      <c r="P11" s="67" cm="1">
        <f t="array" ref="P11">SAFEDIV(P10,P8)</f>
        <v>0.25947156369759794</v>
      </c>
      <c r="Q11" s="66">
        <f>P28</f>
        <v>0.27070412225562362</v>
      </c>
      <c r="R11" s="73">
        <f>P11-Q11</f>
        <v>-1.1232558558025685E-2</v>
      </c>
      <c r="S11" s="73"/>
      <c r="T11" s="66">
        <f>P45</f>
        <v>0.26358199888695194</v>
      </c>
      <c r="U11" s="73">
        <f>P11-T11</f>
        <v>-4.1104351893540003E-3</v>
      </c>
      <c r="V11" s="65"/>
      <c r="W11" s="84" cm="1">
        <f t="array" ref="W11">SAFEDIV(W10,W8)</f>
        <v>0.25853248032392745</v>
      </c>
      <c r="X11" s="84" cm="1">
        <f t="array" ref="X11">SAFEDIV(X10,X8)</f>
        <v>0.26853514647653687</v>
      </c>
      <c r="Y11" s="85">
        <f>W11-X11</f>
        <v>-1.0002666152609418E-2</v>
      </c>
      <c r="Z11" s="85"/>
      <c r="AA11" s="84" cm="1">
        <f t="array" ref="AA11">SAFEDIV(AA10,AA8)</f>
        <v>0.26139880753695033</v>
      </c>
      <c r="AB11" s="85">
        <f>W11-AA11</f>
        <v>-2.866327213022879E-3</v>
      </c>
    </row>
    <row r="12" spans="2:28" x14ac:dyDescent="0.3">
      <c r="B12" s="38" t="s">
        <v>251</v>
      </c>
      <c r="D12" s="43" cm="1">
        <f t="array" ref="D12">IF(ISCLOSED(D$4),SUMIFS(tbl_Sales[freight],tbl_Sales[month],D$4),Forecast!D$73)</f>
        <v>79628.359999999957</v>
      </c>
      <c r="E12" s="43" cm="1">
        <f t="array" ref="E12">IF(ISCLOSED(E$4),SUMIFS(tbl_Sales[freight],tbl_Sales[month],E$4),Forecast!E$73)</f>
        <v>80812.439999999944</v>
      </c>
      <c r="F12" s="43" cm="1">
        <f t="array" ref="F12">IF(ISCLOSED(F$4),SUMIFS(tbl_Sales[freight],tbl_Sales[month],F$4),Forecast!F$73)</f>
        <v>85861.179999999978</v>
      </c>
      <c r="G12" s="43" cm="1">
        <f t="array" ref="G12">IF(ISCLOSED(G$4),SUMIFS(tbl_Sales[freight],tbl_Sales[month],G$4),Forecast!G$73)</f>
        <v>89538.75</v>
      </c>
      <c r="H12" s="43" cm="1">
        <f t="array" ref="H12">IF(ISCLOSED(H$4),SUMIFS(tbl_Sales[freight],tbl_Sales[month],H$4),Forecast!H$73)</f>
        <v>95117.829999999987</v>
      </c>
      <c r="I12" s="43" cm="1">
        <f t="array" ref="I12">IF(ISCLOSED(I$4),SUMIFS(tbl_Sales[freight],tbl_Sales[month],I$4),Forecast!I$73)</f>
        <v>97563.179999999906</v>
      </c>
      <c r="J12" s="43" cm="1">
        <f t="array" ref="J12">IF(ISCLOSED(J$4),SUMIFS(tbl_Sales[freight],tbl_Sales[month],J$4),Forecast!J$73)</f>
        <v>97225.71000000005</v>
      </c>
      <c r="K12" s="43" cm="1">
        <f t="array" ref="K12">IF(ISCLOSED(K$4),SUMIFS(tbl_Sales[freight],tbl_Sales[month],K$4),Forecast!K$73)</f>
        <v>94942.850000000093</v>
      </c>
      <c r="L12" s="43" cm="1">
        <f t="array" ref="L12">IF(ISCLOSED(L$4),SUMIFS(tbl_Sales[freight],tbl_Sales[month],L$4),Forecast!L$73)</f>
        <v>89166.893355197462</v>
      </c>
      <c r="M12" s="43" cm="1">
        <f t="array" ref="M12">IF(ISCLOSED(M$4),SUMIFS(tbl_Sales[freight],tbl_Sales[month],M$4),Forecast!M$73)</f>
        <v>88385.626029088657</v>
      </c>
      <c r="N12" s="43" cm="1">
        <f t="array" ref="N12">IF(ISCLOSED(N$4),SUMIFS(tbl_Sales[freight],tbl_Sales[month],N$4),Forecast!N$73)</f>
        <v>90141.500964388673</v>
      </c>
      <c r="O12" s="43" cm="1">
        <f t="array" ref="O12">IF(ISCLOSED(O$4),SUMIFS(tbl_Sales[freight],tbl_Sales[month],O$4),Forecast!O$73)</f>
        <v>98731.858988651977</v>
      </c>
      <c r="P12" s="46">
        <f>SUM(D12:O12)</f>
        <v>1087116.1793373267</v>
      </c>
      <c r="Q12" s="43">
        <f>P29</f>
        <v>1033566.9</v>
      </c>
      <c r="R12" s="68" cm="1">
        <f t="array" ref="R12">FAVVAR(P12,Q12,TRUE)</f>
        <v>-53549.279337326647</v>
      </c>
      <c r="S12" s="69" cm="1">
        <f t="array" ref="S12">SAFEDIV(R12,ABS(Q12))</f>
        <v>-5.1810172459399235E-2</v>
      </c>
      <c r="T12" s="43">
        <f>P46</f>
        <v>986287.2999999997</v>
      </c>
      <c r="U12" s="69" cm="1">
        <f t="array" ref="U12">SAFEDIV(P12-T12,ABS(T12))</f>
        <v>0.10223073878912058</v>
      </c>
      <c r="W12" s="78">
        <f>SUMIFS(D12:O12,$D$4:$O$4,"&lt;="&amp;AsOfMonth)</f>
        <v>720690.29999999993</v>
      </c>
      <c r="X12" s="78">
        <f>SUMIFS(D29:O29,$D$4:$O$4,"&lt;="&amp;AsOfMonth)</f>
        <v>684420.25000000012</v>
      </c>
      <c r="Y12" s="79" cm="1">
        <f t="array" ref="Y12">FAVVAR(W12,X12,TRUE)</f>
        <v>-36270.049999999814</v>
      </c>
      <c r="Z12" s="80" cm="1">
        <f t="array" ref="Z12">SAFEDIV(Y12,ABS(X12))</f>
        <v>-5.2993829449084547E-2</v>
      </c>
      <c r="AA12" s="78">
        <f>SUMIFS(D46:O46,$D$4:$O$4,"&lt;="&amp;AsOfMonth)</f>
        <v>653290.25999999978</v>
      </c>
      <c r="AB12" s="80" cm="1">
        <f t="array" ref="AB12">SAFEDIV(W12-AA12,ABS(AA12))</f>
        <v>0.10317012838979135</v>
      </c>
    </row>
    <row r="13" spans="2:28" x14ac:dyDescent="0.3">
      <c r="B13" s="93" t="s">
        <v>252</v>
      </c>
      <c r="C13" s="47"/>
      <c r="D13" s="48">
        <f t="shared" ref="D13:O13" si="2">D10-D12</f>
        <v>841667.53000000201</v>
      </c>
      <c r="E13" s="48">
        <f t="shared" si="2"/>
        <v>847790.60000000615</v>
      </c>
      <c r="F13" s="48">
        <f t="shared" si="2"/>
        <v>903383.84000000102</v>
      </c>
      <c r="G13" s="48">
        <f t="shared" si="2"/>
        <v>936712.10000000196</v>
      </c>
      <c r="H13" s="48">
        <f t="shared" si="2"/>
        <v>962719.41000000306</v>
      </c>
      <c r="I13" s="48">
        <f t="shared" si="2"/>
        <v>994436.6100000001</v>
      </c>
      <c r="J13" s="48">
        <f t="shared" si="2"/>
        <v>986364.25999999547</v>
      </c>
      <c r="K13" s="48">
        <f t="shared" si="2"/>
        <v>958703.23000000045</v>
      </c>
      <c r="L13" s="48">
        <f t="shared" si="2"/>
        <v>910438.79532632581</v>
      </c>
      <c r="M13" s="48">
        <f t="shared" si="2"/>
        <v>908130.45034107286</v>
      </c>
      <c r="N13" s="48">
        <f t="shared" si="2"/>
        <v>934604.3130003307</v>
      </c>
      <c r="O13" s="48">
        <f t="shared" si="2"/>
        <v>1028788.881936525</v>
      </c>
      <c r="P13" s="48">
        <f>SUM(D13:O13)</f>
        <v>11213740.020604264</v>
      </c>
      <c r="Q13" s="48">
        <f>P30</f>
        <v>11356236.510000013</v>
      </c>
      <c r="R13" s="71" cm="1">
        <f t="array" ref="R13">FAVVAR(P13,Q13,FALSE)</f>
        <v>-142496.48939574882</v>
      </c>
      <c r="S13" s="75" cm="1">
        <f t="array" ref="S13">SAFEDIV(R13,ABS(Q13))</f>
        <v>-1.2547862072991351E-2</v>
      </c>
      <c r="T13" s="48">
        <f>P47</f>
        <v>10292688.84</v>
      </c>
      <c r="U13" s="75" cm="1">
        <f t="array" ref="U13">SAFEDIV(P13-T13,ABS(T13))</f>
        <v>8.94859637672933E-2</v>
      </c>
      <c r="V13" s="47"/>
      <c r="W13" s="81">
        <f>SUMIFS(D13:O13,$D$4:$O$4,"&lt;="&amp;AsOfMonth)</f>
        <v>7431777.5800000103</v>
      </c>
      <c r="X13" s="81">
        <f>SUMIFS(D30:O30,$D$4:$O$4,"&lt;="&amp;AsOfMonth)</f>
        <v>7485326.8500000071</v>
      </c>
      <c r="Y13" s="82" cm="1">
        <f t="array" ref="Y13">FAVVAR(W13,X13,FALSE)</f>
        <v>-53549.269999996759</v>
      </c>
      <c r="Z13" s="83" cm="1">
        <f t="array" ref="Z13">SAFEDIV(Y13,ABS(X13))</f>
        <v>-7.1538986971553167E-3</v>
      </c>
      <c r="AA13" s="81">
        <f>SUMIFS(D47:O47,$D$4:$O$4,"&lt;="&amp;AsOfMonth)</f>
        <v>6782415.5199999996</v>
      </c>
      <c r="AB13" s="83" cm="1">
        <f t="array" ref="AB13">SAFEDIV(W13-AA13,ABS(AA13))</f>
        <v>9.5742004907421366E-2</v>
      </c>
    </row>
    <row r="14" spans="2:28" x14ac:dyDescent="0.3">
      <c r="B14" s="38" t="s">
        <v>253</v>
      </c>
      <c r="D14" s="43" cm="1">
        <f t="array" ref="D14">IF(ISCLOSED(D$4),SUMIFS(tbl_Opex[amount],tbl_Opex[month],D$4,tbl_Opex[dept],TRIM($B14),tbl_Opex[scenario],"Actual"),_xlfn.XLOOKUP(TRIM($B14),Forecast!$B$85:$B$88,Forecast!D$85:D$88))</f>
        <v>200502.67</v>
      </c>
      <c r="E14" s="43" cm="1">
        <f t="array" ref="E14">IF(ISCLOSED(E$4),SUMIFS(tbl_Opex[amount],tbl_Opex[month],E$4,tbl_Opex[dept],TRIM($B14),tbl_Opex[scenario],"Actual"),_xlfn.XLOOKUP(TRIM($B14),Forecast!$B$85:$B$88,Forecast!E$85:E$88))</f>
        <v>197737.12</v>
      </c>
      <c r="F14" s="43" cm="1">
        <f t="array" ref="F14">IF(ISCLOSED(F$4),SUMIFS(tbl_Opex[amount],tbl_Opex[month],F$4,tbl_Opex[dept],TRIM($B14),tbl_Opex[scenario],"Actual"),_xlfn.XLOOKUP(TRIM($B14),Forecast!$B$85:$B$88,Forecast!F$85:F$88))</f>
        <v>196749.42</v>
      </c>
      <c r="G14" s="43" cm="1">
        <f t="array" ref="G14">IF(ISCLOSED(G$4),SUMIFS(tbl_Opex[amount],tbl_Opex[month],G$4,tbl_Opex[dept],TRIM($B14),tbl_Opex[scenario],"Actual"),_xlfn.XLOOKUP(TRIM($B14),Forecast!$B$85:$B$88,Forecast!G$85:G$88))</f>
        <v>199514.98</v>
      </c>
      <c r="H14" s="43" cm="1">
        <f t="array" ref="H14">IF(ISCLOSED(H$4),SUMIFS(tbl_Opex[amount],tbl_Opex[month],H$4,tbl_Opex[dept],TRIM($B14),tbl_Opex[scenario],"Actual"),_xlfn.XLOOKUP(TRIM($B14),Forecast!$B$85:$B$88,Forecast!H$85:H$88))</f>
        <v>199712.52</v>
      </c>
      <c r="I14" s="43" cm="1">
        <f t="array" ref="I14">IF(ISCLOSED(I$4),SUMIFS(tbl_Opex[amount],tbl_Opex[month],I$4,tbl_Opex[dept],TRIM($B14),tbl_Opex[scenario],"Actual"),_xlfn.XLOOKUP(TRIM($B14),Forecast!$B$85:$B$88,Forecast!I$85:I$88))</f>
        <v>198922.36</v>
      </c>
      <c r="J14" s="43" cm="1">
        <f t="array" ref="J14">IF(ISCLOSED(J$4),SUMIFS(tbl_Opex[amount],tbl_Opex[month],J$4,tbl_Opex[dept],TRIM($B14),tbl_Opex[scenario],"Actual"),_xlfn.XLOOKUP(TRIM($B14),Forecast!$B$85:$B$88,Forecast!J$85:J$88))</f>
        <v>194971.57</v>
      </c>
      <c r="K14" s="43" cm="1">
        <f t="array" ref="K14">IF(ISCLOSED(K$4),SUMIFS(tbl_Opex[amount],tbl_Opex[month],K$4,tbl_Opex[dept],TRIM($B14),tbl_Opex[scenario],"Actual"),_xlfn.XLOOKUP(TRIM($B14),Forecast!$B$85:$B$88,Forecast!K$85:K$88))</f>
        <v>194971.57</v>
      </c>
      <c r="L14" s="43" cm="1">
        <f t="array" ref="L14">IF(ISCLOSED(L$4),SUMIFS(tbl_Opex[amount],tbl_Opex[month],L$4,tbl_Opex[dept],TRIM($B14),tbl_Opex[scenario],"Actual"),_xlfn.XLOOKUP(TRIM($B14),Forecast!$B$85:$B$88,Forecast!L$85:L$88))</f>
        <v>197885.27625000002</v>
      </c>
      <c r="M14" s="43" cm="1">
        <f t="array" ref="M14">IF(ISCLOSED(M$4),SUMIFS(tbl_Opex[amount],tbl_Opex[month],M$4,tbl_Opex[dept],TRIM($B14),tbl_Opex[scenario],"Actual"),_xlfn.XLOOKUP(TRIM($B14),Forecast!$B$85:$B$88,Forecast!M$85:M$88))</f>
        <v>197885.27625000002</v>
      </c>
      <c r="N14" s="43" cm="1">
        <f t="array" ref="N14">IF(ISCLOSED(N$4),SUMIFS(tbl_Opex[amount],tbl_Opex[month],N$4,tbl_Opex[dept],TRIM($B14),tbl_Opex[scenario],"Actual"),_xlfn.XLOOKUP(TRIM($B14),Forecast!$B$85:$B$88,Forecast!N$85:N$88))</f>
        <v>197885.27625000002</v>
      </c>
      <c r="O14" s="43" cm="1">
        <f t="array" ref="O14">IF(ISCLOSED(O$4),SUMIFS(tbl_Opex[amount],tbl_Opex[month],O$4,tbl_Opex[dept],TRIM($B14),tbl_Opex[scenario],"Actual"),_xlfn.XLOOKUP(TRIM($B14),Forecast!$B$85:$B$88,Forecast!O$85:O$88))</f>
        <v>197885.27625000002</v>
      </c>
      <c r="P14" s="46">
        <f>SUM(D14:O14)</f>
        <v>2374623.3150000004</v>
      </c>
      <c r="Q14" s="43">
        <f>P31</f>
        <v>2419456.6800000006</v>
      </c>
      <c r="R14" s="68" cm="1">
        <f t="array" ref="R14">FAVVAR(P14,Q14,TRUE)</f>
        <v>44833.365000000224</v>
      </c>
      <c r="S14" s="69" cm="1">
        <f t="array" ref="S14">SAFEDIV(R14,ABS(Q14))</f>
        <v>1.8530344176280193E-2</v>
      </c>
      <c r="T14" s="43">
        <f>P48</f>
        <v>2348987.0999999996</v>
      </c>
      <c r="U14" s="69" cm="1">
        <f t="array" ref="U14">SAFEDIV(P14-T14,ABS(T14))</f>
        <v>1.0913731710148934E-2</v>
      </c>
      <c r="W14" s="78">
        <f>SUMIFS(D14:O14,$D$4:$O$4,"&lt;="&amp;AsOfMonth)</f>
        <v>1583082.2100000002</v>
      </c>
      <c r="X14" s="78">
        <f>SUMIFS(D31:O31,$D$4:$O$4,"&lt;="&amp;AsOfMonth)</f>
        <v>1612971.12</v>
      </c>
      <c r="Y14" s="79" cm="1">
        <f t="array" ref="Y14">FAVVAR(W14,X14,TRUE)</f>
        <v>29888.909999999916</v>
      </c>
      <c r="Z14" s="80" cm="1">
        <f t="array" ref="Z14">SAFEDIV(Y14,ABS(X14))</f>
        <v>1.8530344176280054E-2</v>
      </c>
      <c r="AA14" s="78">
        <f>SUMIFS(D48:O48,$D$4:$O$4,"&lt;="&amp;AsOfMonth)</f>
        <v>1565404.2999999998</v>
      </c>
      <c r="AB14" s="80" cm="1">
        <f t="array" ref="AB14">SAFEDIV(W14-AA14,ABS(AA14))</f>
        <v>1.1292871752045387E-2</v>
      </c>
    </row>
    <row r="15" spans="2:28" x14ac:dyDescent="0.3">
      <c r="B15" s="38" t="s">
        <v>254</v>
      </c>
      <c r="D15" s="43" cm="1">
        <f t="array" ref="D15">IF(ISCLOSED(D$4),SUMIFS(tbl_Opex[amount],tbl_Opex[month],D$4,tbl_Opex[dept],TRIM($B15),tbl_Opex[scenario],"Actual"),_xlfn.XLOOKUP(TRIM($B15),Forecast!$B$85:$B$88,Forecast!D$85:D$88))</f>
        <v>300283.93</v>
      </c>
      <c r="E15" s="43" cm="1">
        <f t="array" ref="E15">IF(ISCLOSED(E$4),SUMIFS(tbl_Opex[amount],tbl_Opex[month],E$4,tbl_Opex[dept],TRIM($B15),tbl_Opex[scenario],"Actual"),_xlfn.XLOOKUP(TRIM($B15),Forecast!$B$85:$B$88,Forecast!E$85:E$88))</f>
        <v>302071.33</v>
      </c>
      <c r="F15" s="43" cm="1">
        <f t="array" ref="F15">IF(ISCLOSED(F$4),SUMIFS(tbl_Opex[amount],tbl_Opex[month],F$4,tbl_Opex[dept],TRIM($B15),tbl_Opex[scenario],"Actual"),_xlfn.XLOOKUP(TRIM($B15),Forecast!$B$85:$B$88,Forecast!F$85:F$88))</f>
        <v>301177.63</v>
      </c>
      <c r="G15" s="43" cm="1">
        <f t="array" ref="G15">IF(ISCLOSED(G$4),SUMIFS(tbl_Opex[amount],tbl_Opex[month],G$4,tbl_Opex[dept],TRIM($B15),tbl_Opex[scenario],"Actual"),_xlfn.XLOOKUP(TRIM($B15),Forecast!$B$85:$B$88,Forecast!G$85:G$88))</f>
        <v>298496.52</v>
      </c>
      <c r="H15" s="43" cm="1">
        <f t="array" ref="H15">IF(ISCLOSED(H$4),SUMIFS(tbl_Opex[amount],tbl_Opex[month],H$4,tbl_Opex[dept],TRIM($B15),tbl_Opex[scenario],"Actual"),_xlfn.XLOOKUP(TRIM($B15),Forecast!$B$85:$B$88,Forecast!H$85:H$88))</f>
        <v>295517.51</v>
      </c>
      <c r="I15" s="43" cm="1">
        <f t="array" ref="I15">IF(ISCLOSED(I$4),SUMIFS(tbl_Opex[amount],tbl_Opex[month],I$4,tbl_Opex[dept],TRIM($B15),tbl_Opex[scenario],"Actual"),_xlfn.XLOOKUP(TRIM($B15),Forecast!$B$85:$B$88,Forecast!I$85:I$88))</f>
        <v>293730.11</v>
      </c>
      <c r="J15" s="43" cm="1">
        <f t="array" ref="J15">IF(ISCLOSED(J$4),SUMIFS(tbl_Opex[amount],tbl_Opex[month],J$4,tbl_Opex[dept],TRIM($B15),tbl_Opex[scenario],"Actual"),_xlfn.XLOOKUP(TRIM($B15),Forecast!$B$85:$B$88,Forecast!J$85:J$88))</f>
        <v>299986.03000000003</v>
      </c>
      <c r="K15" s="43" cm="1">
        <f t="array" ref="K15">IF(ISCLOSED(K$4),SUMIFS(tbl_Opex[amount],tbl_Opex[month],K$4,tbl_Opex[dept],TRIM($B15),tbl_Opex[scenario],"Actual"),_xlfn.XLOOKUP(TRIM($B15),Forecast!$B$85:$B$88,Forecast!K$85:K$88))</f>
        <v>296709.12</v>
      </c>
      <c r="L15" s="43" cm="1">
        <f t="array" ref="L15">IF(ISCLOSED(L$4),SUMIFS(tbl_Opex[amount],tbl_Opex[month],L$4,tbl_Opex[dept],TRIM($B15),tbl_Opex[scenario],"Actual"),_xlfn.XLOOKUP(TRIM($B15),Forecast!$B$85:$B$88,Forecast!L$85:L$88))</f>
        <v>298496.52250000002</v>
      </c>
      <c r="M15" s="43" cm="1">
        <f t="array" ref="M15">IF(ISCLOSED(M$4),SUMIFS(tbl_Opex[amount],tbl_Opex[month],M$4,tbl_Opex[dept],TRIM($B15),tbl_Opex[scenario],"Actual"),_xlfn.XLOOKUP(TRIM($B15),Forecast!$B$85:$B$88,Forecast!M$85:M$88))</f>
        <v>298496.52250000002</v>
      </c>
      <c r="N15" s="43" cm="1">
        <f t="array" ref="N15">IF(ISCLOSED(N$4),SUMIFS(tbl_Opex[amount],tbl_Opex[month],N$4,tbl_Opex[dept],TRIM($B15),tbl_Opex[scenario],"Actual"),_xlfn.XLOOKUP(TRIM($B15),Forecast!$B$85:$B$88,Forecast!N$85:N$88))</f>
        <v>316406.31363369006</v>
      </c>
      <c r="O15" s="43" cm="1">
        <f t="array" ref="O15">IF(ISCLOSED(O$4),SUMIFS(tbl_Opex[amount],tbl_Opex[month],O$4,tbl_Opex[dept],TRIM($B15),tbl_Opex[scenario],"Actual"),_xlfn.XLOOKUP(TRIM($B15),Forecast!$B$85:$B$88,Forecast!O$85:O$88))</f>
        <v>316406.31363369006</v>
      </c>
      <c r="P15" s="46">
        <f>SUM(D15:O15)</f>
        <v>3617777.8522673803</v>
      </c>
      <c r="Q15" s="43">
        <f>P32</f>
        <v>3344994.7999999993</v>
      </c>
      <c r="R15" s="68" cm="1">
        <f t="array" ref="R15">FAVVAR(P15,Q15,TRUE)</f>
        <v>-272783.05226738099</v>
      </c>
      <c r="S15" s="69" cm="1">
        <f t="array" ref="S15">SAFEDIV(R15,ABS(Q15))</f>
        <v>-8.1549619230314216E-2</v>
      </c>
      <c r="T15" s="43">
        <f>P49</f>
        <v>3247567.7499999995</v>
      </c>
      <c r="U15" s="69" cm="1">
        <f t="array" ref="U15">SAFEDIV(P15-T15,ABS(T15))</f>
        <v>0.11399611363531395</v>
      </c>
      <c r="W15" s="78">
        <f>SUMIFS(D15:O15,$D$4:$O$4,"&lt;="&amp;AsOfMonth)</f>
        <v>2387972.1800000002</v>
      </c>
      <c r="X15" s="78">
        <f>SUMIFS(D32:O32,$D$4:$O$4,"&lt;="&amp;AsOfMonth)</f>
        <v>2207917.36</v>
      </c>
      <c r="Y15" s="79" cm="1">
        <f t="array" ref="Y15">FAVVAR(W15,X15,TRUE)</f>
        <v>-180054.8200000003</v>
      </c>
      <c r="Z15" s="80" cm="1">
        <f t="array" ref="Z15">SAFEDIV(Y15,ABS(X15))</f>
        <v>-8.1549619230314091E-2</v>
      </c>
      <c r="AA15" s="78">
        <f>SUMIFS(D49:O49,$D$4:$O$4,"&lt;="&amp;AsOfMonth)</f>
        <v>2141596.5999999996</v>
      </c>
      <c r="AB15" s="80" cm="1">
        <f t="array" ref="AB15">SAFEDIV(W15-AA15,ABS(AA15))</f>
        <v>0.11504294506257648</v>
      </c>
    </row>
    <row r="16" spans="2:28" x14ac:dyDescent="0.3">
      <c r="B16" s="38" t="s">
        <v>255</v>
      </c>
      <c r="D16" s="43" cm="1">
        <f t="array" ref="D16">IF(ISCLOSED(D$4),SUMIFS(tbl_Opex[amount],tbl_Opex[month],D$4,tbl_Opex[dept],TRIM($B16),tbl_Opex[scenario],"Actual"),_xlfn.XLOOKUP(TRIM($B16),Forecast!$B$85:$B$88,Forecast!D$85:D$88))</f>
        <v>183249.47</v>
      </c>
      <c r="E16" s="43" cm="1">
        <f t="array" ref="E16">IF(ISCLOSED(E$4),SUMIFS(tbl_Opex[amount],tbl_Opex[month],E$4,tbl_Opex[dept],TRIM($B16),tbl_Opex[scenario],"Actual"),_xlfn.XLOOKUP(TRIM($B16),Forecast!$B$85:$B$88,Forecast!E$85:E$88))</f>
        <v>180152.81</v>
      </c>
      <c r="F16" s="43" cm="1">
        <f t="array" ref="F16">IF(ISCLOSED(F$4),SUMIFS(tbl_Opex[amount],tbl_Opex[month],F$4,tbl_Opex[dept],TRIM($B16),tbl_Opex[scenario],"Actual"),_xlfn.XLOOKUP(TRIM($B16),Forecast!$B$85:$B$88,Forecast!F$85:F$88))</f>
        <v>184342.41</v>
      </c>
      <c r="G16" s="43" cm="1">
        <f t="array" ref="G16">IF(ISCLOSED(G$4),SUMIFS(tbl_Opex[amount],tbl_Opex[month],G$4,tbl_Opex[dept],TRIM($B16),tbl_Opex[scenario],"Actual"),_xlfn.XLOOKUP(TRIM($B16),Forecast!$B$85:$B$88,Forecast!G$85:G$88))</f>
        <v>184888.88</v>
      </c>
      <c r="H16" s="43" cm="1">
        <f t="array" ref="H16">IF(ISCLOSED(H$4),SUMIFS(tbl_Opex[amount],tbl_Opex[month],H$4,tbl_Opex[dept],TRIM($B16),tbl_Opex[scenario],"Actual"),_xlfn.XLOOKUP(TRIM($B16),Forecast!$B$85:$B$88,Forecast!H$85:H$88))</f>
        <v>184524.56</v>
      </c>
      <c r="I16" s="43" cm="1">
        <f t="array" ref="I16">IF(ISCLOSED(I$4),SUMIFS(tbl_Opex[amount],tbl_Opex[month],I$4,tbl_Opex[dept],TRIM($B16),tbl_Opex[scenario],"Actual"),_xlfn.XLOOKUP(TRIM($B16),Forecast!$B$85:$B$88,Forecast!I$85:I$88))</f>
        <v>184888.88</v>
      </c>
      <c r="J16" s="43" cm="1">
        <f t="array" ref="J16">IF(ISCLOSED(J$4),SUMIFS(tbl_Opex[amount],tbl_Opex[month],J$4,tbl_Opex[dept],TRIM($B16),tbl_Opex[scenario],"Actual"),_xlfn.XLOOKUP(TRIM($B16),Forecast!$B$85:$B$88,Forecast!J$85:J$88))</f>
        <v>183431.63</v>
      </c>
      <c r="K16" s="43" cm="1">
        <f t="array" ref="K16">IF(ISCLOSED(K$4),SUMIFS(tbl_Opex[amount],tbl_Opex[month],K$4,tbl_Opex[dept],TRIM($B16),tbl_Opex[scenario],"Actual"),_xlfn.XLOOKUP(TRIM($B16),Forecast!$B$85:$B$88,Forecast!K$85:K$88))</f>
        <v>183431.63</v>
      </c>
      <c r="L16" s="43" cm="1">
        <f t="array" ref="L16">IF(ISCLOSED(L$4),SUMIFS(tbl_Opex[amount],tbl_Opex[month],L$4,tbl_Opex[dept],TRIM($B16),tbl_Opex[scenario],"Actual"),_xlfn.XLOOKUP(TRIM($B16),Forecast!$B$85:$B$88,Forecast!L$85:L$88))</f>
        <v>183613.78375</v>
      </c>
      <c r="M16" s="43" cm="1">
        <f t="array" ref="M16">IF(ISCLOSED(M$4),SUMIFS(tbl_Opex[amount],tbl_Opex[month],M$4,tbl_Opex[dept],TRIM($B16),tbl_Opex[scenario],"Actual"),_xlfn.XLOOKUP(TRIM($B16),Forecast!$B$85:$B$88,Forecast!M$85:M$88))</f>
        <v>183613.78375</v>
      </c>
      <c r="N16" s="43" cm="1">
        <f t="array" ref="N16">IF(ISCLOSED(N$4),SUMIFS(tbl_Opex[amount],tbl_Opex[month],N$4,tbl_Opex[dept],TRIM($B16),tbl_Opex[scenario],"Actual"),_xlfn.XLOOKUP(TRIM($B16),Forecast!$B$85:$B$88,Forecast!N$85:N$88))</f>
        <v>183613.78375</v>
      </c>
      <c r="O16" s="43" cm="1">
        <f t="array" ref="O16">IF(ISCLOSED(O$4),SUMIFS(tbl_Opex[amount],tbl_Opex[month],O$4,tbl_Opex[dept],TRIM($B16),tbl_Opex[scenario],"Actual"),_xlfn.XLOOKUP(TRIM($B16),Forecast!$B$85:$B$88,Forecast!O$85:O$88))</f>
        <v>183613.78375</v>
      </c>
      <c r="P16" s="46">
        <f>SUM(D16:O16)</f>
        <v>2203365.4049999998</v>
      </c>
      <c r="Q16" s="43">
        <f>P33</f>
        <v>2160809.2799999998</v>
      </c>
      <c r="R16" s="68" cm="1">
        <f t="array" ref="R16">FAVVAR(P16,Q16,TRUE)</f>
        <v>-42556.125</v>
      </c>
      <c r="S16" s="69" cm="1">
        <f t="array" ref="S16">SAFEDIV(R16,ABS(Q16))</f>
        <v>-1.9694530838001587E-2</v>
      </c>
      <c r="T16" s="43">
        <f>P50</f>
        <v>2097873.1</v>
      </c>
      <c r="U16" s="69" cm="1">
        <f t="array" ref="U16">SAFEDIV(P16-T16,ABS(T16))</f>
        <v>5.0285360444347039E-2</v>
      </c>
      <c r="W16" s="78">
        <f>SUMIFS(D16:O16,$D$4:$O$4,"&lt;="&amp;AsOfMonth)</f>
        <v>1468910.27</v>
      </c>
      <c r="X16" s="78">
        <f>SUMIFS(D33:O33,$D$4:$O$4,"&lt;="&amp;AsOfMonth)</f>
        <v>1440539.5199999998</v>
      </c>
      <c r="Y16" s="79" cm="1">
        <f t="array" ref="Y16">FAVVAR(W16,X16,TRUE)</f>
        <v>-28370.750000000233</v>
      </c>
      <c r="Z16" s="80" cm="1">
        <f t="array" ref="Z16">SAFEDIV(Y16,ABS(X16))</f>
        <v>-1.969453083800175E-2</v>
      </c>
      <c r="AA16" s="78">
        <f>SUMIFS(D50:O50,$D$4:$O$4,"&lt;="&amp;AsOfMonth)</f>
        <v>1396947.8000000003</v>
      </c>
      <c r="AB16" s="80" cm="1">
        <f t="array" ref="AB16">SAFEDIV(W16-AA16,ABS(AA16))</f>
        <v>5.1514072322530392E-2</v>
      </c>
    </row>
    <row r="17" spans="2:28" x14ac:dyDescent="0.3">
      <c r="B17" s="38" t="s">
        <v>256</v>
      </c>
      <c r="D17" s="43" cm="1">
        <f t="array" ref="D17">IF(ISCLOSED(D$4),SUMIFS(tbl_Opex[amount],tbl_Opex[month],D$4,tbl_Opex[dept],TRIM($B17),tbl_Opex[scenario],"Actual"),_xlfn.XLOOKUP(TRIM($B17),Forecast!$B$85:$B$88,Forecast!D$85:D$88))</f>
        <v>58991.34</v>
      </c>
      <c r="E17" s="43" cm="1">
        <f t="array" ref="E17">IF(ISCLOSED(E$4),SUMIFS(tbl_Opex[amount],tbl_Opex[month],E$4,tbl_Opex[dept],TRIM($B17),tbl_Opex[scenario],"Actual"),_xlfn.XLOOKUP(TRIM($B17),Forecast!$B$85:$B$88,Forecast!E$85:E$88))</f>
        <v>57941.05</v>
      </c>
      <c r="F17" s="43" cm="1">
        <f t="array" ref="F17">IF(ISCLOSED(F$4),SUMIFS(tbl_Opex[amount],tbl_Opex[month],F$4,tbl_Opex[dept],TRIM($B17),tbl_Opex[scenario],"Actual"),_xlfn.XLOOKUP(TRIM($B17),Forecast!$B$85:$B$88,Forecast!F$85:F$88))</f>
        <v>58991.34</v>
      </c>
      <c r="G17" s="43" cm="1">
        <f t="array" ref="G17">IF(ISCLOSED(G$4),SUMIFS(tbl_Opex[amount],tbl_Opex[month],G$4,tbl_Opex[dept],TRIM($B17),tbl_Opex[scenario],"Actual"),_xlfn.XLOOKUP(TRIM($B17),Forecast!$B$85:$B$88,Forecast!G$85:G$88))</f>
        <v>58116.1</v>
      </c>
      <c r="H17" s="43" cm="1">
        <f t="array" ref="H17">IF(ISCLOSED(H$4),SUMIFS(tbl_Opex[amount],tbl_Opex[month],H$4,tbl_Opex[dept],TRIM($B17),tbl_Opex[scenario],"Actual"),_xlfn.XLOOKUP(TRIM($B17),Forecast!$B$85:$B$88,Forecast!H$85:H$88))</f>
        <v>57824.35</v>
      </c>
      <c r="I17" s="43" cm="1">
        <f t="array" ref="I17">IF(ISCLOSED(I$4),SUMIFS(tbl_Opex[amount],tbl_Opex[month],I$4,tbl_Opex[dept],TRIM($B17),tbl_Opex[scenario],"Actual"),_xlfn.XLOOKUP(TRIM($B17),Forecast!$B$85:$B$88,Forecast!I$85:I$88))</f>
        <v>58291.15</v>
      </c>
      <c r="J17" s="43" cm="1">
        <f t="array" ref="J17">IF(ISCLOSED(J$4),SUMIFS(tbl_Opex[amount],tbl_Opex[month],J$4,tbl_Opex[dept],TRIM($B17),tbl_Opex[scenario],"Actual"),_xlfn.XLOOKUP(TRIM($B17),Forecast!$B$85:$B$88,Forecast!J$85:J$88))</f>
        <v>57474.26</v>
      </c>
      <c r="K17" s="43" cm="1">
        <f t="array" ref="K17">IF(ISCLOSED(K$4),SUMIFS(tbl_Opex[amount],tbl_Opex[month],K$4,tbl_Opex[dept],TRIM($B17),tbl_Opex[scenario],"Actual"),_xlfn.XLOOKUP(TRIM($B17),Forecast!$B$85:$B$88,Forecast!K$85:K$88))</f>
        <v>58232.800000000003</v>
      </c>
      <c r="L17" s="43" cm="1">
        <f t="array" ref="L17">IF(ISCLOSED(L$4),SUMIFS(tbl_Opex[amount],tbl_Opex[month],L$4,tbl_Opex[dept],TRIM($B17),tbl_Opex[scenario],"Actual"),_xlfn.XLOOKUP(TRIM($B17),Forecast!$B$85:$B$88,Forecast!L$85:L$88))</f>
        <v>58232.798750000002</v>
      </c>
      <c r="M17" s="43" cm="1">
        <f t="array" ref="M17">IF(ISCLOSED(M$4),SUMIFS(tbl_Opex[amount],tbl_Opex[month],M$4,tbl_Opex[dept],TRIM($B17),tbl_Opex[scenario],"Actual"),_xlfn.XLOOKUP(TRIM($B17),Forecast!$B$85:$B$88,Forecast!M$85:M$88))</f>
        <v>58232.798750000002</v>
      </c>
      <c r="N17" s="43" cm="1">
        <f t="array" ref="N17">IF(ISCLOSED(N$4),SUMIFS(tbl_Opex[amount],tbl_Opex[month],N$4,tbl_Opex[dept],TRIM($B17),tbl_Opex[scenario],"Actual"),_xlfn.XLOOKUP(TRIM($B17),Forecast!$B$85:$B$88,Forecast!N$85:N$88))</f>
        <v>58232.798750000002</v>
      </c>
      <c r="O17" s="43" cm="1">
        <f t="array" ref="O17">IF(ISCLOSED(O$4),SUMIFS(tbl_Opex[amount],tbl_Opex[month],O$4,tbl_Opex[dept],TRIM($B17),tbl_Opex[scenario],"Actual"),_xlfn.XLOOKUP(TRIM($B17),Forecast!$B$85:$B$88,Forecast!O$85:O$88))</f>
        <v>58232.798750000002</v>
      </c>
      <c r="P17" s="46">
        <f>SUM(D17:O17)</f>
        <v>698793.58499999996</v>
      </c>
      <c r="Q17" s="43">
        <f>P34</f>
        <v>699318.7200000002</v>
      </c>
      <c r="R17" s="68" cm="1">
        <f t="array" ref="R17">FAVVAR(P17,Q17,TRUE)</f>
        <v>525.13500000024214</v>
      </c>
      <c r="S17" s="69" cm="1">
        <f t="array" ref="S17">SAFEDIV(R17,ABS(Q17))</f>
        <v>7.5092369899699236E-4</v>
      </c>
      <c r="T17" s="43">
        <f>P51</f>
        <v>678950.25</v>
      </c>
      <c r="U17" s="69" cm="1">
        <f t="array" ref="U17">SAFEDIV(P17-T17,ABS(T17))</f>
        <v>2.9226493399184938E-2</v>
      </c>
      <c r="W17" s="78">
        <f>SUMIFS(D17:O17,$D$4:$O$4,"&lt;="&amp;AsOfMonth)</f>
        <v>465862.39</v>
      </c>
      <c r="X17" s="78">
        <f>SUMIFS(D34:O34,$D$4:$O$4,"&lt;="&amp;AsOfMonth)</f>
        <v>466212.48</v>
      </c>
      <c r="Y17" s="79" cm="1">
        <f t="array" ref="Y17">FAVVAR(W17,X17,TRUE)</f>
        <v>350.0899999999674</v>
      </c>
      <c r="Z17" s="80" cm="1">
        <f t="array" ref="Z17">SAFEDIV(Y17,ABS(X17))</f>
        <v>7.5092369899657646E-4</v>
      </c>
      <c r="AA17" s="78">
        <f>SUMIFS(D51:O51,$D$4:$O$4,"&lt;="&amp;AsOfMonth)</f>
        <v>452690.14999999997</v>
      </c>
      <c r="AB17" s="80" cm="1">
        <f t="array" ref="AB17">SAFEDIV(W17-AA17,ABS(AA17))</f>
        <v>2.9097695189524337E-2</v>
      </c>
    </row>
    <row r="18" spans="2:28" x14ac:dyDescent="0.3">
      <c r="B18" s="93" t="s">
        <v>257</v>
      </c>
      <c r="C18" s="47"/>
      <c r="D18" s="48">
        <f t="shared" ref="D18:O18" si="3">SUM(D14:D17)</f>
        <v>743027.40999999992</v>
      </c>
      <c r="E18" s="48">
        <f t="shared" si="3"/>
        <v>737902.31</v>
      </c>
      <c r="F18" s="48">
        <f t="shared" si="3"/>
        <v>741260.80000000005</v>
      </c>
      <c r="G18" s="48">
        <f t="shared" si="3"/>
        <v>741016.48</v>
      </c>
      <c r="H18" s="48">
        <f t="shared" si="3"/>
        <v>737578.94000000006</v>
      </c>
      <c r="I18" s="48">
        <f t="shared" si="3"/>
        <v>735832.5</v>
      </c>
      <c r="J18" s="48">
        <f t="shared" si="3"/>
        <v>735863.49</v>
      </c>
      <c r="K18" s="48">
        <f t="shared" si="3"/>
        <v>733345.12000000011</v>
      </c>
      <c r="L18" s="48">
        <f t="shared" si="3"/>
        <v>738228.38124999998</v>
      </c>
      <c r="M18" s="48">
        <f t="shared" si="3"/>
        <v>738228.38124999998</v>
      </c>
      <c r="N18" s="48">
        <f t="shared" si="3"/>
        <v>756138.17238369014</v>
      </c>
      <c r="O18" s="48">
        <f t="shared" si="3"/>
        <v>756138.17238369014</v>
      </c>
      <c r="P18" s="48">
        <f>SUM(D18:O18)</f>
        <v>8894560.1572673786</v>
      </c>
      <c r="Q18" s="48">
        <f>P35</f>
        <v>8624579.4800000004</v>
      </c>
      <c r="R18" s="71" cm="1">
        <f t="array" ref="R18">FAVVAR(P18,Q18,TRUE)</f>
        <v>-269980.6772673782</v>
      </c>
      <c r="S18" s="75" cm="1">
        <f t="array" ref="S18">SAFEDIV(R18,ABS(Q18))</f>
        <v>-3.1303633747413524E-2</v>
      </c>
      <c r="T18" s="48">
        <f>P52</f>
        <v>8373378.2000000002</v>
      </c>
      <c r="U18" s="75" cm="1">
        <f t="array" ref="U18">SAFEDIV(P18-T18,ABS(T18))</f>
        <v>6.224273463097349E-2</v>
      </c>
      <c r="V18" s="47"/>
      <c r="W18" s="81">
        <f>SUMIFS(D18:O18,$D$4:$O$4,"&lt;="&amp;AsOfMonth)</f>
        <v>5905827.0499999998</v>
      </c>
      <c r="X18" s="81">
        <f>SUMIFS(D35:O35,$D$4:$O$4,"&lt;="&amp;AsOfMonth)</f>
        <v>5727640.4800000004</v>
      </c>
      <c r="Y18" s="82" cm="1">
        <f t="array" ref="Y18">FAVVAR(W18,X18,TRUE)</f>
        <v>-178186.56999999937</v>
      </c>
      <c r="Z18" s="83" cm="1">
        <f t="array" ref="Z18">SAFEDIV(Y18,ABS(X18))</f>
        <v>-3.1109943199507408E-2</v>
      </c>
      <c r="AA18" s="81">
        <f>SUMIFS(D52:O52,$D$4:$O$4,"&lt;="&amp;AsOfMonth)</f>
        <v>5556638.8500000006</v>
      </c>
      <c r="AB18" s="83" cm="1">
        <f t="array" ref="AB18">SAFEDIV(W18-AA18,ABS(AA18))</f>
        <v>6.2841622323538127E-2</v>
      </c>
    </row>
    <row r="19" spans="2:28" ht="13.5" thickBot="1" x14ac:dyDescent="0.35">
      <c r="B19" s="95" t="s">
        <v>258</v>
      </c>
      <c r="C19" s="63"/>
      <c r="D19" s="64">
        <f t="shared" ref="D19:O19" si="4">D13-D18</f>
        <v>98640.120000002091</v>
      </c>
      <c r="E19" s="64">
        <f t="shared" si="4"/>
        <v>109888.29000000609</v>
      </c>
      <c r="F19" s="64">
        <f t="shared" si="4"/>
        <v>162123.04000000097</v>
      </c>
      <c r="G19" s="64">
        <f t="shared" si="4"/>
        <v>195695.62000000197</v>
      </c>
      <c r="H19" s="64">
        <f t="shared" si="4"/>
        <v>225140.470000003</v>
      </c>
      <c r="I19" s="64">
        <f t="shared" si="4"/>
        <v>258604.1100000001</v>
      </c>
      <c r="J19" s="64">
        <f t="shared" si="4"/>
        <v>250500.76999999548</v>
      </c>
      <c r="K19" s="64">
        <f t="shared" si="4"/>
        <v>225358.11000000034</v>
      </c>
      <c r="L19" s="64">
        <f t="shared" si="4"/>
        <v>172210.41407632583</v>
      </c>
      <c r="M19" s="64">
        <f t="shared" si="4"/>
        <v>169902.06909107289</v>
      </c>
      <c r="N19" s="64">
        <f t="shared" si="4"/>
        <v>178466.14061664056</v>
      </c>
      <c r="O19" s="64">
        <f t="shared" si="4"/>
        <v>272650.70955283486</v>
      </c>
      <c r="P19" s="64">
        <f>SUM(D19:O19)</f>
        <v>2319179.863336884</v>
      </c>
      <c r="Q19" s="64">
        <f>P36</f>
        <v>2731657.03000001</v>
      </c>
      <c r="R19" s="72" cm="1">
        <f t="array" ref="R19">FAVVAR(P19,Q19,FALSE)</f>
        <v>-412477.16666312609</v>
      </c>
      <c r="S19" s="76" cm="1">
        <f t="array" ref="S19">SAFEDIV(R19,ABS(Q19))</f>
        <v>-0.15099888534071371</v>
      </c>
      <c r="T19" s="64">
        <f>P53</f>
        <v>1919310.639999999</v>
      </c>
      <c r="U19" s="76" cm="1">
        <f t="array" ref="U19">SAFEDIV(P19-T19,ABS(T19))</f>
        <v>0.20834002323713749</v>
      </c>
      <c r="V19" s="63"/>
      <c r="W19" s="86">
        <f>SUMIFS(D19:O19,$D$4:$O$4,"&lt;="&amp;AsOfMonth)</f>
        <v>1525950.53000001</v>
      </c>
      <c r="X19" s="86">
        <f>SUMIFS(D36:O36,$D$4:$O$4,"&lt;="&amp;AsOfMonth)</f>
        <v>1757686.3700000059</v>
      </c>
      <c r="Y19" s="87" cm="1">
        <f t="array" ref="Y19">FAVVAR(W19,X19,FALSE)</f>
        <v>-231735.83999999589</v>
      </c>
      <c r="Z19" s="88" cm="1">
        <f t="array" ref="Z19">SAFEDIV(Y19,ABS(X19))</f>
        <v>-0.13184140467562203</v>
      </c>
      <c r="AA19" s="86">
        <f>SUMIFS(D53:O53,$D$4:$O$4,"&lt;="&amp;AsOfMonth)</f>
        <v>1225776.67</v>
      </c>
      <c r="AB19" s="88" cm="1">
        <f t="array" ref="AB19">SAFEDIV(W19-AA19,ABS(AA19))</f>
        <v>0.24488462486401388</v>
      </c>
    </row>
    <row r="20" spans="2:28" ht="13.5" thickTop="1" x14ac:dyDescent="0.3">
      <c r="B20" s="94" t="s">
        <v>259</v>
      </c>
      <c r="C20" s="65"/>
      <c r="D20" s="66" cm="1">
        <f t="array" ref="D20">SAFEDIV(D19,D8)</f>
        <v>2.9078044832023954E-2</v>
      </c>
      <c r="E20" s="66" cm="1">
        <f t="array" ref="E20">SAFEDIV(E19,E8)</f>
        <v>3.1541348147626068E-2</v>
      </c>
      <c r="F20" s="66" cm="1">
        <f t="array" ref="F20">SAFEDIV(F19,F8)</f>
        <v>4.3550916665806641E-2</v>
      </c>
      <c r="G20" s="66" cm="1">
        <f t="array" ref="G20">SAFEDIV(G19,G8)</f>
        <v>5.0204686548451942E-2</v>
      </c>
      <c r="H20" s="66" cm="1">
        <f t="array" ref="H20">SAFEDIV(H19,H8)</f>
        <v>5.3748690845269155E-2</v>
      </c>
      <c r="I20" s="66" cm="1">
        <f t="array" ref="I20">SAFEDIV(I19,I8)</f>
        <v>5.9533107080120336E-2</v>
      </c>
      <c r="J20" s="66" cm="1">
        <f t="array" ref="J20">SAFEDIV(J19,J8)</f>
        <v>5.8071168699192821E-2</v>
      </c>
      <c r="K20" s="66" cm="1">
        <f t="array" ref="K20">SAFEDIV(K19,K8)</f>
        <v>5.3777686762421277E-2</v>
      </c>
      <c r="L20" s="66" cm="1">
        <f t="array" ref="L20">SAFEDIV(L19,L8)</f>
        <v>4.4214245345083239E-2</v>
      </c>
      <c r="M20" s="66" cm="1">
        <f t="array" ref="M20">SAFEDIV(M19,M8)</f>
        <v>4.4210612117949848E-2</v>
      </c>
      <c r="N20" s="66" cm="1">
        <f t="array" ref="N20">SAFEDIV(N19,N8)</f>
        <v>4.5913775557330845E-2</v>
      </c>
      <c r="O20" s="66" cm="1">
        <f t="array" ref="O20">SAFEDIV(O19,O8)</f>
        <v>6.4171241564720899E-2</v>
      </c>
      <c r="P20" s="67" cm="1">
        <f t="array" ref="P20">SAFEDIV(P19,P8)</f>
        <v>4.8920271553037117E-2</v>
      </c>
      <c r="Q20" s="66">
        <f>P37</f>
        <v>5.9683821779828859E-2</v>
      </c>
      <c r="R20" s="73">
        <f>P20-Q20</f>
        <v>-1.0763550226791742E-2</v>
      </c>
      <c r="S20" s="73"/>
      <c r="T20" s="66">
        <f>P54</f>
        <v>4.4852983878747248E-2</v>
      </c>
      <c r="U20" s="73">
        <f>P20-T20</f>
        <v>4.0672876742898698E-3</v>
      </c>
      <c r="V20" s="65"/>
      <c r="W20" s="84" cm="1">
        <f t="array" ref="W20">SAFEDIV(W19,W8)</f>
        <v>4.8391208794620083E-2</v>
      </c>
      <c r="X20" s="84" cm="1">
        <f t="array" ref="X20">SAFEDIV(X19,X8)</f>
        <v>5.7774195584066941E-2</v>
      </c>
      <c r="Y20" s="85">
        <f>W20-X20</f>
        <v>-9.382986789446858E-3</v>
      </c>
      <c r="Z20" s="85"/>
      <c r="AA20" s="84" cm="1">
        <f t="array" ref="AA20">SAFEDIV(AA19,AA8)</f>
        <v>4.3091613536733277E-2</v>
      </c>
      <c r="AB20" s="85">
        <f>W20-AA20</f>
        <v>5.2995952578868064E-3</v>
      </c>
    </row>
    <row r="23" spans="2:28" x14ac:dyDescent="0.3">
      <c r="B23" s="92" t="s">
        <v>76</v>
      </c>
      <c r="C23" s="55"/>
      <c r="D23" s="55"/>
      <c r="E23" s="55"/>
      <c r="F23" s="55"/>
      <c r="G23" s="55"/>
      <c r="H23" s="55"/>
      <c r="I23" s="55"/>
      <c r="J23" s="55"/>
      <c r="K23" s="55"/>
      <c r="L23" s="55"/>
      <c r="M23" s="55"/>
      <c r="N23" s="55"/>
      <c r="O23" s="55"/>
      <c r="P23" s="55"/>
    </row>
    <row r="24" spans="2:28" x14ac:dyDescent="0.3">
      <c r="B24" s="38" t="s">
        <v>247</v>
      </c>
      <c r="D24" s="43">
        <f>SUMIFS(tbl_Budget[units],tbl_Budget[month],D$4)</f>
        <v>24262</v>
      </c>
      <c r="E24" s="43">
        <f>SUMIFS(tbl_Budget[units],tbl_Budget[month],E$4)</f>
        <v>23600</v>
      </c>
      <c r="F24" s="43">
        <f>SUMIFS(tbl_Budget[units],tbl_Budget[month],F$4)</f>
        <v>24954</v>
      </c>
      <c r="G24" s="43">
        <f>SUMIFS(tbl_Budget[units],tbl_Budget[month],G$4)</f>
        <v>26010</v>
      </c>
      <c r="H24" s="43">
        <f>SUMIFS(tbl_Budget[units],tbl_Budget[month],H$4)</f>
        <v>27666</v>
      </c>
      <c r="I24" s="43">
        <f>SUMIFS(tbl_Budget[units],tbl_Budget[month],I$4)</f>
        <v>28362</v>
      </c>
      <c r="J24" s="43">
        <f>SUMIFS(tbl_Budget[units],tbl_Budget[month],J$4)</f>
        <v>28149</v>
      </c>
      <c r="K24" s="43">
        <f>SUMIFS(tbl_Budget[units],tbl_Budget[month],K$4)</f>
        <v>27529</v>
      </c>
      <c r="L24" s="43">
        <f>SUMIFS(tbl_Budget[units],tbl_Budget[month],L$4)</f>
        <v>26113</v>
      </c>
      <c r="M24" s="43">
        <f>SUMIFS(tbl_Budget[units],tbl_Budget[month],M$4)</f>
        <v>25889</v>
      </c>
      <c r="N24" s="43">
        <f>SUMIFS(tbl_Budget[units],tbl_Budget[month],N$4)</f>
        <v>26405</v>
      </c>
      <c r="O24" s="43">
        <f>SUMIFS(tbl_Budget[units],tbl_Budget[month],O$4)</f>
        <v>28921</v>
      </c>
      <c r="P24" s="46">
        <f>SUM(D24:O24)</f>
        <v>317860</v>
      </c>
    </row>
    <row r="25" spans="2:28" x14ac:dyDescent="0.3">
      <c r="B25" s="38" t="s">
        <v>180</v>
      </c>
      <c r="D25" s="43">
        <f>SUMIFS(tbl_Budget[revenue],tbl_Budget[month],D$4)</f>
        <v>3439390.8899999992</v>
      </c>
      <c r="E25" s="43">
        <f>SUMIFS(tbl_Budget[revenue],tbl_Budget[month],E$4)</f>
        <v>3351624.8200000012</v>
      </c>
      <c r="F25" s="43">
        <f>SUMIFS(tbl_Budget[revenue],tbl_Budget[month],F$4)</f>
        <v>3562620.3000000017</v>
      </c>
      <c r="G25" s="43">
        <f>SUMIFS(tbl_Budget[revenue],tbl_Budget[month],G$4)</f>
        <v>3745449.1300000031</v>
      </c>
      <c r="H25" s="43">
        <f>SUMIFS(tbl_Budget[revenue],tbl_Budget[month],H$4)</f>
        <v>4031810.3499999987</v>
      </c>
      <c r="I25" s="43">
        <f>SUMIFS(tbl_Budget[revenue],tbl_Budget[month],I$4)</f>
        <v>4156915.1199999996</v>
      </c>
      <c r="J25" s="43">
        <f>SUMIFS(tbl_Budget[revenue],tbl_Budget[month],J$4)</f>
        <v>4127204.0100000016</v>
      </c>
      <c r="K25" s="43">
        <f>SUMIFS(tbl_Budget[revenue],tbl_Budget[month],K$4)</f>
        <v>4008366.4800000014</v>
      </c>
      <c r="L25" s="43">
        <f>SUMIFS(tbl_Budget[revenue],tbl_Budget[month],L$4)</f>
        <v>3766953.6700000013</v>
      </c>
      <c r="M25" s="43">
        <f>SUMIFS(tbl_Budget[revenue],tbl_Budget[month],M$4)</f>
        <v>3712316.4100000011</v>
      </c>
      <c r="N25" s="43">
        <f>SUMIFS(tbl_Budget[revenue],tbl_Budget[month],N$4)</f>
        <v>3756857.46</v>
      </c>
      <c r="O25" s="43">
        <f>SUMIFS(tbl_Budget[revenue],tbl_Budget[month],O$4)</f>
        <v>4109293.5000000033</v>
      </c>
      <c r="P25" s="46">
        <f>SUM(D25:O25)</f>
        <v>45768802.140000008</v>
      </c>
    </row>
    <row r="26" spans="2:28" x14ac:dyDescent="0.3">
      <c r="B26" s="38" t="s">
        <v>248</v>
      </c>
      <c r="D26" s="43">
        <f>SUMIFS(tbl_Budget[cogs],tbl_Budget[month],D$4)</f>
        <v>2503134.3099999982</v>
      </c>
      <c r="E26" s="43">
        <f>SUMIFS(tbl_Budget[cogs],tbl_Budget[month],E$4)</f>
        <v>2443090.7899999996</v>
      </c>
      <c r="F26" s="43">
        <f>SUMIFS(tbl_Budget[cogs],tbl_Budget[month],F$4)</f>
        <v>2599302.8500000006</v>
      </c>
      <c r="G26" s="43">
        <f>SUMIFS(tbl_Budget[cogs],tbl_Budget[month],G$4)</f>
        <v>2736112.93</v>
      </c>
      <c r="H26" s="43">
        <f>SUMIFS(tbl_Budget[cogs],tbl_Budget[month],H$4)</f>
        <v>2954930.4000000036</v>
      </c>
      <c r="I26" s="43">
        <f>SUMIFS(tbl_Budget[cogs],tbl_Budget[month],I$4)</f>
        <v>3051338.799999998</v>
      </c>
      <c r="J26" s="43">
        <f>SUMIFS(tbl_Budget[cogs],tbl_Budget[month],J$4)</f>
        <v>3028927.3400000012</v>
      </c>
      <c r="K26" s="43">
        <f>SUMIFS(tbl_Budget[cogs],tbl_Budget[month],K$4)</f>
        <v>2936796.5799999987</v>
      </c>
      <c r="L26" s="43">
        <f>SUMIFS(tbl_Budget[cogs],tbl_Budget[month],L$4)</f>
        <v>2746934.1700000013</v>
      </c>
      <c r="M26" s="43">
        <f>SUMIFS(tbl_Budget[cogs],tbl_Budget[month],M$4)</f>
        <v>2697118.7299999995</v>
      </c>
      <c r="N26" s="43">
        <f>SUMIFS(tbl_Budget[cogs],tbl_Budget[month],N$4)</f>
        <v>2715096.1799999992</v>
      </c>
      <c r="O26" s="43">
        <f>SUMIFS(tbl_Budget[cogs],tbl_Budget[month],O$4)</f>
        <v>2966215.6500000013</v>
      </c>
      <c r="P26" s="46">
        <f>SUM(D26:O26)</f>
        <v>33378998.730000004</v>
      </c>
    </row>
    <row r="27" spans="2:28" x14ac:dyDescent="0.3">
      <c r="B27" s="93" t="s">
        <v>249</v>
      </c>
      <c r="C27" s="47"/>
      <c r="D27" s="48">
        <f t="shared" ref="D27:O27" si="5">D25-D26</f>
        <v>936256.58000000101</v>
      </c>
      <c r="E27" s="48">
        <f t="shared" si="5"/>
        <v>908534.03000000166</v>
      </c>
      <c r="F27" s="48">
        <f t="shared" si="5"/>
        <v>963317.45000000112</v>
      </c>
      <c r="G27" s="48">
        <f t="shared" si="5"/>
        <v>1009336.200000003</v>
      </c>
      <c r="H27" s="48">
        <f t="shared" si="5"/>
        <v>1076879.9499999951</v>
      </c>
      <c r="I27" s="48">
        <f t="shared" si="5"/>
        <v>1105576.3200000017</v>
      </c>
      <c r="J27" s="48">
        <f t="shared" si="5"/>
        <v>1098276.6700000004</v>
      </c>
      <c r="K27" s="48">
        <f t="shared" si="5"/>
        <v>1071569.9000000027</v>
      </c>
      <c r="L27" s="48">
        <f t="shared" si="5"/>
        <v>1020019.5</v>
      </c>
      <c r="M27" s="48">
        <f t="shared" si="5"/>
        <v>1015197.6800000016</v>
      </c>
      <c r="N27" s="48">
        <f t="shared" si="5"/>
        <v>1041761.2800000007</v>
      </c>
      <c r="O27" s="48">
        <f t="shared" si="5"/>
        <v>1143077.850000002</v>
      </c>
      <c r="P27" s="48">
        <f>SUM(D27:O27)</f>
        <v>12389803.410000009</v>
      </c>
    </row>
    <row r="28" spans="2:28" x14ac:dyDescent="0.3">
      <c r="B28" s="94" t="s">
        <v>250</v>
      </c>
      <c r="C28" s="65"/>
      <c r="D28" s="66" cm="1">
        <f t="array" ref="D28">SAFEDIV(D27,D25)</f>
        <v>0.27221581086411534</v>
      </c>
      <c r="E28" s="66" cm="1">
        <f t="array" ref="E28">SAFEDIV(E27,E25)</f>
        <v>0.27107271213011286</v>
      </c>
      <c r="F28" s="66" cm="1">
        <f t="array" ref="F28">SAFEDIV(F27,F25)</f>
        <v>0.27039576740748955</v>
      </c>
      <c r="G28" s="66" cm="1">
        <f t="array" ref="G28">SAFEDIV(G27,G25)</f>
        <v>0.26948335565833786</v>
      </c>
      <c r="H28" s="66" cm="1">
        <f t="array" ref="H28">SAFEDIV(H27,H25)</f>
        <v>0.2670958841107185</v>
      </c>
      <c r="I28" s="66" cm="1">
        <f t="array" ref="I28">SAFEDIV(I27,I25)</f>
        <v>0.26596076371172134</v>
      </c>
      <c r="J28" s="66" cm="1">
        <f t="array" ref="J28">SAFEDIV(J27,J25)</f>
        <v>0.26610670743169779</v>
      </c>
      <c r="K28" s="66" cm="1">
        <f t="array" ref="K28">SAFEDIV(K27,K25)</f>
        <v>0.26733331529107146</v>
      </c>
      <c r="L28" s="66" cm="1">
        <f t="array" ref="L28">SAFEDIV(L27,L25)</f>
        <v>0.2707810048537177</v>
      </c>
      <c r="M28" s="66" cm="1">
        <f t="array" ref="M28">SAFEDIV(M27,M25)</f>
        <v>0.27346744401024836</v>
      </c>
      <c r="N28" s="66" cm="1">
        <f t="array" ref="N28">SAFEDIV(N27,N25)</f>
        <v>0.27729592913541118</v>
      </c>
      <c r="O28" s="66" cm="1">
        <f t="array" ref="O28">SAFEDIV(O27,O25)</f>
        <v>0.27816894801989711</v>
      </c>
      <c r="P28" s="67" cm="1">
        <f t="array" ref="P28">SAFEDIV(P27,P25)</f>
        <v>0.27070412225562362</v>
      </c>
    </row>
    <row r="29" spans="2:28" x14ac:dyDescent="0.3">
      <c r="B29" s="38" t="s">
        <v>251</v>
      </c>
      <c r="D29" s="43">
        <f>SUMIFS(tbl_Budget[freight],tbl_Budget[month],D$4)</f>
        <v>78834.06</v>
      </c>
      <c r="E29" s="43">
        <f>SUMIFS(tbl_Budget[freight],tbl_Budget[month],E$4)</f>
        <v>76807.770000000077</v>
      </c>
      <c r="F29" s="43">
        <f>SUMIFS(tbl_Budget[freight],tbl_Budget[month],F$4)</f>
        <v>81067.929999999978</v>
      </c>
      <c r="G29" s="43">
        <f>SUMIFS(tbl_Budget[freight],tbl_Budget[month],G$4)</f>
        <v>84532.069999999963</v>
      </c>
      <c r="H29" s="43">
        <f>SUMIFS(tbl_Budget[freight],tbl_Budget[month],H$4)</f>
        <v>89908.890000000058</v>
      </c>
      <c r="I29" s="43">
        <f>SUMIFS(tbl_Budget[freight],tbl_Budget[month],I$4)</f>
        <v>92378.859999999971</v>
      </c>
      <c r="J29" s="43">
        <f>SUMIFS(tbl_Budget[freight],tbl_Budget[month],J$4)</f>
        <v>91557.369999999981</v>
      </c>
      <c r="K29" s="43">
        <f>SUMIFS(tbl_Budget[freight],tbl_Budget[month],K$4)</f>
        <v>89333.300000000047</v>
      </c>
      <c r="L29" s="43">
        <f>SUMIFS(tbl_Budget[freight],tbl_Budget[month],L$4)</f>
        <v>85069.719999999987</v>
      </c>
      <c r="M29" s="43">
        <f>SUMIFS(tbl_Budget[freight],tbl_Budget[month],M$4)</f>
        <v>84167.279999999984</v>
      </c>
      <c r="N29" s="43">
        <f>SUMIFS(tbl_Budget[freight],tbl_Budget[month],N$4)</f>
        <v>85855.669999999969</v>
      </c>
      <c r="O29" s="43">
        <f>SUMIFS(tbl_Budget[freight],tbl_Budget[month],O$4)</f>
        <v>94053.980000000025</v>
      </c>
      <c r="P29" s="46">
        <f>SUM(D29:O29)</f>
        <v>1033566.9</v>
      </c>
    </row>
    <row r="30" spans="2:28" x14ac:dyDescent="0.3">
      <c r="B30" s="93" t="s">
        <v>252</v>
      </c>
      <c r="C30" s="47"/>
      <c r="D30" s="48">
        <f t="shared" ref="D30:O30" si="6">D27-D29</f>
        <v>857422.52000000095</v>
      </c>
      <c r="E30" s="48">
        <f t="shared" si="6"/>
        <v>831726.26000000164</v>
      </c>
      <c r="F30" s="48">
        <f t="shared" si="6"/>
        <v>882249.52000000118</v>
      </c>
      <c r="G30" s="48">
        <f t="shared" si="6"/>
        <v>924804.13000000303</v>
      </c>
      <c r="H30" s="48">
        <f t="shared" si="6"/>
        <v>986971.05999999505</v>
      </c>
      <c r="I30" s="48">
        <f t="shared" si="6"/>
        <v>1013197.4600000017</v>
      </c>
      <c r="J30" s="48">
        <f t="shared" si="6"/>
        <v>1006719.3000000004</v>
      </c>
      <c r="K30" s="48">
        <f t="shared" si="6"/>
        <v>982236.60000000265</v>
      </c>
      <c r="L30" s="48">
        <f t="shared" si="6"/>
        <v>934949.78</v>
      </c>
      <c r="M30" s="48">
        <f t="shared" si="6"/>
        <v>931030.40000000154</v>
      </c>
      <c r="N30" s="48">
        <f t="shared" si="6"/>
        <v>955905.6100000008</v>
      </c>
      <c r="O30" s="48">
        <f t="shared" si="6"/>
        <v>1049023.870000002</v>
      </c>
      <c r="P30" s="48">
        <f>SUM(D30:O30)</f>
        <v>11356236.510000013</v>
      </c>
    </row>
    <row r="31" spans="2:28" x14ac:dyDescent="0.3">
      <c r="B31" s="38" t="s">
        <v>253</v>
      </c>
      <c r="D31" s="43">
        <f>SUMIFS(tbl_Opex[amount],tbl_Opex[month],D$4,tbl_Opex[dept],TRIM($B31),tbl_Opex[scenario],"Budget")</f>
        <v>201621.39</v>
      </c>
      <c r="E31" s="43">
        <f>SUMIFS(tbl_Opex[amount],tbl_Opex[month],E$4,tbl_Opex[dept],TRIM($B31),tbl_Opex[scenario],"Budget")</f>
        <v>201621.39</v>
      </c>
      <c r="F31" s="43">
        <f>SUMIFS(tbl_Opex[amount],tbl_Opex[month],F$4,tbl_Opex[dept],TRIM($B31),tbl_Opex[scenario],"Budget")</f>
        <v>201621.39</v>
      </c>
      <c r="G31" s="43">
        <f>SUMIFS(tbl_Opex[amount],tbl_Opex[month],G$4,tbl_Opex[dept],TRIM($B31),tbl_Opex[scenario],"Budget")</f>
        <v>201621.39</v>
      </c>
      <c r="H31" s="43">
        <f>SUMIFS(tbl_Opex[amount],tbl_Opex[month],H$4,tbl_Opex[dept],TRIM($B31),tbl_Opex[scenario],"Budget")</f>
        <v>201621.39</v>
      </c>
      <c r="I31" s="43">
        <f>SUMIFS(tbl_Opex[amount],tbl_Opex[month],I$4,tbl_Opex[dept],TRIM($B31),tbl_Opex[scenario],"Budget")</f>
        <v>201621.39</v>
      </c>
      <c r="J31" s="43">
        <f>SUMIFS(tbl_Opex[amount],tbl_Opex[month],J$4,tbl_Opex[dept],TRIM($B31),tbl_Opex[scenario],"Budget")</f>
        <v>201621.39</v>
      </c>
      <c r="K31" s="43">
        <f>SUMIFS(tbl_Opex[amount],tbl_Opex[month],K$4,tbl_Opex[dept],TRIM($B31),tbl_Opex[scenario],"Budget")</f>
        <v>201621.39</v>
      </c>
      <c r="L31" s="43">
        <f>SUMIFS(tbl_Opex[amount],tbl_Opex[month],L$4,tbl_Opex[dept],TRIM($B31),tbl_Opex[scenario],"Budget")</f>
        <v>201621.39</v>
      </c>
      <c r="M31" s="43">
        <f>SUMIFS(tbl_Opex[amount],tbl_Opex[month],M$4,tbl_Opex[dept],TRIM($B31),tbl_Opex[scenario],"Budget")</f>
        <v>201621.39</v>
      </c>
      <c r="N31" s="43">
        <f>SUMIFS(tbl_Opex[amount],tbl_Opex[month],N$4,tbl_Opex[dept],TRIM($B31),tbl_Opex[scenario],"Budget")</f>
        <v>201621.39</v>
      </c>
      <c r="O31" s="43">
        <f>SUMIFS(tbl_Opex[amount],tbl_Opex[month],O$4,tbl_Opex[dept],TRIM($B31),tbl_Opex[scenario],"Budget")</f>
        <v>201621.39</v>
      </c>
      <c r="P31" s="46">
        <f>SUM(D31:O31)</f>
        <v>2419456.6800000006</v>
      </c>
    </row>
    <row r="32" spans="2:28" x14ac:dyDescent="0.3">
      <c r="B32" s="38" t="s">
        <v>254</v>
      </c>
      <c r="D32" s="43">
        <f>SUMIFS(tbl_Opex[amount],tbl_Opex[month],D$4,tbl_Opex[dept],TRIM($B32),tbl_Opex[scenario],"Budget")</f>
        <v>275989.67</v>
      </c>
      <c r="E32" s="43">
        <f>SUMIFS(tbl_Opex[amount],tbl_Opex[month],E$4,tbl_Opex[dept],TRIM($B32),tbl_Opex[scenario],"Budget")</f>
        <v>275989.67</v>
      </c>
      <c r="F32" s="43">
        <f>SUMIFS(tbl_Opex[amount],tbl_Opex[month],F$4,tbl_Opex[dept],TRIM($B32),tbl_Opex[scenario],"Budget")</f>
        <v>275989.67</v>
      </c>
      <c r="G32" s="43">
        <f>SUMIFS(tbl_Opex[amount],tbl_Opex[month],G$4,tbl_Opex[dept],TRIM($B32),tbl_Opex[scenario],"Budget")</f>
        <v>275989.67</v>
      </c>
      <c r="H32" s="43">
        <f>SUMIFS(tbl_Opex[amount],tbl_Opex[month],H$4,tbl_Opex[dept],TRIM($B32),tbl_Opex[scenario],"Budget")</f>
        <v>275989.67</v>
      </c>
      <c r="I32" s="43">
        <f>SUMIFS(tbl_Opex[amount],tbl_Opex[month],I$4,tbl_Opex[dept],TRIM($B32),tbl_Opex[scenario],"Budget")</f>
        <v>275989.67</v>
      </c>
      <c r="J32" s="43">
        <f>SUMIFS(tbl_Opex[amount],tbl_Opex[month],J$4,tbl_Opex[dept],TRIM($B32),tbl_Opex[scenario],"Budget")</f>
        <v>275989.67</v>
      </c>
      <c r="K32" s="43">
        <f>SUMIFS(tbl_Opex[amount],tbl_Opex[month],K$4,tbl_Opex[dept],TRIM($B32),tbl_Opex[scenario],"Budget")</f>
        <v>275989.67</v>
      </c>
      <c r="L32" s="43">
        <f>SUMIFS(tbl_Opex[amount],tbl_Opex[month],L$4,tbl_Opex[dept],TRIM($B32),tbl_Opex[scenario],"Budget")</f>
        <v>275989.67</v>
      </c>
      <c r="M32" s="43">
        <f>SUMIFS(tbl_Opex[amount],tbl_Opex[month],M$4,tbl_Opex[dept],TRIM($B32),tbl_Opex[scenario],"Budget")</f>
        <v>275989.67</v>
      </c>
      <c r="N32" s="43">
        <f>SUMIFS(tbl_Opex[amount],tbl_Opex[month],N$4,tbl_Opex[dept],TRIM($B32),tbl_Opex[scenario],"Budget")</f>
        <v>292549.05</v>
      </c>
      <c r="O32" s="43">
        <f>SUMIFS(tbl_Opex[amount],tbl_Opex[month],O$4,tbl_Opex[dept],TRIM($B32),tbl_Opex[scenario],"Budget")</f>
        <v>292549.05</v>
      </c>
      <c r="P32" s="46">
        <f>SUM(D32:O32)</f>
        <v>3344994.7999999993</v>
      </c>
    </row>
    <row r="33" spans="2:16" x14ac:dyDescent="0.3">
      <c r="B33" s="38" t="s">
        <v>255</v>
      </c>
      <c r="D33" s="43">
        <f>SUMIFS(tbl_Opex[amount],tbl_Opex[month],D$4,tbl_Opex[dept],TRIM($B33),tbl_Opex[scenario],"Budget")</f>
        <v>180067.44</v>
      </c>
      <c r="E33" s="43">
        <f>SUMIFS(tbl_Opex[amount],tbl_Opex[month],E$4,tbl_Opex[dept],TRIM($B33),tbl_Opex[scenario],"Budget")</f>
        <v>180067.44</v>
      </c>
      <c r="F33" s="43">
        <f>SUMIFS(tbl_Opex[amount],tbl_Opex[month],F$4,tbl_Opex[dept],TRIM($B33),tbl_Opex[scenario],"Budget")</f>
        <v>180067.44</v>
      </c>
      <c r="G33" s="43">
        <f>SUMIFS(tbl_Opex[amount],tbl_Opex[month],G$4,tbl_Opex[dept],TRIM($B33),tbl_Opex[scenario],"Budget")</f>
        <v>180067.44</v>
      </c>
      <c r="H33" s="43">
        <f>SUMIFS(tbl_Opex[amount],tbl_Opex[month],H$4,tbl_Opex[dept],TRIM($B33),tbl_Opex[scenario],"Budget")</f>
        <v>180067.44</v>
      </c>
      <c r="I33" s="43">
        <f>SUMIFS(tbl_Opex[amount],tbl_Opex[month],I$4,tbl_Opex[dept],TRIM($B33),tbl_Opex[scenario],"Budget")</f>
        <v>180067.44</v>
      </c>
      <c r="J33" s="43">
        <f>SUMIFS(tbl_Opex[amount],tbl_Opex[month],J$4,tbl_Opex[dept],TRIM($B33),tbl_Opex[scenario],"Budget")</f>
        <v>180067.44</v>
      </c>
      <c r="K33" s="43">
        <f>SUMIFS(tbl_Opex[amount],tbl_Opex[month],K$4,tbl_Opex[dept],TRIM($B33),tbl_Opex[scenario],"Budget")</f>
        <v>180067.44</v>
      </c>
      <c r="L33" s="43">
        <f>SUMIFS(tbl_Opex[amount],tbl_Opex[month],L$4,tbl_Opex[dept],TRIM($B33),tbl_Opex[scenario],"Budget")</f>
        <v>180067.44</v>
      </c>
      <c r="M33" s="43">
        <f>SUMIFS(tbl_Opex[amount],tbl_Opex[month],M$4,tbl_Opex[dept],TRIM($B33),tbl_Opex[scenario],"Budget")</f>
        <v>180067.44</v>
      </c>
      <c r="N33" s="43">
        <f>SUMIFS(tbl_Opex[amount],tbl_Opex[month],N$4,tbl_Opex[dept],TRIM($B33),tbl_Opex[scenario],"Budget")</f>
        <v>180067.44</v>
      </c>
      <c r="O33" s="43">
        <f>SUMIFS(tbl_Opex[amount],tbl_Opex[month],O$4,tbl_Opex[dept],TRIM($B33),tbl_Opex[scenario],"Budget")</f>
        <v>180067.44</v>
      </c>
      <c r="P33" s="46">
        <f>SUM(D33:O33)</f>
        <v>2160809.2799999998</v>
      </c>
    </row>
    <row r="34" spans="2:16" x14ac:dyDescent="0.3">
      <c r="B34" s="38" t="s">
        <v>256</v>
      </c>
      <c r="D34" s="43">
        <f>SUMIFS(tbl_Opex[amount],tbl_Opex[month],D$4,tbl_Opex[dept],TRIM($B34),tbl_Opex[scenario],"Budget")</f>
        <v>58276.56</v>
      </c>
      <c r="E34" s="43">
        <f>SUMIFS(tbl_Opex[amount],tbl_Opex[month],E$4,tbl_Opex[dept],TRIM($B34),tbl_Opex[scenario],"Budget")</f>
        <v>58276.56</v>
      </c>
      <c r="F34" s="43">
        <f>SUMIFS(tbl_Opex[amount],tbl_Opex[month],F$4,tbl_Opex[dept],TRIM($B34),tbl_Opex[scenario],"Budget")</f>
        <v>58276.56</v>
      </c>
      <c r="G34" s="43">
        <f>SUMIFS(tbl_Opex[amount],tbl_Opex[month],G$4,tbl_Opex[dept],TRIM($B34),tbl_Opex[scenario],"Budget")</f>
        <v>58276.56</v>
      </c>
      <c r="H34" s="43">
        <f>SUMIFS(tbl_Opex[amount],tbl_Opex[month],H$4,tbl_Opex[dept],TRIM($B34),tbl_Opex[scenario],"Budget")</f>
        <v>58276.56</v>
      </c>
      <c r="I34" s="43">
        <f>SUMIFS(tbl_Opex[amount],tbl_Opex[month],I$4,tbl_Opex[dept],TRIM($B34),tbl_Opex[scenario],"Budget")</f>
        <v>58276.56</v>
      </c>
      <c r="J34" s="43">
        <f>SUMIFS(tbl_Opex[amount],tbl_Opex[month],J$4,tbl_Opex[dept],TRIM($B34),tbl_Opex[scenario],"Budget")</f>
        <v>58276.56</v>
      </c>
      <c r="K34" s="43">
        <f>SUMIFS(tbl_Opex[amount],tbl_Opex[month],K$4,tbl_Opex[dept],TRIM($B34),tbl_Opex[scenario],"Budget")</f>
        <v>58276.56</v>
      </c>
      <c r="L34" s="43">
        <f>SUMIFS(tbl_Opex[amount],tbl_Opex[month],L$4,tbl_Opex[dept],TRIM($B34),tbl_Opex[scenario],"Budget")</f>
        <v>58276.56</v>
      </c>
      <c r="M34" s="43">
        <f>SUMIFS(tbl_Opex[amount],tbl_Opex[month],M$4,tbl_Opex[dept],TRIM($B34),tbl_Opex[scenario],"Budget")</f>
        <v>58276.56</v>
      </c>
      <c r="N34" s="43">
        <f>SUMIFS(tbl_Opex[amount],tbl_Opex[month],N$4,tbl_Opex[dept],TRIM($B34),tbl_Opex[scenario],"Budget")</f>
        <v>58276.56</v>
      </c>
      <c r="O34" s="43">
        <f>SUMIFS(tbl_Opex[amount],tbl_Opex[month],O$4,tbl_Opex[dept],TRIM($B34),tbl_Opex[scenario],"Budget")</f>
        <v>58276.56</v>
      </c>
      <c r="P34" s="46">
        <f>SUM(D34:O34)</f>
        <v>699318.7200000002</v>
      </c>
    </row>
    <row r="35" spans="2:16" x14ac:dyDescent="0.3">
      <c r="B35" s="93" t="s">
        <v>257</v>
      </c>
      <c r="C35" s="47"/>
      <c r="D35" s="48">
        <f t="shared" ref="D35:O35" si="7">SUM(D31:D34)</f>
        <v>715955.06</v>
      </c>
      <c r="E35" s="48">
        <f t="shared" si="7"/>
        <v>715955.06</v>
      </c>
      <c r="F35" s="48">
        <f t="shared" si="7"/>
        <v>715955.06</v>
      </c>
      <c r="G35" s="48">
        <f t="shared" si="7"/>
        <v>715955.06</v>
      </c>
      <c r="H35" s="48">
        <f t="shared" si="7"/>
        <v>715955.06</v>
      </c>
      <c r="I35" s="48">
        <f t="shared" si="7"/>
        <v>715955.06</v>
      </c>
      <c r="J35" s="48">
        <f t="shared" si="7"/>
        <v>715955.06</v>
      </c>
      <c r="K35" s="48">
        <f t="shared" si="7"/>
        <v>715955.06</v>
      </c>
      <c r="L35" s="48">
        <f t="shared" si="7"/>
        <v>715955.06</v>
      </c>
      <c r="M35" s="48">
        <f t="shared" si="7"/>
        <v>715955.06</v>
      </c>
      <c r="N35" s="48">
        <f t="shared" si="7"/>
        <v>732514.44</v>
      </c>
      <c r="O35" s="48">
        <f t="shared" si="7"/>
        <v>732514.44</v>
      </c>
      <c r="P35" s="48">
        <f>SUM(D35:O35)</f>
        <v>8624579.4800000004</v>
      </c>
    </row>
    <row r="36" spans="2:16" ht="13.5" thickBot="1" x14ac:dyDescent="0.35">
      <c r="B36" s="95" t="s">
        <v>258</v>
      </c>
      <c r="C36" s="63"/>
      <c r="D36" s="64">
        <f t="shared" ref="D36:O36" si="8">D30-D35</f>
        <v>141467.46000000089</v>
      </c>
      <c r="E36" s="64">
        <f t="shared" si="8"/>
        <v>115771.20000000158</v>
      </c>
      <c r="F36" s="64">
        <f t="shared" si="8"/>
        <v>166294.46000000113</v>
      </c>
      <c r="G36" s="64">
        <f t="shared" si="8"/>
        <v>208849.07000000298</v>
      </c>
      <c r="H36" s="64">
        <f t="shared" si="8"/>
        <v>271015.99999999499</v>
      </c>
      <c r="I36" s="64">
        <f t="shared" si="8"/>
        <v>297242.40000000165</v>
      </c>
      <c r="J36" s="64">
        <f t="shared" si="8"/>
        <v>290764.24000000034</v>
      </c>
      <c r="K36" s="64">
        <f t="shared" si="8"/>
        <v>266281.5400000026</v>
      </c>
      <c r="L36" s="64">
        <f t="shared" si="8"/>
        <v>218994.71999999997</v>
      </c>
      <c r="M36" s="64">
        <f t="shared" si="8"/>
        <v>215075.34000000148</v>
      </c>
      <c r="N36" s="64">
        <f t="shared" si="8"/>
        <v>223391.17000000086</v>
      </c>
      <c r="O36" s="64">
        <f t="shared" si="8"/>
        <v>316509.43000000203</v>
      </c>
      <c r="P36" s="64">
        <f>SUM(D36:O36)</f>
        <v>2731657.03000001</v>
      </c>
    </row>
    <row r="37" spans="2:16" ht="13.5" thickTop="1" x14ac:dyDescent="0.3">
      <c r="B37" s="94" t="s">
        <v>259</v>
      </c>
      <c r="C37" s="65"/>
      <c r="D37" s="66" cm="1">
        <f t="array" ref="D37">SAFEDIV(D36,D25)</f>
        <v>4.1131544661386521E-2</v>
      </c>
      <c r="E37" s="66" cm="1">
        <f t="array" ref="E37">SAFEDIV(E36,E25)</f>
        <v>3.4541813662783874E-2</v>
      </c>
      <c r="F37" s="66" cm="1">
        <f t="array" ref="F37">SAFEDIV(F36,F25)</f>
        <v>4.6677570438814667E-2</v>
      </c>
      <c r="G37" s="66" cm="1">
        <f t="array" ref="G37">SAFEDIV(G36,G25)</f>
        <v>5.5760754652140421E-2</v>
      </c>
      <c r="H37" s="66" cm="1">
        <f t="array" ref="H37">SAFEDIV(H36,H25)</f>
        <v>6.7219431588590242E-2</v>
      </c>
      <c r="I37" s="66" cm="1">
        <f t="array" ref="I37">SAFEDIV(I36,I25)</f>
        <v>7.1505525472457004E-2</v>
      </c>
      <c r="J37" s="66" cm="1">
        <f t="array" ref="J37">SAFEDIV(J36,J25)</f>
        <v>7.0450658434982535E-2</v>
      </c>
      <c r="K37" s="66" cm="1">
        <f t="array" ref="K37">SAFEDIV(K36,K25)</f>
        <v>6.6431435680502568E-2</v>
      </c>
      <c r="L37" s="66" cm="1">
        <f t="array" ref="L37">SAFEDIV(L36,L25)</f>
        <v>5.8135761462656879E-2</v>
      </c>
      <c r="M37" s="66" cm="1">
        <f t="array" ref="M37">SAFEDIV(M36,M25)</f>
        <v>5.793561653867791E-2</v>
      </c>
      <c r="N37" s="66" cm="1">
        <f t="array" ref="N37">SAFEDIV(N36,N25)</f>
        <v>5.9462242679816993E-2</v>
      </c>
      <c r="O37" s="66" cm="1">
        <f t="array" ref="O37">SAFEDIV(O36,O25)</f>
        <v>7.7022833730421486E-2</v>
      </c>
      <c r="P37" s="67" cm="1">
        <f t="array" ref="P37">SAFEDIV(P36,P25)</f>
        <v>5.9683821779828859E-2</v>
      </c>
    </row>
    <row r="40" spans="2:16" x14ac:dyDescent="0.3">
      <c r="B40" s="92" t="s">
        <v>260</v>
      </c>
      <c r="C40" s="55"/>
      <c r="D40" s="55"/>
      <c r="E40" s="55"/>
      <c r="F40" s="55"/>
      <c r="G40" s="55"/>
      <c r="H40" s="55"/>
      <c r="I40" s="55"/>
      <c r="J40" s="55"/>
      <c r="K40" s="55"/>
      <c r="L40" s="55"/>
      <c r="M40" s="55"/>
      <c r="N40" s="55"/>
      <c r="O40" s="55"/>
      <c r="P40" s="55"/>
    </row>
    <row r="41" spans="2:16" x14ac:dyDescent="0.3">
      <c r="B41" s="38" t="s">
        <v>247</v>
      </c>
      <c r="D41" s="43">
        <f>SUMIFS(tbl_Sales[units],tbl_Sales[month],EDATE(D$4,-12))</f>
        <v>23609</v>
      </c>
      <c r="E41" s="43">
        <f>SUMIFS(tbl_Sales[units],tbl_Sales[month],EDATE(E$4,-12))</f>
        <v>22956</v>
      </c>
      <c r="F41" s="43">
        <f>SUMIFS(tbl_Sales[units],tbl_Sales[month],EDATE(F$4,-12))</f>
        <v>24276</v>
      </c>
      <c r="G41" s="43">
        <f>SUMIFS(tbl_Sales[units],tbl_Sales[month],EDATE(G$4,-12))</f>
        <v>25301</v>
      </c>
      <c r="H41" s="43">
        <f>SUMIFS(tbl_Sales[units],tbl_Sales[month],EDATE(H$4,-12))</f>
        <v>26908</v>
      </c>
      <c r="I41" s="43">
        <f>SUMIFS(tbl_Sales[units],tbl_Sales[month],EDATE(I$4,-12))</f>
        <v>27577</v>
      </c>
      <c r="J41" s="43">
        <f>SUMIFS(tbl_Sales[units],tbl_Sales[month],EDATE(J$4,-12))</f>
        <v>27379</v>
      </c>
      <c r="K41" s="43">
        <f>SUMIFS(tbl_Sales[units],tbl_Sales[month],EDATE(K$4,-12))</f>
        <v>26778</v>
      </c>
      <c r="L41" s="43">
        <f>SUMIFS(tbl_Sales[units],tbl_Sales[month],EDATE(L$4,-12))</f>
        <v>25393</v>
      </c>
      <c r="M41" s="43">
        <f>SUMIFS(tbl_Sales[units],tbl_Sales[month],EDATE(M$4,-12))</f>
        <v>25182</v>
      </c>
      <c r="N41" s="43">
        <f>SUMIFS(tbl_Sales[units],tbl_Sales[month],EDATE(N$4,-12))</f>
        <v>25675</v>
      </c>
      <c r="O41" s="43">
        <f>SUMIFS(tbl_Sales[units],tbl_Sales[month],EDATE(O$4,-12))</f>
        <v>28110</v>
      </c>
      <c r="P41" s="46">
        <f>SUM(D41:O41)</f>
        <v>309144</v>
      </c>
    </row>
    <row r="42" spans="2:16" x14ac:dyDescent="0.3">
      <c r="B42" s="38" t="s">
        <v>180</v>
      </c>
      <c r="D42" s="43">
        <f>SUMIFS(tbl_Sales[net_revenue],tbl_Sales[month],EDATE(D$4,-12))</f>
        <v>3218241.5699999984</v>
      </c>
      <c r="E42" s="43">
        <f>SUMIFS(tbl_Sales[net_revenue],tbl_Sales[month],EDATE(E$4,-12))</f>
        <v>3130900.2800000026</v>
      </c>
      <c r="F42" s="43">
        <f>SUMIFS(tbl_Sales[net_revenue],tbl_Sales[month],EDATE(F$4,-12))</f>
        <v>3334202.5000000014</v>
      </c>
      <c r="G42" s="43">
        <f>SUMIFS(tbl_Sales[net_revenue],tbl_Sales[month],EDATE(G$4,-12))</f>
        <v>3503499.2899999996</v>
      </c>
      <c r="H42" s="43">
        <f>SUMIFS(tbl_Sales[net_revenue],tbl_Sales[month],EDATE(H$4,-12))</f>
        <v>3770601.8999999994</v>
      </c>
      <c r="I42" s="43">
        <f>SUMIFS(tbl_Sales[net_revenue],tbl_Sales[month],EDATE(I$4,-12))</f>
        <v>3886478.37</v>
      </c>
      <c r="J42" s="43">
        <f>SUMIFS(tbl_Sales[net_revenue],tbl_Sales[month],EDATE(J$4,-12))</f>
        <v>3854332.6499999966</v>
      </c>
      <c r="K42" s="43">
        <f>SUMIFS(tbl_Sales[net_revenue],tbl_Sales[month],EDATE(K$4,-12))</f>
        <v>3747572.4399999995</v>
      </c>
      <c r="L42" s="43">
        <f>SUMIFS(tbl_Sales[net_revenue],tbl_Sales[month],EDATE(L$4,-12))</f>
        <v>3522865.3899999997</v>
      </c>
      <c r="M42" s="43">
        <f>SUMIFS(tbl_Sales[net_revenue],tbl_Sales[month],EDATE(M$4,-12))</f>
        <v>3470892.4500000016</v>
      </c>
      <c r="N42" s="43">
        <f>SUMIFS(tbl_Sales[net_revenue],tbl_Sales[month],EDATE(N$4,-12))</f>
        <v>3514051.6400000011</v>
      </c>
      <c r="O42" s="43">
        <f>SUMIFS(tbl_Sales[net_revenue],tbl_Sales[month],EDATE(O$4,-12))</f>
        <v>3837508.8199999975</v>
      </c>
      <c r="P42" s="46">
        <f>SUM(D42:O42)</f>
        <v>42791147.300000004</v>
      </c>
    </row>
    <row r="43" spans="2:16" x14ac:dyDescent="0.3">
      <c r="B43" s="38" t="s">
        <v>248</v>
      </c>
      <c r="D43" s="43">
        <f>SUMIFS(tbl_Sales[cogs],tbl_Sales[month],EDATE(D$4,-12))</f>
        <v>2364516.2500000009</v>
      </c>
      <c r="E43" s="43">
        <f>SUMIFS(tbl_Sales[cogs],tbl_Sales[month],EDATE(E$4,-12))</f>
        <v>2306987.9699999983</v>
      </c>
      <c r="F43" s="43">
        <f>SUMIFS(tbl_Sales[cogs],tbl_Sales[month],EDATE(F$4,-12))</f>
        <v>2454814.7599999984</v>
      </c>
      <c r="G43" s="43">
        <f>SUMIFS(tbl_Sales[cogs],tbl_Sales[month],EDATE(G$4,-12))</f>
        <v>2583957.7699999972</v>
      </c>
      <c r="H43" s="43">
        <f>SUMIFS(tbl_Sales[cogs],tbl_Sales[month],EDATE(H$4,-12))</f>
        <v>2789435.44</v>
      </c>
      <c r="I43" s="43">
        <f>SUMIFS(tbl_Sales[cogs],tbl_Sales[month],EDATE(I$4,-12))</f>
        <v>2878998.1700000013</v>
      </c>
      <c r="J43" s="43">
        <f>SUMIFS(tbl_Sales[cogs],tbl_Sales[month],EDATE(J$4,-12))</f>
        <v>2859812.649999998</v>
      </c>
      <c r="K43" s="43">
        <f>SUMIFS(tbl_Sales[cogs],tbl_Sales[month],EDATE(K$4,-12))</f>
        <v>2771600.2100000037</v>
      </c>
      <c r="L43" s="43">
        <f>SUMIFS(tbl_Sales[cogs],tbl_Sales[month],EDATE(L$4,-12))</f>
        <v>2593379.8000000003</v>
      </c>
      <c r="M43" s="43">
        <f>SUMIFS(tbl_Sales[cogs],tbl_Sales[month],EDATE(M$4,-12))</f>
        <v>2547213</v>
      </c>
      <c r="N43" s="43">
        <f>SUMIFS(tbl_Sales[cogs],tbl_Sales[month],EDATE(N$4,-12))</f>
        <v>2563520.29</v>
      </c>
      <c r="O43" s="43">
        <f>SUMIFS(tbl_Sales[cogs],tbl_Sales[month],EDATE(O$4,-12))</f>
        <v>2797934.8500000006</v>
      </c>
      <c r="P43" s="46">
        <f>SUM(D43:O43)</f>
        <v>31512171.16</v>
      </c>
    </row>
    <row r="44" spans="2:16" x14ac:dyDescent="0.3">
      <c r="B44" s="93" t="s">
        <v>249</v>
      </c>
      <c r="C44" s="47"/>
      <c r="D44" s="48">
        <f t="shared" ref="D44:O44" si="9">D42-D43</f>
        <v>853725.3199999975</v>
      </c>
      <c r="E44" s="48">
        <f t="shared" si="9"/>
        <v>823912.31000000425</v>
      </c>
      <c r="F44" s="48">
        <f t="shared" si="9"/>
        <v>879387.74000000302</v>
      </c>
      <c r="G44" s="48">
        <f t="shared" si="9"/>
        <v>919541.52000000235</v>
      </c>
      <c r="H44" s="48">
        <f t="shared" si="9"/>
        <v>981166.4599999995</v>
      </c>
      <c r="I44" s="48">
        <f t="shared" si="9"/>
        <v>1007480.1999999988</v>
      </c>
      <c r="J44" s="48">
        <f t="shared" si="9"/>
        <v>994519.9999999986</v>
      </c>
      <c r="K44" s="48">
        <f t="shared" si="9"/>
        <v>975972.22999999579</v>
      </c>
      <c r="L44" s="48">
        <f t="shared" si="9"/>
        <v>929485.58999999939</v>
      </c>
      <c r="M44" s="48">
        <f t="shared" si="9"/>
        <v>923679.45000000158</v>
      </c>
      <c r="N44" s="48">
        <f t="shared" si="9"/>
        <v>950531.35000000102</v>
      </c>
      <c r="O44" s="48">
        <f t="shared" si="9"/>
        <v>1039573.9699999969</v>
      </c>
      <c r="P44" s="48">
        <f>SUM(D44:O44)</f>
        <v>11278976.139999999</v>
      </c>
    </row>
    <row r="45" spans="2:16" x14ac:dyDescent="0.3">
      <c r="B45" s="94" t="s">
        <v>250</v>
      </c>
      <c r="C45" s="65"/>
      <c r="D45" s="66" cm="1">
        <f t="array" ref="D45">SAFEDIV(D44,D42)</f>
        <v>0.26527695371233362</v>
      </c>
      <c r="E45" s="66" cm="1">
        <f t="array" ref="E45">SAFEDIV(E44,E42)</f>
        <v>0.26315507883247036</v>
      </c>
      <c r="F45" s="66" cm="1">
        <f t="array" ref="F45">SAFEDIV(F44,F42)</f>
        <v>0.26374754982638354</v>
      </c>
      <c r="G45" s="66" cm="1">
        <f t="array" ref="G45">SAFEDIV(G44,G42)</f>
        <v>0.26246373807599727</v>
      </c>
      <c r="H45" s="66" cm="1">
        <f t="array" ref="H45">SAFEDIV(H44,H42)</f>
        <v>0.26021481079718323</v>
      </c>
      <c r="I45" s="66" cm="1">
        <f t="array" ref="I45">SAFEDIV(I44,I42)</f>
        <v>0.25922701841770412</v>
      </c>
      <c r="J45" s="66" cm="1">
        <f t="array" ref="J45">SAFEDIV(J44,J42)</f>
        <v>0.25802650946591221</v>
      </c>
      <c r="K45" s="66" cm="1">
        <f t="array" ref="K45">SAFEDIV(K44,K42)</f>
        <v>0.26042784912784661</v>
      </c>
      <c r="L45" s="66" cm="1">
        <f t="array" ref="L45">SAFEDIV(L44,L42)</f>
        <v>0.26384362929064387</v>
      </c>
      <c r="M45" s="66" cm="1">
        <f t="array" ref="M45">SAFEDIV(M44,M42)</f>
        <v>0.2661215993598422</v>
      </c>
      <c r="N45" s="66" cm="1">
        <f t="array" ref="N45">SAFEDIV(N44,N42)</f>
        <v>0.27049441709399602</v>
      </c>
      <c r="O45" s="66" cm="1">
        <f t="array" ref="O45">SAFEDIV(O44,O42)</f>
        <v>0.27089813177289263</v>
      </c>
      <c r="P45" s="67" cm="1">
        <f t="array" ref="P45">SAFEDIV(P44,P42)</f>
        <v>0.26358199888695194</v>
      </c>
    </row>
    <row r="46" spans="2:16" x14ac:dyDescent="0.3">
      <c r="B46" s="38" t="s">
        <v>251</v>
      </c>
      <c r="D46" s="43">
        <f>SUMIFS(tbl_Sales[freight],tbl_Sales[month],EDATE(D$4,-12))</f>
        <v>75265.369999999981</v>
      </c>
      <c r="E46" s="43">
        <f>SUMIFS(tbl_Sales[freight],tbl_Sales[month],EDATE(E$4,-12))</f>
        <v>73396.060000000041</v>
      </c>
      <c r="F46" s="43">
        <f>SUMIFS(tbl_Sales[freight],tbl_Sales[month],EDATE(F$4,-12))</f>
        <v>77418.799999999959</v>
      </c>
      <c r="G46" s="43">
        <f>SUMIFS(tbl_Sales[freight],tbl_Sales[month],EDATE(G$4,-12))</f>
        <v>80646.620000000024</v>
      </c>
      <c r="H46" s="43">
        <f>SUMIFS(tbl_Sales[freight],tbl_Sales[month],EDATE(H$4,-12))</f>
        <v>85761.610000000044</v>
      </c>
      <c r="I46" s="43">
        <f>SUMIFS(tbl_Sales[freight],tbl_Sales[month],EDATE(I$4,-12))</f>
        <v>88220.819999999891</v>
      </c>
      <c r="J46" s="43">
        <f>SUMIFS(tbl_Sales[freight],tbl_Sales[month],EDATE(J$4,-12))</f>
        <v>87389.919999999955</v>
      </c>
      <c r="K46" s="43">
        <f>SUMIFS(tbl_Sales[freight],tbl_Sales[month],EDATE(K$4,-12))</f>
        <v>85191.059999999969</v>
      </c>
      <c r="L46" s="43">
        <f>SUMIFS(tbl_Sales[freight],tbl_Sales[month],EDATE(L$4,-12))</f>
        <v>81177.540000000008</v>
      </c>
      <c r="M46" s="43">
        <f>SUMIFS(tbl_Sales[freight],tbl_Sales[month],EDATE(M$4,-12))</f>
        <v>80342.149999999921</v>
      </c>
      <c r="N46" s="43">
        <f>SUMIFS(tbl_Sales[freight],tbl_Sales[month],EDATE(N$4,-12))</f>
        <v>81838.059999999939</v>
      </c>
      <c r="O46" s="43">
        <f>SUMIFS(tbl_Sales[freight],tbl_Sales[month],EDATE(O$4,-12))</f>
        <v>89639.290000000081</v>
      </c>
      <c r="P46" s="46">
        <f>SUM(D46:O46)</f>
        <v>986287.2999999997</v>
      </c>
    </row>
    <row r="47" spans="2:16" x14ac:dyDescent="0.3">
      <c r="B47" s="93" t="s">
        <v>252</v>
      </c>
      <c r="C47" s="47"/>
      <c r="D47" s="48">
        <f t="shared" ref="D47:O47" si="10">D44-D46</f>
        <v>778459.94999999751</v>
      </c>
      <c r="E47" s="48">
        <f t="shared" si="10"/>
        <v>750516.25000000419</v>
      </c>
      <c r="F47" s="48">
        <f t="shared" si="10"/>
        <v>801968.94000000309</v>
      </c>
      <c r="G47" s="48">
        <f t="shared" si="10"/>
        <v>838894.90000000235</v>
      </c>
      <c r="H47" s="48">
        <f t="shared" si="10"/>
        <v>895404.84999999939</v>
      </c>
      <c r="I47" s="48">
        <f t="shared" si="10"/>
        <v>919259.37999999896</v>
      </c>
      <c r="J47" s="48">
        <f t="shared" si="10"/>
        <v>907130.07999999868</v>
      </c>
      <c r="K47" s="48">
        <f t="shared" si="10"/>
        <v>890781.16999999585</v>
      </c>
      <c r="L47" s="48">
        <f t="shared" si="10"/>
        <v>848308.04999999935</v>
      </c>
      <c r="M47" s="48">
        <f t="shared" si="10"/>
        <v>843337.30000000168</v>
      </c>
      <c r="N47" s="48">
        <f t="shared" si="10"/>
        <v>868693.29000000108</v>
      </c>
      <c r="O47" s="48">
        <f t="shared" si="10"/>
        <v>949934.67999999691</v>
      </c>
      <c r="P47" s="48">
        <f>SUM(D47:O47)</f>
        <v>10292688.84</v>
      </c>
    </row>
    <row r="48" spans="2:16" x14ac:dyDescent="0.3">
      <c r="B48" s="38" t="s">
        <v>253</v>
      </c>
      <c r="D48" s="43">
        <f>SUMIFS(tbl_Opex[amount],tbl_Opex[month],EDATE(D$4,-12),tbl_Opex[dept],TRIM($B48),tbl_Opex[scenario],"Actual")</f>
        <v>193938.7</v>
      </c>
      <c r="E48" s="43">
        <f>SUMIFS(tbl_Opex[amount],tbl_Opex[month],EDATE(E$4,-12),tbl_Opex[dept],TRIM($B48),tbl_Opex[scenario],"Actual")</f>
        <v>198048.4</v>
      </c>
      <c r="F48" s="43">
        <f>SUMIFS(tbl_Opex[amount],tbl_Opex[month],EDATE(F$4,-12),tbl_Opex[dept],TRIM($B48),tbl_Opex[scenario],"Actual")</f>
        <v>198439.8</v>
      </c>
      <c r="G48" s="43">
        <f>SUMIFS(tbl_Opex[amount],tbl_Opex[month],EDATE(G$4,-12),tbl_Opex[dept],TRIM($B48),tbl_Opex[scenario],"Actual")</f>
        <v>195700</v>
      </c>
      <c r="H48" s="43">
        <f>SUMIFS(tbl_Opex[amount],tbl_Opex[month],EDATE(H$4,-12),tbl_Opex[dept],TRIM($B48),tbl_Opex[scenario],"Actual")</f>
        <v>198244.1</v>
      </c>
      <c r="I48" s="43">
        <f>SUMIFS(tbl_Opex[amount],tbl_Opex[month],EDATE(I$4,-12),tbl_Opex[dept],TRIM($B48),tbl_Opex[scenario],"Actual")</f>
        <v>193351.6</v>
      </c>
      <c r="J48" s="43">
        <f>SUMIFS(tbl_Opex[amount],tbl_Opex[month],EDATE(J$4,-12),tbl_Opex[dept],TRIM($B48),tbl_Opex[scenario],"Actual")</f>
        <v>193938.7</v>
      </c>
      <c r="K48" s="43">
        <f>SUMIFS(tbl_Opex[amount],tbl_Opex[month],EDATE(K$4,-12),tbl_Opex[dept],TRIM($B48),tbl_Opex[scenario],"Actual")</f>
        <v>193743</v>
      </c>
      <c r="L48" s="43">
        <f>SUMIFS(tbl_Opex[amount],tbl_Opex[month],EDATE(L$4,-12),tbl_Opex[dept],TRIM($B48),tbl_Opex[scenario],"Actual")</f>
        <v>197852.7</v>
      </c>
      <c r="M48" s="43">
        <f>SUMIFS(tbl_Opex[amount],tbl_Opex[month],EDATE(M$4,-12),tbl_Opex[dept],TRIM($B48),tbl_Opex[scenario],"Actual")</f>
        <v>192764.5</v>
      </c>
      <c r="N48" s="43">
        <f>SUMIFS(tbl_Opex[amount],tbl_Opex[month],EDATE(N$4,-12),tbl_Opex[dept],TRIM($B48),tbl_Opex[scenario],"Actual")</f>
        <v>196874.2</v>
      </c>
      <c r="O48" s="43">
        <f>SUMIFS(tbl_Opex[amount],tbl_Opex[month],EDATE(O$4,-12),tbl_Opex[dept],TRIM($B48),tbl_Opex[scenario],"Actual")</f>
        <v>196091.4</v>
      </c>
      <c r="P48" s="46">
        <f>SUM(D48:O48)</f>
        <v>2348987.0999999996</v>
      </c>
    </row>
    <row r="49" spans="2:16" x14ac:dyDescent="0.3">
      <c r="B49" s="38" t="s">
        <v>254</v>
      </c>
      <c r="D49" s="43">
        <f>SUMIFS(tbl_Opex[amount],tbl_Opex[month],EDATE(D$4,-12),tbl_Opex[dept],TRIM($B49),tbl_Opex[scenario],"Actual")</f>
        <v>266728.8</v>
      </c>
      <c r="E49" s="43">
        <f>SUMIFS(tbl_Opex[amount],tbl_Opex[month],EDATE(E$4,-12),tbl_Opex[dept],TRIM($B49),tbl_Opex[scenario],"Actual")</f>
        <v>271013.59999999998</v>
      </c>
      <c r="F49" s="43">
        <f>SUMIFS(tbl_Opex[amount],tbl_Opex[month],EDATE(F$4,-12),tbl_Opex[dept],TRIM($B49),tbl_Opex[scenario],"Actual")</f>
        <v>264050.8</v>
      </c>
      <c r="G49" s="43">
        <f>SUMIFS(tbl_Opex[amount],tbl_Opex[month],EDATE(G$4,-12),tbl_Opex[dept],TRIM($B49),tbl_Opex[scenario],"Actual")</f>
        <v>269674.59999999998</v>
      </c>
      <c r="H49" s="43">
        <f>SUMIFS(tbl_Opex[amount],tbl_Opex[month],EDATE(H$4,-12),tbl_Opex[dept],TRIM($B49),tbl_Opex[scenario],"Actual")</f>
        <v>268067.8</v>
      </c>
      <c r="I49" s="43">
        <f>SUMIFS(tbl_Opex[amount],tbl_Opex[month],EDATE(I$4,-12),tbl_Opex[dept],TRIM($B49),tbl_Opex[scenario],"Actual")</f>
        <v>263783</v>
      </c>
      <c r="J49" s="43">
        <f>SUMIFS(tbl_Opex[amount],tbl_Opex[month],EDATE(J$4,-12),tbl_Opex[dept],TRIM($B49),tbl_Opex[scenario],"Actual")</f>
        <v>270478</v>
      </c>
      <c r="K49" s="43">
        <f>SUMIFS(tbl_Opex[amount],tbl_Opex[month],EDATE(K$4,-12),tbl_Opex[dept],TRIM($B49),tbl_Opex[scenario],"Actual")</f>
        <v>267800</v>
      </c>
      <c r="L49" s="43">
        <f>SUMIFS(tbl_Opex[amount],tbl_Opex[month],EDATE(L$4,-12),tbl_Opex[dept],TRIM($B49),tbl_Opex[scenario],"Actual")</f>
        <v>270210.2</v>
      </c>
      <c r="M49" s="43">
        <f>SUMIFS(tbl_Opex[amount],tbl_Opex[month],EDATE(M$4,-12),tbl_Opex[dept],TRIM($B49),tbl_Opex[scenario],"Actual")</f>
        <v>264050.8</v>
      </c>
      <c r="N49" s="43">
        <f>SUMIFS(tbl_Opex[amount],tbl_Opex[month],EDATE(N$4,-12),tbl_Opex[dept],TRIM($B49),tbl_Opex[scenario],"Actual")</f>
        <v>285287.34000000003</v>
      </c>
      <c r="O49" s="43">
        <f>SUMIFS(tbl_Opex[amount],tbl_Opex[month],EDATE(O$4,-12),tbl_Opex[dept],TRIM($B49),tbl_Opex[scenario],"Actual")</f>
        <v>286422.81</v>
      </c>
      <c r="P49" s="46">
        <f>SUM(D49:O49)</f>
        <v>3247567.7499999995</v>
      </c>
    </row>
    <row r="50" spans="2:16" x14ac:dyDescent="0.3">
      <c r="B50" s="38" t="s">
        <v>255</v>
      </c>
      <c r="D50" s="43">
        <f>SUMIFS(tbl_Opex[amount],tbl_Opex[month],EDATE(D$4,-12),tbl_Opex[dept],TRIM($B50),tbl_Opex[scenario],"Actual")</f>
        <v>172648.6</v>
      </c>
      <c r="E50" s="43">
        <f>SUMIFS(tbl_Opex[amount],tbl_Opex[month],EDATE(E$4,-12),tbl_Opex[dept],TRIM($B50),tbl_Opex[scenario],"Actual")</f>
        <v>173173.9</v>
      </c>
      <c r="F50" s="43">
        <f>SUMIFS(tbl_Opex[amount],tbl_Opex[month],EDATE(F$4,-12),tbl_Opex[dept],TRIM($B50),tbl_Opex[scenario],"Actual")</f>
        <v>174224.5</v>
      </c>
      <c r="G50" s="43">
        <f>SUMIFS(tbl_Opex[amount],tbl_Opex[month],EDATE(G$4,-12),tbl_Opex[dept],TRIM($B50),tbl_Opex[scenario],"Actual")</f>
        <v>176675.9</v>
      </c>
      <c r="H50" s="43">
        <f>SUMIFS(tbl_Opex[amount],tbl_Opex[month],EDATE(H$4,-12),tbl_Opex[dept],TRIM($B50),tbl_Opex[scenario],"Actual")</f>
        <v>176325.7</v>
      </c>
      <c r="I50" s="43">
        <f>SUMIFS(tbl_Opex[amount],tbl_Opex[month],EDATE(I$4,-12),tbl_Opex[dept],TRIM($B50),tbl_Opex[scenario],"Actual")</f>
        <v>177376.3</v>
      </c>
      <c r="J50" s="43">
        <f>SUMIFS(tbl_Opex[amount],tbl_Opex[month],EDATE(J$4,-12),tbl_Opex[dept],TRIM($B50),tbl_Opex[scenario],"Actual")</f>
        <v>173874.3</v>
      </c>
      <c r="K50" s="43">
        <f>SUMIFS(tbl_Opex[amount],tbl_Opex[month],EDATE(K$4,-12),tbl_Opex[dept],TRIM($B50),tbl_Opex[scenario],"Actual")</f>
        <v>172648.6</v>
      </c>
      <c r="L50" s="43">
        <f>SUMIFS(tbl_Opex[amount],tbl_Opex[month],EDATE(L$4,-12),tbl_Opex[dept],TRIM($B50),tbl_Opex[scenario],"Actual")</f>
        <v>177551.4</v>
      </c>
      <c r="M50" s="43">
        <f>SUMIFS(tbl_Opex[amount],tbl_Opex[month],EDATE(M$4,-12),tbl_Opex[dept],TRIM($B50),tbl_Opex[scenario],"Actual")</f>
        <v>173173.9</v>
      </c>
      <c r="N50" s="43">
        <f>SUMIFS(tbl_Opex[amount],tbl_Opex[month],EDATE(N$4,-12),tbl_Opex[dept],TRIM($B50),tbl_Opex[scenario],"Actual")</f>
        <v>174224.5</v>
      </c>
      <c r="O50" s="43">
        <f>SUMIFS(tbl_Opex[amount],tbl_Opex[month],EDATE(O$4,-12),tbl_Opex[dept],TRIM($B50),tbl_Opex[scenario],"Actual")</f>
        <v>175975.5</v>
      </c>
      <c r="P50" s="46">
        <f>SUM(D50:O50)</f>
        <v>2097873.1</v>
      </c>
    </row>
    <row r="51" spans="2:16" x14ac:dyDescent="0.3">
      <c r="B51" s="38" t="s">
        <v>256</v>
      </c>
      <c r="D51" s="43">
        <f>SUMIFS(tbl_Opex[amount],tbl_Opex[month],EDATE(D$4,-12),tbl_Opex[dept],TRIM($B51),tbl_Opex[scenario],"Actual")</f>
        <v>56026.85</v>
      </c>
      <c r="E51" s="43">
        <f>SUMIFS(tbl_Opex[amount],tbl_Opex[month],EDATE(E$4,-12),tbl_Opex[dept],TRIM($B51),tbl_Opex[scenario],"Actual")</f>
        <v>56933.25</v>
      </c>
      <c r="F51" s="43">
        <f>SUMIFS(tbl_Opex[amount],tbl_Opex[month],EDATE(F$4,-12),tbl_Opex[dept],TRIM($B51),tbl_Opex[scenario],"Actual")</f>
        <v>57443.1</v>
      </c>
      <c r="G51" s="43">
        <f>SUMIFS(tbl_Opex[amount],tbl_Opex[month],EDATE(G$4,-12),tbl_Opex[dept],TRIM($B51),tbl_Opex[scenario],"Actual")</f>
        <v>56140.15</v>
      </c>
      <c r="H51" s="43">
        <f>SUMIFS(tbl_Opex[amount],tbl_Opex[month],EDATE(H$4,-12),tbl_Opex[dept],TRIM($B51),tbl_Opex[scenario],"Actual")</f>
        <v>57216.5</v>
      </c>
      <c r="I51" s="43">
        <f>SUMIFS(tbl_Opex[amount],tbl_Opex[month],EDATE(I$4,-12),tbl_Opex[dept],TRIM($B51),tbl_Opex[scenario],"Actual")</f>
        <v>56366.75</v>
      </c>
      <c r="J51" s="43">
        <f>SUMIFS(tbl_Opex[amount],tbl_Opex[month],EDATE(J$4,-12),tbl_Opex[dept],TRIM($B51),tbl_Opex[scenario],"Actual")</f>
        <v>56366.75</v>
      </c>
      <c r="K51" s="43">
        <f>SUMIFS(tbl_Opex[amount],tbl_Opex[month],EDATE(K$4,-12),tbl_Opex[dept],TRIM($B51),tbl_Opex[scenario],"Actual")</f>
        <v>56196.800000000003</v>
      </c>
      <c r="L51" s="43">
        <f>SUMIFS(tbl_Opex[amount],tbl_Opex[month],EDATE(L$4,-12),tbl_Opex[dept],TRIM($B51),tbl_Opex[scenario],"Actual")</f>
        <v>56536.7</v>
      </c>
      <c r="M51" s="43">
        <f>SUMIFS(tbl_Opex[amount],tbl_Opex[month],EDATE(M$4,-12),tbl_Opex[dept],TRIM($B51),tbl_Opex[scenario],"Actual")</f>
        <v>57216.5</v>
      </c>
      <c r="N51" s="43">
        <f>SUMIFS(tbl_Opex[amount],tbl_Opex[month],EDATE(N$4,-12),tbl_Opex[dept],TRIM($B51),tbl_Opex[scenario],"Actual")</f>
        <v>56593.35</v>
      </c>
      <c r="O51" s="43">
        <f>SUMIFS(tbl_Opex[amount],tbl_Opex[month],EDATE(O$4,-12),tbl_Opex[dept],TRIM($B51),tbl_Opex[scenario],"Actual")</f>
        <v>55913.55</v>
      </c>
      <c r="P51" s="46">
        <f>SUM(D51:O51)</f>
        <v>678950.25</v>
      </c>
    </row>
    <row r="52" spans="2:16" x14ac:dyDescent="0.3">
      <c r="B52" s="93" t="s">
        <v>257</v>
      </c>
      <c r="C52" s="47"/>
      <c r="D52" s="48">
        <f t="shared" ref="D52:O52" si="11">SUM(D48:D51)</f>
        <v>689342.95</v>
      </c>
      <c r="E52" s="48">
        <f t="shared" si="11"/>
        <v>699169.15</v>
      </c>
      <c r="F52" s="48">
        <f t="shared" si="11"/>
        <v>694158.2</v>
      </c>
      <c r="G52" s="48">
        <f t="shared" si="11"/>
        <v>698190.65</v>
      </c>
      <c r="H52" s="48">
        <f t="shared" si="11"/>
        <v>699854.10000000009</v>
      </c>
      <c r="I52" s="48">
        <f t="shared" si="11"/>
        <v>690877.64999999991</v>
      </c>
      <c r="J52" s="48">
        <f t="shared" si="11"/>
        <v>694657.75</v>
      </c>
      <c r="K52" s="48">
        <f t="shared" si="11"/>
        <v>690388.4</v>
      </c>
      <c r="L52" s="48">
        <f t="shared" si="11"/>
        <v>702151</v>
      </c>
      <c r="M52" s="48">
        <f t="shared" si="11"/>
        <v>687205.7</v>
      </c>
      <c r="N52" s="48">
        <f t="shared" si="11"/>
        <v>712979.39</v>
      </c>
      <c r="O52" s="48">
        <f t="shared" si="11"/>
        <v>714403.26</v>
      </c>
      <c r="P52" s="48">
        <f>SUM(D52:O52)</f>
        <v>8373378.2000000002</v>
      </c>
    </row>
    <row r="53" spans="2:16" ht="13.5" thickBot="1" x14ac:dyDescent="0.35">
      <c r="B53" s="95" t="s">
        <v>258</v>
      </c>
      <c r="C53" s="63"/>
      <c r="D53" s="64">
        <f t="shared" ref="D53:O53" si="12">D47-D52</f>
        <v>89116.999999997555</v>
      </c>
      <c r="E53" s="64">
        <f t="shared" si="12"/>
        <v>51347.100000004168</v>
      </c>
      <c r="F53" s="64">
        <f t="shared" si="12"/>
        <v>107810.74000000313</v>
      </c>
      <c r="G53" s="64">
        <f t="shared" si="12"/>
        <v>140704.25000000233</v>
      </c>
      <c r="H53" s="64">
        <f t="shared" si="12"/>
        <v>195550.7499999993</v>
      </c>
      <c r="I53" s="64">
        <f t="shared" si="12"/>
        <v>228381.72999999905</v>
      </c>
      <c r="J53" s="64">
        <f t="shared" si="12"/>
        <v>212472.32999999868</v>
      </c>
      <c r="K53" s="64">
        <f t="shared" si="12"/>
        <v>200392.76999999583</v>
      </c>
      <c r="L53" s="64">
        <f t="shared" si="12"/>
        <v>146157.04999999935</v>
      </c>
      <c r="M53" s="64">
        <f t="shared" si="12"/>
        <v>156131.60000000172</v>
      </c>
      <c r="N53" s="64">
        <f t="shared" si="12"/>
        <v>155713.90000000107</v>
      </c>
      <c r="O53" s="64">
        <f t="shared" si="12"/>
        <v>235531.4199999969</v>
      </c>
      <c r="P53" s="64">
        <f>SUM(D53:O53)</f>
        <v>1919310.639999999</v>
      </c>
    </row>
    <row r="54" spans="2:16" ht="13.5" thickTop="1" x14ac:dyDescent="0.3">
      <c r="B54" s="94" t="s">
        <v>259</v>
      </c>
      <c r="C54" s="65"/>
      <c r="D54" s="66" cm="1">
        <f t="array" ref="D54">SAFEDIV(D53,D42)</f>
        <v>2.7691209022571169E-2</v>
      </c>
      <c r="E54" s="66" cm="1">
        <f t="array" ref="E54">SAFEDIV(E53,E42)</f>
        <v>1.6400107128293505E-2</v>
      </c>
      <c r="F54" s="66" cm="1">
        <f t="array" ref="F54">SAFEDIV(F53,F42)</f>
        <v>3.2334790703325032E-2</v>
      </c>
      <c r="G54" s="66" cm="1">
        <f t="array" ref="G54">SAFEDIV(G53,G42)</f>
        <v>4.0161061371301821E-2</v>
      </c>
      <c r="H54" s="66" cm="1">
        <f t="array" ref="H54">SAFEDIV(H53,H42)</f>
        <v>5.1861945436350448E-2</v>
      </c>
      <c r="I54" s="66" cm="1">
        <f t="array" ref="I54">SAFEDIV(I53,I42)</f>
        <v>5.8763154778602063E-2</v>
      </c>
      <c r="J54" s="66" cm="1">
        <f t="array" ref="J54">SAFEDIV(J53,J42)</f>
        <v>5.5125581856563126E-2</v>
      </c>
      <c r="K54" s="66" cm="1">
        <f t="array" ref="K54">SAFEDIV(K53,K42)</f>
        <v>5.3472687508609132E-2</v>
      </c>
      <c r="L54" s="66" cm="1">
        <f t="array" ref="L54">SAFEDIV(L53,L42)</f>
        <v>4.1488116581144575E-2</v>
      </c>
      <c r="M54" s="66" cm="1">
        <f t="array" ref="M54">SAFEDIV(M53,M42)</f>
        <v>4.4983128186527832E-2</v>
      </c>
      <c r="N54" s="66" cm="1">
        <f t="array" ref="N54">SAFEDIV(N53,N42)</f>
        <v>4.4311784786407127E-2</v>
      </c>
      <c r="O54" s="66" cm="1">
        <f t="array" ref="O54">SAFEDIV(O53,O42)</f>
        <v>6.1376124732919063E-2</v>
      </c>
      <c r="P54" s="67" cm="1">
        <f t="array" ref="P54">SAFEDIV(P53,P42)</f>
        <v>4.4852983878747248E-2</v>
      </c>
    </row>
    <row r="57" spans="2:16" x14ac:dyDescent="0.3">
      <c r="B57" s="92" t="s">
        <v>261</v>
      </c>
      <c r="C57" s="55"/>
      <c r="D57" s="55"/>
      <c r="E57" s="55"/>
      <c r="F57" s="55"/>
      <c r="G57" s="55"/>
      <c r="H57" s="55"/>
      <c r="I57" s="55"/>
      <c r="J57" s="55"/>
      <c r="K57" s="55"/>
      <c r="L57" s="55"/>
      <c r="M57" s="55"/>
      <c r="N57" s="55"/>
      <c r="O57" s="55"/>
      <c r="P57" s="55"/>
    </row>
    <row r="58" spans="2:16" x14ac:dyDescent="0.3">
      <c r="B58" s="38" t="s">
        <v>247</v>
      </c>
      <c r="D58" s="68">
        <f t="shared" ref="D58:O58" si="13">D7-D24</f>
        <v>-460</v>
      </c>
      <c r="E58" s="68">
        <f t="shared" si="13"/>
        <v>933</v>
      </c>
      <c r="F58" s="68">
        <f t="shared" si="13"/>
        <v>1080</v>
      </c>
      <c r="G58" s="68">
        <f t="shared" si="13"/>
        <v>1089</v>
      </c>
      <c r="H58" s="68">
        <f t="shared" si="13"/>
        <v>1025</v>
      </c>
      <c r="I58" s="68">
        <f t="shared" si="13"/>
        <v>1235</v>
      </c>
      <c r="J58" s="68">
        <f t="shared" si="13"/>
        <v>1284</v>
      </c>
      <c r="K58" s="68">
        <f t="shared" si="13"/>
        <v>1286</v>
      </c>
      <c r="L58" s="68">
        <f t="shared" si="13"/>
        <v>920.89445207744211</v>
      </c>
      <c r="M58" s="68">
        <f t="shared" si="13"/>
        <v>906.82089828810786</v>
      </c>
      <c r="N58" s="68">
        <f t="shared" si="13"/>
        <v>922.20698064096723</v>
      </c>
      <c r="O58" s="68">
        <f t="shared" si="13"/>
        <v>1010.5988273063631</v>
      </c>
      <c r="P58" s="70">
        <f>SUM(D58:O58)</f>
        <v>11232.52115831288</v>
      </c>
    </row>
    <row r="59" spans="2:16" x14ac:dyDescent="0.3">
      <c r="B59" s="38" t="s">
        <v>180</v>
      </c>
      <c r="D59" s="68" cm="1">
        <f t="array" ref="D59">FAVVAR(D8,D25,FALSE)</f>
        <v>-47136.679999995977</v>
      </c>
      <c r="E59" s="68" cm="1">
        <f t="array" ref="E59">FAVVAR(E8,E25,FALSE)</f>
        <v>132319.16000000201</v>
      </c>
      <c r="F59" s="68" cm="1">
        <f t="array" ref="F59">FAVVAR(F8,F25,FALSE)</f>
        <v>159988.82999999868</v>
      </c>
      <c r="G59" s="68" cm="1">
        <f t="array" ref="G59">FAVVAR(G8,G25,FALSE)</f>
        <v>152506.08999999566</v>
      </c>
      <c r="H59" s="68" cm="1">
        <f t="array" ref="H59">FAVVAR(H8,H25,FALSE)</f>
        <v>156951.58000000194</v>
      </c>
      <c r="I59" s="68" cm="1">
        <f t="array" ref="I59">FAVVAR(I8,I25,FALSE)</f>
        <v>186955.41999999946</v>
      </c>
      <c r="J59" s="68" cm="1">
        <f t="array" ref="J59">FAVVAR(J8,J25,FALSE)</f>
        <v>186481.68999999482</v>
      </c>
      <c r="K59" s="68" cm="1">
        <f t="array" ref="K59">FAVVAR(K8,K25,FALSE)</f>
        <v>182183.97999999765</v>
      </c>
      <c r="L59" s="68" cm="1">
        <f t="array" ref="L59">FAVVAR(L8,L25,FALSE)</f>
        <v>127954.24332653824</v>
      </c>
      <c r="M59" s="68" cm="1">
        <f t="array" ref="M59">FAVVAR(M8,M25,FALSE)</f>
        <v>130699.12296275888</v>
      </c>
      <c r="N59" s="68" cm="1">
        <f t="array" ref="N59">FAVVAR(N8,N25,FALSE)</f>
        <v>130127.18568213191</v>
      </c>
      <c r="O59" s="68" cm="1">
        <f t="array" ref="O59">FAVVAR(O8,O25,FALSE)</f>
        <v>139505.53995387955</v>
      </c>
      <c r="P59" s="70">
        <f>SUM(D59:O59)</f>
        <v>1638536.1619253028</v>
      </c>
    </row>
    <row r="60" spans="2:16" x14ac:dyDescent="0.3">
      <c r="B60" s="38" t="s">
        <v>248</v>
      </c>
      <c r="D60" s="68" cm="1">
        <f t="array" ref="D60">FAVVAR(D9,D26,TRUE)</f>
        <v>32175.989999996964</v>
      </c>
      <c r="E60" s="68" cm="1">
        <f t="array" ref="E60">FAVVAR(E9,E26,TRUE)</f>
        <v>-112250.14999999758</v>
      </c>
      <c r="F60" s="68" cm="1">
        <f t="array" ref="F60">FAVVAR(F9,F26,TRUE)</f>
        <v>-134061.25999999885</v>
      </c>
      <c r="G60" s="68" cm="1">
        <f t="array" ref="G60">FAVVAR(G9,G26,TRUE)</f>
        <v>-135591.43999999668</v>
      </c>
      <c r="H60" s="68" cm="1">
        <f t="array" ref="H60">FAVVAR(H9,H26,TRUE)</f>
        <v>-175994.28999999398</v>
      </c>
      <c r="I60" s="68" cm="1">
        <f t="array" ref="I60">FAVVAR(I9,I26,TRUE)</f>
        <v>-200531.95000000112</v>
      </c>
      <c r="J60" s="68" cm="1">
        <f t="array" ref="J60">FAVVAR(J9,J26,TRUE)</f>
        <v>-201168.38999999966</v>
      </c>
      <c r="K60" s="68" cm="1">
        <f t="array" ref="K60">FAVVAR(K9,K26,TRUE)</f>
        <v>-200107.79999999981</v>
      </c>
      <c r="L60" s="68" cm="1">
        <f t="array" ref="L60">FAVVAR(L9,L26,TRUE)</f>
        <v>-148368.05464501493</v>
      </c>
      <c r="M60" s="68" cm="1">
        <f t="array" ref="M60">FAVVAR(M9,M26,TRUE)</f>
        <v>-149380.72659259895</v>
      </c>
      <c r="N60" s="68" cm="1">
        <f t="array" ref="N60">FAVVAR(N9,N26,TRUE)</f>
        <v>-147142.65171741322</v>
      </c>
      <c r="O60" s="68" cm="1">
        <f t="array" ref="O60">FAVVAR(O9,O26,TRUE)</f>
        <v>-155062.6490287045</v>
      </c>
      <c r="P60" s="70">
        <f>SUM(D60:O60)</f>
        <v>-1727483.3719837223</v>
      </c>
    </row>
    <row r="61" spans="2:16" x14ac:dyDescent="0.3">
      <c r="B61" s="93" t="s">
        <v>249</v>
      </c>
      <c r="C61" s="47"/>
      <c r="D61" s="71" cm="1">
        <f t="array" ref="D61">FAVVAR(D10,D27,FALSE)</f>
        <v>-14960.689999999013</v>
      </c>
      <c r="E61" s="71" cm="1">
        <f t="array" ref="E61">FAVVAR(E10,E27,FALSE)</f>
        <v>20069.010000004433</v>
      </c>
      <c r="F61" s="71" cm="1">
        <f t="array" ref="F61">FAVVAR(F10,F27,FALSE)</f>
        <v>25927.569999999832</v>
      </c>
      <c r="G61" s="71" cm="1">
        <f t="array" ref="G61">FAVVAR(G10,G27,FALSE)</f>
        <v>16914.649999998976</v>
      </c>
      <c r="H61" s="71" cm="1">
        <f t="array" ref="H61">FAVVAR(H10,H27,FALSE)</f>
        <v>-19042.709999992047</v>
      </c>
      <c r="I61" s="71" cm="1">
        <f t="array" ref="I61">FAVVAR(I10,I27,FALSE)</f>
        <v>-13576.530000001658</v>
      </c>
      <c r="J61" s="71" cm="1">
        <f t="array" ref="J61">FAVVAR(J10,J27,FALSE)</f>
        <v>-14686.700000004843</v>
      </c>
      <c r="K61" s="71" cm="1">
        <f t="array" ref="K61">FAVVAR(K10,K27,FALSE)</f>
        <v>-17923.820000002161</v>
      </c>
      <c r="L61" s="71" cm="1">
        <f t="array" ref="L61">FAVVAR(L10,L27,FALSE)</f>
        <v>-20413.811318476684</v>
      </c>
      <c r="M61" s="71" cm="1">
        <f t="array" ref="M61">FAVVAR(M10,M27,FALSE)</f>
        <v>-18681.603629840072</v>
      </c>
      <c r="N61" s="71" cm="1">
        <f t="array" ref="N61">FAVVAR(N10,N27,FALSE)</f>
        <v>-17015.466035281308</v>
      </c>
      <c r="O61" s="71" cm="1">
        <f t="array" ref="O61">FAVVAR(O10,O27,FALSE)</f>
        <v>-15557.109074824955</v>
      </c>
      <c r="P61" s="71">
        <f>SUM(D61:O61)</f>
        <v>-88947.2100584195</v>
      </c>
    </row>
    <row r="62" spans="2:16" x14ac:dyDescent="0.3">
      <c r="B62" s="94" t="s">
        <v>250</v>
      </c>
      <c r="C62" s="65"/>
      <c r="D62" s="73">
        <f t="shared" ref="D62:O62" si="14">D11-D28</f>
        <v>-6.2770662236361074E-4</v>
      </c>
      <c r="E62" s="73">
        <f t="shared" si="14"/>
        <v>-4.5348328384931524E-3</v>
      </c>
      <c r="F62" s="73">
        <f t="shared" si="14"/>
        <v>-4.6560710134174732E-3</v>
      </c>
      <c r="G62" s="73">
        <f t="shared" si="14"/>
        <v>-6.2040740661798432E-3</v>
      </c>
      <c r="H62" s="73">
        <f t="shared" si="14"/>
        <v>-1.4554140827637507E-2</v>
      </c>
      <c r="I62" s="73">
        <f t="shared" si="14"/>
        <v>-1.4572104693351906E-2</v>
      </c>
      <c r="J62" s="73">
        <f t="shared" si="14"/>
        <v>-1.4908533675089486E-2</v>
      </c>
      <c r="K62" s="73">
        <f t="shared" si="14"/>
        <v>-1.5899502464486182E-2</v>
      </c>
      <c r="L62" s="73">
        <f t="shared" si="14"/>
        <v>-1.413676295486721E-2</v>
      </c>
      <c r="M62" s="73">
        <f t="shared" si="14"/>
        <v>-1.4161680652612196E-2</v>
      </c>
      <c r="N62" s="73">
        <f t="shared" si="14"/>
        <v>-1.3660770426188795E-2</v>
      </c>
      <c r="O62" s="73">
        <f t="shared" si="14"/>
        <v>-1.2794961083246126E-2</v>
      </c>
      <c r="P62" s="74">
        <f>P11-P28</f>
        <v>-1.1232558558025685E-2</v>
      </c>
    </row>
    <row r="63" spans="2:16" x14ac:dyDescent="0.3">
      <c r="B63" s="38" t="s">
        <v>251</v>
      </c>
      <c r="D63" s="68" cm="1">
        <f t="array" ref="D63">FAVVAR(D12,D29,TRUE)</f>
        <v>-794.29999999995925</v>
      </c>
      <c r="E63" s="68" cm="1">
        <f t="array" ref="E63">FAVVAR(E12,E29,TRUE)</f>
        <v>-4004.6699999998673</v>
      </c>
      <c r="F63" s="68" cm="1">
        <f t="array" ref="F63">FAVVAR(F12,F29,TRUE)</f>
        <v>-4793.25</v>
      </c>
      <c r="G63" s="68" cm="1">
        <f t="array" ref="G63">FAVVAR(G12,G29,TRUE)</f>
        <v>-5006.6800000000367</v>
      </c>
      <c r="H63" s="68" cm="1">
        <f t="array" ref="H63">FAVVAR(H12,H29,TRUE)</f>
        <v>-5208.9399999999296</v>
      </c>
      <c r="I63" s="68" cm="1">
        <f t="array" ref="I63">FAVVAR(I12,I29,TRUE)</f>
        <v>-5184.3199999999342</v>
      </c>
      <c r="J63" s="68" cm="1">
        <f t="array" ref="J63">FAVVAR(J12,J29,TRUE)</f>
        <v>-5668.3400000000693</v>
      </c>
      <c r="K63" s="68" cm="1">
        <f t="array" ref="K63">FAVVAR(K12,K29,TRUE)</f>
        <v>-5609.5500000000466</v>
      </c>
      <c r="L63" s="68" cm="1">
        <f t="array" ref="L63">FAVVAR(L12,L29,TRUE)</f>
        <v>-4097.1733551974758</v>
      </c>
      <c r="M63" s="68" cm="1">
        <f t="array" ref="M63">FAVVAR(M12,M29,TRUE)</f>
        <v>-4218.3460290886724</v>
      </c>
      <c r="N63" s="68" cm="1">
        <f t="array" ref="N63">FAVVAR(N12,N29,TRUE)</f>
        <v>-4285.8309643887042</v>
      </c>
      <c r="O63" s="68" cm="1">
        <f t="array" ref="O63">FAVVAR(O12,O29,TRUE)</f>
        <v>-4677.8789886519517</v>
      </c>
      <c r="P63" s="70">
        <f>SUM(D63:O63)</f>
        <v>-53549.279337326647</v>
      </c>
    </row>
    <row r="64" spans="2:16" x14ac:dyDescent="0.3">
      <c r="B64" s="93" t="s">
        <v>252</v>
      </c>
      <c r="C64" s="47"/>
      <c r="D64" s="71" cm="1">
        <f t="array" ref="D64">FAVVAR(D13,D30,FALSE)</f>
        <v>-15754.989999998943</v>
      </c>
      <c r="E64" s="71" cm="1">
        <f t="array" ref="E64">FAVVAR(E13,E30,FALSE)</f>
        <v>16064.340000004508</v>
      </c>
      <c r="F64" s="71" cm="1">
        <f t="array" ref="F64">FAVVAR(F13,F30,FALSE)</f>
        <v>21134.319999999832</v>
      </c>
      <c r="G64" s="71" cm="1">
        <f t="array" ref="G64">FAVVAR(G13,G30,FALSE)</f>
        <v>11907.969999998924</v>
      </c>
      <c r="H64" s="71" cm="1">
        <f t="array" ref="H64">FAVVAR(H13,H30,FALSE)</f>
        <v>-24251.649999991991</v>
      </c>
      <c r="I64" s="71" cm="1">
        <f t="array" ref="I64">FAVVAR(I13,I30,FALSE)</f>
        <v>-18760.850000001607</v>
      </c>
      <c r="J64" s="71" cm="1">
        <f t="array" ref="J64">FAVVAR(J13,J30,FALSE)</f>
        <v>-20355.040000004927</v>
      </c>
      <c r="K64" s="71" cm="1">
        <f t="array" ref="K64">FAVVAR(K13,K30,FALSE)</f>
        <v>-23533.370000002207</v>
      </c>
      <c r="L64" s="71" cm="1">
        <f t="array" ref="L64">FAVVAR(L13,L30,FALSE)</f>
        <v>-24510.984673674218</v>
      </c>
      <c r="M64" s="71" cm="1">
        <f t="array" ref="M64">FAVVAR(M13,M30,FALSE)</f>
        <v>-22899.949658928672</v>
      </c>
      <c r="N64" s="71" cm="1">
        <f t="array" ref="N64">FAVVAR(N13,N30,FALSE)</f>
        <v>-21301.296999670099</v>
      </c>
      <c r="O64" s="71" cm="1">
        <f t="array" ref="O64">FAVVAR(O13,O30,FALSE)</f>
        <v>-20234.98806347698</v>
      </c>
      <c r="P64" s="71">
        <f>SUM(D64:O64)</f>
        <v>-142496.48939574638</v>
      </c>
    </row>
    <row r="65" spans="2:16" x14ac:dyDescent="0.3">
      <c r="B65" s="38" t="s">
        <v>253</v>
      </c>
      <c r="D65" s="68" cm="1">
        <f t="array" ref="D65">FAVVAR(D14,D31,TRUE)</f>
        <v>1118.7200000000012</v>
      </c>
      <c r="E65" s="68" cm="1">
        <f t="array" ref="E65">FAVVAR(E14,E31,TRUE)</f>
        <v>3884.2700000000186</v>
      </c>
      <c r="F65" s="68" cm="1">
        <f t="array" ref="F65">FAVVAR(F14,F31,TRUE)</f>
        <v>4871.9700000000012</v>
      </c>
      <c r="G65" s="68" cm="1">
        <f t="array" ref="G65">FAVVAR(G14,G31,TRUE)</f>
        <v>2106.4100000000035</v>
      </c>
      <c r="H65" s="68" cm="1">
        <f t="array" ref="H65">FAVVAR(H14,H31,TRUE)</f>
        <v>1908.8700000000244</v>
      </c>
      <c r="I65" s="68" cm="1">
        <f t="array" ref="I65">FAVVAR(I14,I31,TRUE)</f>
        <v>2699.0300000000279</v>
      </c>
      <c r="J65" s="68" cm="1">
        <f t="array" ref="J65">FAVVAR(J14,J31,TRUE)</f>
        <v>6649.820000000007</v>
      </c>
      <c r="K65" s="68" cm="1">
        <f t="array" ref="K65">FAVVAR(K14,K31,TRUE)</f>
        <v>6649.820000000007</v>
      </c>
      <c r="L65" s="68" cm="1">
        <f t="array" ref="L65">FAVVAR(L14,L31,TRUE)</f>
        <v>3736.1137499999895</v>
      </c>
      <c r="M65" s="68" cm="1">
        <f t="array" ref="M65">FAVVAR(M14,M31,TRUE)</f>
        <v>3736.1137499999895</v>
      </c>
      <c r="N65" s="68" cm="1">
        <f t="array" ref="N65">FAVVAR(N14,N31,TRUE)</f>
        <v>3736.1137499999895</v>
      </c>
      <c r="O65" s="68" cm="1">
        <f t="array" ref="O65">FAVVAR(O14,O31,TRUE)</f>
        <v>3736.1137499999895</v>
      </c>
      <c r="P65" s="70">
        <f>SUM(D65:O65)</f>
        <v>44833.365000000049</v>
      </c>
    </row>
    <row r="66" spans="2:16" x14ac:dyDescent="0.3">
      <c r="B66" s="38" t="s">
        <v>254</v>
      </c>
      <c r="D66" s="68" cm="1">
        <f t="array" ref="D66">FAVVAR(D15,D32,TRUE)</f>
        <v>-24294.260000000009</v>
      </c>
      <c r="E66" s="68" cm="1">
        <f t="array" ref="E66">FAVVAR(E15,E32,TRUE)</f>
        <v>-26081.660000000033</v>
      </c>
      <c r="F66" s="68" cm="1">
        <f t="array" ref="F66">FAVVAR(F15,F32,TRUE)</f>
        <v>-25187.960000000021</v>
      </c>
      <c r="G66" s="68" cm="1">
        <f t="array" ref="G66">FAVVAR(G15,G32,TRUE)</f>
        <v>-22506.850000000035</v>
      </c>
      <c r="H66" s="68" cm="1">
        <f t="array" ref="H66">FAVVAR(H15,H32,TRUE)</f>
        <v>-19527.840000000026</v>
      </c>
      <c r="I66" s="68" cm="1">
        <f t="array" ref="I66">FAVVAR(I15,I32,TRUE)</f>
        <v>-17740.440000000002</v>
      </c>
      <c r="J66" s="68" cm="1">
        <f t="array" ref="J66">FAVVAR(J15,J32,TRUE)</f>
        <v>-23996.360000000044</v>
      </c>
      <c r="K66" s="68" cm="1">
        <f t="array" ref="K66">FAVVAR(K15,K32,TRUE)</f>
        <v>-20719.450000000012</v>
      </c>
      <c r="L66" s="68" cm="1">
        <f t="array" ref="L66">FAVVAR(L15,L32,TRUE)</f>
        <v>-22506.852500000037</v>
      </c>
      <c r="M66" s="68" cm="1">
        <f t="array" ref="M66">FAVVAR(M15,M32,TRUE)</f>
        <v>-22506.852500000037</v>
      </c>
      <c r="N66" s="68" cm="1">
        <f t="array" ref="N66">FAVVAR(N15,N32,TRUE)</f>
        <v>-23857.263633690076</v>
      </c>
      <c r="O66" s="68" cm="1">
        <f t="array" ref="O66">FAVVAR(O15,O32,TRUE)</f>
        <v>-23857.263633690076</v>
      </c>
      <c r="P66" s="70">
        <f>SUM(D66:O66)</f>
        <v>-272783.05226738041</v>
      </c>
    </row>
    <row r="67" spans="2:16" x14ac:dyDescent="0.3">
      <c r="B67" s="38" t="s">
        <v>255</v>
      </c>
      <c r="D67" s="68" cm="1">
        <f t="array" ref="D67">FAVVAR(D16,D33,TRUE)</f>
        <v>-3182.0299999999988</v>
      </c>
      <c r="E67" s="68" cm="1">
        <f t="array" ref="E67">FAVVAR(E16,E33,TRUE)</f>
        <v>-85.369999999995343</v>
      </c>
      <c r="F67" s="68" cm="1">
        <f t="array" ref="F67">FAVVAR(F16,F33,TRUE)</f>
        <v>-4274.9700000000012</v>
      </c>
      <c r="G67" s="68" cm="1">
        <f t="array" ref="G67">FAVVAR(G16,G33,TRUE)</f>
        <v>-4821.4400000000023</v>
      </c>
      <c r="H67" s="68" cm="1">
        <f t="array" ref="H67">FAVVAR(H16,H33,TRUE)</f>
        <v>-4457.1199999999953</v>
      </c>
      <c r="I67" s="68" cm="1">
        <f t="array" ref="I67">FAVVAR(I16,I33,TRUE)</f>
        <v>-4821.4400000000023</v>
      </c>
      <c r="J67" s="68" cm="1">
        <f t="array" ref="J67">FAVVAR(J16,J33,TRUE)</f>
        <v>-3364.1900000000023</v>
      </c>
      <c r="K67" s="68" cm="1">
        <f t="array" ref="K67">FAVVAR(K16,K33,TRUE)</f>
        <v>-3364.1900000000023</v>
      </c>
      <c r="L67" s="68" cm="1">
        <f t="array" ref="L67">FAVVAR(L16,L33,TRUE)</f>
        <v>-3546.34375</v>
      </c>
      <c r="M67" s="68" cm="1">
        <f t="array" ref="M67">FAVVAR(M16,M33,TRUE)</f>
        <v>-3546.34375</v>
      </c>
      <c r="N67" s="68" cm="1">
        <f t="array" ref="N67">FAVVAR(N16,N33,TRUE)</f>
        <v>-3546.34375</v>
      </c>
      <c r="O67" s="68" cm="1">
        <f t="array" ref="O67">FAVVAR(O16,O33,TRUE)</f>
        <v>-3546.34375</v>
      </c>
      <c r="P67" s="70">
        <f>SUM(D67:O67)</f>
        <v>-42556.125</v>
      </c>
    </row>
    <row r="68" spans="2:16" x14ac:dyDescent="0.3">
      <c r="B68" s="38" t="s">
        <v>256</v>
      </c>
      <c r="D68" s="68" cm="1">
        <f t="array" ref="D68">FAVVAR(D17,D34,TRUE)</f>
        <v>-714.77999999999884</v>
      </c>
      <c r="E68" s="68" cm="1">
        <f t="array" ref="E68">FAVVAR(E17,E34,TRUE)</f>
        <v>335.50999999999476</v>
      </c>
      <c r="F68" s="68" cm="1">
        <f t="array" ref="F68">FAVVAR(F17,F34,TRUE)</f>
        <v>-714.77999999999884</v>
      </c>
      <c r="G68" s="68" cm="1">
        <f t="array" ref="G68">FAVVAR(G17,G34,TRUE)</f>
        <v>160.45999999999913</v>
      </c>
      <c r="H68" s="68" cm="1">
        <f t="array" ref="H68">FAVVAR(H17,H34,TRUE)</f>
        <v>452.20999999999913</v>
      </c>
      <c r="I68" s="68" cm="1">
        <f t="array" ref="I68">FAVVAR(I17,I34,TRUE)</f>
        <v>-14.590000000003783</v>
      </c>
      <c r="J68" s="68" cm="1">
        <f t="array" ref="J68">FAVVAR(J17,J34,TRUE)</f>
        <v>802.29999999999563</v>
      </c>
      <c r="K68" s="68" cm="1">
        <f t="array" ref="K68">FAVVAR(K17,K34,TRUE)</f>
        <v>43.759999999994761</v>
      </c>
      <c r="L68" s="68" cm="1">
        <f t="array" ref="L68">FAVVAR(L17,L34,TRUE)</f>
        <v>43.761249999995925</v>
      </c>
      <c r="M68" s="68" cm="1">
        <f t="array" ref="M68">FAVVAR(M17,M34,TRUE)</f>
        <v>43.761249999995925</v>
      </c>
      <c r="N68" s="68" cm="1">
        <f t="array" ref="N68">FAVVAR(N17,N34,TRUE)</f>
        <v>43.761249999995925</v>
      </c>
      <c r="O68" s="68" cm="1">
        <f t="array" ref="O68">FAVVAR(O17,O34,TRUE)</f>
        <v>43.761249999995925</v>
      </c>
      <c r="P68" s="70">
        <f>SUM(D68:O68)</f>
        <v>525.13499999996566</v>
      </c>
    </row>
    <row r="69" spans="2:16" x14ac:dyDescent="0.3">
      <c r="B69" s="93" t="s">
        <v>257</v>
      </c>
      <c r="C69" s="47"/>
      <c r="D69" s="71" cm="1">
        <f t="array" ref="D69">FAVVAR(D18,D35,TRUE)</f>
        <v>-27072.34999999986</v>
      </c>
      <c r="E69" s="71" cm="1">
        <f t="array" ref="E69">FAVVAR(E18,E35,TRUE)</f>
        <v>-21947.25</v>
      </c>
      <c r="F69" s="71" cm="1">
        <f t="array" ref="F69">FAVVAR(F18,F35,TRUE)</f>
        <v>-25305.739999999991</v>
      </c>
      <c r="G69" s="71" cm="1">
        <f t="array" ref="G69">FAVVAR(G18,G35,TRUE)</f>
        <v>-25061.419999999925</v>
      </c>
      <c r="H69" s="71" cm="1">
        <f t="array" ref="H69">FAVVAR(H18,H35,TRUE)</f>
        <v>-21623.880000000005</v>
      </c>
      <c r="I69" s="71" cm="1">
        <f t="array" ref="I69">FAVVAR(I18,I35,TRUE)</f>
        <v>-19877.439999999944</v>
      </c>
      <c r="J69" s="71" cm="1">
        <f t="array" ref="J69">FAVVAR(J18,J35,TRUE)</f>
        <v>-19908.429999999935</v>
      </c>
      <c r="K69" s="71" cm="1">
        <f t="array" ref="K69">FAVVAR(K18,K35,TRUE)</f>
        <v>-17390.060000000056</v>
      </c>
      <c r="L69" s="71" cm="1">
        <f t="array" ref="L69">FAVVAR(L18,L35,TRUE)</f>
        <v>-22273.321249999921</v>
      </c>
      <c r="M69" s="71" cm="1">
        <f t="array" ref="M69">FAVVAR(M18,M35,TRUE)</f>
        <v>-22273.321249999921</v>
      </c>
      <c r="N69" s="71" cm="1">
        <f t="array" ref="N69">FAVVAR(N18,N35,TRUE)</f>
        <v>-23623.732383690192</v>
      </c>
      <c r="O69" s="71" cm="1">
        <f t="array" ref="O69">FAVVAR(O18,O35,TRUE)</f>
        <v>-23623.732383690192</v>
      </c>
      <c r="P69" s="71">
        <f>SUM(D69:O69)</f>
        <v>-269980.67726737994</v>
      </c>
    </row>
    <row r="70" spans="2:16" ht="13.5" thickBot="1" x14ac:dyDescent="0.35">
      <c r="B70" s="95" t="s">
        <v>258</v>
      </c>
      <c r="C70" s="63"/>
      <c r="D70" s="72" cm="1">
        <f t="array" ref="D70">FAVVAR(D19,D36,FALSE)</f>
        <v>-42827.339999998803</v>
      </c>
      <c r="E70" s="72" cm="1">
        <f t="array" ref="E70">FAVVAR(E19,E36,FALSE)</f>
        <v>-5882.9099999954924</v>
      </c>
      <c r="F70" s="72" cm="1">
        <f t="array" ref="F70">FAVVAR(F19,F36,FALSE)</f>
        <v>-4171.4200000001583</v>
      </c>
      <c r="G70" s="72" cm="1">
        <f t="array" ref="G70">FAVVAR(G19,G36,FALSE)</f>
        <v>-13153.450000001001</v>
      </c>
      <c r="H70" s="72" cm="1">
        <f t="array" ref="H70">FAVVAR(H19,H36,FALSE)</f>
        <v>-45875.529999991995</v>
      </c>
      <c r="I70" s="72" cm="1">
        <f t="array" ref="I70">FAVVAR(I19,I36,FALSE)</f>
        <v>-38638.290000001551</v>
      </c>
      <c r="J70" s="72" cm="1">
        <f t="array" ref="J70">FAVVAR(J19,J36,FALSE)</f>
        <v>-40263.470000004862</v>
      </c>
      <c r="K70" s="72" cm="1">
        <f t="array" ref="K70">FAVVAR(K19,K36,FALSE)</f>
        <v>-40923.430000002263</v>
      </c>
      <c r="L70" s="72" cm="1">
        <f t="array" ref="L70">FAVVAR(L19,L36,FALSE)</f>
        <v>-46784.305923674139</v>
      </c>
      <c r="M70" s="72" cm="1">
        <f t="array" ref="M70">FAVVAR(M19,M36,FALSE)</f>
        <v>-45173.270908928593</v>
      </c>
      <c r="N70" s="72" cm="1">
        <f t="array" ref="N70">FAVVAR(N19,N36,FALSE)</f>
        <v>-44925.029383360292</v>
      </c>
      <c r="O70" s="72" cm="1">
        <f t="array" ref="O70">FAVVAR(O19,O36,FALSE)</f>
        <v>-43858.720447167172</v>
      </c>
      <c r="P70" s="72">
        <f>SUM(D70:O70)</f>
        <v>-412477.16666312632</v>
      </c>
    </row>
    <row r="71" spans="2:16" ht="13.5" thickTop="1" x14ac:dyDescent="0.3">
      <c r="B71" s="94" t="s">
        <v>259</v>
      </c>
      <c r="C71" s="65"/>
      <c r="D71" s="73">
        <f t="shared" ref="D71:O71" si="15">D20-D37</f>
        <v>-1.2053499829362567E-2</v>
      </c>
      <c r="E71" s="73">
        <f t="shared" si="15"/>
        <v>-3.0004655151578061E-3</v>
      </c>
      <c r="F71" s="73">
        <f t="shared" si="15"/>
        <v>-3.1266537730080257E-3</v>
      </c>
      <c r="G71" s="73">
        <f t="shared" si="15"/>
        <v>-5.5560681036884788E-3</v>
      </c>
      <c r="H71" s="73">
        <f t="shared" si="15"/>
        <v>-1.3470740743321087E-2</v>
      </c>
      <c r="I71" s="73">
        <f t="shared" si="15"/>
        <v>-1.1972418392336669E-2</v>
      </c>
      <c r="J71" s="73">
        <f t="shared" si="15"/>
        <v>-1.2379489735789714E-2</v>
      </c>
      <c r="K71" s="73">
        <f t="shared" si="15"/>
        <v>-1.2653748918081291E-2</v>
      </c>
      <c r="L71" s="73">
        <f t="shared" si="15"/>
        <v>-1.392151611757364E-2</v>
      </c>
      <c r="M71" s="73">
        <f t="shared" si="15"/>
        <v>-1.3725004420728062E-2</v>
      </c>
      <c r="N71" s="73">
        <f t="shared" si="15"/>
        <v>-1.3548467122486148E-2</v>
      </c>
      <c r="O71" s="73">
        <f t="shared" si="15"/>
        <v>-1.2851592165700587E-2</v>
      </c>
      <c r="P71" s="74">
        <f>P20-P37</f>
        <v>-1.0763550226791742E-2</v>
      </c>
    </row>
  </sheetData>
  <conditionalFormatting sqref="D58:P71">
    <cfRule type="cellIs" dxfId="57" priority="1" stopIfTrue="1" operator="greaterThan">
      <formula>0</formula>
    </cfRule>
    <cfRule type="cellIs" dxfId="56" priority="2" stopIfTrue="1" operator="lessThan">
      <formula>0</formula>
    </cfRule>
  </conditionalFormatting>
  <conditionalFormatting sqref="R7:R20">
    <cfRule type="cellIs" dxfId="55" priority="3" stopIfTrue="1" operator="greaterThan">
      <formula>0</formula>
    </cfRule>
    <cfRule type="cellIs" dxfId="54" priority="4" stopIfTrue="1" operator="lessThan">
      <formula>0</formula>
    </cfRule>
  </conditionalFormatting>
  <conditionalFormatting sqref="S7:S20">
    <cfRule type="cellIs" dxfId="53" priority="5" stopIfTrue="1" operator="greaterThan">
      <formula>0</formula>
    </cfRule>
    <cfRule type="cellIs" dxfId="52" priority="6" stopIfTrue="1" operator="lessThan">
      <formula>0</formula>
    </cfRule>
  </conditionalFormatting>
  <conditionalFormatting sqref="Y7:Y20">
    <cfRule type="cellIs" dxfId="51" priority="7" stopIfTrue="1" operator="greaterThan">
      <formula>0</formula>
    </cfRule>
    <cfRule type="cellIs" dxfId="50" priority="8" stopIfTrue="1" operator="lessThan">
      <formula>0</formula>
    </cfRule>
  </conditionalFormatting>
  <conditionalFormatting sqref="Z7:Z20">
    <cfRule type="cellIs" dxfId="49" priority="9" stopIfTrue="1" operator="greaterThan">
      <formula>0</formula>
    </cfRule>
    <cfRule type="cellIs" dxfId="48" priority="10" stopIfTrue="1" operator="lessThan">
      <formula>0</formula>
    </cfRule>
  </conditionalFormatting>
  <conditionalFormatting sqref="D4:O71">
    <cfRule type="expression" dxfId="47" priority="11" stopIfTrue="1">
      <formula>D$4&gt;AsOfMonth</formula>
    </cfRule>
  </conditionalFormatting>
  <printOptions horizontalCentered="1"/>
  <pageMargins left="0.35" right="0.35" top="0.44999999999999996" bottom="0.5" header="0.3" footer="0.2"/>
  <pageSetup scale="42" fitToHeight="0" orientation="landscape" r:id="rId1"/>
  <headerFooter>
    <oddFooter>&amp;C&amp;8&amp;A&amp;L&amp;8Kestrel Bay Provisions (fictional) · FP&amp;&amp;A model&amp;R&amp;8Page &amp;P of &amp;N</oddFooter>
  </headerFooter>
  <extLst>
    <ext xmlns:x14="http://schemas.microsoft.com/office/spreadsheetml/2009/9/main" uri="{05C60535-1F16-4fd2-B633-F4F36F0B64E0}">
      <x14:sparklineGroups xmlns:xm="http://schemas.microsoft.com/office/excel/2006/main">
        <x14:sparklineGroup displayEmptyCellsAs="gap" high="1" xr2:uid="{9394BC2F-46AE-4354-9708-14411DFD4B56}">
          <x14:colorSeries rgb="FF1F3A5F"/>
          <x14:colorNegative rgb="FFD00000"/>
          <x14:colorAxis rgb="FF000000"/>
          <x14:colorMarkers rgb="FFD00000"/>
          <x14:colorFirst rgb="FFD00000"/>
          <x14:colorLast rgb="FFD00000"/>
          <x14:colorHigh rgb="FF0F766E"/>
          <x14:colorLow rgb="FFD00000"/>
          <x14:sparklines>
            <x14:sparkline>
              <xm:f>PnL!D7:O7</xm:f>
              <xm:sqref>V7</xm:sqref>
            </x14:sparkline>
            <x14:sparkline>
              <xm:f>PnL!D8:O8</xm:f>
              <xm:sqref>V8</xm:sqref>
            </x14:sparkline>
            <x14:sparkline>
              <xm:f>PnL!D9:O9</xm:f>
              <xm:sqref>V9</xm:sqref>
            </x14:sparkline>
            <x14:sparkline>
              <xm:f>PnL!D10:O10</xm:f>
              <xm:sqref>V10</xm:sqref>
            </x14:sparkline>
            <x14:sparkline>
              <xm:f>PnL!D11:O11</xm:f>
              <xm:sqref>V11</xm:sqref>
            </x14:sparkline>
            <x14:sparkline>
              <xm:f>PnL!D12:O12</xm:f>
              <xm:sqref>V12</xm:sqref>
            </x14:sparkline>
            <x14:sparkline>
              <xm:f>PnL!D13:O13</xm:f>
              <xm:sqref>V13</xm:sqref>
            </x14:sparkline>
            <x14:sparkline>
              <xm:f>PnL!D14:O14</xm:f>
              <xm:sqref>V14</xm:sqref>
            </x14:sparkline>
            <x14:sparkline>
              <xm:f>PnL!D15:O15</xm:f>
              <xm:sqref>V15</xm:sqref>
            </x14:sparkline>
            <x14:sparkline>
              <xm:f>PnL!D16:O16</xm:f>
              <xm:sqref>V16</xm:sqref>
            </x14:sparkline>
            <x14:sparkline>
              <xm:f>PnL!D17:O17</xm:f>
              <xm:sqref>V17</xm:sqref>
            </x14:sparkline>
            <x14:sparkline>
              <xm:f>PnL!D18:O18</xm:f>
              <xm:sqref>V18</xm:sqref>
            </x14:sparkline>
            <x14:sparkline>
              <xm:f>PnL!D19:O19</xm:f>
              <xm:sqref>V19</xm:sqref>
            </x14:sparkline>
            <x14:sparkline>
              <xm:f>PnL!D20:O20</xm:f>
              <xm:sqref>V20</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3D070-D5BE-4924-B395-16AE2CBB897C}">
  <sheetPr>
    <tabColor rgb="FF0F766E"/>
    <pageSetUpPr fitToPage="1"/>
  </sheetPr>
  <dimension ref="B1:W93"/>
  <sheetViews>
    <sheetView showGridLines="0" zoomScale="90" zoomScaleNormal="90" workbookViewId="0">
      <pane xSplit="3" ySplit="2" topLeftCell="D3" activePane="bottomRight" state="frozen"/>
      <selection pane="topRight" activeCell="D1" sqref="D1"/>
      <selection pane="bottomLeft" activeCell="A3" sqref="A3"/>
      <selection pane="bottomRight"/>
    </sheetView>
  </sheetViews>
  <sheetFormatPr defaultRowHeight="13" x14ac:dyDescent="0.3"/>
  <cols>
    <col min="1" max="1" width="2.69921875" customWidth="1"/>
    <col min="2" max="3" width="19.69921875" customWidth="1"/>
    <col min="4" max="9" width="11.69921875" customWidth="1"/>
    <col min="10" max="14" width="10.69921875" customWidth="1"/>
    <col min="15" max="15" width="8.69921875" customWidth="1"/>
    <col min="16" max="22" width="11.69921875" customWidth="1"/>
    <col min="23" max="23" width="10.69921875" customWidth="1"/>
  </cols>
  <sheetData>
    <row r="1" spans="2:23" ht="30" customHeight="1" x14ac:dyDescent="0.55000000000000004">
      <c r="B1" s="1" t="s">
        <v>262</v>
      </c>
    </row>
    <row r="2" spans="2:23" ht="28" customHeight="1" x14ac:dyDescent="0.3">
      <c r="B2" s="97" t="s">
        <v>263</v>
      </c>
      <c r="C2" s="97"/>
      <c r="D2" s="97"/>
      <c r="E2" s="97"/>
      <c r="F2" s="97"/>
      <c r="G2" s="97"/>
      <c r="H2" s="97"/>
      <c r="I2" s="97"/>
      <c r="J2" s="97"/>
      <c r="K2" s="97"/>
      <c r="L2" s="97"/>
      <c r="M2" s="97"/>
      <c r="N2" s="97"/>
      <c r="O2" s="97"/>
      <c r="P2" s="97"/>
      <c r="Q2" s="97"/>
      <c r="R2" s="97"/>
      <c r="S2" s="97"/>
      <c r="T2" s="97"/>
      <c r="U2" s="97"/>
      <c r="V2" s="97"/>
      <c r="W2" s="97"/>
    </row>
    <row r="4" spans="2:23" ht="18" customHeight="1" x14ac:dyDescent="0.3">
      <c r="B4" s="10" t="str">
        <f>"Month: "&amp;TEXT(AsOfMonth,"mmmm yyyy")&amp;" against budget"</f>
        <v>Month: August 2026 against budget</v>
      </c>
      <c r="C4" s="10"/>
      <c r="D4" s="10"/>
      <c r="E4" s="10"/>
      <c r="F4" s="10"/>
      <c r="G4" s="10"/>
      <c r="H4" s="10"/>
      <c r="I4" s="10"/>
      <c r="J4" s="10"/>
      <c r="K4" s="10"/>
      <c r="L4" s="10"/>
      <c r="M4" s="10"/>
      <c r="N4" s="10"/>
      <c r="O4" s="10"/>
      <c r="P4" s="10"/>
      <c r="Q4" s="10"/>
      <c r="R4" s="10"/>
      <c r="S4" s="10"/>
      <c r="T4" s="10"/>
      <c r="U4" s="10"/>
      <c r="V4" s="10"/>
      <c r="W4" s="10"/>
    </row>
    <row r="5" spans="2:23" ht="42" customHeight="1" x14ac:dyDescent="0.3">
      <c r="B5" s="41" t="s">
        <v>193</v>
      </c>
      <c r="C5" s="98" t="s">
        <v>184</v>
      </c>
      <c r="D5" s="42" t="s">
        <v>224</v>
      </c>
      <c r="E5" s="42" t="s">
        <v>264</v>
      </c>
      <c r="F5" s="42" t="s">
        <v>265</v>
      </c>
      <c r="G5" s="42" t="s">
        <v>223</v>
      </c>
      <c r="H5" s="42" t="s">
        <v>266</v>
      </c>
      <c r="I5" s="42" t="s">
        <v>267</v>
      </c>
      <c r="J5" s="42" t="s">
        <v>268</v>
      </c>
      <c r="K5" s="42" t="s">
        <v>269</v>
      </c>
      <c r="L5" s="42" t="s">
        <v>270</v>
      </c>
      <c r="M5" s="42" t="s">
        <v>271</v>
      </c>
      <c r="N5" s="42" t="s">
        <v>272</v>
      </c>
      <c r="O5" s="42" t="s">
        <v>273</v>
      </c>
      <c r="P5" s="42" t="s">
        <v>164</v>
      </c>
      <c r="Q5" s="42" t="s">
        <v>274</v>
      </c>
      <c r="R5" s="42" t="s">
        <v>166</v>
      </c>
      <c r="S5" s="42" t="s">
        <v>168</v>
      </c>
      <c r="T5" s="42" t="s">
        <v>275</v>
      </c>
      <c r="U5" s="42" t="s">
        <v>276</v>
      </c>
      <c r="V5" s="42" t="s">
        <v>277</v>
      </c>
      <c r="W5" s="42" t="s">
        <v>278</v>
      </c>
    </row>
    <row r="6" spans="2:23" x14ac:dyDescent="0.3">
      <c r="B6" t="s">
        <v>15</v>
      </c>
      <c r="C6" t="s">
        <v>16</v>
      </c>
      <c r="D6" s="43">
        <f>SUMIFS(tbl_Budget[units],tbl_Budget[category],$B6,tbl_Budget[channel],$C6,tbl_Budget[month],"&gt;="&amp;AsOfMonth,tbl_Budget[month],"&lt;="&amp;AsOfMonth)</f>
        <v>2959</v>
      </c>
      <c r="E6" s="43">
        <f>SUMIFS(tbl_Budget[revenue],tbl_Budget[category],$B6,tbl_Budget[channel],$C6,tbl_Budget[month],"&gt;="&amp;AsOfMonth,tbl_Budget[month],"&lt;="&amp;AsOfMonth)</f>
        <v>583426.30999999994</v>
      </c>
      <c r="F6" s="43">
        <f>SUMIFS(tbl_Budget[cogs],tbl_Budget[category],$B6,tbl_Budget[channel],$C6,tbl_Budget[month],"&gt;="&amp;AsOfMonth,tbl_Budget[month],"&lt;="&amp;AsOfMonth)</f>
        <v>431578.03</v>
      </c>
      <c r="G6" s="43">
        <f>SUMIFS(tbl_Sales[units],tbl_Sales[category],$B6,tbl_Sales[channel],$C6,tbl_Sales[month],"&gt;="&amp;AsOfMonth,tbl_Sales[month],"&lt;="&amp;AsOfMonth)</f>
        <v>2931</v>
      </c>
      <c r="H6" s="43">
        <f>SUMIFS(tbl_Sales[net_revenue],tbl_Sales[category],$B6,tbl_Sales[channel],$C6,tbl_Sales[month],"&gt;="&amp;AsOfMonth,tbl_Sales[month],"&lt;="&amp;AsOfMonth)</f>
        <v>584467.02999999991</v>
      </c>
      <c r="I6" s="43">
        <f>SUMIFS(tbl_Sales[cogs],tbl_Sales[category],$B6,tbl_Sales[channel],$C6,tbl_Sales[month],"&gt;="&amp;AsOfMonth,tbl_Sales[month],"&lt;="&amp;AsOfMonth)</f>
        <v>456580.44</v>
      </c>
      <c r="J6" s="45" cm="1">
        <f t="array" ref="J6">SAFEDIV(E6,D6)</f>
        <v>197.17009462656301</v>
      </c>
      <c r="K6" s="45" cm="1">
        <f t="array" ref="K6">SAFEDIV(H6,G6)</f>
        <v>199.4087444558171</v>
      </c>
      <c r="L6" s="45" cm="1">
        <f t="array" ref="L6">SAFEDIV(F6,D6)</f>
        <v>145.85266306184522</v>
      </c>
      <c r="M6" s="45" cm="1">
        <f t="array" ref="M6">SAFEDIV(I6,G6)</f>
        <v>155.77633572159672</v>
      </c>
      <c r="N6" s="45">
        <f t="shared" ref="N6:N30" si="0">J6-L6</f>
        <v>51.317431564717793</v>
      </c>
      <c r="O6" s="99" cm="1">
        <f t="array" ref="O6">SAFEDIV(G6,G$30)-SAFEDIV(D6,D$30)</f>
        <v>-5.7687951576463475E-3</v>
      </c>
      <c r="P6" s="68">
        <f t="shared" ref="P6:P29" si="1">(G6-D6)*N$30</f>
        <v>-1089.903636165498</v>
      </c>
      <c r="Q6" s="68">
        <f t="shared" ref="Q6:Q29" si="2">(G6-D6)*(N6-N$30)</f>
        <v>-346.98444764660024</v>
      </c>
      <c r="R6" s="68">
        <f t="shared" ref="R6:R29" si="3">G6*(K6-J6)</f>
        <v>6561.4826495437273</v>
      </c>
      <c r="S6" s="68">
        <f t="shared" ref="S6:S29" si="4">-G6*(M6-L6)</f>
        <v>-29086.284565731654</v>
      </c>
      <c r="T6" s="70">
        <f t="shared" ref="T6:T30" si="5">SUM(P6:S6)</f>
        <v>-23961.690000000024</v>
      </c>
      <c r="U6" s="70">
        <f t="shared" ref="U6:U30" si="6">(H6-I6)-(E6-F6)</f>
        <v>-23961.690000000002</v>
      </c>
      <c r="V6" s="103">
        <f t="shared" ref="V6:V30" si="7">T6-U6</f>
        <v>0</v>
      </c>
      <c r="W6" t="str" cm="1">
        <f t="array" ref="W6">INDEX({"Volume","Mix","Price","Unit cost"},_xlfn.XMATCH(MAX(ABS(P6:S6)),ABS(P6:S6)))</f>
        <v>Unit cost</v>
      </c>
    </row>
    <row r="7" spans="2:23" x14ac:dyDescent="0.3">
      <c r="B7" t="s">
        <v>15</v>
      </c>
      <c r="C7" t="s">
        <v>20</v>
      </c>
      <c r="D7" s="43">
        <f>SUMIFS(tbl_Budget[units],tbl_Budget[category],$B7,tbl_Budget[channel],$C7,tbl_Budget[month],"&gt;="&amp;AsOfMonth,tbl_Budget[month],"&lt;="&amp;AsOfMonth)</f>
        <v>2025</v>
      </c>
      <c r="E7" s="43">
        <f>SUMIFS(tbl_Budget[revenue],tbl_Budget[category],$B7,tbl_Budget[channel],$C7,tbl_Budget[month],"&gt;="&amp;AsOfMonth,tbl_Budget[month],"&lt;="&amp;AsOfMonth)</f>
        <v>347499.93</v>
      </c>
      <c r="F7" s="43">
        <f>SUMIFS(tbl_Budget[cogs],tbl_Budget[category],$B7,tbl_Budget[channel],$C7,tbl_Budget[month],"&gt;="&amp;AsOfMonth,tbl_Budget[month],"&lt;="&amp;AsOfMonth)</f>
        <v>296251.17000000004</v>
      </c>
      <c r="G7" s="43">
        <f>SUMIFS(tbl_Sales[units],tbl_Sales[category],$B7,tbl_Sales[channel],$C7,tbl_Sales[month],"&gt;="&amp;AsOfMonth,tbl_Sales[month],"&lt;="&amp;AsOfMonth)</f>
        <v>2331</v>
      </c>
      <c r="H7" s="43">
        <f>SUMIFS(tbl_Sales[net_revenue],tbl_Sales[category],$B7,tbl_Sales[channel],$C7,tbl_Sales[month],"&gt;="&amp;AsOfMonth,tbl_Sales[month],"&lt;="&amp;AsOfMonth)</f>
        <v>402742.59999999992</v>
      </c>
      <c r="I7" s="43">
        <f>SUMIFS(tbl_Sales[cogs],tbl_Sales[category],$B7,tbl_Sales[channel],$C7,tbl_Sales[month],"&gt;="&amp;AsOfMonth,tbl_Sales[month],"&lt;="&amp;AsOfMonth)</f>
        <v>364589.83000000007</v>
      </c>
      <c r="J7" s="45" cm="1">
        <f t="array" ref="J7">SAFEDIV(E7,D7)</f>
        <v>171.60490370370371</v>
      </c>
      <c r="K7" s="45" cm="1">
        <f t="array" ref="K7">SAFEDIV(H7,G7)</f>
        <v>172.77674817674813</v>
      </c>
      <c r="L7" s="45" cm="1">
        <f t="array" ref="L7">SAFEDIV(F7,D7)</f>
        <v>146.29687407407408</v>
      </c>
      <c r="M7" s="45" cm="1">
        <f t="array" ref="M7">SAFEDIV(I7,G7)</f>
        <v>156.4091934791935</v>
      </c>
      <c r="N7" s="45">
        <f t="shared" si="0"/>
        <v>25.30802962962963</v>
      </c>
      <c r="O7" s="99" cm="1">
        <f t="array" ref="O7">SAFEDIV(G7,G$30)-SAFEDIV(D7,D$30)</f>
        <v>7.3365744503137015E-3</v>
      </c>
      <c r="P7" s="68">
        <f t="shared" si="1"/>
        <v>11911.089738094372</v>
      </c>
      <c r="Q7" s="68">
        <f t="shared" si="2"/>
        <v>-4166.8326714277036</v>
      </c>
      <c r="R7" s="68">
        <f t="shared" si="3"/>
        <v>2731.569466666534</v>
      </c>
      <c r="S7" s="68">
        <f t="shared" si="4"/>
        <v>-23571.816533333371</v>
      </c>
      <c r="T7" s="70">
        <f t="shared" si="5"/>
        <v>-13095.990000000169</v>
      </c>
      <c r="U7" s="70">
        <f t="shared" si="6"/>
        <v>-13095.990000000107</v>
      </c>
      <c r="V7" s="103">
        <f t="shared" si="7"/>
        <v>-6.184563972055912E-11</v>
      </c>
      <c r="W7" t="str" cm="1">
        <f t="array" ref="W7">INDEX({"Volume","Mix","Price","Unit cost"},_xlfn.XMATCH(MAX(ABS(P7:S7)),ABS(P7:S7)))</f>
        <v>Unit cost</v>
      </c>
    </row>
    <row r="8" spans="2:23" x14ac:dyDescent="0.3">
      <c r="B8" t="s">
        <v>15</v>
      </c>
      <c r="C8" t="s">
        <v>21</v>
      </c>
      <c r="D8" s="43">
        <f>SUMIFS(tbl_Budget[units],tbl_Budget[category],$B8,tbl_Budget[channel],$C8,tbl_Budget[month],"&gt;="&amp;AsOfMonth,tbl_Budget[month],"&lt;="&amp;AsOfMonth)</f>
        <v>1240</v>
      </c>
      <c r="E8" s="43">
        <f>SUMIFS(tbl_Budget[revenue],tbl_Budget[category],$B8,tbl_Budget[channel],$C8,tbl_Budget[month],"&gt;="&amp;AsOfMonth,tbl_Budget[month],"&lt;="&amp;AsOfMonth)</f>
        <v>231979.01000000004</v>
      </c>
      <c r="F8" s="43">
        <f>SUMIFS(tbl_Budget[cogs],tbl_Budget[category],$B8,tbl_Budget[channel],$C8,tbl_Budget[month],"&gt;="&amp;AsOfMonth,tbl_Budget[month],"&lt;="&amp;AsOfMonth)</f>
        <v>180751.93999999997</v>
      </c>
      <c r="G8" s="43">
        <f>SUMIFS(tbl_Sales[units],tbl_Sales[category],$B8,tbl_Sales[channel],$C8,tbl_Sales[month],"&gt;="&amp;AsOfMonth,tbl_Sales[month],"&lt;="&amp;AsOfMonth)</f>
        <v>1183</v>
      </c>
      <c r="H8" s="43">
        <f>SUMIFS(tbl_Sales[net_revenue],tbl_Sales[category],$B8,tbl_Sales[channel],$C8,tbl_Sales[month],"&gt;="&amp;AsOfMonth,tbl_Sales[month],"&lt;="&amp;AsOfMonth)</f>
        <v>223595.77999999997</v>
      </c>
      <c r="I8" s="43">
        <f>SUMIFS(tbl_Sales[cogs],tbl_Sales[category],$B8,tbl_Sales[channel],$C8,tbl_Sales[month],"&gt;="&amp;AsOfMonth,tbl_Sales[month],"&lt;="&amp;AsOfMonth)</f>
        <v>184475.93999999997</v>
      </c>
      <c r="J8" s="45" cm="1">
        <f t="array" ref="J8">SAFEDIV(E8,D8)</f>
        <v>187.07984677419358</v>
      </c>
      <c r="K8" s="45" cm="1">
        <f t="array" ref="K8">SAFEDIV(H8,G8)</f>
        <v>189.00742180896023</v>
      </c>
      <c r="L8" s="45" cm="1">
        <f t="array" ref="L8">SAFEDIV(F8,D8)</f>
        <v>145.76769354838709</v>
      </c>
      <c r="M8" s="45" cm="1">
        <f t="array" ref="M8">SAFEDIV(I8,G8)</f>
        <v>155.93908706677936</v>
      </c>
      <c r="N8" s="45">
        <f t="shared" si="0"/>
        <v>41.312153225806497</v>
      </c>
      <c r="O8" s="99" cm="1">
        <f t="array" ref="O8">SAFEDIV(G8,G$30)-SAFEDIV(D8,D$30)</f>
        <v>-3.9884026957088259E-3</v>
      </c>
      <c r="P8" s="68">
        <f t="shared" si="1"/>
        <v>-2218.7324021940494</v>
      </c>
      <c r="Q8" s="68">
        <f t="shared" si="2"/>
        <v>-136.0603316769209</v>
      </c>
      <c r="R8" s="68">
        <f t="shared" si="3"/>
        <v>2280.321266128944</v>
      </c>
      <c r="S8" s="68">
        <f t="shared" si="4"/>
        <v>-12032.758532258065</v>
      </c>
      <c r="T8" s="70">
        <f t="shared" si="5"/>
        <v>-12107.230000000092</v>
      </c>
      <c r="U8" s="70">
        <f t="shared" si="6"/>
        <v>-12107.230000000069</v>
      </c>
      <c r="V8" s="103">
        <f t="shared" si="7"/>
        <v>-2.3646862246096134E-11</v>
      </c>
      <c r="W8" t="str" cm="1">
        <f t="array" ref="W8">INDEX({"Volume","Mix","Price","Unit cost"},_xlfn.XMATCH(MAX(ABS(P8:S8)),ABS(P8:S8)))</f>
        <v>Unit cost</v>
      </c>
    </row>
    <row r="9" spans="2:23" x14ac:dyDescent="0.3">
      <c r="B9" t="s">
        <v>15</v>
      </c>
      <c r="C9" t="s">
        <v>22</v>
      </c>
      <c r="D9" s="43">
        <f>SUMIFS(tbl_Budget[units],tbl_Budget[category],$B9,tbl_Budget[channel],$C9,tbl_Budget[month],"&gt;="&amp;AsOfMonth,tbl_Budget[month],"&lt;="&amp;AsOfMonth)</f>
        <v>541</v>
      </c>
      <c r="E9" s="43">
        <f>SUMIFS(tbl_Budget[revenue],tbl_Budget[category],$B9,tbl_Budget[channel],$C9,tbl_Budget[month],"&gt;="&amp;AsOfMonth,tbl_Budget[month],"&lt;="&amp;AsOfMonth)</f>
        <v>118826.82</v>
      </c>
      <c r="F9" s="43">
        <f>SUMIFS(tbl_Budget[cogs],tbl_Budget[category],$B9,tbl_Budget[channel],$C9,tbl_Budget[month],"&gt;="&amp;AsOfMonth,tbl_Budget[month],"&lt;="&amp;AsOfMonth)</f>
        <v>78401.95</v>
      </c>
      <c r="G9" s="43">
        <f>SUMIFS(tbl_Sales[units],tbl_Sales[category],$B9,tbl_Sales[channel],$C9,tbl_Sales[month],"&gt;="&amp;AsOfMonth,tbl_Sales[month],"&lt;="&amp;AsOfMonth)</f>
        <v>531</v>
      </c>
      <c r="H9" s="43">
        <f>SUMIFS(tbl_Sales[net_revenue],tbl_Sales[category],$B9,tbl_Sales[channel],$C9,tbl_Sales[month],"&gt;="&amp;AsOfMonth,tbl_Sales[month],"&lt;="&amp;AsOfMonth)</f>
        <v>118874.18000000001</v>
      </c>
      <c r="I9" s="43">
        <f>SUMIFS(tbl_Sales[cogs],tbl_Sales[category],$B9,tbl_Sales[channel],$C9,tbl_Sales[month],"&gt;="&amp;AsOfMonth,tbl_Sales[month],"&lt;="&amp;AsOfMonth)</f>
        <v>83168.689999999988</v>
      </c>
      <c r="J9" s="45" cm="1">
        <f t="array" ref="J9">SAFEDIV(E9,D9)</f>
        <v>219.6429205175601</v>
      </c>
      <c r="K9" s="45" cm="1">
        <f t="array" ref="K9">SAFEDIV(H9,G9)</f>
        <v>223.86851224105462</v>
      </c>
      <c r="L9" s="45" cm="1">
        <f t="array" ref="L9">SAFEDIV(F9,D9)</f>
        <v>144.92042513863217</v>
      </c>
      <c r="M9" s="45" cm="1">
        <f t="array" ref="M9">SAFEDIV(I9,G9)</f>
        <v>156.62653483992466</v>
      </c>
      <c r="N9" s="45">
        <f t="shared" si="0"/>
        <v>74.722495378927931</v>
      </c>
      <c r="O9" s="99" cm="1">
        <f t="array" ref="O9">SAFEDIV(G9,G$30)-SAFEDIV(D9,D$30)</f>
        <v>-1.2241012076252798E-3</v>
      </c>
      <c r="P9" s="68">
        <f t="shared" si="1"/>
        <v>-389.25129863053496</v>
      </c>
      <c r="Q9" s="68">
        <f t="shared" si="2"/>
        <v>-357.97365515874435</v>
      </c>
      <c r="R9" s="68">
        <f t="shared" si="3"/>
        <v>2243.7892051755889</v>
      </c>
      <c r="S9" s="68">
        <f t="shared" si="4"/>
        <v>-6215.9442513863123</v>
      </c>
      <c r="T9" s="70">
        <f t="shared" si="5"/>
        <v>-4719.3800000000028</v>
      </c>
      <c r="U9" s="70">
        <f t="shared" si="6"/>
        <v>-4719.3799999999901</v>
      </c>
      <c r="V9" s="103">
        <f t="shared" si="7"/>
        <v>-1.2732925824820995E-11</v>
      </c>
      <c r="W9" t="str" cm="1">
        <f t="array" ref="W9">INDEX({"Volume","Mix","Price","Unit cost"},_xlfn.XMATCH(MAX(ABS(P9:S9)),ABS(P9:S9)))</f>
        <v>Unit cost</v>
      </c>
    </row>
    <row r="10" spans="2:23" x14ac:dyDescent="0.3">
      <c r="B10" t="s">
        <v>27</v>
      </c>
      <c r="C10" t="s">
        <v>16</v>
      </c>
      <c r="D10" s="43">
        <f>SUMIFS(tbl_Budget[units],tbl_Budget[category],$B10,tbl_Budget[channel],$C10,tbl_Budget[month],"&gt;="&amp;AsOfMonth,tbl_Budget[month],"&lt;="&amp;AsOfMonth)</f>
        <v>2377</v>
      </c>
      <c r="E10" s="43">
        <f>SUMIFS(tbl_Budget[revenue],tbl_Budget[category],$B10,tbl_Budget[channel],$C10,tbl_Budget[month],"&gt;="&amp;AsOfMonth,tbl_Budget[month],"&lt;="&amp;AsOfMonth)</f>
        <v>296153.46000000002</v>
      </c>
      <c r="F10" s="43">
        <f>SUMIFS(tbl_Budget[cogs],tbl_Budget[category],$B10,tbl_Budget[channel],$C10,tbl_Budget[month],"&gt;="&amp;AsOfMonth,tbl_Budget[month],"&lt;="&amp;AsOfMonth)</f>
        <v>206363.81</v>
      </c>
      <c r="G10" s="43">
        <f>SUMIFS(tbl_Sales[units],tbl_Sales[category],$B10,tbl_Sales[channel],$C10,tbl_Sales[month],"&gt;="&amp;AsOfMonth,tbl_Sales[month],"&lt;="&amp;AsOfMonth)</f>
        <v>2383</v>
      </c>
      <c r="H10" s="43">
        <f>SUMIFS(tbl_Sales[net_revenue],tbl_Sales[category],$B10,tbl_Sales[channel],$C10,tbl_Sales[month],"&gt;="&amp;AsOfMonth,tbl_Sales[month],"&lt;="&amp;AsOfMonth)</f>
        <v>297549.75000000006</v>
      </c>
      <c r="I10" s="43">
        <f>SUMIFS(tbl_Sales[cogs],tbl_Sales[category],$B10,tbl_Sales[channel],$C10,tbl_Sales[month],"&gt;="&amp;AsOfMonth,tbl_Sales[month],"&lt;="&amp;AsOfMonth)</f>
        <v>207729.97</v>
      </c>
      <c r="J10" s="45" cm="1">
        <f t="array" ref="J10">SAFEDIV(E10,D10)</f>
        <v>124.59127471602862</v>
      </c>
      <c r="K10" s="45" cm="1">
        <f t="array" ref="K10">SAFEDIV(H10,G10)</f>
        <v>124.86351237935378</v>
      </c>
      <c r="L10" s="45" cm="1">
        <f t="array" ref="L10">SAFEDIV(F10,D10)</f>
        <v>86.816916281026508</v>
      </c>
      <c r="M10" s="45" cm="1">
        <f t="array" ref="M10">SAFEDIV(I10,G10)</f>
        <v>87.171619806966007</v>
      </c>
      <c r="N10" s="45">
        <f t="shared" si="0"/>
        <v>37.774358435002114</v>
      </c>
      <c r="O10" s="99" cm="1">
        <f t="array" ref="O10">SAFEDIV(G10,G$30)-SAFEDIV(D10,D$30)</f>
        <v>-3.6453259357489692E-3</v>
      </c>
      <c r="P10" s="68">
        <f t="shared" si="1"/>
        <v>233.55077917832099</v>
      </c>
      <c r="Q10" s="68">
        <f t="shared" si="2"/>
        <v>-6.9046285683083113</v>
      </c>
      <c r="R10" s="68">
        <f t="shared" si="3"/>
        <v>648.74235170384929</v>
      </c>
      <c r="S10" s="68">
        <f t="shared" si="4"/>
        <v>-845.25850231382572</v>
      </c>
      <c r="T10" s="70">
        <f t="shared" si="5"/>
        <v>30.130000000036262</v>
      </c>
      <c r="U10" s="70">
        <f t="shared" si="6"/>
        <v>30.13000000003376</v>
      </c>
      <c r="V10" s="103">
        <f t="shared" si="7"/>
        <v>2.5011104298755527E-12</v>
      </c>
      <c r="W10" t="str" cm="1">
        <f t="array" ref="W10">INDEX({"Volume","Mix","Price","Unit cost"},_xlfn.XMATCH(MAX(ABS(P10:S10)),ABS(P10:S10)))</f>
        <v>Unit cost</v>
      </c>
    </row>
    <row r="11" spans="2:23" x14ac:dyDescent="0.3">
      <c r="B11" t="s">
        <v>27</v>
      </c>
      <c r="C11" t="s">
        <v>20</v>
      </c>
      <c r="D11" s="43">
        <f>SUMIFS(tbl_Budget[units],tbl_Budget[category],$B11,tbl_Budget[channel],$C11,tbl_Budget[month],"&gt;="&amp;AsOfMonth,tbl_Budget[month],"&lt;="&amp;AsOfMonth)</f>
        <v>1610</v>
      </c>
      <c r="E11" s="43">
        <f>SUMIFS(tbl_Budget[revenue],tbl_Budget[category],$B11,tbl_Budget[channel],$C11,tbl_Budget[month],"&gt;="&amp;AsOfMonth,tbl_Budget[month],"&lt;="&amp;AsOfMonth)</f>
        <v>174830.15</v>
      </c>
      <c r="F11" s="43">
        <f>SUMIFS(tbl_Budget[cogs],tbl_Budget[category],$B11,tbl_Budget[channel],$C11,tbl_Budget[month],"&gt;="&amp;AsOfMonth,tbl_Budget[month],"&lt;="&amp;AsOfMonth)</f>
        <v>139919.96</v>
      </c>
      <c r="G11" s="43">
        <f>SUMIFS(tbl_Sales[units],tbl_Sales[category],$B11,tbl_Sales[channel],$C11,tbl_Sales[month],"&gt;="&amp;AsOfMonth,tbl_Sales[month],"&lt;="&amp;AsOfMonth)</f>
        <v>1969</v>
      </c>
      <c r="H11" s="43">
        <f>SUMIFS(tbl_Sales[net_revenue],tbl_Sales[category],$B11,tbl_Sales[channel],$C11,tbl_Sales[month],"&gt;="&amp;AsOfMonth,tbl_Sales[month],"&lt;="&amp;AsOfMonth)</f>
        <v>211529.50000000003</v>
      </c>
      <c r="I11" s="43">
        <f>SUMIFS(tbl_Sales[cogs],tbl_Sales[category],$B11,tbl_Sales[channel],$C11,tbl_Sales[month],"&gt;="&amp;AsOfMonth,tbl_Sales[month],"&lt;="&amp;AsOfMonth)</f>
        <v>171477.95</v>
      </c>
      <c r="J11" s="45" cm="1">
        <f t="array" ref="J11">SAFEDIV(E11,D11)</f>
        <v>108.59015527950311</v>
      </c>
      <c r="K11" s="45" cm="1">
        <f t="array" ref="K11">SAFEDIV(H11,G11)</f>
        <v>107.42991366175725</v>
      </c>
      <c r="L11" s="45" cm="1">
        <f t="array" ref="L11">SAFEDIV(F11,D11)</f>
        <v>86.90680745341615</v>
      </c>
      <c r="M11" s="45" cm="1">
        <f t="array" ref="M11">SAFEDIV(I11,G11)</f>
        <v>87.088852209243271</v>
      </c>
      <c r="N11" s="45">
        <f t="shared" si="0"/>
        <v>21.683347826086958</v>
      </c>
      <c r="O11" s="99" cm="1">
        <f t="array" ref="O11">SAFEDIV(G11,G$30)-SAFEDIV(D11,D$30)</f>
        <v>9.8486849893444778E-3</v>
      </c>
      <c r="P11" s="68">
        <f t="shared" si="1"/>
        <v>13974.121620836206</v>
      </c>
      <c r="Q11" s="68">
        <f t="shared" si="2"/>
        <v>-6189.7997512709881</v>
      </c>
      <c r="R11" s="68">
        <f t="shared" si="3"/>
        <v>-2284.5157453415859</v>
      </c>
      <c r="S11" s="68">
        <f t="shared" si="4"/>
        <v>-358.44612422360166</v>
      </c>
      <c r="T11" s="70">
        <f t="shared" si="5"/>
        <v>5141.3600000000297</v>
      </c>
      <c r="U11" s="70">
        <f t="shared" si="6"/>
        <v>5141.3600000000151</v>
      </c>
      <c r="V11" s="103">
        <f t="shared" si="7"/>
        <v>1.4551915228366852E-11</v>
      </c>
      <c r="W11" t="str" cm="1">
        <f t="array" ref="W11">INDEX({"Volume","Mix","Price","Unit cost"},_xlfn.XMATCH(MAX(ABS(P11:S11)),ABS(P11:S11)))</f>
        <v>Volume</v>
      </c>
    </row>
    <row r="12" spans="2:23" x14ac:dyDescent="0.3">
      <c r="B12" t="s">
        <v>27</v>
      </c>
      <c r="C12" t="s">
        <v>21</v>
      </c>
      <c r="D12" s="43">
        <f>SUMIFS(tbl_Budget[units],tbl_Budget[category],$B12,tbl_Budget[channel],$C12,tbl_Budget[month],"&gt;="&amp;AsOfMonth,tbl_Budget[month],"&lt;="&amp;AsOfMonth)</f>
        <v>994</v>
      </c>
      <c r="E12" s="43">
        <f>SUMIFS(tbl_Budget[revenue],tbl_Budget[category],$B12,tbl_Budget[channel],$C12,tbl_Budget[month],"&gt;="&amp;AsOfMonth,tbl_Budget[month],"&lt;="&amp;AsOfMonth)</f>
        <v>117606.51</v>
      </c>
      <c r="F12" s="43">
        <f>SUMIFS(tbl_Budget[cogs],tbl_Budget[category],$B12,tbl_Budget[channel],$C12,tbl_Budget[month],"&gt;="&amp;AsOfMonth,tbl_Budget[month],"&lt;="&amp;AsOfMonth)</f>
        <v>86287.99</v>
      </c>
      <c r="G12" s="43">
        <f>SUMIFS(tbl_Sales[units],tbl_Sales[category],$B12,tbl_Sales[channel],$C12,tbl_Sales[month],"&gt;="&amp;AsOfMonth,tbl_Sales[month],"&lt;="&amp;AsOfMonth)</f>
        <v>958</v>
      </c>
      <c r="H12" s="43">
        <f>SUMIFS(tbl_Sales[net_revenue],tbl_Sales[category],$B12,tbl_Sales[channel],$C12,tbl_Sales[month],"&gt;="&amp;AsOfMonth,tbl_Sales[month],"&lt;="&amp;AsOfMonth)</f>
        <v>113425.64</v>
      </c>
      <c r="I12" s="43">
        <f>SUMIFS(tbl_Sales[cogs],tbl_Sales[category],$B12,tbl_Sales[channel],$C12,tbl_Sales[month],"&gt;="&amp;AsOfMonth,tbl_Sales[month],"&lt;="&amp;AsOfMonth)</f>
        <v>83237</v>
      </c>
      <c r="J12" s="45" cm="1">
        <f t="array" ref="J12">SAFEDIV(E12,D12)</f>
        <v>118.31640845070422</v>
      </c>
      <c r="K12" s="45" cm="1">
        <f t="array" ref="K12">SAFEDIV(H12,G12)</f>
        <v>118.39837160751566</v>
      </c>
      <c r="L12" s="45" cm="1">
        <f t="array" ref="L12">SAFEDIV(F12,D12)</f>
        <v>86.808843058350107</v>
      </c>
      <c r="M12" s="45" cm="1">
        <f t="array" ref="M12">SAFEDIV(I12,G12)</f>
        <v>86.886221294363253</v>
      </c>
      <c r="N12" s="45">
        <f t="shared" si="0"/>
        <v>31.50756539235411</v>
      </c>
      <c r="O12" s="99" cm="1">
        <f t="array" ref="O12">SAFEDIV(G12,G$30)-SAFEDIV(D12,D$30)</f>
        <v>-2.8608047089830196E-3</v>
      </c>
      <c r="P12" s="68">
        <f t="shared" si="1"/>
        <v>-1401.3046750699259</v>
      </c>
      <c r="Q12" s="68">
        <f t="shared" si="2"/>
        <v>267.03232094517801</v>
      </c>
      <c r="R12" s="68">
        <f t="shared" si="3"/>
        <v>78.520704225359793</v>
      </c>
      <c r="S12" s="68">
        <f t="shared" si="4"/>
        <v>-74.128350100594162</v>
      </c>
      <c r="T12" s="70">
        <f t="shared" si="5"/>
        <v>-1129.8799999999821</v>
      </c>
      <c r="U12" s="70">
        <f t="shared" si="6"/>
        <v>-1129.8799999999901</v>
      </c>
      <c r="V12" s="103">
        <f t="shared" si="7"/>
        <v>7.9580786405131221E-12</v>
      </c>
      <c r="W12" t="str" cm="1">
        <f t="array" ref="W12">INDEX({"Volume","Mix","Price","Unit cost"},_xlfn.XMATCH(MAX(ABS(P12:S12)),ABS(P12:S12)))</f>
        <v>Volume</v>
      </c>
    </row>
    <row r="13" spans="2:23" x14ac:dyDescent="0.3">
      <c r="B13" t="s">
        <v>27</v>
      </c>
      <c r="C13" t="s">
        <v>22</v>
      </c>
      <c r="D13" s="43">
        <f>SUMIFS(tbl_Budget[units],tbl_Budget[category],$B13,tbl_Budget[channel],$C13,tbl_Budget[month],"&gt;="&amp;AsOfMonth,tbl_Budget[month],"&lt;="&amp;AsOfMonth)</f>
        <v>432</v>
      </c>
      <c r="E13" s="43">
        <f>SUMIFS(tbl_Budget[revenue],tbl_Budget[category],$B13,tbl_Budget[channel],$C13,tbl_Budget[month],"&gt;="&amp;AsOfMonth,tbl_Budget[month],"&lt;="&amp;AsOfMonth)</f>
        <v>60371.859999999993</v>
      </c>
      <c r="F13" s="43">
        <f>SUMIFS(tbl_Budget[cogs],tbl_Budget[category],$B13,tbl_Budget[channel],$C13,tbl_Budget[month],"&gt;="&amp;AsOfMonth,tbl_Budget[month],"&lt;="&amp;AsOfMonth)</f>
        <v>37569.22</v>
      </c>
      <c r="G13" s="43">
        <f>SUMIFS(tbl_Sales[units],tbl_Sales[category],$B13,tbl_Sales[channel],$C13,tbl_Sales[month],"&gt;="&amp;AsOfMonth,tbl_Sales[month],"&lt;="&amp;AsOfMonth)</f>
        <v>433</v>
      </c>
      <c r="H13" s="43">
        <f>SUMIFS(tbl_Sales[net_revenue],tbl_Sales[category],$B13,tbl_Sales[channel],$C13,tbl_Sales[month],"&gt;="&amp;AsOfMonth,tbl_Sales[month],"&lt;="&amp;AsOfMonth)</f>
        <v>60576.65</v>
      </c>
      <c r="I13" s="43">
        <f>SUMIFS(tbl_Sales[cogs],tbl_Sales[category],$B13,tbl_Sales[channel],$C13,tbl_Sales[month],"&gt;="&amp;AsOfMonth,tbl_Sales[month],"&lt;="&amp;AsOfMonth)</f>
        <v>37699.929999999993</v>
      </c>
      <c r="J13" s="45" cm="1">
        <f t="array" ref="J13">SAFEDIV(E13,D13)</f>
        <v>139.74967592592591</v>
      </c>
      <c r="K13" s="45" cm="1">
        <f t="array" ref="K13">SAFEDIV(H13,G13)</f>
        <v>139.89988452655891</v>
      </c>
      <c r="L13" s="45" cm="1">
        <f t="array" ref="L13">SAFEDIV(F13,D13)</f>
        <v>86.965787037037046</v>
      </c>
      <c r="M13" s="45" cm="1">
        <f t="array" ref="M13">SAFEDIV(I13,G13)</f>
        <v>87.066812933025389</v>
      </c>
      <c r="N13" s="45">
        <f t="shared" si="0"/>
        <v>52.783888888888868</v>
      </c>
      <c r="O13" s="99" cm="1">
        <f t="array" ref="O13">SAFEDIV(G13,G$30)-SAFEDIV(D13,D$30)</f>
        <v>-6.6564669578454347E-4</v>
      </c>
      <c r="P13" s="68">
        <f t="shared" si="1"/>
        <v>38.925129863053499</v>
      </c>
      <c r="Q13" s="68">
        <f t="shared" si="2"/>
        <v>13.858759025835369</v>
      </c>
      <c r="R13" s="68">
        <f t="shared" si="3"/>
        <v>65.040324074086072</v>
      </c>
      <c r="S13" s="68">
        <f t="shared" si="4"/>
        <v>-43.744212962952517</v>
      </c>
      <c r="T13" s="70">
        <f t="shared" si="5"/>
        <v>74.080000000022423</v>
      </c>
      <c r="U13" s="70">
        <f t="shared" si="6"/>
        <v>74.080000000016298</v>
      </c>
      <c r="V13" s="103">
        <f t="shared" si="7"/>
        <v>6.1248783822520636E-12</v>
      </c>
      <c r="W13" t="str" cm="1">
        <f t="array" ref="W13">INDEX({"Volume","Mix","Price","Unit cost"},_xlfn.XMATCH(MAX(ABS(P13:S13)),ABS(P13:S13)))</f>
        <v>Price</v>
      </c>
    </row>
    <row r="14" spans="2:23" x14ac:dyDescent="0.3">
      <c r="B14" t="s">
        <v>32</v>
      </c>
      <c r="C14" t="s">
        <v>16</v>
      </c>
      <c r="D14" s="43">
        <f>SUMIFS(tbl_Budget[units],tbl_Budget[category],$B14,tbl_Budget[channel],$C14,tbl_Budget[month],"&gt;="&amp;AsOfMonth,tbl_Budget[month],"&lt;="&amp;AsOfMonth)</f>
        <v>3305</v>
      </c>
      <c r="E14" s="43">
        <f>SUMIFS(tbl_Budget[revenue],tbl_Budget[category],$B14,tbl_Budget[channel],$C14,tbl_Budget[month],"&gt;="&amp;AsOfMonth,tbl_Budget[month],"&lt;="&amp;AsOfMonth)</f>
        <v>364962.75999999995</v>
      </c>
      <c r="F14" s="43">
        <f>SUMIFS(tbl_Budget[cogs],tbl_Budget[category],$B14,tbl_Budget[channel],$C14,tbl_Budget[month],"&gt;="&amp;AsOfMonth,tbl_Budget[month],"&lt;="&amp;AsOfMonth)</f>
        <v>261441.24</v>
      </c>
      <c r="G14" s="43">
        <f>SUMIFS(tbl_Sales[units],tbl_Sales[category],$B14,tbl_Sales[channel],$C14,tbl_Sales[month],"&gt;="&amp;AsOfMonth,tbl_Sales[month],"&lt;="&amp;AsOfMonth)</f>
        <v>3261</v>
      </c>
      <c r="H14" s="43">
        <f>SUMIFS(tbl_Sales[net_revenue],tbl_Sales[category],$B14,tbl_Sales[channel],$C14,tbl_Sales[month],"&gt;="&amp;AsOfMonth,tbl_Sales[month],"&lt;="&amp;AsOfMonth)</f>
        <v>359161.33000000007</v>
      </c>
      <c r="I14" s="43">
        <f>SUMIFS(tbl_Sales[cogs],tbl_Sales[category],$B14,tbl_Sales[channel],$C14,tbl_Sales[month],"&gt;="&amp;AsOfMonth,tbl_Sales[month],"&lt;="&amp;AsOfMonth)</f>
        <v>257683.40000000002</v>
      </c>
      <c r="J14" s="45" cm="1">
        <f t="array" ref="J14">SAFEDIV(E14,D14)</f>
        <v>110.42746142208773</v>
      </c>
      <c r="K14" s="45" cm="1">
        <f t="array" ref="K14">SAFEDIV(H14,G14)</f>
        <v>110.13840233057347</v>
      </c>
      <c r="L14" s="45" cm="1">
        <f t="array" ref="L14">SAFEDIV(F14,D14)</f>
        <v>79.104762481089253</v>
      </c>
      <c r="M14" s="45" cm="1">
        <f t="array" ref="M14">SAFEDIV(I14,G14)</f>
        <v>79.0197485433916</v>
      </c>
      <c r="N14" s="45">
        <f t="shared" si="0"/>
        <v>31.322698940998478</v>
      </c>
      <c r="O14" s="99" cm="1">
        <f t="array" ref="O14">SAFEDIV(G14,G$30)-SAFEDIV(D14,D$30)</f>
        <v>-6.8849906593225069E-3</v>
      </c>
      <c r="P14" s="68">
        <f t="shared" si="1"/>
        <v>-1712.705713974354</v>
      </c>
      <c r="Q14" s="68">
        <f t="shared" si="2"/>
        <v>334.50696057042092</v>
      </c>
      <c r="R14" s="68">
        <f t="shared" si="3"/>
        <v>-942.62169742800518</v>
      </c>
      <c r="S14" s="68">
        <f t="shared" si="4"/>
        <v>277.23045083204602</v>
      </c>
      <c r="T14" s="70">
        <f t="shared" si="5"/>
        <v>-2043.5899999998921</v>
      </c>
      <c r="U14" s="70">
        <f t="shared" si="6"/>
        <v>-2043.5899999999092</v>
      </c>
      <c r="V14" s="103">
        <f t="shared" si="7"/>
        <v>1.7053025658242404E-11</v>
      </c>
      <c r="W14" t="str" cm="1">
        <f t="array" ref="W14">INDEX({"Volume","Mix","Price","Unit cost"},_xlfn.XMATCH(MAX(ABS(P14:S14)),ABS(P14:S14)))</f>
        <v>Volume</v>
      </c>
    </row>
    <row r="15" spans="2:23" x14ac:dyDescent="0.3">
      <c r="B15" t="s">
        <v>32</v>
      </c>
      <c r="C15" t="s">
        <v>20</v>
      </c>
      <c r="D15" s="43">
        <f>SUMIFS(tbl_Budget[units],tbl_Budget[category],$B15,tbl_Budget[channel],$C15,tbl_Budget[month],"&gt;="&amp;AsOfMonth,tbl_Budget[month],"&lt;="&amp;AsOfMonth)</f>
        <v>2177</v>
      </c>
      <c r="E15" s="43">
        <f>SUMIFS(tbl_Budget[revenue],tbl_Budget[category],$B15,tbl_Budget[channel],$C15,tbl_Budget[month],"&gt;="&amp;AsOfMonth,tbl_Budget[month],"&lt;="&amp;AsOfMonth)</f>
        <v>208819.64999999997</v>
      </c>
      <c r="F15" s="43">
        <f>SUMIFS(tbl_Budget[cogs],tbl_Budget[category],$B15,tbl_Budget[channel],$C15,tbl_Budget[month],"&gt;="&amp;AsOfMonth,tbl_Budget[month],"&lt;="&amp;AsOfMonth)</f>
        <v>172263.01</v>
      </c>
      <c r="G15" s="43">
        <f>SUMIFS(tbl_Sales[units],tbl_Sales[category],$B15,tbl_Sales[channel],$C15,tbl_Sales[month],"&gt;="&amp;AsOfMonth,tbl_Sales[month],"&lt;="&amp;AsOfMonth)</f>
        <v>2712</v>
      </c>
      <c r="H15" s="43">
        <f>SUMIFS(tbl_Sales[net_revenue],tbl_Sales[category],$B15,tbl_Sales[channel],$C15,tbl_Sales[month],"&gt;="&amp;AsOfMonth,tbl_Sales[month],"&lt;="&amp;AsOfMonth)</f>
        <v>260031.22999999998</v>
      </c>
      <c r="I15" s="43">
        <f>SUMIFS(tbl_Sales[cogs],tbl_Sales[category],$B15,tbl_Sales[channel],$C15,tbl_Sales[month],"&gt;="&amp;AsOfMonth,tbl_Sales[month],"&lt;="&amp;AsOfMonth)</f>
        <v>215038.81</v>
      </c>
      <c r="J15" s="45" cm="1">
        <f t="array" ref="J15">SAFEDIV(E15,D15)</f>
        <v>95.920831419384456</v>
      </c>
      <c r="K15" s="45" cm="1">
        <f t="array" ref="K15">SAFEDIV(H15,G15)</f>
        <v>95.881721976401167</v>
      </c>
      <c r="L15" s="45" cm="1">
        <f t="array" ref="L15">SAFEDIV(F15,D15)</f>
        <v>79.12862195682132</v>
      </c>
      <c r="M15" s="45" cm="1">
        <f t="array" ref="M15">SAFEDIV(I15,G15)</f>
        <v>79.291596607669618</v>
      </c>
      <c r="N15" s="45">
        <f t="shared" si="0"/>
        <v>16.792209462563136</v>
      </c>
      <c r="O15" s="99" cm="1">
        <f t="array" ref="O15">SAFEDIV(G15,G$30)-SAFEDIV(D15,D$30)</f>
        <v>1.5037404405621443E-2</v>
      </c>
      <c r="P15" s="68">
        <f t="shared" si="1"/>
        <v>20824.944476733621</v>
      </c>
      <c r="Q15" s="68">
        <f t="shared" si="2"/>
        <v>-11841.112414262345</v>
      </c>
      <c r="R15" s="68">
        <f t="shared" si="3"/>
        <v>-106.06480937067977</v>
      </c>
      <c r="S15" s="68">
        <f t="shared" si="4"/>
        <v>-441.98725310058444</v>
      </c>
      <c r="T15" s="70">
        <f t="shared" si="5"/>
        <v>8435.7800000000116</v>
      </c>
      <c r="U15" s="70">
        <f t="shared" si="6"/>
        <v>8435.7800000000279</v>
      </c>
      <c r="V15" s="103">
        <f t="shared" si="7"/>
        <v>-1.6370904631912708E-11</v>
      </c>
      <c r="W15" t="str" cm="1">
        <f t="array" ref="W15">INDEX({"Volume","Mix","Price","Unit cost"},_xlfn.XMATCH(MAX(ABS(P15:S15)),ABS(P15:S15)))</f>
        <v>Volume</v>
      </c>
    </row>
    <row r="16" spans="2:23" x14ac:dyDescent="0.3">
      <c r="B16" t="s">
        <v>32</v>
      </c>
      <c r="C16" t="s">
        <v>21</v>
      </c>
      <c r="D16" s="43">
        <f>SUMIFS(tbl_Budget[units],tbl_Budget[category],$B16,tbl_Budget[channel],$C16,tbl_Budget[month],"&gt;="&amp;AsOfMonth,tbl_Budget[month],"&lt;="&amp;AsOfMonth)</f>
        <v>1307</v>
      </c>
      <c r="E16" s="43">
        <f>SUMIFS(tbl_Budget[revenue],tbl_Budget[category],$B16,tbl_Budget[channel],$C16,tbl_Budget[month],"&gt;="&amp;AsOfMonth,tbl_Budget[month],"&lt;="&amp;AsOfMonth)</f>
        <v>136559.68999999997</v>
      </c>
      <c r="F16" s="43">
        <f>SUMIFS(tbl_Budget[cogs],tbl_Budget[category],$B16,tbl_Budget[channel],$C16,tbl_Budget[month],"&gt;="&amp;AsOfMonth,tbl_Budget[month],"&lt;="&amp;AsOfMonth)</f>
        <v>103104.17000000001</v>
      </c>
      <c r="G16" s="43">
        <f>SUMIFS(tbl_Sales[units],tbl_Sales[category],$B16,tbl_Sales[channel],$C16,tbl_Sales[month],"&gt;="&amp;AsOfMonth,tbl_Sales[month],"&lt;="&amp;AsOfMonth)</f>
        <v>1335</v>
      </c>
      <c r="H16" s="43">
        <f>SUMIFS(tbl_Sales[net_revenue],tbl_Sales[category],$B16,tbl_Sales[channel],$C16,tbl_Sales[month],"&gt;="&amp;AsOfMonth,tbl_Sales[month],"&lt;="&amp;AsOfMonth)</f>
        <v>139624.43</v>
      </c>
      <c r="I16" s="43">
        <f>SUMIFS(tbl_Sales[cogs],tbl_Sales[category],$B16,tbl_Sales[channel],$C16,tbl_Sales[month],"&gt;="&amp;AsOfMonth,tbl_Sales[month],"&lt;="&amp;AsOfMonth)</f>
        <v>105259.39</v>
      </c>
      <c r="J16" s="45" cm="1">
        <f t="array" ref="J16">SAFEDIV(E16,D16)</f>
        <v>104.48331293037488</v>
      </c>
      <c r="K16" s="45" cm="1">
        <f t="array" ref="K16">SAFEDIV(H16,G16)</f>
        <v>104.58758801498126</v>
      </c>
      <c r="L16" s="45" cm="1">
        <f t="array" ref="L16">SAFEDIV(F16,D16)</f>
        <v>78.886128538638118</v>
      </c>
      <c r="M16" s="45" cm="1">
        <f t="array" ref="M16">SAFEDIV(I16,G16)</f>
        <v>78.845985018726594</v>
      </c>
      <c r="N16" s="45">
        <f t="shared" si="0"/>
        <v>25.597184391736761</v>
      </c>
      <c r="O16" s="99" cm="1">
        <f t="array" ref="O16">SAFEDIV(G16,G$30)-SAFEDIV(D16,D$30)</f>
        <v>-1.1471694162886389E-3</v>
      </c>
      <c r="P16" s="68">
        <f t="shared" si="1"/>
        <v>1089.903636165498</v>
      </c>
      <c r="Q16" s="68">
        <f t="shared" si="2"/>
        <v>-373.18247319686867</v>
      </c>
      <c r="R16" s="68">
        <f t="shared" si="3"/>
        <v>139.20723794952443</v>
      </c>
      <c r="S16" s="68">
        <f t="shared" si="4"/>
        <v>53.591599081884667</v>
      </c>
      <c r="T16" s="70">
        <f t="shared" si="5"/>
        <v>909.52000000003841</v>
      </c>
      <c r="U16" s="70">
        <f t="shared" si="6"/>
        <v>909.52000000003318</v>
      </c>
      <c r="V16" s="103">
        <f t="shared" si="7"/>
        <v>5.2295945351943374E-12</v>
      </c>
      <c r="W16" t="str" cm="1">
        <f t="array" ref="W16">INDEX({"Volume","Mix","Price","Unit cost"},_xlfn.XMATCH(MAX(ABS(P16:S16)),ABS(P16:S16)))</f>
        <v>Volume</v>
      </c>
    </row>
    <row r="17" spans="2:23" x14ac:dyDescent="0.3">
      <c r="B17" t="s">
        <v>32</v>
      </c>
      <c r="C17" t="s">
        <v>22</v>
      </c>
      <c r="D17" s="43">
        <f>SUMIFS(tbl_Budget[units],tbl_Budget[category],$B17,tbl_Budget[channel],$C17,tbl_Budget[month],"&gt;="&amp;AsOfMonth,tbl_Budget[month],"&lt;="&amp;AsOfMonth)</f>
        <v>577</v>
      </c>
      <c r="E17" s="43">
        <f>SUMIFS(tbl_Budget[revenue],tbl_Budget[category],$B17,tbl_Budget[channel],$C17,tbl_Budget[month],"&gt;="&amp;AsOfMonth,tbl_Budget[month],"&lt;="&amp;AsOfMonth)</f>
        <v>71721.459999999977</v>
      </c>
      <c r="F17" s="43">
        <f>SUMIFS(tbl_Budget[cogs],tbl_Budget[category],$B17,tbl_Budget[channel],$C17,tbl_Budget[month],"&gt;="&amp;AsOfMonth,tbl_Budget[month],"&lt;="&amp;AsOfMonth)</f>
        <v>45836.340000000004</v>
      </c>
      <c r="G17" s="43">
        <f>SUMIFS(tbl_Sales[units],tbl_Sales[category],$B17,tbl_Sales[channel],$C17,tbl_Sales[month],"&gt;="&amp;AsOfMonth,tbl_Sales[month],"&lt;="&amp;AsOfMonth)</f>
        <v>587</v>
      </c>
      <c r="H17" s="43">
        <f>SUMIFS(tbl_Sales[net_revenue],tbl_Sales[category],$B17,tbl_Sales[channel],$C17,tbl_Sales[month],"&gt;="&amp;AsOfMonth,tbl_Sales[month],"&lt;="&amp;AsOfMonth)</f>
        <v>72704.450000000012</v>
      </c>
      <c r="I17" s="43">
        <f>SUMIFS(tbl_Sales[cogs],tbl_Sales[category],$B17,tbl_Sales[channel],$C17,tbl_Sales[month],"&gt;="&amp;AsOfMonth,tbl_Sales[month],"&lt;="&amp;AsOfMonth)</f>
        <v>46400.92</v>
      </c>
      <c r="J17" s="45" cm="1">
        <f t="array" ref="J17">SAFEDIV(E17,D17)</f>
        <v>124.30062391681105</v>
      </c>
      <c r="K17" s="45" cm="1">
        <f t="array" ref="K17">SAFEDIV(H17,G17)</f>
        <v>123.85766609880751</v>
      </c>
      <c r="L17" s="45" cm="1">
        <f t="array" ref="L17">SAFEDIV(F17,D17)</f>
        <v>79.439064124783371</v>
      </c>
      <c r="M17" s="45" cm="1">
        <f t="array" ref="M17">SAFEDIV(I17,G17)</f>
        <v>79.04756388415673</v>
      </c>
      <c r="N17" s="45">
        <f t="shared" si="0"/>
        <v>44.861559792027677</v>
      </c>
      <c r="O17" s="99" cm="1">
        <f t="array" ref="O17">SAFEDIV(G17,G$30)-SAFEDIV(D17,D$30)</f>
        <v>-5.8838083495777946E-4</v>
      </c>
      <c r="P17" s="68">
        <f t="shared" si="1"/>
        <v>389.25129863053496</v>
      </c>
      <c r="Q17" s="68">
        <f t="shared" si="2"/>
        <v>59.36429928974178</v>
      </c>
      <c r="R17" s="68">
        <f t="shared" si="3"/>
        <v>-260.016239168075</v>
      </c>
      <c r="S17" s="68">
        <f t="shared" si="4"/>
        <v>229.81064124783828</v>
      </c>
      <c r="T17" s="70">
        <f t="shared" si="5"/>
        <v>418.41000000003999</v>
      </c>
      <c r="U17" s="70">
        <f t="shared" si="6"/>
        <v>418.41000000003987</v>
      </c>
      <c r="V17" s="103">
        <f t="shared" si="7"/>
        <v>0</v>
      </c>
      <c r="W17" t="str" cm="1">
        <f t="array" ref="W17">INDEX({"Volume","Mix","Price","Unit cost"},_xlfn.XMATCH(MAX(ABS(P17:S17)),ABS(P17:S17)))</f>
        <v>Volume</v>
      </c>
    </row>
    <row r="18" spans="2:23" x14ac:dyDescent="0.3">
      <c r="B18" t="s">
        <v>37</v>
      </c>
      <c r="C18" t="s">
        <v>16</v>
      </c>
      <c r="D18" s="43">
        <f>SUMIFS(tbl_Budget[units],tbl_Budget[category],$B18,tbl_Budget[channel],$C18,tbl_Budget[month],"&gt;="&amp;AsOfMonth,tbl_Budget[month],"&lt;="&amp;AsOfMonth)</f>
        <v>1286</v>
      </c>
      <c r="E18" s="43">
        <f>SUMIFS(tbl_Budget[revenue],tbl_Budget[category],$B18,tbl_Budget[channel],$C18,tbl_Budget[month],"&gt;="&amp;AsOfMonth,tbl_Budget[month],"&lt;="&amp;AsOfMonth)</f>
        <v>259611.03</v>
      </c>
      <c r="F18" s="43">
        <f>SUMIFS(tbl_Budget[cogs],tbl_Budget[category],$B18,tbl_Budget[channel],$C18,tbl_Budget[month],"&gt;="&amp;AsOfMonth,tbl_Budget[month],"&lt;="&amp;AsOfMonth)</f>
        <v>194524.85</v>
      </c>
      <c r="G18" s="43">
        <f>SUMIFS(tbl_Sales[units],tbl_Sales[category],$B18,tbl_Sales[channel],$C18,tbl_Sales[month],"&gt;="&amp;AsOfMonth,tbl_Sales[month],"&lt;="&amp;AsOfMonth)</f>
        <v>1258</v>
      </c>
      <c r="H18" s="43">
        <f>SUMIFS(tbl_Sales[net_revenue],tbl_Sales[category],$B18,tbl_Sales[channel],$C18,tbl_Sales[month],"&gt;="&amp;AsOfMonth,tbl_Sales[month],"&lt;="&amp;AsOfMonth)</f>
        <v>261131.80000000002</v>
      </c>
      <c r="I18" s="43">
        <f>SUMIFS(tbl_Sales[cogs],tbl_Sales[category],$B18,tbl_Sales[channel],$C18,tbl_Sales[month],"&gt;="&amp;AsOfMonth,tbl_Sales[month],"&lt;="&amp;AsOfMonth)</f>
        <v>190356.53</v>
      </c>
      <c r="J18" s="45" cm="1">
        <f t="array" ref="J18">SAFEDIV(E18,D18)</f>
        <v>201.87482892690514</v>
      </c>
      <c r="K18" s="45" cm="1">
        <f t="array" ref="K18">SAFEDIV(H18,G18)</f>
        <v>207.57694753577107</v>
      </c>
      <c r="L18" s="45" cm="1">
        <f t="array" ref="L18">SAFEDIV(F18,D18)</f>
        <v>151.26349144634526</v>
      </c>
      <c r="M18" s="45" cm="1">
        <f t="array" ref="M18">SAFEDIV(I18,G18)</f>
        <v>151.31679650238473</v>
      </c>
      <c r="N18" s="45">
        <f t="shared" si="0"/>
        <v>50.611337480559882</v>
      </c>
      <c r="O18" s="99" cm="1">
        <f t="array" ref="O18">SAFEDIV(G18,G$30)-SAFEDIV(D18,D$30)</f>
        <v>-3.0565568237988991E-3</v>
      </c>
      <c r="P18" s="68">
        <f t="shared" si="1"/>
        <v>-1089.903636165498</v>
      </c>
      <c r="Q18" s="68">
        <f t="shared" si="2"/>
        <v>-327.21381329017873</v>
      </c>
      <c r="R18" s="68">
        <f t="shared" si="3"/>
        <v>7173.2652099533407</v>
      </c>
      <c r="S18" s="68">
        <f t="shared" si="4"/>
        <v>-67.057760497662059</v>
      </c>
      <c r="T18" s="70">
        <f t="shared" si="5"/>
        <v>5689.090000000002</v>
      </c>
      <c r="U18" s="70">
        <f t="shared" si="6"/>
        <v>5689.0900000000256</v>
      </c>
      <c r="V18" s="103">
        <f t="shared" si="7"/>
        <v>-2.3646862246096134E-11</v>
      </c>
      <c r="W18" t="str" cm="1">
        <f t="array" ref="W18">INDEX({"Volume","Mix","Price","Unit cost"},_xlfn.XMATCH(MAX(ABS(P18:S18)),ABS(P18:S18)))</f>
        <v>Price</v>
      </c>
    </row>
    <row r="19" spans="2:23" x14ac:dyDescent="0.3">
      <c r="B19" t="s">
        <v>37</v>
      </c>
      <c r="C19" t="s">
        <v>20</v>
      </c>
      <c r="D19" s="43">
        <f>SUMIFS(tbl_Budget[units],tbl_Budget[category],$B19,tbl_Budget[channel],$C19,tbl_Budget[month],"&gt;="&amp;AsOfMonth,tbl_Budget[month],"&lt;="&amp;AsOfMonth)</f>
        <v>886</v>
      </c>
      <c r="E19" s="43">
        <f>SUMIFS(tbl_Budget[revenue],tbl_Budget[category],$B19,tbl_Budget[channel],$C19,tbl_Budget[month],"&gt;="&amp;AsOfMonth,tbl_Budget[month],"&lt;="&amp;AsOfMonth)</f>
        <v>155624.43000000002</v>
      </c>
      <c r="F19" s="43">
        <f>SUMIFS(tbl_Budget[cogs],tbl_Budget[category],$B19,tbl_Budget[channel],$C19,tbl_Budget[month],"&gt;="&amp;AsOfMonth,tbl_Budget[month],"&lt;="&amp;AsOfMonth)</f>
        <v>134429.41999999998</v>
      </c>
      <c r="G19" s="43">
        <f>SUMIFS(tbl_Sales[units],tbl_Sales[category],$B19,tbl_Sales[channel],$C19,tbl_Sales[month],"&gt;="&amp;AsOfMonth,tbl_Sales[month],"&lt;="&amp;AsOfMonth)</f>
        <v>1031</v>
      </c>
      <c r="H19" s="43">
        <f>SUMIFS(tbl_Sales[net_revenue],tbl_Sales[category],$B19,tbl_Sales[channel],$C19,tbl_Sales[month],"&gt;="&amp;AsOfMonth,tbl_Sales[month],"&lt;="&amp;AsOfMonth)</f>
        <v>187968.49999999997</v>
      </c>
      <c r="I19" s="43">
        <f>SUMIFS(tbl_Sales[cogs],tbl_Sales[category],$B19,tbl_Sales[channel],$C19,tbl_Sales[month],"&gt;="&amp;AsOfMonth,tbl_Sales[month],"&lt;="&amp;AsOfMonth)</f>
        <v>156682.13999999998</v>
      </c>
      <c r="J19" s="45" cm="1">
        <f t="array" ref="J19">SAFEDIV(E19,D19)</f>
        <v>175.64834085778784</v>
      </c>
      <c r="K19" s="45" cm="1">
        <f t="array" ref="K19">SAFEDIV(H19,G19)</f>
        <v>182.31668283220171</v>
      </c>
      <c r="L19" s="45" cm="1">
        <f t="array" ref="L19">SAFEDIV(F19,D19)</f>
        <v>151.72620767494354</v>
      </c>
      <c r="M19" s="45" cm="1">
        <f t="array" ref="M19">SAFEDIV(I19,G19)</f>
        <v>151.97103782735206</v>
      </c>
      <c r="N19" s="45">
        <f t="shared" si="0"/>
        <v>23.922133182844306</v>
      </c>
      <c r="O19" s="99" cm="1">
        <f t="array" ref="O19">SAFEDIV(G19,G$30)-SAFEDIV(D19,D$30)</f>
        <v>3.5957336351001914E-3</v>
      </c>
      <c r="P19" s="68">
        <f t="shared" si="1"/>
        <v>5644.143830142757</v>
      </c>
      <c r="Q19" s="68">
        <f t="shared" si="2"/>
        <v>-2175.4345186303331</v>
      </c>
      <c r="R19" s="68">
        <f t="shared" si="3"/>
        <v>6875.0605756206933</v>
      </c>
      <c r="S19" s="68">
        <f t="shared" si="4"/>
        <v>-252.41988713318952</v>
      </c>
      <c r="T19" s="70">
        <f t="shared" si="5"/>
        <v>10091.349999999928</v>
      </c>
      <c r="U19" s="70">
        <f t="shared" si="6"/>
        <v>10091.349999999948</v>
      </c>
      <c r="V19" s="103">
        <f t="shared" si="7"/>
        <v>-2.0008883439004421E-11</v>
      </c>
      <c r="W19" t="str" cm="1">
        <f t="array" ref="W19">INDEX({"Volume","Mix","Price","Unit cost"},_xlfn.XMATCH(MAX(ABS(P19:S19)),ABS(P19:S19)))</f>
        <v>Price</v>
      </c>
    </row>
    <row r="20" spans="2:23" x14ac:dyDescent="0.3">
      <c r="B20" t="s">
        <v>37</v>
      </c>
      <c r="C20" t="s">
        <v>21</v>
      </c>
      <c r="D20" s="43">
        <f>SUMIFS(tbl_Budget[units],tbl_Budget[category],$B20,tbl_Budget[channel],$C20,tbl_Budget[month],"&gt;="&amp;AsOfMonth,tbl_Budget[month],"&lt;="&amp;AsOfMonth)</f>
        <v>523</v>
      </c>
      <c r="E20" s="43">
        <f>SUMIFS(tbl_Budget[revenue],tbl_Budget[category],$B20,tbl_Budget[channel],$C20,tbl_Budget[month],"&gt;="&amp;AsOfMonth,tbl_Budget[month],"&lt;="&amp;AsOfMonth)</f>
        <v>100986.34000000003</v>
      </c>
      <c r="F20" s="43">
        <f>SUMIFS(tbl_Budget[cogs],tbl_Budget[category],$B20,tbl_Budget[channel],$C20,tbl_Budget[month],"&gt;="&amp;AsOfMonth,tbl_Budget[month],"&lt;="&amp;AsOfMonth)</f>
        <v>79655.239999999991</v>
      </c>
      <c r="G20" s="43">
        <f>SUMIFS(tbl_Sales[units],tbl_Sales[category],$B20,tbl_Sales[channel],$C20,tbl_Sales[month],"&gt;="&amp;AsOfMonth,tbl_Sales[month],"&lt;="&amp;AsOfMonth)</f>
        <v>512</v>
      </c>
      <c r="H20" s="43">
        <f>SUMIFS(tbl_Sales[net_revenue],tbl_Sales[category],$B20,tbl_Sales[channel],$C20,tbl_Sales[month],"&gt;="&amp;AsOfMonth,tbl_Sales[month],"&lt;="&amp;AsOfMonth)</f>
        <v>101716.73000000003</v>
      </c>
      <c r="I20" s="43">
        <f>SUMIFS(tbl_Sales[cogs],tbl_Sales[category],$B20,tbl_Sales[channel],$C20,tbl_Sales[month],"&gt;="&amp;AsOfMonth,tbl_Sales[month],"&lt;="&amp;AsOfMonth)</f>
        <v>77920.760000000009</v>
      </c>
      <c r="J20" s="45" cm="1">
        <f t="array" ref="J20">SAFEDIV(E20,D20)</f>
        <v>193.0905162523901</v>
      </c>
      <c r="K20" s="45" cm="1">
        <f t="array" ref="K20">SAFEDIV(H20,G20)</f>
        <v>198.66548828125005</v>
      </c>
      <c r="L20" s="45" cm="1">
        <f t="array" ref="L20">SAFEDIV(F20,D20)</f>
        <v>152.30447418738049</v>
      </c>
      <c r="M20" s="45" cm="1">
        <f t="array" ref="M20">SAFEDIV(I20,G20)</f>
        <v>152.18898437500002</v>
      </c>
      <c r="N20" s="45">
        <f t="shared" si="0"/>
        <v>40.78604206500961</v>
      </c>
      <c r="O20" s="99" cm="1">
        <f t="array" ref="O20">SAFEDIV(G20,G$30)-SAFEDIV(D20,D$30)</f>
        <v>-1.2296240696487749E-3</v>
      </c>
      <c r="P20" s="68">
        <f t="shared" si="1"/>
        <v>-428.1764284935885</v>
      </c>
      <c r="Q20" s="68">
        <f t="shared" si="2"/>
        <v>-20.470034221517224</v>
      </c>
      <c r="R20" s="68">
        <f t="shared" si="3"/>
        <v>2854.3856787762925</v>
      </c>
      <c r="S20" s="68">
        <f t="shared" si="4"/>
        <v>59.130783938802779</v>
      </c>
      <c r="T20" s="70">
        <f t="shared" si="5"/>
        <v>2464.8699999999894</v>
      </c>
      <c r="U20" s="70">
        <f t="shared" si="6"/>
        <v>2464.8699999999808</v>
      </c>
      <c r="V20" s="103">
        <f t="shared" si="7"/>
        <v>8.6401996668428183E-12</v>
      </c>
      <c r="W20" t="str" cm="1">
        <f t="array" ref="W20">INDEX({"Volume","Mix","Price","Unit cost"},_xlfn.XMATCH(MAX(ABS(P20:S20)),ABS(P20:S20)))</f>
        <v>Price</v>
      </c>
    </row>
    <row r="21" spans="2:23" x14ac:dyDescent="0.3">
      <c r="B21" t="s">
        <v>37</v>
      </c>
      <c r="C21" t="s">
        <v>22</v>
      </c>
      <c r="D21" s="43">
        <f>SUMIFS(tbl_Budget[units],tbl_Budget[category],$B21,tbl_Budget[channel],$C21,tbl_Budget[month],"&gt;="&amp;AsOfMonth,tbl_Budget[month],"&lt;="&amp;AsOfMonth)</f>
        <v>232</v>
      </c>
      <c r="E21" s="43">
        <f>SUMIFS(tbl_Budget[revenue],tbl_Budget[category],$B21,tbl_Budget[channel],$C21,tbl_Budget[month],"&gt;="&amp;AsOfMonth,tbl_Budget[month],"&lt;="&amp;AsOfMonth)</f>
        <v>52817.4</v>
      </c>
      <c r="F21" s="43">
        <f>SUMIFS(tbl_Budget[cogs],tbl_Budget[category],$B21,tbl_Budget[channel],$C21,tbl_Budget[month],"&gt;="&amp;AsOfMonth,tbl_Budget[month],"&lt;="&amp;AsOfMonth)</f>
        <v>35307.22</v>
      </c>
      <c r="G21" s="43">
        <f>SUMIFS(tbl_Sales[units],tbl_Sales[category],$B21,tbl_Sales[channel],$C21,tbl_Sales[month],"&gt;="&amp;AsOfMonth,tbl_Sales[month],"&lt;="&amp;AsOfMonth)</f>
        <v>229</v>
      </c>
      <c r="H21" s="43">
        <f>SUMIFS(tbl_Sales[net_revenue],tbl_Sales[category],$B21,tbl_Sales[channel],$C21,tbl_Sales[month],"&gt;="&amp;AsOfMonth,tbl_Sales[month],"&lt;="&amp;AsOfMonth)</f>
        <v>53383.07</v>
      </c>
      <c r="I21" s="43">
        <f>SUMIFS(tbl_Sales[cogs],tbl_Sales[category],$B21,tbl_Sales[channel],$C21,tbl_Sales[month],"&gt;="&amp;AsOfMonth,tbl_Sales[month],"&lt;="&amp;AsOfMonth)</f>
        <v>34774.890000000007</v>
      </c>
      <c r="J21" s="45" cm="1">
        <f t="array" ref="J21">SAFEDIV(E21,D21)</f>
        <v>227.66120689655173</v>
      </c>
      <c r="K21" s="45" cm="1">
        <f t="array" ref="K21">SAFEDIV(H21,G21)</f>
        <v>233.11384279475982</v>
      </c>
      <c r="L21" s="45" cm="1">
        <f t="array" ref="L21">SAFEDIV(F21,D21)</f>
        <v>152.18629310344829</v>
      </c>
      <c r="M21" s="45" cm="1">
        <f t="array" ref="M21">SAFEDIV(I21,G21)</f>
        <v>151.8554148471616</v>
      </c>
      <c r="N21" s="45">
        <f t="shared" si="0"/>
        <v>75.47491379310344</v>
      </c>
      <c r="O21" s="99" cm="1">
        <f t="array" ref="O21">SAFEDIV(G21,G$30)-SAFEDIV(D21,D$30)</f>
        <v>-4.8022678301033739E-4</v>
      </c>
      <c r="P21" s="68">
        <f t="shared" si="1"/>
        <v>-116.7753895891605</v>
      </c>
      <c r="Q21" s="68">
        <f t="shared" si="2"/>
        <v>-109.64935179014982</v>
      </c>
      <c r="R21" s="68">
        <f t="shared" si="3"/>
        <v>1248.6536206896517</v>
      </c>
      <c r="S21" s="68">
        <f t="shared" si="4"/>
        <v>75.771120689653202</v>
      </c>
      <c r="T21" s="70">
        <f t="shared" si="5"/>
        <v>1097.9999999999945</v>
      </c>
      <c r="U21" s="70">
        <f t="shared" si="6"/>
        <v>1097.9999999999927</v>
      </c>
      <c r="V21" s="103">
        <f t="shared" si="7"/>
        <v>1.8189894035458565E-12</v>
      </c>
      <c r="W21" t="str" cm="1">
        <f t="array" ref="W21">INDEX({"Volume","Mix","Price","Unit cost"},_xlfn.XMATCH(MAX(ABS(P21:S21)),ABS(P21:S21)))</f>
        <v>Price</v>
      </c>
    </row>
    <row r="22" spans="2:23" x14ac:dyDescent="0.3">
      <c r="B22" t="s">
        <v>42</v>
      </c>
      <c r="C22" t="s">
        <v>16</v>
      </c>
      <c r="D22" s="43">
        <f>SUMIFS(tbl_Budget[units],tbl_Budget[category],$B22,tbl_Budget[channel],$C22,tbl_Budget[month],"&gt;="&amp;AsOfMonth,tbl_Budget[month],"&lt;="&amp;AsOfMonth)</f>
        <v>917</v>
      </c>
      <c r="E22" s="43">
        <f>SUMIFS(tbl_Budget[revenue],tbl_Budget[category],$B22,tbl_Budget[channel],$C22,tbl_Budget[month],"&gt;="&amp;AsOfMonth,tbl_Budget[month],"&lt;="&amp;AsOfMonth)</f>
        <v>154254.82999999999</v>
      </c>
      <c r="F22" s="43">
        <f>SUMIFS(tbl_Budget[cogs],tbl_Budget[category],$B22,tbl_Budget[channel],$C22,tbl_Budget[month],"&gt;="&amp;AsOfMonth,tbl_Budget[month],"&lt;="&amp;AsOfMonth)</f>
        <v>89089.839999999982</v>
      </c>
      <c r="G22" s="43">
        <f>SUMIFS(tbl_Sales[units],tbl_Sales[category],$B22,tbl_Sales[channel],$C22,tbl_Sales[month],"&gt;="&amp;AsOfMonth,tbl_Sales[month],"&lt;="&amp;AsOfMonth)</f>
        <v>892</v>
      </c>
      <c r="H22" s="43">
        <f>SUMIFS(tbl_Sales[net_revenue],tbl_Sales[category],$B22,tbl_Sales[channel],$C22,tbl_Sales[month],"&gt;="&amp;AsOfMonth,tbl_Sales[month],"&lt;="&amp;AsOfMonth)</f>
        <v>150458.28</v>
      </c>
      <c r="I22" s="43">
        <f>SUMIFS(tbl_Sales[cogs],tbl_Sales[category],$B22,tbl_Sales[channel],$C22,tbl_Sales[month],"&gt;="&amp;AsOfMonth,tbl_Sales[month],"&lt;="&amp;AsOfMonth)</f>
        <v>86604.52</v>
      </c>
      <c r="J22" s="45" cm="1">
        <f t="array" ref="J22">SAFEDIV(E22,D22)</f>
        <v>168.21682660850598</v>
      </c>
      <c r="K22" s="45" cm="1">
        <f t="array" ref="K22">SAFEDIV(H22,G22)</f>
        <v>168.67520179372198</v>
      </c>
      <c r="L22" s="45" cm="1">
        <f t="array" ref="L22">SAFEDIV(F22,D22)</f>
        <v>97.153587786259521</v>
      </c>
      <c r="M22" s="45" cm="1">
        <f t="array" ref="M22">SAFEDIV(I22,G22)</f>
        <v>97.090269058295974</v>
      </c>
      <c r="N22" s="45">
        <f t="shared" si="0"/>
        <v>71.063238822246461</v>
      </c>
      <c r="O22" s="99" cm="1">
        <f t="array" ref="O22">SAFEDIV(G22,G$30)-SAFEDIV(D22,D$30)</f>
        <v>-2.3542280373593308E-3</v>
      </c>
      <c r="P22" s="68">
        <f t="shared" si="1"/>
        <v>-973.12824657633746</v>
      </c>
      <c r="Q22" s="68">
        <f t="shared" si="2"/>
        <v>-803.4527239798241</v>
      </c>
      <c r="R22" s="68">
        <f t="shared" si="3"/>
        <v>408.87066521267127</v>
      </c>
      <c r="S22" s="68">
        <f t="shared" si="4"/>
        <v>56.480305343484702</v>
      </c>
      <c r="T22" s="70">
        <f t="shared" si="5"/>
        <v>-1311.2300000000055</v>
      </c>
      <c r="U22" s="70">
        <f t="shared" si="6"/>
        <v>-1311.2300000000105</v>
      </c>
      <c r="V22" s="103">
        <f t="shared" si="7"/>
        <v>5.0022208597511053E-12</v>
      </c>
      <c r="W22" t="str" cm="1">
        <f t="array" ref="W22">INDEX({"Volume","Mix","Price","Unit cost"},_xlfn.XMATCH(MAX(ABS(P22:S22)),ABS(P22:S22)))</f>
        <v>Volume</v>
      </c>
    </row>
    <row r="23" spans="2:23" x14ac:dyDescent="0.3">
      <c r="B23" t="s">
        <v>42</v>
      </c>
      <c r="C23" t="s">
        <v>20</v>
      </c>
      <c r="D23" s="43">
        <f>SUMIFS(tbl_Budget[units],tbl_Budget[category],$B23,tbl_Budget[channel],$C23,tbl_Budget[month],"&gt;="&amp;AsOfMonth,tbl_Budget[month],"&lt;="&amp;AsOfMonth)</f>
        <v>628</v>
      </c>
      <c r="E23" s="43">
        <f>SUMIFS(tbl_Budget[revenue],tbl_Budget[category],$B23,tbl_Budget[channel],$C23,tbl_Budget[month],"&gt;="&amp;AsOfMonth,tbl_Budget[month],"&lt;="&amp;AsOfMonth)</f>
        <v>91673.27999999997</v>
      </c>
      <c r="F23" s="43">
        <f>SUMIFS(tbl_Budget[cogs],tbl_Budget[category],$B23,tbl_Budget[channel],$C23,tbl_Budget[month],"&gt;="&amp;AsOfMonth,tbl_Budget[month],"&lt;="&amp;AsOfMonth)</f>
        <v>60940.830000000009</v>
      </c>
      <c r="G23" s="43">
        <f>SUMIFS(tbl_Sales[units],tbl_Sales[category],$B23,tbl_Sales[channel],$C23,tbl_Sales[month],"&gt;="&amp;AsOfMonth,tbl_Sales[month],"&lt;="&amp;AsOfMonth)</f>
        <v>739</v>
      </c>
      <c r="H23" s="43">
        <f>SUMIFS(tbl_Sales[net_revenue],tbl_Sales[category],$B23,tbl_Sales[channel],$C23,tbl_Sales[month],"&gt;="&amp;AsOfMonth,tbl_Sales[month],"&lt;="&amp;AsOfMonth)</f>
        <v>107666.02000000003</v>
      </c>
      <c r="I23" s="43">
        <f>SUMIFS(tbl_Sales[cogs],tbl_Sales[category],$B23,tbl_Sales[channel],$C23,tbl_Sales[month],"&gt;="&amp;AsOfMonth,tbl_Sales[month],"&lt;="&amp;AsOfMonth)</f>
        <v>71784.459999999992</v>
      </c>
      <c r="J23" s="45" cm="1">
        <f t="array" ref="J23">SAFEDIV(E23,D23)</f>
        <v>145.9765605095541</v>
      </c>
      <c r="K23" s="45" cm="1">
        <f t="array" ref="K23">SAFEDIV(H23,G23)</f>
        <v>145.69150202976999</v>
      </c>
      <c r="L23" s="45" cm="1">
        <f t="array" ref="L23">SAFEDIV(F23,D23)</f>
        <v>97.03953821656053</v>
      </c>
      <c r="M23" s="45" cm="1">
        <f t="array" ref="M23">SAFEDIV(I23,G23)</f>
        <v>97.137293640054111</v>
      </c>
      <c r="N23" s="45">
        <f t="shared" si="0"/>
        <v>48.937022292993575</v>
      </c>
      <c r="O23" s="99" cm="1">
        <f t="array" ref="O23">SAFEDIV(G23,G$30)-SAFEDIV(D23,D$30)</f>
        <v>2.8340577189002771E-3</v>
      </c>
      <c r="P23" s="68">
        <f t="shared" si="1"/>
        <v>4320.6894147989387</v>
      </c>
      <c r="Q23" s="68">
        <f t="shared" si="2"/>
        <v>1111.3200597233485</v>
      </c>
      <c r="R23" s="68">
        <f t="shared" si="3"/>
        <v>-210.65821656045895</v>
      </c>
      <c r="S23" s="68">
        <f t="shared" si="4"/>
        <v>-72.24125796175629</v>
      </c>
      <c r="T23" s="70">
        <f t="shared" si="5"/>
        <v>5149.1100000000715</v>
      </c>
      <c r="U23" s="70">
        <f t="shared" si="6"/>
        <v>5149.1100000000806</v>
      </c>
      <c r="V23" s="103">
        <f t="shared" si="7"/>
        <v>-9.0949470177292824E-12</v>
      </c>
      <c r="W23" t="str" cm="1">
        <f t="array" ref="W23">INDEX({"Volume","Mix","Price","Unit cost"},_xlfn.XMATCH(MAX(ABS(P23:S23)),ABS(P23:S23)))</f>
        <v>Volume</v>
      </c>
    </row>
    <row r="24" spans="2:23" x14ac:dyDescent="0.3">
      <c r="B24" t="s">
        <v>42</v>
      </c>
      <c r="C24" t="s">
        <v>21</v>
      </c>
      <c r="D24" s="43">
        <f>SUMIFS(tbl_Budget[units],tbl_Budget[category],$B24,tbl_Budget[channel],$C24,tbl_Budget[month],"&gt;="&amp;AsOfMonth,tbl_Budget[month],"&lt;="&amp;AsOfMonth)</f>
        <v>375</v>
      </c>
      <c r="E24" s="43">
        <f>SUMIFS(tbl_Budget[revenue],tbl_Budget[category],$B24,tbl_Budget[channel],$C24,tbl_Budget[month],"&gt;="&amp;AsOfMonth,tbl_Budget[month],"&lt;="&amp;AsOfMonth)</f>
        <v>59700.43</v>
      </c>
      <c r="F24" s="43">
        <f>SUMIFS(tbl_Budget[cogs],tbl_Budget[category],$B24,tbl_Budget[channel],$C24,tbl_Budget[month],"&gt;="&amp;AsOfMonth,tbl_Budget[month],"&lt;="&amp;AsOfMonth)</f>
        <v>36332.76</v>
      </c>
      <c r="G24" s="43">
        <f>SUMIFS(tbl_Sales[units],tbl_Sales[category],$B24,tbl_Sales[channel],$C24,tbl_Sales[month],"&gt;="&amp;AsOfMonth,tbl_Sales[month],"&lt;="&amp;AsOfMonth)</f>
        <v>375</v>
      </c>
      <c r="H24" s="43">
        <f>SUMIFS(tbl_Sales[net_revenue],tbl_Sales[category],$B24,tbl_Sales[channel],$C24,tbl_Sales[month],"&gt;="&amp;AsOfMonth,tbl_Sales[month],"&lt;="&amp;AsOfMonth)</f>
        <v>59737.47</v>
      </c>
      <c r="I24" s="43">
        <f>SUMIFS(tbl_Sales[cogs],tbl_Sales[category],$B24,tbl_Sales[channel],$C24,tbl_Sales[month],"&gt;="&amp;AsOfMonth,tbl_Sales[month],"&lt;="&amp;AsOfMonth)</f>
        <v>36352.35</v>
      </c>
      <c r="J24" s="45" cm="1">
        <f t="array" ref="J24">SAFEDIV(E24,D24)</f>
        <v>159.20114666666666</v>
      </c>
      <c r="K24" s="45" cm="1">
        <f t="array" ref="K24">SAFEDIV(H24,G24)</f>
        <v>159.29992000000001</v>
      </c>
      <c r="L24" s="45" cm="1">
        <f t="array" ref="L24">SAFEDIV(F24,D24)</f>
        <v>96.887360000000001</v>
      </c>
      <c r="M24" s="45" cm="1">
        <f t="array" ref="M24">SAFEDIV(I24,G24)</f>
        <v>96.939599999999999</v>
      </c>
      <c r="N24" s="45">
        <f t="shared" si="0"/>
        <v>62.313786666666658</v>
      </c>
      <c r="O24" s="99" cm="1">
        <f t="array" ref="O24">SAFEDIV(G24,G$30)-SAFEDIV(D24,D$30)</f>
        <v>-6.0794344004351172E-4</v>
      </c>
      <c r="P24" s="68">
        <f t="shared" si="1"/>
        <v>0</v>
      </c>
      <c r="Q24" s="68">
        <f t="shared" si="2"/>
        <v>0</v>
      </c>
      <c r="R24" s="68">
        <f t="shared" si="3"/>
        <v>37.040000000008177</v>
      </c>
      <c r="S24" s="68">
        <f t="shared" si="4"/>
        <v>-19.589999999999108</v>
      </c>
      <c r="T24" s="70">
        <f t="shared" si="5"/>
        <v>17.450000000009069</v>
      </c>
      <c r="U24" s="70">
        <f t="shared" si="6"/>
        <v>17.450000000004366</v>
      </c>
      <c r="V24" s="103">
        <f t="shared" si="7"/>
        <v>4.7037929107318632E-12</v>
      </c>
      <c r="W24" t="str" cm="1">
        <f t="array" ref="W24">INDEX({"Volume","Mix","Price","Unit cost"},_xlfn.XMATCH(MAX(ABS(P24:S24)),ABS(P24:S24)))</f>
        <v>Price</v>
      </c>
    </row>
    <row r="25" spans="2:23" x14ac:dyDescent="0.3">
      <c r="B25" t="s">
        <v>42</v>
      </c>
      <c r="C25" t="s">
        <v>22</v>
      </c>
      <c r="D25" s="43">
        <f>SUMIFS(tbl_Budget[units],tbl_Budget[category],$B25,tbl_Budget[channel],$C25,tbl_Budget[month],"&gt;="&amp;AsOfMonth,tbl_Budget[month],"&lt;="&amp;AsOfMonth)</f>
        <v>164</v>
      </c>
      <c r="E25" s="43">
        <f>SUMIFS(tbl_Budget[revenue],tbl_Budget[category],$B25,tbl_Budget[channel],$C25,tbl_Budget[month],"&gt;="&amp;AsOfMonth,tbl_Budget[month],"&lt;="&amp;AsOfMonth)</f>
        <v>30928.170000000006</v>
      </c>
      <c r="F25" s="43">
        <f>SUMIFS(tbl_Budget[cogs],tbl_Budget[category],$B25,tbl_Budget[channel],$C25,tbl_Budget[month],"&gt;="&amp;AsOfMonth,tbl_Budget[month],"&lt;="&amp;AsOfMonth)</f>
        <v>15954.4</v>
      </c>
      <c r="G25" s="43">
        <f>SUMIFS(tbl_Sales[units],tbl_Sales[category],$B25,tbl_Sales[channel],$C25,tbl_Sales[month],"&gt;="&amp;AsOfMonth,tbl_Sales[month],"&lt;="&amp;AsOfMonth)</f>
        <v>164</v>
      </c>
      <c r="H25" s="43">
        <f>SUMIFS(tbl_Sales[net_revenue],tbl_Sales[category],$B25,tbl_Sales[channel],$C25,tbl_Sales[month],"&gt;="&amp;AsOfMonth,tbl_Sales[month],"&lt;="&amp;AsOfMonth)</f>
        <v>30875.619999999995</v>
      </c>
      <c r="I25" s="43">
        <f>SUMIFS(tbl_Sales[cogs],tbl_Sales[category],$B25,tbl_Sales[channel],$C25,tbl_Sales[month],"&gt;="&amp;AsOfMonth,tbl_Sales[month],"&lt;="&amp;AsOfMonth)</f>
        <v>15939.41</v>
      </c>
      <c r="J25" s="45" cm="1">
        <f t="array" ref="J25">SAFEDIV(E25,D25)</f>
        <v>188.58640243902443</v>
      </c>
      <c r="K25" s="45" cm="1">
        <f t="array" ref="K25">SAFEDIV(H25,G25)</f>
        <v>188.26597560975608</v>
      </c>
      <c r="L25" s="45" cm="1">
        <f t="array" ref="L25">SAFEDIV(F25,D25)</f>
        <v>97.282926829268291</v>
      </c>
      <c r="M25" s="45" cm="1">
        <f t="array" ref="M25">SAFEDIV(I25,G25)</f>
        <v>97.191524390243899</v>
      </c>
      <c r="N25" s="45">
        <f t="shared" si="0"/>
        <v>91.303475609756134</v>
      </c>
      <c r="O25" s="99" cm="1">
        <f t="array" ref="O25">SAFEDIV(G25,G$30)-SAFEDIV(D25,D$30)</f>
        <v>-2.6587393111236236E-4</v>
      </c>
      <c r="P25" s="68">
        <f t="shared" si="1"/>
        <v>0</v>
      </c>
      <c r="Q25" s="68">
        <f t="shared" si="2"/>
        <v>0</v>
      </c>
      <c r="R25" s="68">
        <f t="shared" si="3"/>
        <v>-52.55000000000814</v>
      </c>
      <c r="S25" s="68">
        <f t="shared" si="4"/>
        <v>14.99000000000035</v>
      </c>
      <c r="T25" s="70">
        <f t="shared" si="5"/>
        <v>-37.56000000000779</v>
      </c>
      <c r="U25" s="70">
        <f t="shared" si="6"/>
        <v>-37.560000000010405</v>
      </c>
      <c r="V25" s="103">
        <f t="shared" si="7"/>
        <v>2.6147972675971687E-12</v>
      </c>
      <c r="W25" t="str" cm="1">
        <f t="array" ref="W25">INDEX({"Volume","Mix","Price","Unit cost"},_xlfn.XMATCH(MAX(ABS(P25:S25)),ABS(P25:S25)))</f>
        <v>Price</v>
      </c>
    </row>
    <row r="26" spans="2:23" x14ac:dyDescent="0.3">
      <c r="B26" t="s">
        <v>47</v>
      </c>
      <c r="C26" t="s">
        <v>16</v>
      </c>
      <c r="D26" s="43">
        <f>SUMIFS(tbl_Budget[units],tbl_Budget[category],$B26,tbl_Budget[channel],$C26,tbl_Budget[month],"&gt;="&amp;AsOfMonth,tbl_Budget[month],"&lt;="&amp;AsOfMonth)</f>
        <v>1313</v>
      </c>
      <c r="E26" s="43">
        <f>SUMIFS(tbl_Budget[revenue],tbl_Budget[category],$B26,tbl_Budget[channel],$C26,tbl_Budget[month],"&gt;="&amp;AsOfMonth,tbl_Budget[month],"&lt;="&amp;AsOfMonth)</f>
        <v>179308.96</v>
      </c>
      <c r="F26" s="43">
        <f>SUMIFS(tbl_Budget[cogs],tbl_Budget[category],$B26,tbl_Budget[channel],$C26,tbl_Budget[month],"&gt;="&amp;AsOfMonth,tbl_Budget[month],"&lt;="&amp;AsOfMonth)</f>
        <v>110810.94999999998</v>
      </c>
      <c r="G26" s="43">
        <f>SUMIFS(tbl_Sales[units],tbl_Sales[category],$B26,tbl_Sales[channel],$C26,tbl_Sales[month],"&gt;="&amp;AsOfMonth,tbl_Sales[month],"&lt;="&amp;AsOfMonth)</f>
        <v>1239</v>
      </c>
      <c r="H26" s="43">
        <f>SUMIFS(tbl_Sales[net_revenue],tbl_Sales[category],$B26,tbl_Sales[channel],$C26,tbl_Sales[month],"&gt;="&amp;AsOfMonth,tbl_Sales[month],"&lt;="&amp;AsOfMonth)</f>
        <v>169715.94</v>
      </c>
      <c r="I26" s="43">
        <f>SUMIFS(tbl_Sales[cogs],tbl_Sales[category],$B26,tbl_Sales[channel],$C26,tbl_Sales[month],"&gt;="&amp;AsOfMonth,tbl_Sales[month],"&lt;="&amp;AsOfMonth)</f>
        <v>104556.79</v>
      </c>
      <c r="J26" s="45" cm="1">
        <f t="array" ref="J26">SAFEDIV(E26,D26)</f>
        <v>136.56432597105865</v>
      </c>
      <c r="K26" s="45" cm="1">
        <f t="array" ref="K26">SAFEDIV(H26,G26)</f>
        <v>136.97815980629539</v>
      </c>
      <c r="L26" s="45" cm="1">
        <f t="array" ref="L26">SAFEDIV(F26,D26)</f>
        <v>84.395239908606229</v>
      </c>
      <c r="M26" s="45" cm="1">
        <f t="array" ref="M26">SAFEDIV(I26,G26)</f>
        <v>84.388046811945117</v>
      </c>
      <c r="N26" s="45">
        <f t="shared" si="0"/>
        <v>52.169086062452422</v>
      </c>
      <c r="O26" s="99" cm="1">
        <f t="array" ref="O26">SAFEDIV(G26,G$30)-SAFEDIV(D26,D$30)</f>
        <v>-4.6967195201788881E-3</v>
      </c>
      <c r="P26" s="68">
        <f t="shared" si="1"/>
        <v>-2880.459609865959</v>
      </c>
      <c r="Q26" s="68">
        <f t="shared" si="2"/>
        <v>-980.05275875552024</v>
      </c>
      <c r="R26" s="68">
        <f t="shared" si="3"/>
        <v>512.74012185832589</v>
      </c>
      <c r="S26" s="68">
        <f t="shared" si="4"/>
        <v>8.9122467631177784</v>
      </c>
      <c r="T26" s="70">
        <f t="shared" si="5"/>
        <v>-3338.8600000000356</v>
      </c>
      <c r="U26" s="70">
        <f t="shared" si="6"/>
        <v>-3338.8600000000006</v>
      </c>
      <c r="V26" s="103">
        <f t="shared" si="7"/>
        <v>-3.5015546018257737E-11</v>
      </c>
      <c r="W26" t="str" cm="1">
        <f t="array" ref="W26">INDEX({"Volume","Mix","Price","Unit cost"},_xlfn.XMATCH(MAX(ABS(P26:S26)),ABS(P26:S26)))</f>
        <v>Volume</v>
      </c>
    </row>
    <row r="27" spans="2:23" x14ac:dyDescent="0.3">
      <c r="B27" t="s">
        <v>47</v>
      </c>
      <c r="C27" t="s">
        <v>20</v>
      </c>
      <c r="D27" s="43">
        <f>SUMIFS(tbl_Budget[units],tbl_Budget[category],$B27,tbl_Budget[channel],$C27,tbl_Budget[month],"&gt;="&amp;AsOfMonth,tbl_Budget[month],"&lt;="&amp;AsOfMonth)</f>
        <v>896</v>
      </c>
      <c r="E27" s="43">
        <f>SUMIFS(tbl_Budget[revenue],tbl_Budget[category],$B27,tbl_Budget[channel],$C27,tbl_Budget[month],"&gt;="&amp;AsOfMonth,tbl_Budget[month],"&lt;="&amp;AsOfMonth)</f>
        <v>105673.79</v>
      </c>
      <c r="F27" s="43">
        <f>SUMIFS(tbl_Budget[cogs],tbl_Budget[category],$B27,tbl_Budget[channel],$C27,tbl_Budget[month],"&gt;="&amp;AsOfMonth,tbl_Budget[month],"&lt;="&amp;AsOfMonth)</f>
        <v>75286.789999999994</v>
      </c>
      <c r="G27" s="43">
        <f>SUMIFS(tbl_Sales[units],tbl_Sales[category],$B27,tbl_Sales[channel],$C27,tbl_Sales[month],"&gt;="&amp;AsOfMonth,tbl_Sales[month],"&lt;="&amp;AsOfMonth)</f>
        <v>1027</v>
      </c>
      <c r="H27" s="43">
        <f>SUMIFS(tbl_Sales[net_revenue],tbl_Sales[category],$B27,tbl_Sales[channel],$C27,tbl_Sales[month],"&gt;="&amp;AsOfMonth,tbl_Sales[month],"&lt;="&amp;AsOfMonth)</f>
        <v>122636.32999999999</v>
      </c>
      <c r="I27" s="43">
        <f>SUMIFS(tbl_Sales[cogs],tbl_Sales[category],$B27,tbl_Sales[channel],$C27,tbl_Sales[month],"&gt;="&amp;AsOfMonth,tbl_Sales[month],"&lt;="&amp;AsOfMonth)</f>
        <v>86421.119999999995</v>
      </c>
      <c r="J27" s="45" cm="1">
        <f t="array" ref="J27">SAFEDIV(E27,D27)</f>
        <v>117.93949776785713</v>
      </c>
      <c r="K27" s="45" cm="1">
        <f t="array" ref="K27">SAFEDIV(H27,G27)</f>
        <v>119.41220058422589</v>
      </c>
      <c r="L27" s="45" cm="1">
        <f t="array" ref="L27">SAFEDIV(F27,D27)</f>
        <v>84.025435267857134</v>
      </c>
      <c r="M27" s="45" cm="1">
        <f t="array" ref="M27">SAFEDIV(I27,G27)</f>
        <v>84.149094449853933</v>
      </c>
      <c r="N27" s="45">
        <f t="shared" si="0"/>
        <v>33.9140625</v>
      </c>
      <c r="O27" s="99" cm="1">
        <f t="array" ref="O27">SAFEDIV(G27,G$30)-SAFEDIV(D27,D$30)</f>
        <v>3.0936637499941952E-3</v>
      </c>
      <c r="P27" s="68">
        <f t="shared" si="1"/>
        <v>5099.192012060008</v>
      </c>
      <c r="Q27" s="68">
        <f t="shared" si="2"/>
        <v>-656.44982456000832</v>
      </c>
      <c r="R27" s="68">
        <f t="shared" si="3"/>
        <v>1512.4657924107084</v>
      </c>
      <c r="S27" s="68">
        <f t="shared" si="4"/>
        <v>-126.99797991071341</v>
      </c>
      <c r="T27" s="70">
        <f t="shared" si="5"/>
        <v>5828.2099999999955</v>
      </c>
      <c r="U27" s="70">
        <f t="shared" si="6"/>
        <v>5828.2099999999919</v>
      </c>
      <c r="V27" s="103">
        <f t="shared" si="7"/>
        <v>0</v>
      </c>
      <c r="W27" t="str" cm="1">
        <f t="array" ref="W27">INDEX({"Volume","Mix","Price","Unit cost"},_xlfn.XMATCH(MAX(ABS(P27:S27)),ABS(P27:S27)))</f>
        <v>Volume</v>
      </c>
    </row>
    <row r="28" spans="2:23" x14ac:dyDescent="0.3">
      <c r="B28" t="s">
        <v>47</v>
      </c>
      <c r="C28" t="s">
        <v>21</v>
      </c>
      <c r="D28" s="43">
        <f>SUMIFS(tbl_Budget[units],tbl_Budget[category],$B28,tbl_Budget[channel],$C28,tbl_Budget[month],"&gt;="&amp;AsOfMonth,tbl_Budget[month],"&lt;="&amp;AsOfMonth)</f>
        <v>528</v>
      </c>
      <c r="E28" s="43">
        <f>SUMIFS(tbl_Budget[revenue],tbl_Budget[category],$B28,tbl_Budget[channel],$C28,tbl_Budget[month],"&gt;="&amp;AsOfMonth,tbl_Budget[month],"&lt;="&amp;AsOfMonth)</f>
        <v>68752.670000000013</v>
      </c>
      <c r="F28" s="43">
        <f>SUMIFS(tbl_Budget[cogs],tbl_Budget[category],$B28,tbl_Budget[channel],$C28,tbl_Budget[month],"&gt;="&amp;AsOfMonth,tbl_Budget[month],"&lt;="&amp;AsOfMonth)</f>
        <v>44710.529999999984</v>
      </c>
      <c r="G28" s="43">
        <f>SUMIFS(tbl_Sales[units],tbl_Sales[category],$B28,tbl_Sales[channel],$C28,tbl_Sales[month],"&gt;="&amp;AsOfMonth,tbl_Sales[month],"&lt;="&amp;AsOfMonth)</f>
        <v>510</v>
      </c>
      <c r="H28" s="43">
        <f>SUMIFS(tbl_Sales[net_revenue],tbl_Sales[category],$B28,tbl_Sales[channel],$C28,tbl_Sales[month],"&gt;="&amp;AsOfMonth,tbl_Sales[month],"&lt;="&amp;AsOfMonth)</f>
        <v>66389.390000000014</v>
      </c>
      <c r="I28" s="43">
        <f>SUMIFS(tbl_Sales[cogs],tbl_Sales[category],$B28,tbl_Sales[channel],$C28,tbl_Sales[month],"&gt;="&amp;AsOfMonth,tbl_Sales[month],"&lt;="&amp;AsOfMonth)</f>
        <v>43094.090000000004</v>
      </c>
      <c r="J28" s="45" cm="1">
        <f t="array" ref="J28">SAFEDIV(E28,D28)</f>
        <v>130.21339015151517</v>
      </c>
      <c r="K28" s="45" cm="1">
        <f t="array" ref="K28">SAFEDIV(H28,G28)</f>
        <v>130.17527450980396</v>
      </c>
      <c r="L28" s="45" cm="1">
        <f t="array" ref="L28">SAFEDIV(F28,D28)</f>
        <v>84.679034090909056</v>
      </c>
      <c r="M28" s="45" cm="1">
        <f t="array" ref="M28">SAFEDIV(I28,G28)</f>
        <v>84.49821568627452</v>
      </c>
      <c r="N28" s="45">
        <f t="shared" si="0"/>
        <v>45.534356060606115</v>
      </c>
      <c r="O28" s="99" cm="1">
        <f t="array" ref="O28">SAFEDIV(G28,G$30)-SAFEDIV(D28,D$30)</f>
        <v>-1.4806590122017765E-3</v>
      </c>
      <c r="P28" s="68">
        <f t="shared" si="1"/>
        <v>-700.65233753496295</v>
      </c>
      <c r="Q28" s="68">
        <f t="shared" si="2"/>
        <v>-118.96607155594708</v>
      </c>
      <c r="R28" s="68">
        <f t="shared" si="3"/>
        <v>-19.43897727271974</v>
      </c>
      <c r="S28" s="68">
        <f t="shared" si="4"/>
        <v>92.217386363613372</v>
      </c>
      <c r="T28" s="70">
        <f t="shared" si="5"/>
        <v>-746.8400000000164</v>
      </c>
      <c r="U28" s="70">
        <f t="shared" si="6"/>
        <v>-746.84000000001834</v>
      </c>
      <c r="V28" s="103">
        <f t="shared" si="7"/>
        <v>1.9326762412674725E-12</v>
      </c>
      <c r="W28" t="str" cm="1">
        <f t="array" ref="W28">INDEX({"Volume","Mix","Price","Unit cost"},_xlfn.XMATCH(MAX(ABS(P28:S28)),ABS(P28:S28)))</f>
        <v>Volume</v>
      </c>
    </row>
    <row r="29" spans="2:23" x14ac:dyDescent="0.3">
      <c r="B29" t="s">
        <v>47</v>
      </c>
      <c r="C29" t="s">
        <v>22</v>
      </c>
      <c r="D29" s="43">
        <f>SUMIFS(tbl_Budget[units],tbl_Budget[category],$B29,tbl_Budget[channel],$C29,tbl_Budget[month],"&gt;="&amp;AsOfMonth,tbl_Budget[month],"&lt;="&amp;AsOfMonth)</f>
        <v>237</v>
      </c>
      <c r="E29" s="43">
        <f>SUMIFS(tbl_Budget[revenue],tbl_Budget[category],$B29,tbl_Budget[channel],$C29,tbl_Budget[month],"&gt;="&amp;AsOfMonth,tbl_Budget[month],"&lt;="&amp;AsOfMonth)</f>
        <v>36277.54</v>
      </c>
      <c r="F29" s="43">
        <f>SUMIFS(tbl_Budget[cogs],tbl_Budget[category],$B29,tbl_Budget[channel],$C29,tbl_Budget[month],"&gt;="&amp;AsOfMonth,tbl_Budget[month],"&lt;="&amp;AsOfMonth)</f>
        <v>19984.919999999998</v>
      </c>
      <c r="G29" s="43">
        <f>SUMIFS(tbl_Sales[units],tbl_Sales[category],$B29,tbl_Sales[channel],$C29,tbl_Sales[month],"&gt;="&amp;AsOfMonth,tbl_Sales[month],"&lt;="&amp;AsOfMonth)</f>
        <v>225</v>
      </c>
      <c r="H29" s="43">
        <f>SUMIFS(tbl_Sales[net_revenue],tbl_Sales[category],$B29,tbl_Sales[channel],$C29,tbl_Sales[month],"&gt;="&amp;AsOfMonth,tbl_Sales[month],"&lt;="&amp;AsOfMonth)</f>
        <v>34588.74</v>
      </c>
      <c r="I29" s="43">
        <f>SUMIFS(tbl_Sales[cogs],tbl_Sales[category],$B29,tbl_Sales[channel],$C29,tbl_Sales[month],"&gt;="&amp;AsOfMonth,tbl_Sales[month],"&lt;="&amp;AsOfMonth)</f>
        <v>19075.05</v>
      </c>
      <c r="J29" s="45" cm="1">
        <f t="array" ref="J29">SAFEDIV(E29,D29)</f>
        <v>153.06978902953585</v>
      </c>
      <c r="K29" s="45" cm="1">
        <f t="array" ref="K29">SAFEDIV(H29,G29)</f>
        <v>153.72773333333333</v>
      </c>
      <c r="L29" s="45" cm="1">
        <f t="array" ref="L29">SAFEDIV(F29,D29)</f>
        <v>84.324556962025312</v>
      </c>
      <c r="M29" s="45" cm="1">
        <f t="array" ref="M29">SAFEDIV(I29,G29)</f>
        <v>84.777999999999992</v>
      </c>
      <c r="N29" s="45">
        <f t="shared" si="0"/>
        <v>68.745232067510543</v>
      </c>
      <c r="O29" s="99" cm="1">
        <f t="array" ref="O29">SAFEDIV(G29,G$30)-SAFEDIV(D29,D$30)</f>
        <v>-8.0067001985450678E-4</v>
      </c>
      <c r="P29" s="68">
        <f t="shared" si="1"/>
        <v>-467.10155835664199</v>
      </c>
      <c r="Q29" s="68">
        <f t="shared" si="2"/>
        <v>-357.84122645348452</v>
      </c>
      <c r="R29" s="68">
        <f t="shared" si="3"/>
        <v>148.03746835443263</v>
      </c>
      <c r="S29" s="68">
        <f t="shared" si="4"/>
        <v>-102.02468354430287</v>
      </c>
      <c r="T29" s="70">
        <f t="shared" si="5"/>
        <v>-778.92999999999688</v>
      </c>
      <c r="U29" s="70">
        <f t="shared" si="6"/>
        <v>-778.93000000000393</v>
      </c>
      <c r="V29" s="103">
        <f t="shared" si="7"/>
        <v>7.0485839387401938E-12</v>
      </c>
      <c r="W29" t="str" cm="1">
        <f t="array" ref="W29">INDEX({"Volume","Mix","Price","Unit cost"},_xlfn.XMATCH(MAX(ABS(P29:S29)),ABS(P29:S29)))</f>
        <v>Volume</v>
      </c>
    </row>
    <row r="30" spans="2:23" ht="13.5" thickBot="1" x14ac:dyDescent="0.35">
      <c r="B30" s="63" t="s">
        <v>279</v>
      </c>
      <c r="C30" s="63"/>
      <c r="D30" s="64">
        <f t="shared" ref="D30:I30" si="8">SUM(D6:D29)</f>
        <v>27529</v>
      </c>
      <c r="E30" s="64">
        <f t="shared" si="8"/>
        <v>4008366.4799999995</v>
      </c>
      <c r="F30" s="64">
        <f t="shared" si="8"/>
        <v>2936796.5799999996</v>
      </c>
      <c r="G30" s="64">
        <f t="shared" si="8"/>
        <v>28815</v>
      </c>
      <c r="H30" s="64">
        <f t="shared" si="8"/>
        <v>4190550.4600000004</v>
      </c>
      <c r="I30" s="64">
        <f t="shared" si="8"/>
        <v>3136904.3800000004</v>
      </c>
      <c r="J30" s="100" cm="1">
        <f t="array" ref="J30">SAFEDIV(E30,D30)</f>
        <v>145.60523375349629</v>
      </c>
      <c r="K30" s="100" cm="1">
        <f t="array" ref="K30">SAFEDIV(H30,G30)</f>
        <v>145.42947978483431</v>
      </c>
      <c r="L30" s="100" cm="1">
        <f t="array" ref="L30">SAFEDIV(F30,D30)</f>
        <v>106.68010389044279</v>
      </c>
      <c r="M30" s="100" cm="1">
        <f t="array" ref="M30">SAFEDIV(I30,G30)</f>
        <v>108.86359118514663</v>
      </c>
      <c r="N30" s="100">
        <f t="shared" si="0"/>
        <v>38.925129863053499</v>
      </c>
      <c r="O30" s="101">
        <f>SUM(O6:O29)</f>
        <v>-1.214306433183765E-17</v>
      </c>
      <c r="P30" s="72">
        <f t="shared" ref="P30:S30" si="9">SUM(P6:P29)</f>
        <v>50057.717003886799</v>
      </c>
      <c r="Q30" s="72">
        <f t="shared" si="9"/>
        <v>-27182.298296890916</v>
      </c>
      <c r="R30" s="72">
        <f t="shared" si="9"/>
        <v>31643.326653202206</v>
      </c>
      <c r="S30" s="72">
        <f t="shared" si="9"/>
        <v>-72442.565360198088</v>
      </c>
      <c r="T30" s="72">
        <f t="shared" si="5"/>
        <v>-17923.82</v>
      </c>
      <c r="U30" s="72">
        <f t="shared" si="6"/>
        <v>-17923.819999999832</v>
      </c>
      <c r="V30" s="104">
        <f t="shared" si="7"/>
        <v>-1.673470251262188E-10</v>
      </c>
      <c r="W30" s="63" t="str" cm="1">
        <f t="array" ref="W30">INDEX({"Volume","Mix","Price","Unit cost"},_xlfn.XMATCH(MAX(ABS(P30:S30)),ABS(P30:S30)))</f>
        <v>Unit cost</v>
      </c>
    </row>
    <row r="31" spans="2:23" ht="13.5" thickTop="1" x14ac:dyDescent="0.3"/>
    <row r="33" spans="2:23" ht="18" customHeight="1" x14ac:dyDescent="0.3">
      <c r="B33" s="10" t="str">
        <f>"Year to date: "&amp;TEXT(FYStart,"mmmm")&amp;" to "&amp;TEXT(AsOfMonth,"mmmm yyyy")&amp;" against budget"</f>
        <v>Year to date: January to August 2026 against budget</v>
      </c>
      <c r="C33" s="10"/>
      <c r="D33" s="10"/>
      <c r="E33" s="10"/>
      <c r="F33" s="10"/>
      <c r="G33" s="10"/>
      <c r="H33" s="10"/>
      <c r="I33" s="10"/>
      <c r="J33" s="10"/>
      <c r="K33" s="10"/>
      <c r="L33" s="10"/>
      <c r="M33" s="10"/>
      <c r="N33" s="10"/>
      <c r="O33" s="10"/>
      <c r="P33" s="10"/>
      <c r="Q33" s="10"/>
      <c r="R33" s="10"/>
      <c r="S33" s="10"/>
      <c r="T33" s="10"/>
      <c r="U33" s="10"/>
      <c r="V33" s="10"/>
      <c r="W33" s="10"/>
    </row>
    <row r="34" spans="2:23" ht="42" customHeight="1" x14ac:dyDescent="0.3">
      <c r="B34" s="41" t="s">
        <v>193</v>
      </c>
      <c r="C34" s="98" t="s">
        <v>184</v>
      </c>
      <c r="D34" s="42" t="s">
        <v>224</v>
      </c>
      <c r="E34" s="42" t="s">
        <v>264</v>
      </c>
      <c r="F34" s="42" t="s">
        <v>265</v>
      </c>
      <c r="G34" s="42" t="s">
        <v>223</v>
      </c>
      <c r="H34" s="42" t="s">
        <v>266</v>
      </c>
      <c r="I34" s="42" t="s">
        <v>267</v>
      </c>
      <c r="J34" s="42" t="s">
        <v>268</v>
      </c>
      <c r="K34" s="42" t="s">
        <v>269</v>
      </c>
      <c r="L34" s="42" t="s">
        <v>270</v>
      </c>
      <c r="M34" s="42" t="s">
        <v>271</v>
      </c>
      <c r="N34" s="42" t="s">
        <v>272</v>
      </c>
      <c r="O34" s="42" t="s">
        <v>273</v>
      </c>
      <c r="P34" s="42" t="s">
        <v>164</v>
      </c>
      <c r="Q34" s="42" t="s">
        <v>274</v>
      </c>
      <c r="R34" s="42" t="s">
        <v>166</v>
      </c>
      <c r="S34" s="42" t="s">
        <v>168</v>
      </c>
      <c r="T34" s="42" t="s">
        <v>275</v>
      </c>
      <c r="U34" s="42" t="s">
        <v>276</v>
      </c>
      <c r="V34" s="42" t="s">
        <v>277</v>
      </c>
      <c r="W34" s="42" t="s">
        <v>278</v>
      </c>
    </row>
    <row r="35" spans="2:23" x14ac:dyDescent="0.3">
      <c r="B35" t="s">
        <v>15</v>
      </c>
      <c r="C35" t="s">
        <v>16</v>
      </c>
      <c r="D35" s="43">
        <f>SUMIFS(tbl_Budget[units],tbl_Budget[category],$B35,tbl_Budget[channel],$C35,tbl_Budget[month],"&gt;="&amp;FYStart,tbl_Budget[month],"&lt;="&amp;AsOfMonth)</f>
        <v>21368</v>
      </c>
      <c r="E35" s="43">
        <f>SUMIFS(tbl_Budget[revenue],tbl_Budget[category],$B35,tbl_Budget[channel],$C35,tbl_Budget[month],"&gt;="&amp;FYStart,tbl_Budget[month],"&lt;="&amp;AsOfMonth)</f>
        <v>4217482.08</v>
      </c>
      <c r="F35" s="43">
        <f>SUMIFS(tbl_Budget[cogs],tbl_Budget[category],$B35,tbl_Budget[channel],$C35,tbl_Budget[month],"&gt;="&amp;FYStart,tbl_Budget[month],"&lt;="&amp;AsOfMonth)</f>
        <v>3119751.7399999984</v>
      </c>
      <c r="G35" s="43">
        <f>SUMIFS(tbl_Sales[units],tbl_Sales[category],$B35,tbl_Sales[channel],$C35,tbl_Sales[month],"&gt;="&amp;FYStart,tbl_Sales[month],"&lt;="&amp;AsOfMonth)</f>
        <v>20709</v>
      </c>
      <c r="H35" s="43">
        <f>SUMIFS(tbl_Sales[net_revenue],tbl_Sales[category],$B35,tbl_Sales[channel],$C35,tbl_Sales[month],"&gt;="&amp;FYStart,tbl_Sales[month],"&lt;="&amp;AsOfMonth)</f>
        <v>4120883.05</v>
      </c>
      <c r="I35" s="43">
        <f>SUMIFS(tbl_Sales[cogs],tbl_Sales[category],$B35,tbl_Sales[channel],$C35,tbl_Sales[month],"&gt;="&amp;FYStart,tbl_Sales[month],"&lt;="&amp;AsOfMonth)</f>
        <v>3174772.99</v>
      </c>
      <c r="J35" s="45" cm="1">
        <f t="array" ref="J35">SAFEDIV(E35,D35)</f>
        <v>197.37374017222015</v>
      </c>
      <c r="K35" s="45" cm="1">
        <f t="array" ref="K35">SAFEDIV(H35,G35)</f>
        <v>198.98995847216185</v>
      </c>
      <c r="L35" s="45" cm="1">
        <f t="array" ref="L35">SAFEDIV(F35,D35)</f>
        <v>146.00111100711337</v>
      </c>
      <c r="M35" s="45" cm="1">
        <f t="array" ref="M35">SAFEDIV(I35,G35)</f>
        <v>153.30402192283549</v>
      </c>
      <c r="N35" s="45">
        <f t="shared" ref="N35:N59" si="10">J35-L35</f>
        <v>51.372629165106787</v>
      </c>
      <c r="O35" s="99" cm="1">
        <f t="array" ref="O35">SAFEDIV(G35,G$59)-SAFEDIV(D35,D$59)</f>
        <v>-6.5015897870696893E-3</v>
      </c>
      <c r="P35" s="68">
        <f t="shared" ref="P35:P58" si="11">(G35-D35)*N$59</f>
        <v>-25572.660397944241</v>
      </c>
      <c r="Q35" s="68">
        <f t="shared" ref="Q35:Q58" si="12">(G35-D35)*(N35-N$59)</f>
        <v>-8281.9022218611317</v>
      </c>
      <c r="R35" s="68">
        <f t="shared" ref="R35:R58" si="13">G35*(K35-J35)</f>
        <v>33470.264773492512</v>
      </c>
      <c r="S35" s="68">
        <f t="shared" ref="S35:S58" si="14">-G35*(M35-L35)</f>
        <v>-151235.98215368943</v>
      </c>
      <c r="T35" s="70">
        <f t="shared" ref="T35:T59" si="15">SUM(P35:S35)</f>
        <v>-151620.2800000023</v>
      </c>
      <c r="U35" s="70">
        <f t="shared" ref="U35:U59" si="16">(H35-I35)-(E35-F35)</f>
        <v>-151620.28000000212</v>
      </c>
      <c r="V35" s="103">
        <f t="shared" ref="V35:V59" si="17">T35-U35</f>
        <v>0</v>
      </c>
      <c r="W35" t="str" cm="1">
        <f t="array" ref="W35">INDEX({"Volume","Mix","Price","Unit cost"},_xlfn.XMATCH(MAX(ABS(P35:S35)),ABS(P35:S35)))</f>
        <v>Unit cost</v>
      </c>
    </row>
    <row r="36" spans="2:23" x14ac:dyDescent="0.3">
      <c r="B36" t="s">
        <v>15</v>
      </c>
      <c r="C36" t="s">
        <v>20</v>
      </c>
      <c r="D36" s="43">
        <f>SUMIFS(tbl_Budget[units],tbl_Budget[category],$B36,tbl_Budget[channel],$C36,tbl_Budget[month],"&gt;="&amp;FYStart,tbl_Budget[month],"&lt;="&amp;AsOfMonth)</f>
        <v>14585</v>
      </c>
      <c r="E36" s="43">
        <f>SUMIFS(tbl_Budget[revenue],tbl_Budget[category],$B36,tbl_Budget[channel],$C36,tbl_Budget[month],"&gt;="&amp;FYStart,tbl_Budget[month],"&lt;="&amp;AsOfMonth)</f>
        <v>2497343.4600000014</v>
      </c>
      <c r="F36" s="43">
        <f>SUMIFS(tbl_Budget[cogs],tbl_Budget[category],$B36,tbl_Budget[channel],$C36,tbl_Budget[month],"&gt;="&amp;FYStart,tbl_Budget[month],"&lt;="&amp;AsOfMonth)</f>
        <v>2129200.7100000004</v>
      </c>
      <c r="G36" s="43">
        <f>SUMIFS(tbl_Sales[units],tbl_Sales[category],$B36,tbl_Sales[channel],$C36,tbl_Sales[month],"&gt;="&amp;FYStart,tbl_Sales[month],"&lt;="&amp;AsOfMonth)</f>
        <v>16692</v>
      </c>
      <c r="H36" s="43">
        <f>SUMIFS(tbl_Sales[net_revenue],tbl_Sales[category],$B36,tbl_Sales[channel],$C36,tbl_Sales[month],"&gt;="&amp;FYStart,tbl_Sales[month],"&lt;="&amp;AsOfMonth)</f>
        <v>2887310.9499999993</v>
      </c>
      <c r="I36" s="43">
        <f>SUMIFS(tbl_Sales[cogs],tbl_Sales[category],$B36,tbl_Sales[channel],$C36,tbl_Sales[month],"&gt;="&amp;FYStart,tbl_Sales[month],"&lt;="&amp;AsOfMonth)</f>
        <v>2557846.7100000004</v>
      </c>
      <c r="J36" s="45" cm="1">
        <f t="array" ref="J36">SAFEDIV(E36,D36)</f>
        <v>171.22683990401106</v>
      </c>
      <c r="K36" s="45" cm="1">
        <f t="array" ref="K36">SAFEDIV(H36,G36)</f>
        <v>172.97573388449553</v>
      </c>
      <c r="L36" s="45" cm="1">
        <f t="array" ref="L36">SAFEDIV(F36,D36)</f>
        <v>145.98565032567708</v>
      </c>
      <c r="M36" s="45" cm="1">
        <f t="array" ref="M36">SAFEDIV(I36,G36)</f>
        <v>153.23788102084833</v>
      </c>
      <c r="N36" s="45">
        <f t="shared" si="10"/>
        <v>25.241189578333973</v>
      </c>
      <c r="O36" s="99" cm="1">
        <f t="array" ref="O36">SAFEDIV(G36,G$59)-SAFEDIV(D36,D$59)</f>
        <v>7.2905229087300294E-3</v>
      </c>
      <c r="P36" s="68">
        <f t="shared" si="11"/>
        <v>81762.663821651775</v>
      </c>
      <c r="Q36" s="68">
        <f t="shared" si="12"/>
        <v>-28579.477380102086</v>
      </c>
      <c r="R36" s="68">
        <f t="shared" si="13"/>
        <v>29192.538322246735</v>
      </c>
      <c r="S36" s="68">
        <f t="shared" si="14"/>
        <v>-121054.23476379849</v>
      </c>
      <c r="T36" s="70">
        <f t="shared" si="15"/>
        <v>-38678.510000002061</v>
      </c>
      <c r="U36" s="70">
        <f t="shared" si="16"/>
        <v>-38678.510000002105</v>
      </c>
      <c r="V36" s="103">
        <f t="shared" si="17"/>
        <v>0</v>
      </c>
      <c r="W36" t="str" cm="1">
        <f t="array" ref="W36">INDEX({"Volume","Mix","Price","Unit cost"},_xlfn.XMATCH(MAX(ABS(P36:S36)),ABS(P36:S36)))</f>
        <v>Unit cost</v>
      </c>
    </row>
    <row r="37" spans="2:23" x14ac:dyDescent="0.3">
      <c r="B37" t="s">
        <v>15</v>
      </c>
      <c r="C37" t="s">
        <v>21</v>
      </c>
      <c r="D37" s="43">
        <f>SUMIFS(tbl_Budget[units],tbl_Budget[category],$B37,tbl_Budget[channel],$C37,tbl_Budget[month],"&gt;="&amp;FYStart,tbl_Budget[month],"&lt;="&amp;AsOfMonth)</f>
        <v>8775</v>
      </c>
      <c r="E37" s="43">
        <f>SUMIFS(tbl_Budget[revenue],tbl_Budget[category],$B37,tbl_Budget[channel],$C37,tbl_Budget[month],"&gt;="&amp;FYStart,tbl_Budget[month],"&lt;="&amp;AsOfMonth)</f>
        <v>1642518.6499999992</v>
      </c>
      <c r="F37" s="43">
        <f>SUMIFS(tbl_Budget[cogs],tbl_Budget[category],$B37,tbl_Budget[channel],$C37,tbl_Budget[month],"&gt;="&amp;FYStart,tbl_Budget[month],"&lt;="&amp;AsOfMonth)</f>
        <v>1279823.9899999995</v>
      </c>
      <c r="G37" s="43">
        <f>SUMIFS(tbl_Sales[units],tbl_Sales[category],$B37,tbl_Sales[channel],$C37,tbl_Sales[month],"&gt;="&amp;FYStart,tbl_Sales[month],"&lt;="&amp;AsOfMonth)</f>
        <v>8479</v>
      </c>
      <c r="H37" s="43">
        <f>SUMIFS(tbl_Sales[net_revenue],tbl_Sales[category],$B37,tbl_Sales[channel],$C37,tbl_Sales[month],"&gt;="&amp;FYStart,tbl_Sales[month],"&lt;="&amp;AsOfMonth)</f>
        <v>1605432.1800000006</v>
      </c>
      <c r="I37" s="43">
        <f>SUMIFS(tbl_Sales[cogs],tbl_Sales[category],$B37,tbl_Sales[channel],$C37,tbl_Sales[month],"&gt;="&amp;FYStart,tbl_Sales[month],"&lt;="&amp;AsOfMonth)</f>
        <v>1301845.5199999996</v>
      </c>
      <c r="J37" s="45" cm="1">
        <f t="array" ref="J37">SAFEDIV(E37,D37)</f>
        <v>187.18161253561246</v>
      </c>
      <c r="K37" s="45" cm="1">
        <f t="array" ref="K37">SAFEDIV(H37,G37)</f>
        <v>189.3421606321501</v>
      </c>
      <c r="L37" s="45" cm="1">
        <f t="array" ref="L37">SAFEDIV(F37,D37)</f>
        <v>145.84888774928768</v>
      </c>
      <c r="M37" s="45" cm="1">
        <f t="array" ref="M37">SAFEDIV(I37,G37)</f>
        <v>153.53762471989617</v>
      </c>
      <c r="N37" s="45">
        <f t="shared" si="10"/>
        <v>41.332724786324775</v>
      </c>
      <c r="O37" s="99" cm="1">
        <f t="array" ref="O37">SAFEDIV(G37,G$59)-SAFEDIV(D37,D$59)</f>
        <v>-2.7863428711626184E-3</v>
      </c>
      <c r="P37" s="68">
        <f t="shared" si="11"/>
        <v>-11486.354291034135</v>
      </c>
      <c r="Q37" s="68">
        <f t="shared" si="12"/>
        <v>-748.13224571799788</v>
      </c>
      <c r="R37" s="68">
        <f t="shared" si="13"/>
        <v>18319.287310542637</v>
      </c>
      <c r="S37" s="68">
        <f t="shared" si="14"/>
        <v>-65192.800773789371</v>
      </c>
      <c r="T37" s="70">
        <f t="shared" si="15"/>
        <v>-59107.999999998865</v>
      </c>
      <c r="U37" s="70">
        <f t="shared" si="16"/>
        <v>-59107.999999998603</v>
      </c>
      <c r="V37" s="103">
        <f t="shared" si="17"/>
        <v>-2.6193447411060333E-10</v>
      </c>
      <c r="W37" t="str" cm="1">
        <f t="array" ref="W37">INDEX({"Volume","Mix","Price","Unit cost"},_xlfn.XMATCH(MAX(ABS(P37:S37)),ABS(P37:S37)))</f>
        <v>Unit cost</v>
      </c>
    </row>
    <row r="38" spans="2:23" x14ac:dyDescent="0.3">
      <c r="B38" t="s">
        <v>15</v>
      </c>
      <c r="C38" t="s">
        <v>22</v>
      </c>
      <c r="D38" s="43">
        <f>SUMIFS(tbl_Budget[units],tbl_Budget[category],$B38,tbl_Budget[channel],$C38,tbl_Budget[month],"&gt;="&amp;FYStart,tbl_Budget[month],"&lt;="&amp;AsOfMonth)</f>
        <v>3883</v>
      </c>
      <c r="E38" s="43">
        <f>SUMIFS(tbl_Budget[revenue],tbl_Budget[category],$B38,tbl_Budget[channel],$C38,tbl_Budget[month],"&gt;="&amp;FYStart,tbl_Budget[month],"&lt;="&amp;AsOfMonth)</f>
        <v>857267.59999999986</v>
      </c>
      <c r="F38" s="43">
        <f>SUMIFS(tbl_Budget[cogs],tbl_Budget[category],$B38,tbl_Budget[channel],$C38,tbl_Budget[month],"&gt;="&amp;FYStart,tbl_Budget[month],"&lt;="&amp;AsOfMonth)</f>
        <v>565635.92999999959</v>
      </c>
      <c r="G38" s="43">
        <f>SUMIFS(tbl_Sales[units],tbl_Sales[category],$B38,tbl_Sales[channel],$C38,tbl_Sales[month],"&gt;="&amp;FYStart,tbl_Sales[month],"&lt;="&amp;AsOfMonth)</f>
        <v>3764</v>
      </c>
      <c r="H38" s="43">
        <f>SUMIFS(tbl_Sales[net_revenue],tbl_Sales[category],$B38,tbl_Sales[channel],$C38,tbl_Sales[month],"&gt;="&amp;FYStart,tbl_Sales[month],"&lt;="&amp;AsOfMonth)</f>
        <v>842482.19000000006</v>
      </c>
      <c r="I38" s="43">
        <f>SUMIFS(tbl_Sales[cogs],tbl_Sales[category],$B38,tbl_Sales[channel],$C38,tbl_Sales[month],"&gt;="&amp;FYStart,tbl_Sales[month],"&lt;="&amp;AsOfMonth)</f>
        <v>579732.92000000004</v>
      </c>
      <c r="J38" s="45" cm="1">
        <f t="array" ref="J38">SAFEDIV(E38,D38)</f>
        <v>220.77455575585884</v>
      </c>
      <c r="K38" s="45" cm="1">
        <f t="array" ref="K38">SAFEDIV(H38,G38)</f>
        <v>223.82629914984062</v>
      </c>
      <c r="L38" s="45" cm="1">
        <f t="array" ref="L38">SAFEDIV(F38,D38)</f>
        <v>145.6698248776718</v>
      </c>
      <c r="M38" s="45" cm="1">
        <f t="array" ref="M38">SAFEDIV(I38,G38)</f>
        <v>154.02043570669503</v>
      </c>
      <c r="N38" s="45">
        <f t="shared" si="10"/>
        <v>75.104730878187041</v>
      </c>
      <c r="O38" s="99" cm="1">
        <f t="array" ref="O38">SAFEDIV(G38,G$59)-SAFEDIV(D38,D$59)</f>
        <v>-1.1780137753605105E-3</v>
      </c>
      <c r="P38" s="68">
        <f t="shared" si="11"/>
        <v>-4617.8248670035882</v>
      </c>
      <c r="Q38" s="68">
        <f t="shared" si="12"/>
        <v>-4319.6381075006693</v>
      </c>
      <c r="R38" s="68">
        <f t="shared" si="13"/>
        <v>11486.762134947423</v>
      </c>
      <c r="S38" s="68">
        <f t="shared" si="14"/>
        <v>-31431.699160443419</v>
      </c>
      <c r="T38" s="70">
        <f t="shared" si="15"/>
        <v>-28882.400000000256</v>
      </c>
      <c r="U38" s="70">
        <f t="shared" si="16"/>
        <v>-28882.400000000256</v>
      </c>
      <c r="V38" s="103">
        <f t="shared" si="17"/>
        <v>0</v>
      </c>
      <c r="W38" t="str" cm="1">
        <f t="array" ref="W38">INDEX({"Volume","Mix","Price","Unit cost"},_xlfn.XMATCH(MAX(ABS(P38:S38)),ABS(P38:S38)))</f>
        <v>Unit cost</v>
      </c>
    </row>
    <row r="39" spans="2:23" x14ac:dyDescent="0.3">
      <c r="B39" t="s">
        <v>27</v>
      </c>
      <c r="C39" t="s">
        <v>16</v>
      </c>
      <c r="D39" s="43">
        <f>SUMIFS(tbl_Budget[units],tbl_Budget[category],$B39,tbl_Budget[channel],$C39,tbl_Budget[month],"&gt;="&amp;FYStart,tbl_Budget[month],"&lt;="&amp;AsOfMonth)</f>
        <v>18188</v>
      </c>
      <c r="E39" s="43">
        <f>SUMIFS(tbl_Budget[revenue],tbl_Budget[category],$B39,tbl_Budget[channel],$C39,tbl_Budget[month],"&gt;="&amp;FYStart,tbl_Budget[month],"&lt;="&amp;AsOfMonth)</f>
        <v>2270388.7099999995</v>
      </c>
      <c r="F39" s="43">
        <f>SUMIFS(tbl_Budget[cogs],tbl_Budget[category],$B39,tbl_Budget[channel],$C39,tbl_Budget[month],"&gt;="&amp;FYStart,tbl_Budget[month],"&lt;="&amp;AsOfMonth)</f>
        <v>1582215.9999999998</v>
      </c>
      <c r="G39" s="43">
        <f>SUMIFS(tbl_Sales[units],tbl_Sales[category],$B39,tbl_Sales[channel],$C39,tbl_Sales[month],"&gt;="&amp;FYStart,tbl_Sales[month],"&lt;="&amp;AsOfMonth)</f>
        <v>18131</v>
      </c>
      <c r="H39" s="43">
        <f>SUMIFS(tbl_Sales[net_revenue],tbl_Sales[category],$B39,tbl_Sales[channel],$C39,tbl_Sales[month],"&gt;="&amp;FYStart,tbl_Sales[month],"&lt;="&amp;AsOfMonth)</f>
        <v>2262279.0199999991</v>
      </c>
      <c r="I39" s="43">
        <f>SUMIFS(tbl_Sales[cogs],tbl_Sales[category],$B39,tbl_Sales[channel],$C39,tbl_Sales[month],"&gt;="&amp;FYStart,tbl_Sales[month],"&lt;="&amp;AsOfMonth)</f>
        <v>1576401.7299999997</v>
      </c>
      <c r="J39" s="45" cm="1">
        <f t="array" ref="J39">SAFEDIV(E39,D39)</f>
        <v>124.82893721134812</v>
      </c>
      <c r="K39" s="45" cm="1">
        <f t="array" ref="K39">SAFEDIV(H39,G39)</f>
        <v>124.77408968065738</v>
      </c>
      <c r="L39" s="45" cm="1">
        <f t="array" ref="L39">SAFEDIV(F39,D39)</f>
        <v>86.99230261711017</v>
      </c>
      <c r="M39" s="45" cm="1">
        <f t="array" ref="M39">SAFEDIV(I39,G39)</f>
        <v>86.945106723291588</v>
      </c>
      <c r="N39" s="45">
        <f t="shared" si="10"/>
        <v>37.83663459423795</v>
      </c>
      <c r="O39" s="99" cm="1">
        <f t="array" ref="O39">SAFEDIV(G39,G$59)-SAFEDIV(D39,D$59)</f>
        <v>-3.2224687033319821E-3</v>
      </c>
      <c r="P39" s="68">
        <f t="shared" si="11"/>
        <v>-2211.8993060437356</v>
      </c>
      <c r="Q39" s="68">
        <f t="shared" si="12"/>
        <v>55.211134172172422</v>
      </c>
      <c r="R39" s="68">
        <f t="shared" si="13"/>
        <v>-994.44057895374044</v>
      </c>
      <c r="S39" s="68">
        <f t="shared" si="14"/>
        <v>855.70875082471275</v>
      </c>
      <c r="T39" s="70">
        <f t="shared" si="15"/>
        <v>-2295.4200000005908</v>
      </c>
      <c r="U39" s="70">
        <f t="shared" si="16"/>
        <v>-2295.4200000003912</v>
      </c>
      <c r="V39" s="103">
        <f t="shared" si="17"/>
        <v>-1.9963408703915775E-10</v>
      </c>
      <c r="W39" t="str" cm="1">
        <f t="array" ref="W39">INDEX({"Volume","Mix","Price","Unit cost"},_xlfn.XMATCH(MAX(ABS(P39:S39)),ABS(P39:S39)))</f>
        <v>Volume</v>
      </c>
    </row>
    <row r="40" spans="2:23" x14ac:dyDescent="0.3">
      <c r="B40" t="s">
        <v>27</v>
      </c>
      <c r="C40" t="s">
        <v>20</v>
      </c>
      <c r="D40" s="43">
        <f>SUMIFS(tbl_Budget[units],tbl_Budget[category],$B40,tbl_Budget[channel],$C40,tbl_Budget[month],"&gt;="&amp;FYStart,tbl_Budget[month],"&lt;="&amp;AsOfMonth)</f>
        <v>12385</v>
      </c>
      <c r="E40" s="43">
        <f>SUMIFS(tbl_Budget[revenue],tbl_Budget[category],$B40,tbl_Budget[channel],$C40,tbl_Budget[month],"&gt;="&amp;FYStart,tbl_Budget[month],"&lt;="&amp;AsOfMonth)</f>
        <v>1345846.1199999996</v>
      </c>
      <c r="F40" s="43">
        <f>SUMIFS(tbl_Budget[cogs],tbl_Budget[category],$B40,tbl_Budget[channel],$C40,tbl_Budget[month],"&gt;="&amp;FYStart,tbl_Budget[month],"&lt;="&amp;AsOfMonth)</f>
        <v>1077143.0599999998</v>
      </c>
      <c r="G40" s="43">
        <f>SUMIFS(tbl_Sales[units],tbl_Sales[category],$B40,tbl_Sales[channel],$C40,tbl_Sales[month],"&gt;="&amp;FYStart,tbl_Sales[month],"&lt;="&amp;AsOfMonth)</f>
        <v>14612</v>
      </c>
      <c r="H40" s="43">
        <f>SUMIFS(tbl_Sales[net_revenue],tbl_Sales[category],$B40,tbl_Sales[channel],$C40,tbl_Sales[month],"&gt;="&amp;FYStart,tbl_Sales[month],"&lt;="&amp;AsOfMonth)</f>
        <v>1586922.41</v>
      </c>
      <c r="I40" s="43">
        <f>SUMIFS(tbl_Sales[cogs],tbl_Sales[category],$B40,tbl_Sales[channel],$C40,tbl_Sales[month],"&gt;="&amp;FYStart,tbl_Sales[month],"&lt;="&amp;AsOfMonth)</f>
        <v>1271100.8899999999</v>
      </c>
      <c r="J40" s="45" cm="1">
        <f t="array" ref="J40">SAFEDIV(E40,D40)</f>
        <v>108.66742995559142</v>
      </c>
      <c r="K40" s="45" cm="1">
        <f t="array" ref="K40">SAFEDIV(H40,G40)</f>
        <v>108.6040521489187</v>
      </c>
      <c r="L40" s="45" cm="1">
        <f t="array" ref="L40">SAFEDIV(F40,D40)</f>
        <v>86.971583366976162</v>
      </c>
      <c r="M40" s="45" cm="1">
        <f t="array" ref="M40">SAFEDIV(I40,G40)</f>
        <v>86.990205995072543</v>
      </c>
      <c r="N40" s="45">
        <f t="shared" si="10"/>
        <v>21.695846588615254</v>
      </c>
      <c r="O40" s="99" cm="1">
        <f t="array" ref="O40">SAFEDIV(G40,G$59)-SAFEDIV(D40,D$59)</f>
        <v>8.1991314289045353E-3</v>
      </c>
      <c r="P40" s="68">
        <f t="shared" si="11"/>
        <v>86419.293939638577</v>
      </c>
      <c r="Q40" s="68">
        <f t="shared" si="12"/>
        <v>-38102.643586792408</v>
      </c>
      <c r="R40" s="68">
        <f t="shared" si="13"/>
        <v>-926.07651110176801</v>
      </c>
      <c r="S40" s="68">
        <f t="shared" si="14"/>
        <v>-272.11384174431657</v>
      </c>
      <c r="T40" s="70">
        <f t="shared" si="15"/>
        <v>47118.460000000086</v>
      </c>
      <c r="U40" s="70">
        <f t="shared" si="16"/>
        <v>47118.460000000196</v>
      </c>
      <c r="V40" s="103">
        <f t="shared" si="17"/>
        <v>-1.0913936421275139E-10</v>
      </c>
      <c r="W40" t="str" cm="1">
        <f t="array" ref="W40">INDEX({"Volume","Mix","Price","Unit cost"},_xlfn.XMATCH(MAX(ABS(P40:S40)),ABS(P40:S40)))</f>
        <v>Volume</v>
      </c>
    </row>
    <row r="41" spans="2:23" x14ac:dyDescent="0.3">
      <c r="B41" t="s">
        <v>27</v>
      </c>
      <c r="C41" t="s">
        <v>21</v>
      </c>
      <c r="D41" s="43">
        <f>SUMIFS(tbl_Budget[units],tbl_Budget[category],$B41,tbl_Budget[channel],$C41,tbl_Budget[month],"&gt;="&amp;FYStart,tbl_Budget[month],"&lt;="&amp;AsOfMonth)</f>
        <v>7422</v>
      </c>
      <c r="E41" s="43">
        <f>SUMIFS(tbl_Budget[revenue],tbl_Budget[category],$B41,tbl_Budget[channel],$C41,tbl_Budget[month],"&gt;="&amp;FYStart,tbl_Budget[month],"&lt;="&amp;AsOfMonth)</f>
        <v>880254.37999999977</v>
      </c>
      <c r="F41" s="43">
        <f>SUMIFS(tbl_Budget[cogs],tbl_Budget[category],$B41,tbl_Budget[channel],$C41,tbl_Budget[month],"&gt;="&amp;FYStart,tbl_Budget[month],"&lt;="&amp;AsOfMonth)</f>
        <v>645876.18999999994</v>
      </c>
      <c r="G41" s="43">
        <f>SUMIFS(tbl_Sales[units],tbl_Sales[category],$B41,tbl_Sales[channel],$C41,tbl_Sales[month],"&gt;="&amp;FYStart,tbl_Sales[month],"&lt;="&amp;AsOfMonth)</f>
        <v>7418</v>
      </c>
      <c r="H41" s="43">
        <f>SUMIFS(tbl_Sales[net_revenue],tbl_Sales[category],$B41,tbl_Sales[channel],$C41,tbl_Sales[month],"&gt;="&amp;FYStart,tbl_Sales[month],"&lt;="&amp;AsOfMonth)</f>
        <v>880757.45000000019</v>
      </c>
      <c r="I41" s="43">
        <f>SUMIFS(tbl_Sales[cogs],tbl_Sales[category],$B41,tbl_Sales[channel],$C41,tbl_Sales[month],"&gt;="&amp;FYStart,tbl_Sales[month],"&lt;="&amp;AsOfMonth)</f>
        <v>645116.30000000028</v>
      </c>
      <c r="J41" s="45" cm="1">
        <f t="array" ref="J41">SAFEDIV(E41,D41)</f>
        <v>118.60069792508754</v>
      </c>
      <c r="K41" s="45" cm="1">
        <f t="array" ref="K41">SAFEDIV(H41,G41)</f>
        <v>118.73246832030199</v>
      </c>
      <c r="L41" s="45" cm="1">
        <f t="array" ref="L41">SAFEDIV(F41,D41)</f>
        <v>87.021852600377244</v>
      </c>
      <c r="M41" s="45" cm="1">
        <f t="array" ref="M41">SAFEDIV(I41,G41)</f>
        <v>86.966338635750915</v>
      </c>
      <c r="N41" s="45">
        <f t="shared" si="10"/>
        <v>31.578845324710301</v>
      </c>
      <c r="O41" s="99" cm="1">
        <f t="array" ref="O41">SAFEDIV(G41,G$59)-SAFEDIV(D41,D$59)</f>
        <v>-1.2266495651831189E-3</v>
      </c>
      <c r="P41" s="68">
        <f t="shared" si="11"/>
        <v>-155.22100393289372</v>
      </c>
      <c r="Q41" s="68">
        <f t="shared" si="12"/>
        <v>28.90562263405252</v>
      </c>
      <c r="R41" s="68">
        <f t="shared" si="13"/>
        <v>977.47279170075717</v>
      </c>
      <c r="S41" s="68">
        <f t="shared" si="14"/>
        <v>411.80258959810493</v>
      </c>
      <c r="T41" s="70">
        <f t="shared" si="15"/>
        <v>1262.960000000021</v>
      </c>
      <c r="U41" s="70">
        <f t="shared" si="16"/>
        <v>1262.9600000000792</v>
      </c>
      <c r="V41" s="103">
        <f t="shared" si="17"/>
        <v>-5.8207660913467407E-11</v>
      </c>
      <c r="W41" t="str" cm="1">
        <f t="array" ref="W41">INDEX({"Volume","Mix","Price","Unit cost"},_xlfn.XMATCH(MAX(ABS(P41:S41)),ABS(P41:S41)))</f>
        <v>Price</v>
      </c>
    </row>
    <row r="42" spans="2:23" x14ac:dyDescent="0.3">
      <c r="B42" t="s">
        <v>27</v>
      </c>
      <c r="C42" t="s">
        <v>22</v>
      </c>
      <c r="D42" s="43">
        <f>SUMIFS(tbl_Budget[units],tbl_Budget[category],$B42,tbl_Budget[channel],$C42,tbl_Budget[month],"&gt;="&amp;FYStart,tbl_Budget[month],"&lt;="&amp;AsOfMonth)</f>
        <v>3297</v>
      </c>
      <c r="E42" s="43">
        <f>SUMIFS(tbl_Budget[revenue],tbl_Budget[category],$B42,tbl_Budget[channel],$C42,tbl_Budget[month],"&gt;="&amp;FYStart,tbl_Budget[month],"&lt;="&amp;AsOfMonth)</f>
        <v>460494.51000000013</v>
      </c>
      <c r="F42" s="43">
        <f>SUMIFS(tbl_Budget[cogs],tbl_Budget[category],$B42,tbl_Budget[channel],$C42,tbl_Budget[month],"&gt;="&amp;FYStart,tbl_Budget[month],"&lt;="&amp;AsOfMonth)</f>
        <v>286570.68000000011</v>
      </c>
      <c r="G42" s="43">
        <f>SUMIFS(tbl_Sales[units],tbl_Sales[category],$B42,tbl_Sales[channel],$C42,tbl_Sales[month],"&gt;="&amp;FYStart,tbl_Sales[month],"&lt;="&amp;AsOfMonth)</f>
        <v>3289</v>
      </c>
      <c r="H42" s="43">
        <f>SUMIFS(tbl_Sales[net_revenue],tbl_Sales[category],$B42,tbl_Sales[channel],$C42,tbl_Sales[month],"&gt;="&amp;FYStart,tbl_Sales[month],"&lt;="&amp;AsOfMonth)</f>
        <v>459667.19</v>
      </c>
      <c r="I42" s="43">
        <f>SUMIFS(tbl_Sales[cogs],tbl_Sales[category],$B42,tbl_Sales[channel],$C42,tbl_Sales[month],"&gt;="&amp;FYStart,tbl_Sales[month],"&lt;="&amp;AsOfMonth)</f>
        <v>286266.85000000009</v>
      </c>
      <c r="J42" s="45" cm="1">
        <f t="array" ref="J42">SAFEDIV(E42,D42)</f>
        <v>139.67076433121022</v>
      </c>
      <c r="K42" s="45" cm="1">
        <f t="array" ref="K42">SAFEDIV(H42,G42)</f>
        <v>139.75895104895105</v>
      </c>
      <c r="L42" s="45" cm="1">
        <f t="array" ref="L42">SAFEDIV(F42,D42)</f>
        <v>86.918616924476837</v>
      </c>
      <c r="M42" s="45" cm="1">
        <f t="array" ref="M42">SAFEDIV(I42,G42)</f>
        <v>87.037655822438452</v>
      </c>
      <c r="N42" s="45">
        <f t="shared" si="10"/>
        <v>52.752147406733386</v>
      </c>
      <c r="O42" s="99" cm="1">
        <f t="array" ref="O42">SAFEDIV(G42,G$59)-SAFEDIV(D42,D$59)</f>
        <v>-5.7344803133408187E-4</v>
      </c>
      <c r="P42" s="68">
        <f t="shared" si="11"/>
        <v>-310.44200786578745</v>
      </c>
      <c r="Q42" s="68">
        <f t="shared" si="12"/>
        <v>-111.57517138807964</v>
      </c>
      <c r="R42" s="68">
        <f t="shared" si="13"/>
        <v>290.04611464957446</v>
      </c>
      <c r="S42" s="68">
        <f t="shared" si="14"/>
        <v>-391.5189353957548</v>
      </c>
      <c r="T42" s="70">
        <f t="shared" si="15"/>
        <v>-523.49000000004742</v>
      </c>
      <c r="U42" s="70">
        <f t="shared" si="16"/>
        <v>-523.4900000001071</v>
      </c>
      <c r="V42" s="103">
        <f t="shared" si="17"/>
        <v>5.9685589803848416E-11</v>
      </c>
      <c r="W42" t="str" cm="1">
        <f t="array" ref="W42">INDEX({"Volume","Mix","Price","Unit cost"},_xlfn.XMATCH(MAX(ABS(P42:S42)),ABS(P42:S42)))</f>
        <v>Unit cost</v>
      </c>
    </row>
    <row r="43" spans="2:23" x14ac:dyDescent="0.3">
      <c r="B43" t="s">
        <v>32</v>
      </c>
      <c r="C43" t="s">
        <v>16</v>
      </c>
      <c r="D43" s="43">
        <f>SUMIFS(tbl_Budget[units],tbl_Budget[category],$B43,tbl_Budget[channel],$C43,tbl_Budget[month],"&gt;="&amp;FYStart,tbl_Budget[month],"&lt;="&amp;AsOfMonth)</f>
        <v>25876</v>
      </c>
      <c r="E43" s="43">
        <f>SUMIFS(tbl_Budget[revenue],tbl_Budget[category],$B43,tbl_Budget[channel],$C43,tbl_Budget[month],"&gt;="&amp;FYStart,tbl_Budget[month],"&lt;="&amp;AsOfMonth)</f>
        <v>2858626.75</v>
      </c>
      <c r="F43" s="43">
        <f>SUMIFS(tbl_Budget[cogs],tbl_Budget[category],$B43,tbl_Budget[channel],$C43,tbl_Budget[month],"&gt;="&amp;FYStart,tbl_Budget[month],"&lt;="&amp;AsOfMonth)</f>
        <v>2047708.0599999994</v>
      </c>
      <c r="G43" s="43">
        <f>SUMIFS(tbl_Sales[units],tbl_Sales[category],$B43,tbl_Sales[channel],$C43,tbl_Sales[month],"&gt;="&amp;FYStart,tbl_Sales[month],"&lt;="&amp;AsOfMonth)</f>
        <v>25760</v>
      </c>
      <c r="H43" s="43">
        <f>SUMIFS(tbl_Sales[net_revenue],tbl_Sales[category],$B43,tbl_Sales[channel],$C43,tbl_Sales[month],"&gt;="&amp;FYStart,tbl_Sales[month],"&lt;="&amp;AsOfMonth)</f>
        <v>2845913.7299999991</v>
      </c>
      <c r="I43" s="43">
        <f>SUMIFS(tbl_Sales[cogs],tbl_Sales[category],$B43,tbl_Sales[channel],$C43,tbl_Sales[month],"&gt;="&amp;FYStart,tbl_Sales[month],"&lt;="&amp;AsOfMonth)</f>
        <v>2040532.04</v>
      </c>
      <c r="J43" s="45" cm="1">
        <f t="array" ref="J43">SAFEDIV(E43,D43)</f>
        <v>110.47405897356624</v>
      </c>
      <c r="K43" s="45" cm="1">
        <f t="array" ref="K43">SAFEDIV(H43,G43)</f>
        <v>110.47801746894406</v>
      </c>
      <c r="L43" s="45" cm="1">
        <f t="array" ref="L43">SAFEDIV(F43,D43)</f>
        <v>79.135417375173887</v>
      </c>
      <c r="M43" s="45" cm="1">
        <f t="array" ref="M43">SAFEDIV(I43,G43)</f>
        <v>79.213200310559003</v>
      </c>
      <c r="N43" s="45">
        <f t="shared" si="10"/>
        <v>31.338641598392357</v>
      </c>
      <c r="O43" s="99" cm="1">
        <f t="array" ref="O43">SAFEDIV(G43,G$59)-SAFEDIV(D43,D$59)</f>
        <v>-4.7447120058012882E-3</v>
      </c>
      <c r="P43" s="68">
        <f t="shared" si="11"/>
        <v>-4501.4091140539176</v>
      </c>
      <c r="Q43" s="68">
        <f t="shared" si="12"/>
        <v>866.12668864040461</v>
      </c>
      <c r="R43" s="68">
        <f t="shared" si="13"/>
        <v>101.97084093254034</v>
      </c>
      <c r="S43" s="68">
        <f t="shared" si="14"/>
        <v>-2003.6884155205894</v>
      </c>
      <c r="T43" s="70">
        <f t="shared" si="15"/>
        <v>-5537.0000000015625</v>
      </c>
      <c r="U43" s="70">
        <f t="shared" si="16"/>
        <v>-5537.0000000016298</v>
      </c>
      <c r="V43" s="103">
        <f t="shared" si="17"/>
        <v>6.730260793119669E-11</v>
      </c>
      <c r="W43" t="str" cm="1">
        <f t="array" ref="W43">INDEX({"Volume","Mix","Price","Unit cost"},_xlfn.XMATCH(MAX(ABS(P43:S43)),ABS(P43:S43)))</f>
        <v>Volume</v>
      </c>
    </row>
    <row r="44" spans="2:23" x14ac:dyDescent="0.3">
      <c r="B44" t="s">
        <v>32</v>
      </c>
      <c r="C44" t="s">
        <v>20</v>
      </c>
      <c r="D44" s="43">
        <f>SUMIFS(tbl_Budget[units],tbl_Budget[category],$B44,tbl_Budget[channel],$C44,tbl_Budget[month],"&gt;="&amp;FYStart,tbl_Budget[month],"&lt;="&amp;AsOfMonth)</f>
        <v>17553</v>
      </c>
      <c r="E44" s="43">
        <f>SUMIFS(tbl_Budget[revenue],tbl_Budget[category],$B44,tbl_Budget[channel],$C44,tbl_Budget[month],"&gt;="&amp;FYStart,tbl_Budget[month],"&lt;="&amp;AsOfMonth)</f>
        <v>1684638.3699999992</v>
      </c>
      <c r="F44" s="43">
        <f>SUMIFS(tbl_Budget[cogs],tbl_Budget[category],$B44,tbl_Budget[channel],$C44,tbl_Budget[month],"&gt;="&amp;FYStart,tbl_Budget[month],"&lt;="&amp;AsOfMonth)</f>
        <v>1389631.9700000002</v>
      </c>
      <c r="G44" s="43">
        <f>SUMIFS(tbl_Sales[units],tbl_Sales[category],$B44,tbl_Sales[channel],$C44,tbl_Sales[month],"&gt;="&amp;FYStart,tbl_Sales[month],"&lt;="&amp;AsOfMonth)</f>
        <v>20497</v>
      </c>
      <c r="H44" s="43">
        <f>SUMIFS(tbl_Sales[net_revenue],tbl_Sales[category],$B44,tbl_Sales[channel],$C44,tbl_Sales[month],"&gt;="&amp;FYStart,tbl_Sales[month],"&lt;="&amp;AsOfMonth)</f>
        <v>1971833.2700000003</v>
      </c>
      <c r="I44" s="43">
        <f>SUMIFS(tbl_Sales[cogs],tbl_Sales[category],$B44,tbl_Sales[channel],$C44,tbl_Sales[month],"&gt;="&amp;FYStart,tbl_Sales[month],"&lt;="&amp;AsOfMonth)</f>
        <v>1624960.0999999999</v>
      </c>
      <c r="J44" s="45" cm="1">
        <f t="array" ref="J44">SAFEDIV(E44,D44)</f>
        <v>95.974384435708956</v>
      </c>
      <c r="K44" s="45" cm="1">
        <f t="array" ref="K44">SAFEDIV(H44,G44)</f>
        <v>96.20106698541251</v>
      </c>
      <c r="L44" s="45" cm="1">
        <f t="array" ref="L44">SAFEDIV(F44,D44)</f>
        <v>79.167775878767173</v>
      </c>
      <c r="M44" s="45" cm="1">
        <f t="array" ref="M44">SAFEDIV(I44,G44)</f>
        <v>79.27794799238913</v>
      </c>
      <c r="N44" s="45">
        <f t="shared" si="10"/>
        <v>16.806608556941782</v>
      </c>
      <c r="O44" s="99" cm="1">
        <f t="array" ref="O44">SAFEDIV(G44,G$59)-SAFEDIV(D44,D$59)</f>
        <v>1.0646711731458619E-2</v>
      </c>
      <c r="P44" s="68">
        <f t="shared" si="11"/>
        <v>114242.65889460978</v>
      </c>
      <c r="Q44" s="68">
        <f t="shared" si="12"/>
        <v>-64764.003302973171</v>
      </c>
      <c r="R44" s="68">
        <f t="shared" si="13"/>
        <v>4646.3122212737471</v>
      </c>
      <c r="S44" s="68">
        <f t="shared" si="14"/>
        <v>-2258.1978129092458</v>
      </c>
      <c r="T44" s="70">
        <f t="shared" si="15"/>
        <v>51866.77000000111</v>
      </c>
      <c r="U44" s="70">
        <f t="shared" si="16"/>
        <v>51866.770000001416</v>
      </c>
      <c r="V44" s="103">
        <f t="shared" si="17"/>
        <v>-3.0559021979570389E-10</v>
      </c>
      <c r="W44" t="str" cm="1">
        <f t="array" ref="W44">INDEX({"Volume","Mix","Price","Unit cost"},_xlfn.XMATCH(MAX(ABS(P44:S44)),ABS(P44:S44)))</f>
        <v>Volume</v>
      </c>
    </row>
    <row r="45" spans="2:23" x14ac:dyDescent="0.3">
      <c r="B45" t="s">
        <v>32</v>
      </c>
      <c r="C45" t="s">
        <v>21</v>
      </c>
      <c r="D45" s="43">
        <f>SUMIFS(tbl_Budget[units],tbl_Budget[category],$B45,tbl_Budget[channel],$C45,tbl_Budget[month],"&gt;="&amp;FYStart,tbl_Budget[month],"&lt;="&amp;AsOfMonth)</f>
        <v>10542</v>
      </c>
      <c r="E45" s="43">
        <f>SUMIFS(tbl_Budget[revenue],tbl_Budget[category],$B45,tbl_Budget[channel],$C45,tbl_Budget[month],"&gt;="&amp;FYStart,tbl_Budget[month],"&lt;="&amp;AsOfMonth)</f>
        <v>1105753.2600000009</v>
      </c>
      <c r="F45" s="43">
        <f>SUMIFS(tbl_Budget[cogs],tbl_Budget[category],$B45,tbl_Budget[channel],$C45,tbl_Budget[month],"&gt;="&amp;FYStart,tbl_Budget[month],"&lt;="&amp;AsOfMonth)</f>
        <v>834779.79000000015</v>
      </c>
      <c r="G45" s="43">
        <f>SUMIFS(tbl_Sales[units],tbl_Sales[category],$B45,tbl_Sales[channel],$C45,tbl_Sales[month],"&gt;="&amp;FYStart,tbl_Sales[month],"&lt;="&amp;AsOfMonth)</f>
        <v>10507</v>
      </c>
      <c r="H45" s="43">
        <f>SUMIFS(tbl_Sales[net_revenue],tbl_Sales[category],$B45,tbl_Sales[channel],$C45,tbl_Sales[month],"&gt;="&amp;FYStart,tbl_Sales[month],"&lt;="&amp;AsOfMonth)</f>
        <v>1101898.3200000003</v>
      </c>
      <c r="I45" s="43">
        <f>SUMIFS(tbl_Sales[cogs],tbl_Sales[category],$B45,tbl_Sales[channel],$C45,tbl_Sales[month],"&gt;="&amp;FYStart,tbl_Sales[month],"&lt;="&amp;AsOfMonth)</f>
        <v>830900.23999999976</v>
      </c>
      <c r="J45" s="45" cm="1">
        <f t="array" ref="J45">SAFEDIV(E45,D45)</f>
        <v>104.8902731929426</v>
      </c>
      <c r="K45" s="45" cm="1">
        <f t="array" ref="K45">SAFEDIV(H45,G45)</f>
        <v>104.87278195488724</v>
      </c>
      <c r="L45" s="45" cm="1">
        <f t="array" ref="L45">SAFEDIV(F45,D45)</f>
        <v>79.186092771770078</v>
      </c>
      <c r="M45" s="45" cm="1">
        <f t="array" ref="M45">SAFEDIV(I45,G45)</f>
        <v>79.080635766631744</v>
      </c>
      <c r="N45" s="45">
        <f t="shared" si="10"/>
        <v>25.704180421172524</v>
      </c>
      <c r="O45" s="99" cm="1">
        <f t="array" ref="O45">SAFEDIV(G45,G$59)-SAFEDIV(D45,D$59)</f>
        <v>-1.8767846555238638E-3</v>
      </c>
      <c r="P45" s="68">
        <f t="shared" si="11"/>
        <v>-1358.1837844128202</v>
      </c>
      <c r="Q45" s="68">
        <f t="shared" si="12"/>
        <v>458.53746967178176</v>
      </c>
      <c r="R45" s="68">
        <f t="shared" si="13"/>
        <v>-183.78043824763034</v>
      </c>
      <c r="S45" s="68">
        <f t="shared" si="14"/>
        <v>1108.0367529884718</v>
      </c>
      <c r="T45" s="70">
        <f t="shared" si="15"/>
        <v>24.609999999802994</v>
      </c>
      <c r="U45" s="70">
        <f t="shared" si="16"/>
        <v>24.6099999997532</v>
      </c>
      <c r="V45" s="103">
        <f t="shared" si="17"/>
        <v>4.9794834922067821E-11</v>
      </c>
      <c r="W45" t="str" cm="1">
        <f t="array" ref="W45">INDEX({"Volume","Mix","Price","Unit cost"},_xlfn.XMATCH(MAX(ABS(P45:S45)),ABS(P45:S45)))</f>
        <v>Volume</v>
      </c>
    </row>
    <row r="46" spans="2:23" x14ac:dyDescent="0.3">
      <c r="B46" t="s">
        <v>32</v>
      </c>
      <c r="C46" t="s">
        <v>22</v>
      </c>
      <c r="D46" s="43">
        <f>SUMIFS(tbl_Budget[units],tbl_Budget[category],$B46,tbl_Budget[channel],$C46,tbl_Budget[month],"&gt;="&amp;FYStart,tbl_Budget[month],"&lt;="&amp;AsOfMonth)</f>
        <v>4667</v>
      </c>
      <c r="E46" s="43">
        <f>SUMIFS(tbl_Budget[revenue],tbl_Budget[category],$B46,tbl_Budget[channel],$C46,tbl_Budget[month],"&gt;="&amp;FYStart,tbl_Budget[month],"&lt;="&amp;AsOfMonth)</f>
        <v>578308.59000000008</v>
      </c>
      <c r="F46" s="43">
        <f>SUMIFS(tbl_Budget[cogs],tbl_Budget[category],$B46,tbl_Budget[channel],$C46,tbl_Budget[month],"&gt;="&amp;FYStart,tbl_Budget[month],"&lt;="&amp;AsOfMonth)</f>
        <v>369625.38999999984</v>
      </c>
      <c r="G46" s="43">
        <f>SUMIFS(tbl_Sales[units],tbl_Sales[category],$B46,tbl_Sales[channel],$C46,tbl_Sales[month],"&gt;="&amp;FYStart,tbl_Sales[month],"&lt;="&amp;AsOfMonth)</f>
        <v>4666</v>
      </c>
      <c r="H46" s="43">
        <f>SUMIFS(tbl_Sales[net_revenue],tbl_Sales[category],$B46,tbl_Sales[channel],$C46,tbl_Sales[month],"&gt;="&amp;FYStart,tbl_Sales[month],"&lt;="&amp;AsOfMonth)</f>
        <v>577179.38</v>
      </c>
      <c r="I46" s="43">
        <f>SUMIFS(tbl_Sales[cogs],tbl_Sales[category],$B46,tbl_Sales[channel],$C46,tbl_Sales[month],"&gt;="&amp;FYStart,tbl_Sales[month],"&lt;="&amp;AsOfMonth)</f>
        <v>369265.98999999993</v>
      </c>
      <c r="J46" s="45" cm="1">
        <f t="array" ref="J46">SAFEDIV(E46,D46)</f>
        <v>123.91441825583888</v>
      </c>
      <c r="K46" s="45" cm="1">
        <f t="array" ref="K46">SAFEDIV(H46,G46)</f>
        <v>123.69896699528505</v>
      </c>
      <c r="L46" s="45" cm="1">
        <f t="array" ref="L46">SAFEDIV(F46,D46)</f>
        <v>79.19978358688661</v>
      </c>
      <c r="M46" s="45" cm="1">
        <f t="array" ref="M46">SAFEDIV(I46,G46)</f>
        <v>79.139732104586358</v>
      </c>
      <c r="N46" s="45">
        <f t="shared" si="10"/>
        <v>44.714634668952272</v>
      </c>
      <c r="O46" s="99" cm="1">
        <f t="array" ref="O46">SAFEDIV(G46,G$59)-SAFEDIV(D46,D$59)</f>
        <v>-7.6437446931854752E-4</v>
      </c>
      <c r="P46" s="68">
        <f t="shared" si="11"/>
        <v>-38.805250983223431</v>
      </c>
      <c r="Q46" s="68">
        <f t="shared" si="12"/>
        <v>-5.9093836857288409</v>
      </c>
      <c r="R46" s="68">
        <f t="shared" si="13"/>
        <v>-1005.2955817441911</v>
      </c>
      <c r="S46" s="68">
        <f t="shared" si="14"/>
        <v>280.2002164129791</v>
      </c>
      <c r="T46" s="70">
        <f t="shared" si="15"/>
        <v>-769.81000000016422</v>
      </c>
      <c r="U46" s="70">
        <f t="shared" si="16"/>
        <v>-769.81000000017229</v>
      </c>
      <c r="V46" s="103">
        <f t="shared" si="17"/>
        <v>8.0717654782347381E-12</v>
      </c>
      <c r="W46" t="str" cm="1">
        <f t="array" ref="W46">INDEX({"Volume","Mix","Price","Unit cost"},_xlfn.XMATCH(MAX(ABS(P46:S46)),ABS(P46:S46)))</f>
        <v>Price</v>
      </c>
    </row>
    <row r="47" spans="2:23" x14ac:dyDescent="0.3">
      <c r="B47" t="s">
        <v>37</v>
      </c>
      <c r="C47" t="s">
        <v>16</v>
      </c>
      <c r="D47" s="43">
        <f>SUMIFS(tbl_Budget[units],tbl_Budget[category],$B47,tbl_Budget[channel],$C47,tbl_Budget[month],"&gt;="&amp;FYStart,tbl_Budget[month],"&lt;="&amp;AsOfMonth)</f>
        <v>9734</v>
      </c>
      <c r="E47" s="43">
        <f>SUMIFS(tbl_Budget[revenue],tbl_Budget[category],$B47,tbl_Budget[channel],$C47,tbl_Budget[month],"&gt;="&amp;FYStart,tbl_Budget[month],"&lt;="&amp;AsOfMonth)</f>
        <v>1970121.0099999993</v>
      </c>
      <c r="F47" s="43">
        <f>SUMIFS(tbl_Budget[cogs],tbl_Budget[category],$B47,tbl_Budget[channel],$C47,tbl_Budget[month],"&gt;="&amp;FYStart,tbl_Budget[month],"&lt;="&amp;AsOfMonth)</f>
        <v>1476117.3800000001</v>
      </c>
      <c r="G47" s="43">
        <f>SUMIFS(tbl_Sales[units],tbl_Sales[category],$B47,tbl_Sales[channel],$C47,tbl_Sales[month],"&gt;="&amp;FYStart,tbl_Sales[month],"&lt;="&amp;AsOfMonth)</f>
        <v>9646</v>
      </c>
      <c r="H47" s="43">
        <f>SUMIFS(tbl_Sales[net_revenue],tbl_Sales[category],$B47,tbl_Sales[channel],$C47,tbl_Sales[month],"&gt;="&amp;FYStart,tbl_Sales[month],"&lt;="&amp;AsOfMonth)</f>
        <v>2009156.6</v>
      </c>
      <c r="I47" s="43">
        <f>SUMIFS(tbl_Sales[cogs],tbl_Sales[category],$B47,tbl_Sales[channel],$C47,tbl_Sales[month],"&gt;="&amp;FYStart,tbl_Sales[month],"&lt;="&amp;AsOfMonth)</f>
        <v>1463673.9700000004</v>
      </c>
      <c r="J47" s="45" cm="1">
        <f t="array" ref="J47">SAFEDIV(E47,D47)</f>
        <v>202.39583008013142</v>
      </c>
      <c r="K47" s="45" cm="1">
        <f t="array" ref="K47">SAFEDIV(H47,G47)</f>
        <v>208.28909392494299</v>
      </c>
      <c r="L47" s="45" cm="1">
        <f t="array" ref="L47">SAFEDIV(F47,D47)</f>
        <v>151.64550852681324</v>
      </c>
      <c r="M47" s="45" cm="1">
        <f t="array" ref="M47">SAFEDIV(I47,G47)</f>
        <v>151.73895604395608</v>
      </c>
      <c r="N47" s="45">
        <f t="shared" si="10"/>
        <v>50.750321553318173</v>
      </c>
      <c r="O47" s="99" cm="1">
        <f t="array" ref="O47">SAFEDIV(G47,G$59)-SAFEDIV(D47,D$59)</f>
        <v>-1.9883570958119656E-3</v>
      </c>
      <c r="P47" s="68">
        <f t="shared" si="11"/>
        <v>-3414.8620865236617</v>
      </c>
      <c r="Q47" s="68">
        <f t="shared" si="12"/>
        <v>-1051.1662101683373</v>
      </c>
      <c r="R47" s="68">
        <f t="shared" si="13"/>
        <v>56846.423047052413</v>
      </c>
      <c r="S47" s="68">
        <f t="shared" si="14"/>
        <v>-901.39475035978262</v>
      </c>
      <c r="T47" s="70">
        <f t="shared" si="15"/>
        <v>51479.000000000633</v>
      </c>
      <c r="U47" s="70">
        <f t="shared" si="16"/>
        <v>51479.000000000466</v>
      </c>
      <c r="V47" s="103">
        <f t="shared" si="17"/>
        <v>1.673470251262188E-10</v>
      </c>
      <c r="W47" t="str" cm="1">
        <f t="array" ref="W47">INDEX({"Volume","Mix","Price","Unit cost"},_xlfn.XMATCH(MAX(ABS(P47:S47)),ABS(P47:S47)))</f>
        <v>Price</v>
      </c>
    </row>
    <row r="48" spans="2:23" x14ac:dyDescent="0.3">
      <c r="B48" t="s">
        <v>37</v>
      </c>
      <c r="C48" t="s">
        <v>20</v>
      </c>
      <c r="D48" s="43">
        <f>SUMIFS(tbl_Budget[units],tbl_Budget[category],$B48,tbl_Budget[channel],$C48,tbl_Budget[month],"&gt;="&amp;FYStart,tbl_Budget[month],"&lt;="&amp;AsOfMonth)</f>
        <v>6628</v>
      </c>
      <c r="E48" s="43">
        <f>SUMIFS(tbl_Budget[revenue],tbl_Budget[category],$B48,tbl_Budget[channel],$C48,tbl_Budget[month],"&gt;="&amp;FYStart,tbl_Budget[month],"&lt;="&amp;AsOfMonth)</f>
        <v>1164247.74</v>
      </c>
      <c r="F48" s="43">
        <f>SUMIFS(tbl_Budget[cogs],tbl_Budget[category],$B48,tbl_Budget[channel],$C48,tbl_Budget[month],"&gt;="&amp;FYStart,tbl_Budget[month],"&lt;="&amp;AsOfMonth)</f>
        <v>1005686.4200000004</v>
      </c>
      <c r="G48" s="43">
        <f>SUMIFS(tbl_Sales[units],tbl_Sales[category],$B48,tbl_Sales[channel],$C48,tbl_Sales[month],"&gt;="&amp;FYStart,tbl_Sales[month],"&lt;="&amp;AsOfMonth)</f>
        <v>7727</v>
      </c>
      <c r="H48" s="43">
        <f>SUMIFS(tbl_Sales[net_revenue],tbl_Sales[category],$B48,tbl_Sales[channel],$C48,tbl_Sales[month],"&gt;="&amp;FYStart,tbl_Sales[month],"&lt;="&amp;AsOfMonth)</f>
        <v>1402379.8799999997</v>
      </c>
      <c r="I48" s="43">
        <f>SUMIFS(tbl_Sales[cogs],tbl_Sales[category],$B48,tbl_Sales[channel],$C48,tbl_Sales[month],"&gt;="&amp;FYStart,tbl_Sales[month],"&lt;="&amp;AsOfMonth)</f>
        <v>1171836.1299999999</v>
      </c>
      <c r="J48" s="45" cm="1">
        <f t="array" ref="J48">SAFEDIV(E48,D48)</f>
        <v>175.6559656004828</v>
      </c>
      <c r="K48" s="45" cm="1">
        <f t="array" ref="K48">SAFEDIV(H48,G48)</f>
        <v>181.49086061861001</v>
      </c>
      <c r="L48" s="45" cm="1">
        <f t="array" ref="L48">SAFEDIV(F48,D48)</f>
        <v>151.7330144840073</v>
      </c>
      <c r="M48" s="45" cm="1">
        <f t="array" ref="M48">SAFEDIV(I48,G48)</f>
        <v>151.65473404943702</v>
      </c>
      <c r="N48" s="45">
        <f t="shared" si="10"/>
        <v>23.922951116475502</v>
      </c>
      <c r="O48" s="99" cm="1">
        <f t="array" ref="O48">SAFEDIV(G48,G$59)-SAFEDIV(D48,D$59)</f>
        <v>3.9621537922921862E-3</v>
      </c>
      <c r="P48" s="68">
        <f t="shared" si="11"/>
        <v>42646.970830562554</v>
      </c>
      <c r="Q48" s="68">
        <f t="shared" si="12"/>
        <v>-16355.647553555973</v>
      </c>
      <c r="R48" s="68">
        <f t="shared" si="13"/>
        <v>45086.233805068972</v>
      </c>
      <c r="S48" s="68">
        <f t="shared" si="14"/>
        <v>604.87291792450981</v>
      </c>
      <c r="T48" s="70">
        <f t="shared" si="15"/>
        <v>71982.430000000066</v>
      </c>
      <c r="U48" s="70">
        <f t="shared" si="16"/>
        <v>71982.430000000168</v>
      </c>
      <c r="V48" s="103">
        <f t="shared" si="17"/>
        <v>0</v>
      </c>
      <c r="W48" t="str" cm="1">
        <f t="array" ref="W48">INDEX({"Volume","Mix","Price","Unit cost"},_xlfn.XMATCH(MAX(ABS(P48:S48)),ABS(P48:S48)))</f>
        <v>Price</v>
      </c>
    </row>
    <row r="49" spans="2:23" x14ac:dyDescent="0.3">
      <c r="B49" t="s">
        <v>37</v>
      </c>
      <c r="C49" t="s">
        <v>21</v>
      </c>
      <c r="D49" s="43">
        <f>SUMIFS(tbl_Budget[units],tbl_Budget[category],$B49,tbl_Budget[channel],$C49,tbl_Budget[month],"&gt;="&amp;FYStart,tbl_Budget[month],"&lt;="&amp;AsOfMonth)</f>
        <v>3980</v>
      </c>
      <c r="E49" s="43">
        <f>SUMIFS(tbl_Budget[revenue],tbl_Budget[category],$B49,tbl_Budget[channel],$C49,tbl_Budget[month],"&gt;="&amp;FYStart,tbl_Budget[month],"&lt;="&amp;AsOfMonth)</f>
        <v>766048.16999999993</v>
      </c>
      <c r="F49" s="43">
        <f>SUMIFS(tbl_Budget[cogs],tbl_Budget[category],$B49,tbl_Budget[channel],$C49,tbl_Budget[month],"&gt;="&amp;FYStart,tbl_Budget[month],"&lt;="&amp;AsOfMonth)</f>
        <v>604315.6399999999</v>
      </c>
      <c r="G49" s="43">
        <f>SUMIFS(tbl_Sales[units],tbl_Sales[category],$B49,tbl_Sales[channel],$C49,tbl_Sales[month],"&gt;="&amp;FYStart,tbl_Sales[month],"&lt;="&amp;AsOfMonth)</f>
        <v>3915</v>
      </c>
      <c r="H49" s="43">
        <f>SUMIFS(tbl_Sales[net_revenue],tbl_Sales[category],$B49,tbl_Sales[channel],$C49,tbl_Sales[month],"&gt;="&amp;FYStart,tbl_Sales[month],"&lt;="&amp;AsOfMonth)</f>
        <v>776373.84999999986</v>
      </c>
      <c r="I49" s="43">
        <f>SUMIFS(tbl_Sales[cogs],tbl_Sales[category],$B49,tbl_Sales[channel],$C49,tbl_Sales[month],"&gt;="&amp;FYStart,tbl_Sales[month],"&lt;="&amp;AsOfMonth)</f>
        <v>595087.00999999978</v>
      </c>
      <c r="J49" s="45" cm="1">
        <f t="array" ref="J49">SAFEDIV(E49,D49)</f>
        <v>192.4744145728643</v>
      </c>
      <c r="K49" s="45" cm="1">
        <f t="array" ref="K49">SAFEDIV(H49,G49)</f>
        <v>198.30749680715195</v>
      </c>
      <c r="L49" s="45" cm="1">
        <f t="array" ref="L49">SAFEDIV(F49,D49)</f>
        <v>151.83810050251253</v>
      </c>
      <c r="M49" s="45" cm="1">
        <f t="array" ref="M49">SAFEDIV(I49,G49)</f>
        <v>152.00179054916981</v>
      </c>
      <c r="N49" s="45">
        <f t="shared" si="10"/>
        <v>40.636314070351773</v>
      </c>
      <c r="O49" s="99" cm="1">
        <f t="array" ref="O49">SAFEDIV(G49,G$59)-SAFEDIV(D49,D$59)</f>
        <v>-9.4610349412237518E-4</v>
      </c>
      <c r="P49" s="68">
        <f t="shared" si="11"/>
        <v>-2522.3413139095228</v>
      </c>
      <c r="Q49" s="68">
        <f t="shared" si="12"/>
        <v>-119.01910066334224</v>
      </c>
      <c r="R49" s="68">
        <f t="shared" si="13"/>
        <v>22836.516947236127</v>
      </c>
      <c r="S49" s="68">
        <f t="shared" si="14"/>
        <v>-640.84653266325006</v>
      </c>
      <c r="T49" s="70">
        <f t="shared" si="15"/>
        <v>19554.310000000012</v>
      </c>
      <c r="U49" s="70">
        <f t="shared" si="16"/>
        <v>19554.310000000056</v>
      </c>
      <c r="V49" s="103">
        <f t="shared" si="17"/>
        <v>-4.3655745685100555E-11</v>
      </c>
      <c r="W49" t="str" cm="1">
        <f t="array" ref="W49">INDEX({"Volume","Mix","Price","Unit cost"},_xlfn.XMATCH(MAX(ABS(P49:S49)),ABS(P49:S49)))</f>
        <v>Price</v>
      </c>
    </row>
    <row r="50" spans="2:23" x14ac:dyDescent="0.3">
      <c r="B50" t="s">
        <v>37</v>
      </c>
      <c r="C50" t="s">
        <v>22</v>
      </c>
      <c r="D50" s="43">
        <f>SUMIFS(tbl_Budget[units],tbl_Budget[category],$B50,tbl_Budget[channel],$C50,tbl_Budget[month],"&gt;="&amp;FYStart,tbl_Budget[month],"&lt;="&amp;AsOfMonth)</f>
        <v>1759</v>
      </c>
      <c r="E50" s="43">
        <f>SUMIFS(tbl_Budget[revenue],tbl_Budget[category],$B50,tbl_Budget[channel],$C50,tbl_Budget[month],"&gt;="&amp;FYStart,tbl_Budget[month],"&lt;="&amp;AsOfMonth)</f>
        <v>399060.03</v>
      </c>
      <c r="F50" s="43">
        <f>SUMIFS(tbl_Budget[cogs],tbl_Budget[category],$B50,tbl_Budget[channel],$C50,tbl_Budget[month],"&gt;="&amp;FYStart,tbl_Budget[month],"&lt;="&amp;AsOfMonth)</f>
        <v>266772.91000000003</v>
      </c>
      <c r="G50" s="43">
        <f>SUMIFS(tbl_Sales[units],tbl_Sales[category],$B50,tbl_Sales[channel],$C50,tbl_Sales[month],"&gt;="&amp;FYStart,tbl_Sales[month],"&lt;="&amp;AsOfMonth)</f>
        <v>1737</v>
      </c>
      <c r="H50" s="43">
        <f>SUMIFS(tbl_Sales[net_revenue],tbl_Sales[category],$B50,tbl_Sales[channel],$C50,tbl_Sales[month],"&gt;="&amp;FYStart,tbl_Sales[month],"&lt;="&amp;AsOfMonth)</f>
        <v>406456.05000000005</v>
      </c>
      <c r="I50" s="43">
        <f>SUMIFS(tbl_Sales[cogs],tbl_Sales[category],$B50,tbl_Sales[channel],$C50,tbl_Sales[month],"&gt;="&amp;FYStart,tbl_Sales[month],"&lt;="&amp;AsOfMonth)</f>
        <v>264129.08999999997</v>
      </c>
      <c r="J50" s="45" cm="1">
        <f t="array" ref="J50">SAFEDIV(E50,D50)</f>
        <v>226.86755542922117</v>
      </c>
      <c r="K50" s="45" cm="1">
        <f t="array" ref="K50">SAFEDIV(H50,G50)</f>
        <v>233.99887737478414</v>
      </c>
      <c r="L50" s="45" cm="1">
        <f t="array" ref="L50">SAFEDIV(F50,D50)</f>
        <v>151.66168845935192</v>
      </c>
      <c r="M50" s="45" cm="1">
        <f t="array" ref="M50">SAFEDIV(I50,G50)</f>
        <v>152.06050086355785</v>
      </c>
      <c r="N50" s="45">
        <f t="shared" si="10"/>
        <v>75.205866969869248</v>
      </c>
      <c r="O50" s="99" cm="1">
        <f t="array" ref="O50">SAFEDIV(G50,G$59)-SAFEDIV(D50,D$59)</f>
        <v>-3.8728070321624591E-4</v>
      </c>
      <c r="P50" s="68">
        <f t="shared" si="11"/>
        <v>-853.71552163091542</v>
      </c>
      <c r="Q50" s="68">
        <f t="shared" si="12"/>
        <v>-800.81355170620805</v>
      </c>
      <c r="R50" s="68">
        <f t="shared" si="13"/>
        <v>12387.106219442885</v>
      </c>
      <c r="S50" s="68">
        <f t="shared" si="14"/>
        <v>-692.73714610569505</v>
      </c>
      <c r="T50" s="70">
        <f t="shared" si="15"/>
        <v>10039.840000000066</v>
      </c>
      <c r="U50" s="70">
        <f t="shared" si="16"/>
        <v>10039.840000000084</v>
      </c>
      <c r="V50" s="103">
        <f t="shared" si="17"/>
        <v>-1.8189894035458565E-11</v>
      </c>
      <c r="W50" t="str" cm="1">
        <f t="array" ref="W50">INDEX({"Volume","Mix","Price","Unit cost"},_xlfn.XMATCH(MAX(ABS(P50:S50)),ABS(P50:S50)))</f>
        <v>Price</v>
      </c>
    </row>
    <row r="51" spans="2:23" x14ac:dyDescent="0.3">
      <c r="B51" t="s">
        <v>42</v>
      </c>
      <c r="C51" t="s">
        <v>16</v>
      </c>
      <c r="D51" s="43">
        <f>SUMIFS(tbl_Budget[units],tbl_Budget[category],$B51,tbl_Budget[channel],$C51,tbl_Budget[month],"&gt;="&amp;FYStart,tbl_Budget[month],"&lt;="&amp;AsOfMonth)</f>
        <v>7114</v>
      </c>
      <c r="E51" s="43">
        <f>SUMIFS(tbl_Budget[revenue],tbl_Budget[category],$B51,tbl_Budget[channel],$C51,tbl_Budget[month],"&gt;="&amp;FYStart,tbl_Budget[month],"&lt;="&amp;AsOfMonth)</f>
        <v>1194841.46</v>
      </c>
      <c r="F51" s="43">
        <f>SUMIFS(tbl_Budget[cogs],tbl_Budget[category],$B51,tbl_Budget[channel],$C51,tbl_Budget[month],"&gt;="&amp;FYStart,tbl_Budget[month],"&lt;="&amp;AsOfMonth)</f>
        <v>690094.23999999976</v>
      </c>
      <c r="G51" s="43">
        <f>SUMIFS(tbl_Sales[units],tbl_Sales[category],$B51,tbl_Sales[channel],$C51,tbl_Sales[month],"&gt;="&amp;FYStart,tbl_Sales[month],"&lt;="&amp;AsOfMonth)</f>
        <v>7007</v>
      </c>
      <c r="H51" s="43">
        <f>SUMIFS(tbl_Sales[net_revenue],tbl_Sales[category],$B51,tbl_Sales[channel],$C51,tbl_Sales[month],"&gt;="&amp;FYStart,tbl_Sales[month],"&lt;="&amp;AsOfMonth)</f>
        <v>1179841.54</v>
      </c>
      <c r="I51" s="43">
        <f>SUMIFS(tbl_Sales[cogs],tbl_Sales[category],$B51,tbl_Sales[channel],$C51,tbl_Sales[month],"&gt;="&amp;FYStart,tbl_Sales[month],"&lt;="&amp;AsOfMonth)</f>
        <v>680735.04</v>
      </c>
      <c r="J51" s="45" cm="1">
        <f t="array" ref="J51">SAFEDIV(E51,D51)</f>
        <v>167.95634804610626</v>
      </c>
      <c r="K51" s="45" cm="1">
        <f t="array" ref="K51">SAFEDIV(H51,G51)</f>
        <v>168.38041101755388</v>
      </c>
      <c r="L51" s="45" cm="1">
        <f t="array" ref="L51">SAFEDIV(F51,D51)</f>
        <v>97.005094180489138</v>
      </c>
      <c r="M51" s="45" cm="1">
        <f t="array" ref="M51">SAFEDIV(I51,G51)</f>
        <v>97.150712144997868</v>
      </c>
      <c r="N51" s="45">
        <f t="shared" si="10"/>
        <v>70.951253865617119</v>
      </c>
      <c r="O51" s="99" cm="1">
        <f t="array" ref="O51">SAFEDIV(G51,G$59)-SAFEDIV(D51,D$59)</f>
        <v>-1.6489755736210573E-3</v>
      </c>
      <c r="P51" s="68">
        <f t="shared" si="11"/>
        <v>-4152.1618552049067</v>
      </c>
      <c r="Q51" s="68">
        <f t="shared" si="12"/>
        <v>-3439.6223084161247</v>
      </c>
      <c r="R51" s="68">
        <f t="shared" si="13"/>
        <v>2971.4092409335126</v>
      </c>
      <c r="S51" s="68">
        <f t="shared" si="14"/>
        <v>-1020.3450773126734</v>
      </c>
      <c r="T51" s="70">
        <f t="shared" si="15"/>
        <v>-5640.7200000001922</v>
      </c>
      <c r="U51" s="70">
        <f t="shared" si="16"/>
        <v>-5640.7200000002049</v>
      </c>
      <c r="V51" s="103">
        <f t="shared" si="17"/>
        <v>1.2732925824820995E-11</v>
      </c>
      <c r="W51" t="str" cm="1">
        <f t="array" ref="W51">INDEX({"Volume","Mix","Price","Unit cost"},_xlfn.XMATCH(MAX(ABS(P51:S51)),ABS(P51:S51)))</f>
        <v>Volume</v>
      </c>
    </row>
    <row r="52" spans="2:23" x14ac:dyDescent="0.3">
      <c r="B52" t="s">
        <v>42</v>
      </c>
      <c r="C52" t="s">
        <v>20</v>
      </c>
      <c r="D52" s="43">
        <f>SUMIFS(tbl_Budget[units],tbl_Budget[category],$B52,tbl_Budget[channel],$C52,tbl_Budget[month],"&gt;="&amp;FYStart,tbl_Budget[month],"&lt;="&amp;AsOfMonth)</f>
        <v>4844</v>
      </c>
      <c r="E52" s="43">
        <f>SUMIFS(tbl_Budget[revenue],tbl_Budget[category],$B52,tbl_Budget[channel],$C52,tbl_Budget[month],"&gt;="&amp;FYStart,tbl_Budget[month],"&lt;="&amp;AsOfMonth)</f>
        <v>708045.62999999954</v>
      </c>
      <c r="F52" s="43">
        <f>SUMIFS(tbl_Budget[cogs],tbl_Budget[category],$B52,tbl_Budget[channel],$C52,tbl_Budget[month],"&gt;="&amp;FYStart,tbl_Budget[month],"&lt;="&amp;AsOfMonth)</f>
        <v>470767.53999999963</v>
      </c>
      <c r="G52" s="43">
        <f>SUMIFS(tbl_Sales[units],tbl_Sales[category],$B52,tbl_Sales[channel],$C52,tbl_Sales[month],"&gt;="&amp;FYStart,tbl_Sales[month],"&lt;="&amp;AsOfMonth)</f>
        <v>5607</v>
      </c>
      <c r="H52" s="43">
        <f>SUMIFS(tbl_Sales[net_revenue],tbl_Sales[category],$B52,tbl_Sales[channel],$C52,tbl_Sales[month],"&gt;="&amp;FYStart,tbl_Sales[month],"&lt;="&amp;AsOfMonth)</f>
        <v>820028.46999999986</v>
      </c>
      <c r="I52" s="43">
        <f>SUMIFS(tbl_Sales[cogs],tbl_Sales[category],$B52,tbl_Sales[channel],$C52,tbl_Sales[month],"&gt;="&amp;FYStart,tbl_Sales[month],"&lt;="&amp;AsOfMonth)</f>
        <v>544112.44999999995</v>
      </c>
      <c r="J52" s="45" cm="1">
        <f t="array" ref="J52">SAFEDIV(E52,D52)</f>
        <v>146.16961808422781</v>
      </c>
      <c r="K52" s="45" cm="1">
        <f t="array" ref="K52">SAFEDIV(H52,G52)</f>
        <v>146.25084180488673</v>
      </c>
      <c r="L52" s="45" cm="1">
        <f t="array" ref="L52">SAFEDIV(F52,D52)</f>
        <v>97.185701899256742</v>
      </c>
      <c r="M52" s="45" cm="1">
        <f t="array" ref="M52">SAFEDIV(I52,G52)</f>
        <v>97.041635455680392</v>
      </c>
      <c r="N52" s="45">
        <f t="shared" si="10"/>
        <v>48.983916184971065</v>
      </c>
      <c r="O52" s="99" cm="1">
        <f t="array" ref="O52">SAFEDIV(G52,G$59)-SAFEDIV(D52,D$59)</f>
        <v>2.7113327911523072E-3</v>
      </c>
      <c r="P52" s="68">
        <f t="shared" si="11"/>
        <v>29608.406500199479</v>
      </c>
      <c r="Q52" s="68">
        <f t="shared" si="12"/>
        <v>7766.3215489334452</v>
      </c>
      <c r="R52" s="68">
        <f t="shared" si="13"/>
        <v>455.42140173459757</v>
      </c>
      <c r="S52" s="68">
        <f t="shared" si="14"/>
        <v>807.78054913259143</v>
      </c>
      <c r="T52" s="70">
        <f t="shared" si="15"/>
        <v>38637.930000000109</v>
      </c>
      <c r="U52" s="70">
        <f t="shared" si="16"/>
        <v>38637.929999999993</v>
      </c>
      <c r="V52" s="103">
        <f t="shared" si="17"/>
        <v>1.1641532182693481E-10</v>
      </c>
      <c r="W52" t="str" cm="1">
        <f t="array" ref="W52">INDEX({"Volume","Mix","Price","Unit cost"},_xlfn.XMATCH(MAX(ABS(P52:S52)),ABS(P52:S52)))</f>
        <v>Volume</v>
      </c>
    </row>
    <row r="53" spans="2:23" x14ac:dyDescent="0.3">
      <c r="B53" t="s">
        <v>42</v>
      </c>
      <c r="C53" t="s">
        <v>21</v>
      </c>
      <c r="D53" s="43">
        <f>SUMIFS(tbl_Budget[units],tbl_Budget[category],$B53,tbl_Budget[channel],$C53,tbl_Budget[month],"&gt;="&amp;FYStart,tbl_Budget[month],"&lt;="&amp;AsOfMonth)</f>
        <v>2914</v>
      </c>
      <c r="E53" s="43">
        <f>SUMIFS(tbl_Budget[revenue],tbl_Budget[category],$B53,tbl_Budget[channel],$C53,tbl_Budget[month],"&gt;="&amp;FYStart,tbl_Budget[month],"&lt;="&amp;AsOfMonth)</f>
        <v>464385.99000000005</v>
      </c>
      <c r="F53" s="43">
        <f>SUMIFS(tbl_Budget[cogs],tbl_Budget[category],$B53,tbl_Budget[channel],$C53,tbl_Budget[month],"&gt;="&amp;FYStart,tbl_Budget[month],"&lt;="&amp;AsOfMonth)</f>
        <v>282654.68</v>
      </c>
      <c r="G53" s="43">
        <f>SUMIFS(tbl_Sales[units],tbl_Sales[category],$B53,tbl_Sales[channel],$C53,tbl_Sales[month],"&gt;="&amp;FYStart,tbl_Sales[month],"&lt;="&amp;AsOfMonth)</f>
        <v>2886</v>
      </c>
      <c r="H53" s="43">
        <f>SUMIFS(tbl_Sales[net_revenue],tbl_Sales[category],$B53,tbl_Sales[channel],$C53,tbl_Sales[month],"&gt;="&amp;FYStart,tbl_Sales[month],"&lt;="&amp;AsOfMonth)</f>
        <v>460203.06999999995</v>
      </c>
      <c r="I53" s="43">
        <f>SUMIFS(tbl_Sales[cogs],tbl_Sales[category],$B53,tbl_Sales[channel],$C53,tbl_Sales[month],"&gt;="&amp;FYStart,tbl_Sales[month],"&lt;="&amp;AsOfMonth)</f>
        <v>279940.36999999988</v>
      </c>
      <c r="J53" s="45" cm="1">
        <f t="array" ref="J53">SAFEDIV(E53,D53)</f>
        <v>159.36375772134525</v>
      </c>
      <c r="K53" s="45" cm="1">
        <f t="array" ref="K53">SAFEDIV(H53,G53)</f>
        <v>159.46052321552321</v>
      </c>
      <c r="L53" s="45" cm="1">
        <f t="array" ref="L53">SAFEDIV(F53,D53)</f>
        <v>96.998860672614967</v>
      </c>
      <c r="M53" s="45" cm="1">
        <f t="array" ref="M53">SAFEDIV(I53,G53)</f>
        <v>96.999435204435159</v>
      </c>
      <c r="N53" s="45">
        <f t="shared" si="10"/>
        <v>62.364897048730285</v>
      </c>
      <c r="O53" s="99" cm="1">
        <f t="array" ref="O53">SAFEDIV(G53,G$59)-SAFEDIV(D53,D$59)</f>
        <v>-6.028370838875325E-4</v>
      </c>
      <c r="P53" s="68">
        <f t="shared" si="11"/>
        <v>-1086.5470275302559</v>
      </c>
      <c r="Q53" s="68">
        <f t="shared" si="12"/>
        <v>-659.67008983419191</v>
      </c>
      <c r="R53" s="68">
        <f t="shared" si="13"/>
        <v>279.26521619758836</v>
      </c>
      <c r="S53" s="68">
        <f t="shared" si="14"/>
        <v>-1.6580988330733533</v>
      </c>
      <c r="T53" s="70">
        <f t="shared" si="15"/>
        <v>-1468.6099999999328</v>
      </c>
      <c r="U53" s="70">
        <f t="shared" si="16"/>
        <v>-1468.609999999986</v>
      </c>
      <c r="V53" s="103">
        <f t="shared" si="17"/>
        <v>5.3205440053716302E-11</v>
      </c>
      <c r="W53" t="str" cm="1">
        <f t="array" ref="W53">INDEX({"Volume","Mix","Price","Unit cost"},_xlfn.XMATCH(MAX(ABS(P53:S53)),ABS(P53:S53)))</f>
        <v>Volume</v>
      </c>
    </row>
    <row r="54" spans="2:23" x14ac:dyDescent="0.3">
      <c r="B54" t="s">
        <v>42</v>
      </c>
      <c r="C54" t="s">
        <v>22</v>
      </c>
      <c r="D54" s="43">
        <f>SUMIFS(tbl_Budget[units],tbl_Budget[category],$B54,tbl_Budget[channel],$C54,tbl_Budget[month],"&gt;="&amp;FYStart,tbl_Budget[month],"&lt;="&amp;AsOfMonth)</f>
        <v>1275</v>
      </c>
      <c r="E54" s="43">
        <f>SUMIFS(tbl_Budget[revenue],tbl_Budget[category],$B54,tbl_Budget[channel],$C54,tbl_Budget[month],"&gt;="&amp;FYStart,tbl_Budget[month],"&lt;="&amp;AsOfMonth)</f>
        <v>240286.10000000009</v>
      </c>
      <c r="F54" s="43">
        <f>SUMIFS(tbl_Budget[cogs],tbl_Budget[category],$B54,tbl_Budget[channel],$C54,tbl_Budget[month],"&gt;="&amp;FYStart,tbl_Budget[month],"&lt;="&amp;AsOfMonth)</f>
        <v>123928.82000000021</v>
      </c>
      <c r="G54" s="43">
        <f>SUMIFS(tbl_Sales[units],tbl_Sales[category],$B54,tbl_Sales[channel],$C54,tbl_Sales[month],"&gt;="&amp;FYStart,tbl_Sales[month],"&lt;="&amp;AsOfMonth)</f>
        <v>1277</v>
      </c>
      <c r="H54" s="43">
        <f>SUMIFS(tbl_Sales[net_revenue],tbl_Sales[category],$B54,tbl_Sales[channel],$C54,tbl_Sales[month],"&gt;="&amp;FYStart,tbl_Sales[month],"&lt;="&amp;AsOfMonth)</f>
        <v>240403.75999999998</v>
      </c>
      <c r="I54" s="43">
        <f>SUMIFS(tbl_Sales[cogs],tbl_Sales[category],$B54,tbl_Sales[channel],$C54,tbl_Sales[month],"&gt;="&amp;FYStart,tbl_Sales[month],"&lt;="&amp;AsOfMonth)</f>
        <v>124028.14999999998</v>
      </c>
      <c r="J54" s="45" cm="1">
        <f t="array" ref="J54">SAFEDIV(E54,D54)</f>
        <v>188.45968627450986</v>
      </c>
      <c r="K54" s="45" cm="1">
        <f t="array" ref="K54">SAFEDIV(H54,G54)</f>
        <v>188.25666405638214</v>
      </c>
      <c r="L54" s="45" cm="1">
        <f t="array" ref="L54">SAFEDIV(F54,D54)</f>
        <v>97.199074509804092</v>
      </c>
      <c r="M54" s="45" cm="1">
        <f t="array" ref="M54">SAFEDIV(I54,G54)</f>
        <v>97.124628034455739</v>
      </c>
      <c r="N54" s="45">
        <f t="shared" si="10"/>
        <v>91.260611764705772</v>
      </c>
      <c r="O54" s="99" cm="1">
        <f t="array" ref="O54">SAFEDIV(G54,G$59)-SAFEDIV(D54,D$59)</f>
        <v>-1.9839580109029184E-4</v>
      </c>
      <c r="P54" s="68">
        <f t="shared" si="11"/>
        <v>77.610501966446861</v>
      </c>
      <c r="Q54" s="68">
        <f t="shared" si="12"/>
        <v>104.91072156296468</v>
      </c>
      <c r="R54" s="68">
        <f t="shared" si="13"/>
        <v>-259.25937254910883</v>
      </c>
      <c r="S54" s="68">
        <f t="shared" si="14"/>
        <v>95.068149019846388</v>
      </c>
      <c r="T54" s="70">
        <f t="shared" si="15"/>
        <v>18.330000000149099</v>
      </c>
      <c r="U54" s="70">
        <f t="shared" si="16"/>
        <v>18.330000000118162</v>
      </c>
      <c r="V54" s="103">
        <f t="shared" si="17"/>
        <v>3.0937030714994762E-11</v>
      </c>
      <c r="W54" t="str" cm="1">
        <f t="array" ref="W54">INDEX({"Volume","Mix","Price","Unit cost"},_xlfn.XMATCH(MAX(ABS(P54:S54)),ABS(P54:S54)))</f>
        <v>Price</v>
      </c>
    </row>
    <row r="55" spans="2:23" x14ac:dyDescent="0.3">
      <c r="B55" t="s">
        <v>47</v>
      </c>
      <c r="C55" t="s">
        <v>16</v>
      </c>
      <c r="D55" s="43">
        <f>SUMIFS(tbl_Budget[units],tbl_Budget[category],$B55,tbl_Budget[channel],$C55,tbl_Budget[month],"&gt;="&amp;FYStart,tbl_Budget[month],"&lt;="&amp;AsOfMonth)</f>
        <v>10432</v>
      </c>
      <c r="E55" s="43">
        <f>SUMIFS(tbl_Budget[revenue],tbl_Budget[category],$B55,tbl_Budget[channel],$C55,tbl_Budget[month],"&gt;="&amp;FYStart,tbl_Budget[month],"&lt;="&amp;AsOfMonth)</f>
        <v>1425688.4700000002</v>
      </c>
      <c r="F55" s="43">
        <f>SUMIFS(tbl_Budget[cogs],tbl_Budget[category],$B55,tbl_Budget[channel],$C55,tbl_Budget[month],"&gt;="&amp;FYStart,tbl_Budget[month],"&lt;="&amp;AsOfMonth)</f>
        <v>881083.92</v>
      </c>
      <c r="G55" s="43">
        <f>SUMIFS(tbl_Sales[units],tbl_Sales[category],$B55,tbl_Sales[channel],$C55,tbl_Sales[month],"&gt;="&amp;FYStart,tbl_Sales[month],"&lt;="&amp;AsOfMonth)</f>
        <v>9906</v>
      </c>
      <c r="H55" s="43">
        <f>SUMIFS(tbl_Sales[net_revenue],tbl_Sales[category],$B55,tbl_Sales[channel],$C55,tbl_Sales[month],"&gt;="&amp;FYStart,tbl_Sales[month],"&lt;="&amp;AsOfMonth)</f>
        <v>1353633.9</v>
      </c>
      <c r="I55" s="43">
        <f>SUMIFS(tbl_Sales[cogs],tbl_Sales[category],$B55,tbl_Sales[channel],$C55,tbl_Sales[month],"&gt;="&amp;FYStart,tbl_Sales[month],"&lt;="&amp;AsOfMonth)</f>
        <v>836214.04</v>
      </c>
      <c r="J55" s="45" cm="1">
        <f t="array" ref="J55">SAFEDIV(E55,D55)</f>
        <v>136.6649223542945</v>
      </c>
      <c r="K55" s="45" cm="1">
        <f t="array" ref="K55">SAFEDIV(H55,G55)</f>
        <v>136.64788007268322</v>
      </c>
      <c r="L55" s="45" cm="1">
        <f t="array" ref="L55">SAFEDIV(F55,D55)</f>
        <v>84.459731595092023</v>
      </c>
      <c r="M55" s="45" cm="1">
        <f t="array" ref="M55">SAFEDIV(I55,G55)</f>
        <v>84.414904098526151</v>
      </c>
      <c r="N55" s="45">
        <f t="shared" si="10"/>
        <v>52.20519075920248</v>
      </c>
      <c r="O55" s="99" cm="1">
        <f t="array" ref="O55">SAFEDIV(G55,G$59)-SAFEDIV(D55,D$59)</f>
        <v>-4.1111289125484798E-3</v>
      </c>
      <c r="P55" s="68">
        <f t="shared" si="11"/>
        <v>-20411.562017175525</v>
      </c>
      <c r="Q55" s="68">
        <f t="shared" si="12"/>
        <v>-7048.3683221649799</v>
      </c>
      <c r="R55" s="68">
        <f t="shared" si="13"/>
        <v>-168.82084164135802</v>
      </c>
      <c r="S55" s="68">
        <f t="shared" si="14"/>
        <v>444.06118098153388</v>
      </c>
      <c r="T55" s="70">
        <f t="shared" si="15"/>
        <v>-27184.69000000033</v>
      </c>
      <c r="U55" s="70">
        <f t="shared" si="16"/>
        <v>-27184.690000000293</v>
      </c>
      <c r="V55" s="103">
        <f t="shared" si="17"/>
        <v>-3.637978807091713E-11</v>
      </c>
      <c r="W55" t="str" cm="1">
        <f t="array" ref="W55">INDEX({"Volume","Mix","Price","Unit cost"},_xlfn.XMATCH(MAX(ABS(P55:S55)),ABS(P55:S55)))</f>
        <v>Volume</v>
      </c>
    </row>
    <row r="56" spans="2:23" x14ac:dyDescent="0.3">
      <c r="B56" t="s">
        <v>47</v>
      </c>
      <c r="C56" t="s">
        <v>20</v>
      </c>
      <c r="D56" s="43">
        <f>SUMIFS(tbl_Budget[units],tbl_Budget[category],$B56,tbl_Budget[channel],$C56,tbl_Budget[month],"&gt;="&amp;FYStart,tbl_Budget[month],"&lt;="&amp;AsOfMonth)</f>
        <v>7162</v>
      </c>
      <c r="E56" s="43">
        <f>SUMIFS(tbl_Budget[revenue],tbl_Budget[category],$B56,tbl_Budget[channel],$C56,tbl_Budget[month],"&gt;="&amp;FYStart,tbl_Budget[month],"&lt;="&amp;AsOfMonth)</f>
        <v>848899.48000000056</v>
      </c>
      <c r="F56" s="43">
        <f>SUMIFS(tbl_Budget[cogs],tbl_Budget[category],$B56,tbl_Budget[channel],$C56,tbl_Budget[month],"&gt;="&amp;FYStart,tbl_Budget[month],"&lt;="&amp;AsOfMonth)</f>
        <v>604895.39999999944</v>
      </c>
      <c r="G56" s="43">
        <f>SUMIFS(tbl_Sales[units],tbl_Sales[category],$B56,tbl_Sales[channel],$C56,tbl_Sales[month],"&gt;="&amp;FYStart,tbl_Sales[month],"&lt;="&amp;AsOfMonth)</f>
        <v>7947</v>
      </c>
      <c r="H56" s="43">
        <f>SUMIFS(tbl_Sales[net_revenue],tbl_Sales[category],$B56,tbl_Sales[channel],$C56,tbl_Sales[month],"&gt;="&amp;FYStart,tbl_Sales[month],"&lt;="&amp;AsOfMonth)</f>
        <v>943651.38</v>
      </c>
      <c r="I56" s="43">
        <f>SUMIFS(tbl_Sales[cogs],tbl_Sales[category],$B56,tbl_Sales[channel],$C56,tbl_Sales[month],"&gt;="&amp;FYStart,tbl_Sales[month],"&lt;="&amp;AsOfMonth)</f>
        <v>670693.11</v>
      </c>
      <c r="J56" s="45" cm="1">
        <f t="array" ref="J56">SAFEDIV(E56,D56)</f>
        <v>118.52827143256081</v>
      </c>
      <c r="K56" s="45" cm="1">
        <f t="array" ref="K56">SAFEDIV(H56,G56)</f>
        <v>118.74309550773877</v>
      </c>
      <c r="L56" s="45" cm="1">
        <f t="array" ref="L56">SAFEDIV(F56,D56)</f>
        <v>84.45900586428364</v>
      </c>
      <c r="M56" s="45" cm="1">
        <f t="array" ref="M56">SAFEDIV(I56,G56)</f>
        <v>84.395760664401664</v>
      </c>
      <c r="N56" s="45">
        <f t="shared" si="10"/>
        <v>34.069265568277174</v>
      </c>
      <c r="O56" s="99" cm="1">
        <f t="array" ref="O56">SAFEDIV(G56,G$59)-SAFEDIV(D56,D$59)</f>
        <v>2.4348780712496326E-3</v>
      </c>
      <c r="P56" s="68">
        <f t="shared" si="11"/>
        <v>30462.122021830393</v>
      </c>
      <c r="Q56" s="68">
        <f t="shared" si="12"/>
        <v>-3717.7485507328111</v>
      </c>
      <c r="R56" s="68">
        <f t="shared" si="13"/>
        <v>1707.2069254392338</v>
      </c>
      <c r="S56" s="68">
        <f t="shared" si="14"/>
        <v>502.60960346206389</v>
      </c>
      <c r="T56" s="70">
        <f t="shared" si="15"/>
        <v>28954.189999998882</v>
      </c>
      <c r="U56" s="70">
        <f t="shared" si="16"/>
        <v>28954.189999998896</v>
      </c>
      <c r="V56" s="103">
        <f t="shared" si="17"/>
        <v>0</v>
      </c>
      <c r="W56" t="str" cm="1">
        <f t="array" ref="W56">INDEX({"Volume","Mix","Price","Unit cost"},_xlfn.XMATCH(MAX(ABS(P56:S56)),ABS(P56:S56)))</f>
        <v>Volume</v>
      </c>
    </row>
    <row r="57" spans="2:23" x14ac:dyDescent="0.3">
      <c r="B57" t="s">
        <v>47</v>
      </c>
      <c r="C57" t="s">
        <v>21</v>
      </c>
      <c r="D57" s="43">
        <f>SUMIFS(tbl_Budget[units],tbl_Budget[category],$B57,tbl_Budget[channel],$C57,tbl_Budget[month],"&gt;="&amp;FYStart,tbl_Budget[month],"&lt;="&amp;AsOfMonth)</f>
        <v>4262</v>
      </c>
      <c r="E57" s="43">
        <f>SUMIFS(tbl_Budget[revenue],tbl_Budget[category],$B57,tbl_Budget[channel],$C57,tbl_Budget[month],"&gt;="&amp;FYStart,tbl_Budget[month],"&lt;="&amp;AsOfMonth)</f>
        <v>554064.22999999975</v>
      </c>
      <c r="F57" s="43">
        <f>SUMIFS(tbl_Budget[cogs],tbl_Budget[category],$B57,tbl_Budget[channel],$C57,tbl_Budget[month],"&gt;="&amp;FYStart,tbl_Budget[month],"&lt;="&amp;AsOfMonth)</f>
        <v>360280.7100000002</v>
      </c>
      <c r="G57" s="43">
        <f>SUMIFS(tbl_Sales[units],tbl_Sales[category],$B57,tbl_Sales[channel],$C57,tbl_Sales[month],"&gt;="&amp;FYStart,tbl_Sales[month],"&lt;="&amp;AsOfMonth)</f>
        <v>4037</v>
      </c>
      <c r="H57" s="43">
        <f>SUMIFS(tbl_Sales[net_revenue],tbl_Sales[category],$B57,tbl_Sales[channel],$C57,tbl_Sales[month],"&gt;="&amp;FYStart,tbl_Sales[month],"&lt;="&amp;AsOfMonth)</f>
        <v>525130.22</v>
      </c>
      <c r="I57" s="43">
        <f>SUMIFS(tbl_Sales[cogs],tbl_Sales[category],$B57,tbl_Sales[channel],$C57,tbl_Sales[month],"&gt;="&amp;FYStart,tbl_Sales[month],"&lt;="&amp;AsOfMonth)</f>
        <v>340981.41999999993</v>
      </c>
      <c r="J57" s="45" cm="1">
        <f t="array" ref="J57">SAFEDIV(E57,D57)</f>
        <v>130.00099249178783</v>
      </c>
      <c r="K57" s="45" cm="1">
        <f t="array" ref="K57">SAFEDIV(H57,G57)</f>
        <v>130.07932127817685</v>
      </c>
      <c r="L57" s="45" cm="1">
        <f t="array" ref="L57">SAFEDIV(F57,D57)</f>
        <v>84.533249648052603</v>
      </c>
      <c r="M57" s="45" cm="1">
        <f t="array" ref="M57">SAFEDIV(I57,G57)</f>
        <v>84.464062422591013</v>
      </c>
      <c r="N57" s="45">
        <f t="shared" si="10"/>
        <v>45.467742843735223</v>
      </c>
      <c r="O57" s="99" cm="1">
        <f t="array" ref="O57">SAFEDIV(G57,G$59)-SAFEDIV(D57,D$59)</f>
        <v>-1.725944569383419E-3</v>
      </c>
      <c r="P57" s="68">
        <f t="shared" si="11"/>
        <v>-8731.1814712252726</v>
      </c>
      <c r="Q57" s="68">
        <f t="shared" si="12"/>
        <v>-1499.0606686151534</v>
      </c>
      <c r="R57" s="68">
        <f t="shared" si="13"/>
        <v>316.21331065248302</v>
      </c>
      <c r="S57" s="68">
        <f t="shared" si="14"/>
        <v>279.30882918843952</v>
      </c>
      <c r="T57" s="70">
        <f t="shared" si="15"/>
        <v>-9634.7199999995028</v>
      </c>
      <c r="U57" s="70">
        <f t="shared" si="16"/>
        <v>-9634.7199999995064</v>
      </c>
      <c r="V57" s="103">
        <f t="shared" si="17"/>
        <v>0</v>
      </c>
      <c r="W57" t="str" cm="1">
        <f t="array" ref="W57">INDEX({"Volume","Mix","Price","Unit cost"},_xlfn.XMATCH(MAX(ABS(P57:S57)),ABS(P57:S57)))</f>
        <v>Volume</v>
      </c>
    </row>
    <row r="58" spans="2:23" x14ac:dyDescent="0.3">
      <c r="B58" t="s">
        <v>47</v>
      </c>
      <c r="C58" t="s">
        <v>22</v>
      </c>
      <c r="D58" s="43">
        <f>SUMIFS(tbl_Budget[units],tbl_Budget[category],$B58,tbl_Budget[channel],$C58,tbl_Budget[month],"&gt;="&amp;FYStart,tbl_Budget[month],"&lt;="&amp;AsOfMonth)</f>
        <v>1887</v>
      </c>
      <c r="E58" s="43">
        <f>SUMIFS(tbl_Budget[revenue],tbl_Budget[category],$B58,tbl_Budget[channel],$C58,tbl_Budget[month],"&gt;="&amp;FYStart,tbl_Budget[month],"&lt;="&amp;AsOfMonth)</f>
        <v>288770.31000000006</v>
      </c>
      <c r="F58" s="43">
        <f>SUMIFS(tbl_Budget[cogs],tbl_Budget[category],$B58,tbl_Budget[channel],$C58,tbl_Budget[month],"&gt;="&amp;FYStart,tbl_Budget[month],"&lt;="&amp;AsOfMonth)</f>
        <v>159072.82999999999</v>
      </c>
      <c r="G58" s="43">
        <f>SUMIFS(tbl_Sales[units],tbl_Sales[category],$B58,tbl_Sales[channel],$C58,tbl_Sales[month],"&gt;="&amp;FYStart,tbl_Sales[month],"&lt;="&amp;AsOfMonth)</f>
        <v>1788</v>
      </c>
      <c r="H58" s="43">
        <f>SUMIFS(tbl_Sales[net_revenue],tbl_Sales[category],$B58,tbl_Sales[channel],$C58,tbl_Sales[month],"&gt;="&amp;FYStart,tbl_Sales[month],"&lt;="&amp;AsOfMonth)</f>
        <v>273813.30999999994</v>
      </c>
      <c r="I58" s="43">
        <f>SUMIFS(tbl_Sales[cogs],tbl_Sales[category],$B58,tbl_Sales[channel],$C58,tbl_Sales[month],"&gt;="&amp;FYStart,tbl_Sales[month],"&lt;="&amp;AsOfMonth)</f>
        <v>150990.22999999998</v>
      </c>
      <c r="J58" s="45" cm="1">
        <f t="array" ref="J58">SAFEDIV(E58,D58)</f>
        <v>153.03143084260734</v>
      </c>
      <c r="K58" s="45" cm="1">
        <f t="array" ref="K58">SAFEDIV(H58,G58)</f>
        <v>153.13943512304246</v>
      </c>
      <c r="L58" s="45" cm="1">
        <f t="array" ref="L58">SAFEDIV(F58,D58)</f>
        <v>84.299326974032851</v>
      </c>
      <c r="M58" s="45" cm="1">
        <f t="array" ref="M58">SAFEDIV(I58,G58)</f>
        <v>84.446437360178962</v>
      </c>
      <c r="N58" s="45">
        <f t="shared" si="10"/>
        <v>68.732103868574484</v>
      </c>
      <c r="O58" s="99" cm="1">
        <f t="array" ref="O58">SAFEDIV(G58,G$59)-SAFEDIV(D58,D$59)</f>
        <v>-7.6132362602022996E-4</v>
      </c>
      <c r="P58" s="68">
        <f t="shared" si="11"/>
        <v>-3841.7198473391195</v>
      </c>
      <c r="Q58" s="68">
        <f t="shared" si="12"/>
        <v>-2962.7584356497541</v>
      </c>
      <c r="R58" s="68">
        <f t="shared" si="13"/>
        <v>193.1116534180037</v>
      </c>
      <c r="S58" s="68">
        <f t="shared" si="14"/>
        <v>-263.03337042924517</v>
      </c>
      <c r="T58" s="70">
        <f t="shared" si="15"/>
        <v>-6874.4000000001151</v>
      </c>
      <c r="U58" s="70">
        <f t="shared" si="16"/>
        <v>-6874.4000000001106</v>
      </c>
      <c r="V58" s="103">
        <f t="shared" si="17"/>
        <v>0</v>
      </c>
      <c r="W58" t="str" cm="1">
        <f t="array" ref="W58">INDEX({"Volume","Mix","Price","Unit cost"},_xlfn.XMATCH(MAX(ABS(P58:S58)),ABS(P58:S58)))</f>
        <v>Volume</v>
      </c>
    </row>
    <row r="59" spans="2:23" ht="13.5" thickBot="1" x14ac:dyDescent="0.35">
      <c r="B59" s="63" t="s">
        <v>279</v>
      </c>
      <c r="C59" s="63"/>
      <c r="D59" s="64">
        <f t="shared" ref="D59:I59" si="18">SUM(D35:D58)</f>
        <v>210532</v>
      </c>
      <c r="E59" s="64">
        <f t="shared" si="18"/>
        <v>30423381.09999999</v>
      </c>
      <c r="F59" s="64">
        <f t="shared" si="18"/>
        <v>22253633.999999996</v>
      </c>
      <c r="G59" s="64">
        <f t="shared" si="18"/>
        <v>218004</v>
      </c>
      <c r="H59" s="64">
        <f t="shared" si="18"/>
        <v>31533631.169999994</v>
      </c>
      <c r="I59" s="64">
        <f t="shared" si="18"/>
        <v>23381163.289999995</v>
      </c>
      <c r="J59" s="100" cm="1">
        <f t="array" ref="J59">SAFEDIV(E59,D59)</f>
        <v>144.5071585317196</v>
      </c>
      <c r="K59" s="100" cm="1">
        <f t="array" ref="K59">SAFEDIV(H59,G59)</f>
        <v>144.64703019210654</v>
      </c>
      <c r="L59" s="100" cm="1">
        <f t="array" ref="L59">SAFEDIV(F59,D59)</f>
        <v>105.70190754849617</v>
      </c>
      <c r="M59" s="100" cm="1">
        <f t="array" ref="M59">SAFEDIV(I59,G59)</f>
        <v>107.25107470505127</v>
      </c>
      <c r="N59" s="100">
        <f t="shared" si="10"/>
        <v>38.805250983223431</v>
      </c>
      <c r="O59" s="101">
        <f>SUM(O35:O58)</f>
        <v>1.214306433183765E-17</v>
      </c>
      <c r="P59" s="72">
        <f t="shared" ref="P59:S59" si="19">SUM(P35:P58)</f>
        <v>289952.83534664538</v>
      </c>
      <c r="Q59" s="72">
        <f t="shared" si="19"/>
        <v>-173287.14300591333</v>
      </c>
      <c r="R59" s="72">
        <f t="shared" si="19"/>
        <v>238025.88895272394</v>
      </c>
      <c r="S59" s="72">
        <f t="shared" si="19"/>
        <v>-371970.80129346106</v>
      </c>
      <c r="T59" s="72">
        <f t="shared" si="15"/>
        <v>-17279.220000005036</v>
      </c>
      <c r="U59" s="72">
        <f t="shared" si="16"/>
        <v>-17279.219999995083</v>
      </c>
      <c r="V59" s="104">
        <f t="shared" si="17"/>
        <v>-9.9535100162029266E-9</v>
      </c>
      <c r="W59" s="63" t="str" cm="1">
        <f t="array" ref="W59">INDEX({"Volume","Mix","Price","Unit cost"},_xlfn.XMATCH(MAX(ABS(P59:S59)),ABS(P59:S59)))</f>
        <v>Unit cost</v>
      </c>
    </row>
    <row r="60" spans="2:23" ht="13.5" thickTop="1" x14ac:dyDescent="0.3"/>
    <row r="62" spans="2:23" ht="18" customHeight="1" x14ac:dyDescent="0.3">
      <c r="B62" s="10" t="s">
        <v>280</v>
      </c>
      <c r="C62" s="10"/>
      <c r="D62" s="10"/>
      <c r="E62" s="10"/>
      <c r="F62" s="10"/>
      <c r="G62" s="10"/>
      <c r="H62" s="10"/>
      <c r="I62" s="10"/>
      <c r="J62" s="10"/>
    </row>
    <row r="63" spans="2:23" ht="26" x14ac:dyDescent="0.3">
      <c r="B63" s="41" t="s">
        <v>193</v>
      </c>
      <c r="C63" s="42" t="s">
        <v>164</v>
      </c>
      <c r="D63" s="42" t="s">
        <v>274</v>
      </c>
      <c r="E63" s="42" t="s">
        <v>166</v>
      </c>
      <c r="F63" s="42" t="s">
        <v>168</v>
      </c>
      <c r="G63" s="42" t="s">
        <v>275</v>
      </c>
      <c r="H63" s="42" t="s">
        <v>281</v>
      </c>
      <c r="I63" s="42" t="s">
        <v>282</v>
      </c>
      <c r="J63" s="42" t="s">
        <v>283</v>
      </c>
    </row>
    <row r="64" spans="2:23" x14ac:dyDescent="0.3">
      <c r="B64" t="s">
        <v>15</v>
      </c>
      <c r="C64" s="68">
        <f t="shared" ref="C64:F69" si="20">SUMIFS(P$35:P$58,$B$35:$B$58,$B64)</f>
        <v>40085.824265669806</v>
      </c>
      <c r="D64" s="68">
        <f t="shared" si="20"/>
        <v>-41929.149955181885</v>
      </c>
      <c r="E64" s="68">
        <f t="shared" si="20"/>
        <v>92468.852541229309</v>
      </c>
      <c r="F64" s="68">
        <f t="shared" si="20"/>
        <v>-368914.7168517207</v>
      </c>
      <c r="G64" s="68">
        <f t="shared" ref="G64:G70" si="21">SUM(C64:F64)</f>
        <v>-278289.19000000344</v>
      </c>
      <c r="H64" s="43">
        <f t="shared" ref="H64:H69" si="22">SUMIFS($E$35:$E$58,$B$35:$B$58,$B64)-SUMIFS($F$35:$F$58,$B$35:$B$58,$B64)</f>
        <v>2120199.4200000027</v>
      </c>
      <c r="I64" s="43">
        <f t="shared" ref="I64:I69" si="23">SUMIFS($H$35:$H$58,$B$35:$B$58,$B64)-SUMIFS($I$35:$I$58,$B$35:$B$58,$B64)</f>
        <v>1841910.2299999986</v>
      </c>
      <c r="J64" s="69" cm="1">
        <f t="array" ref="J64">SAFEDIV(I64-H64,ABS(H64))</f>
        <v>-0.13125613910412434</v>
      </c>
    </row>
    <row r="65" spans="2:10" x14ac:dyDescent="0.3">
      <c r="B65" t="s">
        <v>27</v>
      </c>
      <c r="C65" s="68">
        <f t="shared" si="20"/>
        <v>83741.731621796163</v>
      </c>
      <c r="D65" s="68">
        <f t="shared" si="20"/>
        <v>-38130.10200137426</v>
      </c>
      <c r="E65" s="68">
        <f t="shared" si="20"/>
        <v>-652.99818370517687</v>
      </c>
      <c r="F65" s="68">
        <f t="shared" si="20"/>
        <v>603.8785632827462</v>
      </c>
      <c r="G65" s="68">
        <f t="shared" si="21"/>
        <v>45562.509999999478</v>
      </c>
      <c r="H65" s="43">
        <f t="shared" si="22"/>
        <v>1365177.7899999991</v>
      </c>
      <c r="I65" s="43">
        <f t="shared" si="23"/>
        <v>1410740.2999999993</v>
      </c>
      <c r="J65" s="69" cm="1">
        <f t="array" ref="J65">SAFEDIV(I65-H65,ABS(H65))</f>
        <v>3.3374781170443943E-2</v>
      </c>
    </row>
    <row r="66" spans="2:10" x14ac:dyDescent="0.3">
      <c r="B66" t="s">
        <v>32</v>
      </c>
      <c r="C66" s="68">
        <f t="shared" si="20"/>
        <v>108344.26074515982</v>
      </c>
      <c r="D66" s="68">
        <f t="shared" si="20"/>
        <v>-63445.24852834671</v>
      </c>
      <c r="E66" s="68">
        <f t="shared" si="20"/>
        <v>3559.2070422144657</v>
      </c>
      <c r="F66" s="68">
        <f t="shared" si="20"/>
        <v>-2873.6492590283851</v>
      </c>
      <c r="G66" s="68">
        <f t="shared" si="21"/>
        <v>45584.569999999192</v>
      </c>
      <c r="H66" s="43">
        <f t="shared" si="22"/>
        <v>1585581.7600000007</v>
      </c>
      <c r="I66" s="43">
        <f t="shared" si="23"/>
        <v>1631166.33</v>
      </c>
      <c r="J66" s="69" cm="1">
        <f t="array" ref="J66">SAFEDIV(I66-H66,ABS(H66))</f>
        <v>2.874942885316702E-2</v>
      </c>
    </row>
    <row r="67" spans="2:10" x14ac:dyDescent="0.3">
      <c r="B67" t="s">
        <v>37</v>
      </c>
      <c r="C67" s="68">
        <f t="shared" si="20"/>
        <v>35856.051908498455</v>
      </c>
      <c r="D67" s="68">
        <f t="shared" si="20"/>
        <v>-18326.646416093859</v>
      </c>
      <c r="E67" s="68">
        <f t="shared" si="20"/>
        <v>137156.2800188004</v>
      </c>
      <c r="F67" s="68">
        <f t="shared" si="20"/>
        <v>-1630.1055112042179</v>
      </c>
      <c r="G67" s="68">
        <f t="shared" si="21"/>
        <v>153055.58000000077</v>
      </c>
      <c r="H67" s="43">
        <f t="shared" si="22"/>
        <v>946584.5999999987</v>
      </c>
      <c r="I67" s="43">
        <f t="shared" si="23"/>
        <v>1099640.1799999988</v>
      </c>
      <c r="J67" s="69" cm="1">
        <f t="array" ref="J67">SAFEDIV(I67-H67,ABS(H67))</f>
        <v>0.16169244671844468</v>
      </c>
    </row>
    <row r="68" spans="2:10" x14ac:dyDescent="0.3">
      <c r="B68" t="s">
        <v>42</v>
      </c>
      <c r="C68" s="68">
        <f t="shared" si="20"/>
        <v>24447.30811943076</v>
      </c>
      <c r="D68" s="68">
        <f t="shared" si="20"/>
        <v>3771.9398722460933</v>
      </c>
      <c r="E68" s="68">
        <f t="shared" si="20"/>
        <v>3446.8364863165898</v>
      </c>
      <c r="F68" s="68">
        <f t="shared" si="20"/>
        <v>-119.15447799330896</v>
      </c>
      <c r="G68" s="68">
        <f t="shared" si="21"/>
        <v>31546.930000000131</v>
      </c>
      <c r="H68" s="43">
        <f t="shared" si="22"/>
        <v>1040113.9000000001</v>
      </c>
      <c r="I68" s="43">
        <f t="shared" si="23"/>
        <v>1071660.8299999996</v>
      </c>
      <c r="J68" s="69" cm="1">
        <f t="array" ref="J68">SAFEDIV(I68-H68,ABS(H68))</f>
        <v>3.0330264791192066E-2</v>
      </c>
    </row>
    <row r="69" spans="2:10" x14ac:dyDescent="0.3">
      <c r="B69" t="s">
        <v>47</v>
      </c>
      <c r="C69" s="68">
        <f t="shared" si="20"/>
        <v>-2522.3413139095242</v>
      </c>
      <c r="D69" s="68">
        <f t="shared" si="20"/>
        <v>-15227.935977162697</v>
      </c>
      <c r="E69" s="68">
        <f t="shared" si="20"/>
        <v>2047.7110478683626</v>
      </c>
      <c r="F69" s="68">
        <f t="shared" si="20"/>
        <v>962.94624320279217</v>
      </c>
      <c r="G69" s="68">
        <f t="shared" si="21"/>
        <v>-14739.620000001065</v>
      </c>
      <c r="H69" s="43">
        <f t="shared" si="22"/>
        <v>1112089.6300000011</v>
      </c>
      <c r="I69" s="43">
        <f t="shared" si="23"/>
        <v>1097350.0100000002</v>
      </c>
      <c r="J69" s="69" cm="1">
        <f t="array" ref="J69">SAFEDIV(I69-H69,ABS(H69))</f>
        <v>-1.3253985652218334E-2</v>
      </c>
    </row>
    <row r="70" spans="2:10" ht="13.5" thickBot="1" x14ac:dyDescent="0.35">
      <c r="B70" s="63" t="s">
        <v>215</v>
      </c>
      <c r="C70" s="72">
        <f t="shared" ref="C70:F70" si="24">SUM(C64:C69)</f>
        <v>289952.83534664556</v>
      </c>
      <c r="D70" s="72">
        <f t="shared" si="24"/>
        <v>-173287.14300591333</v>
      </c>
      <c r="E70" s="72">
        <f t="shared" si="24"/>
        <v>238025.88895272394</v>
      </c>
      <c r="F70" s="72">
        <f t="shared" si="24"/>
        <v>-371970.80129346112</v>
      </c>
      <c r="G70" s="72">
        <f t="shared" si="21"/>
        <v>-17279.220000004978</v>
      </c>
      <c r="H70" s="64">
        <f t="shared" ref="H70:I70" si="25">SUM(H64:H69)</f>
        <v>8169747.1000000024</v>
      </c>
      <c r="I70" s="64">
        <f t="shared" si="25"/>
        <v>8152467.8799999952</v>
      </c>
      <c r="J70" s="76" cm="1">
        <f t="array" ref="J70">SAFEDIV(I70-H70,ABS(H70))</f>
        <v>-2.115025078316951E-3</v>
      </c>
    </row>
    <row r="71" spans="2:10" ht="13.5" thickTop="1" x14ac:dyDescent="0.3"/>
    <row r="73" spans="2:10" ht="18" customHeight="1" x14ac:dyDescent="0.3">
      <c r="B73" s="10" t="s">
        <v>284</v>
      </c>
      <c r="C73" s="10"/>
      <c r="D73" s="10"/>
      <c r="E73" s="10"/>
      <c r="F73" s="10"/>
      <c r="G73" s="10"/>
      <c r="H73" s="10"/>
      <c r="I73" s="10"/>
      <c r="J73" s="10"/>
    </row>
    <row r="74" spans="2:10" ht="26" x14ac:dyDescent="0.3">
      <c r="B74" s="41" t="s">
        <v>184</v>
      </c>
      <c r="C74" s="42" t="s">
        <v>164</v>
      </c>
      <c r="D74" s="42" t="s">
        <v>274</v>
      </c>
      <c r="E74" s="42" t="s">
        <v>166</v>
      </c>
      <c r="F74" s="42" t="s">
        <v>168</v>
      </c>
      <c r="G74" s="42" t="s">
        <v>275</v>
      </c>
      <c r="H74" s="42" t="s">
        <v>281</v>
      </c>
      <c r="I74" s="42" t="s">
        <v>282</v>
      </c>
      <c r="J74" s="42" t="s">
        <v>283</v>
      </c>
    </row>
    <row r="75" spans="2:10" x14ac:dyDescent="0.3">
      <c r="B75" t="s">
        <v>16</v>
      </c>
      <c r="C75" s="68">
        <f t="shared" ref="C75:F78" si="26">SUMIFS(P$35:P$58,$C$35:$C$58,$B75)</f>
        <v>-60264.554776945981</v>
      </c>
      <c r="D75" s="68">
        <f t="shared" si="26"/>
        <v>-18899.721239797997</v>
      </c>
      <c r="E75" s="68">
        <f t="shared" si="26"/>
        <v>92226.806481815889</v>
      </c>
      <c r="F75" s="68">
        <f t="shared" si="26"/>
        <v>-153861.64046507623</v>
      </c>
      <c r="G75" s="68">
        <f t="shared" ref="G75:G79" si="27">SUM(C75:F75)</f>
        <v>-140799.11000000429</v>
      </c>
      <c r="H75" s="43">
        <f t="shared" ref="H75:H78" si="28">SUMIFS($E$35:$E$58,$C$35:$C$58,$B75)-SUMIFS($F$35:$F$58,$C$35:$C$58,$B75)</f>
        <v>4140177.1400000006</v>
      </c>
      <c r="I75" s="43">
        <f t="shared" ref="I75:I78" si="29">SUMIFS($H$35:$H$58,$C$35:$C$58,$B75)-SUMIFS($I$35:$I$58,$C$35:$C$58,$B75)</f>
        <v>3999378.0299999993</v>
      </c>
      <c r="J75" s="69" cm="1">
        <f t="array" ref="J75">SAFEDIV(I75-H75,ABS(H75))</f>
        <v>-3.4007991745010513E-2</v>
      </c>
    </row>
    <row r="76" spans="2:10" x14ac:dyDescent="0.3">
      <c r="B76" t="s">
        <v>20</v>
      </c>
      <c r="C76" s="68">
        <f t="shared" si="26"/>
        <v>385142.11600849254</v>
      </c>
      <c r="D76" s="68">
        <f t="shared" si="26"/>
        <v>-143753.19882522299</v>
      </c>
      <c r="E76" s="68">
        <f t="shared" si="26"/>
        <v>80161.636164661526</v>
      </c>
      <c r="F76" s="68">
        <f t="shared" si="26"/>
        <v>-121669.2833479329</v>
      </c>
      <c r="G76" s="68">
        <f t="shared" si="27"/>
        <v>199881.26999999816</v>
      </c>
      <c r="H76" s="43">
        <f t="shared" si="28"/>
        <v>1571695.7000000011</v>
      </c>
      <c r="I76" s="43">
        <f t="shared" si="29"/>
        <v>1771576.9700000007</v>
      </c>
      <c r="J76" s="69" cm="1">
        <f t="array" ref="J76">SAFEDIV(I76-H76,ABS(H76))</f>
        <v>0.12717555313029069</v>
      </c>
    </row>
    <row r="77" spans="2:10" x14ac:dyDescent="0.3">
      <c r="B77" t="s">
        <v>21</v>
      </c>
      <c r="C77" s="68">
        <f t="shared" si="26"/>
        <v>-25339.828892044898</v>
      </c>
      <c r="D77" s="68">
        <f t="shared" si="26"/>
        <v>-2538.439012524851</v>
      </c>
      <c r="E77" s="68">
        <f t="shared" si="26"/>
        <v>42544.975138081965</v>
      </c>
      <c r="F77" s="68">
        <f t="shared" si="26"/>
        <v>-64036.157233510676</v>
      </c>
      <c r="G77" s="68">
        <f t="shared" si="27"/>
        <v>-49369.449999998455</v>
      </c>
      <c r="H77" s="43">
        <f t="shared" si="28"/>
        <v>1405293.6799999997</v>
      </c>
      <c r="I77" s="43">
        <f t="shared" si="29"/>
        <v>1355924.2300000014</v>
      </c>
      <c r="J77" s="69" cm="1">
        <f t="array" ref="J77">SAFEDIV(I77-H77,ABS(H77))</f>
        <v>-3.513105531080047E-2</v>
      </c>
    </row>
    <row r="78" spans="2:10" x14ac:dyDescent="0.3">
      <c r="B78" t="s">
        <v>22</v>
      </c>
      <c r="C78" s="68">
        <f t="shared" si="26"/>
        <v>-9584.8969928561874</v>
      </c>
      <c r="D78" s="68">
        <f t="shared" si="26"/>
        <v>-8095.7839283674766</v>
      </c>
      <c r="E78" s="68">
        <f t="shared" si="26"/>
        <v>23092.471168164586</v>
      </c>
      <c r="F78" s="68">
        <f t="shared" si="26"/>
        <v>-32403.720246941284</v>
      </c>
      <c r="G78" s="68">
        <f t="shared" si="27"/>
        <v>-26991.93000000036</v>
      </c>
      <c r="H78" s="43">
        <f t="shared" si="28"/>
        <v>1052580.58</v>
      </c>
      <c r="I78" s="43">
        <f t="shared" si="29"/>
        <v>1025588.6500000004</v>
      </c>
      <c r="J78" s="69" cm="1">
        <f t="array" ref="J78">SAFEDIV(I78-H78,ABS(H78))</f>
        <v>-2.5643575905608767E-2</v>
      </c>
    </row>
    <row r="79" spans="2:10" ht="13.5" thickBot="1" x14ac:dyDescent="0.35">
      <c r="B79" s="63" t="s">
        <v>215</v>
      </c>
      <c r="C79" s="72">
        <f t="shared" ref="C79:F79" si="30">SUM(C75:C78)</f>
        <v>289952.8353466455</v>
      </c>
      <c r="D79" s="72">
        <f t="shared" si="30"/>
        <v>-173287.14300591333</v>
      </c>
      <c r="E79" s="72">
        <f t="shared" si="30"/>
        <v>238025.888952724</v>
      </c>
      <c r="F79" s="72">
        <f t="shared" si="30"/>
        <v>-371970.80129346106</v>
      </c>
      <c r="G79" s="72">
        <f t="shared" si="27"/>
        <v>-17279.22000000492</v>
      </c>
      <c r="H79" s="64">
        <f t="shared" ref="H79:I79" si="31">SUM(H75:H78)</f>
        <v>8169747.1000000015</v>
      </c>
      <c r="I79" s="64">
        <f t="shared" si="31"/>
        <v>8152467.8800000018</v>
      </c>
      <c r="J79" s="76" cm="1">
        <f t="array" ref="J79">SAFEDIV(I79-H79,ABS(H79))</f>
        <v>-2.1150250783160394E-3</v>
      </c>
    </row>
    <row r="80" spans="2:10" ht="13.5" thickTop="1" x14ac:dyDescent="0.3"/>
    <row r="82" spans="2:23" ht="18" customHeight="1" x14ac:dyDescent="0.3">
      <c r="B82" s="10" t="s">
        <v>285</v>
      </c>
      <c r="C82" s="10"/>
      <c r="D82" s="10"/>
      <c r="E82" s="10"/>
      <c r="F82" s="10"/>
      <c r="G82" s="10"/>
      <c r="H82" s="10"/>
      <c r="I82" s="10"/>
      <c r="J82" s="10"/>
      <c r="K82" s="10"/>
      <c r="L82" s="10"/>
      <c r="M82" s="10"/>
      <c r="N82" s="10"/>
      <c r="O82" s="10"/>
      <c r="P82" s="10"/>
      <c r="Q82" s="10"/>
      <c r="R82" s="10"/>
      <c r="S82" s="10"/>
      <c r="T82" s="10"/>
      <c r="U82" s="10"/>
      <c r="V82" s="10"/>
      <c r="W82" s="10"/>
    </row>
    <row r="83" spans="2:23" x14ac:dyDescent="0.3">
      <c r="B83" s="35" t="s">
        <v>249</v>
      </c>
      <c r="C83" s="35" t="s">
        <v>154</v>
      </c>
      <c r="D83" s="35"/>
      <c r="E83" s="35" t="s">
        <v>258</v>
      </c>
      <c r="F83" s="35" t="s">
        <v>154</v>
      </c>
    </row>
    <row r="84" spans="2:23" x14ac:dyDescent="0.3">
      <c r="B84" t="s">
        <v>286</v>
      </c>
      <c r="C84" s="43">
        <f>E59-F59</f>
        <v>8169747.099999994</v>
      </c>
      <c r="E84" t="s">
        <v>288</v>
      </c>
      <c r="F84" s="43">
        <f>PnL!X19</f>
        <v>1757686.3700000059</v>
      </c>
    </row>
    <row r="85" spans="2:23" x14ac:dyDescent="0.3">
      <c r="B85" t="s">
        <v>164</v>
      </c>
      <c r="C85" s="68">
        <f>P59</f>
        <v>289952.83534664538</v>
      </c>
      <c r="E85" t="s">
        <v>164</v>
      </c>
      <c r="F85" s="68">
        <f>P59</f>
        <v>289952.83534664538</v>
      </c>
    </row>
    <row r="86" spans="2:23" x14ac:dyDescent="0.3">
      <c r="B86" t="s">
        <v>274</v>
      </c>
      <c r="C86" s="68">
        <f>Q59</f>
        <v>-173287.14300591333</v>
      </c>
      <c r="E86" t="s">
        <v>274</v>
      </c>
      <c r="F86" s="68">
        <f>Q59</f>
        <v>-173287.14300591333</v>
      </c>
    </row>
    <row r="87" spans="2:23" x14ac:dyDescent="0.3">
      <c r="B87" t="s">
        <v>166</v>
      </c>
      <c r="C87" s="68">
        <f>R59</f>
        <v>238025.88895272394</v>
      </c>
      <c r="E87" t="s">
        <v>166</v>
      </c>
      <c r="F87" s="68">
        <f>R59</f>
        <v>238025.88895272394</v>
      </c>
    </row>
    <row r="88" spans="2:23" x14ac:dyDescent="0.3">
      <c r="B88" t="s">
        <v>168</v>
      </c>
      <c r="C88" s="68">
        <f>S59</f>
        <v>-371970.80129346106</v>
      </c>
      <c r="E88" t="s">
        <v>168</v>
      </c>
      <c r="F88" s="68">
        <f>S59</f>
        <v>-371970.80129346106</v>
      </c>
    </row>
    <row r="89" spans="2:23" ht="13.5" thickBot="1" x14ac:dyDescent="0.35">
      <c r="B89" s="63" t="s">
        <v>287</v>
      </c>
      <c r="C89" s="64">
        <f>H59-I59</f>
        <v>8152467.879999999</v>
      </c>
      <c r="E89" t="s">
        <v>251</v>
      </c>
      <c r="F89" s="68">
        <f>PnL!Y12</f>
        <v>-36270.049999999814</v>
      </c>
    </row>
    <row r="90" spans="2:23" ht="13.5" thickTop="1" x14ac:dyDescent="0.3">
      <c r="E90" t="s">
        <v>172</v>
      </c>
      <c r="F90" s="68">
        <f>PnL!Y18</f>
        <v>-178186.56999999937</v>
      </c>
    </row>
    <row r="91" spans="2:23" ht="13.5" thickBot="1" x14ac:dyDescent="0.35">
      <c r="E91" s="63" t="s">
        <v>289</v>
      </c>
      <c r="F91" s="64">
        <f>PnL!W19</f>
        <v>1525950.53000001</v>
      </c>
    </row>
    <row r="92" spans="2:23" ht="13.5" thickTop="1" x14ac:dyDescent="0.3"/>
    <row r="93" spans="2:23" x14ac:dyDescent="0.3">
      <c r="B93" s="65" t="s">
        <v>290</v>
      </c>
      <c r="C93" s="105">
        <f>C84+SUM(C85:C88)-C89</f>
        <v>-1.0244548320770264E-8</v>
      </c>
      <c r="D93" s="65"/>
      <c r="E93" s="65" t="s">
        <v>290</v>
      </c>
      <c r="F93" s="105">
        <f>F84+SUM(F85:F90)-F91</f>
        <v>-8.3819031715393066E-9</v>
      </c>
    </row>
  </sheetData>
  <mergeCells count="1">
    <mergeCell ref="B2:W2"/>
  </mergeCells>
  <conditionalFormatting sqref="P6:U30">
    <cfRule type="cellIs" dxfId="46" priority="1" stopIfTrue="1" operator="greaterThan">
      <formula>0</formula>
    </cfRule>
    <cfRule type="cellIs" dxfId="45" priority="2" stopIfTrue="1" operator="lessThan">
      <formula>0</formula>
    </cfRule>
  </conditionalFormatting>
  <conditionalFormatting sqref="P35:U59">
    <cfRule type="cellIs" dxfId="44" priority="3" stopIfTrue="1" operator="greaterThan">
      <formula>0</formula>
    </cfRule>
    <cfRule type="cellIs" dxfId="43" priority="4" stopIfTrue="1" operator="lessThan">
      <formula>0</formula>
    </cfRule>
  </conditionalFormatting>
  <conditionalFormatting sqref="C64:G70">
    <cfRule type="cellIs" dxfId="42" priority="5" stopIfTrue="1" operator="greaterThan">
      <formula>0</formula>
    </cfRule>
    <cfRule type="cellIs" dxfId="41" priority="6" stopIfTrue="1" operator="lessThan">
      <formula>0</formula>
    </cfRule>
  </conditionalFormatting>
  <conditionalFormatting sqref="J64:J70">
    <cfRule type="cellIs" dxfId="40" priority="7" stopIfTrue="1" operator="greaterThan">
      <formula>0</formula>
    </cfRule>
    <cfRule type="cellIs" dxfId="39" priority="8" stopIfTrue="1" operator="lessThan">
      <formula>0</formula>
    </cfRule>
  </conditionalFormatting>
  <conditionalFormatting sqref="C75:G79">
    <cfRule type="cellIs" dxfId="38" priority="9" stopIfTrue="1" operator="greaterThan">
      <formula>0</formula>
    </cfRule>
    <cfRule type="cellIs" dxfId="37" priority="10" stopIfTrue="1" operator="lessThan">
      <formula>0</formula>
    </cfRule>
  </conditionalFormatting>
  <conditionalFormatting sqref="J75:J79">
    <cfRule type="cellIs" dxfId="36" priority="11" stopIfTrue="1" operator="greaterThan">
      <formula>0</formula>
    </cfRule>
    <cfRule type="cellIs" dxfId="35" priority="12" stopIfTrue="1" operator="lessThan">
      <formula>0</formula>
    </cfRule>
  </conditionalFormatting>
  <conditionalFormatting sqref="C85:C88">
    <cfRule type="cellIs" dxfId="34" priority="13" stopIfTrue="1" operator="greaterThan">
      <formula>0</formula>
    </cfRule>
    <cfRule type="cellIs" dxfId="33" priority="14" stopIfTrue="1" operator="lessThan">
      <formula>0</formula>
    </cfRule>
  </conditionalFormatting>
  <conditionalFormatting sqref="F85:F90">
    <cfRule type="cellIs" dxfId="32" priority="15" stopIfTrue="1" operator="greaterThan">
      <formula>0</formula>
    </cfRule>
    <cfRule type="cellIs" dxfId="31" priority="16" stopIfTrue="1" operator="lessThan">
      <formula>0</formula>
    </cfRule>
  </conditionalFormatting>
  <printOptions horizontalCentered="1"/>
  <pageMargins left="0.35" right="0.35" top="0.44999999999999996" bottom="0.5" header="0.3" footer="0.2"/>
  <pageSetup scale="55" fitToHeight="0" orientation="landscape" r:id="rId1"/>
  <headerFooter>
    <oddFooter>&amp;C&amp;8&amp;A&amp;L&amp;8Kestrel Bay Provisions (fictional) · FP&amp;&amp;A model&amp;R&amp;8Page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CB211-46B1-4D2B-8C28-53FD59663FC7}">
  <sheetPr>
    <tabColor rgb="FF0F766E"/>
    <pageSetUpPr fitToPage="1"/>
  </sheetPr>
  <dimension ref="B1:P158"/>
  <sheetViews>
    <sheetView showGridLines="0" zoomScale="90" zoomScaleNormal="90" workbookViewId="0">
      <pane xSplit="2" ySplit="2" topLeftCell="C3" activePane="bottomRight" state="frozen"/>
      <selection pane="topRight" activeCell="C1" sqref="C1"/>
      <selection pane="bottomLeft" activeCell="A3" sqref="A3"/>
      <selection pane="bottomRight"/>
    </sheetView>
  </sheetViews>
  <sheetFormatPr defaultRowHeight="13" x14ac:dyDescent="0.3"/>
  <cols>
    <col min="1" max="1" width="2.69921875" customWidth="1"/>
    <col min="2" max="2" width="30.69921875" customWidth="1"/>
    <col min="3" max="15" width="11.69921875" customWidth="1"/>
    <col min="16" max="16" width="12.69921875" customWidth="1"/>
  </cols>
  <sheetData>
    <row r="1" spans="2:16" ht="30" customHeight="1" x14ac:dyDescent="0.55000000000000004">
      <c r="B1" s="1" t="s">
        <v>191</v>
      </c>
    </row>
    <row r="2" spans="2:16" x14ac:dyDescent="0.3">
      <c r="B2" s="3" t="str">
        <f>"Actuals through "&amp;TEXT(AsOfMonth,"mmmm yyyy")&amp;"; the other "&amp;(12-MonthsClosed)&amp;" months are forecast from drivers. Scenario: "&amp;ScenarioName&amp;"."</f>
        <v>Actuals through August 2026; the other 4 months are forecast from drivers. Scenario: Base.</v>
      </c>
    </row>
    <row r="4" spans="2:16" ht="18" customHeight="1" x14ac:dyDescent="0.3">
      <c r="B4" s="10" t="s">
        <v>192</v>
      </c>
      <c r="C4" s="10"/>
      <c r="D4" s="10"/>
      <c r="E4" s="10"/>
      <c r="F4" s="10"/>
      <c r="G4" s="10"/>
      <c r="H4" s="10"/>
      <c r="I4" s="10"/>
      <c r="J4" s="10"/>
      <c r="K4" s="10"/>
      <c r="L4" s="10"/>
      <c r="M4" s="10"/>
      <c r="N4" s="10"/>
      <c r="O4" s="10"/>
      <c r="P4" s="10"/>
    </row>
    <row r="5" spans="2:16" ht="42" customHeight="1" x14ac:dyDescent="0.3">
      <c r="B5" s="41" t="s">
        <v>193</v>
      </c>
      <c r="C5" s="42" t="s">
        <v>194</v>
      </c>
      <c r="D5" s="42" t="s">
        <v>195</v>
      </c>
      <c r="E5" s="42" t="s">
        <v>196</v>
      </c>
      <c r="F5" s="42" t="s">
        <v>197</v>
      </c>
      <c r="G5" s="42" t="s">
        <v>198</v>
      </c>
      <c r="H5" s="42" t="s">
        <v>199</v>
      </c>
      <c r="I5" s="42" t="s">
        <v>200</v>
      </c>
      <c r="J5" s="42" t="s">
        <v>201</v>
      </c>
      <c r="K5" s="42" t="s">
        <v>202</v>
      </c>
      <c r="L5" s="42" t="s">
        <v>170</v>
      </c>
      <c r="M5" s="42" t="s">
        <v>203</v>
      </c>
    </row>
    <row r="6" spans="2:16" x14ac:dyDescent="0.3">
      <c r="B6" t="s">
        <v>15</v>
      </c>
      <c r="C6" s="43">
        <f>SUMIFS(tbl_Sales[units],tbl_Sales[category],$B6,tbl_Sales[month],"&gt;="&amp;FYStart,tbl_Sales[month],"&lt;="&amp;AsOfMonth)</f>
        <v>49644</v>
      </c>
      <c r="D6" s="43">
        <f>SUMIFS(tbl_Budget[units],tbl_Budget[category],$B6,tbl_Budget[month],"&gt;="&amp;FYStart,tbl_Budget[month],"&lt;="&amp;AsOfMonth)</f>
        <v>48611</v>
      </c>
      <c r="E6" s="44" cm="1">
        <f t="array" ref="E6">SAFEDIV(C6,D6)</f>
        <v>1.0212503342864783</v>
      </c>
      <c r="F6" s="43">
        <f>SUMIFS(tbl_Sales[units],tbl_Sales[category],$B6,tbl_Sales[month],"&gt;="&amp;TrailStart,tbl_Sales[month],"&lt;="&amp;AsOfMonth)</f>
        <v>21428</v>
      </c>
      <c r="G6" s="43">
        <f>SUMIFS(tbl_Sales[net_revenue],tbl_Sales[category],$B6,tbl_Sales[month],"&gt;="&amp;TrailStart,tbl_Sales[month],"&lt;="&amp;AsOfMonth)</f>
        <v>4076551.959999999</v>
      </c>
      <c r="H6" s="43">
        <f>SUMIFS(tbl_Sales[cogs],tbl_Sales[category],$B6,tbl_Sales[month],"&gt;="&amp;TrailStart,tbl_Sales[month],"&lt;="&amp;AsOfMonth)</f>
        <v>3337254.3000000003</v>
      </c>
      <c r="I6" s="43">
        <f>SUMIFS(tbl_Sales[freight],tbl_Sales[category],$B6,tbl_Sales[month],"&gt;="&amp;TrailStart,tbl_Sales[month],"&lt;="&amp;AsOfMonth)</f>
        <v>70709.790000000023</v>
      </c>
      <c r="J6" s="45" cm="1">
        <f t="array" ref="J6">SAFEDIV(G6,$F6)</f>
        <v>190.24416464439048</v>
      </c>
      <c r="K6" s="45" cm="1">
        <f t="array" ref="K6">SAFEDIV(H6,$F6)</f>
        <v>155.7426871383237</v>
      </c>
      <c r="L6" s="45" cm="1">
        <f t="array" ref="L6">SAFEDIV(I6,$F6)</f>
        <v>3.2998781967519144</v>
      </c>
      <c r="M6" s="45">
        <f>J6*(1+sel_price)-K6*(1+sel_cost)-L6*(1+sel_freight)</f>
        <v>31.201599309314862</v>
      </c>
    </row>
    <row r="7" spans="2:16" x14ac:dyDescent="0.3">
      <c r="B7" t="s">
        <v>27</v>
      </c>
      <c r="C7" s="43">
        <f>SUMIFS(tbl_Sales[units],tbl_Sales[category],$B7,tbl_Sales[month],"&gt;="&amp;FYStart,tbl_Sales[month],"&lt;="&amp;AsOfMonth)</f>
        <v>43450</v>
      </c>
      <c r="D7" s="43">
        <f>SUMIFS(tbl_Budget[units],tbl_Budget[category],$B7,tbl_Budget[month],"&gt;="&amp;FYStart,tbl_Budget[month],"&lt;="&amp;AsOfMonth)</f>
        <v>41292</v>
      </c>
      <c r="E7" s="44" cm="1">
        <f t="array" ref="E7">SAFEDIV(C7,D7)</f>
        <v>1.0522619393587136</v>
      </c>
      <c r="F7" s="43">
        <f>SUMIFS(tbl_Sales[units],tbl_Sales[category],$B7,tbl_Sales[month],"&gt;="&amp;TrailStart,tbl_Sales[month],"&lt;="&amp;AsOfMonth)</f>
        <v>17278</v>
      </c>
      <c r="G7" s="43">
        <f>SUMIFS(tbl_Sales[net_revenue],tbl_Sales[category],$B7,tbl_Sales[month],"&gt;="&amp;TrailStart,tbl_Sales[month],"&lt;="&amp;AsOfMonth)</f>
        <v>2059228.5799999998</v>
      </c>
      <c r="H7" s="43">
        <f>SUMIFS(tbl_Sales[cogs],tbl_Sales[category],$B7,tbl_Sales[month],"&gt;="&amp;TrailStart,tbl_Sales[month],"&lt;="&amp;AsOfMonth)</f>
        <v>1503446.8799999997</v>
      </c>
      <c r="I7" s="43">
        <f>SUMIFS(tbl_Sales[freight],tbl_Sales[category],$B7,tbl_Sales[month],"&gt;="&amp;TrailStart,tbl_Sales[month],"&lt;="&amp;AsOfMonth)</f>
        <v>56772.609999999979</v>
      </c>
      <c r="J7" s="45" cm="1">
        <f t="array" ref="J7">SAFEDIV(G7,$F7)</f>
        <v>119.1821148281051</v>
      </c>
      <c r="K7" s="45" cm="1">
        <f t="array" ref="K7">SAFEDIV(H7,$F7)</f>
        <v>87.015098969788156</v>
      </c>
      <c r="L7" s="45" cm="1">
        <f t="array" ref="L7">SAFEDIV(I7,$F7)</f>
        <v>3.2858322722537316</v>
      </c>
      <c r="M7" s="45">
        <f>J7*(1+sel_price)-K7*(1+sel_cost)-L7*(1+sel_freight)</f>
        <v>28.881183586063212</v>
      </c>
    </row>
    <row r="8" spans="2:16" x14ac:dyDescent="0.3">
      <c r="B8" t="s">
        <v>32</v>
      </c>
      <c r="C8" s="43">
        <f>SUMIFS(tbl_Sales[units],tbl_Sales[category],$B8,tbl_Sales[month],"&gt;="&amp;FYStart,tbl_Sales[month],"&lt;="&amp;AsOfMonth)</f>
        <v>61430</v>
      </c>
      <c r="D8" s="43">
        <f>SUMIFS(tbl_Budget[units],tbl_Budget[category],$B8,tbl_Budget[month],"&gt;="&amp;FYStart,tbl_Budget[month],"&lt;="&amp;AsOfMonth)</f>
        <v>58638</v>
      </c>
      <c r="E8" s="44" cm="1">
        <f t="array" ref="E8">SAFEDIV(C8,D8)</f>
        <v>1.0476141751082915</v>
      </c>
      <c r="F8" s="43">
        <f>SUMIFS(tbl_Sales[units],tbl_Sales[category],$B8,tbl_Sales[month],"&gt;="&amp;TrailStart,tbl_Sales[month],"&lt;="&amp;AsOfMonth)</f>
        <v>23646</v>
      </c>
      <c r="G8" s="43">
        <f>SUMIFS(tbl_Sales[net_revenue],tbl_Sales[category],$B8,tbl_Sales[month],"&gt;="&amp;TrailStart,tbl_Sales[month],"&lt;="&amp;AsOfMonth)</f>
        <v>2497557.5599999991</v>
      </c>
      <c r="H8" s="43">
        <f>SUMIFS(tbl_Sales[cogs],tbl_Sales[category],$B8,tbl_Sales[month],"&gt;="&amp;TrailStart,tbl_Sales[month],"&lt;="&amp;AsOfMonth)</f>
        <v>1872935.4900000005</v>
      </c>
      <c r="I8" s="43">
        <f>SUMIFS(tbl_Sales[freight],tbl_Sales[category],$B8,tbl_Sales[month],"&gt;="&amp;TrailStart,tbl_Sales[month],"&lt;="&amp;AsOfMonth)</f>
        <v>78113.309999999954</v>
      </c>
      <c r="J8" s="45" cm="1">
        <f t="array" ref="J8">SAFEDIV(G8,$F8)</f>
        <v>105.62283515182268</v>
      </c>
      <c r="K8" s="45" cm="1">
        <f t="array" ref="K8">SAFEDIV(H8,$F8)</f>
        <v>79.207286221771142</v>
      </c>
      <c r="L8" s="45" cm="1">
        <f t="array" ref="L8">SAFEDIV(I8,$F8)</f>
        <v>3.3034470946460268</v>
      </c>
      <c r="M8" s="45">
        <f>J8*(1+sel_price)-K8*(1+sel_cost)-L8*(1+sel_freight)</f>
        <v>23.112101835405515</v>
      </c>
    </row>
    <row r="9" spans="2:16" x14ac:dyDescent="0.3">
      <c r="B9" t="s">
        <v>37</v>
      </c>
      <c r="C9" s="43">
        <f>SUMIFS(tbl_Sales[units],tbl_Sales[category],$B9,tbl_Sales[month],"&gt;="&amp;FYStart,tbl_Sales[month],"&lt;="&amp;AsOfMonth)</f>
        <v>23025</v>
      </c>
      <c r="D9" s="43">
        <f>SUMIFS(tbl_Budget[units],tbl_Budget[category],$B9,tbl_Budget[month],"&gt;="&amp;FYStart,tbl_Budget[month],"&lt;="&amp;AsOfMonth)</f>
        <v>22101</v>
      </c>
      <c r="E9" s="44" cm="1">
        <f t="array" ref="E9">SAFEDIV(C9,D9)</f>
        <v>1.0418080629835753</v>
      </c>
      <c r="F9" s="43">
        <f>SUMIFS(tbl_Sales[units],tbl_Sales[category],$B9,tbl_Sales[month],"&gt;="&amp;TrailStart,tbl_Sales[month],"&lt;="&amp;AsOfMonth)</f>
        <v>9961</v>
      </c>
      <c r="G9" s="43">
        <f>SUMIFS(tbl_Sales[net_revenue],tbl_Sales[category],$B9,tbl_Sales[month],"&gt;="&amp;TrailStart,tbl_Sales[month],"&lt;="&amp;AsOfMonth)</f>
        <v>1986570.3100000003</v>
      </c>
      <c r="H9" s="43">
        <f>SUMIFS(tbl_Sales[cogs],tbl_Sales[category],$B9,tbl_Sales[month],"&gt;="&amp;TrailStart,tbl_Sales[month],"&lt;="&amp;AsOfMonth)</f>
        <v>1511204.0699999998</v>
      </c>
      <c r="I9" s="43">
        <f>SUMIFS(tbl_Sales[freight],tbl_Sales[category],$B9,tbl_Sales[month],"&gt;="&amp;TrailStart,tbl_Sales[month],"&lt;="&amp;AsOfMonth)</f>
        <v>32828.329999999994</v>
      </c>
      <c r="J9" s="45" cm="1">
        <f t="array" ref="J9">SAFEDIV(G9,$F9)</f>
        <v>199.43482682461604</v>
      </c>
      <c r="K9" s="45" cm="1">
        <f t="array" ref="K9">SAFEDIV(H9,$F9)</f>
        <v>151.71208412809958</v>
      </c>
      <c r="L9" s="45" cm="1">
        <f t="array" ref="L9">SAFEDIV(I9,$F9)</f>
        <v>3.2956861760867375</v>
      </c>
      <c r="M9" s="45">
        <f>J9*(1+sel_price)-K9*(1+sel_cost)-L9*(1+sel_freight)</f>
        <v>44.427056520429723</v>
      </c>
    </row>
    <row r="10" spans="2:16" x14ac:dyDescent="0.3">
      <c r="B10" t="s">
        <v>42</v>
      </c>
      <c r="C10" s="43">
        <f>SUMIFS(tbl_Sales[units],tbl_Sales[category],$B10,tbl_Sales[month],"&gt;="&amp;FYStart,tbl_Sales[month],"&lt;="&amp;AsOfMonth)</f>
        <v>16777</v>
      </c>
      <c r="D10" s="43">
        <f>SUMIFS(tbl_Budget[units],tbl_Budget[category],$B10,tbl_Budget[month],"&gt;="&amp;FYStart,tbl_Budget[month],"&lt;="&amp;AsOfMonth)</f>
        <v>16147</v>
      </c>
      <c r="E10" s="44" cm="1">
        <f t="array" ref="E10">SAFEDIV(C10,D10)</f>
        <v>1.0390165355793646</v>
      </c>
      <c r="F10" s="43">
        <f>SUMIFS(tbl_Sales[units],tbl_Sales[category],$B10,tbl_Sales[month],"&gt;="&amp;TrailStart,tbl_Sales[month],"&lt;="&amp;AsOfMonth)</f>
        <v>6526</v>
      </c>
      <c r="G10" s="43">
        <f>SUMIFS(tbl_Sales[net_revenue],tbl_Sales[category],$B10,tbl_Sales[month],"&gt;="&amp;TrailStart,tbl_Sales[month],"&lt;="&amp;AsOfMonth)</f>
        <v>1049823.5499999998</v>
      </c>
      <c r="H10" s="43">
        <f>SUMIFS(tbl_Sales[cogs],tbl_Sales[category],$B10,tbl_Sales[month],"&gt;="&amp;TrailStart,tbl_Sales[month],"&lt;="&amp;AsOfMonth)</f>
        <v>633792.77999999956</v>
      </c>
      <c r="I10" s="43">
        <f>SUMIFS(tbl_Sales[freight],tbl_Sales[category],$B10,tbl_Sales[month],"&gt;="&amp;TrailStart,tbl_Sales[month],"&lt;="&amp;AsOfMonth)</f>
        <v>21591.449999999993</v>
      </c>
      <c r="J10" s="45" cm="1">
        <f t="array" ref="J10">SAFEDIV(G10,$F10)</f>
        <v>160.86784400858105</v>
      </c>
      <c r="K10" s="45" cm="1">
        <f t="array" ref="K10">SAFEDIV(H10,$F10)</f>
        <v>97.118109102053253</v>
      </c>
      <c r="L10" s="45" cm="1">
        <f t="array" ref="L10">SAFEDIV(I10,$F10)</f>
        <v>3.3085274287465514</v>
      </c>
      <c r="M10" s="45">
        <f>J10*(1+sel_price)-K10*(1+sel_cost)-L10*(1+sel_freight)</f>
        <v>60.441207477781241</v>
      </c>
    </row>
    <row r="11" spans="2:16" x14ac:dyDescent="0.3">
      <c r="B11" t="s">
        <v>47</v>
      </c>
      <c r="C11" s="43">
        <f>SUMIFS(tbl_Sales[units],tbl_Sales[category],$B11,tbl_Sales[month],"&gt;="&amp;FYStart,tbl_Sales[month],"&lt;="&amp;AsOfMonth)</f>
        <v>23678</v>
      </c>
      <c r="D11" s="43">
        <f>SUMIFS(tbl_Budget[units],tbl_Budget[category],$B11,tbl_Budget[month],"&gt;="&amp;FYStart,tbl_Budget[month],"&lt;="&amp;AsOfMonth)</f>
        <v>23743</v>
      </c>
      <c r="E11" s="44" cm="1">
        <f t="array" ref="E11">SAFEDIV(C11,D11)</f>
        <v>0.99726235100871841</v>
      </c>
      <c r="F11" s="43">
        <f>SUMIFS(tbl_Sales[units],tbl_Sales[category],$B11,tbl_Sales[month],"&gt;="&amp;TrailStart,tbl_Sales[month],"&lt;="&amp;AsOfMonth)</f>
        <v>9006</v>
      </c>
      <c r="G11" s="43">
        <f>SUMIFS(tbl_Sales[net_revenue],tbl_Sales[category],$B11,tbl_Sales[month],"&gt;="&amp;TrailStart,tbl_Sales[month],"&lt;="&amp;AsOfMonth)</f>
        <v>1178374.7399999995</v>
      </c>
      <c r="H11" s="43">
        <f>SUMIFS(tbl_Sales[cogs],tbl_Sales[category],$B11,tbl_Sales[month],"&gt;="&amp;TrailStart,tbl_Sales[month],"&lt;="&amp;AsOfMonth)</f>
        <v>760237.34000000032</v>
      </c>
      <c r="I11" s="43">
        <f>SUMIFS(tbl_Sales[freight],tbl_Sales[category],$B11,tbl_Sales[month],"&gt;="&amp;TrailStart,tbl_Sales[month],"&lt;="&amp;AsOfMonth)</f>
        <v>29716.249999999993</v>
      </c>
      <c r="J11" s="45" cm="1">
        <f t="array" ref="J11">SAFEDIV(G11,$F11)</f>
        <v>130.84329780146564</v>
      </c>
      <c r="K11" s="45" cm="1">
        <f t="array" ref="K11">SAFEDIV(H11,$F11)</f>
        <v>84.414539196091525</v>
      </c>
      <c r="L11" s="45" cm="1">
        <f t="array" ref="L11">SAFEDIV(I11,$F11)</f>
        <v>3.2996058183433257</v>
      </c>
      <c r="M11" s="45">
        <f>J11*(1+sel_price)-K11*(1+sel_cost)-L11*(1+sel_freight)</f>
        <v>43.12915278703079</v>
      </c>
    </row>
    <row r="12" spans="2:16" x14ac:dyDescent="0.3">
      <c r="B12" s="47" t="s">
        <v>204</v>
      </c>
      <c r="C12" s="48">
        <f t="shared" ref="C12:D12" si="0">SUM(C6:C11)</f>
        <v>218004</v>
      </c>
      <c r="D12" s="48">
        <f t="shared" si="0"/>
        <v>210532</v>
      </c>
      <c r="E12" s="49" cm="1">
        <f t="array" ref="E12">SAFEDIV(C12,D12)</f>
        <v>1.035491041741873</v>
      </c>
      <c r="F12" s="48">
        <f t="shared" ref="F12:I12" si="1">SUM(F6:F11)</f>
        <v>87845</v>
      </c>
      <c r="G12" s="48">
        <f t="shared" si="1"/>
        <v>12848106.699999997</v>
      </c>
      <c r="H12" s="48">
        <f t="shared" si="1"/>
        <v>9618870.8599999994</v>
      </c>
      <c r="I12" s="48">
        <f t="shared" si="1"/>
        <v>289731.73999999993</v>
      </c>
      <c r="J12" s="50" cm="1">
        <f t="array" ref="J12">SAFEDIV(G12,$F12)</f>
        <v>146.25882748022082</v>
      </c>
      <c r="K12" s="50" cm="1">
        <f t="array" ref="K12">SAFEDIV(H12,$F12)</f>
        <v>109.4982168592407</v>
      </c>
      <c r="L12" s="50" cm="1">
        <f t="array" ref="L12">SAFEDIV(I12,$F12)</f>
        <v>3.2982154931982461</v>
      </c>
      <c r="M12" s="50">
        <f>J12*(1+sel_price)-K12*(1+sel_cost)-L12*(1+sel_freight)</f>
        <v>33.462395127781868</v>
      </c>
    </row>
    <row r="14" spans="2:16" ht="18" customHeight="1" x14ac:dyDescent="0.3">
      <c r="B14" s="10" t="s">
        <v>205</v>
      </c>
      <c r="C14" s="10"/>
      <c r="D14" s="10"/>
      <c r="E14" s="10"/>
      <c r="F14" s="10"/>
      <c r="G14" s="10"/>
      <c r="H14" s="10"/>
      <c r="I14" s="10"/>
      <c r="J14" s="10"/>
      <c r="K14" s="10"/>
      <c r="L14" s="10"/>
      <c r="M14" s="10"/>
      <c r="N14" s="10"/>
      <c r="O14" s="10"/>
      <c r="P14" s="10"/>
    </row>
    <row r="15" spans="2:16" ht="26" x14ac:dyDescent="0.3">
      <c r="B15" s="41" t="s">
        <v>206</v>
      </c>
      <c r="C15" s="42" t="s">
        <v>207</v>
      </c>
      <c r="D15" s="42" t="s">
        <v>208</v>
      </c>
      <c r="E15" s="42" t="s">
        <v>209</v>
      </c>
    </row>
    <row r="16" spans="2:16" x14ac:dyDescent="0.3">
      <c r="B16" t="s">
        <v>74</v>
      </c>
      <c r="C16" s="43">
        <f>SUMIFS(tbl_Opex[amount],tbl_Opex[dept],$B16,tbl_Opex[scenario],"Actual",tbl_Opex[month],"&gt;="&amp;FYStart,tbl_Opex[month],"&lt;="&amp;AsOfMonth)</f>
        <v>1583082.2100000002</v>
      </c>
      <c r="D16" s="43">
        <f>SUMIFS(tbl_Opex[amount],tbl_Opex[dept],$B16,tbl_Opex[scenario],"Budget",tbl_Opex[month],"&gt;="&amp;FYStart,tbl_Opex[month],"&lt;="&amp;AsOfMonth)</f>
        <v>1612971.12</v>
      </c>
      <c r="E16" s="44" cm="1">
        <f t="array" ref="E16">SAFEDIV(C16,D16)</f>
        <v>0.98146965582371992</v>
      </c>
    </row>
    <row r="17" spans="2:16" x14ac:dyDescent="0.3">
      <c r="B17" t="s">
        <v>77</v>
      </c>
      <c r="C17" s="43">
        <f>SUMIFS(tbl_Opex[amount],tbl_Opex[dept],$B17,tbl_Opex[scenario],"Actual",tbl_Opex[month],"&gt;="&amp;FYStart,tbl_Opex[month],"&lt;="&amp;AsOfMonth)</f>
        <v>2387972.1800000002</v>
      </c>
      <c r="D17" s="43">
        <f>SUMIFS(tbl_Opex[amount],tbl_Opex[dept],$B17,tbl_Opex[scenario],"Budget",tbl_Opex[month],"&gt;="&amp;FYStart,tbl_Opex[month],"&lt;="&amp;AsOfMonth)</f>
        <v>2207917.36</v>
      </c>
      <c r="E17" s="44" cm="1">
        <f t="array" ref="E17">SAFEDIV(C17,D17)</f>
        <v>1.081549619230314</v>
      </c>
    </row>
    <row r="18" spans="2:16" x14ac:dyDescent="0.3">
      <c r="B18" t="s">
        <v>78</v>
      </c>
      <c r="C18" s="43">
        <f>SUMIFS(tbl_Opex[amount],tbl_Opex[dept],$B18,tbl_Opex[scenario],"Actual",tbl_Opex[month],"&gt;="&amp;FYStart,tbl_Opex[month],"&lt;="&amp;AsOfMonth)</f>
        <v>1468910.27</v>
      </c>
      <c r="D18" s="43">
        <f>SUMIFS(tbl_Opex[amount],tbl_Opex[dept],$B18,tbl_Opex[scenario],"Budget",tbl_Opex[month],"&gt;="&amp;FYStart,tbl_Opex[month],"&lt;="&amp;AsOfMonth)</f>
        <v>1440539.5199999998</v>
      </c>
      <c r="E18" s="44" cm="1">
        <f t="array" ref="E18">SAFEDIV(C18,D18)</f>
        <v>1.0196945308380017</v>
      </c>
    </row>
    <row r="19" spans="2:16" x14ac:dyDescent="0.3">
      <c r="B19" t="s">
        <v>79</v>
      </c>
      <c r="C19" s="43">
        <f>SUMIFS(tbl_Opex[amount],tbl_Opex[dept],$B19,tbl_Opex[scenario],"Actual",tbl_Opex[month],"&gt;="&amp;FYStart,tbl_Opex[month],"&lt;="&amp;AsOfMonth)</f>
        <v>465862.39</v>
      </c>
      <c r="D19" s="43">
        <f>SUMIFS(tbl_Opex[amount],tbl_Opex[dept],$B19,tbl_Opex[scenario],"Budget",tbl_Opex[month],"&gt;="&amp;FYStart,tbl_Opex[month],"&lt;="&amp;AsOfMonth)</f>
        <v>466212.48</v>
      </c>
      <c r="E19" s="44" cm="1">
        <f t="array" ref="E19">SAFEDIV(C19,D19)</f>
        <v>0.99924907630100346</v>
      </c>
    </row>
    <row r="20" spans="2:16" x14ac:dyDescent="0.3">
      <c r="B20" s="47" t="s">
        <v>210</v>
      </c>
      <c r="C20" s="48">
        <f t="shared" ref="C20:D20" si="2">SUM(C16:C19)</f>
        <v>5905827.0499999998</v>
      </c>
      <c r="D20" s="48">
        <f t="shared" si="2"/>
        <v>5727640.4800000004</v>
      </c>
      <c r="E20" s="49" cm="1">
        <f t="array" ref="E20">SAFEDIV(C20,D20)</f>
        <v>1.0311099431995074</v>
      </c>
    </row>
    <row r="21" spans="2:16" ht="18" customHeight="1" x14ac:dyDescent="0.3">
      <c r="B21" s="10" t="s">
        <v>211</v>
      </c>
      <c r="C21" s="10"/>
      <c r="D21" s="10"/>
      <c r="E21" s="10"/>
      <c r="F21" s="10"/>
      <c r="G21" s="10"/>
      <c r="H21" s="10"/>
      <c r="I21" s="10"/>
      <c r="J21" s="10"/>
      <c r="K21" s="10"/>
      <c r="L21" s="10"/>
      <c r="M21" s="10"/>
      <c r="N21" s="10"/>
      <c r="O21" s="10"/>
      <c r="P21" s="10"/>
    </row>
    <row r="23" spans="2:16" x14ac:dyDescent="0.3">
      <c r="B23" s="35" t="s">
        <v>212</v>
      </c>
      <c r="C23" s="35"/>
      <c r="D23" s="52">
        <f>FYStart</f>
        <v>46023</v>
      </c>
      <c r="E23" s="52">
        <f t="shared" ref="E23:O23" si="3">EDATE(D23,1)</f>
        <v>46054</v>
      </c>
      <c r="F23" s="52">
        <f t="shared" si="3"/>
        <v>46082</v>
      </c>
      <c r="G23" s="52">
        <f t="shared" si="3"/>
        <v>46113</v>
      </c>
      <c r="H23" s="52">
        <f t="shared" si="3"/>
        <v>46143</v>
      </c>
      <c r="I23" s="52">
        <f t="shared" si="3"/>
        <v>46174</v>
      </c>
      <c r="J23" s="52">
        <f t="shared" si="3"/>
        <v>46204</v>
      </c>
      <c r="K23" s="52">
        <f t="shared" si="3"/>
        <v>46235</v>
      </c>
      <c r="L23" s="52">
        <f t="shared" si="3"/>
        <v>46266</v>
      </c>
      <c r="M23" s="52">
        <f t="shared" si="3"/>
        <v>46296</v>
      </c>
      <c r="N23" s="52">
        <f t="shared" si="3"/>
        <v>46327</v>
      </c>
      <c r="O23" s="52">
        <f t="shared" si="3"/>
        <v>46357</v>
      </c>
      <c r="P23" s="35" t="s">
        <v>213</v>
      </c>
    </row>
    <row r="24" spans="2:16" x14ac:dyDescent="0.3">
      <c r="D24" s="53" t="str" cm="1">
        <f t="array" ref="D24">IF(ISCLOSED(D$23),"Actual","Forecast")</f>
        <v>Actual</v>
      </c>
      <c r="E24" s="53" t="str" cm="1">
        <f t="array" ref="E24">IF(ISCLOSED(E$23),"Actual","Forecast")</f>
        <v>Actual</v>
      </c>
      <c r="F24" s="53" t="str" cm="1">
        <f t="array" ref="F24">IF(ISCLOSED(F$23),"Actual","Forecast")</f>
        <v>Actual</v>
      </c>
      <c r="G24" s="53" t="str" cm="1">
        <f t="array" ref="G24">IF(ISCLOSED(G$23),"Actual","Forecast")</f>
        <v>Actual</v>
      </c>
      <c r="H24" s="53" t="str" cm="1">
        <f t="array" ref="H24">IF(ISCLOSED(H$23),"Actual","Forecast")</f>
        <v>Actual</v>
      </c>
      <c r="I24" s="53" t="str" cm="1">
        <f t="array" ref="I24">IF(ISCLOSED(I$23),"Actual","Forecast")</f>
        <v>Actual</v>
      </c>
      <c r="J24" s="53" t="str" cm="1">
        <f t="array" ref="J24">IF(ISCLOSED(J$23),"Actual","Forecast")</f>
        <v>Actual</v>
      </c>
      <c r="K24" s="53" t="str" cm="1">
        <f t="array" ref="K24">IF(ISCLOSED(K$23),"Actual","Forecast")</f>
        <v>Actual</v>
      </c>
      <c r="L24" s="53" t="str" cm="1">
        <f t="array" ref="L24">IF(ISCLOSED(L$23),"Actual","Forecast")</f>
        <v>Forecast</v>
      </c>
      <c r="M24" s="53" t="str" cm="1">
        <f t="array" ref="M24">IF(ISCLOSED(M$23),"Actual","Forecast")</f>
        <v>Forecast</v>
      </c>
      <c r="N24" s="53" t="str" cm="1">
        <f t="array" ref="N24">IF(ISCLOSED(N$23),"Actual","Forecast")</f>
        <v>Forecast</v>
      </c>
      <c r="O24" s="53" t="str" cm="1">
        <f t="array" ref="O24">IF(ISCLOSED(O$23),"Actual","Forecast")</f>
        <v>Forecast</v>
      </c>
    </row>
    <row r="26" spans="2:16" x14ac:dyDescent="0.3">
      <c r="B26" s="54" t="s">
        <v>214</v>
      </c>
      <c r="C26" s="55"/>
      <c r="D26" s="55"/>
      <c r="E26" s="55"/>
      <c r="F26" s="55"/>
      <c r="G26" s="55"/>
      <c r="H26" s="55"/>
      <c r="I26" s="55"/>
      <c r="J26" s="55"/>
      <c r="K26" s="55"/>
      <c r="L26" s="55"/>
      <c r="M26" s="55"/>
      <c r="N26" s="55"/>
      <c r="O26" s="55"/>
      <c r="P26" s="55"/>
    </row>
    <row r="27" spans="2:16" x14ac:dyDescent="0.3">
      <c r="B27" t="str">
        <f t="shared" ref="B27:B32" si="4">$B6</f>
        <v>Beef</v>
      </c>
      <c r="D27" s="43" cm="1">
        <f t="array" ref="D27">IF(ISCLOSED(D$23),0,SUMIFS(tbl_Budget[units],tbl_Budget[category],$B27,tbl_Budget[month],D$23)*_xlfn.XLOOKUP($B27,$B$6:$B$11,$E$6:$E$11))</f>
        <v>0</v>
      </c>
      <c r="E27" s="43" cm="1">
        <f t="array" ref="E27">IF(ISCLOSED(E$23),0,SUMIFS(tbl_Budget[units],tbl_Budget[category],$B27,tbl_Budget[month],E$23)*_xlfn.XLOOKUP($B27,$B$6:$B$11,$E$6:$E$11))</f>
        <v>0</v>
      </c>
      <c r="F27" s="43" cm="1">
        <f t="array" ref="F27">IF(ISCLOSED(F$23),0,SUMIFS(tbl_Budget[units],tbl_Budget[category],$B27,tbl_Budget[month],F$23)*_xlfn.XLOOKUP($B27,$B$6:$B$11,$E$6:$E$11))</f>
        <v>0</v>
      </c>
      <c r="G27" s="43" cm="1">
        <f t="array" ref="G27">IF(ISCLOSED(G$23),0,SUMIFS(tbl_Budget[units],tbl_Budget[category],$B27,tbl_Budget[month],G$23)*_xlfn.XLOOKUP($B27,$B$6:$B$11,$E$6:$E$11))</f>
        <v>0</v>
      </c>
      <c r="H27" s="43" cm="1">
        <f t="array" ref="H27">IF(ISCLOSED(H$23),0,SUMIFS(tbl_Budget[units],tbl_Budget[category],$B27,tbl_Budget[month],H$23)*_xlfn.XLOOKUP($B27,$B$6:$B$11,$E$6:$E$11))</f>
        <v>0</v>
      </c>
      <c r="I27" s="43" cm="1">
        <f t="array" ref="I27">IF(ISCLOSED(I$23),0,SUMIFS(tbl_Budget[units],tbl_Budget[category],$B27,tbl_Budget[month],I$23)*_xlfn.XLOOKUP($B27,$B$6:$B$11,$E$6:$E$11))</f>
        <v>0</v>
      </c>
      <c r="J27" s="43" cm="1">
        <f t="array" ref="J27">IF(ISCLOSED(J$23),0,SUMIFS(tbl_Budget[units],tbl_Budget[category],$B27,tbl_Budget[month],J$23)*_xlfn.XLOOKUP($B27,$B$6:$B$11,$E$6:$E$11))</f>
        <v>0</v>
      </c>
      <c r="K27" s="43" cm="1">
        <f t="array" ref="K27">IF(ISCLOSED(K$23),0,SUMIFS(tbl_Budget[units],tbl_Budget[category],$B27,tbl_Budget[month],K$23)*_xlfn.XLOOKUP($B27,$B$6:$B$11,$E$6:$E$11))</f>
        <v>0</v>
      </c>
      <c r="L27" s="43" cm="1">
        <f t="array" ref="L27">IF(ISCLOSED(L$23),0,SUMIFS(tbl_Budget[units],tbl_Budget[category],$B27,tbl_Budget[month],L$23)*_xlfn.XLOOKUP($B27,$B$6:$B$11,$E$6:$E$11))</f>
        <v>5937.5494435415849</v>
      </c>
      <c r="M27" s="43" cm="1">
        <f t="array" ref="M27">IF(ISCLOSED(M$23),0,SUMIFS(tbl_Budget[units],tbl_Budget[category],$B27,tbl_Budget[month],M$23)*_xlfn.XLOOKUP($B27,$B$6:$B$11,$E$6:$E$11))</f>
        <v>5757.8093847071641</v>
      </c>
      <c r="N27" s="43" cm="1">
        <f t="array" ref="N27">IF(ISCLOSED(N$23),0,SUMIFS(tbl_Budget[units],tbl_Budget[category],$B27,tbl_Budget[month],N$23)*_xlfn.XLOOKUP($B27,$B$6:$B$11,$E$6:$E$11))</f>
        <v>5447.3492830840751</v>
      </c>
      <c r="O27" s="43" cm="1">
        <f t="array" ref="O27">IF(ISCLOSED(O$23),0,SUMIFS(tbl_Budget[units],tbl_Budget[category],$B27,tbl_Budget[month],O$23)*_xlfn.XLOOKUP($B27,$B$6:$B$11,$E$6:$E$11))</f>
        <v>5662.8331036185218</v>
      </c>
      <c r="P27" s="46">
        <f t="shared" ref="P27:P32" si="5">SUM(D27:O27)</f>
        <v>22805.541214951347</v>
      </c>
    </row>
    <row r="28" spans="2:16" x14ac:dyDescent="0.3">
      <c r="B28" t="str">
        <f t="shared" si="4"/>
        <v>Pork</v>
      </c>
      <c r="D28" s="43" cm="1">
        <f t="array" ref="D28">IF(ISCLOSED(D$23),0,SUMIFS(tbl_Budget[units],tbl_Budget[category],$B28,tbl_Budget[month],D$23)*_xlfn.XLOOKUP($B28,$B$6:$B$11,$E$6:$E$11))</f>
        <v>0</v>
      </c>
      <c r="E28" s="43" cm="1">
        <f t="array" ref="E28">IF(ISCLOSED(E$23),0,SUMIFS(tbl_Budget[units],tbl_Budget[category],$B28,tbl_Budget[month],E$23)*_xlfn.XLOOKUP($B28,$B$6:$B$11,$E$6:$E$11))</f>
        <v>0</v>
      </c>
      <c r="F28" s="43" cm="1">
        <f t="array" ref="F28">IF(ISCLOSED(F$23),0,SUMIFS(tbl_Budget[units],tbl_Budget[category],$B28,tbl_Budget[month],F$23)*_xlfn.XLOOKUP($B28,$B$6:$B$11,$E$6:$E$11))</f>
        <v>0</v>
      </c>
      <c r="G28" s="43" cm="1">
        <f t="array" ref="G28">IF(ISCLOSED(G$23),0,SUMIFS(tbl_Budget[units],tbl_Budget[category],$B28,tbl_Budget[month],G$23)*_xlfn.XLOOKUP($B28,$B$6:$B$11,$E$6:$E$11))</f>
        <v>0</v>
      </c>
      <c r="H28" s="43" cm="1">
        <f t="array" ref="H28">IF(ISCLOSED(H$23),0,SUMIFS(tbl_Budget[units],tbl_Budget[category],$B28,tbl_Budget[month],H$23)*_xlfn.XLOOKUP($B28,$B$6:$B$11,$E$6:$E$11))</f>
        <v>0</v>
      </c>
      <c r="I28" s="43" cm="1">
        <f t="array" ref="I28">IF(ISCLOSED(I$23),0,SUMIFS(tbl_Budget[units],tbl_Budget[category],$B28,tbl_Budget[month],I$23)*_xlfn.XLOOKUP($B28,$B$6:$B$11,$E$6:$E$11))</f>
        <v>0</v>
      </c>
      <c r="J28" s="43" cm="1">
        <f t="array" ref="J28">IF(ISCLOSED(J$23),0,SUMIFS(tbl_Budget[units],tbl_Budget[category],$B28,tbl_Budget[month],J$23)*_xlfn.XLOOKUP($B28,$B$6:$B$11,$E$6:$E$11))</f>
        <v>0</v>
      </c>
      <c r="K28" s="43" cm="1">
        <f t="array" ref="K28">IF(ISCLOSED(K$23),0,SUMIFS(tbl_Budget[units],tbl_Budget[category],$B28,tbl_Budget[month],K$23)*_xlfn.XLOOKUP($B28,$B$6:$B$11,$E$6:$E$11))</f>
        <v>0</v>
      </c>
      <c r="L28" s="43" cm="1">
        <f t="array" ref="L28">IF(ISCLOSED(L$23),0,SUMIFS(tbl_Budget[units],tbl_Budget[category],$B28,tbl_Budget[month],L$23)*_xlfn.XLOOKUP($B28,$B$6:$B$11,$E$6:$E$11))</f>
        <v>5388.6333914559727</v>
      </c>
      <c r="M28" s="43" cm="1">
        <f t="array" ref="M28">IF(ISCLOSED(M$23),0,SUMIFS(tbl_Budget[units],tbl_Budget[category],$B28,tbl_Budget[month],M$23)*_xlfn.XLOOKUP($B28,$B$6:$B$11,$E$6:$E$11))</f>
        <v>5284.45945945946</v>
      </c>
      <c r="N28" s="43" cm="1">
        <f t="array" ref="N28">IF(ISCLOSED(N$23),0,SUMIFS(tbl_Budget[units],tbl_Budget[category],$B28,tbl_Budget[month],N$23)*_xlfn.XLOOKUP($B28,$B$6:$B$11,$E$6:$E$11))</f>
        <v>5423.3580354548103</v>
      </c>
      <c r="O28" s="43" cm="1">
        <f t="array" ref="O28">IF(ISCLOSED(O$23),0,SUMIFS(tbl_Budget[units],tbl_Budget[category],$B28,tbl_Budget[month],O$23)*_xlfn.XLOOKUP($B28,$B$6:$B$11,$E$6:$E$11))</f>
        <v>5978.9523394362104</v>
      </c>
      <c r="P28" s="46">
        <f t="shared" si="5"/>
        <v>22075.403225806454</v>
      </c>
    </row>
    <row r="29" spans="2:16" x14ac:dyDescent="0.3">
      <c r="B29" t="str">
        <f t="shared" si="4"/>
        <v>Poultry</v>
      </c>
      <c r="D29" s="43" cm="1">
        <f t="array" ref="D29">IF(ISCLOSED(D$23),0,SUMIFS(tbl_Budget[units],tbl_Budget[category],$B29,tbl_Budget[month],D$23)*_xlfn.XLOOKUP($B29,$B$6:$B$11,$E$6:$E$11))</f>
        <v>0</v>
      </c>
      <c r="E29" s="43" cm="1">
        <f t="array" ref="E29">IF(ISCLOSED(E$23),0,SUMIFS(tbl_Budget[units],tbl_Budget[category],$B29,tbl_Budget[month],E$23)*_xlfn.XLOOKUP($B29,$B$6:$B$11,$E$6:$E$11))</f>
        <v>0</v>
      </c>
      <c r="F29" s="43" cm="1">
        <f t="array" ref="F29">IF(ISCLOSED(F$23),0,SUMIFS(tbl_Budget[units],tbl_Budget[category],$B29,tbl_Budget[month],F$23)*_xlfn.XLOOKUP($B29,$B$6:$B$11,$E$6:$E$11))</f>
        <v>0</v>
      </c>
      <c r="G29" s="43" cm="1">
        <f t="array" ref="G29">IF(ISCLOSED(G$23),0,SUMIFS(tbl_Budget[units],tbl_Budget[category],$B29,tbl_Budget[month],G$23)*_xlfn.XLOOKUP($B29,$B$6:$B$11,$E$6:$E$11))</f>
        <v>0</v>
      </c>
      <c r="H29" s="43" cm="1">
        <f t="array" ref="H29">IF(ISCLOSED(H$23),0,SUMIFS(tbl_Budget[units],tbl_Budget[category],$B29,tbl_Budget[month],H$23)*_xlfn.XLOOKUP($B29,$B$6:$B$11,$E$6:$E$11))</f>
        <v>0</v>
      </c>
      <c r="I29" s="43" cm="1">
        <f t="array" ref="I29">IF(ISCLOSED(I$23),0,SUMIFS(tbl_Budget[units],tbl_Budget[category],$B29,tbl_Budget[month],I$23)*_xlfn.XLOOKUP($B29,$B$6:$B$11,$E$6:$E$11))</f>
        <v>0</v>
      </c>
      <c r="J29" s="43" cm="1">
        <f t="array" ref="J29">IF(ISCLOSED(J$23),0,SUMIFS(tbl_Budget[units],tbl_Budget[category],$B29,tbl_Budget[month],J$23)*_xlfn.XLOOKUP($B29,$B$6:$B$11,$E$6:$E$11))</f>
        <v>0</v>
      </c>
      <c r="K29" s="43" cm="1">
        <f t="array" ref="K29">IF(ISCLOSED(K$23),0,SUMIFS(tbl_Budget[units],tbl_Budget[category],$B29,tbl_Budget[month],K$23)*_xlfn.XLOOKUP($B29,$B$6:$B$11,$E$6:$E$11))</f>
        <v>0</v>
      </c>
      <c r="L29" s="43" cm="1">
        <f t="array" ref="L29">IF(ISCLOSED(L$23),0,SUMIFS(tbl_Budget[units],tbl_Budget[category],$B29,tbl_Budget[month],L$23)*_xlfn.XLOOKUP($B29,$B$6:$B$11,$E$6:$E$11))</f>
        <v>7530.2506906783992</v>
      </c>
      <c r="M29" s="43" cm="1">
        <f t="array" ref="M29">IF(ISCLOSED(M$23),0,SUMIFS(tbl_Budget[units],tbl_Budget[category],$B29,tbl_Budget[month],M$23)*_xlfn.XLOOKUP($B29,$B$6:$B$11,$E$6:$E$11))</f>
        <v>7487.298509498959</v>
      </c>
      <c r="N29" s="43" cm="1">
        <f t="array" ref="N29">IF(ISCLOSED(N$23),0,SUMIFS(tbl_Budget[units],tbl_Budget[category],$B29,tbl_Budget[month],N$23)*_xlfn.XLOOKUP($B29,$B$6:$B$11,$E$6:$E$11))</f>
        <v>7687.3928169446426</v>
      </c>
      <c r="O29" s="43" cm="1">
        <f t="array" ref="O29">IF(ISCLOSED(O$23),0,SUMIFS(tbl_Budget[units],tbl_Budget[category],$B29,tbl_Budget[month],O$23)*_xlfn.XLOOKUP($B29,$B$6:$B$11,$E$6:$E$11))</f>
        <v>8387.1990859169819</v>
      </c>
      <c r="P29" s="46">
        <f t="shared" si="5"/>
        <v>31092.141103038983</v>
      </c>
    </row>
    <row r="30" spans="2:16" x14ac:dyDescent="0.3">
      <c r="B30" t="str">
        <f t="shared" si="4"/>
        <v>Seafood</v>
      </c>
      <c r="D30" s="43" cm="1">
        <f t="array" ref="D30">IF(ISCLOSED(D$23),0,SUMIFS(tbl_Budget[units],tbl_Budget[category],$B30,tbl_Budget[month],D$23)*_xlfn.XLOOKUP($B30,$B$6:$B$11,$E$6:$E$11))</f>
        <v>0</v>
      </c>
      <c r="E30" s="43" cm="1">
        <f t="array" ref="E30">IF(ISCLOSED(E$23),0,SUMIFS(tbl_Budget[units],tbl_Budget[category],$B30,tbl_Budget[month],E$23)*_xlfn.XLOOKUP($B30,$B$6:$B$11,$E$6:$E$11))</f>
        <v>0</v>
      </c>
      <c r="F30" s="43" cm="1">
        <f t="array" ref="F30">IF(ISCLOSED(F$23),0,SUMIFS(tbl_Budget[units],tbl_Budget[category],$B30,tbl_Budget[month],F$23)*_xlfn.XLOOKUP($B30,$B$6:$B$11,$E$6:$E$11))</f>
        <v>0</v>
      </c>
      <c r="G30" s="43" cm="1">
        <f t="array" ref="G30">IF(ISCLOSED(G$23),0,SUMIFS(tbl_Budget[units],tbl_Budget[category],$B30,tbl_Budget[month],G$23)*_xlfn.XLOOKUP($B30,$B$6:$B$11,$E$6:$E$11))</f>
        <v>0</v>
      </c>
      <c r="H30" s="43" cm="1">
        <f t="array" ref="H30">IF(ISCLOSED(H$23),0,SUMIFS(tbl_Budget[units],tbl_Budget[category],$B30,tbl_Budget[month],H$23)*_xlfn.XLOOKUP($B30,$B$6:$B$11,$E$6:$E$11))</f>
        <v>0</v>
      </c>
      <c r="I30" s="43" cm="1">
        <f t="array" ref="I30">IF(ISCLOSED(I$23),0,SUMIFS(tbl_Budget[units],tbl_Budget[category],$B30,tbl_Budget[month],I$23)*_xlfn.XLOOKUP($B30,$B$6:$B$11,$E$6:$E$11))</f>
        <v>0</v>
      </c>
      <c r="J30" s="43" cm="1">
        <f t="array" ref="J30">IF(ISCLOSED(J$23),0,SUMIFS(tbl_Budget[units],tbl_Budget[category],$B30,tbl_Budget[month],J$23)*_xlfn.XLOOKUP($B30,$B$6:$B$11,$E$6:$E$11))</f>
        <v>0</v>
      </c>
      <c r="K30" s="43" cm="1">
        <f t="array" ref="K30">IF(ISCLOSED(K$23),0,SUMIFS(tbl_Budget[units],tbl_Budget[category],$B30,tbl_Budget[month],K$23)*_xlfn.XLOOKUP($B30,$B$6:$B$11,$E$6:$E$11))</f>
        <v>0</v>
      </c>
      <c r="L30" s="43" cm="1">
        <f t="array" ref="L30">IF(ISCLOSED(L$23),0,SUMIFS(tbl_Budget[units],tbl_Budget[category],$B30,tbl_Budget[month],L$23)*_xlfn.XLOOKUP($B30,$B$6:$B$11,$E$6:$E$11))</f>
        <v>2766.0004072213924</v>
      </c>
      <c r="M30" s="43" cm="1">
        <f t="array" ref="M30">IF(ISCLOSED(M$23),0,SUMIFS(tbl_Budget[units],tbl_Budget[category],$B30,tbl_Budget[month],M$23)*_xlfn.XLOOKUP($B30,$B$6:$B$11,$E$6:$E$11))</f>
        <v>2488.8794624677616</v>
      </c>
      <c r="N30" s="43" cm="1">
        <f t="array" ref="N30">IF(ISCLOSED(N$23),0,SUMIFS(tbl_Budget[units],tbl_Budget[category],$B30,tbl_Budget[month],N$23)*_xlfn.XLOOKUP($B30,$B$6:$B$11,$E$6:$E$11))</f>
        <v>2329.4828288312742</v>
      </c>
      <c r="O30" s="43" cm="1">
        <f t="array" ref="O30">IF(ISCLOSED(O$23),0,SUMIFS(tbl_Budget[units],tbl_Budget[category],$B30,tbl_Budget[month],O$23)*_xlfn.XLOOKUP($B30,$B$6:$B$11,$E$6:$E$11))</f>
        <v>2651.4015202931992</v>
      </c>
      <c r="P30" s="46">
        <f t="shared" si="5"/>
        <v>10235.764218813627</v>
      </c>
    </row>
    <row r="31" spans="2:16" x14ac:dyDescent="0.3">
      <c r="B31" t="str">
        <f t="shared" si="4"/>
        <v>Charcuterie</v>
      </c>
      <c r="D31" s="43" cm="1">
        <f t="array" ref="D31">IF(ISCLOSED(D$23),0,SUMIFS(tbl_Budget[units],tbl_Budget[category],$B31,tbl_Budget[month],D$23)*_xlfn.XLOOKUP($B31,$B$6:$B$11,$E$6:$E$11))</f>
        <v>0</v>
      </c>
      <c r="E31" s="43" cm="1">
        <f t="array" ref="E31">IF(ISCLOSED(E$23),0,SUMIFS(tbl_Budget[units],tbl_Budget[category],$B31,tbl_Budget[month],E$23)*_xlfn.XLOOKUP($B31,$B$6:$B$11,$E$6:$E$11))</f>
        <v>0</v>
      </c>
      <c r="F31" s="43" cm="1">
        <f t="array" ref="F31">IF(ISCLOSED(F$23),0,SUMIFS(tbl_Budget[units],tbl_Budget[category],$B31,tbl_Budget[month],F$23)*_xlfn.XLOOKUP($B31,$B$6:$B$11,$E$6:$E$11))</f>
        <v>0</v>
      </c>
      <c r="G31" s="43" cm="1">
        <f t="array" ref="G31">IF(ISCLOSED(G$23),0,SUMIFS(tbl_Budget[units],tbl_Budget[category],$B31,tbl_Budget[month],G$23)*_xlfn.XLOOKUP($B31,$B$6:$B$11,$E$6:$E$11))</f>
        <v>0</v>
      </c>
      <c r="H31" s="43" cm="1">
        <f t="array" ref="H31">IF(ISCLOSED(H$23),0,SUMIFS(tbl_Budget[units],tbl_Budget[category],$B31,tbl_Budget[month],H$23)*_xlfn.XLOOKUP($B31,$B$6:$B$11,$E$6:$E$11))</f>
        <v>0</v>
      </c>
      <c r="I31" s="43" cm="1">
        <f t="array" ref="I31">IF(ISCLOSED(I$23),0,SUMIFS(tbl_Budget[units],tbl_Budget[category],$B31,tbl_Budget[month],I$23)*_xlfn.XLOOKUP($B31,$B$6:$B$11,$E$6:$E$11))</f>
        <v>0</v>
      </c>
      <c r="J31" s="43" cm="1">
        <f t="array" ref="J31">IF(ISCLOSED(J$23),0,SUMIFS(tbl_Budget[units],tbl_Budget[category],$B31,tbl_Budget[month],J$23)*_xlfn.XLOOKUP($B31,$B$6:$B$11,$E$6:$E$11))</f>
        <v>0</v>
      </c>
      <c r="K31" s="43" cm="1">
        <f t="array" ref="K31">IF(ISCLOSED(K$23),0,SUMIFS(tbl_Budget[units],tbl_Budget[category],$B31,tbl_Budget[month],K$23)*_xlfn.XLOOKUP($B31,$B$6:$B$11,$E$6:$E$11))</f>
        <v>0</v>
      </c>
      <c r="L31" s="43" cm="1">
        <f t="array" ref="L31">IF(ISCLOSED(L$23),0,SUMIFS(tbl_Budget[units],tbl_Budget[category],$B31,tbl_Budget[month],L$23)*_xlfn.XLOOKUP($B31,$B$6:$B$11,$E$6:$E$11))</f>
        <v>2266.0950640985943</v>
      </c>
      <c r="M31" s="43" cm="1">
        <f t="array" ref="M31">IF(ISCLOSED(M$23),0,SUMIFS(tbl_Budget[units],tbl_Budget[category],$B31,tbl_Budget[month],M$23)*_xlfn.XLOOKUP($B31,$B$6:$B$11,$E$6:$E$11))</f>
        <v>2487.4055861769989</v>
      </c>
      <c r="N31" s="43" cm="1">
        <f t="array" ref="N31">IF(ISCLOSED(N$23),0,SUMIFS(tbl_Budget[units],tbl_Budget[category],$B31,tbl_Budget[month],N$23)*_xlfn.XLOOKUP($B31,$B$6:$B$11,$E$6:$E$11))</f>
        <v>2836.5151421316655</v>
      </c>
      <c r="O31" s="43" cm="1">
        <f t="array" ref="O31">IF(ISCLOSED(O$23),0,SUMIFS(tbl_Budget[units],tbl_Budget[category],$B31,tbl_Budget[month],O$23)*_xlfn.XLOOKUP($B31,$B$6:$B$11,$E$6:$E$11))</f>
        <v>3179.3905988728557</v>
      </c>
      <c r="P31" s="46">
        <f t="shared" si="5"/>
        <v>10769.406391280114</v>
      </c>
    </row>
    <row r="32" spans="2:16" x14ac:dyDescent="0.3">
      <c r="B32" t="str">
        <f t="shared" si="4"/>
        <v>Cheese &amp; Dairy</v>
      </c>
      <c r="D32" s="43" cm="1">
        <f t="array" ref="D32">IF(ISCLOSED(D$23),0,SUMIFS(tbl_Budget[units],tbl_Budget[category],$B32,tbl_Budget[month],D$23)*_xlfn.XLOOKUP($B32,$B$6:$B$11,$E$6:$E$11))</f>
        <v>0</v>
      </c>
      <c r="E32" s="43" cm="1">
        <f t="array" ref="E32">IF(ISCLOSED(E$23),0,SUMIFS(tbl_Budget[units],tbl_Budget[category],$B32,tbl_Budget[month],E$23)*_xlfn.XLOOKUP($B32,$B$6:$B$11,$E$6:$E$11))</f>
        <v>0</v>
      </c>
      <c r="F32" s="43" cm="1">
        <f t="array" ref="F32">IF(ISCLOSED(F$23),0,SUMIFS(tbl_Budget[units],tbl_Budget[category],$B32,tbl_Budget[month],F$23)*_xlfn.XLOOKUP($B32,$B$6:$B$11,$E$6:$E$11))</f>
        <v>0</v>
      </c>
      <c r="G32" s="43" cm="1">
        <f t="array" ref="G32">IF(ISCLOSED(G$23),0,SUMIFS(tbl_Budget[units],tbl_Budget[category],$B32,tbl_Budget[month],G$23)*_xlfn.XLOOKUP($B32,$B$6:$B$11,$E$6:$E$11))</f>
        <v>0</v>
      </c>
      <c r="H32" s="43" cm="1">
        <f t="array" ref="H32">IF(ISCLOSED(H$23),0,SUMIFS(tbl_Budget[units],tbl_Budget[category],$B32,tbl_Budget[month],H$23)*_xlfn.XLOOKUP($B32,$B$6:$B$11,$E$6:$E$11))</f>
        <v>0</v>
      </c>
      <c r="I32" s="43" cm="1">
        <f t="array" ref="I32">IF(ISCLOSED(I$23),0,SUMIFS(tbl_Budget[units],tbl_Budget[category],$B32,tbl_Budget[month],I$23)*_xlfn.XLOOKUP($B32,$B$6:$B$11,$E$6:$E$11))</f>
        <v>0</v>
      </c>
      <c r="J32" s="43" cm="1">
        <f t="array" ref="J32">IF(ISCLOSED(J$23),0,SUMIFS(tbl_Budget[units],tbl_Budget[category],$B32,tbl_Budget[month],J$23)*_xlfn.XLOOKUP($B32,$B$6:$B$11,$E$6:$E$11))</f>
        <v>0</v>
      </c>
      <c r="K32" s="43" cm="1">
        <f t="array" ref="K32">IF(ISCLOSED(K$23),0,SUMIFS(tbl_Budget[units],tbl_Budget[category],$B32,tbl_Budget[month],K$23)*_xlfn.XLOOKUP($B32,$B$6:$B$11,$E$6:$E$11))</f>
        <v>0</v>
      </c>
      <c r="L32" s="43" cm="1">
        <f t="array" ref="L32">IF(ISCLOSED(L$23),0,SUMIFS(tbl_Budget[units],tbl_Budget[category],$B32,tbl_Budget[month],L$23)*_xlfn.XLOOKUP($B32,$B$6:$B$11,$E$6:$E$11))</f>
        <v>3145.3654550814977</v>
      </c>
      <c r="M32" s="43" cm="1">
        <f t="array" ref="M32">IF(ISCLOSED(M$23),0,SUMIFS(tbl_Budget[units],tbl_Budget[category],$B32,tbl_Budget[month],M$23)*_xlfn.XLOOKUP($B32,$B$6:$B$11,$E$6:$E$11))</f>
        <v>3289.9684959777619</v>
      </c>
      <c r="N32" s="43" cm="1">
        <f t="array" ref="N32">IF(ISCLOSED(N$23),0,SUMIFS(tbl_Budget[units],tbl_Budget[category],$B32,tbl_Budget[month],N$23)*_xlfn.XLOOKUP($B32,$B$6:$B$11,$E$6:$E$11))</f>
        <v>3603.1088741944995</v>
      </c>
      <c r="O32" s="43" cm="1">
        <f t="array" ref="O32">IF(ISCLOSED(O$23),0,SUMIFS(tbl_Budget[units],tbl_Budget[category],$B32,tbl_Budget[month],O$23)*_xlfn.XLOOKUP($B32,$B$6:$B$11,$E$6:$E$11))</f>
        <v>4071.8221791685974</v>
      </c>
      <c r="P32" s="46">
        <f t="shared" si="5"/>
        <v>14110.265004422356</v>
      </c>
    </row>
    <row r="33" spans="2:16" x14ac:dyDescent="0.3">
      <c r="B33" s="47" t="s">
        <v>215</v>
      </c>
      <c r="C33" s="47"/>
      <c r="D33" s="48">
        <f t="shared" ref="D33:P33" si="6">SUM(D27:D32)</f>
        <v>0</v>
      </c>
      <c r="E33" s="48">
        <f t="shared" si="6"/>
        <v>0</v>
      </c>
      <c r="F33" s="48">
        <f t="shared" si="6"/>
        <v>0</v>
      </c>
      <c r="G33" s="48">
        <f t="shared" si="6"/>
        <v>0</v>
      </c>
      <c r="H33" s="48">
        <f t="shared" si="6"/>
        <v>0</v>
      </c>
      <c r="I33" s="48">
        <f t="shared" si="6"/>
        <v>0</v>
      </c>
      <c r="J33" s="48">
        <f t="shared" si="6"/>
        <v>0</v>
      </c>
      <c r="K33" s="48">
        <f t="shared" si="6"/>
        <v>0</v>
      </c>
      <c r="L33" s="48">
        <f t="shared" si="6"/>
        <v>27033.894452077442</v>
      </c>
      <c r="M33" s="48">
        <f t="shared" si="6"/>
        <v>26795.820898288108</v>
      </c>
      <c r="N33" s="48">
        <f t="shared" si="6"/>
        <v>27327.206980640967</v>
      </c>
      <c r="O33" s="48">
        <f t="shared" si="6"/>
        <v>29931.598827306363</v>
      </c>
      <c r="P33" s="48">
        <f t="shared" si="6"/>
        <v>111088.52115831287</v>
      </c>
    </row>
    <row r="36" spans="2:16" x14ac:dyDescent="0.3">
      <c r="B36" s="54" t="s">
        <v>216</v>
      </c>
      <c r="C36" s="55"/>
      <c r="D36" s="55"/>
      <c r="E36" s="55"/>
      <c r="F36" s="55"/>
      <c r="G36" s="55"/>
      <c r="H36" s="55"/>
      <c r="I36" s="55"/>
      <c r="J36" s="55"/>
      <c r="K36" s="55"/>
      <c r="L36" s="55"/>
      <c r="M36" s="55"/>
      <c r="N36" s="55"/>
      <c r="O36" s="55"/>
      <c r="P36" s="55"/>
    </row>
    <row r="37" spans="2:16" x14ac:dyDescent="0.3">
      <c r="B37" t="str">
        <f t="shared" ref="B37:B42" si="7">$B6</f>
        <v>Beef</v>
      </c>
      <c r="D37" s="43">
        <f>D27*(1+sel_volume)</f>
        <v>0</v>
      </c>
      <c r="E37" s="43">
        <f>E27*(1+sel_volume)</f>
        <v>0</v>
      </c>
      <c r="F37" s="43">
        <f>F27*(1+sel_volume)</f>
        <v>0</v>
      </c>
      <c r="G37" s="43">
        <f>G27*(1+sel_volume)</f>
        <v>0</v>
      </c>
      <c r="H37" s="43">
        <f>H27*(1+sel_volume)</f>
        <v>0</v>
      </c>
      <c r="I37" s="43">
        <f>I27*(1+sel_volume)</f>
        <v>0</v>
      </c>
      <c r="J37" s="43">
        <f>J27*(1+sel_volume)</f>
        <v>0</v>
      </c>
      <c r="K37" s="43">
        <f>K27*(1+sel_volume)</f>
        <v>0</v>
      </c>
      <c r="L37" s="43">
        <f>L27*(1+sel_volume)</f>
        <v>5937.5494435415849</v>
      </c>
      <c r="M37" s="43">
        <f>M27*(1+sel_volume)</f>
        <v>5757.8093847071641</v>
      </c>
      <c r="N37" s="43">
        <f>N27*(1+sel_volume)</f>
        <v>5447.3492830840751</v>
      </c>
      <c r="O37" s="43">
        <f>O27*(1+sel_volume)</f>
        <v>5662.8331036185218</v>
      </c>
      <c r="P37" s="46">
        <f t="shared" ref="P37:P42" si="8">SUM(D37:O37)</f>
        <v>22805.541214951347</v>
      </c>
    </row>
    <row r="38" spans="2:16" x14ac:dyDescent="0.3">
      <c r="B38" t="str">
        <f t="shared" si="7"/>
        <v>Pork</v>
      </c>
      <c r="D38" s="43">
        <f>D28*(1+sel_volume)</f>
        <v>0</v>
      </c>
      <c r="E38" s="43">
        <f>E28*(1+sel_volume)</f>
        <v>0</v>
      </c>
      <c r="F38" s="43">
        <f>F28*(1+sel_volume)</f>
        <v>0</v>
      </c>
      <c r="G38" s="43">
        <f>G28*(1+sel_volume)</f>
        <v>0</v>
      </c>
      <c r="H38" s="43">
        <f>H28*(1+sel_volume)</f>
        <v>0</v>
      </c>
      <c r="I38" s="43">
        <f>I28*(1+sel_volume)</f>
        <v>0</v>
      </c>
      <c r="J38" s="43">
        <f>J28*(1+sel_volume)</f>
        <v>0</v>
      </c>
      <c r="K38" s="43">
        <f>K28*(1+sel_volume)</f>
        <v>0</v>
      </c>
      <c r="L38" s="43">
        <f>L28*(1+sel_volume)</f>
        <v>5388.6333914559727</v>
      </c>
      <c r="M38" s="43">
        <f>M28*(1+sel_volume)</f>
        <v>5284.45945945946</v>
      </c>
      <c r="N38" s="43">
        <f>N28*(1+sel_volume)</f>
        <v>5423.3580354548103</v>
      </c>
      <c r="O38" s="43">
        <f>O28*(1+sel_volume)</f>
        <v>5978.9523394362104</v>
      </c>
      <c r="P38" s="46">
        <f t="shared" si="8"/>
        <v>22075.403225806454</v>
      </c>
    </row>
    <row r="39" spans="2:16" x14ac:dyDescent="0.3">
      <c r="B39" t="str">
        <f t="shared" si="7"/>
        <v>Poultry</v>
      </c>
      <c r="D39" s="43">
        <f>D29*(1+sel_volume)</f>
        <v>0</v>
      </c>
      <c r="E39" s="43">
        <f>E29*(1+sel_volume)</f>
        <v>0</v>
      </c>
      <c r="F39" s="43">
        <f>F29*(1+sel_volume)</f>
        <v>0</v>
      </c>
      <c r="G39" s="43">
        <f>G29*(1+sel_volume)</f>
        <v>0</v>
      </c>
      <c r="H39" s="43">
        <f>H29*(1+sel_volume)</f>
        <v>0</v>
      </c>
      <c r="I39" s="43">
        <f>I29*(1+sel_volume)</f>
        <v>0</v>
      </c>
      <c r="J39" s="43">
        <f>J29*(1+sel_volume)</f>
        <v>0</v>
      </c>
      <c r="K39" s="43">
        <f>K29*(1+sel_volume)</f>
        <v>0</v>
      </c>
      <c r="L39" s="43">
        <f>L29*(1+sel_volume)</f>
        <v>7530.2506906783992</v>
      </c>
      <c r="M39" s="43">
        <f>M29*(1+sel_volume)</f>
        <v>7487.298509498959</v>
      </c>
      <c r="N39" s="43">
        <f>N29*(1+sel_volume)</f>
        <v>7687.3928169446426</v>
      </c>
      <c r="O39" s="43">
        <f>O29*(1+sel_volume)</f>
        <v>8387.1990859169819</v>
      </c>
      <c r="P39" s="46">
        <f t="shared" si="8"/>
        <v>31092.141103038983</v>
      </c>
    </row>
    <row r="40" spans="2:16" x14ac:dyDescent="0.3">
      <c r="B40" t="str">
        <f t="shared" si="7"/>
        <v>Seafood</v>
      </c>
      <c r="D40" s="43">
        <f>D30*(1+sel_volume)</f>
        <v>0</v>
      </c>
      <c r="E40" s="43">
        <f>E30*(1+sel_volume)</f>
        <v>0</v>
      </c>
      <c r="F40" s="43">
        <f>F30*(1+sel_volume)</f>
        <v>0</v>
      </c>
      <c r="G40" s="43">
        <f>G30*(1+sel_volume)</f>
        <v>0</v>
      </c>
      <c r="H40" s="43">
        <f>H30*(1+sel_volume)</f>
        <v>0</v>
      </c>
      <c r="I40" s="43">
        <f>I30*(1+sel_volume)</f>
        <v>0</v>
      </c>
      <c r="J40" s="43">
        <f>J30*(1+sel_volume)</f>
        <v>0</v>
      </c>
      <c r="K40" s="43">
        <f>K30*(1+sel_volume)</f>
        <v>0</v>
      </c>
      <c r="L40" s="43">
        <f>L30*(1+sel_volume)</f>
        <v>2766.0004072213924</v>
      </c>
      <c r="M40" s="43">
        <f>M30*(1+sel_volume)</f>
        <v>2488.8794624677616</v>
      </c>
      <c r="N40" s="43">
        <f>N30*(1+sel_volume)</f>
        <v>2329.4828288312742</v>
      </c>
      <c r="O40" s="43">
        <f>O30*(1+sel_volume)</f>
        <v>2651.4015202931992</v>
      </c>
      <c r="P40" s="46">
        <f t="shared" si="8"/>
        <v>10235.764218813627</v>
      </c>
    </row>
    <row r="41" spans="2:16" x14ac:dyDescent="0.3">
      <c r="B41" t="str">
        <f t="shared" si="7"/>
        <v>Charcuterie</v>
      </c>
      <c r="D41" s="43">
        <f>D31*(1+sel_volume)</f>
        <v>0</v>
      </c>
      <c r="E41" s="43">
        <f>E31*(1+sel_volume)</f>
        <v>0</v>
      </c>
      <c r="F41" s="43">
        <f>F31*(1+sel_volume)</f>
        <v>0</v>
      </c>
      <c r="G41" s="43">
        <f>G31*(1+sel_volume)</f>
        <v>0</v>
      </c>
      <c r="H41" s="43">
        <f>H31*(1+sel_volume)</f>
        <v>0</v>
      </c>
      <c r="I41" s="43">
        <f>I31*(1+sel_volume)</f>
        <v>0</v>
      </c>
      <c r="J41" s="43">
        <f>J31*(1+sel_volume)</f>
        <v>0</v>
      </c>
      <c r="K41" s="43">
        <f>K31*(1+sel_volume)</f>
        <v>0</v>
      </c>
      <c r="L41" s="43">
        <f>L31*(1+sel_volume)</f>
        <v>2266.0950640985943</v>
      </c>
      <c r="M41" s="43">
        <f>M31*(1+sel_volume)</f>
        <v>2487.4055861769989</v>
      </c>
      <c r="N41" s="43">
        <f>N31*(1+sel_volume)</f>
        <v>2836.5151421316655</v>
      </c>
      <c r="O41" s="43">
        <f>O31*(1+sel_volume)</f>
        <v>3179.3905988728557</v>
      </c>
      <c r="P41" s="46">
        <f t="shared" si="8"/>
        <v>10769.406391280114</v>
      </c>
    </row>
    <row r="42" spans="2:16" x14ac:dyDescent="0.3">
      <c r="B42" t="str">
        <f t="shared" si="7"/>
        <v>Cheese &amp; Dairy</v>
      </c>
      <c r="D42" s="43">
        <f>D32*(1+sel_volume)</f>
        <v>0</v>
      </c>
      <c r="E42" s="43">
        <f>E32*(1+sel_volume)</f>
        <v>0</v>
      </c>
      <c r="F42" s="43">
        <f>F32*(1+sel_volume)</f>
        <v>0</v>
      </c>
      <c r="G42" s="43">
        <f>G32*(1+sel_volume)</f>
        <v>0</v>
      </c>
      <c r="H42" s="43">
        <f>H32*(1+sel_volume)</f>
        <v>0</v>
      </c>
      <c r="I42" s="43">
        <f>I32*(1+sel_volume)</f>
        <v>0</v>
      </c>
      <c r="J42" s="43">
        <f>J32*(1+sel_volume)</f>
        <v>0</v>
      </c>
      <c r="K42" s="43">
        <f>K32*(1+sel_volume)</f>
        <v>0</v>
      </c>
      <c r="L42" s="43">
        <f>L32*(1+sel_volume)</f>
        <v>3145.3654550814977</v>
      </c>
      <c r="M42" s="43">
        <f>M32*(1+sel_volume)</f>
        <v>3289.9684959777619</v>
      </c>
      <c r="N42" s="43">
        <f>N32*(1+sel_volume)</f>
        <v>3603.1088741944995</v>
      </c>
      <c r="O42" s="43">
        <f>O32*(1+sel_volume)</f>
        <v>4071.8221791685974</v>
      </c>
      <c r="P42" s="46">
        <f t="shared" si="8"/>
        <v>14110.265004422356</v>
      </c>
    </row>
    <row r="43" spans="2:16" x14ac:dyDescent="0.3">
      <c r="B43" s="47" t="s">
        <v>215</v>
      </c>
      <c r="C43" s="47"/>
      <c r="D43" s="48">
        <f t="shared" ref="D43:P43" si="9">SUM(D37:D42)</f>
        <v>0</v>
      </c>
      <c r="E43" s="48">
        <f t="shared" si="9"/>
        <v>0</v>
      </c>
      <c r="F43" s="48">
        <f t="shared" si="9"/>
        <v>0</v>
      </c>
      <c r="G43" s="48">
        <f t="shared" si="9"/>
        <v>0</v>
      </c>
      <c r="H43" s="48">
        <f t="shared" si="9"/>
        <v>0</v>
      </c>
      <c r="I43" s="48">
        <f t="shared" si="9"/>
        <v>0</v>
      </c>
      <c r="J43" s="48">
        <f t="shared" si="9"/>
        <v>0</v>
      </c>
      <c r="K43" s="48">
        <f t="shared" si="9"/>
        <v>0</v>
      </c>
      <c r="L43" s="48">
        <f t="shared" si="9"/>
        <v>27033.894452077442</v>
      </c>
      <c r="M43" s="48">
        <f t="shared" si="9"/>
        <v>26795.820898288108</v>
      </c>
      <c r="N43" s="48">
        <f t="shared" si="9"/>
        <v>27327.206980640967</v>
      </c>
      <c r="O43" s="48">
        <f t="shared" si="9"/>
        <v>29931.598827306363</v>
      </c>
      <c r="P43" s="48">
        <f t="shared" si="9"/>
        <v>111088.52115831287</v>
      </c>
    </row>
    <row r="46" spans="2:16" x14ac:dyDescent="0.3">
      <c r="B46" s="54" t="s">
        <v>217</v>
      </c>
      <c r="C46" s="55"/>
      <c r="D46" s="55"/>
      <c r="E46" s="55"/>
      <c r="F46" s="55"/>
      <c r="G46" s="55"/>
      <c r="H46" s="55"/>
      <c r="I46" s="55"/>
      <c r="J46" s="55"/>
      <c r="K46" s="55"/>
      <c r="L46" s="55"/>
      <c r="M46" s="55"/>
      <c r="N46" s="55"/>
      <c r="O46" s="55"/>
      <c r="P46" s="55"/>
    </row>
    <row r="47" spans="2:16" x14ac:dyDescent="0.3">
      <c r="B47" t="str">
        <f t="shared" ref="B47:B52" si="10">$B6</f>
        <v>Beef</v>
      </c>
      <c r="D47" s="43">
        <f>D37*(_xlfn.XLOOKUP($B47,$B$6:$B$11,$J$6:$J$11)*(1+sel_price))</f>
        <v>0</v>
      </c>
      <c r="E47" s="43">
        <f>E37*(_xlfn.XLOOKUP($B47,$B$6:$B$11,$J$6:$J$11)*(1+sel_price))</f>
        <v>0</v>
      </c>
      <c r="F47" s="43">
        <f>F37*(_xlfn.XLOOKUP($B47,$B$6:$B$11,$J$6:$J$11)*(1+sel_price))</f>
        <v>0</v>
      </c>
      <c r="G47" s="43">
        <f>G37*(_xlfn.XLOOKUP($B47,$B$6:$B$11,$J$6:$J$11)*(1+sel_price))</f>
        <v>0</v>
      </c>
      <c r="H47" s="43">
        <f>H37*(_xlfn.XLOOKUP($B47,$B$6:$B$11,$J$6:$J$11)*(1+sel_price))</f>
        <v>0</v>
      </c>
      <c r="I47" s="43">
        <f>I37*(_xlfn.XLOOKUP($B47,$B$6:$B$11,$J$6:$J$11)*(1+sel_price))</f>
        <v>0</v>
      </c>
      <c r="J47" s="43">
        <f>J37*(_xlfn.XLOOKUP($B47,$B$6:$B$11,$J$6:$J$11)*(1+sel_price))</f>
        <v>0</v>
      </c>
      <c r="K47" s="43">
        <f>K37*(_xlfn.XLOOKUP($B47,$B$6:$B$11,$J$6:$J$11)*(1+sel_price))</f>
        <v>0</v>
      </c>
      <c r="L47" s="43">
        <f>L37*(_xlfn.XLOOKUP($B47,$B$6:$B$11,$J$6:$J$11)*(1+sel_price))</f>
        <v>1129584.1339213343</v>
      </c>
      <c r="M47" s="43">
        <f>M37*(_xlfn.XLOOKUP($B47,$B$6:$B$11,$J$6:$J$11)*(1+sel_price))</f>
        <v>1095389.6365752465</v>
      </c>
      <c r="N47" s="43">
        <f>N37*(_xlfn.XLOOKUP($B47,$B$6:$B$11,$J$6:$J$11)*(1+sel_price))</f>
        <v>1036326.4138865492</v>
      </c>
      <c r="O47" s="43">
        <f>O37*(_xlfn.XLOOKUP($B47,$B$6:$B$11,$J$6:$J$11)*(1+sel_price))</f>
        <v>1077320.9533185067</v>
      </c>
      <c r="P47" s="46">
        <f t="shared" ref="P47:P52" si="11">SUM(D47:O47)</f>
        <v>4338621.1377016362</v>
      </c>
    </row>
    <row r="48" spans="2:16" x14ac:dyDescent="0.3">
      <c r="B48" t="str">
        <f t="shared" si="10"/>
        <v>Pork</v>
      </c>
      <c r="D48" s="43">
        <f>D38*(_xlfn.XLOOKUP($B48,$B$6:$B$11,$J$6:$J$11)*(1+sel_price))</f>
        <v>0</v>
      </c>
      <c r="E48" s="43">
        <f>E38*(_xlfn.XLOOKUP($B48,$B$6:$B$11,$J$6:$J$11)*(1+sel_price))</f>
        <v>0</v>
      </c>
      <c r="F48" s="43">
        <f>F38*(_xlfn.XLOOKUP($B48,$B$6:$B$11,$J$6:$J$11)*(1+sel_price))</f>
        <v>0</v>
      </c>
      <c r="G48" s="43">
        <f>G38*(_xlfn.XLOOKUP($B48,$B$6:$B$11,$J$6:$J$11)*(1+sel_price))</f>
        <v>0</v>
      </c>
      <c r="H48" s="43">
        <f>H38*(_xlfn.XLOOKUP($B48,$B$6:$B$11,$J$6:$J$11)*(1+sel_price))</f>
        <v>0</v>
      </c>
      <c r="I48" s="43">
        <f>I38*(_xlfn.XLOOKUP($B48,$B$6:$B$11,$J$6:$J$11)*(1+sel_price))</f>
        <v>0</v>
      </c>
      <c r="J48" s="43">
        <f>J38*(_xlfn.XLOOKUP($B48,$B$6:$B$11,$J$6:$J$11)*(1+sel_price))</f>
        <v>0</v>
      </c>
      <c r="K48" s="43">
        <f>K38*(_xlfn.XLOOKUP($B48,$B$6:$B$11,$J$6:$J$11)*(1+sel_price))</f>
        <v>0</v>
      </c>
      <c r="L48" s="43">
        <f>L38*(_xlfn.XLOOKUP($B48,$B$6:$B$11,$J$6:$J$11)*(1+sel_price))</f>
        <v>642228.72362706717</v>
      </c>
      <c r="M48" s="43">
        <f>M38*(_xlfn.XLOOKUP($B48,$B$6:$B$11,$J$6:$J$11)*(1+sel_price))</f>
        <v>629813.05410176353</v>
      </c>
      <c r="N48" s="43">
        <f>N38*(_xlfn.XLOOKUP($B48,$B$6:$B$11,$J$6:$J$11)*(1+sel_price))</f>
        <v>646367.28013550164</v>
      </c>
      <c r="O48" s="43">
        <f>O38*(_xlfn.XLOOKUP($B48,$B$6:$B$11,$J$6:$J$11)*(1+sel_price))</f>
        <v>712584.1842704541</v>
      </c>
      <c r="P48" s="46">
        <f t="shared" si="11"/>
        <v>2630993.2421347862</v>
      </c>
    </row>
    <row r="49" spans="2:16" x14ac:dyDescent="0.3">
      <c r="B49" t="str">
        <f t="shared" si="10"/>
        <v>Poultry</v>
      </c>
      <c r="D49" s="43">
        <f>D39*(_xlfn.XLOOKUP($B49,$B$6:$B$11,$J$6:$J$11)*(1+sel_price))</f>
        <v>0</v>
      </c>
      <c r="E49" s="43">
        <f>E39*(_xlfn.XLOOKUP($B49,$B$6:$B$11,$J$6:$J$11)*(1+sel_price))</f>
        <v>0</v>
      </c>
      <c r="F49" s="43">
        <f>F39*(_xlfn.XLOOKUP($B49,$B$6:$B$11,$J$6:$J$11)*(1+sel_price))</f>
        <v>0</v>
      </c>
      <c r="G49" s="43">
        <f>G39*(_xlfn.XLOOKUP($B49,$B$6:$B$11,$J$6:$J$11)*(1+sel_price))</f>
        <v>0</v>
      </c>
      <c r="H49" s="43">
        <f>H39*(_xlfn.XLOOKUP($B49,$B$6:$B$11,$J$6:$J$11)*(1+sel_price))</f>
        <v>0</v>
      </c>
      <c r="I49" s="43">
        <f>I39*(_xlfn.XLOOKUP($B49,$B$6:$B$11,$J$6:$J$11)*(1+sel_price))</f>
        <v>0</v>
      </c>
      <c r="J49" s="43">
        <f>J39*(_xlfn.XLOOKUP($B49,$B$6:$B$11,$J$6:$J$11)*(1+sel_price))</f>
        <v>0</v>
      </c>
      <c r="K49" s="43">
        <f>K39*(_xlfn.XLOOKUP($B49,$B$6:$B$11,$J$6:$J$11)*(1+sel_price))</f>
        <v>0</v>
      </c>
      <c r="L49" s="43">
        <f>L39*(_xlfn.XLOOKUP($B49,$B$6:$B$11,$J$6:$J$11)*(1+sel_price))</f>
        <v>795366.42735342344</v>
      </c>
      <c r="M49" s="43">
        <f>M39*(_xlfn.XLOOKUP($B49,$B$6:$B$11,$J$6:$J$11)*(1+sel_price))</f>
        <v>790829.69620129629</v>
      </c>
      <c r="N49" s="43">
        <f>N39*(_xlfn.XLOOKUP($B49,$B$6:$B$11,$J$6:$J$11)*(1+sel_price))</f>
        <v>811964.22425144981</v>
      </c>
      <c r="O49" s="43">
        <f>O39*(_xlfn.XLOOKUP($B49,$B$6:$B$11,$J$6:$J$11)*(1+sel_price))</f>
        <v>885879.74643732724</v>
      </c>
      <c r="P49" s="46">
        <f t="shared" si="11"/>
        <v>3284040.0942434967</v>
      </c>
    </row>
    <row r="50" spans="2:16" x14ac:dyDescent="0.3">
      <c r="B50" t="str">
        <f t="shared" si="10"/>
        <v>Seafood</v>
      </c>
      <c r="D50" s="43">
        <f>D40*(_xlfn.XLOOKUP($B50,$B$6:$B$11,$J$6:$J$11)*(1+sel_price))</f>
        <v>0</v>
      </c>
      <c r="E50" s="43">
        <f>E40*(_xlfn.XLOOKUP($B50,$B$6:$B$11,$J$6:$J$11)*(1+sel_price))</f>
        <v>0</v>
      </c>
      <c r="F50" s="43">
        <f>F40*(_xlfn.XLOOKUP($B50,$B$6:$B$11,$J$6:$J$11)*(1+sel_price))</f>
        <v>0</v>
      </c>
      <c r="G50" s="43">
        <f>G40*(_xlfn.XLOOKUP($B50,$B$6:$B$11,$J$6:$J$11)*(1+sel_price))</f>
        <v>0</v>
      </c>
      <c r="H50" s="43">
        <f>H40*(_xlfn.XLOOKUP($B50,$B$6:$B$11,$J$6:$J$11)*(1+sel_price))</f>
        <v>0</v>
      </c>
      <c r="I50" s="43">
        <f>I40*(_xlfn.XLOOKUP($B50,$B$6:$B$11,$J$6:$J$11)*(1+sel_price))</f>
        <v>0</v>
      </c>
      <c r="J50" s="43">
        <f>J40*(_xlfn.XLOOKUP($B50,$B$6:$B$11,$J$6:$J$11)*(1+sel_price))</f>
        <v>0</v>
      </c>
      <c r="K50" s="43">
        <f>K40*(_xlfn.XLOOKUP($B50,$B$6:$B$11,$J$6:$J$11)*(1+sel_price))</f>
        <v>0</v>
      </c>
      <c r="L50" s="43">
        <f>L40*(_xlfn.XLOOKUP($B50,$B$6:$B$11,$J$6:$J$11)*(1+sel_price))</f>
        <v>551636.81221101584</v>
      </c>
      <c r="M50" s="43">
        <f>M40*(_xlfn.XLOOKUP($B50,$B$6:$B$11,$J$6:$J$11)*(1+sel_price))</f>
        <v>496369.24458460149</v>
      </c>
      <c r="N50" s="43">
        <f>N40*(_xlfn.XLOOKUP($B50,$B$6:$B$11,$J$6:$J$11)*(1+sel_price))</f>
        <v>464580.00455888186</v>
      </c>
      <c r="O50" s="43">
        <f>O40*(_xlfn.XLOOKUP($B50,$B$6:$B$11,$J$6:$J$11)*(1+sel_price))</f>
        <v>528781.80304219783</v>
      </c>
      <c r="P50" s="46">
        <f t="shared" si="11"/>
        <v>2041367.8643966971</v>
      </c>
    </row>
    <row r="51" spans="2:16" x14ac:dyDescent="0.3">
      <c r="B51" t="str">
        <f t="shared" si="10"/>
        <v>Charcuterie</v>
      </c>
      <c r="D51" s="43">
        <f>D41*(_xlfn.XLOOKUP($B51,$B$6:$B$11,$J$6:$J$11)*(1+sel_price))</f>
        <v>0</v>
      </c>
      <c r="E51" s="43">
        <f>E41*(_xlfn.XLOOKUP($B51,$B$6:$B$11,$J$6:$J$11)*(1+sel_price))</f>
        <v>0</v>
      </c>
      <c r="F51" s="43">
        <f>F41*(_xlfn.XLOOKUP($B51,$B$6:$B$11,$J$6:$J$11)*(1+sel_price))</f>
        <v>0</v>
      </c>
      <c r="G51" s="43">
        <f>G41*(_xlfn.XLOOKUP($B51,$B$6:$B$11,$J$6:$J$11)*(1+sel_price))</f>
        <v>0</v>
      </c>
      <c r="H51" s="43">
        <f>H41*(_xlfn.XLOOKUP($B51,$B$6:$B$11,$J$6:$J$11)*(1+sel_price))</f>
        <v>0</v>
      </c>
      <c r="I51" s="43">
        <f>I41*(_xlfn.XLOOKUP($B51,$B$6:$B$11,$J$6:$J$11)*(1+sel_price))</f>
        <v>0</v>
      </c>
      <c r="J51" s="43">
        <f>J41*(_xlfn.XLOOKUP($B51,$B$6:$B$11,$J$6:$J$11)*(1+sel_price))</f>
        <v>0</v>
      </c>
      <c r="K51" s="43">
        <f>K41*(_xlfn.XLOOKUP($B51,$B$6:$B$11,$J$6:$J$11)*(1+sel_price))</f>
        <v>0</v>
      </c>
      <c r="L51" s="43">
        <f>L41*(_xlfn.XLOOKUP($B51,$B$6:$B$11,$J$6:$J$11)*(1+sel_price))</f>
        <v>364541.82728002814</v>
      </c>
      <c r="M51" s="43">
        <f>M41*(_xlfn.XLOOKUP($B51,$B$6:$B$11,$J$6:$J$11)*(1+sel_price))</f>
        <v>400143.57382319454</v>
      </c>
      <c r="N51" s="43">
        <f>N41*(_xlfn.XLOOKUP($B51,$B$6:$B$11,$J$6:$J$11)*(1+sel_price))</f>
        <v>456304.07541241485</v>
      </c>
      <c r="O51" s="43">
        <f>O41*(_xlfn.XLOOKUP($B51,$B$6:$B$11,$J$6:$J$11)*(1+sel_price))</f>
        <v>511461.71090182761</v>
      </c>
      <c r="P51" s="46">
        <f t="shared" si="11"/>
        <v>1732451.1874174653</v>
      </c>
    </row>
    <row r="52" spans="2:16" x14ac:dyDescent="0.3">
      <c r="B52" t="str">
        <f t="shared" si="10"/>
        <v>Cheese &amp; Dairy</v>
      </c>
      <c r="D52" s="43">
        <f>D42*(_xlfn.XLOOKUP($B52,$B$6:$B$11,$J$6:$J$11)*(1+sel_price))</f>
        <v>0</v>
      </c>
      <c r="E52" s="43">
        <f>E42*(_xlfn.XLOOKUP($B52,$B$6:$B$11,$J$6:$J$11)*(1+sel_price))</f>
        <v>0</v>
      </c>
      <c r="F52" s="43">
        <f>F42*(_xlfn.XLOOKUP($B52,$B$6:$B$11,$J$6:$J$11)*(1+sel_price))</f>
        <v>0</v>
      </c>
      <c r="G52" s="43">
        <f>G42*(_xlfn.XLOOKUP($B52,$B$6:$B$11,$J$6:$J$11)*(1+sel_price))</f>
        <v>0</v>
      </c>
      <c r="H52" s="43">
        <f>H42*(_xlfn.XLOOKUP($B52,$B$6:$B$11,$J$6:$J$11)*(1+sel_price))</f>
        <v>0</v>
      </c>
      <c r="I52" s="43">
        <f>I42*(_xlfn.XLOOKUP($B52,$B$6:$B$11,$J$6:$J$11)*(1+sel_price))</f>
        <v>0</v>
      </c>
      <c r="J52" s="43">
        <f>J42*(_xlfn.XLOOKUP($B52,$B$6:$B$11,$J$6:$J$11)*(1+sel_price))</f>
        <v>0</v>
      </c>
      <c r="K52" s="43">
        <f>K42*(_xlfn.XLOOKUP($B52,$B$6:$B$11,$J$6:$J$11)*(1+sel_price))</f>
        <v>0</v>
      </c>
      <c r="L52" s="43">
        <f>L42*(_xlfn.XLOOKUP($B52,$B$6:$B$11,$J$6:$J$11)*(1+sel_price))</f>
        <v>411549.98893367092</v>
      </c>
      <c r="M52" s="43">
        <f>M42*(_xlfn.XLOOKUP($B52,$B$6:$B$11,$J$6:$J$11)*(1+sel_price))</f>
        <v>430470.32767665829</v>
      </c>
      <c r="N52" s="43">
        <f>N42*(_xlfn.XLOOKUP($B52,$B$6:$B$11,$J$6:$J$11)*(1+sel_price))</f>
        <v>471442.64743733447</v>
      </c>
      <c r="O52" s="43">
        <f>O42*(_xlfn.XLOOKUP($B52,$B$6:$B$11,$J$6:$J$11)*(1+sel_price))</f>
        <v>532770.6419835696</v>
      </c>
      <c r="P52" s="46">
        <f t="shared" si="11"/>
        <v>1846233.6060312332</v>
      </c>
    </row>
    <row r="53" spans="2:16" x14ac:dyDescent="0.3">
      <c r="B53" s="47" t="s">
        <v>215</v>
      </c>
      <c r="C53" s="47"/>
      <c r="D53" s="48">
        <f t="shared" ref="D53:P53" si="12">SUM(D47:D52)</f>
        <v>0</v>
      </c>
      <c r="E53" s="48">
        <f t="shared" si="12"/>
        <v>0</v>
      </c>
      <c r="F53" s="48">
        <f t="shared" si="12"/>
        <v>0</v>
      </c>
      <c r="G53" s="48">
        <f t="shared" si="12"/>
        <v>0</v>
      </c>
      <c r="H53" s="48">
        <f t="shared" si="12"/>
        <v>0</v>
      </c>
      <c r="I53" s="48">
        <f t="shared" si="12"/>
        <v>0</v>
      </c>
      <c r="J53" s="48">
        <f t="shared" si="12"/>
        <v>0</v>
      </c>
      <c r="K53" s="48">
        <f t="shared" si="12"/>
        <v>0</v>
      </c>
      <c r="L53" s="48">
        <f t="shared" si="12"/>
        <v>3894907.9133265396</v>
      </c>
      <c r="M53" s="48">
        <f t="shared" si="12"/>
        <v>3843015.53296276</v>
      </c>
      <c r="N53" s="48">
        <f t="shared" si="12"/>
        <v>3886984.6456821319</v>
      </c>
      <c r="O53" s="48">
        <f t="shared" si="12"/>
        <v>4248799.0399538828</v>
      </c>
      <c r="P53" s="48">
        <f t="shared" si="12"/>
        <v>15873707.131925313</v>
      </c>
    </row>
    <row r="56" spans="2:16" x14ac:dyDescent="0.3">
      <c r="B56" s="54" t="s">
        <v>218</v>
      </c>
      <c r="C56" s="55"/>
      <c r="D56" s="55"/>
      <c r="E56" s="55"/>
      <c r="F56" s="55"/>
      <c r="G56" s="55"/>
      <c r="H56" s="55"/>
      <c r="I56" s="55"/>
      <c r="J56" s="55"/>
      <c r="K56" s="55"/>
      <c r="L56" s="55"/>
      <c r="M56" s="55"/>
      <c r="N56" s="55"/>
      <c r="O56" s="55"/>
      <c r="P56" s="55"/>
    </row>
    <row r="57" spans="2:16" x14ac:dyDescent="0.3">
      <c r="B57" t="str">
        <f t="shared" ref="B57:B62" si="13">$B6</f>
        <v>Beef</v>
      </c>
      <c r="D57" s="43">
        <f>D37*(_xlfn.XLOOKUP($B57,$B$6:$B$11,$K$6:$K$11)*(1+sel_cost))</f>
        <v>0</v>
      </c>
      <c r="E57" s="43">
        <f>E37*(_xlfn.XLOOKUP($B57,$B$6:$B$11,$K$6:$K$11)*(1+sel_cost))</f>
        <v>0</v>
      </c>
      <c r="F57" s="43">
        <f>F37*(_xlfn.XLOOKUP($B57,$B$6:$B$11,$K$6:$K$11)*(1+sel_cost))</f>
        <v>0</v>
      </c>
      <c r="G57" s="43">
        <f>G37*(_xlfn.XLOOKUP($B57,$B$6:$B$11,$K$6:$K$11)*(1+sel_cost))</f>
        <v>0</v>
      </c>
      <c r="H57" s="43">
        <f>H37*(_xlfn.XLOOKUP($B57,$B$6:$B$11,$K$6:$K$11)*(1+sel_cost))</f>
        <v>0</v>
      </c>
      <c r="I57" s="43">
        <f>I37*(_xlfn.XLOOKUP($B57,$B$6:$B$11,$K$6:$K$11)*(1+sel_cost))</f>
        <v>0</v>
      </c>
      <c r="J57" s="43">
        <f>J37*(_xlfn.XLOOKUP($B57,$B$6:$B$11,$K$6:$K$11)*(1+sel_cost))</f>
        <v>0</v>
      </c>
      <c r="K57" s="43">
        <f>K37*(_xlfn.XLOOKUP($B57,$B$6:$B$11,$K$6:$K$11)*(1+sel_cost))</f>
        <v>0</v>
      </c>
      <c r="L57" s="43">
        <f>L37*(_xlfn.XLOOKUP($B57,$B$6:$B$11,$K$6:$K$11)*(1+sel_cost))</f>
        <v>924729.90535382507</v>
      </c>
      <c r="M57" s="43">
        <f>M37*(_xlfn.XLOOKUP($B57,$B$6:$B$11,$K$6:$K$11)*(1+sel_cost))</f>
        <v>896736.70560455194</v>
      </c>
      <c r="N57" s="43">
        <f>N37*(_xlfn.XLOOKUP($B57,$B$6:$B$11,$K$6:$K$11)*(1+sel_cost))</f>
        <v>848384.81512853503</v>
      </c>
      <c r="O57" s="43">
        <f>O37*(_xlfn.XLOOKUP($B57,$B$6:$B$11,$K$6:$K$11)*(1+sel_cost))</f>
        <v>881944.84437340207</v>
      </c>
      <c r="P57" s="46">
        <f t="shared" ref="P57:P62" si="14">SUM(D57:O57)</f>
        <v>3551796.2704603141</v>
      </c>
    </row>
    <row r="58" spans="2:16" x14ac:dyDescent="0.3">
      <c r="B58" t="str">
        <f t="shared" si="13"/>
        <v>Pork</v>
      </c>
      <c r="D58" s="43">
        <f>D38*(_xlfn.XLOOKUP($B58,$B$6:$B$11,$K$6:$K$11)*(1+sel_cost))</f>
        <v>0</v>
      </c>
      <c r="E58" s="43">
        <f>E38*(_xlfn.XLOOKUP($B58,$B$6:$B$11,$K$6:$K$11)*(1+sel_cost))</f>
        <v>0</v>
      </c>
      <c r="F58" s="43">
        <f>F38*(_xlfn.XLOOKUP($B58,$B$6:$B$11,$K$6:$K$11)*(1+sel_cost))</f>
        <v>0</v>
      </c>
      <c r="G58" s="43">
        <f>G38*(_xlfn.XLOOKUP($B58,$B$6:$B$11,$K$6:$K$11)*(1+sel_cost))</f>
        <v>0</v>
      </c>
      <c r="H58" s="43">
        <f>H38*(_xlfn.XLOOKUP($B58,$B$6:$B$11,$K$6:$K$11)*(1+sel_cost))</f>
        <v>0</v>
      </c>
      <c r="I58" s="43">
        <f>I38*(_xlfn.XLOOKUP($B58,$B$6:$B$11,$K$6:$K$11)*(1+sel_cost))</f>
        <v>0</v>
      </c>
      <c r="J58" s="43">
        <f>J38*(_xlfn.XLOOKUP($B58,$B$6:$B$11,$K$6:$K$11)*(1+sel_cost))</f>
        <v>0</v>
      </c>
      <c r="K58" s="43">
        <f>K38*(_xlfn.XLOOKUP($B58,$B$6:$B$11,$K$6:$K$11)*(1+sel_cost))</f>
        <v>0</v>
      </c>
      <c r="L58" s="43">
        <f>L38*(_xlfn.XLOOKUP($B58,$B$6:$B$11,$K$6:$K$11)*(1+sel_cost))</f>
        <v>468892.46786944667</v>
      </c>
      <c r="M58" s="43">
        <f>M38*(_xlfn.XLOOKUP($B58,$B$6:$B$11,$K$6:$K$11)*(1+sel_cost))</f>
        <v>459827.76286669815</v>
      </c>
      <c r="N58" s="43">
        <f>N38*(_xlfn.XLOOKUP($B58,$B$6:$B$11,$K$6:$K$11)*(1+sel_cost))</f>
        <v>471914.03620369616</v>
      </c>
      <c r="O58" s="43">
        <f>O38*(_xlfn.XLOOKUP($B58,$B$6:$B$11,$K$6:$K$11)*(1+sel_cost))</f>
        <v>520259.12955168827</v>
      </c>
      <c r="P58" s="46">
        <f t="shared" si="14"/>
        <v>1920893.3964915292</v>
      </c>
    </row>
    <row r="59" spans="2:16" x14ac:dyDescent="0.3">
      <c r="B59" t="str">
        <f t="shared" si="13"/>
        <v>Poultry</v>
      </c>
      <c r="D59" s="43">
        <f>D39*(_xlfn.XLOOKUP($B59,$B$6:$B$11,$K$6:$K$11)*(1+sel_cost))</f>
        <v>0</v>
      </c>
      <c r="E59" s="43">
        <f>E39*(_xlfn.XLOOKUP($B59,$B$6:$B$11,$K$6:$K$11)*(1+sel_cost))</f>
        <v>0</v>
      </c>
      <c r="F59" s="43">
        <f>F39*(_xlfn.XLOOKUP($B59,$B$6:$B$11,$K$6:$K$11)*(1+sel_cost))</f>
        <v>0</v>
      </c>
      <c r="G59" s="43">
        <f>G39*(_xlfn.XLOOKUP($B59,$B$6:$B$11,$K$6:$K$11)*(1+sel_cost))</f>
        <v>0</v>
      </c>
      <c r="H59" s="43">
        <f>H39*(_xlfn.XLOOKUP($B59,$B$6:$B$11,$K$6:$K$11)*(1+sel_cost))</f>
        <v>0</v>
      </c>
      <c r="I59" s="43">
        <f>I39*(_xlfn.XLOOKUP($B59,$B$6:$B$11,$K$6:$K$11)*(1+sel_cost))</f>
        <v>0</v>
      </c>
      <c r="J59" s="43">
        <f>J39*(_xlfn.XLOOKUP($B59,$B$6:$B$11,$K$6:$K$11)*(1+sel_cost))</f>
        <v>0</v>
      </c>
      <c r="K59" s="43">
        <f>K39*(_xlfn.XLOOKUP($B59,$B$6:$B$11,$K$6:$K$11)*(1+sel_cost))</f>
        <v>0</v>
      </c>
      <c r="L59" s="43">
        <f>L39*(_xlfn.XLOOKUP($B59,$B$6:$B$11,$K$6:$K$11)*(1+sel_cost))</f>
        <v>596450.72177825379</v>
      </c>
      <c r="M59" s="43">
        <f>M39*(_xlfn.XLOOKUP($B59,$B$6:$B$11,$K$6:$K$11)*(1+sel_cost))</f>
        <v>593048.59606972453</v>
      </c>
      <c r="N59" s="43">
        <f>N39*(_xlfn.XLOOKUP($B59,$B$6:$B$11,$K$6:$K$11)*(1+sel_cost))</f>
        <v>608897.5231509218</v>
      </c>
      <c r="O59" s="43">
        <f>O39*(_xlfn.XLOOKUP($B59,$B$6:$B$11,$K$6:$K$11)*(1+sel_cost))</f>
        <v>664327.27859720367</v>
      </c>
      <c r="P59" s="46">
        <f t="shared" si="14"/>
        <v>2462724.1195961037</v>
      </c>
    </row>
    <row r="60" spans="2:16" x14ac:dyDescent="0.3">
      <c r="B60" t="str">
        <f t="shared" si="13"/>
        <v>Seafood</v>
      </c>
      <c r="D60" s="43">
        <f>D40*(_xlfn.XLOOKUP($B60,$B$6:$B$11,$K$6:$K$11)*(1+sel_cost))</f>
        <v>0</v>
      </c>
      <c r="E60" s="43">
        <f>E40*(_xlfn.XLOOKUP($B60,$B$6:$B$11,$K$6:$K$11)*(1+sel_cost))</f>
        <v>0</v>
      </c>
      <c r="F60" s="43">
        <f>F40*(_xlfn.XLOOKUP($B60,$B$6:$B$11,$K$6:$K$11)*(1+sel_cost))</f>
        <v>0</v>
      </c>
      <c r="G60" s="43">
        <f>G40*(_xlfn.XLOOKUP($B60,$B$6:$B$11,$K$6:$K$11)*(1+sel_cost))</f>
        <v>0</v>
      </c>
      <c r="H60" s="43">
        <f>H40*(_xlfn.XLOOKUP($B60,$B$6:$B$11,$K$6:$K$11)*(1+sel_cost))</f>
        <v>0</v>
      </c>
      <c r="I60" s="43">
        <f>I40*(_xlfn.XLOOKUP($B60,$B$6:$B$11,$K$6:$K$11)*(1+sel_cost))</f>
        <v>0</v>
      </c>
      <c r="J60" s="43">
        <f>J40*(_xlfn.XLOOKUP($B60,$B$6:$B$11,$K$6:$K$11)*(1+sel_cost))</f>
        <v>0</v>
      </c>
      <c r="K60" s="43">
        <f>K40*(_xlfn.XLOOKUP($B60,$B$6:$B$11,$K$6:$K$11)*(1+sel_cost))</f>
        <v>0</v>
      </c>
      <c r="L60" s="43">
        <f>L40*(_xlfn.XLOOKUP($B60,$B$6:$B$11,$K$6:$K$11)*(1+sel_cost))</f>
        <v>419635.68647872959</v>
      </c>
      <c r="M60" s="43">
        <f>M40*(_xlfn.XLOOKUP($B60,$B$6:$B$11,$K$6:$K$11)*(1+sel_cost))</f>
        <v>377593.09039460833</v>
      </c>
      <c r="N60" s="43">
        <f>N40*(_xlfn.XLOOKUP($B60,$B$6:$B$11,$K$6:$K$11)*(1+sel_cost))</f>
        <v>353410.69490261364</v>
      </c>
      <c r="O60" s="43">
        <f>O40*(_xlfn.XLOOKUP($B60,$B$6:$B$11,$K$6:$K$11)*(1+sel_cost))</f>
        <v>402249.65050409292</v>
      </c>
      <c r="P60" s="46">
        <f t="shared" si="14"/>
        <v>1552889.1222800445</v>
      </c>
    </row>
    <row r="61" spans="2:16" x14ac:dyDescent="0.3">
      <c r="B61" t="str">
        <f t="shared" si="13"/>
        <v>Charcuterie</v>
      </c>
      <c r="D61" s="43">
        <f>D41*(_xlfn.XLOOKUP($B61,$B$6:$B$11,$K$6:$K$11)*(1+sel_cost))</f>
        <v>0</v>
      </c>
      <c r="E61" s="43">
        <f>E41*(_xlfn.XLOOKUP($B61,$B$6:$B$11,$K$6:$K$11)*(1+sel_cost))</f>
        <v>0</v>
      </c>
      <c r="F61" s="43">
        <f>F41*(_xlfn.XLOOKUP($B61,$B$6:$B$11,$K$6:$K$11)*(1+sel_cost))</f>
        <v>0</v>
      </c>
      <c r="G61" s="43">
        <f>G41*(_xlfn.XLOOKUP($B61,$B$6:$B$11,$K$6:$K$11)*(1+sel_cost))</f>
        <v>0</v>
      </c>
      <c r="H61" s="43">
        <f>H41*(_xlfn.XLOOKUP($B61,$B$6:$B$11,$K$6:$K$11)*(1+sel_cost))</f>
        <v>0</v>
      </c>
      <c r="I61" s="43">
        <f>I41*(_xlfn.XLOOKUP($B61,$B$6:$B$11,$K$6:$K$11)*(1+sel_cost))</f>
        <v>0</v>
      </c>
      <c r="J61" s="43">
        <f>J41*(_xlfn.XLOOKUP($B61,$B$6:$B$11,$K$6:$K$11)*(1+sel_cost))</f>
        <v>0</v>
      </c>
      <c r="K61" s="43">
        <f>K41*(_xlfn.XLOOKUP($B61,$B$6:$B$11,$K$6:$K$11)*(1+sel_cost))</f>
        <v>0</v>
      </c>
      <c r="L61" s="43">
        <f>L41*(_xlfn.XLOOKUP($B61,$B$6:$B$11,$K$6:$K$11)*(1+sel_cost))</f>
        <v>220078.86767075164</v>
      </c>
      <c r="M61" s="43">
        <f>M41*(_xlfn.XLOOKUP($B61,$B$6:$B$11,$K$6:$K$11)*(1+sel_cost))</f>
        <v>241572.12709939451</v>
      </c>
      <c r="N61" s="43">
        <f>N41*(_xlfn.XLOOKUP($B61,$B$6:$B$11,$K$6:$K$11)*(1+sel_cost))</f>
        <v>275476.98704316915</v>
      </c>
      <c r="O61" s="43">
        <f>O41*(_xlfn.XLOOKUP($B61,$B$6:$B$11,$K$6:$K$11)*(1+sel_cost))</f>
        <v>308776.4030593764</v>
      </c>
      <c r="P61" s="46">
        <f t="shared" si="14"/>
        <v>1045904.3848726917</v>
      </c>
    </row>
    <row r="62" spans="2:16" x14ac:dyDescent="0.3">
      <c r="B62" t="str">
        <f t="shared" si="13"/>
        <v>Cheese &amp; Dairy</v>
      </c>
      <c r="D62" s="43">
        <f>D42*(_xlfn.XLOOKUP($B62,$B$6:$B$11,$K$6:$K$11)*(1+sel_cost))</f>
        <v>0</v>
      </c>
      <c r="E62" s="43">
        <f>E42*(_xlfn.XLOOKUP($B62,$B$6:$B$11,$K$6:$K$11)*(1+sel_cost))</f>
        <v>0</v>
      </c>
      <c r="F62" s="43">
        <f>F42*(_xlfn.XLOOKUP($B62,$B$6:$B$11,$K$6:$K$11)*(1+sel_cost))</f>
        <v>0</v>
      </c>
      <c r="G62" s="43">
        <f>G42*(_xlfn.XLOOKUP($B62,$B$6:$B$11,$K$6:$K$11)*(1+sel_cost))</f>
        <v>0</v>
      </c>
      <c r="H62" s="43">
        <f>H42*(_xlfn.XLOOKUP($B62,$B$6:$B$11,$K$6:$K$11)*(1+sel_cost))</f>
        <v>0</v>
      </c>
      <c r="I62" s="43">
        <f>I42*(_xlfn.XLOOKUP($B62,$B$6:$B$11,$K$6:$K$11)*(1+sel_cost))</f>
        <v>0</v>
      </c>
      <c r="J62" s="43">
        <f>J42*(_xlfn.XLOOKUP($B62,$B$6:$B$11,$K$6:$K$11)*(1+sel_cost))</f>
        <v>0</v>
      </c>
      <c r="K62" s="43">
        <f>K42*(_xlfn.XLOOKUP($B62,$B$6:$B$11,$K$6:$K$11)*(1+sel_cost))</f>
        <v>0</v>
      </c>
      <c r="L62" s="43">
        <f>L42*(_xlfn.XLOOKUP($B62,$B$6:$B$11,$K$6:$K$11)*(1+sel_cost))</f>
        <v>265514.57549400936</v>
      </c>
      <c r="M62" s="43">
        <f>M42*(_xlfn.XLOOKUP($B62,$B$6:$B$11,$K$6:$K$11)*(1+sel_cost))</f>
        <v>277721.17455762107</v>
      </c>
      <c r="N62" s="43">
        <f>N42*(_xlfn.XLOOKUP($B62,$B$6:$B$11,$K$6:$K$11)*(1+sel_cost))</f>
        <v>304154.77528847678</v>
      </c>
      <c r="O62" s="43">
        <f>O42*(_xlfn.XLOOKUP($B62,$B$6:$B$11,$K$6:$K$11)*(1+sel_cost))</f>
        <v>343720.99294294236</v>
      </c>
      <c r="P62" s="46">
        <f t="shared" si="14"/>
        <v>1191111.5182830496</v>
      </c>
    </row>
    <row r="63" spans="2:16" x14ac:dyDescent="0.3">
      <c r="B63" s="47" t="s">
        <v>215</v>
      </c>
      <c r="C63" s="47"/>
      <c r="D63" s="48">
        <f t="shared" ref="D63:P63" si="15">SUM(D57:D62)</f>
        <v>0</v>
      </c>
      <c r="E63" s="48">
        <f t="shared" si="15"/>
        <v>0</v>
      </c>
      <c r="F63" s="48">
        <f t="shared" si="15"/>
        <v>0</v>
      </c>
      <c r="G63" s="48">
        <f t="shared" si="15"/>
        <v>0</v>
      </c>
      <c r="H63" s="48">
        <f t="shared" si="15"/>
        <v>0</v>
      </c>
      <c r="I63" s="48">
        <f t="shared" si="15"/>
        <v>0</v>
      </c>
      <c r="J63" s="48">
        <f t="shared" si="15"/>
        <v>0</v>
      </c>
      <c r="K63" s="48">
        <f t="shared" si="15"/>
        <v>0</v>
      </c>
      <c r="L63" s="48">
        <f t="shared" si="15"/>
        <v>2895302.2246450162</v>
      </c>
      <c r="M63" s="48">
        <f t="shared" si="15"/>
        <v>2846499.4565925985</v>
      </c>
      <c r="N63" s="48">
        <f t="shared" si="15"/>
        <v>2862238.8317174125</v>
      </c>
      <c r="O63" s="48">
        <f t="shared" si="15"/>
        <v>3121278.2990287058</v>
      </c>
      <c r="P63" s="48">
        <f t="shared" si="15"/>
        <v>11725318.811983734</v>
      </c>
    </row>
    <row r="66" spans="2:16" x14ac:dyDescent="0.3">
      <c r="B66" s="54" t="s">
        <v>219</v>
      </c>
      <c r="C66" s="55"/>
      <c r="D66" s="55"/>
      <c r="E66" s="55"/>
      <c r="F66" s="55"/>
      <c r="G66" s="55"/>
      <c r="H66" s="55"/>
      <c r="I66" s="55"/>
      <c r="J66" s="55"/>
      <c r="K66" s="55"/>
      <c r="L66" s="55"/>
      <c r="M66" s="55"/>
      <c r="N66" s="55"/>
      <c r="O66" s="55"/>
      <c r="P66" s="55"/>
    </row>
    <row r="67" spans="2:16" x14ac:dyDescent="0.3">
      <c r="B67" t="str">
        <f t="shared" ref="B67:B72" si="16">$B6</f>
        <v>Beef</v>
      </c>
      <c r="D67" s="43">
        <f>D37*(_xlfn.XLOOKUP($B67,$B$6:$B$11,$L$6:$L$11)*(1+sel_freight))</f>
        <v>0</v>
      </c>
      <c r="E67" s="43">
        <f>E37*(_xlfn.XLOOKUP($B67,$B$6:$B$11,$L$6:$L$11)*(1+sel_freight))</f>
        <v>0</v>
      </c>
      <c r="F67" s="43">
        <f>F37*(_xlfn.XLOOKUP($B67,$B$6:$B$11,$L$6:$L$11)*(1+sel_freight))</f>
        <v>0</v>
      </c>
      <c r="G67" s="43">
        <f>G37*(_xlfn.XLOOKUP($B67,$B$6:$B$11,$L$6:$L$11)*(1+sel_freight))</f>
        <v>0</v>
      </c>
      <c r="H67" s="43">
        <f>H37*(_xlfn.XLOOKUP($B67,$B$6:$B$11,$L$6:$L$11)*(1+sel_freight))</f>
        <v>0</v>
      </c>
      <c r="I67" s="43">
        <f>I37*(_xlfn.XLOOKUP($B67,$B$6:$B$11,$L$6:$L$11)*(1+sel_freight))</f>
        <v>0</v>
      </c>
      <c r="J67" s="43">
        <f>J37*(_xlfn.XLOOKUP($B67,$B$6:$B$11,$L$6:$L$11)*(1+sel_freight))</f>
        <v>0</v>
      </c>
      <c r="K67" s="43">
        <f>K37*(_xlfn.XLOOKUP($B67,$B$6:$B$11,$L$6:$L$11)*(1+sel_freight))</f>
        <v>0</v>
      </c>
      <c r="L67" s="43">
        <f>L37*(_xlfn.XLOOKUP($B67,$B$6:$B$11,$L$6:$L$11)*(1+sel_freight))</f>
        <v>19593.189950879339</v>
      </c>
      <c r="M67" s="43">
        <f>M37*(_xlfn.XLOOKUP($B67,$B$6:$B$11,$L$6:$L$11)*(1+sel_freight))</f>
        <v>19000.069649648725</v>
      </c>
      <c r="N67" s="43">
        <f>N37*(_xlfn.XLOOKUP($B67,$B$6:$B$11,$L$6:$L$11)*(1+sel_freight))</f>
        <v>17975.589129341311</v>
      </c>
      <c r="O67" s="43">
        <f>O37*(_xlfn.XLOOKUP($B67,$B$6:$B$11,$L$6:$L$11)*(1+sel_freight))</f>
        <v>18686.659490475733</v>
      </c>
      <c r="P67" s="46">
        <f t="shared" ref="P67:P72" si="17">SUM(D67:O67)</f>
        <v>75255.508220345117</v>
      </c>
    </row>
    <row r="68" spans="2:16" x14ac:dyDescent="0.3">
      <c r="B68" t="str">
        <f t="shared" si="16"/>
        <v>Pork</v>
      </c>
      <c r="D68" s="43">
        <f>D38*(_xlfn.XLOOKUP($B68,$B$6:$B$11,$L$6:$L$11)*(1+sel_freight))</f>
        <v>0</v>
      </c>
      <c r="E68" s="43">
        <f>E38*(_xlfn.XLOOKUP($B68,$B$6:$B$11,$L$6:$L$11)*(1+sel_freight))</f>
        <v>0</v>
      </c>
      <c r="F68" s="43">
        <f>F38*(_xlfn.XLOOKUP($B68,$B$6:$B$11,$L$6:$L$11)*(1+sel_freight))</f>
        <v>0</v>
      </c>
      <c r="G68" s="43">
        <f>G38*(_xlfn.XLOOKUP($B68,$B$6:$B$11,$L$6:$L$11)*(1+sel_freight))</f>
        <v>0</v>
      </c>
      <c r="H68" s="43">
        <f>H38*(_xlfn.XLOOKUP($B68,$B$6:$B$11,$L$6:$L$11)*(1+sel_freight))</f>
        <v>0</v>
      </c>
      <c r="I68" s="43">
        <f>I38*(_xlfn.XLOOKUP($B68,$B$6:$B$11,$L$6:$L$11)*(1+sel_freight))</f>
        <v>0</v>
      </c>
      <c r="J68" s="43">
        <f>J38*(_xlfn.XLOOKUP($B68,$B$6:$B$11,$L$6:$L$11)*(1+sel_freight))</f>
        <v>0</v>
      </c>
      <c r="K68" s="43">
        <f>K38*(_xlfn.XLOOKUP($B68,$B$6:$B$11,$L$6:$L$11)*(1+sel_freight))</f>
        <v>0</v>
      </c>
      <c r="L68" s="43">
        <f>L38*(_xlfn.XLOOKUP($B68,$B$6:$B$11,$L$6:$L$11)*(1+sel_freight))</f>
        <v>17706.145500990111</v>
      </c>
      <c r="M68" s="43">
        <f>M38*(_xlfn.XLOOKUP($B68,$B$6:$B$11,$L$6:$L$11)*(1+sel_freight))</f>
        <v>17363.847433308405</v>
      </c>
      <c r="N68" s="43">
        <f>N38*(_xlfn.XLOOKUP($B68,$B$6:$B$11,$L$6:$L$11)*(1+sel_freight))</f>
        <v>17820.244856884012</v>
      </c>
      <c r="O68" s="43">
        <f>O38*(_xlfn.XLOOKUP($B68,$B$6:$B$11,$L$6:$L$11)*(1+sel_freight))</f>
        <v>19645.834551186446</v>
      </c>
      <c r="P68" s="46">
        <f t="shared" si="17"/>
        <v>72536.072342368978</v>
      </c>
    </row>
    <row r="69" spans="2:16" x14ac:dyDescent="0.3">
      <c r="B69" t="str">
        <f t="shared" si="16"/>
        <v>Poultry</v>
      </c>
      <c r="D69" s="43">
        <f>D39*(_xlfn.XLOOKUP($B69,$B$6:$B$11,$L$6:$L$11)*(1+sel_freight))</f>
        <v>0</v>
      </c>
      <c r="E69" s="43">
        <f>E39*(_xlfn.XLOOKUP($B69,$B$6:$B$11,$L$6:$L$11)*(1+sel_freight))</f>
        <v>0</v>
      </c>
      <c r="F69" s="43">
        <f>F39*(_xlfn.XLOOKUP($B69,$B$6:$B$11,$L$6:$L$11)*(1+sel_freight))</f>
        <v>0</v>
      </c>
      <c r="G69" s="43">
        <f>G39*(_xlfn.XLOOKUP($B69,$B$6:$B$11,$L$6:$L$11)*(1+sel_freight))</f>
        <v>0</v>
      </c>
      <c r="H69" s="43">
        <f>H39*(_xlfn.XLOOKUP($B69,$B$6:$B$11,$L$6:$L$11)*(1+sel_freight))</f>
        <v>0</v>
      </c>
      <c r="I69" s="43">
        <f>I39*(_xlfn.XLOOKUP($B69,$B$6:$B$11,$L$6:$L$11)*(1+sel_freight))</f>
        <v>0</v>
      </c>
      <c r="J69" s="43">
        <f>J39*(_xlfn.XLOOKUP($B69,$B$6:$B$11,$L$6:$L$11)*(1+sel_freight))</f>
        <v>0</v>
      </c>
      <c r="K69" s="43">
        <f>K39*(_xlfn.XLOOKUP($B69,$B$6:$B$11,$L$6:$L$11)*(1+sel_freight))</f>
        <v>0</v>
      </c>
      <c r="L69" s="43">
        <f>L39*(_xlfn.XLOOKUP($B69,$B$6:$B$11,$L$6:$L$11)*(1+sel_freight))</f>
        <v>24875.784766077795</v>
      </c>
      <c r="M69" s="43">
        <f>M39*(_xlfn.XLOOKUP($B69,$B$6:$B$11,$L$6:$L$11)*(1+sel_freight))</f>
        <v>24733.894507951863</v>
      </c>
      <c r="N69" s="43">
        <f>N39*(_xlfn.XLOOKUP($B69,$B$6:$B$11,$L$6:$L$11)*(1+sel_freight))</f>
        <v>25394.895466538517</v>
      </c>
      <c r="O69" s="43">
        <f>O39*(_xlfn.XLOOKUP($B69,$B$6:$B$11,$L$6:$L$11)*(1+sel_freight))</f>
        <v>27706.668452590264</v>
      </c>
      <c r="P69" s="46">
        <f t="shared" si="17"/>
        <v>102711.24319315844</v>
      </c>
    </row>
    <row r="70" spans="2:16" x14ac:dyDescent="0.3">
      <c r="B70" t="str">
        <f t="shared" si="16"/>
        <v>Seafood</v>
      </c>
      <c r="D70" s="43">
        <f>D40*(_xlfn.XLOOKUP($B70,$B$6:$B$11,$L$6:$L$11)*(1+sel_freight))</f>
        <v>0</v>
      </c>
      <c r="E70" s="43">
        <f>E40*(_xlfn.XLOOKUP($B70,$B$6:$B$11,$L$6:$L$11)*(1+sel_freight))</f>
        <v>0</v>
      </c>
      <c r="F70" s="43">
        <f>F40*(_xlfn.XLOOKUP($B70,$B$6:$B$11,$L$6:$L$11)*(1+sel_freight))</f>
        <v>0</v>
      </c>
      <c r="G70" s="43">
        <f>G40*(_xlfn.XLOOKUP($B70,$B$6:$B$11,$L$6:$L$11)*(1+sel_freight))</f>
        <v>0</v>
      </c>
      <c r="H70" s="43">
        <f>H40*(_xlfn.XLOOKUP($B70,$B$6:$B$11,$L$6:$L$11)*(1+sel_freight))</f>
        <v>0</v>
      </c>
      <c r="I70" s="43">
        <f>I40*(_xlfn.XLOOKUP($B70,$B$6:$B$11,$L$6:$L$11)*(1+sel_freight))</f>
        <v>0</v>
      </c>
      <c r="J70" s="43">
        <f>J40*(_xlfn.XLOOKUP($B70,$B$6:$B$11,$L$6:$L$11)*(1+sel_freight))</f>
        <v>0</v>
      </c>
      <c r="K70" s="43">
        <f>K40*(_xlfn.XLOOKUP($B70,$B$6:$B$11,$L$6:$L$11)*(1+sel_freight))</f>
        <v>0</v>
      </c>
      <c r="L70" s="43">
        <f>L40*(_xlfn.XLOOKUP($B70,$B$6:$B$11,$L$6:$L$11)*(1+sel_freight))</f>
        <v>9115.8693051298287</v>
      </c>
      <c r="M70" s="43">
        <f>M40*(_xlfn.XLOOKUP($B70,$B$6:$B$11,$L$6:$L$11)*(1+sel_freight))</f>
        <v>8202.5656384011927</v>
      </c>
      <c r="N70" s="43">
        <f>N40*(_xlfn.XLOOKUP($B70,$B$6:$B$11,$L$6:$L$11)*(1+sel_freight))</f>
        <v>7677.2443564106579</v>
      </c>
      <c r="O70" s="43">
        <f>O40*(_xlfn.XLOOKUP($B70,$B$6:$B$11,$L$6:$L$11)*(1+sel_freight))</f>
        <v>8738.1873376856565</v>
      </c>
      <c r="P70" s="46">
        <f t="shared" si="17"/>
        <v>33733.866637627332</v>
      </c>
    </row>
    <row r="71" spans="2:16" x14ac:dyDescent="0.3">
      <c r="B71" t="str">
        <f t="shared" si="16"/>
        <v>Charcuterie</v>
      </c>
      <c r="D71" s="43">
        <f>D41*(_xlfn.XLOOKUP($B71,$B$6:$B$11,$L$6:$L$11)*(1+sel_freight))</f>
        <v>0</v>
      </c>
      <c r="E71" s="43">
        <f>E41*(_xlfn.XLOOKUP($B71,$B$6:$B$11,$L$6:$L$11)*(1+sel_freight))</f>
        <v>0</v>
      </c>
      <c r="F71" s="43">
        <f>F41*(_xlfn.XLOOKUP($B71,$B$6:$B$11,$L$6:$L$11)*(1+sel_freight))</f>
        <v>0</v>
      </c>
      <c r="G71" s="43">
        <f>G41*(_xlfn.XLOOKUP($B71,$B$6:$B$11,$L$6:$L$11)*(1+sel_freight))</f>
        <v>0</v>
      </c>
      <c r="H71" s="43">
        <f>H41*(_xlfn.XLOOKUP($B71,$B$6:$B$11,$L$6:$L$11)*(1+sel_freight))</f>
        <v>0</v>
      </c>
      <c r="I71" s="43">
        <f>I41*(_xlfn.XLOOKUP($B71,$B$6:$B$11,$L$6:$L$11)*(1+sel_freight))</f>
        <v>0</v>
      </c>
      <c r="J71" s="43">
        <f>J41*(_xlfn.XLOOKUP($B71,$B$6:$B$11,$L$6:$L$11)*(1+sel_freight))</f>
        <v>0</v>
      </c>
      <c r="K71" s="43">
        <f>K41*(_xlfn.XLOOKUP($B71,$B$6:$B$11,$L$6:$L$11)*(1+sel_freight))</f>
        <v>0</v>
      </c>
      <c r="L71" s="43">
        <f>L41*(_xlfn.XLOOKUP($B71,$B$6:$B$11,$L$6:$L$11)*(1+sel_freight))</f>
        <v>7497.4376757173741</v>
      </c>
      <c r="M71" s="43">
        <f>M41*(_xlfn.XLOOKUP($B71,$B$6:$B$11,$L$6:$L$11)*(1+sel_freight))</f>
        <v>8229.6496082839949</v>
      </c>
      <c r="N71" s="43">
        <f>N41*(_xlfn.XLOOKUP($B71,$B$6:$B$11,$L$6:$L$11)*(1+sel_freight))</f>
        <v>9384.6881497975373</v>
      </c>
      <c r="O71" s="43">
        <f>O41*(_xlfn.XLOOKUP($B71,$B$6:$B$11,$L$6:$L$11)*(1+sel_freight))</f>
        <v>10519.101003069767</v>
      </c>
      <c r="P71" s="46">
        <f t="shared" si="17"/>
        <v>35630.876436868675</v>
      </c>
    </row>
    <row r="72" spans="2:16" x14ac:dyDescent="0.3">
      <c r="B72" t="str">
        <f t="shared" si="16"/>
        <v>Cheese &amp; Dairy</v>
      </c>
      <c r="D72" s="43">
        <f>D42*(_xlfn.XLOOKUP($B72,$B$6:$B$11,$L$6:$L$11)*(1+sel_freight))</f>
        <v>0</v>
      </c>
      <c r="E72" s="43">
        <f>E42*(_xlfn.XLOOKUP($B72,$B$6:$B$11,$L$6:$L$11)*(1+sel_freight))</f>
        <v>0</v>
      </c>
      <c r="F72" s="43">
        <f>F42*(_xlfn.XLOOKUP($B72,$B$6:$B$11,$L$6:$L$11)*(1+sel_freight))</f>
        <v>0</v>
      </c>
      <c r="G72" s="43">
        <f>G42*(_xlfn.XLOOKUP($B72,$B$6:$B$11,$L$6:$L$11)*(1+sel_freight))</f>
        <v>0</v>
      </c>
      <c r="H72" s="43">
        <f>H42*(_xlfn.XLOOKUP($B72,$B$6:$B$11,$L$6:$L$11)*(1+sel_freight))</f>
        <v>0</v>
      </c>
      <c r="I72" s="43">
        <f>I42*(_xlfn.XLOOKUP($B72,$B$6:$B$11,$L$6:$L$11)*(1+sel_freight))</f>
        <v>0</v>
      </c>
      <c r="J72" s="43">
        <f>J42*(_xlfn.XLOOKUP($B72,$B$6:$B$11,$L$6:$L$11)*(1+sel_freight))</f>
        <v>0</v>
      </c>
      <c r="K72" s="43">
        <f>K42*(_xlfn.XLOOKUP($B72,$B$6:$B$11,$L$6:$L$11)*(1+sel_freight))</f>
        <v>0</v>
      </c>
      <c r="L72" s="43">
        <f>L42*(_xlfn.XLOOKUP($B72,$B$6:$B$11,$L$6:$L$11)*(1+sel_freight))</f>
        <v>10378.466156403012</v>
      </c>
      <c r="M72" s="43">
        <f>M42*(_xlfn.XLOOKUP($B72,$B$6:$B$11,$L$6:$L$11)*(1+sel_freight))</f>
        <v>10855.599191494464</v>
      </c>
      <c r="N72" s="43">
        <f>N42*(_xlfn.XLOOKUP($B72,$B$6:$B$11,$L$6:$L$11)*(1+sel_freight))</f>
        <v>11888.839005416641</v>
      </c>
      <c r="O72" s="43">
        <f>O42*(_xlfn.XLOOKUP($B72,$B$6:$B$11,$L$6:$L$11)*(1+sel_freight))</f>
        <v>13435.408153644103</v>
      </c>
      <c r="P72" s="46">
        <f t="shared" si="17"/>
        <v>46558.312506958224</v>
      </c>
    </row>
    <row r="73" spans="2:16" x14ac:dyDescent="0.3">
      <c r="B73" s="47" t="s">
        <v>215</v>
      </c>
      <c r="C73" s="47"/>
      <c r="D73" s="48">
        <f t="shared" ref="D73:P73" si="18">SUM(D67:D72)</f>
        <v>0</v>
      </c>
      <c r="E73" s="48">
        <f t="shared" si="18"/>
        <v>0</v>
      </c>
      <c r="F73" s="48">
        <f t="shared" si="18"/>
        <v>0</v>
      </c>
      <c r="G73" s="48">
        <f t="shared" si="18"/>
        <v>0</v>
      </c>
      <c r="H73" s="48">
        <f t="shared" si="18"/>
        <v>0</v>
      </c>
      <c r="I73" s="48">
        <f t="shared" si="18"/>
        <v>0</v>
      </c>
      <c r="J73" s="48">
        <f t="shared" si="18"/>
        <v>0</v>
      </c>
      <c r="K73" s="48">
        <f t="shared" si="18"/>
        <v>0</v>
      </c>
      <c r="L73" s="48">
        <f t="shared" si="18"/>
        <v>89166.893355197462</v>
      </c>
      <c r="M73" s="48">
        <f t="shared" si="18"/>
        <v>88385.626029088657</v>
      </c>
      <c r="N73" s="48">
        <f t="shared" si="18"/>
        <v>90141.500964388673</v>
      </c>
      <c r="O73" s="48">
        <f t="shared" si="18"/>
        <v>98731.858988651977</v>
      </c>
      <c r="P73" s="48">
        <f t="shared" si="18"/>
        <v>366425.87933732674</v>
      </c>
    </row>
    <row r="76" spans="2:16" x14ac:dyDescent="0.3">
      <c r="B76" s="54" t="s">
        <v>220</v>
      </c>
      <c r="C76" s="55"/>
      <c r="D76" s="55"/>
      <c r="E76" s="55"/>
      <c r="F76" s="55"/>
      <c r="G76" s="55"/>
      <c r="H76" s="55"/>
      <c r="I76" s="55"/>
      <c r="J76" s="55"/>
      <c r="K76" s="55"/>
      <c r="L76" s="55"/>
      <c r="M76" s="55"/>
      <c r="N76" s="55"/>
      <c r="O76" s="55"/>
      <c r="P76" s="55"/>
    </row>
    <row r="77" spans="2:16" x14ac:dyDescent="0.3">
      <c r="B77" t="str">
        <f t="shared" ref="B77:B80" si="19">$B16</f>
        <v>Sales &amp; Marketing</v>
      </c>
      <c r="D77" s="43" cm="1">
        <f t="array" ref="D77">IF(ISCLOSED(D$23),0,SUMIFS(tbl_Opex[amount],tbl_Opex[dept],$B77,tbl_Opex[scenario],"Budget",tbl_Opex[month],D$23)*_xlfn.XLOOKUP($B77,$B$16:$B$19,$E$16:$E$19))</f>
        <v>0</v>
      </c>
      <c r="E77" s="43" cm="1">
        <f t="array" ref="E77">IF(ISCLOSED(E$23),0,SUMIFS(tbl_Opex[amount],tbl_Opex[dept],$B77,tbl_Opex[scenario],"Budget",tbl_Opex[month],E$23)*_xlfn.XLOOKUP($B77,$B$16:$B$19,$E$16:$E$19))</f>
        <v>0</v>
      </c>
      <c r="F77" s="43" cm="1">
        <f t="array" ref="F77">IF(ISCLOSED(F$23),0,SUMIFS(tbl_Opex[amount],tbl_Opex[dept],$B77,tbl_Opex[scenario],"Budget",tbl_Opex[month],F$23)*_xlfn.XLOOKUP($B77,$B$16:$B$19,$E$16:$E$19))</f>
        <v>0</v>
      </c>
      <c r="G77" s="43" cm="1">
        <f t="array" ref="G77">IF(ISCLOSED(G$23),0,SUMIFS(tbl_Opex[amount],tbl_Opex[dept],$B77,tbl_Opex[scenario],"Budget",tbl_Opex[month],G$23)*_xlfn.XLOOKUP($B77,$B$16:$B$19,$E$16:$E$19))</f>
        <v>0</v>
      </c>
      <c r="H77" s="43" cm="1">
        <f t="array" ref="H77">IF(ISCLOSED(H$23),0,SUMIFS(tbl_Opex[amount],tbl_Opex[dept],$B77,tbl_Opex[scenario],"Budget",tbl_Opex[month],H$23)*_xlfn.XLOOKUP($B77,$B$16:$B$19,$E$16:$E$19))</f>
        <v>0</v>
      </c>
      <c r="I77" s="43" cm="1">
        <f t="array" ref="I77">IF(ISCLOSED(I$23),0,SUMIFS(tbl_Opex[amount],tbl_Opex[dept],$B77,tbl_Opex[scenario],"Budget",tbl_Opex[month],I$23)*_xlfn.XLOOKUP($B77,$B$16:$B$19,$E$16:$E$19))</f>
        <v>0</v>
      </c>
      <c r="J77" s="43" cm="1">
        <f t="array" ref="J77">IF(ISCLOSED(J$23),0,SUMIFS(tbl_Opex[amount],tbl_Opex[dept],$B77,tbl_Opex[scenario],"Budget",tbl_Opex[month],J$23)*_xlfn.XLOOKUP($B77,$B$16:$B$19,$E$16:$E$19))</f>
        <v>0</v>
      </c>
      <c r="K77" s="43" cm="1">
        <f t="array" ref="K77">IF(ISCLOSED(K$23),0,SUMIFS(tbl_Opex[amount],tbl_Opex[dept],$B77,tbl_Opex[scenario],"Budget",tbl_Opex[month],K$23)*_xlfn.XLOOKUP($B77,$B$16:$B$19,$E$16:$E$19))</f>
        <v>0</v>
      </c>
      <c r="L77" s="43" cm="1">
        <f t="array" ref="L77">IF(ISCLOSED(L$23),0,SUMIFS(tbl_Opex[amount],tbl_Opex[dept],$B77,tbl_Opex[scenario],"Budget",tbl_Opex[month],L$23)*_xlfn.XLOOKUP($B77,$B$16:$B$19,$E$16:$E$19))</f>
        <v>197885.27625000002</v>
      </c>
      <c r="M77" s="43" cm="1">
        <f t="array" ref="M77">IF(ISCLOSED(M$23),0,SUMIFS(tbl_Opex[amount],tbl_Opex[dept],$B77,tbl_Opex[scenario],"Budget",tbl_Opex[month],M$23)*_xlfn.XLOOKUP($B77,$B$16:$B$19,$E$16:$E$19))</f>
        <v>197885.27625000002</v>
      </c>
      <c r="N77" s="43" cm="1">
        <f t="array" ref="N77">IF(ISCLOSED(N$23),0,SUMIFS(tbl_Opex[amount],tbl_Opex[dept],$B77,tbl_Opex[scenario],"Budget",tbl_Opex[month],N$23)*_xlfn.XLOOKUP($B77,$B$16:$B$19,$E$16:$E$19))</f>
        <v>197885.27625000002</v>
      </c>
      <c r="O77" s="43" cm="1">
        <f t="array" ref="O77">IF(ISCLOSED(O$23),0,SUMIFS(tbl_Opex[amount],tbl_Opex[dept],$B77,tbl_Opex[scenario],"Budget",tbl_Opex[month],O$23)*_xlfn.XLOOKUP($B77,$B$16:$B$19,$E$16:$E$19))</f>
        <v>197885.27625000002</v>
      </c>
      <c r="P77" s="46">
        <f t="shared" ref="P77:P80" si="20">SUM(D77:O77)</f>
        <v>791541.1050000001</v>
      </c>
    </row>
    <row r="78" spans="2:16" x14ac:dyDescent="0.3">
      <c r="B78" t="str">
        <f t="shared" si="19"/>
        <v>Warehouse &amp; Logistics</v>
      </c>
      <c r="D78" s="43" cm="1">
        <f t="array" ref="D78">IF(ISCLOSED(D$23),0,SUMIFS(tbl_Opex[amount],tbl_Opex[dept],$B78,tbl_Opex[scenario],"Budget",tbl_Opex[month],D$23)*_xlfn.XLOOKUP($B78,$B$16:$B$19,$E$16:$E$19))</f>
        <v>0</v>
      </c>
      <c r="E78" s="43" cm="1">
        <f t="array" ref="E78">IF(ISCLOSED(E$23),0,SUMIFS(tbl_Opex[amount],tbl_Opex[dept],$B78,tbl_Opex[scenario],"Budget",tbl_Opex[month],E$23)*_xlfn.XLOOKUP($B78,$B$16:$B$19,$E$16:$E$19))</f>
        <v>0</v>
      </c>
      <c r="F78" s="43" cm="1">
        <f t="array" ref="F78">IF(ISCLOSED(F$23),0,SUMIFS(tbl_Opex[amount],tbl_Opex[dept],$B78,tbl_Opex[scenario],"Budget",tbl_Opex[month],F$23)*_xlfn.XLOOKUP($B78,$B$16:$B$19,$E$16:$E$19))</f>
        <v>0</v>
      </c>
      <c r="G78" s="43" cm="1">
        <f t="array" ref="G78">IF(ISCLOSED(G$23),0,SUMIFS(tbl_Opex[amount],tbl_Opex[dept],$B78,tbl_Opex[scenario],"Budget",tbl_Opex[month],G$23)*_xlfn.XLOOKUP($B78,$B$16:$B$19,$E$16:$E$19))</f>
        <v>0</v>
      </c>
      <c r="H78" s="43" cm="1">
        <f t="array" ref="H78">IF(ISCLOSED(H$23),0,SUMIFS(tbl_Opex[amount],tbl_Opex[dept],$B78,tbl_Opex[scenario],"Budget",tbl_Opex[month],H$23)*_xlfn.XLOOKUP($B78,$B$16:$B$19,$E$16:$E$19))</f>
        <v>0</v>
      </c>
      <c r="I78" s="43" cm="1">
        <f t="array" ref="I78">IF(ISCLOSED(I$23),0,SUMIFS(tbl_Opex[amount],tbl_Opex[dept],$B78,tbl_Opex[scenario],"Budget",tbl_Opex[month],I$23)*_xlfn.XLOOKUP($B78,$B$16:$B$19,$E$16:$E$19))</f>
        <v>0</v>
      </c>
      <c r="J78" s="43" cm="1">
        <f t="array" ref="J78">IF(ISCLOSED(J$23),0,SUMIFS(tbl_Opex[amount],tbl_Opex[dept],$B78,tbl_Opex[scenario],"Budget",tbl_Opex[month],J$23)*_xlfn.XLOOKUP($B78,$B$16:$B$19,$E$16:$E$19))</f>
        <v>0</v>
      </c>
      <c r="K78" s="43" cm="1">
        <f t="array" ref="K78">IF(ISCLOSED(K$23),0,SUMIFS(tbl_Opex[amount],tbl_Opex[dept],$B78,tbl_Opex[scenario],"Budget",tbl_Opex[month],K$23)*_xlfn.XLOOKUP($B78,$B$16:$B$19,$E$16:$E$19))</f>
        <v>0</v>
      </c>
      <c r="L78" s="43" cm="1">
        <f t="array" ref="L78">IF(ISCLOSED(L$23),0,SUMIFS(tbl_Opex[amount],tbl_Opex[dept],$B78,tbl_Opex[scenario],"Budget",tbl_Opex[month],L$23)*_xlfn.XLOOKUP($B78,$B$16:$B$19,$E$16:$E$19))</f>
        <v>298496.52250000002</v>
      </c>
      <c r="M78" s="43" cm="1">
        <f t="array" ref="M78">IF(ISCLOSED(M$23),0,SUMIFS(tbl_Opex[amount],tbl_Opex[dept],$B78,tbl_Opex[scenario],"Budget",tbl_Opex[month],M$23)*_xlfn.XLOOKUP($B78,$B$16:$B$19,$E$16:$E$19))</f>
        <v>298496.52250000002</v>
      </c>
      <c r="N78" s="43" cm="1">
        <f t="array" ref="N78">IF(ISCLOSED(N$23),0,SUMIFS(tbl_Opex[amount],tbl_Opex[dept],$B78,tbl_Opex[scenario],"Budget",tbl_Opex[month],N$23)*_xlfn.XLOOKUP($B78,$B$16:$B$19,$E$16:$E$19))</f>
        <v>316406.31363369006</v>
      </c>
      <c r="O78" s="43" cm="1">
        <f t="array" ref="O78">IF(ISCLOSED(O$23),0,SUMIFS(tbl_Opex[amount],tbl_Opex[dept],$B78,tbl_Opex[scenario],"Budget",tbl_Opex[month],O$23)*_xlfn.XLOOKUP($B78,$B$16:$B$19,$E$16:$E$19))</f>
        <v>316406.31363369006</v>
      </c>
      <c r="P78" s="46">
        <f t="shared" si="20"/>
        <v>1229805.6722673802</v>
      </c>
    </row>
    <row r="79" spans="2:16" x14ac:dyDescent="0.3">
      <c r="B79" t="str">
        <f t="shared" si="19"/>
        <v>General &amp; Admin</v>
      </c>
      <c r="D79" s="43" cm="1">
        <f t="array" ref="D79">IF(ISCLOSED(D$23),0,SUMIFS(tbl_Opex[amount],tbl_Opex[dept],$B79,tbl_Opex[scenario],"Budget",tbl_Opex[month],D$23)*_xlfn.XLOOKUP($B79,$B$16:$B$19,$E$16:$E$19))</f>
        <v>0</v>
      </c>
      <c r="E79" s="43" cm="1">
        <f t="array" ref="E79">IF(ISCLOSED(E$23),0,SUMIFS(tbl_Opex[amount],tbl_Opex[dept],$B79,tbl_Opex[scenario],"Budget",tbl_Opex[month],E$23)*_xlfn.XLOOKUP($B79,$B$16:$B$19,$E$16:$E$19))</f>
        <v>0</v>
      </c>
      <c r="F79" s="43" cm="1">
        <f t="array" ref="F79">IF(ISCLOSED(F$23),0,SUMIFS(tbl_Opex[amount],tbl_Opex[dept],$B79,tbl_Opex[scenario],"Budget",tbl_Opex[month],F$23)*_xlfn.XLOOKUP($B79,$B$16:$B$19,$E$16:$E$19))</f>
        <v>0</v>
      </c>
      <c r="G79" s="43" cm="1">
        <f t="array" ref="G79">IF(ISCLOSED(G$23),0,SUMIFS(tbl_Opex[amount],tbl_Opex[dept],$B79,tbl_Opex[scenario],"Budget",tbl_Opex[month],G$23)*_xlfn.XLOOKUP($B79,$B$16:$B$19,$E$16:$E$19))</f>
        <v>0</v>
      </c>
      <c r="H79" s="43" cm="1">
        <f t="array" ref="H79">IF(ISCLOSED(H$23),0,SUMIFS(tbl_Opex[amount],tbl_Opex[dept],$B79,tbl_Opex[scenario],"Budget",tbl_Opex[month],H$23)*_xlfn.XLOOKUP($B79,$B$16:$B$19,$E$16:$E$19))</f>
        <v>0</v>
      </c>
      <c r="I79" s="43" cm="1">
        <f t="array" ref="I79">IF(ISCLOSED(I$23),0,SUMIFS(tbl_Opex[amount],tbl_Opex[dept],$B79,tbl_Opex[scenario],"Budget",tbl_Opex[month],I$23)*_xlfn.XLOOKUP($B79,$B$16:$B$19,$E$16:$E$19))</f>
        <v>0</v>
      </c>
      <c r="J79" s="43" cm="1">
        <f t="array" ref="J79">IF(ISCLOSED(J$23),0,SUMIFS(tbl_Opex[amount],tbl_Opex[dept],$B79,tbl_Opex[scenario],"Budget",tbl_Opex[month],J$23)*_xlfn.XLOOKUP($B79,$B$16:$B$19,$E$16:$E$19))</f>
        <v>0</v>
      </c>
      <c r="K79" s="43" cm="1">
        <f t="array" ref="K79">IF(ISCLOSED(K$23),0,SUMIFS(tbl_Opex[amount],tbl_Opex[dept],$B79,tbl_Opex[scenario],"Budget",tbl_Opex[month],K$23)*_xlfn.XLOOKUP($B79,$B$16:$B$19,$E$16:$E$19))</f>
        <v>0</v>
      </c>
      <c r="L79" s="43" cm="1">
        <f t="array" ref="L79">IF(ISCLOSED(L$23),0,SUMIFS(tbl_Opex[amount],tbl_Opex[dept],$B79,tbl_Opex[scenario],"Budget",tbl_Opex[month],L$23)*_xlfn.XLOOKUP($B79,$B$16:$B$19,$E$16:$E$19))</f>
        <v>183613.78375</v>
      </c>
      <c r="M79" s="43" cm="1">
        <f t="array" ref="M79">IF(ISCLOSED(M$23),0,SUMIFS(tbl_Opex[amount],tbl_Opex[dept],$B79,tbl_Opex[scenario],"Budget",tbl_Opex[month],M$23)*_xlfn.XLOOKUP($B79,$B$16:$B$19,$E$16:$E$19))</f>
        <v>183613.78375</v>
      </c>
      <c r="N79" s="43" cm="1">
        <f t="array" ref="N79">IF(ISCLOSED(N$23),0,SUMIFS(tbl_Opex[amount],tbl_Opex[dept],$B79,tbl_Opex[scenario],"Budget",tbl_Opex[month],N$23)*_xlfn.XLOOKUP($B79,$B$16:$B$19,$E$16:$E$19))</f>
        <v>183613.78375</v>
      </c>
      <c r="O79" s="43" cm="1">
        <f t="array" ref="O79">IF(ISCLOSED(O$23),0,SUMIFS(tbl_Opex[amount],tbl_Opex[dept],$B79,tbl_Opex[scenario],"Budget",tbl_Opex[month],O$23)*_xlfn.XLOOKUP($B79,$B$16:$B$19,$E$16:$E$19))</f>
        <v>183613.78375</v>
      </c>
      <c r="P79" s="46">
        <f t="shared" si="20"/>
        <v>734455.13500000001</v>
      </c>
    </row>
    <row r="80" spans="2:16" x14ac:dyDescent="0.3">
      <c r="B80" t="str">
        <f t="shared" si="19"/>
        <v>Technology</v>
      </c>
      <c r="D80" s="43" cm="1">
        <f t="array" ref="D80">IF(ISCLOSED(D$23),0,SUMIFS(tbl_Opex[amount],tbl_Opex[dept],$B80,tbl_Opex[scenario],"Budget",tbl_Opex[month],D$23)*_xlfn.XLOOKUP($B80,$B$16:$B$19,$E$16:$E$19))</f>
        <v>0</v>
      </c>
      <c r="E80" s="43" cm="1">
        <f t="array" ref="E80">IF(ISCLOSED(E$23),0,SUMIFS(tbl_Opex[amount],tbl_Opex[dept],$B80,tbl_Opex[scenario],"Budget",tbl_Opex[month],E$23)*_xlfn.XLOOKUP($B80,$B$16:$B$19,$E$16:$E$19))</f>
        <v>0</v>
      </c>
      <c r="F80" s="43" cm="1">
        <f t="array" ref="F80">IF(ISCLOSED(F$23),0,SUMIFS(tbl_Opex[amount],tbl_Opex[dept],$B80,tbl_Opex[scenario],"Budget",tbl_Opex[month],F$23)*_xlfn.XLOOKUP($B80,$B$16:$B$19,$E$16:$E$19))</f>
        <v>0</v>
      </c>
      <c r="G80" s="43" cm="1">
        <f t="array" ref="G80">IF(ISCLOSED(G$23),0,SUMIFS(tbl_Opex[amount],tbl_Opex[dept],$B80,tbl_Opex[scenario],"Budget",tbl_Opex[month],G$23)*_xlfn.XLOOKUP($B80,$B$16:$B$19,$E$16:$E$19))</f>
        <v>0</v>
      </c>
      <c r="H80" s="43" cm="1">
        <f t="array" ref="H80">IF(ISCLOSED(H$23),0,SUMIFS(tbl_Opex[amount],tbl_Opex[dept],$B80,tbl_Opex[scenario],"Budget",tbl_Opex[month],H$23)*_xlfn.XLOOKUP($B80,$B$16:$B$19,$E$16:$E$19))</f>
        <v>0</v>
      </c>
      <c r="I80" s="43" cm="1">
        <f t="array" ref="I80">IF(ISCLOSED(I$23),0,SUMIFS(tbl_Opex[amount],tbl_Opex[dept],$B80,tbl_Opex[scenario],"Budget",tbl_Opex[month],I$23)*_xlfn.XLOOKUP($B80,$B$16:$B$19,$E$16:$E$19))</f>
        <v>0</v>
      </c>
      <c r="J80" s="43" cm="1">
        <f t="array" ref="J80">IF(ISCLOSED(J$23),0,SUMIFS(tbl_Opex[amount],tbl_Opex[dept],$B80,tbl_Opex[scenario],"Budget",tbl_Opex[month],J$23)*_xlfn.XLOOKUP($B80,$B$16:$B$19,$E$16:$E$19))</f>
        <v>0</v>
      </c>
      <c r="K80" s="43" cm="1">
        <f t="array" ref="K80">IF(ISCLOSED(K$23),0,SUMIFS(tbl_Opex[amount],tbl_Opex[dept],$B80,tbl_Opex[scenario],"Budget",tbl_Opex[month],K$23)*_xlfn.XLOOKUP($B80,$B$16:$B$19,$E$16:$E$19))</f>
        <v>0</v>
      </c>
      <c r="L80" s="43" cm="1">
        <f t="array" ref="L80">IF(ISCLOSED(L$23),0,SUMIFS(tbl_Opex[amount],tbl_Opex[dept],$B80,tbl_Opex[scenario],"Budget",tbl_Opex[month],L$23)*_xlfn.XLOOKUP($B80,$B$16:$B$19,$E$16:$E$19))</f>
        <v>58232.798750000002</v>
      </c>
      <c r="M80" s="43" cm="1">
        <f t="array" ref="M80">IF(ISCLOSED(M$23),0,SUMIFS(tbl_Opex[amount],tbl_Opex[dept],$B80,tbl_Opex[scenario],"Budget",tbl_Opex[month],M$23)*_xlfn.XLOOKUP($B80,$B$16:$B$19,$E$16:$E$19))</f>
        <v>58232.798750000002</v>
      </c>
      <c r="N80" s="43" cm="1">
        <f t="array" ref="N80">IF(ISCLOSED(N$23),0,SUMIFS(tbl_Opex[amount],tbl_Opex[dept],$B80,tbl_Opex[scenario],"Budget",tbl_Opex[month],N$23)*_xlfn.XLOOKUP($B80,$B$16:$B$19,$E$16:$E$19))</f>
        <v>58232.798750000002</v>
      </c>
      <c r="O80" s="43" cm="1">
        <f t="array" ref="O80">IF(ISCLOSED(O$23),0,SUMIFS(tbl_Opex[amount],tbl_Opex[dept],$B80,tbl_Opex[scenario],"Budget",tbl_Opex[month],O$23)*_xlfn.XLOOKUP($B80,$B$16:$B$19,$E$16:$E$19))</f>
        <v>58232.798750000002</v>
      </c>
      <c r="P80" s="46">
        <f t="shared" si="20"/>
        <v>232931.19500000001</v>
      </c>
    </row>
    <row r="81" spans="2:16" x14ac:dyDescent="0.3">
      <c r="B81" s="47" t="s">
        <v>215</v>
      </c>
      <c r="C81" s="47"/>
      <c r="D81" s="48">
        <f t="shared" ref="D81:P81" si="21">SUM(D77:D80)</f>
        <v>0</v>
      </c>
      <c r="E81" s="48">
        <f t="shared" si="21"/>
        <v>0</v>
      </c>
      <c r="F81" s="48">
        <f t="shared" si="21"/>
        <v>0</v>
      </c>
      <c r="G81" s="48">
        <f t="shared" si="21"/>
        <v>0</v>
      </c>
      <c r="H81" s="48">
        <f t="shared" si="21"/>
        <v>0</v>
      </c>
      <c r="I81" s="48">
        <f t="shared" si="21"/>
        <v>0</v>
      </c>
      <c r="J81" s="48">
        <f t="shared" si="21"/>
        <v>0</v>
      </c>
      <c r="K81" s="48">
        <f t="shared" si="21"/>
        <v>0</v>
      </c>
      <c r="L81" s="48">
        <f t="shared" si="21"/>
        <v>738228.38124999998</v>
      </c>
      <c r="M81" s="48">
        <f t="shared" si="21"/>
        <v>738228.38124999998</v>
      </c>
      <c r="N81" s="48">
        <f t="shared" si="21"/>
        <v>756138.17238369014</v>
      </c>
      <c r="O81" s="48">
        <f t="shared" si="21"/>
        <v>756138.17238369014</v>
      </c>
      <c r="P81" s="48">
        <f t="shared" si="21"/>
        <v>2988733.1072673802</v>
      </c>
    </row>
    <row r="84" spans="2:16" x14ac:dyDescent="0.3">
      <c r="B84" s="54" t="s">
        <v>221</v>
      </c>
      <c r="C84" s="55"/>
      <c r="D84" s="55"/>
      <c r="E84" s="55"/>
      <c r="F84" s="55"/>
      <c r="G84" s="55"/>
      <c r="H84" s="55"/>
      <c r="I84" s="55"/>
      <c r="J84" s="55"/>
      <c r="K84" s="55"/>
      <c r="L84" s="55"/>
      <c r="M84" s="55"/>
      <c r="N84" s="55"/>
      <c r="O84" s="55"/>
      <c r="P84" s="55"/>
    </row>
    <row r="85" spans="2:16" x14ac:dyDescent="0.3">
      <c r="B85" t="str">
        <f t="shared" ref="B85:B88" si="22">$B16</f>
        <v>Sales &amp; Marketing</v>
      </c>
      <c r="D85" s="43">
        <f>D77*(1+sel_opex)</f>
        <v>0</v>
      </c>
      <c r="E85" s="43">
        <f>E77*(1+sel_opex)</f>
        <v>0</v>
      </c>
      <c r="F85" s="43">
        <f>F77*(1+sel_opex)</f>
        <v>0</v>
      </c>
      <c r="G85" s="43">
        <f>G77*(1+sel_opex)</f>
        <v>0</v>
      </c>
      <c r="H85" s="43">
        <f>H77*(1+sel_opex)</f>
        <v>0</v>
      </c>
      <c r="I85" s="43">
        <f>I77*(1+sel_opex)</f>
        <v>0</v>
      </c>
      <c r="J85" s="43">
        <f>J77*(1+sel_opex)</f>
        <v>0</v>
      </c>
      <c r="K85" s="43">
        <f>K77*(1+sel_opex)</f>
        <v>0</v>
      </c>
      <c r="L85" s="43">
        <f>L77*(1+sel_opex)</f>
        <v>197885.27625000002</v>
      </c>
      <c r="M85" s="43">
        <f>M77*(1+sel_opex)</f>
        <v>197885.27625000002</v>
      </c>
      <c r="N85" s="43">
        <f>N77*(1+sel_opex)</f>
        <v>197885.27625000002</v>
      </c>
      <c r="O85" s="43">
        <f>O77*(1+sel_opex)</f>
        <v>197885.27625000002</v>
      </c>
      <c r="P85" s="46">
        <f t="shared" ref="P85:P88" si="23">SUM(D85:O85)</f>
        <v>791541.1050000001</v>
      </c>
    </row>
    <row r="86" spans="2:16" x14ac:dyDescent="0.3">
      <c r="B86" t="str">
        <f t="shared" si="22"/>
        <v>Warehouse &amp; Logistics</v>
      </c>
      <c r="D86" s="43">
        <f>D78*(1+sel_opex)</f>
        <v>0</v>
      </c>
      <c r="E86" s="43">
        <f>E78*(1+sel_opex)</f>
        <v>0</v>
      </c>
      <c r="F86" s="43">
        <f>F78*(1+sel_opex)</f>
        <v>0</v>
      </c>
      <c r="G86" s="43">
        <f>G78*(1+sel_opex)</f>
        <v>0</v>
      </c>
      <c r="H86" s="43">
        <f>H78*(1+sel_opex)</f>
        <v>0</v>
      </c>
      <c r="I86" s="43">
        <f>I78*(1+sel_opex)</f>
        <v>0</v>
      </c>
      <c r="J86" s="43">
        <f>J78*(1+sel_opex)</f>
        <v>0</v>
      </c>
      <c r="K86" s="43">
        <f>K78*(1+sel_opex)</f>
        <v>0</v>
      </c>
      <c r="L86" s="43">
        <f>L78*(1+sel_opex)</f>
        <v>298496.52250000002</v>
      </c>
      <c r="M86" s="43">
        <f>M78*(1+sel_opex)</f>
        <v>298496.52250000002</v>
      </c>
      <c r="N86" s="43">
        <f>N78*(1+sel_opex)</f>
        <v>316406.31363369006</v>
      </c>
      <c r="O86" s="43">
        <f>O78*(1+sel_opex)</f>
        <v>316406.31363369006</v>
      </c>
      <c r="P86" s="46">
        <f t="shared" si="23"/>
        <v>1229805.6722673802</v>
      </c>
    </row>
    <row r="87" spans="2:16" x14ac:dyDescent="0.3">
      <c r="B87" t="str">
        <f t="shared" si="22"/>
        <v>General &amp; Admin</v>
      </c>
      <c r="D87" s="43">
        <f>D79*(1+sel_opex)</f>
        <v>0</v>
      </c>
      <c r="E87" s="43">
        <f>E79*(1+sel_opex)</f>
        <v>0</v>
      </c>
      <c r="F87" s="43">
        <f>F79*(1+sel_opex)</f>
        <v>0</v>
      </c>
      <c r="G87" s="43">
        <f>G79*(1+sel_opex)</f>
        <v>0</v>
      </c>
      <c r="H87" s="43">
        <f>H79*(1+sel_opex)</f>
        <v>0</v>
      </c>
      <c r="I87" s="43">
        <f>I79*(1+sel_opex)</f>
        <v>0</v>
      </c>
      <c r="J87" s="43">
        <f>J79*(1+sel_opex)</f>
        <v>0</v>
      </c>
      <c r="K87" s="43">
        <f>K79*(1+sel_opex)</f>
        <v>0</v>
      </c>
      <c r="L87" s="43">
        <f>L79*(1+sel_opex)</f>
        <v>183613.78375</v>
      </c>
      <c r="M87" s="43">
        <f>M79*(1+sel_opex)</f>
        <v>183613.78375</v>
      </c>
      <c r="N87" s="43">
        <f>N79*(1+sel_opex)</f>
        <v>183613.78375</v>
      </c>
      <c r="O87" s="43">
        <f>O79*(1+sel_opex)</f>
        <v>183613.78375</v>
      </c>
      <c r="P87" s="46">
        <f t="shared" si="23"/>
        <v>734455.13500000001</v>
      </c>
    </row>
    <row r="88" spans="2:16" x14ac:dyDescent="0.3">
      <c r="B88" t="str">
        <f t="shared" si="22"/>
        <v>Technology</v>
      </c>
      <c r="D88" s="43">
        <f>D80*(1+sel_opex)</f>
        <v>0</v>
      </c>
      <c r="E88" s="43">
        <f>E80*(1+sel_opex)</f>
        <v>0</v>
      </c>
      <c r="F88" s="43">
        <f>F80*(1+sel_opex)</f>
        <v>0</v>
      </c>
      <c r="G88" s="43">
        <f>G80*(1+sel_opex)</f>
        <v>0</v>
      </c>
      <c r="H88" s="43">
        <f>H80*(1+sel_opex)</f>
        <v>0</v>
      </c>
      <c r="I88" s="43">
        <f>I80*(1+sel_opex)</f>
        <v>0</v>
      </c>
      <c r="J88" s="43">
        <f>J80*(1+sel_opex)</f>
        <v>0</v>
      </c>
      <c r="K88" s="43">
        <f>K80*(1+sel_opex)</f>
        <v>0</v>
      </c>
      <c r="L88" s="43">
        <f>L80*(1+sel_opex)</f>
        <v>58232.798750000002</v>
      </c>
      <c r="M88" s="43">
        <f>M80*(1+sel_opex)</f>
        <v>58232.798750000002</v>
      </c>
      <c r="N88" s="43">
        <f>N80*(1+sel_opex)</f>
        <v>58232.798750000002</v>
      </c>
      <c r="O88" s="43">
        <f>O80*(1+sel_opex)</f>
        <v>58232.798750000002</v>
      </c>
      <c r="P88" s="46">
        <f t="shared" si="23"/>
        <v>232931.19500000001</v>
      </c>
    </row>
    <row r="89" spans="2:16" x14ac:dyDescent="0.3">
      <c r="B89" s="47" t="s">
        <v>215</v>
      </c>
      <c r="C89" s="47"/>
      <c r="D89" s="48">
        <f t="shared" ref="D89:P89" si="24">SUM(D85:D88)</f>
        <v>0</v>
      </c>
      <c r="E89" s="48">
        <f t="shared" si="24"/>
        <v>0</v>
      </c>
      <c r="F89" s="48">
        <f t="shared" si="24"/>
        <v>0</v>
      </c>
      <c r="G89" s="48">
        <f t="shared" si="24"/>
        <v>0</v>
      </c>
      <c r="H89" s="48">
        <f t="shared" si="24"/>
        <v>0</v>
      </c>
      <c r="I89" s="48">
        <f t="shared" si="24"/>
        <v>0</v>
      </c>
      <c r="J89" s="48">
        <f t="shared" si="24"/>
        <v>0</v>
      </c>
      <c r="K89" s="48">
        <f t="shared" si="24"/>
        <v>0</v>
      </c>
      <c r="L89" s="48">
        <f t="shared" si="24"/>
        <v>738228.38124999998</v>
      </c>
      <c r="M89" s="48">
        <f t="shared" si="24"/>
        <v>738228.38124999998</v>
      </c>
      <c r="N89" s="48">
        <f t="shared" si="24"/>
        <v>756138.17238369014</v>
      </c>
      <c r="O89" s="48">
        <f t="shared" si="24"/>
        <v>756138.17238369014</v>
      </c>
      <c r="P89" s="48">
        <f t="shared" si="24"/>
        <v>2988733.1072673802</v>
      </c>
    </row>
    <row r="92" spans="2:16" ht="18" customHeight="1" x14ac:dyDescent="0.3">
      <c r="B92" s="10" t="s">
        <v>222</v>
      </c>
      <c r="C92" s="10"/>
      <c r="D92" s="10"/>
      <c r="E92" s="10"/>
      <c r="F92" s="10"/>
      <c r="G92" s="10"/>
      <c r="H92" s="10"/>
      <c r="I92" s="10"/>
      <c r="J92" s="10"/>
      <c r="K92" s="10"/>
      <c r="L92" s="10"/>
      <c r="M92" s="10"/>
      <c r="N92" s="10"/>
      <c r="O92" s="10"/>
      <c r="P92" s="10"/>
    </row>
    <row r="93" spans="2:16" x14ac:dyDescent="0.3">
      <c r="B93" s="57" t="s">
        <v>223</v>
      </c>
      <c r="C93" s="57"/>
      <c r="D93" s="58">
        <f t="shared" ref="D93:O93" si="25">D$23</f>
        <v>46023</v>
      </c>
      <c r="E93" s="58">
        <f t="shared" si="25"/>
        <v>46054</v>
      </c>
      <c r="F93" s="58">
        <f t="shared" si="25"/>
        <v>46082</v>
      </c>
      <c r="G93" s="58">
        <f t="shared" si="25"/>
        <v>46113</v>
      </c>
      <c r="H93" s="58">
        <f t="shared" si="25"/>
        <v>46143</v>
      </c>
      <c r="I93" s="58">
        <f t="shared" si="25"/>
        <v>46174</v>
      </c>
      <c r="J93" s="58">
        <f t="shared" si="25"/>
        <v>46204</v>
      </c>
      <c r="K93" s="58">
        <f t="shared" si="25"/>
        <v>46235</v>
      </c>
      <c r="L93" s="58">
        <f t="shared" si="25"/>
        <v>46266</v>
      </c>
      <c r="M93" s="58">
        <f t="shared" si="25"/>
        <v>46296</v>
      </c>
      <c r="N93" s="58">
        <f t="shared" si="25"/>
        <v>46327</v>
      </c>
      <c r="O93" s="58">
        <f t="shared" si="25"/>
        <v>46357</v>
      </c>
      <c r="P93" s="57" t="s">
        <v>225</v>
      </c>
    </row>
    <row r="94" spans="2:16" x14ac:dyDescent="0.3">
      <c r="B94" t="str">
        <f t="shared" ref="B94:B99" si="26">$B6</f>
        <v>Beef</v>
      </c>
      <c r="D94" s="43" cm="1">
        <f t="array" ref="D94">IF(ISCLOSED(D$23),SUMIFS(tbl_Sales[units],tbl_Sales[category],$B94,tbl_Sales[month],D$23),0)</f>
        <v>4893</v>
      </c>
      <c r="E94" s="43" cm="1">
        <f t="array" ref="E94">IF(ISCLOSED(E$23),SUMIFS(tbl_Sales[units],tbl_Sales[category],$B94,tbl_Sales[month],E$23),0)</f>
        <v>5109</v>
      </c>
      <c r="F94" s="43" cm="1">
        <f t="array" ref="F94">IF(ISCLOSED(F$23),SUMIFS(tbl_Sales[units],tbl_Sales[category],$B94,tbl_Sales[month],F$23),0)</f>
        <v>5581</v>
      </c>
      <c r="G94" s="43" cm="1">
        <f t="array" ref="G94">IF(ISCLOSED(G$23),SUMIFS(tbl_Sales[units],tbl_Sales[category],$B94,tbl_Sales[month],G$23),0)</f>
        <v>6016</v>
      </c>
      <c r="H94" s="43" cm="1">
        <f t="array" ref="H94">IF(ISCLOSED(H$23),SUMIFS(tbl_Sales[units],tbl_Sales[category],$B94,tbl_Sales[month],H$23),0)</f>
        <v>6617</v>
      </c>
      <c r="I94" s="43" cm="1">
        <f t="array" ref="I94">IF(ISCLOSED(I$23),SUMIFS(tbl_Sales[units],tbl_Sales[category],$B94,tbl_Sales[month],I$23),0)</f>
        <v>7135</v>
      </c>
      <c r="J94" s="43" cm="1">
        <f t="array" ref="J94">IF(ISCLOSED(J$23),SUMIFS(tbl_Sales[units],tbl_Sales[category],$B94,tbl_Sales[month],J$23),0)</f>
        <v>7317</v>
      </c>
      <c r="K94" s="43" cm="1">
        <f t="array" ref="K94">IF(ISCLOSED(K$23),SUMIFS(tbl_Sales[units],tbl_Sales[category],$B94,tbl_Sales[month],K$23),0)</f>
        <v>6976</v>
      </c>
      <c r="L94" s="43" cm="1">
        <f t="array" ref="L94">IF(ISCLOSED(L$23),SUMIFS(tbl_Sales[units],tbl_Sales[category],$B94,tbl_Sales[month],L$23),0)</f>
        <v>0</v>
      </c>
      <c r="M94" s="43" cm="1">
        <f t="array" ref="M94">IF(ISCLOSED(M$23),SUMIFS(tbl_Sales[units],tbl_Sales[category],$B94,tbl_Sales[month],M$23),0)</f>
        <v>0</v>
      </c>
      <c r="N94" s="43" cm="1">
        <f t="array" ref="N94">IF(ISCLOSED(N$23),SUMIFS(tbl_Sales[units],tbl_Sales[category],$B94,tbl_Sales[month],N$23),0)</f>
        <v>0</v>
      </c>
      <c r="O94" s="43" cm="1">
        <f t="array" ref="O94">IF(ISCLOSED(O$23),SUMIFS(tbl_Sales[units],tbl_Sales[category],$B94,tbl_Sales[month],O$23),0)</f>
        <v>0</v>
      </c>
      <c r="P94" s="60" cm="1">
        <f t="array" ref="P94">SAFEDIV(SUMPRODUCT(ABS(D94:O94-D102:O102)),SUM(D94:O94))</f>
        <v>2.6891467246797196E-2</v>
      </c>
    </row>
    <row r="95" spans="2:16" x14ac:dyDescent="0.3">
      <c r="B95" t="str">
        <f t="shared" si="26"/>
        <v>Pork</v>
      </c>
      <c r="D95" s="43" cm="1">
        <f t="array" ref="D95">IF(ISCLOSED(D$23),SUMIFS(tbl_Sales[units],tbl_Sales[category],$B95,tbl_Sales[month],D$23),0)</f>
        <v>4891</v>
      </c>
      <c r="E95" s="43" cm="1">
        <f t="array" ref="E95">IF(ISCLOSED(E$23),SUMIFS(tbl_Sales[units],tbl_Sales[category],$B95,tbl_Sales[month],E$23),0)</f>
        <v>4934</v>
      </c>
      <c r="F95" s="43" cm="1">
        <f t="array" ref="F95">IF(ISCLOSED(F$23),SUMIFS(tbl_Sales[units],tbl_Sales[category],$B95,tbl_Sales[month],F$23),0)</f>
        <v>5181</v>
      </c>
      <c r="G95" s="43" cm="1">
        <f t="array" ref="G95">IF(ISCLOSED(G$23),SUMIFS(tbl_Sales[units],tbl_Sales[category],$B95,tbl_Sales[month],G$23),0)</f>
        <v>5438</v>
      </c>
      <c r="H95" s="43" cm="1">
        <f t="array" ref="H95">IF(ISCLOSED(H$23),SUMIFS(tbl_Sales[units],tbl_Sales[category],$B95,tbl_Sales[month],H$23),0)</f>
        <v>5728</v>
      </c>
      <c r="I95" s="43" cm="1">
        <f t="array" ref="I95">IF(ISCLOSED(I$23),SUMIFS(tbl_Sales[units],tbl_Sales[category],$B95,tbl_Sales[month],I$23),0)</f>
        <v>5777</v>
      </c>
      <c r="J95" s="43" cm="1">
        <f t="array" ref="J95">IF(ISCLOSED(J$23),SUMIFS(tbl_Sales[units],tbl_Sales[category],$B95,tbl_Sales[month],J$23),0)</f>
        <v>5758</v>
      </c>
      <c r="K95" s="43" cm="1">
        <f t="array" ref="K95">IF(ISCLOSED(K$23),SUMIFS(tbl_Sales[units],tbl_Sales[category],$B95,tbl_Sales[month],K$23),0)</f>
        <v>5743</v>
      </c>
      <c r="L95" s="43" cm="1">
        <f t="array" ref="L95">IF(ISCLOSED(L$23),SUMIFS(tbl_Sales[units],tbl_Sales[category],$B95,tbl_Sales[month],L$23),0)</f>
        <v>0</v>
      </c>
      <c r="M95" s="43" cm="1">
        <f t="array" ref="M95">IF(ISCLOSED(M$23),SUMIFS(tbl_Sales[units],tbl_Sales[category],$B95,tbl_Sales[month],M$23),0)</f>
        <v>0</v>
      </c>
      <c r="N95" s="43" cm="1">
        <f t="array" ref="N95">IF(ISCLOSED(N$23),SUMIFS(tbl_Sales[units],tbl_Sales[category],$B95,tbl_Sales[month],N$23),0)</f>
        <v>0</v>
      </c>
      <c r="O95" s="43" cm="1">
        <f t="array" ref="O95">IF(ISCLOSED(O$23),SUMIFS(tbl_Sales[units],tbl_Sales[category],$B95,tbl_Sales[month],O$23),0)</f>
        <v>0</v>
      </c>
      <c r="P95" s="60" cm="1">
        <f t="array" ref="P95">SAFEDIV(SUMPRODUCT(ABS(D95:O95-D103:O103)),SUM(D95:O95))</f>
        <v>5.2428078250863062E-2</v>
      </c>
    </row>
    <row r="96" spans="2:16" x14ac:dyDescent="0.3">
      <c r="B96" t="str">
        <f t="shared" si="26"/>
        <v>Poultry</v>
      </c>
      <c r="D96" s="43" cm="1">
        <f t="array" ref="D96">IF(ISCLOSED(D$23),SUMIFS(tbl_Sales[units],tbl_Sales[category],$B96,tbl_Sales[month],D$23),0)</f>
        <v>7156</v>
      </c>
      <c r="E96" s="43" cm="1">
        <f t="array" ref="E96">IF(ISCLOSED(E$23),SUMIFS(tbl_Sales[units],tbl_Sales[category],$B96,tbl_Sales[month],E$23),0)</f>
        <v>7480</v>
      </c>
      <c r="F96" s="43" cm="1">
        <f t="array" ref="F96">IF(ISCLOSED(F$23),SUMIFS(tbl_Sales[units],tbl_Sales[category],$B96,tbl_Sales[month],F$23),0)</f>
        <v>7705</v>
      </c>
      <c r="G96" s="43" cm="1">
        <f t="array" ref="G96">IF(ISCLOSED(G$23),SUMIFS(tbl_Sales[units],tbl_Sales[category],$B96,tbl_Sales[month],G$23),0)</f>
        <v>7693</v>
      </c>
      <c r="H96" s="43" cm="1">
        <f t="array" ref="H96">IF(ISCLOSED(H$23),SUMIFS(tbl_Sales[units],tbl_Sales[category],$B96,tbl_Sales[month],H$23),0)</f>
        <v>7750</v>
      </c>
      <c r="I96" s="43" cm="1">
        <f t="array" ref="I96">IF(ISCLOSED(I$23),SUMIFS(tbl_Sales[units],tbl_Sales[category],$B96,tbl_Sales[month],I$23),0)</f>
        <v>7870</v>
      </c>
      <c r="J96" s="43" cm="1">
        <f t="array" ref="J96">IF(ISCLOSED(J$23),SUMIFS(tbl_Sales[units],tbl_Sales[category],$B96,tbl_Sales[month],J$23),0)</f>
        <v>7881</v>
      </c>
      <c r="K96" s="43" cm="1">
        <f t="array" ref="K96">IF(ISCLOSED(K$23),SUMIFS(tbl_Sales[units],tbl_Sales[category],$B96,tbl_Sales[month],K$23),0)</f>
        <v>7895</v>
      </c>
      <c r="L96" s="43" cm="1">
        <f t="array" ref="L96">IF(ISCLOSED(L$23),SUMIFS(tbl_Sales[units],tbl_Sales[category],$B96,tbl_Sales[month],L$23),0)</f>
        <v>0</v>
      </c>
      <c r="M96" s="43" cm="1">
        <f t="array" ref="M96">IF(ISCLOSED(M$23),SUMIFS(tbl_Sales[units],tbl_Sales[category],$B96,tbl_Sales[month],M$23),0)</f>
        <v>0</v>
      </c>
      <c r="N96" s="43" cm="1">
        <f t="array" ref="N96">IF(ISCLOSED(N$23),SUMIFS(tbl_Sales[units],tbl_Sales[category],$B96,tbl_Sales[month],N$23),0)</f>
        <v>0</v>
      </c>
      <c r="O96" s="43" cm="1">
        <f t="array" ref="O96">IF(ISCLOSED(O$23),SUMIFS(tbl_Sales[units],tbl_Sales[category],$B96,tbl_Sales[month],O$23),0)</f>
        <v>0</v>
      </c>
      <c r="P96" s="60" cm="1">
        <f t="array" ref="P96">SAFEDIV(SUMPRODUCT(ABS(D96:O96-D104:O104)),SUM(D96:O96))</f>
        <v>4.6947745401269739E-2</v>
      </c>
    </row>
    <row r="97" spans="2:16" x14ac:dyDescent="0.3">
      <c r="B97" t="str">
        <f t="shared" si="26"/>
        <v>Seafood</v>
      </c>
      <c r="D97" s="43" cm="1">
        <f t="array" ref="D97">IF(ISCLOSED(D$23),SUMIFS(tbl_Sales[units],tbl_Sales[category],$B97,tbl_Sales[month],D$23),0)</f>
        <v>2102</v>
      </c>
      <c r="E97" s="43" cm="1">
        <f t="array" ref="E97">IF(ISCLOSED(E$23),SUMIFS(tbl_Sales[units],tbl_Sales[category],$B97,tbl_Sales[month],E$23),0)</f>
        <v>2229</v>
      </c>
      <c r="F97" s="43" cm="1">
        <f t="array" ref="F97">IF(ISCLOSED(F$23),SUMIFS(tbl_Sales[units],tbl_Sales[category],$B97,tbl_Sales[month],F$23),0)</f>
        <v>2503</v>
      </c>
      <c r="G97" s="43" cm="1">
        <f t="array" ref="G97">IF(ISCLOSED(G$23),SUMIFS(tbl_Sales[units],tbl_Sales[category],$B97,tbl_Sales[month],G$23),0)</f>
        <v>2787</v>
      </c>
      <c r="H97" s="43" cm="1">
        <f t="array" ref="H97">IF(ISCLOSED(H$23),SUMIFS(tbl_Sales[units],tbl_Sales[category],$B97,tbl_Sales[month],H$23),0)</f>
        <v>3443</v>
      </c>
      <c r="I97" s="43" cm="1">
        <f t="array" ref="I97">IF(ISCLOSED(I$23),SUMIFS(tbl_Sales[units],tbl_Sales[category],$B97,tbl_Sales[month],I$23),0)</f>
        <v>3629</v>
      </c>
      <c r="J97" s="43" cm="1">
        <f t="array" ref="J97">IF(ISCLOSED(J$23),SUMIFS(tbl_Sales[units],tbl_Sales[category],$B97,tbl_Sales[month],J$23),0)</f>
        <v>3302</v>
      </c>
      <c r="K97" s="43" cm="1">
        <f t="array" ref="K97">IF(ISCLOSED(K$23),SUMIFS(tbl_Sales[units],tbl_Sales[category],$B97,tbl_Sales[month],K$23),0)</f>
        <v>3030</v>
      </c>
      <c r="L97" s="43" cm="1">
        <f t="array" ref="L97">IF(ISCLOSED(L$23),SUMIFS(tbl_Sales[units],tbl_Sales[category],$B97,tbl_Sales[month],L$23),0)</f>
        <v>0</v>
      </c>
      <c r="M97" s="43" cm="1">
        <f t="array" ref="M97">IF(ISCLOSED(M$23),SUMIFS(tbl_Sales[units],tbl_Sales[category],$B97,tbl_Sales[month],M$23),0)</f>
        <v>0</v>
      </c>
      <c r="N97" s="43" cm="1">
        <f t="array" ref="N97">IF(ISCLOSED(N$23),SUMIFS(tbl_Sales[units],tbl_Sales[category],$B97,tbl_Sales[month],N$23),0)</f>
        <v>0</v>
      </c>
      <c r="O97" s="43" cm="1">
        <f t="array" ref="O97">IF(ISCLOSED(O$23),SUMIFS(tbl_Sales[units],tbl_Sales[category],$B97,tbl_Sales[month],O$23),0)</f>
        <v>0</v>
      </c>
      <c r="P97" s="60" cm="1">
        <f t="array" ref="P97">SAFEDIV(SUMPRODUCT(ABS(D97:O97-D105:O105)),SUM(D97:O97))</f>
        <v>4.2996742671009773E-2</v>
      </c>
    </row>
    <row r="98" spans="2:16" x14ac:dyDescent="0.3">
      <c r="B98" t="str">
        <f t="shared" si="26"/>
        <v>Charcuterie</v>
      </c>
      <c r="D98" s="43" cm="1">
        <f t="array" ref="D98">IF(ISCLOSED(D$23),SUMIFS(tbl_Sales[units],tbl_Sales[category],$B98,tbl_Sales[month],D$23),0)</f>
        <v>1931</v>
      </c>
      <c r="E98" s="43" cm="1">
        <f t="array" ref="E98">IF(ISCLOSED(E$23),SUMIFS(tbl_Sales[units],tbl_Sales[category],$B98,tbl_Sales[month],E$23),0)</f>
        <v>1942</v>
      </c>
      <c r="F98" s="43" cm="1">
        <f t="array" ref="F98">IF(ISCLOSED(F$23),SUMIFS(tbl_Sales[units],tbl_Sales[category],$B98,tbl_Sales[month],F$23),0)</f>
        <v>2058</v>
      </c>
      <c r="G98" s="43" cm="1">
        <f t="array" ref="G98">IF(ISCLOSED(G$23),SUMIFS(tbl_Sales[units],tbl_Sales[category],$B98,tbl_Sales[month],G$23),0)</f>
        <v>2165</v>
      </c>
      <c r="H98" s="43" cm="1">
        <f t="array" ref="H98">IF(ISCLOSED(H$23),SUMIFS(tbl_Sales[units],tbl_Sales[category],$B98,tbl_Sales[month],H$23),0)</f>
        <v>2155</v>
      </c>
      <c r="I98" s="43" cm="1">
        <f t="array" ref="I98">IF(ISCLOSED(I$23),SUMIFS(tbl_Sales[units],tbl_Sales[category],$B98,tbl_Sales[month],I$23),0)</f>
        <v>2187</v>
      </c>
      <c r="J98" s="43" cm="1">
        <f t="array" ref="J98">IF(ISCLOSED(J$23),SUMIFS(tbl_Sales[units],tbl_Sales[category],$B98,tbl_Sales[month],J$23),0)</f>
        <v>2169</v>
      </c>
      <c r="K98" s="43" cm="1">
        <f t="array" ref="K98">IF(ISCLOSED(K$23),SUMIFS(tbl_Sales[units],tbl_Sales[category],$B98,tbl_Sales[month],K$23),0)</f>
        <v>2170</v>
      </c>
      <c r="L98" s="43" cm="1">
        <f t="array" ref="L98">IF(ISCLOSED(L$23),SUMIFS(tbl_Sales[units],tbl_Sales[category],$B98,tbl_Sales[month],L$23),0)</f>
        <v>0</v>
      </c>
      <c r="M98" s="43" cm="1">
        <f t="array" ref="M98">IF(ISCLOSED(M$23),SUMIFS(tbl_Sales[units],tbl_Sales[category],$B98,tbl_Sales[month],M$23),0)</f>
        <v>0</v>
      </c>
      <c r="N98" s="43" cm="1">
        <f t="array" ref="N98">IF(ISCLOSED(N$23),SUMIFS(tbl_Sales[units],tbl_Sales[category],$B98,tbl_Sales[month],N$23),0)</f>
        <v>0</v>
      </c>
      <c r="O98" s="43" cm="1">
        <f t="array" ref="O98">IF(ISCLOSED(O$23),SUMIFS(tbl_Sales[units],tbl_Sales[category],$B98,tbl_Sales[month],O$23),0)</f>
        <v>0</v>
      </c>
      <c r="P98" s="60" cm="1">
        <f t="array" ref="P98">SAFEDIV(SUMPRODUCT(ABS(D98:O98-D106:O106)),SUM(D98:O98))</f>
        <v>4.2319842641711868E-2</v>
      </c>
    </row>
    <row r="99" spans="2:16" x14ac:dyDescent="0.3">
      <c r="B99" t="str">
        <f t="shared" si="26"/>
        <v>Cheese &amp; Dairy</v>
      </c>
      <c r="D99" s="43" cm="1">
        <f t="array" ref="D99">IF(ISCLOSED(D$23),SUMIFS(tbl_Sales[units],tbl_Sales[category],$B99,tbl_Sales[month],D$23),0)</f>
        <v>2829</v>
      </c>
      <c r="E99" s="43" cm="1">
        <f t="array" ref="E99">IF(ISCLOSED(E$23),SUMIFS(tbl_Sales[units],tbl_Sales[category],$B99,tbl_Sales[month],E$23),0)</f>
        <v>2839</v>
      </c>
      <c r="F99" s="43" cm="1">
        <f t="array" ref="F99">IF(ISCLOSED(F$23),SUMIFS(tbl_Sales[units],tbl_Sales[category],$B99,tbl_Sales[month],F$23),0)</f>
        <v>3006</v>
      </c>
      <c r="G99" s="43" cm="1">
        <f t="array" ref="G99">IF(ISCLOSED(G$23),SUMIFS(tbl_Sales[units],tbl_Sales[category],$B99,tbl_Sales[month],G$23),0)</f>
        <v>3000</v>
      </c>
      <c r="H99" s="43" cm="1">
        <f t="array" ref="H99">IF(ISCLOSED(H$23),SUMIFS(tbl_Sales[units],tbl_Sales[category],$B99,tbl_Sales[month],H$23),0)</f>
        <v>2998</v>
      </c>
      <c r="I99" s="43" cm="1">
        <f t="array" ref="I99">IF(ISCLOSED(I$23),SUMIFS(tbl_Sales[units],tbl_Sales[category],$B99,tbl_Sales[month],I$23),0)</f>
        <v>2999</v>
      </c>
      <c r="J99" s="43" cm="1">
        <f t="array" ref="J99">IF(ISCLOSED(J$23),SUMIFS(tbl_Sales[units],tbl_Sales[category],$B99,tbl_Sales[month],J$23),0)</f>
        <v>3006</v>
      </c>
      <c r="K99" s="43" cm="1">
        <f t="array" ref="K99">IF(ISCLOSED(K$23),SUMIFS(tbl_Sales[units],tbl_Sales[category],$B99,tbl_Sales[month],K$23),0)</f>
        <v>3001</v>
      </c>
      <c r="L99" s="43" cm="1">
        <f t="array" ref="L99">IF(ISCLOSED(L$23),SUMIFS(tbl_Sales[units],tbl_Sales[category],$B99,tbl_Sales[month],L$23),0)</f>
        <v>0</v>
      </c>
      <c r="M99" s="43" cm="1">
        <f t="array" ref="M99">IF(ISCLOSED(M$23),SUMIFS(tbl_Sales[units],tbl_Sales[category],$B99,tbl_Sales[month],M$23),0)</f>
        <v>0</v>
      </c>
      <c r="N99" s="43" cm="1">
        <f t="array" ref="N99">IF(ISCLOSED(N$23),SUMIFS(tbl_Sales[units],tbl_Sales[category],$B99,tbl_Sales[month],N$23),0)</f>
        <v>0</v>
      </c>
      <c r="O99" s="43" cm="1">
        <f t="array" ref="O99">IF(ISCLOSED(O$23),SUMIFS(tbl_Sales[units],tbl_Sales[category],$B99,tbl_Sales[month],O$23),0)</f>
        <v>0</v>
      </c>
      <c r="P99" s="60" cm="1">
        <f t="array" ref="P99">SAFEDIV(SUMPRODUCT(ABS(D99:O99-D107:O107)),SUM(D99:O99))</f>
        <v>9.3335585775825656E-3</v>
      </c>
    </row>
    <row r="100" spans="2:16" x14ac:dyDescent="0.3">
      <c r="D100" s="43"/>
      <c r="E100" s="43"/>
      <c r="F100" s="43"/>
      <c r="G100" s="43"/>
      <c r="H100" s="43"/>
      <c r="I100" s="43"/>
      <c r="J100" s="43"/>
      <c r="K100" s="43"/>
      <c r="L100" s="43"/>
      <c r="M100" s="43"/>
      <c r="N100" s="43"/>
      <c r="O100" s="43"/>
    </row>
    <row r="101" spans="2:16" x14ac:dyDescent="0.3">
      <c r="B101" s="57" t="s">
        <v>224</v>
      </c>
      <c r="C101" s="57"/>
      <c r="D101" s="59">
        <f t="shared" ref="D101:O101" si="27">D$23</f>
        <v>46023</v>
      </c>
      <c r="E101" s="59">
        <f t="shared" si="27"/>
        <v>46054</v>
      </c>
      <c r="F101" s="59">
        <f t="shared" si="27"/>
        <v>46082</v>
      </c>
      <c r="G101" s="59">
        <f t="shared" si="27"/>
        <v>46113</v>
      </c>
      <c r="H101" s="59">
        <f t="shared" si="27"/>
        <v>46143</v>
      </c>
      <c r="I101" s="59">
        <f t="shared" si="27"/>
        <v>46174</v>
      </c>
      <c r="J101" s="59">
        <f t="shared" si="27"/>
        <v>46204</v>
      </c>
      <c r="K101" s="59">
        <f t="shared" si="27"/>
        <v>46235</v>
      </c>
      <c r="L101" s="59">
        <f t="shared" si="27"/>
        <v>46266</v>
      </c>
      <c r="M101" s="59">
        <f t="shared" si="27"/>
        <v>46296</v>
      </c>
      <c r="N101" s="59">
        <f t="shared" si="27"/>
        <v>46327</v>
      </c>
      <c r="O101" s="59">
        <f t="shared" si="27"/>
        <v>46357</v>
      </c>
      <c r="P101" s="57"/>
    </row>
    <row r="102" spans="2:16" x14ac:dyDescent="0.3">
      <c r="B102" t="str">
        <f t="shared" ref="B102:B107" si="28">$B6</f>
        <v>Beef</v>
      </c>
      <c r="D102" s="43" cm="1">
        <f t="array" ref="D102">IF(ISCLOSED(D$23),SUMIFS(tbl_Budget[units],tbl_Budget[category],$B102,tbl_Budget[month],D$23),0)</f>
        <v>5044</v>
      </c>
      <c r="E102" s="43" cm="1">
        <f t="array" ref="E102">IF(ISCLOSED(E$23),SUMIFS(tbl_Budget[units],tbl_Budget[category],$B102,tbl_Budget[month],E$23),0)</f>
        <v>5063</v>
      </c>
      <c r="F102" s="43" cm="1">
        <f t="array" ref="F102">IF(ISCLOSED(F$23),SUMIFS(tbl_Budget[units],tbl_Budget[category],$B102,tbl_Budget[month],F$23),0)</f>
        <v>5408</v>
      </c>
      <c r="G102" s="43" cm="1">
        <f t="array" ref="G102">IF(ISCLOSED(G$23),SUMIFS(tbl_Budget[units],tbl_Budget[category],$B102,tbl_Budget[month],G$23),0)</f>
        <v>5883</v>
      </c>
      <c r="H102" s="43" cm="1">
        <f t="array" ref="H102">IF(ISCLOSED(H$23),SUMIFS(tbl_Budget[units],tbl_Budget[category],$B102,tbl_Budget[month],H$23),0)</f>
        <v>6433</v>
      </c>
      <c r="I102" s="43" cm="1">
        <f t="array" ref="I102">IF(ISCLOSED(I$23),SUMIFS(tbl_Budget[units],tbl_Budget[category],$B102,tbl_Budget[month],I$23),0)</f>
        <v>6989</v>
      </c>
      <c r="J102" s="43" cm="1">
        <f t="array" ref="J102">IF(ISCLOSED(J$23),SUMIFS(tbl_Budget[units],tbl_Budget[category],$B102,tbl_Budget[month],J$23),0)</f>
        <v>7026</v>
      </c>
      <c r="K102" s="43" cm="1">
        <f t="array" ref="K102">IF(ISCLOSED(K$23),SUMIFS(tbl_Budget[units],tbl_Budget[category],$B102,tbl_Budget[month],K$23),0)</f>
        <v>6765</v>
      </c>
      <c r="L102" s="43" cm="1">
        <f t="array" ref="L102">IF(ISCLOSED(L$23),SUMIFS(tbl_Budget[units],tbl_Budget[category],$B102,tbl_Budget[month],L$23),0)</f>
        <v>0</v>
      </c>
      <c r="M102" s="43" cm="1">
        <f t="array" ref="M102">IF(ISCLOSED(M$23),SUMIFS(tbl_Budget[units],tbl_Budget[category],$B102,tbl_Budget[month],M$23),0)</f>
        <v>0</v>
      </c>
      <c r="N102" s="43" cm="1">
        <f t="array" ref="N102">IF(ISCLOSED(N$23),SUMIFS(tbl_Budget[units],tbl_Budget[category],$B102,tbl_Budget[month],N$23),0)</f>
        <v>0</v>
      </c>
      <c r="O102" s="43" cm="1">
        <f t="array" ref="O102">IF(ISCLOSED(O$23),SUMIFS(tbl_Budget[units],tbl_Budget[category],$B102,tbl_Budget[month],O$23),0)</f>
        <v>0</v>
      </c>
    </row>
    <row r="103" spans="2:16" x14ac:dyDescent="0.3">
      <c r="B103" t="str">
        <f t="shared" si="28"/>
        <v>Pork</v>
      </c>
      <c r="D103" s="43" cm="1">
        <f t="array" ref="D103">IF(ISCLOSED(D$23),SUMIFS(tbl_Budget[units],tbl_Budget[category],$B103,tbl_Budget[month],D$23),0)</f>
        <v>4951</v>
      </c>
      <c r="E103" s="43" cm="1">
        <f t="array" ref="E103">IF(ISCLOSED(E$23),SUMIFS(tbl_Budget[units],tbl_Budget[category],$B103,tbl_Budget[month],E$23),0)</f>
        <v>4681</v>
      </c>
      <c r="F103" s="43" cm="1">
        <f t="array" ref="F103">IF(ISCLOSED(F$23),SUMIFS(tbl_Budget[units],tbl_Budget[category],$B103,tbl_Budget[month],F$23),0)</f>
        <v>4910</v>
      </c>
      <c r="G103" s="43" cm="1">
        <f t="array" ref="G103">IF(ISCLOSED(G$23),SUMIFS(tbl_Budget[units],tbl_Budget[category],$B103,tbl_Budget[month],G$23),0)</f>
        <v>5114</v>
      </c>
      <c r="H103" s="43" cm="1">
        <f t="array" ref="H103">IF(ISCLOSED(H$23),SUMIFS(tbl_Budget[units],tbl_Budget[category],$B103,tbl_Budget[month],H$23),0)</f>
        <v>5450</v>
      </c>
      <c r="I103" s="43" cm="1">
        <f t="array" ref="I103">IF(ISCLOSED(I$23),SUMIFS(tbl_Budget[units],tbl_Budget[category],$B103,tbl_Budget[month],I$23),0)</f>
        <v>5371</v>
      </c>
      <c r="J103" s="43" cm="1">
        <f t="array" ref="J103">IF(ISCLOSED(J$23),SUMIFS(tbl_Budget[units],tbl_Budget[category],$B103,tbl_Budget[month],J$23),0)</f>
        <v>5402</v>
      </c>
      <c r="K103" s="43" cm="1">
        <f t="array" ref="K103">IF(ISCLOSED(K$23),SUMIFS(tbl_Budget[units],tbl_Budget[category],$B103,tbl_Budget[month],K$23),0)</f>
        <v>5413</v>
      </c>
      <c r="L103" s="43" cm="1">
        <f t="array" ref="L103">IF(ISCLOSED(L$23),SUMIFS(tbl_Budget[units],tbl_Budget[category],$B103,tbl_Budget[month],L$23),0)</f>
        <v>0</v>
      </c>
      <c r="M103" s="43" cm="1">
        <f t="array" ref="M103">IF(ISCLOSED(M$23),SUMIFS(tbl_Budget[units],tbl_Budget[category],$B103,tbl_Budget[month],M$23),0)</f>
        <v>0</v>
      </c>
      <c r="N103" s="43" cm="1">
        <f t="array" ref="N103">IF(ISCLOSED(N$23),SUMIFS(tbl_Budget[units],tbl_Budget[category],$B103,tbl_Budget[month],N$23),0)</f>
        <v>0</v>
      </c>
      <c r="O103" s="43" cm="1">
        <f t="array" ref="O103">IF(ISCLOSED(O$23),SUMIFS(tbl_Budget[units],tbl_Budget[category],$B103,tbl_Budget[month],O$23),0)</f>
        <v>0</v>
      </c>
    </row>
    <row r="104" spans="2:16" x14ac:dyDescent="0.3">
      <c r="B104" t="str">
        <f t="shared" si="28"/>
        <v>Poultry</v>
      </c>
      <c r="D104" s="43" cm="1">
        <f t="array" ref="D104">IF(ISCLOSED(D$23),SUMIFS(tbl_Budget[units],tbl_Budget[category],$B104,tbl_Budget[month],D$23),0)</f>
        <v>7202</v>
      </c>
      <c r="E104" s="43" cm="1">
        <f t="array" ref="E104">IF(ISCLOSED(E$23),SUMIFS(tbl_Budget[units],tbl_Budget[category],$B104,tbl_Budget[month],E$23),0)</f>
        <v>7080</v>
      </c>
      <c r="F104" s="43" cm="1">
        <f t="array" ref="F104">IF(ISCLOSED(F$23),SUMIFS(tbl_Budget[units],tbl_Budget[category],$B104,tbl_Budget[month],F$23),0)</f>
        <v>7288</v>
      </c>
      <c r="G104" s="43" cm="1">
        <f t="array" ref="G104">IF(ISCLOSED(G$23),SUMIFS(tbl_Budget[units],tbl_Budget[category],$B104,tbl_Budget[month],G$23),0)</f>
        <v>7288</v>
      </c>
      <c r="H104" s="43" cm="1">
        <f t="array" ref="H104">IF(ISCLOSED(H$23),SUMIFS(tbl_Budget[units],tbl_Budget[category],$B104,tbl_Budget[month],H$23),0)</f>
        <v>7413</v>
      </c>
      <c r="I104" s="43" cm="1">
        <f t="array" ref="I104">IF(ISCLOSED(I$23),SUMIFS(tbl_Budget[units],tbl_Budget[category],$B104,tbl_Budget[month],I$23),0)</f>
        <v>7523</v>
      </c>
      <c r="J104" s="43" cm="1">
        <f t="array" ref="J104">IF(ISCLOSED(J$23),SUMIFS(tbl_Budget[units],tbl_Budget[category],$B104,tbl_Budget[month],J$23),0)</f>
        <v>7478</v>
      </c>
      <c r="K104" s="43" cm="1">
        <f t="array" ref="K104">IF(ISCLOSED(K$23),SUMIFS(tbl_Budget[units],tbl_Budget[category],$B104,tbl_Budget[month],K$23),0)</f>
        <v>7366</v>
      </c>
      <c r="L104" s="43" cm="1">
        <f t="array" ref="L104">IF(ISCLOSED(L$23),SUMIFS(tbl_Budget[units],tbl_Budget[category],$B104,tbl_Budget[month],L$23),0)</f>
        <v>0</v>
      </c>
      <c r="M104" s="43" cm="1">
        <f t="array" ref="M104">IF(ISCLOSED(M$23),SUMIFS(tbl_Budget[units],tbl_Budget[category],$B104,tbl_Budget[month],M$23),0)</f>
        <v>0</v>
      </c>
      <c r="N104" s="43" cm="1">
        <f t="array" ref="N104">IF(ISCLOSED(N$23),SUMIFS(tbl_Budget[units],tbl_Budget[category],$B104,tbl_Budget[month],N$23),0)</f>
        <v>0</v>
      </c>
      <c r="O104" s="43" cm="1">
        <f t="array" ref="O104">IF(ISCLOSED(O$23),SUMIFS(tbl_Budget[units],tbl_Budget[category],$B104,tbl_Budget[month],O$23),0)</f>
        <v>0</v>
      </c>
    </row>
    <row r="105" spans="2:16" x14ac:dyDescent="0.3">
      <c r="B105" t="str">
        <f t="shared" si="28"/>
        <v>Seafood</v>
      </c>
      <c r="D105" s="43" cm="1">
        <f t="array" ref="D105">IF(ISCLOSED(D$23),SUMIFS(tbl_Budget[units],tbl_Budget[category],$B105,tbl_Budget[month],D$23),0)</f>
        <v>2135</v>
      </c>
      <c r="E105" s="43" cm="1">
        <f t="array" ref="E105">IF(ISCLOSED(E$23),SUMIFS(tbl_Budget[units],tbl_Budget[category],$B105,tbl_Budget[month],E$23),0)</f>
        <v>2090</v>
      </c>
      <c r="F105" s="43" cm="1">
        <f t="array" ref="F105">IF(ISCLOSED(F$23),SUMIFS(tbl_Budget[units],tbl_Budget[category],$B105,tbl_Budget[month],F$23),0)</f>
        <v>2404</v>
      </c>
      <c r="G105" s="43" cm="1">
        <f t="array" ref="G105">IF(ISCLOSED(G$23),SUMIFS(tbl_Budget[units],tbl_Budget[category],$B105,tbl_Budget[month],G$23),0)</f>
        <v>2637</v>
      </c>
      <c r="H105" s="43" cm="1">
        <f t="array" ref="H105">IF(ISCLOSED(H$23),SUMIFS(tbl_Budget[units],tbl_Budget[category],$B105,tbl_Budget[month],H$23),0)</f>
        <v>3292</v>
      </c>
      <c r="I105" s="43" cm="1">
        <f t="array" ref="I105">IF(ISCLOSED(I$23),SUMIFS(tbl_Budget[units],tbl_Budget[category],$B105,tbl_Budget[month],I$23),0)</f>
        <v>3421</v>
      </c>
      <c r="J105" s="43" cm="1">
        <f t="array" ref="J105">IF(ISCLOSED(J$23),SUMIFS(tbl_Budget[units],tbl_Budget[category],$B105,tbl_Budget[month],J$23),0)</f>
        <v>3195</v>
      </c>
      <c r="K105" s="43" cm="1">
        <f t="array" ref="K105">IF(ISCLOSED(K$23),SUMIFS(tbl_Budget[units],tbl_Budget[category],$B105,tbl_Budget[month],K$23),0)</f>
        <v>2927</v>
      </c>
      <c r="L105" s="43" cm="1">
        <f t="array" ref="L105">IF(ISCLOSED(L$23),SUMIFS(tbl_Budget[units],tbl_Budget[category],$B105,tbl_Budget[month],L$23),0)</f>
        <v>0</v>
      </c>
      <c r="M105" s="43" cm="1">
        <f t="array" ref="M105">IF(ISCLOSED(M$23),SUMIFS(tbl_Budget[units],tbl_Budget[category],$B105,tbl_Budget[month],M$23),0)</f>
        <v>0</v>
      </c>
      <c r="N105" s="43" cm="1">
        <f t="array" ref="N105">IF(ISCLOSED(N$23),SUMIFS(tbl_Budget[units],tbl_Budget[category],$B105,tbl_Budget[month],N$23),0)</f>
        <v>0</v>
      </c>
      <c r="O105" s="43" cm="1">
        <f t="array" ref="O105">IF(ISCLOSED(O$23),SUMIFS(tbl_Budget[units],tbl_Budget[category],$B105,tbl_Budget[month],O$23),0)</f>
        <v>0</v>
      </c>
    </row>
    <row r="106" spans="2:16" x14ac:dyDescent="0.3">
      <c r="B106" t="str">
        <f t="shared" si="28"/>
        <v>Charcuterie</v>
      </c>
      <c r="D106" s="43" cm="1">
        <f t="array" ref="D106">IF(ISCLOSED(D$23),SUMIFS(tbl_Budget[units],tbl_Budget[category],$B106,tbl_Budget[month],D$23),0)</f>
        <v>1971</v>
      </c>
      <c r="E106" s="43" cm="1">
        <f t="array" ref="E106">IF(ISCLOSED(E$23),SUMIFS(tbl_Budget[units],tbl_Budget[category],$B106,tbl_Budget[month],E$23),0)</f>
        <v>1866</v>
      </c>
      <c r="F106" s="43" cm="1">
        <f t="array" ref="F106">IF(ISCLOSED(F$23),SUMIFS(tbl_Budget[units],tbl_Budget[category],$B106,tbl_Budget[month],F$23),0)</f>
        <v>1951</v>
      </c>
      <c r="G106" s="43" cm="1">
        <f t="array" ref="G106">IF(ISCLOSED(G$23),SUMIFS(tbl_Budget[units],tbl_Budget[category],$B106,tbl_Budget[month],G$23),0)</f>
        <v>2076</v>
      </c>
      <c r="H106" s="43" cm="1">
        <f t="array" ref="H106">IF(ISCLOSED(H$23),SUMIFS(tbl_Budget[units],tbl_Budget[category],$B106,tbl_Budget[month],H$23),0)</f>
        <v>2080</v>
      </c>
      <c r="I106" s="43" cm="1">
        <f t="array" ref="I106">IF(ISCLOSED(I$23),SUMIFS(tbl_Budget[units],tbl_Budget[category],$B106,tbl_Budget[month],I$23),0)</f>
        <v>2058</v>
      </c>
      <c r="J106" s="43" cm="1">
        <f t="array" ref="J106">IF(ISCLOSED(J$23),SUMIFS(tbl_Budget[units],tbl_Budget[category],$B106,tbl_Budget[month],J$23),0)</f>
        <v>2061</v>
      </c>
      <c r="K106" s="43" cm="1">
        <f t="array" ref="K106">IF(ISCLOSED(K$23),SUMIFS(tbl_Budget[units],tbl_Budget[category],$B106,tbl_Budget[month],K$23),0)</f>
        <v>2084</v>
      </c>
      <c r="L106" s="43" cm="1">
        <f t="array" ref="L106">IF(ISCLOSED(L$23),SUMIFS(tbl_Budget[units],tbl_Budget[category],$B106,tbl_Budget[month],L$23),0)</f>
        <v>0</v>
      </c>
      <c r="M106" s="43" cm="1">
        <f t="array" ref="M106">IF(ISCLOSED(M$23),SUMIFS(tbl_Budget[units],tbl_Budget[category],$B106,tbl_Budget[month],M$23),0)</f>
        <v>0</v>
      </c>
      <c r="N106" s="43" cm="1">
        <f t="array" ref="N106">IF(ISCLOSED(N$23),SUMIFS(tbl_Budget[units],tbl_Budget[category],$B106,tbl_Budget[month],N$23),0)</f>
        <v>0</v>
      </c>
      <c r="O106" s="43" cm="1">
        <f t="array" ref="O106">IF(ISCLOSED(O$23),SUMIFS(tbl_Budget[units],tbl_Budget[category],$B106,tbl_Budget[month],O$23),0)</f>
        <v>0</v>
      </c>
    </row>
    <row r="107" spans="2:16" x14ac:dyDescent="0.3">
      <c r="B107" t="str">
        <f t="shared" si="28"/>
        <v>Cheese &amp; Dairy</v>
      </c>
      <c r="D107" s="43" cm="1">
        <f t="array" ref="D107">IF(ISCLOSED(D$23),SUMIFS(tbl_Budget[units],tbl_Budget[category],$B107,tbl_Budget[month],D$23),0)</f>
        <v>2959</v>
      </c>
      <c r="E107" s="43" cm="1">
        <f t="array" ref="E107">IF(ISCLOSED(E$23),SUMIFS(tbl_Budget[units],tbl_Budget[category],$B107,tbl_Budget[month],E$23),0)</f>
        <v>2820</v>
      </c>
      <c r="F107" s="43" cm="1">
        <f t="array" ref="F107">IF(ISCLOSED(F$23),SUMIFS(tbl_Budget[units],tbl_Budget[category],$B107,tbl_Budget[month],F$23),0)</f>
        <v>2993</v>
      </c>
      <c r="G107" s="43" cm="1">
        <f t="array" ref="G107">IF(ISCLOSED(G$23),SUMIFS(tbl_Budget[units],tbl_Budget[category],$B107,tbl_Budget[month],G$23),0)</f>
        <v>3012</v>
      </c>
      <c r="H107" s="43" cm="1">
        <f t="array" ref="H107">IF(ISCLOSED(H$23),SUMIFS(tbl_Budget[units],tbl_Budget[category],$B107,tbl_Budget[month],H$23),0)</f>
        <v>2998</v>
      </c>
      <c r="I107" s="43" cm="1">
        <f t="array" ref="I107">IF(ISCLOSED(I$23),SUMIFS(tbl_Budget[units],tbl_Budget[category],$B107,tbl_Budget[month],I$23),0)</f>
        <v>3000</v>
      </c>
      <c r="J107" s="43" cm="1">
        <f t="array" ref="J107">IF(ISCLOSED(J$23),SUMIFS(tbl_Budget[units],tbl_Budget[category],$B107,tbl_Budget[month],J$23),0)</f>
        <v>2987</v>
      </c>
      <c r="K107" s="43" cm="1">
        <f t="array" ref="K107">IF(ISCLOSED(K$23),SUMIFS(tbl_Budget[units],tbl_Budget[category],$B107,tbl_Budget[month],K$23),0)</f>
        <v>2974</v>
      </c>
      <c r="L107" s="43" cm="1">
        <f t="array" ref="L107">IF(ISCLOSED(L$23),SUMIFS(tbl_Budget[units],tbl_Budget[category],$B107,tbl_Budget[month],L$23),0)</f>
        <v>0</v>
      </c>
      <c r="M107" s="43" cm="1">
        <f t="array" ref="M107">IF(ISCLOSED(M$23),SUMIFS(tbl_Budget[units],tbl_Budget[category],$B107,tbl_Budget[month],M$23),0)</f>
        <v>0</v>
      </c>
      <c r="N107" s="43" cm="1">
        <f t="array" ref="N107">IF(ISCLOSED(N$23),SUMIFS(tbl_Budget[units],tbl_Budget[category],$B107,tbl_Budget[month],N$23),0)</f>
        <v>0</v>
      </c>
      <c r="O107" s="43" cm="1">
        <f t="array" ref="O107">IF(ISCLOSED(O$23),SUMIFS(tbl_Budget[units],tbl_Budget[category],$B107,tbl_Budget[month],O$23),0)</f>
        <v>0</v>
      </c>
    </row>
    <row r="109" spans="2:16" x14ac:dyDescent="0.3">
      <c r="B109" s="35" t="s">
        <v>226</v>
      </c>
      <c r="C109" s="35"/>
      <c r="D109" s="61" cm="1">
        <f t="array" ref="D109">SAFEDIV(SUMPRODUCT(ABS(D94:O99-D102:O107)),SUM(D94:O99))</f>
        <v>3.8613970385864477E-2</v>
      </c>
      <c r="F109" s="3" t="s">
        <v>228</v>
      </c>
    </row>
    <row r="110" spans="2:16" x14ac:dyDescent="0.3">
      <c r="B110" s="35" t="s">
        <v>227</v>
      </c>
      <c r="C110" s="35"/>
      <c r="D110" s="30" cm="1">
        <f t="array" ref="D110">SAFEDIV(SUM(D102:O107)-SUM(D94:O99),SUM(D94:O99))</f>
        <v>-3.4274600466046495E-2</v>
      </c>
      <c r="F110" s="3" t="str">
        <f>"Below zero means the budget under-called volume"&amp;IF(D110&lt;0,": the year sold more cases than planned.",".")</f>
        <v>Below zero means the budget under-called volume: the year sold more cases than planned.</v>
      </c>
    </row>
    <row r="113" spans="2:16" ht="18" customHeight="1" x14ac:dyDescent="0.3">
      <c r="B113" s="10" t="s">
        <v>229</v>
      </c>
      <c r="C113" s="10"/>
      <c r="D113" s="10"/>
      <c r="E113" s="10"/>
      <c r="F113" s="10"/>
      <c r="G113" s="10"/>
      <c r="H113" s="10"/>
      <c r="I113" s="10"/>
      <c r="J113" s="10"/>
      <c r="K113" s="10"/>
      <c r="L113" s="10"/>
      <c r="M113" s="10"/>
      <c r="N113" s="10"/>
      <c r="O113" s="10"/>
      <c r="P113" s="10"/>
    </row>
    <row r="114" spans="2:16" x14ac:dyDescent="0.3">
      <c r="B114" s="57" t="s">
        <v>212</v>
      </c>
      <c r="C114" s="57"/>
      <c r="D114" s="58">
        <f t="shared" ref="D114:O114" si="29">D$23</f>
        <v>46023</v>
      </c>
      <c r="E114" s="58">
        <f t="shared" si="29"/>
        <v>46054</v>
      </c>
      <c r="F114" s="58">
        <f t="shared" si="29"/>
        <v>46082</v>
      </c>
      <c r="G114" s="58">
        <f t="shared" si="29"/>
        <v>46113</v>
      </c>
      <c r="H114" s="58">
        <f t="shared" si="29"/>
        <v>46143</v>
      </c>
      <c r="I114" s="58">
        <f t="shared" si="29"/>
        <v>46174</v>
      </c>
      <c r="J114" s="58">
        <f t="shared" si="29"/>
        <v>46204</v>
      </c>
      <c r="K114" s="58">
        <f t="shared" si="29"/>
        <v>46235</v>
      </c>
      <c r="L114" s="58">
        <f t="shared" si="29"/>
        <v>46266</v>
      </c>
      <c r="M114" s="58">
        <f t="shared" si="29"/>
        <v>46296</v>
      </c>
      <c r="N114" s="58">
        <f t="shared" si="29"/>
        <v>46327</v>
      </c>
      <c r="O114" s="58">
        <f t="shared" si="29"/>
        <v>46357</v>
      </c>
      <c r="P114" s="57" t="s">
        <v>230</v>
      </c>
    </row>
    <row r="115" spans="2:16" x14ac:dyDescent="0.3">
      <c r="B115" t="s">
        <v>231</v>
      </c>
      <c r="D115" s="43" t="str" cm="1">
        <f t="array" ref="D115">IF(ISCLOSED(D$23),"",D$53)</f>
        <v/>
      </c>
      <c r="E115" s="43" t="str" cm="1">
        <f t="array" ref="E115">IF(ISCLOSED(E$23),"",E$53)</f>
        <v/>
      </c>
      <c r="F115" s="43" t="str" cm="1">
        <f t="array" ref="F115">IF(ISCLOSED(F$23),"",F$53)</f>
        <v/>
      </c>
      <c r="G115" s="43" t="str" cm="1">
        <f t="array" ref="G115">IF(ISCLOSED(G$23),"",G$53)</f>
        <v/>
      </c>
      <c r="H115" s="43" t="str" cm="1">
        <f t="array" ref="H115">IF(ISCLOSED(H$23),"",H$53)</f>
        <v/>
      </c>
      <c r="I115" s="43" t="str" cm="1">
        <f t="array" ref="I115">IF(ISCLOSED(I$23),"",I$53)</f>
        <v/>
      </c>
      <c r="J115" s="43" t="str" cm="1">
        <f t="array" ref="J115">IF(ISCLOSED(J$23),"",J$53)</f>
        <v/>
      </c>
      <c r="K115" s="43" t="str" cm="1">
        <f t="array" ref="K115">IF(ISCLOSED(K$23),"",K$53)</f>
        <v/>
      </c>
      <c r="L115" s="43" cm="1">
        <f t="array" ref="L115">IF(ISCLOSED(L$23),"",L$53)</f>
        <v>3894907.9133265396</v>
      </c>
      <c r="M115" s="43" cm="1">
        <f t="array" ref="M115">IF(ISCLOSED(M$23),"",M$53)</f>
        <v>3843015.53296276</v>
      </c>
      <c r="N115" s="43" cm="1">
        <f t="array" ref="N115">IF(ISCLOSED(N$23),"",N$53)</f>
        <v>3886984.6456821319</v>
      </c>
      <c r="O115" s="43" cm="1">
        <f t="array" ref="O115">IF(ISCLOSED(O$23),"",O$53)</f>
        <v>4248799.0399538828</v>
      </c>
      <c r="P115" s="43">
        <f t="shared" ref="P115:P116" si="30">SUM(D115:O115)</f>
        <v>15873707.131925315</v>
      </c>
    </row>
    <row r="116" spans="2:16" x14ac:dyDescent="0.3">
      <c r="B116" t="s">
        <v>232</v>
      </c>
      <c r="D116" s="43" t="str" cm="1">
        <f t="array" ref="D116">IF(ISCLOSED(D$23),"",_xlfn.FORECAST.ETS(MATCH(D$23,$B$123:$B$158,0),$D$123:INDEX($D$123:$D$158,MATCH(AsOfMonth,$B$123:$B$158,0)),$C$123:INDEX($C$123:$C$158,MATCH(AsOfMonth,$B$123:$B$158,0)),12))</f>
        <v/>
      </c>
      <c r="E116" s="43" t="str" cm="1">
        <f t="array" ref="E116">IF(ISCLOSED(E$23),"",_xlfn.FORECAST.ETS(MATCH(E$23,$B$123:$B$158,0),$D$123:INDEX($D$123:$D$158,MATCH(AsOfMonth,$B$123:$B$158,0)),$C$123:INDEX($C$123:$C$158,MATCH(AsOfMonth,$B$123:$B$158,0)),12))</f>
        <v/>
      </c>
      <c r="F116" s="43" t="str" cm="1">
        <f t="array" ref="F116">IF(ISCLOSED(F$23),"",_xlfn.FORECAST.ETS(MATCH(F$23,$B$123:$B$158,0),$D$123:INDEX($D$123:$D$158,MATCH(AsOfMonth,$B$123:$B$158,0)),$C$123:INDEX($C$123:$C$158,MATCH(AsOfMonth,$B$123:$B$158,0)),12))</f>
        <v/>
      </c>
      <c r="G116" s="43" t="str" cm="1">
        <f t="array" ref="G116">IF(ISCLOSED(G$23),"",_xlfn.FORECAST.ETS(MATCH(G$23,$B$123:$B$158,0),$D$123:INDEX($D$123:$D$158,MATCH(AsOfMonth,$B$123:$B$158,0)),$C$123:INDEX($C$123:$C$158,MATCH(AsOfMonth,$B$123:$B$158,0)),12))</f>
        <v/>
      </c>
      <c r="H116" s="43" t="str" cm="1">
        <f t="array" ref="H116">IF(ISCLOSED(H$23),"",_xlfn.FORECAST.ETS(MATCH(H$23,$B$123:$B$158,0),$D$123:INDEX($D$123:$D$158,MATCH(AsOfMonth,$B$123:$B$158,0)),$C$123:INDEX($C$123:$C$158,MATCH(AsOfMonth,$B$123:$B$158,0)),12))</f>
        <v/>
      </c>
      <c r="I116" s="43" t="str" cm="1">
        <f t="array" ref="I116">IF(ISCLOSED(I$23),"",_xlfn.FORECAST.ETS(MATCH(I$23,$B$123:$B$158,0),$D$123:INDEX($D$123:$D$158,MATCH(AsOfMonth,$B$123:$B$158,0)),$C$123:INDEX($C$123:$C$158,MATCH(AsOfMonth,$B$123:$B$158,0)),12))</f>
        <v/>
      </c>
      <c r="J116" s="43" t="str" cm="1">
        <f t="array" ref="J116">IF(ISCLOSED(J$23),"",_xlfn.FORECAST.ETS(MATCH(J$23,$B$123:$B$158,0),$D$123:INDEX($D$123:$D$158,MATCH(AsOfMonth,$B$123:$B$158,0)),$C$123:INDEX($C$123:$C$158,MATCH(AsOfMonth,$B$123:$B$158,0)),12))</f>
        <v/>
      </c>
      <c r="K116" s="43" t="str" cm="1">
        <f t="array" ref="K116">IF(ISCLOSED(K$23),"",_xlfn.FORECAST.ETS(MATCH(K$23,$B$123:$B$158,0),$D$123:INDEX($D$123:$D$158,MATCH(AsOfMonth,$B$123:$B$158,0)),$C$123:INDEX($C$123:$C$158,MATCH(AsOfMonth,$B$123:$B$158,0)),12))</f>
        <v/>
      </c>
      <c r="L116" s="43" cm="1">
        <f t="array" ref="L116">IF(ISCLOSED(L$23),"",_xlfn.FORECAST.ETS(MATCH(L$23,$B$123:$B$158,0),$D$123:INDEX($D$123:$D$158,MATCH(AsOfMonth,$B$123:$B$158,0)),$C$123:INDEX($C$123:$C$158,MATCH(AsOfMonth,$B$123:$B$158,0)),12))</f>
        <v>3975498.0399754425</v>
      </c>
      <c r="M116" s="43" cm="1">
        <f t="array" ref="M116">IF(ISCLOSED(M$23),"",_xlfn.FORECAST.ETS(MATCH(M$23,$B$123:$B$158,0),$D$123:INDEX($D$123:$D$158,MATCH(AsOfMonth,$B$123:$B$158,0)),$C$123:INDEX($C$123:$C$158,MATCH(AsOfMonth,$B$123:$B$158,0)),12))</f>
        <v>3920618.4021551632</v>
      </c>
      <c r="N116" s="43" cm="1">
        <f t="array" ref="N116">IF(ISCLOSED(N$23),"",_xlfn.FORECAST.ETS(MATCH(N$23,$B$123:$B$158,0),$D$123:INDEX($D$123:$D$158,MATCH(AsOfMonth,$B$123:$B$158,0)),$C$123:INDEX($C$123:$C$158,MATCH(AsOfMonth,$B$123:$B$158,0)),12))</f>
        <v>3962883.0983622796</v>
      </c>
      <c r="O116" s="43" cm="1">
        <f t="array" ref="O116">IF(ISCLOSED(O$23),"",_xlfn.FORECAST.ETS(MATCH(O$23,$B$123:$B$158,0),$D$123:INDEX($D$123:$D$158,MATCH(AsOfMonth,$B$123:$B$158,0)),$C$123:INDEX($C$123:$C$158,MATCH(AsOfMonth,$B$123:$B$158,0)),12))</f>
        <v>4296635.4724820396</v>
      </c>
      <c r="P116" s="43">
        <f t="shared" si="30"/>
        <v>16155635.012974925</v>
      </c>
    </row>
    <row r="117" spans="2:16" x14ac:dyDescent="0.3">
      <c r="B117" t="s">
        <v>233</v>
      </c>
      <c r="D117" s="26" t="str" cm="1">
        <f t="array" ref="D117">IF(ISCLOSED(D$23),"",SAFEDIV(D115-D116,D116))</f>
        <v/>
      </c>
      <c r="E117" s="26" t="str" cm="1">
        <f t="array" ref="E117">IF(ISCLOSED(E$23),"",SAFEDIV(E115-E116,E116))</f>
        <v/>
      </c>
      <c r="F117" s="26" t="str" cm="1">
        <f t="array" ref="F117">IF(ISCLOSED(F$23),"",SAFEDIV(F115-F116,F116))</f>
        <v/>
      </c>
      <c r="G117" s="26" t="str" cm="1">
        <f t="array" ref="G117">IF(ISCLOSED(G$23),"",SAFEDIV(G115-G116,G116))</f>
        <v/>
      </c>
      <c r="H117" s="26" t="str" cm="1">
        <f t="array" ref="H117">IF(ISCLOSED(H$23),"",SAFEDIV(H115-H116,H116))</f>
        <v/>
      </c>
      <c r="I117" s="26" t="str" cm="1">
        <f t="array" ref="I117">IF(ISCLOSED(I$23),"",SAFEDIV(I115-I116,I116))</f>
        <v/>
      </c>
      <c r="J117" s="26" t="str" cm="1">
        <f t="array" ref="J117">IF(ISCLOSED(J$23),"",SAFEDIV(J115-J116,J116))</f>
        <v/>
      </c>
      <c r="K117" s="26" t="str" cm="1">
        <f t="array" ref="K117">IF(ISCLOSED(K$23),"",SAFEDIV(K115-K116,K116))</f>
        <v/>
      </c>
      <c r="L117" s="26" cm="1">
        <f t="array" ref="L117">IF(ISCLOSED(L$23),"",SAFEDIV(L115-L116,L116))</f>
        <v>-2.0271705793471029E-2</v>
      </c>
      <c r="M117" s="26" cm="1">
        <f t="array" ref="M117">IF(ISCLOSED(M$23),"",SAFEDIV(M115-M116,M116))</f>
        <v>-1.9793527763310247E-2</v>
      </c>
      <c r="N117" s="26" cm="1">
        <f t="array" ref="N117">IF(ISCLOSED(N$23),"",SAFEDIV(N115-N116,N116))</f>
        <v>-1.9152331975554333E-2</v>
      </c>
      <c r="O117" s="26" cm="1">
        <f t="array" ref="O117">IF(ISCLOSED(O$23),"",SAFEDIV(O115-O116,O116))</f>
        <v>-1.1133463109571893E-2</v>
      </c>
      <c r="P117" s="26" cm="1">
        <f t="array" ref="P117">SAFEDIV(P115-P116,P116)</f>
        <v>-1.7450745874314971E-2</v>
      </c>
    </row>
    <row r="118" spans="2:16" x14ac:dyDescent="0.3">
      <c r="B118" s="3" t="str">
        <f>"Over the open months the driver forecast sits "&amp;TEXT(ABS(P117),"0.0%")&amp;IF(P117&gt;=0," above"," below")&amp;" a purely statistical projection of the same history. A gap this size says the drivers, not the trend, are doing the work: check them before trusting either."</f>
        <v>Over the open months the driver forecast sits 1.7% below a purely statistical projection of the same history. A gap this size says the drivers, not the trend, are doing the work: check them before trusting either.</v>
      </c>
    </row>
    <row r="121" spans="2:16" x14ac:dyDescent="0.3">
      <c r="B121" s="54" t="s">
        <v>234</v>
      </c>
      <c r="C121" s="55"/>
      <c r="D121" s="55"/>
      <c r="E121" s="55"/>
      <c r="F121" s="55"/>
      <c r="G121" s="55"/>
      <c r="H121" s="55"/>
      <c r="I121" s="55"/>
      <c r="J121" s="55"/>
      <c r="K121" s="55"/>
      <c r="L121" s="55"/>
      <c r="M121" s="55"/>
      <c r="N121" s="55"/>
      <c r="O121" s="55"/>
      <c r="P121" s="55"/>
    </row>
    <row r="122" spans="2:16" x14ac:dyDescent="0.3">
      <c r="B122" s="35" t="s">
        <v>212</v>
      </c>
      <c r="C122" s="35" t="s">
        <v>235</v>
      </c>
      <c r="D122" s="35" t="s">
        <v>180</v>
      </c>
    </row>
    <row r="123" spans="2:16" x14ac:dyDescent="0.3">
      <c r="B123" s="51">
        <f>EDATE(FYStart,-24)</f>
        <v>45292</v>
      </c>
      <c r="C123">
        <f>ROWS($B$123:B123)</f>
        <v>1</v>
      </c>
      <c r="D123" s="43">
        <f>IF(B123&lt;=AsOfMonth,SUMIFS(tbl_Sales[net_revenue],tbl_Sales[month],B123),"")</f>
        <v>3022888.1700000009</v>
      </c>
    </row>
    <row r="124" spans="2:16" x14ac:dyDescent="0.3">
      <c r="B124" s="51">
        <f t="shared" ref="B124:B158" si="31">EDATE(B123,1)</f>
        <v>45323</v>
      </c>
      <c r="C124">
        <f>ROWS($B$123:B124)</f>
        <v>2</v>
      </c>
      <c r="D124" s="43">
        <f>IF(B124&lt;=AsOfMonth,SUMIFS(tbl_Sales[net_revenue],tbl_Sales[month],B124),"")</f>
        <v>2945002.669999999</v>
      </c>
    </row>
    <row r="125" spans="2:16" x14ac:dyDescent="0.3">
      <c r="B125" s="51">
        <f t="shared" si="31"/>
        <v>45352</v>
      </c>
      <c r="C125">
        <f>ROWS($B$123:B125)</f>
        <v>3</v>
      </c>
      <c r="D125" s="43">
        <f>IF(B125&lt;=AsOfMonth,SUMIFS(tbl_Sales[net_revenue],tbl_Sales[month],B125),"")</f>
        <v>3139276.1999999993</v>
      </c>
    </row>
    <row r="126" spans="2:16" x14ac:dyDescent="0.3">
      <c r="B126" s="51">
        <f t="shared" si="31"/>
        <v>45383</v>
      </c>
      <c r="C126">
        <f>ROWS($B$123:B126)</f>
        <v>4</v>
      </c>
      <c r="D126" s="43">
        <f>IF(B126&lt;=AsOfMonth,SUMIFS(tbl_Sales[net_revenue],tbl_Sales[month],B126),"")</f>
        <v>3306894.4099999997</v>
      </c>
    </row>
    <row r="127" spans="2:16" x14ac:dyDescent="0.3">
      <c r="B127" s="51">
        <f t="shared" si="31"/>
        <v>45413</v>
      </c>
      <c r="C127">
        <f>ROWS($B$123:B127)</f>
        <v>5</v>
      </c>
      <c r="D127" s="43">
        <f>IF(B127&lt;=AsOfMonth,SUMIFS(tbl_Sales[net_revenue],tbl_Sales[month],B127),"")</f>
        <v>3552349.9300000025</v>
      </c>
    </row>
    <row r="128" spans="2:16" x14ac:dyDescent="0.3">
      <c r="B128" s="51">
        <f t="shared" si="31"/>
        <v>45444</v>
      </c>
      <c r="C128">
        <f>ROWS($B$123:B128)</f>
        <v>6</v>
      </c>
      <c r="D128" s="43">
        <f>IF(B128&lt;=AsOfMonth,SUMIFS(tbl_Sales[net_revenue],tbl_Sales[month],B128),"")</f>
        <v>3667088.9899999988</v>
      </c>
    </row>
    <row r="129" spans="2:4" x14ac:dyDescent="0.3">
      <c r="B129" s="51">
        <f t="shared" si="31"/>
        <v>45474</v>
      </c>
      <c r="C129">
        <f>ROWS($B$123:B129)</f>
        <v>7</v>
      </c>
      <c r="D129" s="43">
        <f>IF(B129&lt;=AsOfMonth,SUMIFS(tbl_Sales[net_revenue],tbl_Sales[month],B129),"")</f>
        <v>3640151.2999999984</v>
      </c>
    </row>
    <row r="130" spans="2:4" x14ac:dyDescent="0.3">
      <c r="B130" s="51">
        <f t="shared" si="31"/>
        <v>45505</v>
      </c>
      <c r="C130">
        <f>ROWS($B$123:B130)</f>
        <v>8</v>
      </c>
      <c r="D130" s="43">
        <f>IF(B130&lt;=AsOfMonth,SUMIFS(tbl_Sales[net_revenue],tbl_Sales[month],B130),"")</f>
        <v>3542829.4999999977</v>
      </c>
    </row>
    <row r="131" spans="2:4" x14ac:dyDescent="0.3">
      <c r="B131" s="51">
        <f t="shared" si="31"/>
        <v>45536</v>
      </c>
      <c r="C131">
        <f>ROWS($B$123:B131)</f>
        <v>9</v>
      </c>
      <c r="D131" s="43">
        <f>IF(B131&lt;=AsOfMonth,SUMIFS(tbl_Sales[net_revenue],tbl_Sales[month],B131),"")</f>
        <v>3335259.2199999988</v>
      </c>
    </row>
    <row r="132" spans="2:4" x14ac:dyDescent="0.3">
      <c r="B132" s="51">
        <f t="shared" si="31"/>
        <v>45566</v>
      </c>
      <c r="C132">
        <f>ROWS($B$123:B132)</f>
        <v>10</v>
      </c>
      <c r="D132" s="43">
        <f>IF(B132&lt;=AsOfMonth,SUMIFS(tbl_Sales[net_revenue],tbl_Sales[month],B132),"")</f>
        <v>3280327.459999999</v>
      </c>
    </row>
    <row r="133" spans="2:4" x14ac:dyDescent="0.3">
      <c r="B133" s="51">
        <f t="shared" si="31"/>
        <v>45597</v>
      </c>
      <c r="C133">
        <f>ROWS($B$123:B133)</f>
        <v>11</v>
      </c>
      <c r="D133" s="43">
        <f>IF(B133&lt;=AsOfMonth,SUMIFS(tbl_Sales[net_revenue],tbl_Sales[month],B133),"")</f>
        <v>3325940.0100000026</v>
      </c>
    </row>
    <row r="134" spans="2:4" x14ac:dyDescent="0.3">
      <c r="B134" s="51">
        <f t="shared" si="31"/>
        <v>45627</v>
      </c>
      <c r="C134">
        <f>ROWS($B$123:B134)</f>
        <v>12</v>
      </c>
      <c r="D134" s="43">
        <f>IF(B134&lt;=AsOfMonth,SUMIFS(tbl_Sales[net_revenue],tbl_Sales[month],B134),"")</f>
        <v>3618693.069999998</v>
      </c>
    </row>
    <row r="135" spans="2:4" x14ac:dyDescent="0.3">
      <c r="B135" s="51">
        <f t="shared" si="31"/>
        <v>45658</v>
      </c>
      <c r="C135">
        <f>ROWS($B$123:B135)</f>
        <v>13</v>
      </c>
      <c r="D135" s="43">
        <f>IF(B135&lt;=AsOfMonth,SUMIFS(tbl_Sales[net_revenue],tbl_Sales[month],B135),"")</f>
        <v>3218241.5699999984</v>
      </c>
    </row>
    <row r="136" spans="2:4" x14ac:dyDescent="0.3">
      <c r="B136" s="51">
        <f t="shared" si="31"/>
        <v>45689</v>
      </c>
      <c r="C136">
        <f>ROWS($B$123:B136)</f>
        <v>14</v>
      </c>
      <c r="D136" s="43">
        <f>IF(B136&lt;=AsOfMonth,SUMIFS(tbl_Sales[net_revenue],tbl_Sales[month],B136),"")</f>
        <v>3130900.2800000026</v>
      </c>
    </row>
    <row r="137" spans="2:4" x14ac:dyDescent="0.3">
      <c r="B137" s="51">
        <f t="shared" si="31"/>
        <v>45717</v>
      </c>
      <c r="C137">
        <f>ROWS($B$123:B137)</f>
        <v>15</v>
      </c>
      <c r="D137" s="43">
        <f>IF(B137&lt;=AsOfMonth,SUMIFS(tbl_Sales[net_revenue],tbl_Sales[month],B137),"")</f>
        <v>3334202.5000000014</v>
      </c>
    </row>
    <row r="138" spans="2:4" x14ac:dyDescent="0.3">
      <c r="B138" s="51">
        <f t="shared" si="31"/>
        <v>45748</v>
      </c>
      <c r="C138">
        <f>ROWS($B$123:B138)</f>
        <v>16</v>
      </c>
      <c r="D138" s="43">
        <f>IF(B138&lt;=AsOfMonth,SUMIFS(tbl_Sales[net_revenue],tbl_Sales[month],B138),"")</f>
        <v>3503499.2899999996</v>
      </c>
    </row>
    <row r="139" spans="2:4" x14ac:dyDescent="0.3">
      <c r="B139" s="51">
        <f t="shared" si="31"/>
        <v>45778</v>
      </c>
      <c r="C139">
        <f>ROWS($B$123:B139)</f>
        <v>17</v>
      </c>
      <c r="D139" s="43">
        <f>IF(B139&lt;=AsOfMonth,SUMIFS(tbl_Sales[net_revenue],tbl_Sales[month],B139),"")</f>
        <v>3770601.8999999994</v>
      </c>
    </row>
    <row r="140" spans="2:4" x14ac:dyDescent="0.3">
      <c r="B140" s="51">
        <f t="shared" si="31"/>
        <v>45809</v>
      </c>
      <c r="C140">
        <f>ROWS($B$123:B140)</f>
        <v>18</v>
      </c>
      <c r="D140" s="43">
        <f>IF(B140&lt;=AsOfMonth,SUMIFS(tbl_Sales[net_revenue],tbl_Sales[month],B140),"")</f>
        <v>3886478.37</v>
      </c>
    </row>
    <row r="141" spans="2:4" x14ac:dyDescent="0.3">
      <c r="B141" s="51">
        <f t="shared" si="31"/>
        <v>45839</v>
      </c>
      <c r="C141">
        <f>ROWS($B$123:B141)</f>
        <v>19</v>
      </c>
      <c r="D141" s="43">
        <f>IF(B141&lt;=AsOfMonth,SUMIFS(tbl_Sales[net_revenue],tbl_Sales[month],B141),"")</f>
        <v>3854332.6499999966</v>
      </c>
    </row>
    <row r="142" spans="2:4" x14ac:dyDescent="0.3">
      <c r="B142" s="51">
        <f t="shared" si="31"/>
        <v>45870</v>
      </c>
      <c r="C142">
        <f>ROWS($B$123:B142)</f>
        <v>20</v>
      </c>
      <c r="D142" s="43">
        <f>IF(B142&lt;=AsOfMonth,SUMIFS(tbl_Sales[net_revenue],tbl_Sales[month],B142),"")</f>
        <v>3747572.4399999995</v>
      </c>
    </row>
    <row r="143" spans="2:4" x14ac:dyDescent="0.3">
      <c r="B143" s="51">
        <f t="shared" si="31"/>
        <v>45901</v>
      </c>
      <c r="C143">
        <f>ROWS($B$123:B143)</f>
        <v>21</v>
      </c>
      <c r="D143" s="43">
        <f>IF(B143&lt;=AsOfMonth,SUMIFS(tbl_Sales[net_revenue],tbl_Sales[month],B143),"")</f>
        <v>3522865.3899999997</v>
      </c>
    </row>
    <row r="144" spans="2:4" x14ac:dyDescent="0.3">
      <c r="B144" s="51">
        <f t="shared" si="31"/>
        <v>45931</v>
      </c>
      <c r="C144">
        <f>ROWS($B$123:B144)</f>
        <v>22</v>
      </c>
      <c r="D144" s="43">
        <f>IF(B144&lt;=AsOfMonth,SUMIFS(tbl_Sales[net_revenue],tbl_Sales[month],B144),"")</f>
        <v>3470892.4500000016</v>
      </c>
    </row>
    <row r="145" spans="2:4" x14ac:dyDescent="0.3">
      <c r="B145" s="51">
        <f t="shared" si="31"/>
        <v>45962</v>
      </c>
      <c r="C145">
        <f>ROWS($B$123:B145)</f>
        <v>23</v>
      </c>
      <c r="D145" s="43">
        <f>IF(B145&lt;=AsOfMonth,SUMIFS(tbl_Sales[net_revenue],tbl_Sales[month],B145),"")</f>
        <v>3514051.6400000011</v>
      </c>
    </row>
    <row r="146" spans="2:4" x14ac:dyDescent="0.3">
      <c r="B146" s="51">
        <f t="shared" si="31"/>
        <v>45992</v>
      </c>
      <c r="C146">
        <f>ROWS($B$123:B146)</f>
        <v>24</v>
      </c>
      <c r="D146" s="43">
        <f>IF(B146&lt;=AsOfMonth,SUMIFS(tbl_Sales[net_revenue],tbl_Sales[month],B146),"")</f>
        <v>3837508.8199999975</v>
      </c>
    </row>
    <row r="147" spans="2:4" x14ac:dyDescent="0.3">
      <c r="B147" s="51">
        <f t="shared" si="31"/>
        <v>46023</v>
      </c>
      <c r="C147">
        <f>ROWS($B$123:B147)</f>
        <v>25</v>
      </c>
      <c r="D147" s="43">
        <f>IF(B147&lt;=AsOfMonth,SUMIFS(tbl_Sales[net_revenue],tbl_Sales[month],B147),"")</f>
        <v>3392254.2100000032</v>
      </c>
    </row>
    <row r="148" spans="2:4" x14ac:dyDescent="0.3">
      <c r="B148" s="51">
        <f t="shared" si="31"/>
        <v>46054</v>
      </c>
      <c r="C148">
        <f>ROWS($B$123:B148)</f>
        <v>26</v>
      </c>
      <c r="D148" s="43">
        <f>IF(B148&lt;=AsOfMonth,SUMIFS(tbl_Sales[net_revenue],tbl_Sales[month],B148),"")</f>
        <v>3483943.9800000032</v>
      </c>
    </row>
    <row r="149" spans="2:4" x14ac:dyDescent="0.3">
      <c r="B149" s="51">
        <f t="shared" si="31"/>
        <v>46082</v>
      </c>
      <c r="C149">
        <f>ROWS($B$123:B149)</f>
        <v>27</v>
      </c>
      <c r="D149" s="43">
        <f>IF(B149&lt;=AsOfMonth,SUMIFS(tbl_Sales[net_revenue],tbl_Sales[month],B149),"")</f>
        <v>3722609.1300000004</v>
      </c>
    </row>
    <row r="150" spans="2:4" x14ac:dyDescent="0.3">
      <c r="B150" s="51">
        <f t="shared" si="31"/>
        <v>46113</v>
      </c>
      <c r="C150">
        <f>ROWS($B$123:B150)</f>
        <v>28</v>
      </c>
      <c r="D150" s="43">
        <f>IF(B150&lt;=AsOfMonth,SUMIFS(tbl_Sales[net_revenue],tbl_Sales[month],B150),"")</f>
        <v>3897955.2199999988</v>
      </c>
    </row>
    <row r="151" spans="2:4" x14ac:dyDescent="0.3">
      <c r="B151" s="51">
        <f t="shared" si="31"/>
        <v>46143</v>
      </c>
      <c r="C151">
        <f>ROWS($B$123:B151)</f>
        <v>29</v>
      </c>
      <c r="D151" s="43">
        <f>IF(B151&lt;=AsOfMonth,SUMIFS(tbl_Sales[net_revenue],tbl_Sales[month],B151),"")</f>
        <v>4188761.9300000006</v>
      </c>
    </row>
    <row r="152" spans="2:4" x14ac:dyDescent="0.3">
      <c r="B152" s="51">
        <f t="shared" si="31"/>
        <v>46174</v>
      </c>
      <c r="C152">
        <f>ROWS($B$123:B152)</f>
        <v>30</v>
      </c>
      <c r="D152" s="43">
        <f>IF(B152&lt;=AsOfMonth,SUMIFS(tbl_Sales[net_revenue],tbl_Sales[month],B152),"")</f>
        <v>4343870.5399999991</v>
      </c>
    </row>
    <row r="153" spans="2:4" x14ac:dyDescent="0.3">
      <c r="B153" s="51">
        <f t="shared" si="31"/>
        <v>46204</v>
      </c>
      <c r="C153">
        <f>ROWS($B$123:B153)</f>
        <v>31</v>
      </c>
      <c r="D153" s="43">
        <f>IF(B153&lt;=AsOfMonth,SUMIFS(tbl_Sales[net_revenue],tbl_Sales[month],B153),"")</f>
        <v>4313685.6999999965</v>
      </c>
    </row>
    <row r="154" spans="2:4" x14ac:dyDescent="0.3">
      <c r="B154" s="51">
        <f t="shared" si="31"/>
        <v>46235</v>
      </c>
      <c r="C154">
        <f>ROWS($B$123:B154)</f>
        <v>32</v>
      </c>
      <c r="D154" s="43">
        <f>IF(B154&lt;=AsOfMonth,SUMIFS(tbl_Sales[net_revenue],tbl_Sales[month],B154),"")</f>
        <v>4190550.459999999</v>
      </c>
    </row>
    <row r="155" spans="2:4" x14ac:dyDescent="0.3">
      <c r="B155" s="51">
        <f t="shared" si="31"/>
        <v>46266</v>
      </c>
      <c r="C155">
        <f>ROWS($B$123:B155)</f>
        <v>33</v>
      </c>
      <c r="D155" s="43" t="str">
        <f>IF(B155&lt;=AsOfMonth,SUMIFS(tbl_Sales[net_revenue],tbl_Sales[month],B155),"")</f>
        <v/>
      </c>
    </row>
    <row r="156" spans="2:4" x14ac:dyDescent="0.3">
      <c r="B156" s="51">
        <f t="shared" si="31"/>
        <v>46296</v>
      </c>
      <c r="C156">
        <f>ROWS($B$123:B156)</f>
        <v>34</v>
      </c>
      <c r="D156" s="43" t="str">
        <f>IF(B156&lt;=AsOfMonth,SUMIFS(tbl_Sales[net_revenue],tbl_Sales[month],B156),"")</f>
        <v/>
      </c>
    </row>
    <row r="157" spans="2:4" x14ac:dyDescent="0.3">
      <c r="B157" s="51">
        <f t="shared" si="31"/>
        <v>46327</v>
      </c>
      <c r="C157">
        <f>ROWS($B$123:B157)</f>
        <v>35</v>
      </c>
      <c r="D157" s="43" t="str">
        <f>IF(B157&lt;=AsOfMonth,SUMIFS(tbl_Sales[net_revenue],tbl_Sales[month],B157),"")</f>
        <v/>
      </c>
    </row>
    <row r="158" spans="2:4" x14ac:dyDescent="0.3">
      <c r="B158" s="51">
        <f t="shared" si="31"/>
        <v>46357</v>
      </c>
      <c r="C158">
        <f>ROWS($B$123:B158)</f>
        <v>36</v>
      </c>
      <c r="D158" s="43" t="str">
        <f>IF(B158&lt;=AsOfMonth,SUMIFS(tbl_Sales[net_revenue],tbl_Sales[month],B158),"")</f>
        <v/>
      </c>
    </row>
  </sheetData>
  <conditionalFormatting sqref="D23:O89">
    <cfRule type="expression" dxfId="58" priority="1" stopIfTrue="1">
      <formula>D$23&gt;AsOfMonth</formula>
    </cfRule>
  </conditionalFormatting>
  <printOptions horizontalCentered="1"/>
  <pageMargins left="0.35" right="0.35" top="0.44999999999999996" bottom="0.5" header="0.3" footer="0.2"/>
  <pageSetup scale="62" fitToHeight="2" orientation="landscape" r:id="rId1"/>
  <headerFooter>
    <oddFooter>&amp;C&amp;8&amp;A&amp;L&amp;8Kestrel Bay Provisions (fictional) · FP&amp;&amp;A model&amp;R&amp;8Page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FC317-5222-4E6C-B174-434CFB84F98B}">
  <sheetPr>
    <tabColor rgb="FF0F766E"/>
    <pageSetUpPr fitToPage="1"/>
  </sheetPr>
  <dimension ref="B1:T49"/>
  <sheetViews>
    <sheetView showGridLines="0" zoomScale="90" zoomScaleNormal="90" workbookViewId="0"/>
  </sheetViews>
  <sheetFormatPr defaultRowHeight="13" x14ac:dyDescent="0.3"/>
  <cols>
    <col min="1" max="1" width="2.69921875" customWidth="1"/>
    <col min="2" max="2" width="34.69921875" customWidth="1"/>
    <col min="3" max="9" width="13.69921875" customWidth="1"/>
    <col min="10" max="10" width="2.69921875" customWidth="1"/>
    <col min="19" max="19" width="20.69921875" customWidth="1"/>
    <col min="20" max="20" width="12.69921875" customWidth="1"/>
  </cols>
  <sheetData>
    <row r="1" spans="2:9" ht="30" customHeight="1" x14ac:dyDescent="0.55000000000000004">
      <c r="B1" s="1" t="s">
        <v>291</v>
      </c>
    </row>
    <row r="2" spans="2:9" x14ac:dyDescent="0.3">
      <c r="B2" s="3" t="s">
        <v>292</v>
      </c>
    </row>
    <row r="4" spans="2:9" x14ac:dyDescent="0.3">
      <c r="B4" s="35" t="s">
        <v>174</v>
      </c>
      <c r="C4" s="32" t="s">
        <v>159</v>
      </c>
      <c r="D4" s="36">
        <f>MATCH(C4,ScenarioList,0)</f>
        <v>1</v>
      </c>
      <c r="E4" s="3" t="s">
        <v>293</v>
      </c>
    </row>
    <row r="5" spans="2:9" x14ac:dyDescent="0.3">
      <c r="B5" s="35" t="s">
        <v>175</v>
      </c>
      <c r="C5" s="33">
        <v>0</v>
      </c>
      <c r="E5" s="3" t="s">
        <v>294</v>
      </c>
    </row>
    <row r="6" spans="2:9" x14ac:dyDescent="0.3">
      <c r="B6" s="35" t="s">
        <v>176</v>
      </c>
      <c r="C6" s="34">
        <v>0</v>
      </c>
      <c r="E6" s="3" t="s">
        <v>295</v>
      </c>
    </row>
    <row r="8" spans="2:9" ht="18" customHeight="1" x14ac:dyDescent="0.3">
      <c r="B8" s="10" t="s">
        <v>296</v>
      </c>
      <c r="C8" s="10"/>
      <c r="D8" s="10"/>
      <c r="E8" s="10"/>
      <c r="F8" s="10"/>
      <c r="G8" s="10"/>
      <c r="H8" s="10"/>
      <c r="I8" s="10"/>
    </row>
    <row r="9" spans="2:9" x14ac:dyDescent="0.3">
      <c r="B9" t="s">
        <v>297</v>
      </c>
      <c r="C9" s="106">
        <f>PnL!P8</f>
        <v>47407338.301925316</v>
      </c>
    </row>
    <row r="10" spans="2:9" x14ac:dyDescent="0.3">
      <c r="B10" t="s">
        <v>298</v>
      </c>
      <c r="C10" s="106">
        <f>PnL!P10</f>
        <v>12300856.19994159</v>
      </c>
    </row>
    <row r="11" spans="2:9" x14ac:dyDescent="0.3">
      <c r="B11" t="s">
        <v>299</v>
      </c>
      <c r="C11" s="106">
        <f>PnL!P19</f>
        <v>2319179.863336884</v>
      </c>
    </row>
    <row r="12" spans="2:9" x14ac:dyDescent="0.3">
      <c r="B12" t="s">
        <v>300</v>
      </c>
      <c r="C12" s="107">
        <f>PnL!P20</f>
        <v>4.8920271553037117E-2</v>
      </c>
    </row>
    <row r="13" spans="2:9" x14ac:dyDescent="0.3">
      <c r="B13" t="s">
        <v>301</v>
      </c>
      <c r="C13" s="108">
        <f>PnL!R19</f>
        <v>-412477.16666312609</v>
      </c>
    </row>
    <row r="15" spans="2:9" ht="18" customHeight="1" x14ac:dyDescent="0.3">
      <c r="B15" s="10" t="s">
        <v>302</v>
      </c>
      <c r="C15" s="10"/>
      <c r="D15" s="10"/>
      <c r="E15" s="10"/>
      <c r="F15" s="10"/>
      <c r="G15" s="10"/>
      <c r="H15" s="10"/>
      <c r="I15" s="10"/>
    </row>
    <row r="16" spans="2:9" ht="39" x14ac:dyDescent="0.3">
      <c r="B16" s="41" t="s">
        <v>174</v>
      </c>
      <c r="C16" s="42" t="s">
        <v>180</v>
      </c>
      <c r="D16" s="42" t="s">
        <v>249</v>
      </c>
      <c r="E16" s="42" t="s">
        <v>258</v>
      </c>
      <c r="F16" s="42" t="s">
        <v>303</v>
      </c>
      <c r="G16" s="42" t="s">
        <v>304</v>
      </c>
    </row>
    <row r="17" spans="2:9" x14ac:dyDescent="0.3">
      <c r="B17" s="65" t="s">
        <v>305</v>
      </c>
      <c r="C17" s="109">
        <f>C9</f>
        <v>47407338.301925316</v>
      </c>
      <c r="D17" s="109">
        <f>C10</f>
        <v>12300856.19994159</v>
      </c>
      <c r="E17" s="109">
        <f>C11</f>
        <v>2319179.863336884</v>
      </c>
      <c r="F17" s="66">
        <f>C12</f>
        <v>4.8920271553037117E-2</v>
      </c>
      <c r="G17" s="110">
        <f>C13</f>
        <v>-412477.16666312609</v>
      </c>
    </row>
    <row r="18" spans="2:9" x14ac:dyDescent="0.3">
      <c r="B18" t="s">
        <v>159</v>
      </c>
      <c r="C18" s="43">
        <f t="dataTable" ref="C18:G20" dt2D="0" dtr="0" r1="C4" ca="1"/>
        <v>47407338.301925316</v>
      </c>
      <c r="D18" s="43">
        <v>12300856.19994159</v>
      </c>
      <c r="E18" s="43">
        <v>2319179.863336884</v>
      </c>
      <c r="F18" s="60">
        <v>4.8920271553037117E-2</v>
      </c>
      <c r="G18" s="68">
        <v>-412477.16666312609</v>
      </c>
    </row>
    <row r="19" spans="2:9" x14ac:dyDescent="0.3">
      <c r="B19" t="s">
        <v>160</v>
      </c>
      <c r="C19" s="43">
        <v>48128798.291071318</v>
      </c>
      <c r="D19" s="43">
        <v>12791327.408491518</v>
      </c>
      <c r="E19" s="43">
        <v>2836093.9996937122</v>
      </c>
      <c r="F19" s="60">
        <v>5.8927172512010427E-2</v>
      </c>
      <c r="G19" s="68">
        <v>104436.96969370218</v>
      </c>
    </row>
    <row r="20" spans="2:9" x14ac:dyDescent="0.3">
      <c r="B20" t="s">
        <v>161</v>
      </c>
      <c r="C20" s="43">
        <v>46620002.428181812</v>
      </c>
      <c r="D20" s="43">
        <v>11701125.427189836</v>
      </c>
      <c r="E20" s="43">
        <v>1656743.0214050836</v>
      </c>
      <c r="F20" s="60">
        <v>3.5537171495374734E-2</v>
      </c>
      <c r="G20" s="68">
        <v>-1074914.0085949264</v>
      </c>
    </row>
    <row r="21" spans="2:9" x14ac:dyDescent="0.3">
      <c r="B21" s="47" t="s">
        <v>76</v>
      </c>
      <c r="C21" s="48">
        <f>PnL!Q8</f>
        <v>45768802.140000008</v>
      </c>
      <c r="D21" s="48">
        <f>PnL!Q10</f>
        <v>12389803.410000009</v>
      </c>
      <c r="E21" s="48">
        <f>PnL!Q19</f>
        <v>2731657.03000001</v>
      </c>
      <c r="F21" s="111">
        <f>PnL!Q20</f>
        <v>5.9683821779828859E-2</v>
      </c>
      <c r="G21" s="71"/>
    </row>
    <row r="23" spans="2:9" ht="18" customHeight="1" x14ac:dyDescent="0.3">
      <c r="B23" s="10" t="s">
        <v>306</v>
      </c>
      <c r="C23" s="10"/>
      <c r="D23" s="10"/>
      <c r="E23" s="10"/>
      <c r="F23" s="10"/>
      <c r="G23" s="10"/>
      <c r="H23" s="10"/>
      <c r="I23" s="10"/>
    </row>
    <row r="24" spans="2:9" x14ac:dyDescent="0.3">
      <c r="B24" s="65" t="s">
        <v>307</v>
      </c>
    </row>
    <row r="25" spans="2:9" x14ac:dyDescent="0.3">
      <c r="B25" s="112">
        <f>C11</f>
        <v>2319179.863336884</v>
      </c>
      <c r="C25" s="113">
        <v>-0.06</v>
      </c>
      <c r="D25" s="113">
        <v>-0.04</v>
      </c>
      <c r="E25" s="113">
        <v>-0.02</v>
      </c>
      <c r="F25" s="113">
        <v>0</v>
      </c>
      <c r="G25" s="113">
        <v>0.02</v>
      </c>
      <c r="H25" s="113">
        <v>0.04</v>
      </c>
      <c r="I25" s="113">
        <v>0.06</v>
      </c>
    </row>
    <row r="26" spans="2:9" x14ac:dyDescent="0.3">
      <c r="B26" s="113">
        <v>-0.03</v>
      </c>
      <c r="C26" s="43">
        <f t="dataTable" ref="C26:I32" dt2D="1" dtr="1" r1="C6" r2="C5"/>
        <v>1644623.5757803353</v>
      </c>
      <c r="D26" s="43">
        <v>1710738.6003132658</v>
      </c>
      <c r="E26" s="43">
        <v>1776853.6248461949</v>
      </c>
      <c r="F26" s="43">
        <v>1842968.6493791239</v>
      </c>
      <c r="G26" s="43">
        <v>1909083.6739120549</v>
      </c>
      <c r="H26" s="43">
        <v>1975198.6984449842</v>
      </c>
      <c r="I26" s="43">
        <v>2041313.7229779158</v>
      </c>
    </row>
    <row r="27" spans="2:9" x14ac:dyDescent="0.3">
      <c r="B27" s="113">
        <v>-0.02</v>
      </c>
      <c r="C27" s="43">
        <v>1793836.4228204354</v>
      </c>
      <c r="D27" s="43">
        <v>1863126.188779749</v>
      </c>
      <c r="E27" s="43">
        <v>1932415.9547390644</v>
      </c>
      <c r="F27" s="43">
        <v>2001705.7206983785</v>
      </c>
      <c r="G27" s="43">
        <v>2070995.4866576926</v>
      </c>
      <c r="H27" s="43">
        <v>2140285.2526170081</v>
      </c>
      <c r="I27" s="43">
        <v>2209575.0185763245</v>
      </c>
    </row>
    <row r="28" spans="2:9" x14ac:dyDescent="0.3">
      <c r="B28" s="113">
        <v>-0.01</v>
      </c>
      <c r="C28" s="43">
        <v>1943049.2698605321</v>
      </c>
      <c r="D28" s="43">
        <v>2015513.7772462317</v>
      </c>
      <c r="E28" s="43">
        <v>2087978.2846319317</v>
      </c>
      <c r="F28" s="43">
        <v>2160442.7920176308</v>
      </c>
      <c r="G28" s="43">
        <v>2232907.2994033322</v>
      </c>
      <c r="H28" s="43">
        <v>2305371.8067890331</v>
      </c>
      <c r="I28" s="43">
        <v>2377836.3141747317</v>
      </c>
    </row>
    <row r="29" spans="2:9" x14ac:dyDescent="0.3">
      <c r="B29" s="113">
        <v>0</v>
      </c>
      <c r="C29" s="43">
        <v>2092262.1169006308</v>
      </c>
      <c r="D29" s="43">
        <v>2167901.3657127162</v>
      </c>
      <c r="E29" s="43">
        <v>2243540.6145248008</v>
      </c>
      <c r="F29" s="46">
        <v>2319179.863336884</v>
      </c>
      <c r="G29" s="43">
        <v>2394819.1121489708</v>
      </c>
      <c r="H29" s="43">
        <v>2470458.3609610558</v>
      </c>
      <c r="I29" s="43">
        <v>2546097.6097731423</v>
      </c>
    </row>
    <row r="30" spans="2:9" x14ac:dyDescent="0.3">
      <c r="B30" s="113">
        <v>0.01</v>
      </c>
      <c r="C30" s="43">
        <v>2241474.963940728</v>
      </c>
      <c r="D30" s="43">
        <v>2320288.9541791994</v>
      </c>
      <c r="E30" s="43">
        <v>2399102.9444176685</v>
      </c>
      <c r="F30" s="43">
        <v>2477916.9346561385</v>
      </c>
      <c r="G30" s="43">
        <v>2556730.9248946095</v>
      </c>
      <c r="H30" s="43">
        <v>2635544.9151330795</v>
      </c>
      <c r="I30" s="43">
        <v>2714358.9053715505</v>
      </c>
    </row>
    <row r="31" spans="2:9" x14ac:dyDescent="0.3">
      <c r="B31" s="113">
        <v>0.02</v>
      </c>
      <c r="C31" s="43">
        <v>2390687.8109808271</v>
      </c>
      <c r="D31" s="43">
        <v>2472676.5426456826</v>
      </c>
      <c r="E31" s="43">
        <v>2554665.2743105358</v>
      </c>
      <c r="F31" s="43">
        <v>2636654.0059753917</v>
      </c>
      <c r="G31" s="43">
        <v>2718642.7376402472</v>
      </c>
      <c r="H31" s="43">
        <v>2800631.4693051018</v>
      </c>
      <c r="I31" s="43">
        <v>2882620.2009699591</v>
      </c>
    </row>
    <row r="32" spans="2:9" x14ac:dyDescent="0.3">
      <c r="B32" s="113">
        <v>0.03</v>
      </c>
      <c r="C32" s="43">
        <v>2539900.6580209257</v>
      </c>
      <c r="D32" s="43">
        <v>2625064.1311121648</v>
      </c>
      <c r="E32" s="43">
        <v>2710227.6042034039</v>
      </c>
      <c r="F32" s="43">
        <v>2795391.0772946458</v>
      </c>
      <c r="G32" s="43">
        <v>2880554.5503858859</v>
      </c>
      <c r="H32" s="43">
        <v>2965718.0234771264</v>
      </c>
      <c r="I32" s="43">
        <v>3050881.4965683678</v>
      </c>
    </row>
    <row r="34" spans="2:20" ht="18" customHeight="1" x14ac:dyDescent="0.3">
      <c r="B34" s="10" t="s">
        <v>308</v>
      </c>
      <c r="C34" s="10"/>
      <c r="D34" s="10"/>
      <c r="E34" s="10"/>
      <c r="F34" s="10"/>
      <c r="G34" s="10"/>
      <c r="H34" s="10"/>
      <c r="I34" s="10"/>
    </row>
    <row r="35" spans="2:20" x14ac:dyDescent="0.3">
      <c r="B35" t="s">
        <v>309</v>
      </c>
      <c r="C35" s="114">
        <v>0.01</v>
      </c>
      <c r="D35" s="3" t="s">
        <v>310</v>
      </c>
    </row>
    <row r="36" spans="2:20" ht="26" x14ac:dyDescent="0.3">
      <c r="B36" s="41" t="s">
        <v>158</v>
      </c>
      <c r="C36" s="42" t="s">
        <v>311</v>
      </c>
      <c r="D36" s="42" t="s">
        <v>312</v>
      </c>
      <c r="S36" s="65" t="s">
        <v>313</v>
      </c>
    </row>
    <row r="37" spans="2:20" x14ac:dyDescent="0.3">
      <c r="B37" t="s">
        <v>164</v>
      </c>
      <c r="C37" s="68" cm="1">
        <f t="array" ref="C37">SUMPRODUCT(Forecast!$P$27:$P$32,Forecast!$M$6:$M$11)*TornadoStep</f>
        <v>37819.62440604256</v>
      </c>
      <c r="D37" cm="1">
        <f t="array" ref="D37">SUMPRODUCT(--(ABS($C$37:$C$41)&gt;ABS(C37)))+1</f>
        <v>3</v>
      </c>
      <c r="S37" s="3" t="str" cm="1">
        <f t="array" ref="S37:T41">_xlfn.SORTBY(_xlfn.HSTACK(B37:B41,C37:C41),ABS(C37:C41),1)</f>
        <v>Freight per case</v>
      </c>
      <c r="T37" s="102">
        <v>-3664.2587933732675</v>
      </c>
    </row>
    <row r="38" spans="2:20" x14ac:dyDescent="0.3">
      <c r="B38" t="s">
        <v>166</v>
      </c>
      <c r="C38" s="68" cm="1">
        <f t="array" ref="C38">SUMPRODUCT(Forecast!$P$37:$P$42,Forecast!$J$6:$J$11)*TornadoStep</f>
        <v>158737.07131925315</v>
      </c>
      <c r="D38" cm="1">
        <f t="array" ref="D38">SUMPRODUCT(--(ABS($C$37:$C$41)&gt;ABS(C38)))+1</f>
        <v>1</v>
      </c>
      <c r="S38" s="3" t="str">
        <v>Operating expenses</v>
      </c>
      <c r="T38" s="102">
        <v>-29887.331072673802</v>
      </c>
    </row>
    <row r="39" spans="2:20" x14ac:dyDescent="0.3">
      <c r="B39" t="s">
        <v>168</v>
      </c>
      <c r="C39" s="68" cm="1">
        <f t="array" ref="C39">-SUMPRODUCT(Forecast!$P$37:$P$42,Forecast!$K$6:$K$11)*TornadoStep</f>
        <v>-117253.18811983734</v>
      </c>
      <c r="D39" cm="1">
        <f t="array" ref="D39">SUMPRODUCT(--(ABS($C$37:$C$41)&gt;ABS(C39)))+1</f>
        <v>2</v>
      </c>
      <c r="S39" s="3" t="str">
        <v>Volume</v>
      </c>
      <c r="T39" s="102">
        <v>37819.62440604256</v>
      </c>
    </row>
    <row r="40" spans="2:20" x14ac:dyDescent="0.3">
      <c r="B40" t="s">
        <v>170</v>
      </c>
      <c r="C40" s="68" cm="1">
        <f t="array" ref="C40">-SUMPRODUCT(Forecast!$P$37:$P$42,Forecast!$L$6:$L$11)*TornadoStep</f>
        <v>-3664.2587933732675</v>
      </c>
      <c r="D40" cm="1">
        <f t="array" ref="D40">SUMPRODUCT(--(ABS($C$37:$C$41)&gt;ABS(C40)))+1</f>
        <v>5</v>
      </c>
      <c r="S40" s="3" t="str">
        <v>Unit cost</v>
      </c>
      <c r="T40" s="102">
        <v>-117253.18811983734</v>
      </c>
    </row>
    <row r="41" spans="2:20" x14ac:dyDescent="0.3">
      <c r="B41" t="s">
        <v>172</v>
      </c>
      <c r="C41" s="68" cm="1">
        <f t="array" ref="C41">-Forecast!$P$81*TornadoStep</f>
        <v>-29887.331072673802</v>
      </c>
      <c r="D41" cm="1">
        <f t="array" ref="D41">SUMPRODUCT(--(ABS($C$37:$C$41)&gt;ABS(C41)))+1</f>
        <v>4</v>
      </c>
      <c r="S41" s="3" t="str">
        <v>Price</v>
      </c>
      <c r="T41" s="102">
        <v>158737.07131925315</v>
      </c>
    </row>
    <row r="43" spans="2:20" ht="18" customHeight="1" x14ac:dyDescent="0.3">
      <c r="B43" s="10" t="s">
        <v>314</v>
      </c>
      <c r="C43" s="10"/>
      <c r="D43" s="10"/>
      <c r="E43" s="10"/>
      <c r="F43" s="10"/>
      <c r="G43" s="10"/>
      <c r="H43" s="10"/>
      <c r="I43" s="10"/>
    </row>
    <row r="44" spans="2:20" x14ac:dyDescent="0.3">
      <c r="B44" t="s">
        <v>315</v>
      </c>
      <c r="C44" s="43">
        <f>PnL!Q19-PnL!P19</f>
        <v>412477.16666312609</v>
      </c>
    </row>
    <row r="45" spans="2:20" x14ac:dyDescent="0.3">
      <c r="B45" t="s">
        <v>316</v>
      </c>
      <c r="C45" s="43">
        <f>SUMPRODUCT(Forecast!$P$37:$P$42,Forecast!$J$6:$J$11)</f>
        <v>15873707.131925315</v>
      </c>
    </row>
    <row r="46" spans="2:20" x14ac:dyDescent="0.3">
      <c r="B46" t="s">
        <v>317</v>
      </c>
      <c r="C46" s="115" cm="1">
        <f t="array" ref="C46">SAFEDIV(MAX(C44,0),C45)</f>
        <v>2.5984929873976888E-2</v>
      </c>
    </row>
    <row r="47" spans="2:20" x14ac:dyDescent="0.3">
      <c r="B47" t="s">
        <v>318</v>
      </c>
      <c r="C47" s="61" cm="1">
        <f t="array" ref="C47">SAFEDIV(MAX(C44,0),SUMPRODUCT(Forecast!$P$27:$P$32,Forecast!$M$6:$M$11))</f>
        <v>0.10906432127264154</v>
      </c>
    </row>
    <row r="48" spans="2:20" ht="30" customHeight="1" x14ac:dyDescent="0.3">
      <c r="B48" s="119" t="str" cm="1">
        <f t="array" ref="B48">IF(C44&lt;=0,"The "&amp;ScenarioName&amp;" outlook already meets the budget's full-year EBITDA.","Budget needs "&amp;MONEY(C44)&amp;" more EBITDA than the "&amp;ScenarioName&amp;" outlook. That is a "&amp;TEXT(C46,"0.0%")&amp;" price rise on the "&amp;(12-MonthsClosed)&amp;" open months, or "&amp;TEXT(C47,"0%")&amp;" more volume at today's margins: price is the lever, volume is not.")</f>
        <v>Budget needs $412K more EBITDA than the Base outlook. That is a 2.6% price rise on the 4 open months, or 11% more volume at today's margins: price is the lever, volume is not.</v>
      </c>
      <c r="C48" s="117"/>
      <c r="D48" s="117"/>
      <c r="E48" s="117"/>
      <c r="F48" s="117"/>
      <c r="G48" s="117"/>
      <c r="H48" s="117"/>
      <c r="I48" s="117"/>
    </row>
    <row r="49" spans="2:9" x14ac:dyDescent="0.3">
      <c r="B49" s="117"/>
      <c r="C49" s="117"/>
      <c r="D49" s="117"/>
      <c r="E49" s="117"/>
      <c r="F49" s="117"/>
      <c r="G49" s="117"/>
      <c r="H49" s="117"/>
      <c r="I49" s="117"/>
    </row>
  </sheetData>
  <mergeCells count="1">
    <mergeCell ref="B48:I49"/>
  </mergeCells>
  <conditionalFormatting sqref="C13">
    <cfRule type="cellIs" dxfId="30" priority="1" stopIfTrue="1" operator="greaterThan">
      <formula>0</formula>
    </cfRule>
    <cfRule type="cellIs" dxfId="29" priority="2" stopIfTrue="1" operator="lessThan">
      <formula>0</formula>
    </cfRule>
  </conditionalFormatting>
  <conditionalFormatting sqref="G18:G20">
    <cfRule type="cellIs" dxfId="28" priority="3" stopIfTrue="1" operator="greaterThan">
      <formula>0</formula>
    </cfRule>
    <cfRule type="cellIs" dxfId="27" priority="4" stopIfTrue="1" operator="lessThan">
      <formula>0</formula>
    </cfRule>
  </conditionalFormatting>
  <conditionalFormatting sqref="C26:I32">
    <cfRule type="colorScale" priority="5">
      <colorScale>
        <cfvo type="min"/>
        <cfvo type="percentile" val="50"/>
        <cfvo type="max"/>
        <color rgb="FFF4C7C0"/>
        <color rgb="FFFFFFFF"/>
        <color rgb="FFBFE3CB"/>
      </colorScale>
    </cfRule>
  </conditionalFormatting>
  <conditionalFormatting sqref="C37:C41">
    <cfRule type="cellIs" dxfId="26" priority="6" stopIfTrue="1" operator="greaterThan">
      <formula>0</formula>
    </cfRule>
    <cfRule type="cellIs" dxfId="25" priority="7" stopIfTrue="1" operator="lessThan">
      <formula>0</formula>
    </cfRule>
  </conditionalFormatting>
  <dataValidations count="4">
    <dataValidation type="list" allowBlank="1" showInputMessage="1" showErrorMessage="1" promptTitle="Scenario" prompt="Every sheet follows the scenario picked here." sqref="C4" xr:uid="{CF180C8A-9F81-40B6-BBF3-BE986E5D9084}">
      <formula1>ScenarioList</formula1>
    </dataValidation>
    <dataValidation type="decimal" allowBlank="1" showInputMessage="1" showErrorMessage="1" prompt="Added to the scenario's own driver. Try 1% or -2%." sqref="C5" xr:uid="{4D84F65B-D332-49F8-81CD-A3067955A349}">
      <formula1>-0.2</formula1>
      <formula2>0.2</formula2>
    </dataValidation>
    <dataValidation type="decimal" allowBlank="1" showInputMessage="1" showErrorMessage="1" prompt="Added to the scenario's own driver. Try 1% or -2%." sqref="C6" xr:uid="{77059464-36DC-4DA0-A3B1-ACB6289780B0}">
      <formula1>-0.2</formula1>
      <formula2>0.2</formula2>
    </dataValidation>
    <dataValidation type="decimal" allowBlank="1" showInputMessage="1" showErrorMessage="1" sqref="C35" xr:uid="{0B72EDD0-AD77-4423-BD0D-84D0625672BE}">
      <formula1>0.001</formula1>
      <formula2>0.2</formula2>
    </dataValidation>
  </dataValidations>
  <printOptions horizontalCentered="1"/>
  <pageMargins left="0.35" right="0.35" top="0.44999999999999996" bottom="0.5" header="0.3" footer="0.2"/>
  <pageSetup scale="69" orientation="landscape" r:id="rId1"/>
  <headerFooter>
    <oddFooter>&amp;C&amp;8&amp;A&amp;L&amp;8Kestrel Bay Provisions (fictional) · FP&amp;&amp;A model&amp;R&amp;8Page &amp;P of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43EA7-AA23-4094-8005-0759B855E3F7}">
  <sheetPr>
    <tabColor rgb="FF0F766E"/>
    <pageSetUpPr fitToPage="1"/>
  </sheetPr>
  <dimension ref="B1:O47"/>
  <sheetViews>
    <sheetView showGridLines="0" zoomScale="90" zoomScaleNormal="90" workbookViewId="0">
      <pane xSplit="2" ySplit="2" topLeftCell="C3" activePane="bottomRight" state="frozen"/>
      <selection pane="topRight" activeCell="C1" sqref="C1"/>
      <selection pane="bottomLeft" activeCell="A3" sqref="A3"/>
      <selection pane="bottomRight"/>
    </sheetView>
  </sheetViews>
  <sheetFormatPr defaultRowHeight="13" x14ac:dyDescent="0.3"/>
  <cols>
    <col min="1" max="1" width="2.69921875" customWidth="1"/>
    <col min="2" max="2" width="38.69921875" customWidth="1"/>
    <col min="3" max="15" width="11.69921875" customWidth="1"/>
    <col min="16" max="16" width="2.69921875" customWidth="1"/>
  </cols>
  <sheetData>
    <row r="1" spans="2:15" ht="30" customHeight="1" x14ac:dyDescent="0.55000000000000004">
      <c r="B1" s="1" t="s">
        <v>319</v>
      </c>
    </row>
    <row r="2" spans="2:15" x14ac:dyDescent="0.3">
      <c r="B2" s="3" t="str">
        <f>"Days are balances over the trailing "&amp;TrailMonths&amp;" months of flow ("&amp;WCDays&amp;" days). Month-end balances from tbl_Balances; flows from tbl_Sales."</f>
        <v>Days are balances over the trailing 3 months of flow (91 days). Month-end balances from tbl_Balances; flows from tbl_Sales.</v>
      </c>
    </row>
    <row r="4" spans="2:15" ht="18" customHeight="1" x14ac:dyDescent="0.3">
      <c r="B4" s="10" t="s">
        <v>320</v>
      </c>
      <c r="C4" s="10"/>
      <c r="D4" s="10"/>
      <c r="E4" s="10"/>
      <c r="F4" s="10"/>
      <c r="G4" s="10"/>
      <c r="H4" s="10"/>
      <c r="I4" s="10"/>
      <c r="J4" s="10"/>
      <c r="K4" s="10"/>
      <c r="L4" s="10"/>
      <c r="M4" s="10"/>
      <c r="N4" s="10"/>
      <c r="O4" s="10"/>
    </row>
    <row r="5" spans="2:15" x14ac:dyDescent="0.3">
      <c r="B5" t="s">
        <v>321</v>
      </c>
      <c r="C5" s="51">
        <f>EDATE(AsOfMonth,-12)</f>
        <v>45870</v>
      </c>
      <c r="D5" s="51">
        <f t="shared" ref="D5:O5" si="0">EDATE(C5,1)</f>
        <v>45901</v>
      </c>
      <c r="E5" s="51">
        <f t="shared" si="0"/>
        <v>45931</v>
      </c>
      <c r="F5" s="51">
        <f t="shared" si="0"/>
        <v>45962</v>
      </c>
      <c r="G5" s="51">
        <f t="shared" si="0"/>
        <v>45992</v>
      </c>
      <c r="H5" s="51">
        <f t="shared" si="0"/>
        <v>46023</v>
      </c>
      <c r="I5" s="51">
        <f t="shared" si="0"/>
        <v>46054</v>
      </c>
      <c r="J5" s="51">
        <f t="shared" si="0"/>
        <v>46082</v>
      </c>
      <c r="K5" s="51">
        <f t="shared" si="0"/>
        <v>46113</v>
      </c>
      <c r="L5" s="51">
        <f t="shared" si="0"/>
        <v>46143</v>
      </c>
      <c r="M5" s="51">
        <f t="shared" si="0"/>
        <v>46174</v>
      </c>
      <c r="N5" s="51">
        <f t="shared" si="0"/>
        <v>46204</v>
      </c>
      <c r="O5" s="51">
        <f t="shared" si="0"/>
        <v>46235</v>
      </c>
    </row>
    <row r="6" spans="2:15" x14ac:dyDescent="0.3">
      <c r="B6" t="s">
        <v>84</v>
      </c>
      <c r="C6" s="43">
        <f>SUMIFS(tbl_Balances[balance],tbl_Balances[month],C$5,tbl_Balances[account],$B6)</f>
        <v>3884003.28</v>
      </c>
      <c r="D6" s="43">
        <f>SUMIFS(tbl_Balances[balance],tbl_Balances[month],D$5,tbl_Balances[account],$B6)</f>
        <v>3814133.42</v>
      </c>
      <c r="E6" s="43">
        <f>SUMIFS(tbl_Balances[balance],tbl_Balances[month],E$5,tbl_Balances[account],$B6)</f>
        <v>3764948.11</v>
      </c>
      <c r="F6" s="43">
        <f>SUMIFS(tbl_Balances[balance],tbl_Balances[month],F$5,tbl_Balances[account],$B6)</f>
        <v>3688045</v>
      </c>
      <c r="G6" s="43">
        <f>SUMIFS(tbl_Balances[balance],tbl_Balances[month],G$5,tbl_Balances[account],$B6)</f>
        <v>4056965.96</v>
      </c>
      <c r="H6" s="43">
        <f>SUMIFS(tbl_Balances[balance],tbl_Balances[month],H$5,tbl_Balances[account],$B6)</f>
        <v>3542836.88</v>
      </c>
      <c r="I6" s="43">
        <f>SUMIFS(tbl_Balances[balance],tbl_Balances[month],I$5,tbl_Balances[account],$B6)</f>
        <v>3802872.68</v>
      </c>
      <c r="J6" s="43">
        <f>SUMIFS(tbl_Balances[balance],tbl_Balances[month],J$5,tbl_Balances[account],$B6)</f>
        <v>3963240.33</v>
      </c>
      <c r="K6" s="43">
        <f>SUMIFS(tbl_Balances[balance],tbl_Balances[month],K$5,tbl_Balances[account],$B6)</f>
        <v>4357740.55</v>
      </c>
      <c r="L6" s="43">
        <f>SUMIFS(tbl_Balances[balance],tbl_Balances[month],L$5,tbl_Balances[account],$B6)</f>
        <v>4469282.68</v>
      </c>
      <c r="M6" s="43">
        <f>SUMIFS(tbl_Balances[balance],tbl_Balances[month],M$5,tbl_Balances[account],$B6)</f>
        <v>4839796.95</v>
      </c>
      <c r="N6" s="43">
        <f>SUMIFS(tbl_Balances[balance],tbl_Balances[month],N$5,tbl_Balances[account],$B6)</f>
        <v>4578512.4000000004</v>
      </c>
      <c r="O6" s="43">
        <f>SUMIFS(tbl_Balances[balance],tbl_Balances[month],O$5,tbl_Balances[account],$B6)</f>
        <v>4501878.38</v>
      </c>
    </row>
    <row r="7" spans="2:15" x14ac:dyDescent="0.3">
      <c r="B7" t="s">
        <v>85</v>
      </c>
      <c r="C7" s="43">
        <f>SUMIFS(tbl_Balances[balance],tbl_Balances[month],C$5,tbl_Balances[account],$B7)</f>
        <v>1398347.9200000002</v>
      </c>
      <c r="D7" s="43">
        <f>SUMIFS(tbl_Balances[balance],tbl_Balances[month],D$5,tbl_Balances[account],$B7)</f>
        <v>1346687.2</v>
      </c>
      <c r="E7" s="43">
        <f>SUMIFS(tbl_Balances[balance],tbl_Balances[month],E$5,tbl_Balances[account],$B7)</f>
        <v>1363037.65</v>
      </c>
      <c r="F7" s="43">
        <f>SUMIFS(tbl_Balances[balance],tbl_Balances[month],F$5,tbl_Balances[account],$B7)</f>
        <v>1438889.61</v>
      </c>
      <c r="G7" s="43">
        <f>SUMIFS(tbl_Balances[balance],tbl_Balances[month],G$5,tbl_Balances[account],$B7)</f>
        <v>1552604.1400000001</v>
      </c>
      <c r="H7" s="43">
        <f>SUMIFS(tbl_Balances[balance],tbl_Balances[month],H$5,tbl_Balances[account],$B7)</f>
        <v>1290933.8500000001</v>
      </c>
      <c r="I7" s="43">
        <f>SUMIFS(tbl_Balances[balance],tbl_Balances[month],I$5,tbl_Balances[account],$B7)</f>
        <v>1337453.79</v>
      </c>
      <c r="J7" s="43">
        <f>SUMIFS(tbl_Balances[balance],tbl_Balances[month],J$5,tbl_Balances[account],$B7)</f>
        <v>1446445.04</v>
      </c>
      <c r="K7" s="43">
        <f>SUMIFS(tbl_Balances[balance],tbl_Balances[month],K$5,tbl_Balances[account],$B7)</f>
        <v>1531216.87</v>
      </c>
      <c r="L7" s="43">
        <f>SUMIFS(tbl_Balances[balance],tbl_Balances[month],L$5,tbl_Balances[account],$B7)</f>
        <v>1631027.06</v>
      </c>
      <c r="M7" s="43">
        <f>SUMIFS(tbl_Balances[balance],tbl_Balances[month],M$5,tbl_Balances[account],$B7)</f>
        <v>1709097.24</v>
      </c>
      <c r="N7" s="43">
        <f>SUMIFS(tbl_Balances[balance],tbl_Balances[month],N$5,tbl_Balances[account],$B7)</f>
        <v>1721846.1900000002</v>
      </c>
      <c r="O7" s="43">
        <f>SUMIFS(tbl_Balances[balance],tbl_Balances[month],O$5,tbl_Balances[account],$B7)</f>
        <v>1715054.6199999999</v>
      </c>
    </row>
    <row r="8" spans="2:15" x14ac:dyDescent="0.3">
      <c r="B8" t="s">
        <v>86</v>
      </c>
      <c r="C8" s="43">
        <f>SUMIFS(tbl_Balances[balance],tbl_Balances[month],C$5,tbl_Balances[account],$B8)</f>
        <v>2517050.61</v>
      </c>
      <c r="D8" s="43">
        <f>SUMIFS(tbl_Balances[balance],tbl_Balances[month],D$5,tbl_Balances[account],$B8)</f>
        <v>2367141.54</v>
      </c>
      <c r="E8" s="43">
        <f>SUMIFS(tbl_Balances[balance],tbl_Balances[month],E$5,tbl_Balances[account],$B8)</f>
        <v>2313271.6</v>
      </c>
      <c r="F8" s="43">
        <f>SUMIFS(tbl_Balances[balance],tbl_Balances[month],F$5,tbl_Balances[account],$B8)</f>
        <v>2380026.21</v>
      </c>
      <c r="G8" s="43">
        <f>SUMIFS(tbl_Balances[balance],tbl_Balances[month],G$5,tbl_Balances[account],$B8)</f>
        <v>2636317.2999999998</v>
      </c>
      <c r="H8" s="43">
        <f>SUMIFS(tbl_Balances[balance],tbl_Balances[month],H$5,tbl_Balances[account],$B8)</f>
        <v>2250847.9500000002</v>
      </c>
      <c r="I8" s="43">
        <f>SUMIFS(tbl_Balances[balance],tbl_Balances[month],I$5,tbl_Balances[account],$B8)</f>
        <v>2337128.27</v>
      </c>
      <c r="J8" s="43">
        <f>SUMIFS(tbl_Balances[balance],tbl_Balances[month],J$5,tbl_Balances[account],$B8)</f>
        <v>2515054.63</v>
      </c>
      <c r="K8" s="43">
        <f>SUMIFS(tbl_Balances[balance],tbl_Balances[month],K$5,tbl_Balances[account],$B8)</f>
        <v>2621185.9500000002</v>
      </c>
      <c r="L8" s="43">
        <f>SUMIFS(tbl_Balances[balance],tbl_Balances[month],L$5,tbl_Balances[account],$B8)</f>
        <v>2808769.02</v>
      </c>
      <c r="M8" s="43">
        <f>SUMIFS(tbl_Balances[balance],tbl_Balances[month],M$5,tbl_Balances[account],$B8)</f>
        <v>3016110.12</v>
      </c>
      <c r="N8" s="43">
        <f>SUMIFS(tbl_Balances[balance],tbl_Balances[month],N$5,tbl_Balances[account],$B8)</f>
        <v>2957237.64</v>
      </c>
      <c r="O8" s="43">
        <f>SUMIFS(tbl_Balances[balance],tbl_Balances[month],O$5,tbl_Balances[account],$B8)</f>
        <v>2903700.3</v>
      </c>
    </row>
    <row r="9" spans="2:15" x14ac:dyDescent="0.3">
      <c r="B9" s="47" t="s">
        <v>322</v>
      </c>
      <c r="C9" s="48">
        <f t="shared" ref="C9:O9" si="1">C6+C7-C8</f>
        <v>2765300.5900000003</v>
      </c>
      <c r="D9" s="48">
        <f t="shared" si="1"/>
        <v>2793679.08</v>
      </c>
      <c r="E9" s="48">
        <f t="shared" si="1"/>
        <v>2814714.1599999997</v>
      </c>
      <c r="F9" s="48">
        <f t="shared" si="1"/>
        <v>2746908.4000000004</v>
      </c>
      <c r="G9" s="48">
        <f t="shared" si="1"/>
        <v>2973252.8</v>
      </c>
      <c r="H9" s="48">
        <f t="shared" si="1"/>
        <v>2582922.7800000003</v>
      </c>
      <c r="I9" s="48">
        <f t="shared" si="1"/>
        <v>2803198.2000000007</v>
      </c>
      <c r="J9" s="48">
        <f t="shared" si="1"/>
        <v>2894630.74</v>
      </c>
      <c r="K9" s="48">
        <f t="shared" si="1"/>
        <v>3267771.4699999997</v>
      </c>
      <c r="L9" s="48">
        <f t="shared" si="1"/>
        <v>3291540.72</v>
      </c>
      <c r="M9" s="48">
        <f t="shared" si="1"/>
        <v>3532784.0700000003</v>
      </c>
      <c r="N9" s="48">
        <f t="shared" si="1"/>
        <v>3343120.9500000007</v>
      </c>
      <c r="O9" s="48">
        <f t="shared" si="1"/>
        <v>3313232.7</v>
      </c>
    </row>
    <row r="10" spans="2:15" x14ac:dyDescent="0.3">
      <c r="B10" t="s">
        <v>198</v>
      </c>
      <c r="C10" s="43">
        <f>SUMIFS(tbl_Sales[net_revenue],tbl_Sales[month],"&gt;="&amp;EDATE(C$5,1-TrailMonths),tbl_Sales[month],"&lt;="&amp;C$5)</f>
        <v>11488383.460000014</v>
      </c>
      <c r="D10" s="43">
        <f>SUMIFS(tbl_Sales[net_revenue],tbl_Sales[month],"&gt;="&amp;EDATE(D$5,1-TrailMonths),tbl_Sales[month],"&lt;="&amp;D$5)</f>
        <v>11124770.48000001</v>
      </c>
      <c r="E10" s="43">
        <f>SUMIFS(tbl_Sales[net_revenue],tbl_Sales[month],"&gt;="&amp;EDATE(E$5,1-TrailMonths),tbl_Sales[month],"&lt;="&amp;E$5)</f>
        <v>10741330.27999999</v>
      </c>
      <c r="F10" s="43">
        <f>SUMIFS(tbl_Sales[net_revenue],tbl_Sales[month],"&gt;="&amp;EDATE(F$5,1-TrailMonths),tbl_Sales[month],"&lt;="&amp;F$5)</f>
        <v>10507809.480000004</v>
      </c>
      <c r="G10" s="43">
        <f>SUMIFS(tbl_Sales[net_revenue],tbl_Sales[month],"&gt;="&amp;EDATE(G$5,1-TrailMonths),tbl_Sales[month],"&lt;="&amp;G$5)</f>
        <v>10822452.910000002</v>
      </c>
      <c r="H10" s="43">
        <f>SUMIFS(tbl_Sales[net_revenue],tbl_Sales[month],"&gt;="&amp;EDATE(H$5,1-TrailMonths),tbl_Sales[month],"&lt;="&amp;H$5)</f>
        <v>10743814.669999994</v>
      </c>
      <c r="I10" s="43">
        <f>SUMIFS(tbl_Sales[net_revenue],tbl_Sales[month],"&gt;="&amp;EDATE(I$5,1-TrailMonths),tbl_Sales[month],"&lt;="&amp;I$5)</f>
        <v>10713707.009999985</v>
      </c>
      <c r="J10" s="43">
        <f>SUMIFS(tbl_Sales[net_revenue],tbl_Sales[month],"&gt;="&amp;EDATE(J$5,1-TrailMonths),tbl_Sales[month],"&lt;="&amp;J$5)</f>
        <v>10598807.320000011</v>
      </c>
      <c r="K10" s="43">
        <f>SUMIFS(tbl_Sales[net_revenue],tbl_Sales[month],"&gt;="&amp;EDATE(K$5,1-TrailMonths),tbl_Sales[month],"&lt;="&amp;K$5)</f>
        <v>11104508.329999998</v>
      </c>
      <c r="L10" s="43">
        <f>SUMIFS(tbl_Sales[net_revenue],tbl_Sales[month],"&gt;="&amp;EDATE(L$5,1-TrailMonths),tbl_Sales[month],"&lt;="&amp;L$5)</f>
        <v>11809326.280000007</v>
      </c>
      <c r="M10" s="43">
        <f>SUMIFS(tbl_Sales[net_revenue],tbl_Sales[month],"&gt;="&amp;EDATE(M$5,1-TrailMonths),tbl_Sales[month],"&lt;="&amp;M$5)</f>
        <v>12430587.689999994</v>
      </c>
      <c r="N10" s="43">
        <f>SUMIFS(tbl_Sales[net_revenue],tbl_Sales[month],"&gt;="&amp;EDATE(N$5,1-TrailMonths),tbl_Sales[month],"&lt;="&amp;N$5)</f>
        <v>12846318.169999998</v>
      </c>
      <c r="O10" s="43">
        <f>SUMIFS(tbl_Sales[net_revenue],tbl_Sales[month],"&gt;="&amp;EDATE(O$5,1-TrailMonths),tbl_Sales[month],"&lt;="&amp;O$5)</f>
        <v>12848106.699999999</v>
      </c>
    </row>
    <row r="11" spans="2:15" x14ac:dyDescent="0.3">
      <c r="B11" t="s">
        <v>199</v>
      </c>
      <c r="C11" s="43">
        <f>SUMIFS(tbl_Sales[cogs],tbl_Sales[month],"&gt;="&amp;EDATE(C$5,1-TrailMonths),tbl_Sales[month],"&lt;="&amp;C$5)</f>
        <v>8510411.0300000012</v>
      </c>
      <c r="D11" s="43">
        <f>SUMIFS(tbl_Sales[cogs],tbl_Sales[month],"&gt;="&amp;EDATE(D$5,1-TrailMonths),tbl_Sales[month],"&lt;="&amp;D$5)</f>
        <v>8224792.6599999946</v>
      </c>
      <c r="E11" s="43">
        <f>SUMIFS(tbl_Sales[cogs],tbl_Sales[month],"&gt;="&amp;EDATE(E$5,1-TrailMonths),tbl_Sales[month],"&lt;="&amp;E$5)</f>
        <v>7912193.0100000007</v>
      </c>
      <c r="F11" s="43">
        <f>SUMIFS(tbl_Sales[cogs],tbl_Sales[month],"&gt;="&amp;EDATE(F$5,1-TrailMonths),tbl_Sales[month],"&lt;="&amp;F$5)</f>
        <v>7704113.0899999971</v>
      </c>
      <c r="G11" s="43">
        <f>SUMIFS(tbl_Sales[cogs],tbl_Sales[month],"&gt;="&amp;EDATE(G$5,1-TrailMonths),tbl_Sales[month],"&lt;="&amp;G$5)</f>
        <v>7908668.1400000062</v>
      </c>
      <c r="H11" s="43">
        <f>SUMIFS(tbl_Sales[cogs],tbl_Sales[month],"&gt;="&amp;EDATE(H$5,1-TrailMonths),tbl_Sales[month],"&lt;="&amp;H$5)</f>
        <v>7832413.459999999</v>
      </c>
      <c r="I11" s="43">
        <f>SUMIFS(tbl_Sales[cogs],tbl_Sales[month],"&gt;="&amp;EDATE(I$5,1-TrailMonths),tbl_Sales[month],"&lt;="&amp;I$5)</f>
        <v>7824234.1100000013</v>
      </c>
      <c r="J11" s="43">
        <f>SUMIFS(tbl_Sales[cogs],tbl_Sales[month],"&gt;="&amp;EDATE(J$5,1-TrailMonths),tbl_Sales[month],"&lt;="&amp;J$5)</f>
        <v>7759663.3699999964</v>
      </c>
      <c r="K11" s="43">
        <f>SUMIFS(tbl_Sales[cogs],tbl_Sales[month],"&gt;="&amp;EDATE(K$5,1-TrailMonths),tbl_Sales[month],"&lt;="&amp;K$5)</f>
        <v>8160409.4200000055</v>
      </c>
      <c r="L11" s="43">
        <f>SUMIFS(tbl_Sales[cogs],tbl_Sales[month],"&gt;="&amp;EDATE(L$5,1-TrailMonths),tbl_Sales[month],"&lt;="&amp;L$5)</f>
        <v>8735993.1700000092</v>
      </c>
      <c r="M11" s="43">
        <f>SUMIFS(tbl_Sales[cogs],tbl_Sales[month],"&gt;="&amp;EDATE(M$5,1-TrailMonths),tbl_Sales[month],"&lt;="&amp;M$5)</f>
        <v>9254499.8099999987</v>
      </c>
      <c r="N11" s="43">
        <f>SUMIFS(tbl_Sales[cogs],tbl_Sales[month],"&gt;="&amp;EDATE(N$5,1-TrailMonths),tbl_Sales[month],"&lt;="&amp;N$5)</f>
        <v>9612891.1700000055</v>
      </c>
      <c r="O11" s="43">
        <f>SUMIFS(tbl_Sales[cogs],tbl_Sales[month],"&gt;="&amp;EDATE(O$5,1-TrailMonths),tbl_Sales[month],"&lt;="&amp;O$5)</f>
        <v>9618870.8599999845</v>
      </c>
    </row>
    <row r="12" spans="2:15" x14ac:dyDescent="0.3">
      <c r="B12" t="s">
        <v>323</v>
      </c>
      <c r="C12" s="120" cm="1">
        <f t="array" ref="C12">DAYSOF(C6,C10,WCDays)</f>
        <v>30.765363961832758</v>
      </c>
      <c r="D12" s="120" cm="1">
        <f t="array" ref="D12">DAYSOF(D6,D10,WCDays)</f>
        <v>31.199397942095764</v>
      </c>
      <c r="E12" s="120" cm="1">
        <f t="array" ref="E12">DAYSOF(E6,E10,WCDays)</f>
        <v>31.896447560869557</v>
      </c>
      <c r="F12" s="120" cm="1">
        <f t="array" ref="F12">DAYSOF(F6,F10,WCDays)</f>
        <v>31.93930149178912</v>
      </c>
      <c r="G12" s="120" cm="1">
        <f t="array" ref="G12">DAYSOF(G6,G10,WCDays)</f>
        <v>34.112775119480744</v>
      </c>
      <c r="H12" s="120" cm="1">
        <f t="array" ref="H12">DAYSOF(H6,H10,WCDays)</f>
        <v>30.007792016390038</v>
      </c>
      <c r="I12" s="120" cm="1">
        <f t="array" ref="I12">DAYSOF(I6,I10,WCDays)</f>
        <v>32.300809939733504</v>
      </c>
      <c r="J12" s="120" cm="1">
        <f t="array" ref="J12">DAYSOF(J6,J10,WCDays)</f>
        <v>34.027873056003401</v>
      </c>
      <c r="K12" s="120" cm="1">
        <f t="array" ref="K12">DAYSOF(K6,K10,WCDays)</f>
        <v>35.711116446161469</v>
      </c>
      <c r="L12" s="120" cm="1">
        <f t="array" ref="L12">DAYSOF(L6,L10,WCDays)</f>
        <v>34.439282499018205</v>
      </c>
      <c r="M12" s="120" cm="1">
        <f t="array" ref="M12">DAYSOF(M6,M10,WCDays)</f>
        <v>35.430466638701638</v>
      </c>
      <c r="N12" s="120" cm="1">
        <f t="array" ref="N12">DAYSOF(N6,N10,WCDays)</f>
        <v>32.432999314386443</v>
      </c>
      <c r="O12" s="120" cm="1">
        <f t="array" ref="O12">DAYSOF(O6,O10,WCDays)</f>
        <v>31.885704419002064</v>
      </c>
    </row>
    <row r="13" spans="2:15" x14ac:dyDescent="0.3">
      <c r="B13" t="s">
        <v>324</v>
      </c>
      <c r="C13" s="120" cm="1">
        <f t="array" ref="C13">DAYSOF(C7,C11,WCDays)</f>
        <v>14.952234418694111</v>
      </c>
      <c r="D13" s="120" cm="1">
        <f t="array" ref="D13">DAYSOF(D7,D11,WCDays)</f>
        <v>14.899893561572174</v>
      </c>
      <c r="E13" s="120" cm="1">
        <f t="array" ref="E13">DAYSOF(E7,E11,WCDays)</f>
        <v>15.676617847066396</v>
      </c>
      <c r="F13" s="120" cm="1">
        <f t="array" ref="F13">DAYSOF(F7,F11,WCDays)</f>
        <v>16.995980326399913</v>
      </c>
      <c r="G13" s="120" cm="1">
        <f t="array" ref="G13">DAYSOF(G7,G11,WCDays)</f>
        <v>17.864825560881343</v>
      </c>
      <c r="H13" s="120" cm="1">
        <f t="array" ref="H13">DAYSOF(H7,H11,WCDays)</f>
        <v>14.998567293458487</v>
      </c>
      <c r="I13" s="120" cm="1">
        <f t="array" ref="I13">DAYSOF(I7,I11,WCDays)</f>
        <v>15.55529821563583</v>
      </c>
      <c r="J13" s="120" cm="1">
        <f t="array" ref="J13">DAYSOF(J7,J11,WCDays)</f>
        <v>16.962913513605177</v>
      </c>
      <c r="K13" s="120" cm="1">
        <f t="array" ref="K13">DAYSOF(K7,K11,WCDays)</f>
        <v>17.075213754409877</v>
      </c>
      <c r="L13" s="120" cm="1">
        <f t="array" ref="L13">DAYSOF(L7,L11,WCDays)</f>
        <v>16.989878491399949</v>
      </c>
      <c r="M13" s="120" cm="1">
        <f t="array" ref="M13">DAYSOF(M7,M11,WCDays)</f>
        <v>16.805646121678404</v>
      </c>
      <c r="N13" s="120" cm="1">
        <f t="array" ref="N13">DAYSOF(N7,N11,WCDays)</f>
        <v>16.299779173511638</v>
      </c>
      <c r="O13" s="120" cm="1">
        <f t="array" ref="O13">DAYSOF(O7,O11,WCDays)</f>
        <v>16.225394091630442</v>
      </c>
    </row>
    <row r="14" spans="2:15" x14ac:dyDescent="0.3">
      <c r="B14" t="s">
        <v>325</v>
      </c>
      <c r="C14" s="120" cm="1">
        <f t="array" ref="C14">DAYSOF(C8,C11,WCDays)</f>
        <v>26.914282365748431</v>
      </c>
      <c r="D14" s="120" cm="1">
        <f t="array" ref="D14">DAYSOF(D8,D11,WCDays)</f>
        <v>26.190311299592096</v>
      </c>
      <c r="E14" s="120" cm="1">
        <f t="array" ref="E14">DAYSOF(E8,E11,WCDays)</f>
        <v>26.605482871050434</v>
      </c>
      <c r="F14" s="120" cm="1">
        <f t="array" ref="F14">DAYSOF(F8,F11,WCDays)</f>
        <v>28.112565661987198</v>
      </c>
      <c r="G14" s="120" cm="1">
        <f t="array" ref="G14">DAYSOF(G8,G11,WCDays)</f>
        <v>30.334421681777609</v>
      </c>
      <c r="H14" s="120" cm="1">
        <f t="array" ref="H14">DAYSOF(H8,H11,WCDays)</f>
        <v>26.151219479927715</v>
      </c>
      <c r="I14" s="120" cm="1">
        <f t="array" ref="I14">DAYSOF(I8,I11,WCDays)</f>
        <v>27.18204358151548</v>
      </c>
      <c r="J14" s="120" cm="1">
        <f t="array" ref="J14">DAYSOF(J8,J11,WCDays)</f>
        <v>29.494832496838079</v>
      </c>
      <c r="K14" s="120" cm="1">
        <f t="array" ref="K14">DAYSOF(K8,K11,WCDays)</f>
        <v>29.229896341401929</v>
      </c>
      <c r="L14" s="120" cm="1">
        <f t="array" ref="L14">DAYSOF(L8,L11,WCDays)</f>
        <v>29.258033499584311</v>
      </c>
      <c r="M14" s="120" cm="1">
        <f t="array" ref="M14">DAYSOF(M8,M11,WCDays)</f>
        <v>29.657574861412208</v>
      </c>
      <c r="N14" s="120" cm="1">
        <f t="array" ref="N14">DAYSOF(N8,N11,WCDays)</f>
        <v>27.994556526327539</v>
      </c>
      <c r="O14" s="120" cm="1">
        <f t="array" ref="O14">DAYSOF(O8,O11,WCDays)</f>
        <v>27.470659617526085</v>
      </c>
    </row>
    <row r="15" spans="2:15" ht="13.5" thickBot="1" x14ac:dyDescent="0.35">
      <c r="B15" s="63" t="s">
        <v>326</v>
      </c>
      <c r="C15" s="121">
        <f t="shared" ref="C15:O15" si="2">C12+C13-C14</f>
        <v>18.803316014778435</v>
      </c>
      <c r="D15" s="121">
        <f t="shared" si="2"/>
        <v>19.908980204075846</v>
      </c>
      <c r="E15" s="121">
        <f t="shared" si="2"/>
        <v>20.967582536885523</v>
      </c>
      <c r="F15" s="121">
        <f t="shared" si="2"/>
        <v>20.822716156201835</v>
      </c>
      <c r="G15" s="121">
        <f t="shared" si="2"/>
        <v>21.643178998584478</v>
      </c>
      <c r="H15" s="121">
        <f t="shared" si="2"/>
        <v>18.855139829920812</v>
      </c>
      <c r="I15" s="121">
        <f t="shared" si="2"/>
        <v>20.674064573853855</v>
      </c>
      <c r="J15" s="121">
        <f t="shared" si="2"/>
        <v>21.495954072770495</v>
      </c>
      <c r="K15" s="121">
        <f t="shared" si="2"/>
        <v>23.556433859169413</v>
      </c>
      <c r="L15" s="121">
        <f t="shared" si="2"/>
        <v>22.171127490833843</v>
      </c>
      <c r="M15" s="121">
        <f t="shared" si="2"/>
        <v>22.578537898967831</v>
      </c>
      <c r="N15" s="121">
        <f t="shared" si="2"/>
        <v>20.738221961570542</v>
      </c>
      <c r="O15" s="121">
        <f t="shared" si="2"/>
        <v>20.640438893106417</v>
      </c>
    </row>
    <row r="16" spans="2:15" ht="13.5" thickTop="1" x14ac:dyDescent="0.3"/>
    <row r="17" spans="2:15" ht="18" customHeight="1" x14ac:dyDescent="0.3">
      <c r="B17" s="10" t="s">
        <v>327</v>
      </c>
      <c r="C17" s="10"/>
      <c r="D17" s="10"/>
      <c r="E17" s="10"/>
      <c r="F17" s="10"/>
      <c r="G17" s="10"/>
      <c r="H17" s="10"/>
      <c r="I17" s="10"/>
      <c r="J17" s="10"/>
      <c r="K17" s="10"/>
      <c r="L17" s="10"/>
      <c r="M17" s="10"/>
      <c r="N17" s="10"/>
      <c r="O17" s="10"/>
    </row>
    <row r="18" spans="2:15" x14ac:dyDescent="0.3">
      <c r="B18" s="35" t="s">
        <v>193</v>
      </c>
      <c r="C18" s="56">
        <f t="shared" ref="C18:O18" si="3">C$5</f>
        <v>45870</v>
      </c>
      <c r="D18" s="56">
        <f t="shared" si="3"/>
        <v>45901</v>
      </c>
      <c r="E18" s="56">
        <f t="shared" si="3"/>
        <v>45931</v>
      </c>
      <c r="F18" s="56">
        <f t="shared" si="3"/>
        <v>45962</v>
      </c>
      <c r="G18" s="56">
        <f t="shared" si="3"/>
        <v>45992</v>
      </c>
      <c r="H18" s="56">
        <f t="shared" si="3"/>
        <v>46023</v>
      </c>
      <c r="I18" s="56">
        <f t="shared" si="3"/>
        <v>46054</v>
      </c>
      <c r="J18" s="56">
        <f t="shared" si="3"/>
        <v>46082</v>
      </c>
      <c r="K18" s="56">
        <f t="shared" si="3"/>
        <v>46113</v>
      </c>
      <c r="L18" s="56">
        <f t="shared" si="3"/>
        <v>46143</v>
      </c>
      <c r="M18" s="56">
        <f t="shared" si="3"/>
        <v>46174</v>
      </c>
      <c r="N18" s="56">
        <f t="shared" si="3"/>
        <v>46204</v>
      </c>
      <c r="O18" s="56">
        <f t="shared" si="3"/>
        <v>46235</v>
      </c>
    </row>
    <row r="19" spans="2:15" x14ac:dyDescent="0.3">
      <c r="B19" t="s">
        <v>15</v>
      </c>
      <c r="C19" s="120" cm="1">
        <f t="array" ref="C19">DAYSOF(SUMIFS(tbl_Balances[balance],tbl_Balances[month],C$18,tbl_Balances[account],"Inventory",tbl_Balances[category],$B19),SUMIFS(tbl_Sales[cogs],tbl_Sales[category],$B19,tbl_Sales[month],"&gt;="&amp;EDATE(C$18,1-TrailMonths),tbl_Sales[month],"&lt;="&amp;C$18),WCDays)</f>
        <v>15.672390073813455</v>
      </c>
      <c r="D19" s="120" cm="1">
        <f t="array" ref="D19">DAYSOF(SUMIFS(tbl_Balances[balance],tbl_Balances[month],D$18,tbl_Balances[account],"Inventory",tbl_Balances[category],$B19),SUMIFS(tbl_Sales[cogs],tbl_Sales[category],$B19,tbl_Sales[month],"&gt;="&amp;EDATE(D$18,1-TrailMonths),tbl_Sales[month],"&lt;="&amp;D$18),WCDays)</f>
        <v>14.281387519679853</v>
      </c>
      <c r="E19" s="120" cm="1">
        <f t="array" ref="E19">DAYSOF(SUMIFS(tbl_Balances[balance],tbl_Balances[month],E$18,tbl_Balances[account],"Inventory",tbl_Balances[category],$B19),SUMIFS(tbl_Sales[cogs],tbl_Sales[category],$B19,tbl_Sales[month],"&gt;="&amp;EDATE(E$18,1-TrailMonths),tbl_Sales[month],"&lt;="&amp;E$18),WCDays)</f>
        <v>14.513319435210782</v>
      </c>
      <c r="F19" s="120" cm="1">
        <f t="array" ref="F19">DAYSOF(SUMIFS(tbl_Balances[balance],tbl_Balances[month],F$18,tbl_Balances[account],"Inventory",tbl_Balances[category],$B19),SUMIFS(tbl_Sales[cogs],tbl_Sales[category],$B19,tbl_Sales[month],"&gt;="&amp;EDATE(F$18,1-TrailMonths),tbl_Sales[month],"&lt;="&amp;F$18),WCDays)</f>
        <v>15.2127991015458</v>
      </c>
      <c r="G19" s="120" cm="1">
        <f t="array" ref="G19">DAYSOF(SUMIFS(tbl_Balances[balance],tbl_Balances[month],G$18,tbl_Balances[account],"Inventory",tbl_Balances[category],$B19),SUMIFS(tbl_Sales[cogs],tbl_Sales[category],$B19,tbl_Sales[month],"&gt;="&amp;EDATE(G$18,1-TrailMonths),tbl_Sales[month],"&lt;="&amp;G$18),WCDays)</f>
        <v>16.008752901665119</v>
      </c>
      <c r="H19" s="120" cm="1">
        <f t="array" ref="H19">DAYSOF(SUMIFS(tbl_Balances[balance],tbl_Balances[month],H$18,tbl_Balances[account],"Inventory",tbl_Balances[category],$B19),SUMIFS(tbl_Sales[cogs],tbl_Sales[category],$B19,tbl_Sales[month],"&gt;="&amp;EDATE(H$18,1-TrailMonths),tbl_Sales[month],"&lt;="&amp;H$18),WCDays)</f>
        <v>15.37311232473159</v>
      </c>
      <c r="I19" s="120" cm="1">
        <f t="array" ref="I19">DAYSOF(SUMIFS(tbl_Balances[balance],tbl_Balances[month],I$18,tbl_Balances[account],"Inventory",tbl_Balances[category],$B19),SUMIFS(tbl_Sales[cogs],tbl_Sales[category],$B19,tbl_Sales[month],"&gt;="&amp;EDATE(I$18,1-TrailMonths),tbl_Sales[month],"&lt;="&amp;I$18),WCDays)</f>
        <v>16.090292239752788</v>
      </c>
      <c r="J19" s="120" cm="1">
        <f t="array" ref="J19">DAYSOF(SUMIFS(tbl_Balances[balance],tbl_Balances[month],J$18,tbl_Balances[account],"Inventory",tbl_Balances[category],$B19),SUMIFS(tbl_Sales[cogs],tbl_Sales[category],$B19,tbl_Sales[month],"&gt;="&amp;EDATE(J$18,1-TrailMonths),tbl_Sales[month],"&lt;="&amp;J$18),WCDays)</f>
        <v>17.225518353660082</v>
      </c>
      <c r="K19" s="120" cm="1">
        <f t="array" ref="K19">DAYSOF(SUMIFS(tbl_Balances[balance],tbl_Balances[month],K$18,tbl_Balances[account],"Inventory",tbl_Balances[category],$B19),SUMIFS(tbl_Sales[cogs],tbl_Sales[category],$B19,tbl_Sales[month],"&gt;="&amp;EDATE(K$18,1-TrailMonths),tbl_Sales[month],"&lt;="&amp;K$18),WCDays)</f>
        <v>17.177918922266638</v>
      </c>
      <c r="L19" s="120" cm="1">
        <f t="array" ref="L19">DAYSOF(SUMIFS(tbl_Balances[balance],tbl_Balances[month],L$18,tbl_Balances[account],"Inventory",tbl_Balances[category],$B19),SUMIFS(tbl_Sales[cogs],tbl_Sales[category],$B19,tbl_Sales[month],"&gt;="&amp;EDATE(L$18,1-TrailMonths),tbl_Sales[month],"&lt;="&amp;L$18),WCDays)</f>
        <v>17.863834704505216</v>
      </c>
      <c r="M19" s="120" cm="1">
        <f t="array" ref="M19">DAYSOF(SUMIFS(tbl_Balances[balance],tbl_Balances[month],M$18,tbl_Balances[account],"Inventory",tbl_Balances[category],$B19),SUMIFS(tbl_Sales[cogs],tbl_Sales[category],$B19,tbl_Sales[month],"&gt;="&amp;EDATE(M$18,1-TrailMonths),tbl_Sales[month],"&lt;="&amp;M$18),WCDays)</f>
        <v>17.872473146430714</v>
      </c>
      <c r="N19" s="120" cm="1">
        <f t="array" ref="N19">DAYSOF(SUMIFS(tbl_Balances[balance],tbl_Balances[month],N$18,tbl_Balances[account],"Inventory",tbl_Balances[category],$B19),SUMIFS(tbl_Sales[cogs],tbl_Sales[category],$B19,tbl_Sales[month],"&gt;="&amp;EDATE(N$18,1-TrailMonths),tbl_Sales[month],"&lt;="&amp;N$18),WCDays)</f>
        <v>16.914383828645477</v>
      </c>
      <c r="O19" s="120" cm="1">
        <f t="array" ref="O19">DAYSOF(SUMIFS(tbl_Balances[balance],tbl_Balances[month],O$18,tbl_Balances[account],"Inventory",tbl_Balances[category],$B19),SUMIFS(tbl_Sales[cogs],tbl_Sales[category],$B19,tbl_Sales[month],"&gt;="&amp;EDATE(O$18,1-TrailMonths),tbl_Sales[month],"&lt;="&amp;O$18),WCDays)</f>
        <v>16.016824396630486</v>
      </c>
    </row>
    <row r="20" spans="2:15" x14ac:dyDescent="0.3">
      <c r="B20" t="s">
        <v>27</v>
      </c>
      <c r="C20" s="120" cm="1">
        <f t="array" ref="C20">DAYSOF(SUMIFS(tbl_Balances[balance],tbl_Balances[month],C$18,tbl_Balances[account],"Inventory",tbl_Balances[category],$B20),SUMIFS(tbl_Sales[cogs],tbl_Sales[category],$B20,tbl_Sales[month],"&gt;="&amp;EDATE(C$18,1-TrailMonths),tbl_Sales[month],"&lt;="&amp;C$18),WCDays)</f>
        <v>12.860207867561506</v>
      </c>
      <c r="D20" s="120" cm="1">
        <f t="array" ref="D20">DAYSOF(SUMIFS(tbl_Balances[balance],tbl_Balances[month],D$18,tbl_Balances[account],"Inventory",tbl_Balances[category],$B20),SUMIFS(tbl_Sales[cogs],tbl_Sales[category],$B20,tbl_Sales[month],"&gt;="&amp;EDATE(D$18,1-TrailMonths),tbl_Sales[month],"&lt;="&amp;D$18),WCDays)</f>
        <v>12.308687744780755</v>
      </c>
      <c r="E20" s="120" cm="1">
        <f t="array" ref="E20">DAYSOF(SUMIFS(tbl_Balances[balance],tbl_Balances[month],E$18,tbl_Balances[account],"Inventory",tbl_Balances[category],$B20),SUMIFS(tbl_Sales[cogs],tbl_Sales[category],$B20,tbl_Sales[month],"&gt;="&amp;EDATE(E$18,1-TrailMonths),tbl_Sales[month],"&lt;="&amp;E$18),WCDays)</f>
        <v>12.369887207114594</v>
      </c>
      <c r="F20" s="120" cm="1">
        <f t="array" ref="F20">DAYSOF(SUMIFS(tbl_Balances[balance],tbl_Balances[month],F$18,tbl_Balances[account],"Inventory",tbl_Balances[category],$B20),SUMIFS(tbl_Sales[cogs],tbl_Sales[category],$B20,tbl_Sales[month],"&gt;="&amp;EDATE(F$18,1-TrailMonths),tbl_Sales[month],"&lt;="&amp;F$18),WCDays)</f>
        <v>13.318679093898945</v>
      </c>
      <c r="G20" s="120" cm="1">
        <f t="array" ref="G20">DAYSOF(SUMIFS(tbl_Balances[balance],tbl_Balances[month],G$18,tbl_Balances[account],"Inventory",tbl_Balances[category],$B20),SUMIFS(tbl_Sales[cogs],tbl_Sales[category],$B20,tbl_Sales[month],"&gt;="&amp;EDATE(G$18,1-TrailMonths),tbl_Sales[month],"&lt;="&amp;G$18),WCDays)</f>
        <v>13.996394506428844</v>
      </c>
      <c r="H20" s="120" cm="1">
        <f t="array" ref="H20">DAYSOF(SUMIFS(tbl_Balances[balance],tbl_Balances[month],H$18,tbl_Balances[account],"Inventory",tbl_Balances[category],$B20),SUMIFS(tbl_Sales[cogs],tbl_Sales[category],$B20,tbl_Sales[month],"&gt;="&amp;EDATE(H$18,1-TrailMonths),tbl_Sales[month],"&lt;="&amp;H$18),WCDays)</f>
        <v>12.657120110393688</v>
      </c>
      <c r="I20" s="120" cm="1">
        <f t="array" ref="I20">DAYSOF(SUMIFS(tbl_Balances[balance],tbl_Balances[month],I$18,tbl_Balances[account],"Inventory",tbl_Balances[category],$B20),SUMIFS(tbl_Sales[cogs],tbl_Sales[category],$B20,tbl_Sales[month],"&gt;="&amp;EDATE(I$18,1-TrailMonths),tbl_Sales[month],"&lt;="&amp;I$18),WCDays)</f>
        <v>12.41384158559951</v>
      </c>
      <c r="J20" s="120" cm="1">
        <f t="array" ref="J20">DAYSOF(SUMIFS(tbl_Balances[balance],tbl_Balances[month],J$18,tbl_Balances[account],"Inventory",tbl_Balances[category],$B20),SUMIFS(tbl_Sales[cogs],tbl_Sales[category],$B20,tbl_Sales[month],"&gt;="&amp;EDATE(J$18,1-TrailMonths),tbl_Sales[month],"&lt;="&amp;J$18),WCDays)</f>
        <v>13.090590950313176</v>
      </c>
      <c r="K20" s="120" cm="1">
        <f t="array" ref="K20">DAYSOF(SUMIFS(tbl_Balances[balance],tbl_Balances[month],K$18,tbl_Balances[account],"Inventory",tbl_Balances[category],$B20),SUMIFS(tbl_Sales[cogs],tbl_Sales[category],$B20,tbl_Sales[month],"&gt;="&amp;EDATE(K$18,1-TrailMonths),tbl_Sales[month],"&lt;="&amp;K$18),WCDays)</f>
        <v>13.890519044068304</v>
      </c>
      <c r="L20" s="120" cm="1">
        <f t="array" ref="L20">DAYSOF(SUMIFS(tbl_Balances[balance],tbl_Balances[month],L$18,tbl_Balances[account],"Inventory",tbl_Balances[category],$B20),SUMIFS(tbl_Sales[cogs],tbl_Sales[category],$B20,tbl_Sales[month],"&gt;="&amp;EDATE(L$18,1-TrailMonths),tbl_Sales[month],"&lt;="&amp;L$18),WCDays)</f>
        <v>13.666650364538366</v>
      </c>
      <c r="M20" s="120" cm="1">
        <f t="array" ref="M20">DAYSOF(SUMIFS(tbl_Balances[balance],tbl_Balances[month],M$18,tbl_Balances[account],"Inventory",tbl_Balances[category],$B20),SUMIFS(tbl_Sales[cogs],tbl_Sales[category],$B20,tbl_Sales[month],"&gt;="&amp;EDATE(M$18,1-TrailMonths),tbl_Sales[month],"&lt;="&amp;M$18),WCDays)</f>
        <v>12.937951042936778</v>
      </c>
      <c r="N20" s="120" cm="1">
        <f t="array" ref="N20">DAYSOF(SUMIFS(tbl_Balances[balance],tbl_Balances[month],N$18,tbl_Balances[account],"Inventory",tbl_Balances[category],$B20),SUMIFS(tbl_Sales[cogs],tbl_Sales[category],$B20,tbl_Sales[month],"&gt;="&amp;EDATE(N$18,1-TrailMonths),tbl_Sales[month],"&lt;="&amp;N$18),WCDays)</f>
        <v>13.090124139837767</v>
      </c>
      <c r="O20" s="120" cm="1">
        <f t="array" ref="O20">DAYSOF(SUMIFS(tbl_Balances[balance],tbl_Balances[month],O$18,tbl_Balances[account],"Inventory",tbl_Balances[category],$B20),SUMIFS(tbl_Sales[cogs],tbl_Sales[category],$B20,tbl_Sales[month],"&gt;="&amp;EDATE(O$18,1-TrailMonths),tbl_Sales[month],"&lt;="&amp;O$18),WCDays)</f>
        <v>12.751319068885232</v>
      </c>
    </row>
    <row r="21" spans="2:15" x14ac:dyDescent="0.3">
      <c r="B21" t="s">
        <v>32</v>
      </c>
      <c r="C21" s="120" cm="1">
        <f t="array" ref="C21">DAYSOF(SUMIFS(tbl_Balances[balance],tbl_Balances[month],C$18,tbl_Balances[account],"Inventory",tbl_Balances[category],$B21),SUMIFS(tbl_Sales[cogs],tbl_Sales[category],$B21,tbl_Sales[month],"&gt;="&amp;EDATE(C$18,1-TrailMonths),tbl_Sales[month],"&lt;="&amp;C$18),WCDays)</f>
        <v>5.8073208044291924</v>
      </c>
      <c r="D21" s="120" cm="1">
        <f t="array" ref="D21">DAYSOF(SUMIFS(tbl_Balances[balance],tbl_Balances[month],D$18,tbl_Balances[account],"Inventory",tbl_Balances[category],$B21),SUMIFS(tbl_Sales[cogs],tbl_Sales[category],$B21,tbl_Sales[month],"&gt;="&amp;EDATE(D$18,1-TrailMonths),tbl_Sales[month],"&lt;="&amp;D$18),WCDays)</f>
        <v>5.9508835777438067</v>
      </c>
      <c r="E21" s="120" cm="1">
        <f t="array" ref="E21">DAYSOF(SUMIFS(tbl_Balances[balance],tbl_Balances[month],E$18,tbl_Balances[account],"Inventory",tbl_Balances[category],$B21),SUMIFS(tbl_Sales[cogs],tbl_Sales[category],$B21,tbl_Sales[month],"&gt;="&amp;EDATE(E$18,1-TrailMonths),tbl_Sales[month],"&lt;="&amp;E$18),WCDays)</f>
        <v>5.9465132162217866</v>
      </c>
      <c r="F21" s="120" cm="1">
        <f t="array" ref="F21">DAYSOF(SUMIFS(tbl_Balances[balance],tbl_Balances[month],F$18,tbl_Balances[account],"Inventory",tbl_Balances[category],$B21),SUMIFS(tbl_Sales[cogs],tbl_Sales[category],$B21,tbl_Sales[month],"&gt;="&amp;EDATE(F$18,1-TrailMonths),tbl_Sales[month],"&lt;="&amp;F$18),WCDays)</f>
        <v>6.0737655845438256</v>
      </c>
      <c r="G21" s="120" cm="1">
        <f t="array" ref="G21">DAYSOF(SUMIFS(tbl_Balances[balance],tbl_Balances[month],G$18,tbl_Balances[account],"Inventory",tbl_Balances[category],$B21),SUMIFS(tbl_Sales[cogs],tbl_Sales[category],$B21,tbl_Sales[month],"&gt;="&amp;EDATE(G$18,1-TrailMonths),tbl_Sales[month],"&lt;="&amp;G$18),WCDays)</f>
        <v>6.2442616607372798</v>
      </c>
      <c r="H21" s="120" cm="1">
        <f t="array" ref="H21">DAYSOF(SUMIFS(tbl_Balances[balance],tbl_Balances[month],H$18,tbl_Balances[account],"Inventory",tbl_Balances[category],$B21),SUMIFS(tbl_Sales[cogs],tbl_Sales[category],$B21,tbl_Sales[month],"&gt;="&amp;EDATE(H$18,1-TrailMonths),tbl_Sales[month],"&lt;="&amp;H$18),WCDays)</f>
        <v>5.8106398620188644</v>
      </c>
      <c r="I21" s="120" cm="1">
        <f t="array" ref="I21">DAYSOF(SUMIFS(tbl_Balances[balance],tbl_Balances[month],I$18,tbl_Balances[account],"Inventory",tbl_Balances[category],$B21),SUMIFS(tbl_Sales[cogs],tbl_Sales[category],$B21,tbl_Sales[month],"&gt;="&amp;EDATE(I$18,1-TrailMonths),tbl_Sales[month],"&lt;="&amp;I$18),WCDays)</f>
        <v>6.0509718523211413</v>
      </c>
      <c r="J21" s="120" cm="1">
        <f t="array" ref="J21">DAYSOF(SUMIFS(tbl_Balances[balance],tbl_Balances[month],J$18,tbl_Balances[account],"Inventory",tbl_Balances[category],$B21),SUMIFS(tbl_Sales[cogs],tbl_Sales[category],$B21,tbl_Sales[month],"&gt;="&amp;EDATE(J$18,1-TrailMonths),tbl_Sales[month],"&lt;="&amp;J$18),WCDays)</f>
        <v>6.1908602189885071</v>
      </c>
      <c r="K21" s="120" cm="1">
        <f t="array" ref="K21">DAYSOF(SUMIFS(tbl_Balances[balance],tbl_Balances[month],K$18,tbl_Balances[account],"Inventory",tbl_Balances[category],$B21),SUMIFS(tbl_Sales[cogs],tbl_Sales[category],$B21,tbl_Sales[month],"&gt;="&amp;EDATE(K$18,1-TrailMonths),tbl_Sales[month],"&lt;="&amp;K$18),WCDays)</f>
        <v>6.0734722700030952</v>
      </c>
      <c r="L21" s="120" cm="1">
        <f t="array" ref="L21">DAYSOF(SUMIFS(tbl_Balances[balance],tbl_Balances[month],L$18,tbl_Balances[account],"Inventory",tbl_Balances[category],$B21),SUMIFS(tbl_Sales[cogs],tbl_Sales[category],$B21,tbl_Sales[month],"&gt;="&amp;EDATE(L$18,1-TrailMonths),tbl_Sales[month],"&lt;="&amp;L$18),WCDays)</f>
        <v>6.1171505977719489</v>
      </c>
      <c r="M21" s="120" cm="1">
        <f t="array" ref="M21">DAYSOF(SUMIFS(tbl_Balances[balance],tbl_Balances[month],M$18,tbl_Balances[account],"Inventory",tbl_Balances[category],$B21),SUMIFS(tbl_Sales[cogs],tbl_Sales[category],$B21,tbl_Sales[month],"&gt;="&amp;EDATE(M$18,1-TrailMonths),tbl_Sales[month],"&lt;="&amp;M$18),WCDays)</f>
        <v>6.0491190111780968</v>
      </c>
      <c r="N21" s="120" cm="1">
        <f t="array" ref="N21">DAYSOF(SUMIFS(tbl_Balances[balance],tbl_Balances[month],N$18,tbl_Balances[account],"Inventory",tbl_Balances[category],$B21),SUMIFS(tbl_Sales[cogs],tbl_Sales[category],$B21,tbl_Sales[month],"&gt;="&amp;EDATE(N$18,1-TrailMonths),tbl_Sales[month],"&lt;="&amp;N$18),WCDays)</f>
        <v>5.9969063879228415</v>
      </c>
      <c r="O21" s="120" cm="1">
        <f t="array" ref="O21">DAYSOF(SUMIFS(tbl_Balances[balance],tbl_Balances[month],O$18,tbl_Balances[account],"Inventory",tbl_Balances[category],$B21),SUMIFS(tbl_Sales[cogs],tbl_Sales[category],$B21,tbl_Sales[month],"&gt;="&amp;EDATE(O$18,1-TrailMonths),tbl_Sales[month],"&lt;="&amp;O$18),WCDays)</f>
        <v>6.0054824365573838</v>
      </c>
    </row>
    <row r="22" spans="2:15" x14ac:dyDescent="0.3">
      <c r="B22" t="s">
        <v>37</v>
      </c>
      <c r="C22" s="120" cm="1">
        <f t="array" ref="C22">DAYSOF(SUMIFS(tbl_Balances[balance],tbl_Balances[month],C$18,tbl_Balances[account],"Inventory",tbl_Balances[category],$B22),SUMIFS(tbl_Sales[cogs],tbl_Sales[category],$B22,tbl_Sales[month],"&gt;="&amp;EDATE(C$18,1-TrailMonths),tbl_Sales[month],"&lt;="&amp;C$18),WCDays)</f>
        <v>3.7277179825143767</v>
      </c>
      <c r="D22" s="120" cm="1">
        <f t="array" ref="D22">DAYSOF(SUMIFS(tbl_Balances[balance],tbl_Balances[month],D$18,tbl_Balances[account],"Inventory",tbl_Balances[category],$B22),SUMIFS(tbl_Sales[cogs],tbl_Sales[category],$B22,tbl_Sales[month],"&gt;="&amp;EDATE(D$18,1-TrailMonths),tbl_Sales[month],"&lt;="&amp;D$18),WCDays)</f>
        <v>3.5899740726552087</v>
      </c>
      <c r="E22" s="120" cm="1">
        <f t="array" ref="E22">DAYSOF(SUMIFS(tbl_Balances[balance],tbl_Balances[month],E$18,tbl_Balances[account],"Inventory",tbl_Balances[category],$B22),SUMIFS(tbl_Sales[cogs],tbl_Sales[category],$B22,tbl_Sales[month],"&gt;="&amp;EDATE(E$18,1-TrailMonths),tbl_Sales[month],"&lt;="&amp;E$18),WCDays)</f>
        <v>3.5642827950322351</v>
      </c>
      <c r="F22" s="120" cm="1">
        <f t="array" ref="F22">DAYSOF(SUMIFS(tbl_Balances[balance],tbl_Balances[month],F$18,tbl_Balances[account],"Inventory",tbl_Balances[category],$B22),SUMIFS(tbl_Sales[cogs],tbl_Sales[category],$B22,tbl_Sales[month],"&gt;="&amp;EDATE(F$18,1-TrailMonths),tbl_Sales[month],"&lt;="&amp;F$18),WCDays)</f>
        <v>3.615808830448612</v>
      </c>
      <c r="G22" s="120" cm="1">
        <f t="array" ref="G22">DAYSOF(SUMIFS(tbl_Balances[balance],tbl_Balances[month],G$18,tbl_Balances[account],"Inventory",tbl_Balances[category],$B22),SUMIFS(tbl_Sales[cogs],tbl_Sales[category],$B22,tbl_Sales[month],"&gt;="&amp;EDATE(G$18,1-TrailMonths),tbl_Sales[month],"&lt;="&amp;G$18),WCDays)</f>
        <v>4.1618217662158132</v>
      </c>
      <c r="H22" s="120" cm="1">
        <f t="array" ref="H22">DAYSOF(SUMIFS(tbl_Balances[balance],tbl_Balances[month],H$18,tbl_Balances[account],"Inventory",tbl_Balances[category],$B22),SUMIFS(tbl_Sales[cogs],tbl_Sales[category],$B22,tbl_Sales[month],"&gt;="&amp;EDATE(H$18,1-TrailMonths),tbl_Sales[month],"&lt;="&amp;H$18),WCDays)</f>
        <v>3.8061971520461531</v>
      </c>
      <c r="I22" s="120" cm="1">
        <f t="array" ref="I22">DAYSOF(SUMIFS(tbl_Balances[balance],tbl_Balances[month],I$18,tbl_Balances[account],"Inventory",tbl_Balances[category],$B22),SUMIFS(tbl_Sales[cogs],tbl_Sales[category],$B22,tbl_Sales[month],"&gt;="&amp;EDATE(I$18,1-TrailMonths),tbl_Sales[month],"&lt;="&amp;I$18),WCDays)</f>
        <v>3.9368074240093955</v>
      </c>
      <c r="J22" s="120" cm="1">
        <f t="array" ref="J22">DAYSOF(SUMIFS(tbl_Balances[balance],tbl_Balances[month],J$18,tbl_Balances[account],"Inventory",tbl_Balances[category],$B22),SUMIFS(tbl_Sales[cogs],tbl_Sales[category],$B22,tbl_Sales[month],"&gt;="&amp;EDATE(J$18,1-TrailMonths),tbl_Sales[month],"&lt;="&amp;J$18),WCDays)</f>
        <v>4.3480554153641879</v>
      </c>
      <c r="K22" s="120" cm="1">
        <f t="array" ref="K22">DAYSOF(SUMIFS(tbl_Balances[balance],tbl_Balances[month],K$18,tbl_Balances[account],"Inventory",tbl_Balances[category],$B22),SUMIFS(tbl_Sales[cogs],tbl_Sales[category],$B22,tbl_Sales[month],"&gt;="&amp;EDATE(K$18,1-TrailMonths),tbl_Sales[month],"&lt;="&amp;K$18),WCDays)</f>
        <v>4.4750397863115019</v>
      </c>
      <c r="L22" s="120" cm="1">
        <f t="array" ref="L22">DAYSOF(SUMIFS(tbl_Balances[balance],tbl_Balances[month],L$18,tbl_Balances[account],"Inventory",tbl_Balances[category],$B22),SUMIFS(tbl_Sales[cogs],tbl_Sales[category],$B22,tbl_Sales[month],"&gt;="&amp;EDATE(L$18,1-TrailMonths),tbl_Sales[month],"&lt;="&amp;L$18),WCDays)</f>
        <v>4.7054419480509049</v>
      </c>
      <c r="M22" s="120" cm="1">
        <f t="array" ref="M22">DAYSOF(SUMIFS(tbl_Balances[balance],tbl_Balances[month],M$18,tbl_Balances[account],"Inventory",tbl_Balances[category],$B22),SUMIFS(tbl_Sales[cogs],tbl_Sales[category],$B22,tbl_Sales[month],"&gt;="&amp;EDATE(M$18,1-TrailMonths),tbl_Sales[month],"&lt;="&amp;M$18),WCDays)</f>
        <v>4.3274515909798481</v>
      </c>
      <c r="N22" s="120" cm="1">
        <f t="array" ref="N22">DAYSOF(SUMIFS(tbl_Balances[balance],tbl_Balances[month],N$18,tbl_Balances[account],"Inventory",tbl_Balances[category],$B22),SUMIFS(tbl_Sales[cogs],tbl_Sales[category],$B22,tbl_Sales[month],"&gt;="&amp;EDATE(N$18,1-TrailMonths),tbl_Sales[month],"&lt;="&amp;N$18),WCDays)</f>
        <v>3.7914727120107488</v>
      </c>
      <c r="O22" s="120" cm="1">
        <f t="array" ref="O22">DAYSOF(SUMIFS(tbl_Balances[balance],tbl_Balances[month],O$18,tbl_Balances[account],"Inventory",tbl_Balances[category],$B22),SUMIFS(tbl_Sales[cogs],tbl_Sales[category],$B22,tbl_Sales[month],"&gt;="&amp;EDATE(O$18,1-TrailMonths),tbl_Sales[month],"&lt;="&amp;O$18),WCDays)</f>
        <v>3.5988897647688312</v>
      </c>
    </row>
    <row r="23" spans="2:15" x14ac:dyDescent="0.3">
      <c r="B23" t="s">
        <v>42</v>
      </c>
      <c r="C23" s="120" cm="1">
        <f t="array" ref="C23">DAYSOF(SUMIFS(tbl_Balances[balance],tbl_Balances[month],C$18,tbl_Balances[account],"Inventory",tbl_Balances[category],$B23),SUMIFS(tbl_Sales[cogs],tbl_Sales[category],$B23,tbl_Sales[month],"&gt;="&amp;EDATE(C$18,1-TrailMonths),tbl_Sales[month],"&lt;="&amp;C$18),WCDays)</f>
        <v>43.704203912311151</v>
      </c>
      <c r="D23" s="120" cm="1">
        <f t="array" ref="D23">DAYSOF(SUMIFS(tbl_Balances[balance],tbl_Balances[month],D$18,tbl_Balances[account],"Inventory",tbl_Balances[category],$B23),SUMIFS(tbl_Sales[cogs],tbl_Sales[category],$B23,tbl_Sales[month],"&gt;="&amp;EDATE(D$18,1-TrailMonths),tbl_Sales[month],"&lt;="&amp;D$18),WCDays)</f>
        <v>45.61113656111128</v>
      </c>
      <c r="E23" s="120" cm="1">
        <f t="array" ref="E23">DAYSOF(SUMIFS(tbl_Balances[balance],tbl_Balances[month],E$18,tbl_Balances[account],"Inventory",tbl_Balances[category],$B23),SUMIFS(tbl_Sales[cogs],tbl_Sales[category],$B23,tbl_Sales[month],"&gt;="&amp;EDATE(E$18,1-TrailMonths),tbl_Sales[month],"&lt;="&amp;E$18),WCDays)</f>
        <v>47.74596631698693</v>
      </c>
      <c r="F23" s="120" cm="1">
        <f t="array" ref="F23">DAYSOF(SUMIFS(tbl_Balances[balance],tbl_Balances[month],F$18,tbl_Balances[account],"Inventory",tbl_Balances[category],$B23),SUMIFS(tbl_Sales[cogs],tbl_Sales[category],$B23,tbl_Sales[month],"&gt;="&amp;EDATE(F$18,1-TrailMonths),tbl_Sales[month],"&lt;="&amp;F$18),WCDays)</f>
        <v>50.243046053479233</v>
      </c>
      <c r="G23" s="120" cm="1">
        <f t="array" ref="G23">DAYSOF(SUMIFS(tbl_Balances[balance],tbl_Balances[month],G$18,tbl_Balances[account],"Inventory",tbl_Balances[category],$B23),SUMIFS(tbl_Sales[cogs],tbl_Sales[category],$B23,tbl_Sales[month],"&gt;="&amp;EDATE(G$18,1-TrailMonths),tbl_Sales[month],"&lt;="&amp;G$18),WCDays)</f>
        <v>49.653769634797065</v>
      </c>
      <c r="H23" s="120" cm="1">
        <f t="array" ref="H23">DAYSOF(SUMIFS(tbl_Balances[balance],tbl_Balances[month],H$18,tbl_Balances[account],"Inventory",tbl_Balances[category],$B23),SUMIFS(tbl_Sales[cogs],tbl_Sales[category],$B23,tbl_Sales[month],"&gt;="&amp;EDATE(H$18,1-TrailMonths),tbl_Sales[month],"&lt;="&amp;H$18),WCDays)</f>
        <v>35.364590545611378</v>
      </c>
      <c r="I23" s="120" cm="1">
        <f t="array" ref="I23">DAYSOF(SUMIFS(tbl_Balances[balance],tbl_Balances[month],I$18,tbl_Balances[account],"Inventory",tbl_Balances[category],$B23),SUMIFS(tbl_Sales[cogs],tbl_Sales[category],$B23,tbl_Sales[month],"&gt;="&amp;EDATE(I$18,1-TrailMonths),tbl_Sales[month],"&lt;="&amp;I$18),WCDays)</f>
        <v>38.726523164958728</v>
      </c>
      <c r="J23" s="120" cm="1">
        <f t="array" ref="J23">DAYSOF(SUMIFS(tbl_Balances[balance],tbl_Balances[month],J$18,tbl_Balances[account],"Inventory",tbl_Balances[category],$B23),SUMIFS(tbl_Sales[cogs],tbl_Sales[category],$B23,tbl_Sales[month],"&gt;="&amp;EDATE(J$18,1-TrailMonths),tbl_Sales[month],"&lt;="&amp;J$18),WCDays)</f>
        <v>46.224364506870295</v>
      </c>
      <c r="K23" s="120" cm="1">
        <f t="array" ref="K23">DAYSOF(SUMIFS(tbl_Balances[balance],tbl_Balances[month],K$18,tbl_Balances[account],"Inventory",tbl_Balances[category],$B23),SUMIFS(tbl_Sales[cogs],tbl_Sales[category],$B23,tbl_Sales[month],"&gt;="&amp;EDATE(K$18,1-TrailMonths),tbl_Sales[month],"&lt;="&amp;K$18),WCDays)</f>
        <v>45.787034039826821</v>
      </c>
      <c r="L23" s="120" cm="1">
        <f t="array" ref="L23">DAYSOF(SUMIFS(tbl_Balances[balance],tbl_Balances[month],L$18,tbl_Balances[account],"Inventory",tbl_Balances[category],$B23),SUMIFS(tbl_Sales[cogs],tbl_Sales[category],$B23,tbl_Sales[month],"&gt;="&amp;EDATE(L$18,1-TrailMonths),tbl_Sales[month],"&lt;="&amp;L$18),WCDays)</f>
        <v>44.41108219907202</v>
      </c>
      <c r="M23" s="120" cm="1">
        <f t="array" ref="M23">DAYSOF(SUMIFS(tbl_Balances[balance],tbl_Balances[month],M$18,tbl_Balances[account],"Inventory",tbl_Balances[category],$B23),SUMIFS(tbl_Sales[cogs],tbl_Sales[category],$B23,tbl_Sales[month],"&gt;="&amp;EDATE(M$18,1-TrailMonths),tbl_Sales[month],"&lt;="&amp;M$18),WCDays)</f>
        <v>45.078983485884862</v>
      </c>
      <c r="N23" s="120" cm="1">
        <f t="array" ref="N23">DAYSOF(SUMIFS(tbl_Balances[balance],tbl_Balances[month],N$18,tbl_Balances[account],"Inventory",tbl_Balances[category],$B23),SUMIFS(tbl_Sales[cogs],tbl_Sales[category],$B23,tbl_Sales[month],"&gt;="&amp;EDATE(N$18,1-TrailMonths),tbl_Sales[month],"&lt;="&amp;N$18),WCDays)</f>
        <v>43.080184158488969</v>
      </c>
      <c r="O23" s="120" cm="1">
        <f t="array" ref="O23">DAYSOF(SUMIFS(tbl_Balances[balance],tbl_Balances[month],O$18,tbl_Balances[account],"Inventory",tbl_Balances[category],$B23),SUMIFS(tbl_Sales[cogs],tbl_Sales[category],$B23,tbl_Sales[month],"&gt;="&amp;EDATE(O$18,1-TrailMonths),tbl_Sales[month],"&lt;="&amp;O$18),WCDays)</f>
        <v>43.037946708701881</v>
      </c>
    </row>
    <row r="24" spans="2:15" x14ac:dyDescent="0.3">
      <c r="B24" t="s">
        <v>47</v>
      </c>
      <c r="C24" s="120" cm="1">
        <f t="array" ref="C24">DAYSOF(SUMIFS(tbl_Balances[balance],tbl_Balances[month],C$18,tbl_Balances[account],"Inventory",tbl_Balances[category],$B24),SUMIFS(tbl_Sales[cogs],tbl_Sales[category],$B24,tbl_Sales[month],"&gt;="&amp;EDATE(C$18,1-TrailMonths),tbl_Sales[month],"&lt;="&amp;C$18),WCDays)</f>
        <v>35.720281238400183</v>
      </c>
      <c r="D24" s="120" cm="1">
        <f t="array" ref="D24">DAYSOF(SUMIFS(tbl_Balances[balance],tbl_Balances[month],D$18,tbl_Balances[account],"Inventory",tbl_Balances[category],$B24),SUMIFS(tbl_Sales[cogs],tbl_Sales[category],$B24,tbl_Sales[month],"&gt;="&amp;EDATE(D$18,1-TrailMonths),tbl_Sales[month],"&lt;="&amp;D$18),WCDays)</f>
        <v>37.073430913864811</v>
      </c>
      <c r="E24" s="120" cm="1">
        <f t="array" ref="E24">DAYSOF(SUMIFS(tbl_Balances[balance],tbl_Balances[month],E$18,tbl_Balances[account],"Inventory",tbl_Balances[category],$B24),SUMIFS(tbl_Sales[cogs],tbl_Sales[category],$B24,tbl_Sales[month],"&gt;="&amp;EDATE(E$18,1-TrailMonths),tbl_Sales[month],"&lt;="&amp;E$18),WCDays)</f>
        <v>38.502993484569998</v>
      </c>
      <c r="F24" s="120" cm="1">
        <f t="array" ref="F24">DAYSOF(SUMIFS(tbl_Balances[balance],tbl_Balances[month],F$18,tbl_Balances[account],"Inventory",tbl_Balances[category],$B24),SUMIFS(tbl_Sales[cogs],tbl_Sales[category],$B24,tbl_Sales[month],"&gt;="&amp;EDATE(F$18,1-TrailMonths),tbl_Sales[month],"&lt;="&amp;F$18),WCDays)</f>
        <v>39.627804606833351</v>
      </c>
      <c r="G24" s="120" cm="1">
        <f t="array" ref="G24">DAYSOF(SUMIFS(tbl_Balances[balance],tbl_Balances[month],G$18,tbl_Balances[account],"Inventory",tbl_Balances[category],$B24),SUMIFS(tbl_Sales[cogs],tbl_Sales[category],$B24,tbl_Sales[month],"&gt;="&amp;EDATE(G$18,1-TrailMonths),tbl_Sales[month],"&lt;="&amp;G$18),WCDays)</f>
        <v>39.662471858231747</v>
      </c>
      <c r="H24" s="120" cm="1">
        <f t="array" ref="H24">DAYSOF(SUMIFS(tbl_Balances[balance],tbl_Balances[month],H$18,tbl_Balances[account],"Inventory",tbl_Balances[category],$B24),SUMIFS(tbl_Sales[cogs],tbl_Sales[category],$B24,tbl_Sales[month],"&gt;="&amp;EDATE(H$18,1-TrailMonths),tbl_Sales[month],"&lt;="&amp;H$18),WCDays)</f>
        <v>32.12058526254733</v>
      </c>
      <c r="I24" s="120" cm="1">
        <f t="array" ref="I24">DAYSOF(SUMIFS(tbl_Balances[balance],tbl_Balances[month],I$18,tbl_Balances[account],"Inventory",tbl_Balances[category],$B24),SUMIFS(tbl_Sales[cogs],tbl_Sales[category],$B24,tbl_Sales[month],"&gt;="&amp;EDATE(I$18,1-TrailMonths),tbl_Sales[month],"&lt;="&amp;I$18),WCDays)</f>
        <v>35.833208409503094</v>
      </c>
      <c r="J24" s="120" cm="1">
        <f t="array" ref="J24">DAYSOF(SUMIFS(tbl_Balances[balance],tbl_Balances[month],J$18,tbl_Balances[account],"Inventory",tbl_Balances[category],$B24),SUMIFS(tbl_Sales[cogs],tbl_Sales[category],$B24,tbl_Sales[month],"&gt;="&amp;EDATE(J$18,1-TrailMonths),tbl_Sales[month],"&lt;="&amp;J$18),WCDays)</f>
        <v>43.924618318408548</v>
      </c>
      <c r="K24" s="120" cm="1">
        <f t="array" ref="K24">DAYSOF(SUMIFS(tbl_Balances[balance],tbl_Balances[month],K$18,tbl_Balances[account],"Inventory",tbl_Balances[category],$B24),SUMIFS(tbl_Sales[cogs],tbl_Sales[category],$B24,tbl_Sales[month],"&gt;="&amp;EDATE(K$18,1-TrailMonths),tbl_Sales[month],"&lt;="&amp;K$18),WCDays)</f>
        <v>45.424891632963536</v>
      </c>
      <c r="L24" s="120" cm="1">
        <f t="array" ref="L24">DAYSOF(SUMIFS(tbl_Balances[balance],tbl_Balances[month],L$18,tbl_Balances[account],"Inventory",tbl_Balances[category],$B24),SUMIFS(tbl_Sales[cogs],tbl_Sales[category],$B24,tbl_Sales[month],"&gt;="&amp;EDATE(L$18,1-TrailMonths),tbl_Sales[month],"&lt;="&amp;L$18),WCDays)</f>
        <v>45.342536503759689</v>
      </c>
      <c r="M24" s="120" cm="1">
        <f t="array" ref="M24">DAYSOF(SUMIFS(tbl_Balances[balance],tbl_Balances[month],M$18,tbl_Balances[account],"Inventory",tbl_Balances[category],$B24),SUMIFS(tbl_Sales[cogs],tbl_Sales[category],$B24,tbl_Sales[month],"&gt;="&amp;EDATE(M$18,1-TrailMonths),tbl_Sales[month],"&lt;="&amp;M$18),WCDays)</f>
        <v>47.255512695139807</v>
      </c>
      <c r="N24" s="120" cm="1">
        <f t="array" ref="N24">DAYSOF(SUMIFS(tbl_Balances[balance],tbl_Balances[month],N$18,tbl_Balances[account],"Inventory",tbl_Balances[category],$B24),SUMIFS(tbl_Sales[cogs],tbl_Sales[category],$B24,tbl_Sales[month],"&gt;="&amp;EDATE(N$18,1-TrailMonths),tbl_Sales[month],"&lt;="&amp;N$18),WCDays)</f>
        <v>48.868038413185694</v>
      </c>
      <c r="O24" s="120" cm="1">
        <f t="array" ref="O24">DAYSOF(SUMIFS(tbl_Balances[balance],tbl_Balances[month],O$18,tbl_Balances[account],"Inventory",tbl_Balances[category],$B24),SUMIFS(tbl_Sales[cogs],tbl_Sales[category],$B24,tbl_Sales[month],"&gt;="&amp;EDATE(O$18,1-TrailMonths),tbl_Sales[month],"&lt;="&amp;O$18),WCDays)</f>
        <v>51.935288419271778</v>
      </c>
    </row>
    <row r="26" spans="2:15" ht="18" customHeight="1" x14ac:dyDescent="0.3">
      <c r="B26" s="10" t="s">
        <v>328</v>
      </c>
      <c r="C26" s="10"/>
      <c r="D26" s="10"/>
      <c r="E26" s="10"/>
      <c r="F26" s="10"/>
      <c r="G26" s="10"/>
      <c r="H26" s="10"/>
      <c r="I26" s="10"/>
      <c r="J26" s="10"/>
      <c r="K26" s="10"/>
      <c r="L26" s="10"/>
      <c r="M26" s="10"/>
      <c r="N26" s="10"/>
      <c r="O26" s="10"/>
    </row>
    <row r="27" spans="2:15" x14ac:dyDescent="0.3">
      <c r="B27" s="35" t="s">
        <v>193</v>
      </c>
      <c r="C27" s="56">
        <f t="shared" ref="C27:O27" si="4">C$5</f>
        <v>45870</v>
      </c>
      <c r="D27" s="56">
        <f t="shared" si="4"/>
        <v>45901</v>
      </c>
      <c r="E27" s="56">
        <f t="shared" si="4"/>
        <v>45931</v>
      </c>
      <c r="F27" s="56">
        <f t="shared" si="4"/>
        <v>45962</v>
      </c>
      <c r="G27" s="56">
        <f t="shared" si="4"/>
        <v>45992</v>
      </c>
      <c r="H27" s="56">
        <f t="shared" si="4"/>
        <v>46023</v>
      </c>
      <c r="I27" s="56">
        <f t="shared" si="4"/>
        <v>46054</v>
      </c>
      <c r="J27" s="56">
        <f t="shared" si="4"/>
        <v>46082</v>
      </c>
      <c r="K27" s="56">
        <f t="shared" si="4"/>
        <v>46113</v>
      </c>
      <c r="L27" s="56">
        <f t="shared" si="4"/>
        <v>46143</v>
      </c>
      <c r="M27" s="56">
        <f t="shared" si="4"/>
        <v>46174</v>
      </c>
      <c r="N27" s="56">
        <f t="shared" si="4"/>
        <v>46204</v>
      </c>
      <c r="O27" s="56">
        <f t="shared" si="4"/>
        <v>46235</v>
      </c>
    </row>
    <row r="28" spans="2:15" x14ac:dyDescent="0.3">
      <c r="B28" t="str">
        <f t="shared" ref="B28:B33" si="5">$B19</f>
        <v>Beef</v>
      </c>
      <c r="C28" s="19" cm="1">
        <f t="array" ref="C28">SAFEDIV(C19,_xlfn.XLOOKUP($B28,tbl_Product[category],tbl_Product[shelf_life_days]))</f>
        <v>0.44778257353752726</v>
      </c>
      <c r="D28" s="19" cm="1">
        <f t="array" ref="D28">SAFEDIV(D19,_xlfn.XLOOKUP($B28,tbl_Product[category],tbl_Product[shelf_life_days]))</f>
        <v>0.40803964341942439</v>
      </c>
      <c r="E28" s="19" cm="1">
        <f t="array" ref="E28">SAFEDIV(E19,_xlfn.XLOOKUP($B28,tbl_Product[category],tbl_Product[shelf_life_days]))</f>
        <v>0.4146662695774509</v>
      </c>
      <c r="F28" s="19" cm="1">
        <f t="array" ref="F28">SAFEDIV(F19,_xlfn.XLOOKUP($B28,tbl_Product[category],tbl_Product[shelf_life_days]))</f>
        <v>0.43465140290130855</v>
      </c>
      <c r="G28" s="19" cm="1">
        <f t="array" ref="G28">SAFEDIV(G19,_xlfn.XLOOKUP($B28,tbl_Product[category],tbl_Product[shelf_life_days]))</f>
        <v>0.4573929400475748</v>
      </c>
      <c r="H28" s="19" cm="1">
        <f t="array" ref="H28">SAFEDIV(H19,_xlfn.XLOOKUP($B28,tbl_Product[category],tbl_Product[shelf_life_days]))</f>
        <v>0.43923178070661684</v>
      </c>
      <c r="I28" s="19" cm="1">
        <f t="array" ref="I28">SAFEDIV(I19,_xlfn.XLOOKUP($B28,tbl_Product[category],tbl_Product[shelf_life_days]))</f>
        <v>0.45972263542150821</v>
      </c>
      <c r="J28" s="19" cm="1">
        <f t="array" ref="J28">SAFEDIV(J19,_xlfn.XLOOKUP($B28,tbl_Product[category],tbl_Product[shelf_life_days]))</f>
        <v>0.49215766724743093</v>
      </c>
      <c r="K28" s="19" cm="1">
        <f t="array" ref="K28">SAFEDIV(K19,_xlfn.XLOOKUP($B28,tbl_Product[category],tbl_Product[shelf_life_days]))</f>
        <v>0.49079768349333253</v>
      </c>
      <c r="L28" s="19" cm="1">
        <f t="array" ref="L28">SAFEDIV(L19,_xlfn.XLOOKUP($B28,tbl_Product[category],tbl_Product[shelf_life_days]))</f>
        <v>0.51039527727157763</v>
      </c>
      <c r="M28" s="19" cm="1">
        <f t="array" ref="M28">SAFEDIV(M19,_xlfn.XLOOKUP($B28,tbl_Product[category],tbl_Product[shelf_life_days]))</f>
        <v>0.5106420898980204</v>
      </c>
      <c r="N28" s="19" cm="1">
        <f t="array" ref="N28">SAFEDIV(N19,_xlfn.XLOOKUP($B28,tbl_Product[category],tbl_Product[shelf_life_days]))</f>
        <v>0.48326810938987075</v>
      </c>
      <c r="O28" s="19" cm="1">
        <f t="array" ref="O28">SAFEDIV(O19,_xlfn.XLOOKUP($B28,tbl_Product[category],tbl_Product[shelf_life_days]))</f>
        <v>0.45762355418944245</v>
      </c>
    </row>
    <row r="29" spans="2:15" x14ac:dyDescent="0.3">
      <c r="B29" t="str">
        <f t="shared" si="5"/>
        <v>Pork</v>
      </c>
      <c r="C29" s="19" cm="1">
        <f t="array" ref="C29">SAFEDIV(C20,_xlfn.XLOOKUP($B29,tbl_Product[category],tbl_Product[shelf_life_days]))</f>
        <v>0.42867359558538354</v>
      </c>
      <c r="D29" s="19" cm="1">
        <f t="array" ref="D29">SAFEDIV(D20,_xlfn.XLOOKUP($B29,tbl_Product[category],tbl_Product[shelf_life_days]))</f>
        <v>0.41028959149269184</v>
      </c>
      <c r="E29" s="19" cm="1">
        <f t="array" ref="E29">SAFEDIV(E20,_xlfn.XLOOKUP($B29,tbl_Product[category],tbl_Product[shelf_life_days]))</f>
        <v>0.4123295735704865</v>
      </c>
      <c r="F29" s="19" cm="1">
        <f t="array" ref="F29">SAFEDIV(F20,_xlfn.XLOOKUP($B29,tbl_Product[category],tbl_Product[shelf_life_days]))</f>
        <v>0.44395596979663149</v>
      </c>
      <c r="G29" s="19" cm="1">
        <f t="array" ref="G29">SAFEDIV(G20,_xlfn.XLOOKUP($B29,tbl_Product[category],tbl_Product[shelf_life_days]))</f>
        <v>0.46654648354762812</v>
      </c>
      <c r="H29" s="19" cm="1">
        <f t="array" ref="H29">SAFEDIV(H20,_xlfn.XLOOKUP($B29,tbl_Product[category],tbl_Product[shelf_life_days]))</f>
        <v>0.42190400367978959</v>
      </c>
      <c r="I29" s="19" cm="1">
        <f t="array" ref="I29">SAFEDIV(I20,_xlfn.XLOOKUP($B29,tbl_Product[category],tbl_Product[shelf_life_days]))</f>
        <v>0.41379471951998364</v>
      </c>
      <c r="J29" s="19" cm="1">
        <f t="array" ref="J29">SAFEDIV(J20,_xlfn.XLOOKUP($B29,tbl_Product[category],tbl_Product[shelf_life_days]))</f>
        <v>0.43635303167710587</v>
      </c>
      <c r="K29" s="19" cm="1">
        <f t="array" ref="K29">SAFEDIV(K20,_xlfn.XLOOKUP($B29,tbl_Product[category],tbl_Product[shelf_life_days]))</f>
        <v>0.46301730146894349</v>
      </c>
      <c r="L29" s="19" cm="1">
        <f t="array" ref="L29">SAFEDIV(L20,_xlfn.XLOOKUP($B29,tbl_Product[category],tbl_Product[shelf_life_days]))</f>
        <v>0.45555501215127886</v>
      </c>
      <c r="M29" s="19" cm="1">
        <f t="array" ref="M29">SAFEDIV(M20,_xlfn.XLOOKUP($B29,tbl_Product[category],tbl_Product[shelf_life_days]))</f>
        <v>0.43126503476455924</v>
      </c>
      <c r="N29" s="19" cm="1">
        <f t="array" ref="N29">SAFEDIV(N20,_xlfn.XLOOKUP($B29,tbl_Product[category],tbl_Product[shelf_life_days]))</f>
        <v>0.43633747132792561</v>
      </c>
      <c r="O29" s="19" cm="1">
        <f t="array" ref="O29">SAFEDIV(O20,_xlfn.XLOOKUP($B29,tbl_Product[category],tbl_Product[shelf_life_days]))</f>
        <v>0.42504396896284108</v>
      </c>
    </row>
    <row r="30" spans="2:15" x14ac:dyDescent="0.3">
      <c r="B30" t="str">
        <f t="shared" si="5"/>
        <v>Poultry</v>
      </c>
      <c r="C30" s="19" cm="1">
        <f t="array" ref="C30">SAFEDIV(C21,_xlfn.XLOOKUP($B30,tbl_Product[category],tbl_Product[shelf_life_days]))</f>
        <v>0.41480862888779946</v>
      </c>
      <c r="D30" s="19" cm="1">
        <f t="array" ref="D30">SAFEDIV(D21,_xlfn.XLOOKUP($B30,tbl_Product[category],tbl_Product[shelf_life_days]))</f>
        <v>0.42506311269598618</v>
      </c>
      <c r="E30" s="19" cm="1">
        <f t="array" ref="E30">SAFEDIV(E21,_xlfn.XLOOKUP($B30,tbl_Product[category],tbl_Product[shelf_life_days]))</f>
        <v>0.4247509440158419</v>
      </c>
      <c r="F30" s="19" cm="1">
        <f t="array" ref="F30">SAFEDIV(F21,_xlfn.XLOOKUP($B30,tbl_Product[category],tbl_Product[shelf_life_days]))</f>
        <v>0.43384039889598752</v>
      </c>
      <c r="G30" s="19" cm="1">
        <f t="array" ref="G30">SAFEDIV(G21,_xlfn.XLOOKUP($B30,tbl_Product[category],tbl_Product[shelf_life_days]))</f>
        <v>0.44601869005266287</v>
      </c>
      <c r="H30" s="19" cm="1">
        <f t="array" ref="H30">SAFEDIV(H21,_xlfn.XLOOKUP($B30,tbl_Product[category],tbl_Product[shelf_life_days]))</f>
        <v>0.41504570442991889</v>
      </c>
      <c r="I30" s="19" cm="1">
        <f t="array" ref="I30">SAFEDIV(I21,_xlfn.XLOOKUP($B30,tbl_Product[category],tbl_Product[shelf_life_days]))</f>
        <v>0.4322122751657958</v>
      </c>
      <c r="J30" s="19" cm="1">
        <f t="array" ref="J30">SAFEDIV(J21,_xlfn.XLOOKUP($B30,tbl_Product[category],tbl_Product[shelf_life_days]))</f>
        <v>0.44220430135632194</v>
      </c>
      <c r="K30" s="19" cm="1">
        <f t="array" ref="K30">SAFEDIV(K21,_xlfn.XLOOKUP($B30,tbl_Product[category],tbl_Product[shelf_life_days]))</f>
        <v>0.43381944785736393</v>
      </c>
      <c r="L30" s="19" cm="1">
        <f t="array" ref="L30">SAFEDIV(L21,_xlfn.XLOOKUP($B30,tbl_Product[category],tbl_Product[shelf_life_days]))</f>
        <v>0.43693932841228206</v>
      </c>
      <c r="M30" s="19" cm="1">
        <f t="array" ref="M30">SAFEDIV(M21,_xlfn.XLOOKUP($B30,tbl_Product[category],tbl_Product[shelf_life_days]))</f>
        <v>0.43207992936986406</v>
      </c>
      <c r="N30" s="19" cm="1">
        <f t="array" ref="N30">SAFEDIV(N21,_xlfn.XLOOKUP($B30,tbl_Product[category],tbl_Product[shelf_life_days]))</f>
        <v>0.42835045628020296</v>
      </c>
      <c r="O30" s="19" cm="1">
        <f t="array" ref="O30">SAFEDIV(O21,_xlfn.XLOOKUP($B30,tbl_Product[category],tbl_Product[shelf_life_days]))</f>
        <v>0.42896303118267026</v>
      </c>
    </row>
    <row r="31" spans="2:15" x14ac:dyDescent="0.3">
      <c r="B31" t="str">
        <f t="shared" si="5"/>
        <v>Seafood</v>
      </c>
      <c r="C31" s="19" cm="1">
        <f t="array" ref="C31">SAFEDIV(C22,_xlfn.XLOOKUP($B31,tbl_Product[category],tbl_Product[shelf_life_days]))</f>
        <v>0.37277179825143769</v>
      </c>
      <c r="D31" s="19" cm="1">
        <f t="array" ref="D31">SAFEDIV(D22,_xlfn.XLOOKUP($B31,tbl_Product[category],tbl_Product[shelf_life_days]))</f>
        <v>0.35899740726552087</v>
      </c>
      <c r="E31" s="19" cm="1">
        <f t="array" ref="E31">SAFEDIV(E22,_xlfn.XLOOKUP($B31,tbl_Product[category],tbl_Product[shelf_life_days]))</f>
        <v>0.35642827950322353</v>
      </c>
      <c r="F31" s="19" cm="1">
        <f t="array" ref="F31">SAFEDIV(F22,_xlfn.XLOOKUP($B31,tbl_Product[category],tbl_Product[shelf_life_days]))</f>
        <v>0.36158088304486119</v>
      </c>
      <c r="G31" s="19" cm="1">
        <f t="array" ref="G31">SAFEDIV(G22,_xlfn.XLOOKUP($B31,tbl_Product[category],tbl_Product[shelf_life_days]))</f>
        <v>0.4161821766215813</v>
      </c>
      <c r="H31" s="19" cm="1">
        <f t="array" ref="H31">SAFEDIV(H22,_xlfn.XLOOKUP($B31,tbl_Product[category],tbl_Product[shelf_life_days]))</f>
        <v>0.38061971520461529</v>
      </c>
      <c r="I31" s="19" cm="1">
        <f t="array" ref="I31">SAFEDIV(I22,_xlfn.XLOOKUP($B31,tbl_Product[category],tbl_Product[shelf_life_days]))</f>
        <v>0.39368074240093953</v>
      </c>
      <c r="J31" s="19" cm="1">
        <f t="array" ref="J31">SAFEDIV(J22,_xlfn.XLOOKUP($B31,tbl_Product[category],tbl_Product[shelf_life_days]))</f>
        <v>0.43480554153641882</v>
      </c>
      <c r="K31" s="19" cm="1">
        <f t="array" ref="K31">SAFEDIV(K22,_xlfn.XLOOKUP($B31,tbl_Product[category],tbl_Product[shelf_life_days]))</f>
        <v>0.44750397863115021</v>
      </c>
      <c r="L31" s="19" cm="1">
        <f t="array" ref="L31">SAFEDIV(L22,_xlfn.XLOOKUP($B31,tbl_Product[category],tbl_Product[shelf_life_days]))</f>
        <v>0.47054419480509047</v>
      </c>
      <c r="M31" s="19" cm="1">
        <f t="array" ref="M31">SAFEDIV(M22,_xlfn.XLOOKUP($B31,tbl_Product[category],tbl_Product[shelf_life_days]))</f>
        <v>0.43274515909798483</v>
      </c>
      <c r="N31" s="19" cm="1">
        <f t="array" ref="N31">SAFEDIV(N22,_xlfn.XLOOKUP($B31,tbl_Product[category],tbl_Product[shelf_life_days]))</f>
        <v>0.37914727120107489</v>
      </c>
      <c r="O31" s="19" cm="1">
        <f t="array" ref="O31">SAFEDIV(O22,_xlfn.XLOOKUP($B31,tbl_Product[category],tbl_Product[shelf_life_days]))</f>
        <v>0.35988897647688312</v>
      </c>
    </row>
    <row r="32" spans="2:15" x14ac:dyDescent="0.3">
      <c r="B32" t="str">
        <f t="shared" si="5"/>
        <v>Charcuterie</v>
      </c>
      <c r="C32" s="19" cm="1">
        <f t="array" ref="C32">SAFEDIV(C23,_xlfn.XLOOKUP($B32,tbl_Product[category],tbl_Product[shelf_life_days]))</f>
        <v>0.3642016992692596</v>
      </c>
      <c r="D32" s="19" cm="1">
        <f t="array" ref="D32">SAFEDIV(D23,_xlfn.XLOOKUP($B32,tbl_Product[category],tbl_Product[shelf_life_days]))</f>
        <v>0.38009280467592732</v>
      </c>
      <c r="E32" s="19" cm="1">
        <f t="array" ref="E32">SAFEDIV(E23,_xlfn.XLOOKUP($B32,tbl_Product[category],tbl_Product[shelf_life_days]))</f>
        <v>0.39788305264155777</v>
      </c>
      <c r="F32" s="19" cm="1">
        <f t="array" ref="F32">SAFEDIV(F23,_xlfn.XLOOKUP($B32,tbl_Product[category],tbl_Product[shelf_life_days]))</f>
        <v>0.41869205044566027</v>
      </c>
      <c r="G32" s="19" cm="1">
        <f t="array" ref="G32">SAFEDIV(G23,_xlfn.XLOOKUP($B32,tbl_Product[category],tbl_Product[shelf_life_days]))</f>
        <v>0.41378141362330889</v>
      </c>
      <c r="H32" s="19" cm="1">
        <f t="array" ref="H32">SAFEDIV(H23,_xlfn.XLOOKUP($B32,tbl_Product[category],tbl_Product[shelf_life_days]))</f>
        <v>0.29470492121342817</v>
      </c>
      <c r="I32" s="19" cm="1">
        <f t="array" ref="I32">SAFEDIV(I23,_xlfn.XLOOKUP($B32,tbl_Product[category],tbl_Product[shelf_life_days]))</f>
        <v>0.32272102637465605</v>
      </c>
      <c r="J32" s="19" cm="1">
        <f t="array" ref="J32">SAFEDIV(J23,_xlfn.XLOOKUP($B32,tbl_Product[category],tbl_Product[shelf_life_days]))</f>
        <v>0.38520303755725244</v>
      </c>
      <c r="K32" s="19" cm="1">
        <f t="array" ref="K32">SAFEDIV(K23,_xlfn.XLOOKUP($B32,tbl_Product[category],tbl_Product[shelf_life_days]))</f>
        <v>0.38155861699855687</v>
      </c>
      <c r="L32" s="19" cm="1">
        <f t="array" ref="L32">SAFEDIV(L23,_xlfn.XLOOKUP($B32,tbl_Product[category],tbl_Product[shelf_life_days]))</f>
        <v>0.3700923516589335</v>
      </c>
      <c r="M32" s="19" cm="1">
        <f t="array" ref="M32">SAFEDIV(M23,_xlfn.XLOOKUP($B32,tbl_Product[category],tbl_Product[shelf_life_days]))</f>
        <v>0.37565819571570719</v>
      </c>
      <c r="N32" s="19" cm="1">
        <f t="array" ref="N32">SAFEDIV(N23,_xlfn.XLOOKUP($B32,tbl_Product[category],tbl_Product[shelf_life_days]))</f>
        <v>0.35900153465407475</v>
      </c>
      <c r="O32" s="19" cm="1">
        <f t="array" ref="O32">SAFEDIV(O23,_xlfn.XLOOKUP($B32,tbl_Product[category],tbl_Product[shelf_life_days]))</f>
        <v>0.35864955590584902</v>
      </c>
    </row>
    <row r="33" spans="2:15" x14ac:dyDescent="0.3">
      <c r="B33" t="str">
        <f t="shared" si="5"/>
        <v>Cheese &amp; Dairy</v>
      </c>
      <c r="C33" s="19" cm="1">
        <f t="array" ref="C33">SAFEDIV(C24,_xlfn.XLOOKUP($B33,tbl_Product[category],tbl_Product[shelf_life_days]))</f>
        <v>0.39689201376000205</v>
      </c>
      <c r="D33" s="19" cm="1">
        <f t="array" ref="D33">SAFEDIV(D24,_xlfn.XLOOKUP($B33,tbl_Product[category],tbl_Product[shelf_life_days]))</f>
        <v>0.41192701015405347</v>
      </c>
      <c r="E33" s="19" cm="1">
        <f t="array" ref="E33">SAFEDIV(E24,_xlfn.XLOOKUP($B33,tbl_Product[category],tbl_Product[shelf_life_days]))</f>
        <v>0.42781103871744441</v>
      </c>
      <c r="F33" s="19" cm="1">
        <f t="array" ref="F33">SAFEDIV(F24,_xlfn.XLOOKUP($B33,tbl_Product[category],tbl_Product[shelf_life_days]))</f>
        <v>0.44030894007592614</v>
      </c>
      <c r="G33" s="19" cm="1">
        <f t="array" ref="G33">SAFEDIV(G24,_xlfn.XLOOKUP($B33,tbl_Product[category],tbl_Product[shelf_life_days]))</f>
        <v>0.44069413175813055</v>
      </c>
      <c r="H33" s="19" cm="1">
        <f t="array" ref="H33">SAFEDIV(H24,_xlfn.XLOOKUP($B33,tbl_Product[category],tbl_Product[shelf_life_days]))</f>
        <v>0.35689539180608143</v>
      </c>
      <c r="I33" s="19" cm="1">
        <f t="array" ref="I33">SAFEDIV(I24,_xlfn.XLOOKUP($B33,tbl_Product[category],tbl_Product[shelf_life_days]))</f>
        <v>0.39814676010558991</v>
      </c>
      <c r="J33" s="19" cm="1">
        <f t="array" ref="J33">SAFEDIV(J24,_xlfn.XLOOKUP($B33,tbl_Product[category],tbl_Product[shelf_life_days]))</f>
        <v>0.48805131464898388</v>
      </c>
      <c r="K33" s="19" cm="1">
        <f t="array" ref="K33">SAFEDIV(K24,_xlfn.XLOOKUP($B33,tbl_Product[category],tbl_Product[shelf_life_days]))</f>
        <v>0.50472101814403925</v>
      </c>
      <c r="L33" s="19" cm="1">
        <f t="array" ref="L33">SAFEDIV(L24,_xlfn.XLOOKUP($B33,tbl_Product[category],tbl_Product[shelf_life_days]))</f>
        <v>0.50380596115288545</v>
      </c>
      <c r="M33" s="19" cm="1">
        <f t="array" ref="M33">SAFEDIV(M24,_xlfn.XLOOKUP($B33,tbl_Product[category],tbl_Product[shelf_life_days]))</f>
        <v>0.52506125216822008</v>
      </c>
      <c r="N33" s="19" cm="1">
        <f t="array" ref="N33">SAFEDIV(N24,_xlfn.XLOOKUP($B33,tbl_Product[category],tbl_Product[shelf_life_days]))</f>
        <v>0.54297820459095214</v>
      </c>
      <c r="O33" s="19" cm="1">
        <f t="array" ref="O33">SAFEDIV(O24,_xlfn.XLOOKUP($B33,tbl_Product[category],tbl_Product[shelf_life_days]))</f>
        <v>0.57705876021413083</v>
      </c>
    </row>
    <row r="34" spans="2:15" x14ac:dyDescent="0.3">
      <c r="B34" s="65" t="s">
        <v>329</v>
      </c>
      <c r="C34" s="122">
        <f>ShelfRisk</f>
        <v>0.5</v>
      </c>
      <c r="D34" s="122">
        <f>ShelfRisk</f>
        <v>0.5</v>
      </c>
      <c r="E34" s="122">
        <f>ShelfRisk</f>
        <v>0.5</v>
      </c>
      <c r="F34" s="122">
        <f>ShelfRisk</f>
        <v>0.5</v>
      </c>
      <c r="G34" s="122">
        <f>ShelfRisk</f>
        <v>0.5</v>
      </c>
      <c r="H34" s="122">
        <f>ShelfRisk</f>
        <v>0.5</v>
      </c>
      <c r="I34" s="122">
        <f>ShelfRisk</f>
        <v>0.5</v>
      </c>
      <c r="J34" s="122">
        <f>ShelfRisk</f>
        <v>0.5</v>
      </c>
      <c r="K34" s="122">
        <f>ShelfRisk</f>
        <v>0.5</v>
      </c>
      <c r="L34" s="122">
        <f>ShelfRisk</f>
        <v>0.5</v>
      </c>
      <c r="M34" s="122">
        <f>ShelfRisk</f>
        <v>0.5</v>
      </c>
      <c r="N34" s="122">
        <f>ShelfRisk</f>
        <v>0.5</v>
      </c>
      <c r="O34" s="122">
        <f>ShelfRisk</f>
        <v>0.5</v>
      </c>
    </row>
    <row r="36" spans="2:15" ht="18" customHeight="1" x14ac:dyDescent="0.3">
      <c r="B36" s="10" t="s">
        <v>330</v>
      </c>
      <c r="C36" s="10"/>
      <c r="D36" s="10"/>
      <c r="E36" s="10"/>
      <c r="F36" s="10"/>
      <c r="G36" s="10"/>
      <c r="H36" s="10"/>
      <c r="I36" s="10"/>
      <c r="J36" s="10"/>
      <c r="K36" s="10"/>
      <c r="L36" s="10"/>
      <c r="M36" s="10"/>
      <c r="N36" s="10"/>
      <c r="O36" s="10"/>
    </row>
    <row r="37" spans="2:15" ht="39" x14ac:dyDescent="0.3">
      <c r="B37" s="41" t="s">
        <v>193</v>
      </c>
      <c r="C37" s="42" t="s">
        <v>85</v>
      </c>
      <c r="D37" s="42" t="s">
        <v>199</v>
      </c>
      <c r="E37" s="42" t="s">
        <v>331</v>
      </c>
      <c r="F37" s="42" t="s">
        <v>332</v>
      </c>
      <c r="G37" s="42" t="s">
        <v>333</v>
      </c>
      <c r="H37" s="42" t="s">
        <v>334</v>
      </c>
      <c r="I37" s="42" t="s">
        <v>335</v>
      </c>
    </row>
    <row r="38" spans="2:15" x14ac:dyDescent="0.3">
      <c r="B38" t="str">
        <f t="shared" ref="B38:B43" si="6">$B19</f>
        <v>Beef</v>
      </c>
      <c r="C38" s="43">
        <f>SUMIFS(tbl_Balances[balance],tbl_Balances[month],AsOfMonth,tbl_Balances[account],"Inventory",tbl_Balances[category],$B38)</f>
        <v>587386.99</v>
      </c>
      <c r="D38" s="43">
        <f>SUMIFS(tbl_Sales[cogs],tbl_Sales[category],$B38,tbl_Sales[month],"&gt;="&amp;TrailStart,tbl_Sales[month],"&lt;="&amp;AsOfMonth)</f>
        <v>3337254.3000000003</v>
      </c>
      <c r="E38" s="120" cm="1">
        <f t="array" ref="E38">DAYSOF(C38,D38,WCDays)</f>
        <v>16.016824396630486</v>
      </c>
      <c r="F38" s="16">
        <f>_xlfn.XLOOKUP($B38,tbl_Product[category],tbl_Product[shelf_life_days])</f>
        <v>35</v>
      </c>
      <c r="G38" s="19" cm="1">
        <f t="array" ref="G38">SAFEDIV(E38,F38)</f>
        <v>0.45762355418944245</v>
      </c>
      <c r="H38" t="str">
        <f>IF(G38&gt;ShelfRisk,"At risk","OK")</f>
        <v>OK</v>
      </c>
      <c r="I38" s="43" cm="1">
        <f t="array" ref="I38">MAX(0,E38-ShelfRisk*F38)*SAFEDIV(D38,WCDays)</f>
        <v>0</v>
      </c>
    </row>
    <row r="39" spans="2:15" x14ac:dyDescent="0.3">
      <c r="B39" t="str">
        <f t="shared" si="6"/>
        <v>Pork</v>
      </c>
      <c r="C39" s="43">
        <f>SUMIFS(tbl_Balances[balance],tbl_Balances[month],AsOfMonth,tbl_Balances[account],"Inventory",tbl_Balances[category],$B39)</f>
        <v>210669.57</v>
      </c>
      <c r="D39" s="43">
        <f>SUMIFS(tbl_Sales[cogs],tbl_Sales[category],$B39,tbl_Sales[month],"&gt;="&amp;TrailStart,tbl_Sales[month],"&lt;="&amp;AsOfMonth)</f>
        <v>1503446.8799999997</v>
      </c>
      <c r="E39" s="120" cm="1">
        <f t="array" ref="E39">DAYSOF(C39,D39,WCDays)</f>
        <v>12.751319068885232</v>
      </c>
      <c r="F39" s="16">
        <f>_xlfn.XLOOKUP($B39,tbl_Product[category],tbl_Product[shelf_life_days])</f>
        <v>30</v>
      </c>
      <c r="G39" s="19" cm="1">
        <f t="array" ref="G39">SAFEDIV(E39,F39)</f>
        <v>0.42504396896284108</v>
      </c>
      <c r="H39" t="str">
        <f>IF(G39&gt;ShelfRisk,"At risk","OK")</f>
        <v>OK</v>
      </c>
      <c r="I39" s="43" cm="1">
        <f t="array" ref="I39">MAX(0,E39-ShelfRisk*F39)*SAFEDIV(D39,WCDays)</f>
        <v>0</v>
      </c>
    </row>
    <row r="40" spans="2:15" x14ac:dyDescent="0.3">
      <c r="B40" t="str">
        <f t="shared" si="6"/>
        <v>Poultry</v>
      </c>
      <c r="C40" s="43">
        <f>SUMIFS(tbl_Balances[balance],tbl_Balances[month],AsOfMonth,tbl_Balances[account],"Inventory",tbl_Balances[category],$B40)</f>
        <v>123603.09</v>
      </c>
      <c r="D40" s="43">
        <f>SUMIFS(tbl_Sales[cogs],tbl_Sales[category],$B40,tbl_Sales[month],"&gt;="&amp;TrailStart,tbl_Sales[month],"&lt;="&amp;AsOfMonth)</f>
        <v>1872935.4900000005</v>
      </c>
      <c r="E40" s="120" cm="1">
        <f t="array" ref="E40">DAYSOF(C40,D40,WCDays)</f>
        <v>6.0054824365573838</v>
      </c>
      <c r="F40" s="16">
        <f>_xlfn.XLOOKUP($B40,tbl_Product[category],tbl_Product[shelf_life_days])</f>
        <v>14</v>
      </c>
      <c r="G40" s="19" cm="1">
        <f t="array" ref="G40">SAFEDIV(E40,F40)</f>
        <v>0.42896303118267026</v>
      </c>
      <c r="H40" t="str">
        <f>IF(G40&gt;ShelfRisk,"At risk","OK")</f>
        <v>OK</v>
      </c>
      <c r="I40" s="43" cm="1">
        <f t="array" ref="I40">MAX(0,E40-ShelfRisk*F40)*SAFEDIV(D40,WCDays)</f>
        <v>0</v>
      </c>
    </row>
    <row r="41" spans="2:15" x14ac:dyDescent="0.3">
      <c r="B41" t="str">
        <f t="shared" si="6"/>
        <v>Seafood</v>
      </c>
      <c r="C41" s="43">
        <f>SUMIFS(tbl_Balances[balance],tbl_Balances[month],AsOfMonth,tbl_Balances[account],"Inventory",tbl_Balances[category],$B41)</f>
        <v>59765.46</v>
      </c>
      <c r="D41" s="43">
        <f>SUMIFS(tbl_Sales[cogs],tbl_Sales[category],$B41,tbl_Sales[month],"&gt;="&amp;TrailStart,tbl_Sales[month],"&lt;="&amp;AsOfMonth)</f>
        <v>1511204.0699999998</v>
      </c>
      <c r="E41" s="120" cm="1">
        <f t="array" ref="E41">DAYSOF(C41,D41,WCDays)</f>
        <v>3.5988897647688312</v>
      </c>
      <c r="F41" s="16">
        <f>_xlfn.XLOOKUP($B41,tbl_Product[category],tbl_Product[shelf_life_days])</f>
        <v>10</v>
      </c>
      <c r="G41" s="19" cm="1">
        <f t="array" ref="G41">SAFEDIV(E41,F41)</f>
        <v>0.35988897647688312</v>
      </c>
      <c r="H41" t="str">
        <f>IF(G41&gt;ShelfRisk,"At risk","OK")</f>
        <v>OK</v>
      </c>
      <c r="I41" s="43" cm="1">
        <f t="array" ref="I41">MAX(0,E41-ShelfRisk*F41)*SAFEDIV(D41,WCDays)</f>
        <v>0</v>
      </c>
    </row>
    <row r="42" spans="2:15" x14ac:dyDescent="0.3">
      <c r="B42" t="str">
        <f t="shared" si="6"/>
        <v>Charcuterie</v>
      </c>
      <c r="C42" s="43">
        <f>SUMIFS(tbl_Balances[balance],tbl_Balances[month],AsOfMonth,tbl_Balances[account],"Inventory",tbl_Balances[category],$B42)</f>
        <v>299748.78999999998</v>
      </c>
      <c r="D42" s="43">
        <f>SUMIFS(tbl_Sales[cogs],tbl_Sales[category],$B42,tbl_Sales[month],"&gt;="&amp;TrailStart,tbl_Sales[month],"&lt;="&amp;AsOfMonth)</f>
        <v>633792.77999999956</v>
      </c>
      <c r="E42" s="120" cm="1">
        <f t="array" ref="E42">DAYSOF(C42,D42,WCDays)</f>
        <v>43.037946708701881</v>
      </c>
      <c r="F42" s="16">
        <f>_xlfn.XLOOKUP($B42,tbl_Product[category],tbl_Product[shelf_life_days])</f>
        <v>120</v>
      </c>
      <c r="G42" s="19" cm="1">
        <f t="array" ref="G42">SAFEDIV(E42,F42)</f>
        <v>0.35864955590584902</v>
      </c>
      <c r="H42" t="str">
        <f>IF(G42&gt;ShelfRisk,"At risk","OK")</f>
        <v>OK</v>
      </c>
      <c r="I42" s="43" cm="1">
        <f t="array" ref="I42">MAX(0,E42-ShelfRisk*F42)*SAFEDIV(D42,WCDays)</f>
        <v>0</v>
      </c>
    </row>
    <row r="43" spans="2:15" x14ac:dyDescent="0.3">
      <c r="B43" t="str">
        <f t="shared" si="6"/>
        <v>Cheese &amp; Dairy</v>
      </c>
      <c r="C43" s="43">
        <f>SUMIFS(tbl_Balances[balance],tbl_Balances[month],AsOfMonth,tbl_Balances[account],"Inventory",tbl_Balances[category],$B43)</f>
        <v>433880.72</v>
      </c>
      <c r="D43" s="43">
        <f>SUMIFS(tbl_Sales[cogs],tbl_Sales[category],$B43,tbl_Sales[month],"&gt;="&amp;TrailStart,tbl_Sales[month],"&lt;="&amp;AsOfMonth)</f>
        <v>760237.34000000032</v>
      </c>
      <c r="E43" s="120" cm="1">
        <f t="array" ref="E43">DAYSOF(C43,D43,WCDays)</f>
        <v>51.935288419271778</v>
      </c>
      <c r="F43" s="16">
        <f>_xlfn.XLOOKUP($B43,tbl_Product[category],tbl_Product[shelf_life_days])</f>
        <v>90</v>
      </c>
      <c r="G43" s="19" cm="1">
        <f t="array" ref="G43">SAFEDIV(E43,F43)</f>
        <v>0.57705876021413083</v>
      </c>
      <c r="H43" t="str">
        <f>IF(G43&gt;ShelfRisk,"At risk","OK")</f>
        <v>At risk</v>
      </c>
      <c r="I43" s="43" cm="1">
        <f t="array" ref="I43">MAX(0,E43-ShelfRisk*F43)*SAFEDIV(D43,WCDays)</f>
        <v>57939.178241758062</v>
      </c>
    </row>
    <row r="44" spans="2:15" ht="13.5" thickBot="1" x14ac:dyDescent="0.35">
      <c r="B44" s="63" t="s">
        <v>204</v>
      </c>
      <c r="C44" s="64">
        <f t="shared" ref="C44:D44" si="7">SUM(C38:C43)</f>
        <v>1715054.6199999999</v>
      </c>
      <c r="D44" s="64">
        <f t="shared" si="7"/>
        <v>9618870.8599999994</v>
      </c>
      <c r="E44" s="121" cm="1">
        <f t="array" ref="E44">DAYSOF(C44,D44,WCDays)</f>
        <v>16.225394091630417</v>
      </c>
      <c r="F44" s="63"/>
      <c r="G44" s="63"/>
      <c r="H44" s="63"/>
      <c r="I44" s="64">
        <f>SUM(I38:I43)</f>
        <v>57939.178241758062</v>
      </c>
    </row>
    <row r="45" spans="2:15" ht="13.5" thickTop="1" x14ac:dyDescent="0.3"/>
    <row r="46" spans="2:15" ht="30" customHeight="1" x14ac:dyDescent="0.3">
      <c r="B46" s="118" t="str" cm="1">
        <f t="array" ref="B46">_xlfn.LET(_xlpm.used,G38:G43,_xlpm.cat,B38:B43,_xlpm.worst,_xlfn.XMATCH(MAX(_xlpm.used),_xlpm.used),INDEX(_xlpm.cat,_xlpm.worst)&amp;" holds "&amp;TEXT(INDEX(E38:E43,_xlpm.worst),"0")&amp;" days of stock, "&amp;TEXT(MAX(_xlpm.used),"0%")&amp;" of its "&amp;INDEX(F38:F43,_xlpm.worst)&amp;"-day shelf life"&amp;IF(MAX(_xlpm.used)&gt;ShelfRisk,": "&amp;MONEY(INDEX(I38:I43,_xlpm.worst))&amp;" of it sits above the "&amp;TEXT(ShelfRisk,"0%")&amp;" risk line, stock that needs a markdown or a slower buy before it becomes a write-off.",", inside the risk line."))</f>
        <v>Cheese &amp; Dairy holds 52 days of stock, 58% of its 90-day shelf life: $58K of it sits above the 50% risk line, stock that needs a markdown or a slower buy before it becomes a write-off.</v>
      </c>
      <c r="C46" s="117"/>
      <c r="D46" s="117"/>
      <c r="E46" s="117"/>
      <c r="F46" s="117"/>
      <c r="G46" s="117"/>
      <c r="H46" s="117"/>
      <c r="I46" s="117"/>
    </row>
    <row r="47" spans="2:15" x14ac:dyDescent="0.3">
      <c r="B47" s="117"/>
      <c r="C47" s="117"/>
      <c r="D47" s="117"/>
      <c r="E47" s="117"/>
      <c r="F47" s="117"/>
      <c r="G47" s="117"/>
      <c r="H47" s="117"/>
      <c r="I47" s="117"/>
    </row>
  </sheetData>
  <mergeCells count="1">
    <mergeCell ref="B46:I47"/>
  </mergeCells>
  <conditionalFormatting sqref="C28:O33">
    <cfRule type="cellIs" dxfId="24" priority="1" stopIfTrue="1" operator="greaterThan">
      <formula>ShelfRisk</formula>
    </cfRule>
  </conditionalFormatting>
  <conditionalFormatting sqref="H38:H43">
    <cfRule type="cellIs" dxfId="23" priority="2" stopIfTrue="1" operator="equal">
      <formula>"At risk"</formula>
    </cfRule>
  </conditionalFormatting>
  <conditionalFormatting sqref="G38:G43">
    <cfRule type="dataBar" priority="3">
      <dataBar>
        <cfvo type="num" val="0"/>
        <cfvo type="num" val="1"/>
        <color rgb="FF9DB4CF"/>
      </dataBar>
      <extLst>
        <ext xmlns:x14="http://schemas.microsoft.com/office/spreadsheetml/2009/9/main" uri="{B025F937-C7B1-47D3-B67F-A62EFF666E3E}">
          <x14:id>{4B942A8D-EC56-4965-B95E-E61DA674A303}</x14:id>
        </ext>
      </extLst>
    </cfRule>
  </conditionalFormatting>
  <printOptions horizontalCentered="1"/>
  <pageMargins left="0.35" right="0.35" top="0.44999999999999996" bottom="0.5" header="0.3" footer="0.2"/>
  <pageSetup scale="52" fitToHeight="0" orientation="landscape" r:id="rId1"/>
  <headerFooter>
    <oddFooter>&amp;C&amp;8&amp;A&amp;L&amp;8Kestrel Bay Provisions (fictional) · FP&amp;&amp;A model&amp;R&amp;8Page &amp;P of &amp;N</oddFooter>
  </headerFooter>
  <drawing r:id="rId2"/>
  <extLst>
    <ext xmlns:x14="http://schemas.microsoft.com/office/spreadsheetml/2009/9/main" uri="{78C0D931-6437-407d-A8EE-F0AAD7539E65}">
      <x14:conditionalFormattings>
        <x14:conditionalFormatting xmlns:xm="http://schemas.microsoft.com/office/excel/2006/main">
          <x14:cfRule type="dataBar" id="{4B942A8D-EC56-4965-B95E-E61DA674A303}">
            <x14:dataBar minLength="0" maxLength="100" negativeBarColorSameAsPositive="1" axisPosition="none">
              <x14:cfvo type="num">
                <xm:f>0</xm:f>
              </x14:cfvo>
              <x14:cfvo type="num">
                <xm:f>1</xm:f>
              </x14:cfvo>
            </x14:dataBar>
          </x14:cfRule>
          <xm:sqref>G38:G43</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C9967-670C-4846-AA3A-5B26E0600F3A}">
  <sheetPr>
    <tabColor rgb="FF0F766E"/>
    <pageSetUpPr fitToPage="1"/>
  </sheetPr>
  <dimension ref="B1:P39"/>
  <sheetViews>
    <sheetView showGridLines="0" zoomScale="90" zoomScaleNormal="90" workbookViewId="0"/>
  </sheetViews>
  <sheetFormatPr defaultRowHeight="13" x14ac:dyDescent="0.3"/>
  <cols>
    <col min="1" max="1" width="2.69921875" customWidth="1"/>
    <col min="2" max="2" width="22.69921875" customWidth="1"/>
    <col min="3" max="16" width="12.69921875" customWidth="1"/>
  </cols>
  <sheetData>
    <row r="1" spans="2:16" ht="30" customHeight="1" x14ac:dyDescent="0.55000000000000004">
      <c r="B1" s="1" t="s">
        <v>336</v>
      </c>
    </row>
    <row r="2" spans="2:16" x14ac:dyDescent="0.3">
      <c r="B2" s="3" t="s">
        <v>337</v>
      </c>
    </row>
    <row r="4" spans="2:16" ht="18" customHeight="1" x14ac:dyDescent="0.3">
      <c r="B4" s="10" t="str">
        <f>"Year to date by channel, "&amp;TEXT(FYStart,"mmm")&amp;"–"&amp;TEXT(AsOfMonth,"mmm yyyy")&amp;": worksheet formulas"</f>
        <v>Year to date by channel, Jan–Aug 2026: worksheet formulas</v>
      </c>
      <c r="C4" s="10"/>
      <c r="D4" s="10"/>
      <c r="E4" s="10"/>
      <c r="F4" s="10"/>
      <c r="G4" s="10"/>
      <c r="H4" s="10"/>
      <c r="I4" s="10"/>
      <c r="J4" s="10"/>
      <c r="K4" s="10"/>
      <c r="L4" s="10"/>
      <c r="M4" s="10"/>
      <c r="N4" s="10"/>
      <c r="O4" s="10"/>
      <c r="P4" s="10"/>
    </row>
    <row r="5" spans="2:16" ht="42" customHeight="1" x14ac:dyDescent="0.3">
      <c r="B5" s="41" t="s">
        <v>184</v>
      </c>
      <c r="C5" s="42" t="s">
        <v>338</v>
      </c>
      <c r="D5" s="42" t="s">
        <v>180</v>
      </c>
      <c r="E5" s="42" t="s">
        <v>249</v>
      </c>
      <c r="F5" s="42" t="s">
        <v>181</v>
      </c>
      <c r="G5" s="42" t="s">
        <v>251</v>
      </c>
      <c r="H5" s="42" t="s">
        <v>252</v>
      </c>
      <c r="I5" s="42" t="s">
        <v>182</v>
      </c>
      <c r="J5" s="42" t="s">
        <v>339</v>
      </c>
      <c r="K5" s="42" t="s">
        <v>224</v>
      </c>
      <c r="L5" s="42" t="s">
        <v>340</v>
      </c>
      <c r="M5" s="42" t="s">
        <v>341</v>
      </c>
      <c r="N5" s="42" t="s">
        <v>342</v>
      </c>
      <c r="O5" s="42" t="s">
        <v>343</v>
      </c>
      <c r="P5" s="42" t="s">
        <v>344</v>
      </c>
    </row>
    <row r="6" spans="2:16" x14ac:dyDescent="0.3">
      <c r="B6" t="s">
        <v>16</v>
      </c>
      <c r="C6" s="43">
        <f>SUMIFS(tbl_Sales[units],tbl_Sales[channel],$B6,tbl_Sales[month],"&gt;="&amp;FYStart,tbl_Sales[month],"&lt;="&amp;AsOfMonth)</f>
        <v>91159</v>
      </c>
      <c r="D6" s="43">
        <f>SUMIFS(tbl_Sales[net_revenue],tbl_Sales[channel],$B6,tbl_Sales[month],"&gt;="&amp;FYStart,tbl_Sales[month],"&lt;="&amp;AsOfMonth)</f>
        <v>13771707.840000002</v>
      </c>
      <c r="E6" s="43">
        <f>D6-SUMIFS(tbl_Sales[cogs],tbl_Sales[channel],$B6,tbl_Sales[month],"&gt;="&amp;FYStart,tbl_Sales[month],"&lt;="&amp;AsOfMonth)</f>
        <v>3999378.0300000031</v>
      </c>
      <c r="F6" s="60" cm="1">
        <f t="array" ref="F6">SAFEDIV(E6,D6)</f>
        <v>0.29040537865491073</v>
      </c>
      <c r="G6" s="43">
        <f>SUMIFS(tbl_Sales[freight],tbl_Sales[channel],$B6,tbl_Sales[month],"&gt;="&amp;FYStart,tbl_Sales[month],"&lt;="&amp;AsOfMonth)</f>
        <v>242693.5299999998</v>
      </c>
      <c r="H6" s="43">
        <f t="shared" ref="H6:H10" si="0">E6-G6</f>
        <v>3756684.5000000033</v>
      </c>
      <c r="I6" s="60" cm="1">
        <f t="array" ref="I6">SAFEDIV(H6,D6)</f>
        <v>0.2727827618509806</v>
      </c>
      <c r="J6" s="45" cm="1">
        <f t="array" ref="J6">SAFEDIV(H6,C6)</f>
        <v>41.210242543248647</v>
      </c>
      <c r="K6" s="43">
        <f>SUMIFS(tbl_Budget[units],tbl_Budget[channel],$B6,tbl_Budget[month],"&gt;="&amp;FYStart,tbl_Budget[month],"&lt;="&amp;AsOfMonth)</f>
        <v>92712</v>
      </c>
      <c r="L6" s="43">
        <f>SUMIFS(tbl_Budget[revenue],tbl_Budget[channel],$B6,tbl_Budget[month],"&gt;="&amp;FYStart,tbl_Budget[month],"&lt;="&amp;AsOfMonth)-SUMIFS(tbl_Budget[cogs],tbl_Budget[channel],$B6,tbl_Budget[month],"&gt;="&amp;FYStart,tbl_Budget[month],"&lt;="&amp;AsOfMonth)-SUMIFS(tbl_Budget[freight],tbl_Budget[channel],$B6,tbl_Budget[month],"&gt;="&amp;FYStart,tbl_Budget[month],"&lt;="&amp;AsOfMonth)</f>
        <v>3902654.7399999821</v>
      </c>
      <c r="M6" s="69" cm="1">
        <f t="array" ref="M6">SAFEDIV(C6-K6,K6)</f>
        <v>-1.6750798170679093E-2</v>
      </c>
      <c r="N6" s="68">
        <f t="shared" ref="N6:N10" si="1">H6-L6</f>
        <v>-145970.2399999788</v>
      </c>
      <c r="O6" s="43" vm="23">
        <f>CUBEVALUE("ThisWorkbookDataModel","[Measures].[Revenue]","[Calendar].[year].&amp;["&amp;FiscalYear&amp;"]","[Calendar].[status].&amp;[Closed]","[Channel].[channel].&amp;["&amp;$B6&amp;"]")</f>
        <v>13771707.84</v>
      </c>
      <c r="P6" s="124" t="str">
        <f>IF(ABS(O6-D6)&lt;=Tol,"Yes","No")</f>
        <v>Yes</v>
      </c>
    </row>
    <row r="7" spans="2:16" x14ac:dyDescent="0.3">
      <c r="B7" t="s">
        <v>20</v>
      </c>
      <c r="C7" s="43">
        <f>SUMIFS(tbl_Sales[units],tbl_Sales[channel],$B7,tbl_Sales[month],"&gt;="&amp;FYStart,tbl_Sales[month],"&lt;="&amp;AsOfMonth)</f>
        <v>73082</v>
      </c>
      <c r="D7" s="43">
        <f>SUMIFS(tbl_Sales[net_revenue],tbl_Sales[channel],$B7,tbl_Sales[month],"&gt;="&amp;FYStart,tbl_Sales[month],"&lt;="&amp;AsOfMonth)</f>
        <v>9612126.3599999975</v>
      </c>
      <c r="E7" s="43">
        <f>D7-SUMIFS(tbl_Sales[cogs],tbl_Sales[channel],$B7,tbl_Sales[month],"&gt;="&amp;FYStart,tbl_Sales[month],"&lt;="&amp;AsOfMonth)</f>
        <v>1771576.969999996</v>
      </c>
      <c r="F7" s="60" cm="1">
        <f t="array" ref="F7">SAFEDIV(E7,D7)</f>
        <v>0.18430645870119383</v>
      </c>
      <c r="G7" s="43">
        <f>SUMIFS(tbl_Sales[freight],tbl_Sales[channel],$B7,tbl_Sales[month],"&gt;="&amp;FYStart,tbl_Sales[month],"&lt;="&amp;AsOfMonth)</f>
        <v>194400.5999999998</v>
      </c>
      <c r="H7" s="43">
        <f t="shared" si="0"/>
        <v>1577176.3699999962</v>
      </c>
      <c r="I7" s="60" cm="1">
        <f t="array" ref="I7">SAFEDIV(H7,D7)</f>
        <v>0.1640819430509439</v>
      </c>
      <c r="J7" s="45" cm="1">
        <f t="array" ref="J7">SAFEDIV(H7,C7)</f>
        <v>21.580914178593854</v>
      </c>
      <c r="K7" s="43">
        <f>SUMIFS(tbl_Budget[units],tbl_Budget[channel],$B7,tbl_Budget[month],"&gt;="&amp;FYStart,tbl_Budget[month],"&lt;="&amp;AsOfMonth)</f>
        <v>63157</v>
      </c>
      <c r="L7" s="43">
        <f>SUMIFS(tbl_Budget[revenue],tbl_Budget[channel],$B7,tbl_Budget[month],"&gt;="&amp;FYStart,tbl_Budget[month],"&lt;="&amp;AsOfMonth)-SUMIFS(tbl_Budget[cogs],tbl_Budget[channel],$B7,tbl_Budget[month],"&gt;="&amp;FYStart,tbl_Budget[month],"&lt;="&amp;AsOfMonth)-SUMIFS(tbl_Budget[freight],tbl_Budget[channel],$B7,tbl_Budget[month],"&gt;="&amp;FYStart,tbl_Budget[month],"&lt;="&amp;AsOfMonth)</f>
        <v>1409875.7000000011</v>
      </c>
      <c r="M7" s="69" cm="1">
        <f t="array" ref="M7">SAFEDIV(C7-K7,K7)</f>
        <v>0.15714805959751096</v>
      </c>
      <c r="N7" s="68">
        <f t="shared" si="1"/>
        <v>167300.66999999504</v>
      </c>
      <c r="O7" s="43" vm="24">
        <f>CUBEVALUE("ThisWorkbookDataModel","[Measures].[Revenue]","[Calendar].[year].&amp;["&amp;FiscalYear&amp;"]","[Calendar].[status].&amp;[Closed]","[Channel].[channel].&amp;["&amp;$B7&amp;"]")</f>
        <v>9612126.3599999994</v>
      </c>
      <c r="P7" s="124" t="str">
        <f>IF(ABS(O7-D7)&lt;=Tol,"Yes","No")</f>
        <v>Yes</v>
      </c>
    </row>
    <row r="8" spans="2:16" x14ac:dyDescent="0.3">
      <c r="B8" t="s">
        <v>21</v>
      </c>
      <c r="C8" s="43">
        <f>SUMIFS(tbl_Sales[units],tbl_Sales[channel],$B8,tbl_Sales[month],"&gt;="&amp;FYStart,tbl_Sales[month],"&lt;="&amp;AsOfMonth)</f>
        <v>37242</v>
      </c>
      <c r="D8" s="43">
        <f>SUMIFS(tbl_Sales[net_revenue],tbl_Sales[channel],$B8,tbl_Sales[month],"&gt;="&amp;FYStart,tbl_Sales[month],"&lt;="&amp;AsOfMonth)</f>
        <v>5349795.0899999961</v>
      </c>
      <c r="E8" s="43">
        <f>D8-SUMIFS(tbl_Sales[cogs],tbl_Sales[channel],$B8,tbl_Sales[month],"&gt;="&amp;FYStart,tbl_Sales[month],"&lt;="&amp;AsOfMonth)</f>
        <v>1355924.2299999995</v>
      </c>
      <c r="F8" s="60" cm="1">
        <f t="array" ref="F8">SAFEDIV(E8,D8)</f>
        <v>0.25345348881390528</v>
      </c>
      <c r="G8" s="43">
        <f>SUMIFS(tbl_Sales[freight],tbl_Sales[channel],$B8,tbl_Sales[month],"&gt;="&amp;FYStart,tbl_Sales[month],"&lt;="&amp;AsOfMonth)</f>
        <v>99163.020000000033</v>
      </c>
      <c r="H8" s="43">
        <f t="shared" si="0"/>
        <v>1256761.2099999995</v>
      </c>
      <c r="I8" s="60" cm="1">
        <f t="array" ref="I8">SAFEDIV(H8,D8)</f>
        <v>0.23491763494814535</v>
      </c>
      <c r="J8" s="45" cm="1">
        <f t="array" ref="J8">SAFEDIV(H8,C8)</f>
        <v>33.745803394017493</v>
      </c>
      <c r="K8" s="43">
        <f>SUMIFS(tbl_Budget[units],tbl_Budget[channel],$B8,tbl_Budget[month],"&gt;="&amp;FYStart,tbl_Budget[month],"&lt;="&amp;AsOfMonth)</f>
        <v>37895</v>
      </c>
      <c r="L8" s="43">
        <f>SUMIFS(tbl_Budget[revenue],tbl_Budget[channel],$B8,tbl_Budget[month],"&gt;="&amp;FYStart,tbl_Budget[month],"&lt;="&amp;AsOfMonth)-SUMIFS(tbl_Budget[cogs],tbl_Budget[channel],$B8,tbl_Budget[month],"&gt;="&amp;FYStart,tbl_Budget[month],"&lt;="&amp;AsOfMonth)-SUMIFS(tbl_Budget[freight],tbl_Budget[channel],$B8,tbl_Budget[month],"&gt;="&amp;FYStart,tbl_Budget[month],"&lt;="&amp;AsOfMonth)</f>
        <v>1308359.2500000068</v>
      </c>
      <c r="M8" s="69" cm="1">
        <f t="array" ref="M8">SAFEDIV(C8-K8,K8)</f>
        <v>-1.7231824778994591E-2</v>
      </c>
      <c r="N8" s="68">
        <f t="shared" si="1"/>
        <v>-51598.040000007255</v>
      </c>
      <c r="O8" s="43" vm="25">
        <f>CUBEVALUE("ThisWorkbookDataModel","[Measures].[Revenue]","[Calendar].[year].&amp;["&amp;FiscalYear&amp;"]","[Calendar].[status].&amp;[Closed]","[Channel].[channel].&amp;["&amp;$B8&amp;"]")</f>
        <v>5349795.09</v>
      </c>
      <c r="P8" s="124" t="str">
        <f>IF(ABS(O8-D8)&lt;=Tol,"Yes","No")</f>
        <v>Yes</v>
      </c>
    </row>
    <row r="9" spans="2:16" x14ac:dyDescent="0.3">
      <c r="B9" t="s">
        <v>22</v>
      </c>
      <c r="C9" s="43">
        <f>SUMIFS(tbl_Sales[units],tbl_Sales[channel],$B9,tbl_Sales[month],"&gt;="&amp;FYStart,tbl_Sales[month],"&lt;="&amp;AsOfMonth)</f>
        <v>16521</v>
      </c>
      <c r="D9" s="43">
        <f>SUMIFS(tbl_Sales[net_revenue],tbl_Sales[channel],$B9,tbl_Sales[month],"&gt;="&amp;FYStart,tbl_Sales[month],"&lt;="&amp;AsOfMonth)</f>
        <v>2800001.88</v>
      </c>
      <c r="E9" s="43">
        <f>D9-SUMIFS(tbl_Sales[cogs],tbl_Sales[channel],$B9,tbl_Sales[month],"&gt;="&amp;FYStart,tbl_Sales[month],"&lt;="&amp;AsOfMonth)</f>
        <v>1025588.6499999985</v>
      </c>
      <c r="F9" s="60" cm="1">
        <f t="array" ref="F9">SAFEDIV(E9,D9)</f>
        <v>0.36628141478247811</v>
      </c>
      <c r="G9" s="43">
        <f>SUMIFS(tbl_Sales[freight],tbl_Sales[channel],$B9,tbl_Sales[month],"&gt;="&amp;FYStart,tbl_Sales[month],"&lt;="&amp;AsOfMonth)</f>
        <v>184433.14999999994</v>
      </c>
      <c r="H9" s="43">
        <f t="shared" si="0"/>
        <v>841155.4999999986</v>
      </c>
      <c r="I9" s="60" cm="1">
        <f t="array" ref="I9">SAFEDIV(H9,D9)</f>
        <v>0.30041247686590788</v>
      </c>
      <c r="J9" s="45" cm="1">
        <f t="array" ref="J9">SAFEDIV(H9,C9)</f>
        <v>50.914321166999493</v>
      </c>
      <c r="K9" s="43">
        <f>SUMIFS(tbl_Budget[units],tbl_Budget[channel],$B9,tbl_Budget[month],"&gt;="&amp;FYStart,tbl_Budget[month],"&lt;="&amp;AsOfMonth)</f>
        <v>16768</v>
      </c>
      <c r="L9" s="43">
        <f>SUMIFS(tbl_Budget[revenue],tbl_Budget[channel],$B9,tbl_Budget[month],"&gt;="&amp;FYStart,tbl_Budget[month],"&lt;="&amp;AsOfMonth)-SUMIFS(tbl_Budget[cogs],tbl_Budget[channel],$B9,tbl_Budget[month],"&gt;="&amp;FYStart,tbl_Budget[month],"&lt;="&amp;AsOfMonth)-SUMIFS(tbl_Budget[freight],tbl_Budget[channel],$B9,tbl_Budget[month],"&gt;="&amp;FYStart,tbl_Budget[month],"&lt;="&amp;AsOfMonth)</f>
        <v>864437.16000000702</v>
      </c>
      <c r="M9" s="69" cm="1">
        <f t="array" ref="M9">SAFEDIV(C9-K9,K9)</f>
        <v>-1.4730438931297709E-2</v>
      </c>
      <c r="N9" s="68">
        <f t="shared" si="1"/>
        <v>-23281.660000008414</v>
      </c>
      <c r="O9" s="43" vm="26">
        <f>CUBEVALUE("ThisWorkbookDataModel","[Measures].[Revenue]","[Calendar].[year].&amp;["&amp;FiscalYear&amp;"]","[Calendar].[status].&amp;[Closed]","[Channel].[channel].&amp;["&amp;$B9&amp;"]")</f>
        <v>2800001.88</v>
      </c>
      <c r="P9" s="124" t="str">
        <f>IF(ABS(O9-D9)&lt;=Tol,"Yes","No")</f>
        <v>Yes</v>
      </c>
    </row>
    <row r="10" spans="2:16" ht="13.5" thickBot="1" x14ac:dyDescent="0.35">
      <c r="B10" s="63" t="s">
        <v>183</v>
      </c>
      <c r="C10" s="64">
        <f t="shared" ref="C10:E10" si="2">SUM(C6:C9)</f>
        <v>218004</v>
      </c>
      <c r="D10" s="64">
        <f t="shared" si="2"/>
        <v>31533631.169999994</v>
      </c>
      <c r="E10" s="64">
        <f t="shared" si="2"/>
        <v>8152467.8799999971</v>
      </c>
      <c r="F10" s="123" cm="1">
        <f t="array" ref="F10">SAFEDIV(E10,D10)</f>
        <v>0.25853248032392706</v>
      </c>
      <c r="G10" s="64">
        <f>SUM(G6:G9)</f>
        <v>720690.29999999958</v>
      </c>
      <c r="H10" s="64">
        <f t="shared" si="0"/>
        <v>7431777.5799999973</v>
      </c>
      <c r="I10" s="123" cm="1">
        <f t="array" ref="I10">SAFEDIV(H10,D10)</f>
        <v>0.23567782409627261</v>
      </c>
      <c r="J10" s="100" cm="1">
        <f t="array" ref="J10">SAFEDIV(H10,C10)</f>
        <v>34.090097337663515</v>
      </c>
      <c r="K10" s="64">
        <f t="shared" ref="K10:L10" si="3">SUM(K6:K9)</f>
        <v>210532</v>
      </c>
      <c r="L10" s="64">
        <f t="shared" si="3"/>
        <v>7485326.8499999959</v>
      </c>
      <c r="M10" s="76" cm="1">
        <f t="array" ref="M10">SAFEDIV(C10-K10,K10)</f>
        <v>3.5491041741872967E-2</v>
      </c>
      <c r="N10" s="72">
        <f t="shared" si="1"/>
        <v>-53549.269999998622</v>
      </c>
      <c r="O10" s="64" vm="22">
        <f>CUBEVALUE("ThisWorkbookDataModel","[Measures].[Revenue]","[Calendar].[year].&amp;["&amp;FiscalYear&amp;"]","[Calendar].[status].&amp;[Closed]")</f>
        <v>31533631.170000002</v>
      </c>
      <c r="P10" s="125" t="str">
        <f>IF(ABS(O10-D10)&lt;=Tol,"Yes","No")</f>
        <v>Yes</v>
      </c>
    </row>
    <row r="11" spans="2:16" ht="13.5" thickTop="1" x14ac:dyDescent="0.3"/>
    <row r="12" spans="2:16" ht="18" customHeight="1" x14ac:dyDescent="0.3">
      <c r="B12" s="10" t="s">
        <v>345</v>
      </c>
      <c r="C12" s="10"/>
      <c r="D12" s="10"/>
      <c r="E12" s="10"/>
      <c r="F12" s="10"/>
      <c r="G12" s="10"/>
      <c r="H12" s="10"/>
      <c r="I12" s="10"/>
      <c r="J12" s="10"/>
      <c r="K12" s="10"/>
      <c r="L12" s="10"/>
      <c r="M12" s="10"/>
      <c r="N12" s="10"/>
      <c r="O12" s="10"/>
      <c r="P12" s="10"/>
    </row>
    <row r="13" spans="2:16" x14ac:dyDescent="0.3">
      <c r="B13" s="3" t="s">
        <v>346</v>
      </c>
    </row>
    <row r="24" spans="2:16" x14ac:dyDescent="0.3">
      <c r="B24" s="37" t="s">
        <v>184</v>
      </c>
      <c r="C24" t="s">
        <v>185</v>
      </c>
      <c r="D24" t="s">
        <v>186</v>
      </c>
      <c r="E24" t="s">
        <v>187</v>
      </c>
      <c r="F24" t="s">
        <v>188</v>
      </c>
      <c r="G24" t="s">
        <v>189</v>
      </c>
      <c r="H24" t="s">
        <v>190</v>
      </c>
    </row>
    <row r="25" spans="2:16" x14ac:dyDescent="0.3">
      <c r="B25" t="s">
        <v>20</v>
      </c>
      <c r="C25" s="39">
        <v>9612126.3599999994</v>
      </c>
      <c r="D25" s="40">
        <v>0.16524452938705236</v>
      </c>
      <c r="E25" s="40">
        <v>0.18430645870119416</v>
      </c>
      <c r="F25" s="40">
        <v>0.16408194305094423</v>
      </c>
      <c r="G25" s="7">
        <v>21.580914178593904</v>
      </c>
      <c r="H25" s="40">
        <v>0.24675799968148171</v>
      </c>
    </row>
    <row r="26" spans="2:16" x14ac:dyDescent="0.3">
      <c r="B26" t="s">
        <v>21</v>
      </c>
      <c r="C26" s="39">
        <v>5349795.09</v>
      </c>
      <c r="D26" s="40">
        <v>-1.1681008999205881E-2</v>
      </c>
      <c r="E26" s="40">
        <v>0.25345348881390523</v>
      </c>
      <c r="F26" s="40">
        <v>0.23491763494814527</v>
      </c>
      <c r="G26" s="7">
        <v>33.745803394017507</v>
      </c>
      <c r="H26" s="40">
        <v>5.7057065702288218E-2</v>
      </c>
    </row>
    <row r="27" spans="2:16" x14ac:dyDescent="0.3">
      <c r="B27" t="s">
        <v>22</v>
      </c>
      <c r="C27" s="39">
        <v>2800001.88</v>
      </c>
      <c r="D27" s="40">
        <v>-8.5636180610895E-3</v>
      </c>
      <c r="E27" s="40">
        <v>0.36628141478247861</v>
      </c>
      <c r="F27" s="40">
        <v>0.30041247686590838</v>
      </c>
      <c r="G27" s="7">
        <v>50.914321166999571</v>
      </c>
      <c r="H27" s="40">
        <v>5.5769759574653563E-2</v>
      </c>
    </row>
    <row r="28" spans="2:16" x14ac:dyDescent="0.3">
      <c r="B28" t="s">
        <v>16</v>
      </c>
      <c r="C28" s="39">
        <v>13771707.84</v>
      </c>
      <c r="D28" s="40">
        <v>-1.187047983577043E-2</v>
      </c>
      <c r="E28" s="40">
        <v>0.29040537865491051</v>
      </c>
      <c r="F28" s="40">
        <v>0.27278276185098038</v>
      </c>
      <c r="G28" s="7">
        <v>41.210242543248604</v>
      </c>
      <c r="H28" s="40">
        <v>5.7490450956965575E-2</v>
      </c>
    </row>
    <row r="29" spans="2:16" x14ac:dyDescent="0.3">
      <c r="B29" t="s">
        <v>183</v>
      </c>
      <c r="C29" s="39">
        <v>31533631.170000002</v>
      </c>
      <c r="D29" s="40">
        <v>3.6493316319798318E-2</v>
      </c>
      <c r="E29" s="40">
        <v>0.25853248032392717</v>
      </c>
      <c r="F29" s="40">
        <v>0.23567782409627272</v>
      </c>
      <c r="G29" s="7">
        <v>34.090097337663543</v>
      </c>
      <c r="H29" s="40">
        <v>0.10855026127029034</v>
      </c>
    </row>
    <row r="32" spans="2:16" ht="18" customHeight="1" x14ac:dyDescent="0.3">
      <c r="B32" s="10" t="s">
        <v>347</v>
      </c>
      <c r="C32" s="10"/>
      <c r="D32" s="10"/>
      <c r="E32" s="10"/>
      <c r="F32" s="10"/>
      <c r="G32" s="10"/>
      <c r="H32" s="10"/>
      <c r="I32" s="10"/>
      <c r="J32" s="10"/>
      <c r="K32" s="10"/>
      <c r="L32" s="10"/>
      <c r="M32" s="10"/>
      <c r="N32" s="10"/>
      <c r="O32" s="10"/>
      <c r="P32" s="10"/>
    </row>
    <row r="33" spans="2:8" ht="30" customHeight="1" x14ac:dyDescent="0.3">
      <c r="B33" s="41" t="s">
        <v>184</v>
      </c>
      <c r="C33" s="126">
        <f>FiscalYear-2</f>
        <v>2024</v>
      </c>
      <c r="D33" s="126">
        <f>FiscalYear-1</f>
        <v>2025</v>
      </c>
      <c r="E33" s="127">
        <f>FiscalYear</f>
        <v>2026</v>
      </c>
      <c r="F33" s="42" t="s">
        <v>348</v>
      </c>
      <c r="G33" s="42" t="s">
        <v>349</v>
      </c>
      <c r="H33" s="42" t="s">
        <v>350</v>
      </c>
    </row>
    <row r="34" spans="2:8" x14ac:dyDescent="0.3">
      <c r="B34" t="str">
        <f t="shared" ref="B34:B37" si="4">$B6</f>
        <v>Restaurants</v>
      </c>
      <c r="C34" s="43" vm="7">
        <f t="shared" ref="C34:E37" si="5">CUBEVALUE("ThisWorkbookDataModel","[Measures].[Revenue]","[Channel].[channel].&amp;["&amp;$B34&amp;"]","[Calendar].[year].&amp;["&amp;C$33&amp;"]")</f>
        <v>18515657.510000002</v>
      </c>
      <c r="D34" s="43" vm="11">
        <f t="shared" si="5"/>
        <v>19581593.52</v>
      </c>
      <c r="E34" s="43" vm="19">
        <f t="shared" si="5"/>
        <v>13771707.84</v>
      </c>
      <c r="F34" s="69" vm="2">
        <f>CUBEVALUE("ThisWorkbookDataModel","[Measures].[Revenue YoY %]","[Channel].[channel].&amp;["&amp;$B34&amp;"]","[Calendar].[year].&amp;["&amp;FiscalYear&amp;"]")</f>
        <v>5.7490450956965575E-2</v>
      </c>
      <c r="G34" s="69" cm="1">
        <f t="array" ref="G34">SAFEDIV(D6-SUMIFS(tbl_Sales[net_revenue],tbl_Sales[channel],$B34,tbl_Sales[month],"&gt;="&amp;EDATE(FYStart,-12),tbl_Sales[month],"&lt;="&amp;EDATE(AsOfMonth,-12)),SUMIFS(tbl_Sales[net_revenue],tbl_Sales[channel],$B34,tbl_Sales[month],"&gt;="&amp;EDATE(FYStart,-12),tbl_Sales[month],"&lt;="&amp;EDATE(AsOfMonth,-12)))</f>
        <v>5.749045095696511E-2</v>
      </c>
      <c r="H34" s="124" t="str">
        <f t="shared" ref="H34:H38" si="6">IF(ABS(F34-G34)&lt;0.00001,"Yes","No")</f>
        <v>Yes</v>
      </c>
    </row>
    <row r="35" spans="2:8" x14ac:dyDescent="0.3">
      <c r="B35" t="str">
        <f t="shared" si="4"/>
        <v>Grocery Retail</v>
      </c>
      <c r="C35" s="43" vm="13">
        <f t="shared" si="5"/>
        <v>10935662.970000001</v>
      </c>
      <c r="D35" s="43" vm="20">
        <f t="shared" si="5"/>
        <v>11605515.84</v>
      </c>
      <c r="E35" s="43" vm="18">
        <f t="shared" si="5"/>
        <v>9612126.3599999994</v>
      </c>
      <c r="F35" s="69" vm="14">
        <f>CUBEVALUE("ThisWorkbookDataModel","[Measures].[Revenue YoY %]","[Channel].[channel].&amp;["&amp;$B35&amp;"]","[Calendar].[year].&amp;["&amp;FiscalYear&amp;"]")</f>
        <v>0.24675799968148171</v>
      </c>
      <c r="G35" s="69" cm="1">
        <f t="array" ref="G35">SAFEDIV(D7-SUMIFS(tbl_Sales[net_revenue],tbl_Sales[channel],$B35,tbl_Sales[month],"&gt;="&amp;EDATE(FYStart,-12),tbl_Sales[month],"&lt;="&amp;EDATE(AsOfMonth,-12)),SUMIFS(tbl_Sales[net_revenue],tbl_Sales[channel],$B35,tbl_Sales[month],"&gt;="&amp;EDATE(FYStart,-12),tbl_Sales[month],"&lt;="&amp;EDATE(AsOfMonth,-12)))</f>
        <v>0.24675799968148043</v>
      </c>
      <c r="H35" s="124" t="str">
        <f t="shared" si="6"/>
        <v>Yes</v>
      </c>
    </row>
    <row r="36" spans="2:8" x14ac:dyDescent="0.3">
      <c r="B36" t="str">
        <f t="shared" si="4"/>
        <v>Hotels &amp; Institutions</v>
      </c>
      <c r="C36" s="43" vm="8">
        <f t="shared" si="5"/>
        <v>7164777.0499999998</v>
      </c>
      <c r="D36" s="43" vm="9">
        <f t="shared" si="5"/>
        <v>7614914.1100000003</v>
      </c>
      <c r="E36" s="43" vm="21">
        <f t="shared" si="5"/>
        <v>5349795.09</v>
      </c>
      <c r="F36" s="69" vm="4">
        <f>CUBEVALUE("ThisWorkbookDataModel","[Measures].[Revenue YoY %]","[Channel].[channel].&amp;["&amp;$B36&amp;"]","[Calendar].[year].&amp;["&amp;FiscalYear&amp;"]")</f>
        <v>5.7057065702288218E-2</v>
      </c>
      <c r="G36" s="69" cm="1">
        <f t="array" ref="G36">SAFEDIV(D8-SUMIFS(tbl_Sales[net_revenue],tbl_Sales[channel],$B36,tbl_Sales[month],"&gt;="&amp;EDATE(FYStart,-12),tbl_Sales[month],"&lt;="&amp;EDATE(AsOfMonth,-12)),SUMIFS(tbl_Sales[net_revenue],tbl_Sales[channel],$B36,tbl_Sales[month],"&gt;="&amp;EDATE(FYStart,-12),tbl_Sales[month],"&lt;="&amp;EDATE(AsOfMonth,-12)))</f>
        <v>5.7057065702287482E-2</v>
      </c>
      <c r="H36" s="124" t="str">
        <f t="shared" si="6"/>
        <v>Yes</v>
      </c>
    </row>
    <row r="37" spans="2:8" x14ac:dyDescent="0.3">
      <c r="B37" t="str">
        <f t="shared" si="4"/>
        <v>Online Direct</v>
      </c>
      <c r="C37" s="43" vm="12">
        <f t="shared" si="5"/>
        <v>3760603.4</v>
      </c>
      <c r="D37" s="43" vm="15">
        <f t="shared" si="5"/>
        <v>3989123.83</v>
      </c>
      <c r="E37" s="43" vm="16">
        <f t="shared" si="5"/>
        <v>2800001.88</v>
      </c>
      <c r="F37" s="69" vm="5">
        <f>CUBEVALUE("ThisWorkbookDataModel","[Measures].[Revenue YoY %]","[Channel].[channel].&amp;["&amp;$B37&amp;"]","[Calendar].[year].&amp;["&amp;FiscalYear&amp;"]")</f>
        <v>5.5769759574653563E-2</v>
      </c>
      <c r="G37" s="69" cm="1">
        <f t="array" ref="G37">SAFEDIV(D9-SUMIFS(tbl_Sales[net_revenue],tbl_Sales[channel],$B37,tbl_Sales[month],"&gt;="&amp;EDATE(FYStart,-12),tbl_Sales[month],"&lt;="&amp;EDATE(AsOfMonth,-12)),SUMIFS(tbl_Sales[net_revenue],tbl_Sales[channel],$B37,tbl_Sales[month],"&gt;="&amp;EDATE(FYStart,-12),tbl_Sales[month],"&lt;="&amp;EDATE(AsOfMonth,-12)))</f>
        <v>5.576975957465375E-2</v>
      </c>
      <c r="H37" s="124" t="str">
        <f t="shared" si="6"/>
        <v>Yes</v>
      </c>
    </row>
    <row r="38" spans="2:8" ht="13.5" thickBot="1" x14ac:dyDescent="0.35">
      <c r="B38" s="63" t="s">
        <v>183</v>
      </c>
      <c r="C38" s="64" vm="6">
        <f t="shared" ref="C38:E38" si="7">CUBEVALUE("ThisWorkbookDataModel","[Measures].[Revenue]","[Calendar].[year].&amp;["&amp;C$33&amp;"]")</f>
        <v>40376700.93</v>
      </c>
      <c r="D38" s="64" vm="10">
        <f t="shared" si="7"/>
        <v>42791147.299999997</v>
      </c>
      <c r="E38" s="64" vm="17">
        <f t="shared" si="7"/>
        <v>31533631.170000002</v>
      </c>
      <c r="F38" s="76" vm="1">
        <f>CUBEVALUE("ThisWorkbookDataModel","[Measures].[Revenue YoY %]","[Calendar].[year].&amp;["&amp;FiscalYear&amp;"]")</f>
        <v>0.10855026127029034</v>
      </c>
      <c r="G38" s="76" cm="1">
        <f t="array" ref="G38">SAFEDIV(D10-SUM(SUMIFS(tbl_Sales[net_revenue],tbl_Sales[channel],B34:B37,tbl_Sales[month],"&gt;="&amp;EDATE(FYStart,-12),tbl_Sales[month],"&lt;="&amp;EDATE(AsOfMonth,-12))),SUM(SUMIFS(tbl_Sales[net_revenue],tbl_Sales[channel],B34:B37,tbl_Sales[month],"&gt;="&amp;EDATE(FYStart,-12),tbl_Sales[month],"&lt;="&amp;EDATE(AsOfMonth,-12))))</f>
        <v>0.10855026127028965</v>
      </c>
      <c r="H38" s="125" t="str">
        <f t="shared" si="6"/>
        <v>Yes</v>
      </c>
    </row>
    <row r="39" spans="2:8" ht="13.5" thickTop="1" x14ac:dyDescent="0.3"/>
  </sheetData>
  <conditionalFormatting sqref="M6:N10">
    <cfRule type="cellIs" dxfId="22" priority="1" stopIfTrue="1" operator="greaterThan">
      <formula>0</formula>
    </cfRule>
    <cfRule type="cellIs" dxfId="21" priority="2" stopIfTrue="1" operator="lessThan">
      <formula>0</formula>
    </cfRule>
  </conditionalFormatting>
  <printOptions horizontalCentered="1"/>
  <pageMargins left="0.35" right="0.35" top="0.44999999999999996" bottom="0.5" header="0.3" footer="0.2"/>
  <pageSetup scale="73" fitToHeight="0" orientation="landscape" r:id="rId2"/>
  <headerFooter>
    <oddFooter>&amp;C&amp;8&amp;A&amp;L&amp;8Kestrel Bay Provisions (fictional) · FP&amp;&amp;A model&amp;R&amp;8Page &amp;P of &amp;N</oddFooter>
  </headerFooter>
  <drawing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C204C-3305-4007-8C39-0DC8A5295BE9}">
  <sheetPr>
    <tabColor rgb="FF1E7B34"/>
    <pageSetUpPr fitToPage="1"/>
  </sheetPr>
  <dimension ref="B1:H43"/>
  <sheetViews>
    <sheetView showGridLines="0" zoomScale="90" zoomScaleNormal="90" workbookViewId="0"/>
  </sheetViews>
  <sheetFormatPr defaultRowHeight="13" x14ac:dyDescent="0.3"/>
  <cols>
    <col min="1" max="1" width="2.69921875" customWidth="1"/>
    <col min="2" max="2" width="5.69921875" customWidth="1"/>
    <col min="3" max="3" width="52.69921875" customWidth="1"/>
    <col min="4" max="6" width="16.69921875" customWidth="1"/>
    <col min="7" max="7" width="9.69921875" customWidth="1"/>
    <col min="8" max="8" width="62.69921875" customWidth="1"/>
  </cols>
  <sheetData>
    <row r="1" spans="2:8" ht="30" customHeight="1" x14ac:dyDescent="0.55000000000000004">
      <c r="B1" s="1" t="s">
        <v>351</v>
      </c>
    </row>
    <row r="2" spans="2:8" ht="16" x14ac:dyDescent="0.4">
      <c r="B2" s="131" t="str">
        <f>IF(COUNTIF(G6:G36,"FAIL")=0,"All "&amp;COUNTA(G6:G36)&amp;" checks pass",COUNTIF(G6:G36,"FAIL")&amp;" of "&amp;COUNTA(G6:G36)&amp;" checks fail: see column G")</f>
        <v>All 31 checks pass</v>
      </c>
    </row>
    <row r="4" spans="2:8" ht="18" customHeight="1" x14ac:dyDescent="0.3">
      <c r="B4" s="10" t="s">
        <v>352</v>
      </c>
      <c r="C4" s="10"/>
      <c r="D4" s="10"/>
      <c r="E4" s="10"/>
      <c r="F4" s="10"/>
      <c r="G4" s="10"/>
      <c r="H4" s="10"/>
    </row>
    <row r="5" spans="2:8" ht="26" x14ac:dyDescent="0.3">
      <c r="B5" s="41" t="s">
        <v>353</v>
      </c>
      <c r="C5" s="98" t="s">
        <v>354</v>
      </c>
      <c r="D5" s="42" t="s">
        <v>355</v>
      </c>
      <c r="E5" s="42" t="s">
        <v>75</v>
      </c>
      <c r="F5" s="42" t="s">
        <v>356</v>
      </c>
      <c r="G5" s="42" t="s">
        <v>334</v>
      </c>
      <c r="H5" s="98" t="s">
        <v>357</v>
      </c>
    </row>
    <row r="6" spans="2:8" x14ac:dyDescent="0.3">
      <c r="B6" s="3">
        <v>1</v>
      </c>
      <c r="C6" t="s">
        <v>358</v>
      </c>
      <c r="D6" s="129" cm="1">
        <f t="array" ref="D6">ctrl_sales_rows</f>
        <v>9216</v>
      </c>
      <c r="E6" s="129">
        <f>ROWS(tbl_Sales[])</f>
        <v>9216</v>
      </c>
      <c r="F6" s="130">
        <f>E6-D6</f>
        <v>0</v>
      </c>
      <c r="G6" s="128" t="str">
        <f>IF(ISERROR(F6),"FAIL",IF(ABS(F6)&lt;=Tol,"PASS","FAIL"))</f>
        <v>PASS</v>
      </c>
      <c r="H6" s="3" t="s">
        <v>359</v>
      </c>
    </row>
    <row r="7" spans="2:8" x14ac:dyDescent="0.3">
      <c r="B7" s="3">
        <v>2</v>
      </c>
      <c r="C7" t="s">
        <v>360</v>
      </c>
      <c r="D7" s="129" cm="1">
        <f t="array" ref="D7">ctrl_sales_units</f>
        <v>827305</v>
      </c>
      <c r="E7" s="129">
        <f>SUM(tbl_Sales[units])</f>
        <v>827305</v>
      </c>
      <c r="F7" s="130">
        <f>E7-D7</f>
        <v>0</v>
      </c>
      <c r="G7" s="128" t="str">
        <f>IF(ISERROR(F7),"FAIL",IF(ABS(F7)&lt;=Tol,"PASS","FAIL"))</f>
        <v>PASS</v>
      </c>
      <c r="H7" s="3"/>
    </row>
    <row r="8" spans="2:8" x14ac:dyDescent="0.3">
      <c r="B8" s="3">
        <v>3</v>
      </c>
      <c r="C8" t="s">
        <v>361</v>
      </c>
      <c r="D8" s="129" cm="1">
        <f t="array" ref="D8">ctrl_sales_revenue</f>
        <v>114701479.40000001</v>
      </c>
      <c r="E8" s="129">
        <f>SUM(tbl_Sales[net_revenue])</f>
        <v>114701479.40000002</v>
      </c>
      <c r="F8" s="130">
        <f>E8-D8</f>
        <v>0</v>
      </c>
      <c r="G8" s="128" t="str">
        <f>IF(ISERROR(F8),"FAIL",IF(ABS(F8)&lt;=Tol,"PASS","FAIL"))</f>
        <v>PASS</v>
      </c>
      <c r="H8" s="3"/>
    </row>
    <row r="9" spans="2:8" x14ac:dyDescent="0.3">
      <c r="B9" s="3">
        <v>4</v>
      </c>
      <c r="C9" t="s">
        <v>362</v>
      </c>
      <c r="D9" s="129">
        <f>ROWS(tbl_BudgetUnits[])*12</f>
        <v>3456</v>
      </c>
      <c r="E9" s="129">
        <f>ROWS(tbl_Budget[])</f>
        <v>3456</v>
      </c>
      <c r="F9" s="130">
        <f>E9-D9</f>
        <v>0</v>
      </c>
      <c r="G9" s="128" t="str">
        <f>IF(ISERROR(F9),"FAIL",IF(ABS(F9)&lt;=Tol,"PASS","FAIL"))</f>
        <v>PASS</v>
      </c>
      <c r="H9" s="3" t="s">
        <v>363</v>
      </c>
    </row>
    <row r="10" spans="2:8" x14ac:dyDescent="0.3">
      <c r="B10" s="3">
        <v>5</v>
      </c>
      <c r="C10" t="s">
        <v>364</v>
      </c>
      <c r="D10" s="129">
        <f>SUM(tbl_BudgetUnits[[2026-01]:[2026-12]])</f>
        <v>317860</v>
      </c>
      <c r="E10" s="129">
        <f>SUM(tbl_Budget[units])</f>
        <v>317860</v>
      </c>
      <c r="F10" s="130">
        <f>E10-D10</f>
        <v>0</v>
      </c>
      <c r="G10" s="128" t="str">
        <f>IF(ISERROR(F10),"FAIL",IF(ABS(F10)&lt;=Tol,"PASS","FAIL"))</f>
        <v>PASS</v>
      </c>
      <c r="H10" s="3"/>
    </row>
    <row r="11" spans="2:8" x14ac:dyDescent="0.3">
      <c r="B11" s="3">
        <v>6</v>
      </c>
      <c r="C11" t="s">
        <v>365</v>
      </c>
      <c r="D11" s="129">
        <f>0</f>
        <v>0</v>
      </c>
      <c r="E11" s="129">
        <f>COUNTBLANK(tbl_Budget[net_price])+COUNTBLANK(tbl_Budget[category])</f>
        <v>0</v>
      </c>
      <c r="F11" s="130">
        <f>E11-D11</f>
        <v>0</v>
      </c>
      <c r="G11" s="128" t="str">
        <f>IF(ISERROR(F11),"FAIL",IF(ABS(F11)&lt;=Tol,"PASS","FAIL"))</f>
        <v>PASS</v>
      </c>
      <c r="H11" s="3" t="s">
        <v>366</v>
      </c>
    </row>
    <row r="12" spans="2:8" x14ac:dyDescent="0.3">
      <c r="B12" s="3">
        <v>7</v>
      </c>
      <c r="C12" t="s">
        <v>367</v>
      </c>
      <c r="D12" s="129">
        <f>SUMPRODUCT(tbl_Budget[units],tbl_Budget[net_price])</f>
        <v>45768802.14000009</v>
      </c>
      <c r="E12" s="129">
        <f>SUM(tbl_Budget[revenue])</f>
        <v>45768802.14000009</v>
      </c>
      <c r="F12" s="130">
        <f>E12-D12</f>
        <v>0</v>
      </c>
      <c r="G12" s="128" t="str">
        <f>IF(ISERROR(F12),"FAIL",IF(ABS(F12)&lt;=Tol,"PASS","FAIL"))</f>
        <v>PASS</v>
      </c>
      <c r="H12" s="3"/>
    </row>
    <row r="13" spans="2:8" x14ac:dyDescent="0.3">
      <c r="B13" s="3">
        <v>8</v>
      </c>
      <c r="C13" t="s">
        <v>368</v>
      </c>
      <c r="D13" s="129">
        <f>(2+ROWS(_xlfn.UNIQUE(tbl_Product[category])))*ROWS(_xlfn.UNIQUE(tbl_Balances[month]))</f>
        <v>256</v>
      </c>
      <c r="E13" s="129">
        <f>ROWS(tbl_Balances[])</f>
        <v>256</v>
      </c>
      <c r="F13" s="130">
        <f>E13-D13</f>
        <v>0</v>
      </c>
      <c r="G13" s="128" t="str">
        <f>IF(ISERROR(F13),"FAIL",IF(ABS(F13)&lt;=Tol,"PASS","FAIL"))</f>
        <v>PASS</v>
      </c>
      <c r="H13" s="3"/>
    </row>
    <row r="14" spans="2:8" x14ac:dyDescent="0.3">
      <c r="B14" s="3">
        <v>9</v>
      </c>
      <c r="C14" t="s">
        <v>369</v>
      </c>
      <c r="D14" s="129">
        <f>0</f>
        <v>0</v>
      </c>
      <c r="E14" s="129">
        <f>MAX(0,AsOfMonth-LastDataMonth)</f>
        <v>0</v>
      </c>
      <c r="F14" s="130">
        <f>E14-D14</f>
        <v>0</v>
      </c>
      <c r="G14" s="128" t="str">
        <f>IF(ISERROR(F14),"FAIL",IF(ABS(F14)&lt;=Tol,"PASS","FAIL"))</f>
        <v>PASS</v>
      </c>
      <c r="H14" s="3" t="s">
        <v>370</v>
      </c>
    </row>
    <row r="15" spans="2:8" x14ac:dyDescent="0.3">
      <c r="B15" s="3">
        <v>10</v>
      </c>
      <c r="C15" t="s">
        <v>371</v>
      </c>
      <c r="D15" s="129">
        <f>SUMIFS(tbl_Sales[net_revenue],tbl_Sales[month],"&gt;="&amp;FYStart,tbl_Sales[month],"&lt;="&amp;AsOfMonth)</f>
        <v>31533631.170000061</v>
      </c>
      <c r="E15" s="129">
        <f>PnL!W8</f>
        <v>31533631.170000002</v>
      </c>
      <c r="F15" s="130">
        <f>E15-D15</f>
        <v>-5.9604644775390625E-8</v>
      </c>
      <c r="G15" s="128" t="str">
        <f>IF(ISERROR(F15),"FAIL",IF(ABS(F15)&lt;=Tol,"PASS","FAIL"))</f>
        <v>PASS</v>
      </c>
      <c r="H15" s="3"/>
    </row>
    <row r="16" spans="2:8" x14ac:dyDescent="0.3">
      <c r="B16" s="3">
        <v>11</v>
      </c>
      <c r="C16" t="s">
        <v>372</v>
      </c>
      <c r="D16" s="129">
        <f>SUMIFS(tbl_Opex[amount],tbl_Opex[scenario],"Actual",tbl_Opex[month],"&gt;="&amp;FYStart,tbl_Opex[month],"&lt;="&amp;AsOfMonth)</f>
        <v>5905827.049999998</v>
      </c>
      <c r="E16" s="129">
        <f>PnL!W18</f>
        <v>5905827.0499999998</v>
      </c>
      <c r="F16" s="130">
        <f>E16-D16</f>
        <v>0</v>
      </c>
      <c r="G16" s="128" t="str">
        <f>IF(ISERROR(F16),"FAIL",IF(ABS(F16)&lt;=Tol,"PASS","FAIL"))</f>
        <v>PASS</v>
      </c>
      <c r="H16" s="3"/>
    </row>
    <row r="17" spans="2:8" x14ac:dyDescent="0.3">
      <c r="B17" s="3">
        <v>12</v>
      </c>
      <c r="C17" t="s">
        <v>373</v>
      </c>
      <c r="D17" s="129">
        <f>SUM(tbl_Budget[revenue])</f>
        <v>45768802.14000009</v>
      </c>
      <c r="E17" s="129">
        <f>PnL!Q8</f>
        <v>45768802.140000008</v>
      </c>
      <c r="F17" s="130">
        <f>E17-D17</f>
        <v>-8.1956386566162109E-8</v>
      </c>
      <c r="G17" s="128" t="str">
        <f>IF(ISERROR(F17),"FAIL",IF(ABS(F17)&lt;=Tol,"PASS","FAIL"))</f>
        <v>PASS</v>
      </c>
      <c r="H17" s="3"/>
    </row>
    <row r="18" spans="2:8" x14ac:dyDescent="0.3">
      <c r="B18" s="3">
        <v>13</v>
      </c>
      <c r="C18" t="s">
        <v>374</v>
      </c>
      <c r="D18" s="129">
        <f>PnL!P8-PnL!P9-PnL!P12-PnL!P18</f>
        <v>2319179.8633368853</v>
      </c>
      <c r="E18" s="129">
        <f>PnL!P19</f>
        <v>2319179.863336884</v>
      </c>
      <c r="F18" s="130">
        <f>E18-D18</f>
        <v>0</v>
      </c>
      <c r="G18" s="128" t="str">
        <f>IF(ISERROR(F18),"FAIL",IF(ABS(F18)&lt;=Tol,"PASS","FAIL"))</f>
        <v>PASS</v>
      </c>
      <c r="H18" s="3"/>
    </row>
    <row r="19" spans="2:8" x14ac:dyDescent="0.3">
      <c r="B19" s="3">
        <v>14</v>
      </c>
      <c r="C19" t="s">
        <v>375</v>
      </c>
      <c r="D19" s="129">
        <f>PnL!P19-PnL!P36</f>
        <v>-412477.16666312609</v>
      </c>
      <c r="E19" s="129">
        <f>PnL!P70</f>
        <v>-412477.16666312632</v>
      </c>
      <c r="F19" s="130">
        <f>E19-D19</f>
        <v>0</v>
      </c>
      <c r="G19" s="128" t="str">
        <f>IF(ISERROR(F19),"FAIL",IF(ABS(F19)&lt;=Tol,"PASS","FAIL"))</f>
        <v>PASS</v>
      </c>
      <c r="H19" s="3"/>
    </row>
    <row r="20" spans="2:8" x14ac:dyDescent="0.3">
      <c r="B20" s="3">
        <v>15</v>
      </c>
      <c r="C20" t="s">
        <v>376</v>
      </c>
      <c r="D20" s="129">
        <f>PnL!W8+Forecast!P53</f>
        <v>47407338.301925316</v>
      </c>
      <c r="E20" s="129">
        <f>PnL!P8</f>
        <v>47407338.301925316</v>
      </c>
      <c r="F20" s="130">
        <f>E20-D20</f>
        <v>0</v>
      </c>
      <c r="G20" s="128" t="str">
        <f>IF(ISERROR(F20),"FAIL",IF(ABS(F20)&lt;=Tol,"PASS","FAIL"))</f>
        <v>PASS</v>
      </c>
      <c r="H20" s="3"/>
    </row>
    <row r="21" spans="2:8" x14ac:dyDescent="0.3">
      <c r="B21" s="3">
        <v>16</v>
      </c>
      <c r="C21" t="s">
        <v>377</v>
      </c>
      <c r="D21" s="129" cm="1">
        <f t="array" ref="D21">SUMPRODUCT(SUMIFS(tbl_Budget[units],tbl_Budget[category],Forecast!B6:B11,tbl_Budget[month],"&gt;"&amp;AsOfMonth),Forecast!E6:E11)</f>
        <v>111088.52115831287</v>
      </c>
      <c r="E21" s="129">
        <f>Forecast!P33</f>
        <v>111088.52115831287</v>
      </c>
      <c r="F21" s="130">
        <f>E21-D21</f>
        <v>0</v>
      </c>
      <c r="G21" s="128" t="str">
        <f>IF(ISERROR(F21),"FAIL",IF(ABS(F21)&lt;=Tol,"PASS","FAIL"))</f>
        <v>PASS</v>
      </c>
      <c r="H21" s="3" t="s">
        <v>378</v>
      </c>
    </row>
    <row r="22" spans="2:8" x14ac:dyDescent="0.3">
      <c r="B22" s="3">
        <v>17</v>
      </c>
      <c r="C22" t="s">
        <v>379</v>
      </c>
      <c r="D22" s="129">
        <f>Channels!D10</f>
        <v>31533631.169999994</v>
      </c>
      <c r="E22" s="129" vm="22">
        <f>Channels!O10</f>
        <v>31533631.170000002</v>
      </c>
      <c r="F22" s="130">
        <f>E22-D22</f>
        <v>0</v>
      </c>
      <c r="G22" s="128" t="str">
        <f>IF(ISERROR(F22),"FAIL",IF(ABS(F22)&lt;=Tol,"PASS","FAIL"))</f>
        <v>PASS</v>
      </c>
      <c r="H22" s="3" t="s">
        <v>380</v>
      </c>
    </row>
    <row r="23" spans="2:8" x14ac:dyDescent="0.3">
      <c r="B23" s="3">
        <v>18</v>
      </c>
      <c r="C23" t="s">
        <v>381</v>
      </c>
      <c r="D23" s="129">
        <f>0</f>
        <v>0</v>
      </c>
      <c r="E23" s="129" cm="1">
        <f t="array" ref="E23">SUMPRODUCT(ABS(Channels!O6:O9-Channels!D6:D9))</f>
        <v>7.4505805969238281E-9</v>
      </c>
      <c r="F23" s="130">
        <f>E23-D23</f>
        <v>7.4505805969238281E-9</v>
      </c>
      <c r="G23" s="128" t="str">
        <f>IF(ISERROR(F23),"FAIL",IF(ABS(F23)&lt;=Tol,"PASS","FAIL"))</f>
        <v>PASS</v>
      </c>
      <c r="H23" s="3"/>
    </row>
    <row r="24" spans="2:8" x14ac:dyDescent="0.3">
      <c r="B24" s="3">
        <v>19</v>
      </c>
      <c r="C24" t="s">
        <v>382</v>
      </c>
      <c r="D24" s="129">
        <f>SUMIFS(tbl_Sales[net_revenue],tbl_Sales[month],"&gt;="&amp;EDATE(FYStart,-12),tbl_Sales[month],"&lt;="&amp;EDATE(AsOfMonth,-12))</f>
        <v>28445829.000000011</v>
      </c>
      <c r="E24" s="129" vm="3">
        <f>CUBEVALUE("ThisWorkbookDataModel","[Measures].[Revenue PY]","[Calendar].[year].&amp;["&amp;FiscalYear&amp;"]")</f>
        <v>28445829</v>
      </c>
      <c r="F24" s="130">
        <f>E24-D24</f>
        <v>0</v>
      </c>
      <c r="G24" s="128" t="str">
        <f>IF(ISERROR(F24),"FAIL",IF(ABS(F24)&lt;=Tol,"PASS","FAIL"))</f>
        <v>PASS</v>
      </c>
      <c r="H24" s="3" t="s">
        <v>383</v>
      </c>
    </row>
    <row r="25" spans="2:8" x14ac:dyDescent="0.3">
      <c r="B25" s="3">
        <v>20</v>
      </c>
      <c r="C25" t="s">
        <v>384</v>
      </c>
      <c r="D25" s="129">
        <f>PVM!U30</f>
        <v>-17923.819999999832</v>
      </c>
      <c r="E25" s="129">
        <f>PVM!T30</f>
        <v>-17923.82</v>
      </c>
      <c r="F25" s="130">
        <f>E25-D25</f>
        <v>-1.673470251262188E-10</v>
      </c>
      <c r="G25" s="128" t="str">
        <f>IF(ISERROR(F25),"FAIL",IF(ABS(F25)&lt;=Tol,"PASS","FAIL"))</f>
        <v>PASS</v>
      </c>
      <c r="H25" s="3" t="s">
        <v>385</v>
      </c>
    </row>
    <row r="26" spans="2:8" x14ac:dyDescent="0.3">
      <c r="B26" s="3">
        <v>21</v>
      </c>
      <c r="C26" t="s">
        <v>386</v>
      </c>
      <c r="D26" s="129">
        <f>PVM!U59</f>
        <v>-17279.219999995083</v>
      </c>
      <c r="E26" s="129">
        <f>PVM!T59</f>
        <v>-17279.220000005036</v>
      </c>
      <c r="F26" s="130">
        <f>E26-D26</f>
        <v>-9.9535100162029266E-9</v>
      </c>
      <c r="G26" s="128" t="str">
        <f>IF(ISERROR(F26),"FAIL",IF(ABS(F26)&lt;=Tol,"PASS","FAIL"))</f>
        <v>PASS</v>
      </c>
      <c r="H26" s="3"/>
    </row>
    <row r="27" spans="2:8" x14ac:dyDescent="0.3">
      <c r="B27" s="3">
        <v>22</v>
      </c>
      <c r="C27" t="s">
        <v>387</v>
      </c>
      <c r="D27" s="129">
        <f>0</f>
        <v>0</v>
      </c>
      <c r="E27" s="129" cm="1">
        <f t="array" ref="E27">SUMPRODUCT(ABS(PVM!V6:V29))+SUMPRODUCT(ABS(PVM!V35:V58))</f>
        <v>1.8857662098525907E-9</v>
      </c>
      <c r="F27" s="130">
        <f>E27-D27</f>
        <v>1.8857662098525907E-9</v>
      </c>
      <c r="G27" s="128" t="str">
        <f>IF(ISERROR(F27),"FAIL",IF(ABS(F27)&lt;=Tol,"PASS","FAIL"))</f>
        <v>PASS</v>
      </c>
      <c r="H27" s="3" t="s">
        <v>388</v>
      </c>
    </row>
    <row r="28" spans="2:8" x14ac:dyDescent="0.3">
      <c r="B28" s="3">
        <v>23</v>
      </c>
      <c r="C28" t="s">
        <v>389</v>
      </c>
      <c r="D28" s="129">
        <f>PVM!F91</f>
        <v>1525950.53000001</v>
      </c>
      <c r="E28" s="129">
        <f>PVM!F84+SUM(PVM!F85:F90)</f>
        <v>1525950.5300000017</v>
      </c>
      <c r="F28" s="130">
        <f>E28-D28</f>
        <v>-8.3819031715393066E-9</v>
      </c>
      <c r="G28" s="128" t="str">
        <f>IF(ISERROR(F28),"FAIL",IF(ABS(F28)&lt;=Tol,"PASS","FAIL"))</f>
        <v>PASS</v>
      </c>
      <c r="H28" s="3"/>
    </row>
    <row r="29" spans="2:8" x14ac:dyDescent="0.3">
      <c r="B29" s="3">
        <v>24</v>
      </c>
      <c r="C29" t="s">
        <v>390</v>
      </c>
      <c r="D29" s="129">
        <f>Scenarios!E17</f>
        <v>2319179.863336884</v>
      </c>
      <c r="E29" s="129">
        <f>_xlfn.XLOOKUP(ScenarioName,Scenarios!B18:B20,Scenarios!E18:E20)</f>
        <v>2319179.863336884</v>
      </c>
      <c r="F29" s="130">
        <f>E29-D29</f>
        <v>0</v>
      </c>
      <c r="G29" s="128" t="str">
        <f>IF(ISERROR(F29),"FAIL",IF(ABS(F29)&lt;=Tol,"PASS","FAIL"))</f>
        <v>PASS</v>
      </c>
      <c r="H29" s="3" t="s">
        <v>391</v>
      </c>
    </row>
    <row r="30" spans="2:8" x14ac:dyDescent="0.3">
      <c r="B30" s="3">
        <v>25</v>
      </c>
      <c r="C30" t="s">
        <v>392</v>
      </c>
      <c r="D30" s="129">
        <f>Scenarios!C11</f>
        <v>2319179.863336884</v>
      </c>
      <c r="E30" s="129" cm="1">
        <f t="array" ref="E30">IFERROR(INDEX(sens_grid,_xlfn.XMATCH(sens_price,sens_price_axis),_xlfn.XMATCH(sens_volume,sens_volume_axis)),Scenarios!C11)</f>
        <v>2319179.863336884</v>
      </c>
      <c r="F30" s="130">
        <f>E30-D30</f>
        <v>0</v>
      </c>
      <c r="G30" s="128" t="str">
        <f>IF(ISERROR(F30),"FAIL",IF(ABS(F30)&lt;=Tol,"PASS","FAIL"))</f>
        <v>PASS</v>
      </c>
      <c r="H30" s="3"/>
    </row>
    <row r="31" spans="2:8" x14ac:dyDescent="0.3">
      <c r="B31" s="3">
        <v>26</v>
      </c>
      <c r="C31" t="s">
        <v>393</v>
      </c>
      <c r="D31" s="129">
        <f>Scenarios!C38*0.01/TornadoStep</f>
        <v>158737.07131925315</v>
      </c>
      <c r="E31" s="129" cm="1">
        <f t="array" ref="E31">INDEX(sens_grid,_xlfn.XMATCH(0.01,sens_price_axis),_xlfn.XMATCH(0,sens_volume_axis))-INDEX(sens_grid,_xlfn.XMATCH(0,sens_price_axis),_xlfn.XMATCH(0,sens_volume_axis))</f>
        <v>158737.07131925458</v>
      </c>
      <c r="F31" s="130">
        <f>IF(AND(sens_price=0,sens_volume=0),E31-D31,0)</f>
        <v>1.4260876923799515E-9</v>
      </c>
      <c r="G31" s="128" t="str">
        <f>IF(ISERROR(F31),"FAIL",IF(ABS(F31)&lt;=Tol,"PASS","FAIL"))</f>
        <v>PASS</v>
      </c>
      <c r="H31" s="3" t="s">
        <v>394</v>
      </c>
    </row>
    <row r="32" spans="2:8" x14ac:dyDescent="0.3">
      <c r="B32" s="3">
        <v>27</v>
      </c>
      <c r="C32" t="s">
        <v>395</v>
      </c>
      <c r="D32" s="129">
        <f>Scenarios!C37*0.02/TornadoStep</f>
        <v>75639.248812085119</v>
      </c>
      <c r="E32" s="129" cm="1">
        <f t="array" ref="E32">INDEX(sens_grid,_xlfn.XMATCH(0,sens_price_axis),_xlfn.XMATCH(0.02,sens_volume_axis))-INDEX(sens_grid,_xlfn.XMATCH(0,sens_price_axis),_xlfn.XMATCH(0,sens_volume_axis))</f>
        <v>75639.24881208688</v>
      </c>
      <c r="F32" s="130">
        <f>IF(AND(sens_price=0,sens_volume=0),E32-D32,0)</f>
        <v>1.7607817426323891E-9</v>
      </c>
      <c r="G32" s="128" t="str">
        <f>IF(ISERROR(F32),"FAIL",IF(ABS(F32)&lt;=Tol,"PASS","FAIL"))</f>
        <v>PASS</v>
      </c>
      <c r="H32" s="3"/>
    </row>
    <row r="33" spans="2:8" x14ac:dyDescent="0.3">
      <c r="B33" s="3">
        <v>28</v>
      </c>
      <c r="C33" t="s">
        <v>396</v>
      </c>
      <c r="D33" s="129">
        <f>SUMIFS(tbl_Balances[balance],tbl_Balances[month],AsOfMonth,tbl_Balances[account],"Inventory")</f>
        <v>1715054.6199999999</v>
      </c>
      <c r="E33" s="129">
        <f>WorkingCapital!C44</f>
        <v>1715054.6199999999</v>
      </c>
      <c r="F33" s="130">
        <f>E33-D33</f>
        <v>0</v>
      </c>
      <c r="G33" s="128" t="str">
        <f>IF(ISERROR(F33),"FAIL",IF(ABS(F33)&lt;=Tol,"PASS","FAIL"))</f>
        <v>PASS</v>
      </c>
      <c r="H33" s="3"/>
    </row>
    <row r="34" spans="2:8" x14ac:dyDescent="0.3">
      <c r="B34" s="3">
        <v>29</v>
      </c>
      <c r="C34" t="s">
        <v>397</v>
      </c>
      <c r="D34" s="129">
        <f>WorkingCapital!O13</f>
        <v>16.225394091630442</v>
      </c>
      <c r="E34" s="129">
        <f>WorkingCapital!E44</f>
        <v>16.225394091630417</v>
      </c>
      <c r="F34" s="130">
        <f>E34-D34</f>
        <v>0</v>
      </c>
      <c r="G34" s="128" t="str">
        <f>IF(ISERROR(F34),"FAIL",IF(ABS(F34)&lt;=Tol,"PASS","FAIL"))</f>
        <v>PASS</v>
      </c>
      <c r="H34" s="3"/>
    </row>
    <row r="35" spans="2:8" x14ac:dyDescent="0.3">
      <c r="B35" s="3">
        <v>30</v>
      </c>
      <c r="C35" t="s">
        <v>398</v>
      </c>
      <c r="D35" s="129">
        <f>PnL!W8</f>
        <v>31533631.170000002</v>
      </c>
      <c r="E35" s="129">
        <f>Dashboard!B5</f>
        <v>31533631.170000002</v>
      </c>
      <c r="F35" s="130">
        <f>E35-D35</f>
        <v>0</v>
      </c>
      <c r="G35" s="128" t="str">
        <f>IF(ISERROR(F35),"FAIL",IF(ABS(F35)&lt;=Tol,"PASS","FAIL"))</f>
        <v>PASS</v>
      </c>
      <c r="H35" s="3"/>
    </row>
    <row r="36" spans="2:8" x14ac:dyDescent="0.3">
      <c r="B36" s="3">
        <v>31</v>
      </c>
      <c r="C36" t="s">
        <v>399</v>
      </c>
      <c r="D36" s="129">
        <f>PnL!P19</f>
        <v>2319179.863336884</v>
      </c>
      <c r="E36" s="129">
        <f>Dashboard!K5</f>
        <v>2319179.863336884</v>
      </c>
      <c r="F36" s="130">
        <f>E36-D36</f>
        <v>0</v>
      </c>
      <c r="G36" s="128" t="str">
        <f>IF(ISERROR(F36),"FAIL",IF(ABS(F36)&lt;=Tol,"PASS","FAIL"))</f>
        <v>PASS</v>
      </c>
      <c r="H36" s="3"/>
    </row>
    <row r="39" spans="2:8" ht="18" customHeight="1" x14ac:dyDescent="0.3">
      <c r="B39" s="10" t="s">
        <v>400</v>
      </c>
      <c r="C39" s="10"/>
      <c r="D39" s="10"/>
      <c r="E39" s="10"/>
      <c r="F39" s="10"/>
      <c r="G39" s="10"/>
      <c r="H39" s="10"/>
    </row>
    <row r="40" spans="2:8" ht="26" x14ac:dyDescent="0.3">
      <c r="B40" s="41"/>
      <c r="C40" s="42" t="s">
        <v>401</v>
      </c>
      <c r="D40" s="132" t="s">
        <v>132</v>
      </c>
      <c r="E40" s="42" t="s">
        <v>402</v>
      </c>
    </row>
    <row r="41" spans="2:8" x14ac:dyDescent="0.3">
      <c r="C41" t="s">
        <v>403</v>
      </c>
      <c r="D41" s="133">
        <v>9216</v>
      </c>
      <c r="E41" s="3" t="s">
        <v>404</v>
      </c>
    </row>
    <row r="42" spans="2:8" x14ac:dyDescent="0.3">
      <c r="C42" t="s">
        <v>405</v>
      </c>
      <c r="D42" s="133">
        <v>827305</v>
      </c>
      <c r="E42" s="3" t="s">
        <v>406</v>
      </c>
    </row>
    <row r="43" spans="2:8" x14ac:dyDescent="0.3">
      <c r="C43" t="s">
        <v>407</v>
      </c>
      <c r="D43" s="134">
        <v>114701479.40000001</v>
      </c>
      <c r="E43" s="3" t="s">
        <v>408</v>
      </c>
    </row>
  </sheetData>
  <conditionalFormatting sqref="G6:G36">
    <cfRule type="cellIs" dxfId="20" priority="1" stopIfTrue="1" operator="equal">
      <formula>"PASS"</formula>
    </cfRule>
    <cfRule type="cellIs" dxfId="19" priority="2" stopIfTrue="1" operator="equal">
      <formula>"FAIL"</formula>
    </cfRule>
  </conditionalFormatting>
  <conditionalFormatting sqref="B2">
    <cfRule type="expression" dxfId="18" priority="3" stopIfTrue="1">
      <formula>COUNTIF(G6:G36,"FAIL")=0</formula>
    </cfRule>
    <cfRule type="expression" dxfId="17" priority="4" stopIfTrue="1">
      <formula>COUNTIF(G6:G36,"FAIL")&gt;0</formula>
    </cfRule>
  </conditionalFormatting>
  <printOptions horizontalCentered="1"/>
  <pageMargins left="0.35" right="0.35" top="0.44999999999999996" bottom="0.5" header="0.3" footer="0.2"/>
  <pageSetup scale="80" orientation="landscape" r:id="rId1"/>
  <headerFooter>
    <oddFooter>&amp;C&amp;8&amp;A&amp;L&amp;8Kestrel Bay Provisions (fictional) · FP&amp;&amp;A model&amp;R&amp;8Page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CCCDB-1BBA-4ED2-8099-9A85C225747F}">
  <sheetPr>
    <tabColor rgb="FFB7791F"/>
    <pageSetUpPr fitToPage="1"/>
  </sheetPr>
  <dimension ref="B1:G23"/>
  <sheetViews>
    <sheetView showGridLines="0" zoomScale="90" zoomScaleNormal="90" workbookViewId="0"/>
  </sheetViews>
  <sheetFormatPr defaultRowHeight="13" x14ac:dyDescent="0.3"/>
  <cols>
    <col min="1" max="1" width="2.69921875" customWidth="1"/>
    <col min="2" max="2" width="30.69921875" customWidth="1"/>
    <col min="3" max="5" width="12.69921875" customWidth="1"/>
    <col min="6" max="6" width="10.69921875" customWidth="1"/>
    <col min="7" max="7" width="60.69921875" customWidth="1"/>
  </cols>
  <sheetData>
    <row r="1" spans="2:7" ht="30" customHeight="1" x14ac:dyDescent="0.55000000000000004">
      <c r="B1" s="1" t="s">
        <v>128</v>
      </c>
    </row>
    <row r="2" spans="2:7" x14ac:dyDescent="0.3">
      <c r="B2" s="3" t="s">
        <v>129</v>
      </c>
    </row>
    <row r="4" spans="2:7" ht="18" customHeight="1" x14ac:dyDescent="0.3">
      <c r="B4" s="10" t="s">
        <v>130</v>
      </c>
      <c r="C4" s="10"/>
      <c r="D4" s="10"/>
      <c r="E4" s="10"/>
      <c r="F4" s="10"/>
      <c r="G4" s="10"/>
    </row>
    <row r="5" spans="2:7" x14ac:dyDescent="0.3">
      <c r="B5" s="11" t="s">
        <v>131</v>
      </c>
      <c r="C5" s="15" t="s">
        <v>132</v>
      </c>
      <c r="D5" s="12" t="s">
        <v>133</v>
      </c>
      <c r="E5" s="13" t="s">
        <v>134</v>
      </c>
    </row>
    <row r="6" spans="2:7" x14ac:dyDescent="0.3">
      <c r="B6" t="s">
        <v>135</v>
      </c>
      <c r="C6" s="17">
        <v>46235</v>
      </c>
      <c r="D6" s="3" t="s">
        <v>2</v>
      </c>
      <c r="E6" s="31" t="s">
        <v>136</v>
      </c>
    </row>
    <row r="7" spans="2:7" x14ac:dyDescent="0.3">
      <c r="B7" t="s">
        <v>137</v>
      </c>
      <c r="C7" s="18">
        <v>2026</v>
      </c>
      <c r="D7" s="3" t="s">
        <v>138</v>
      </c>
      <c r="E7" s="31" t="s">
        <v>139</v>
      </c>
    </row>
    <row r="8" spans="2:7" x14ac:dyDescent="0.3">
      <c r="B8" t="s">
        <v>140</v>
      </c>
      <c r="C8" s="5">
        <f>DATE(FiscalYear,1,1)</f>
        <v>46023</v>
      </c>
      <c r="D8" s="3" t="s">
        <v>141</v>
      </c>
      <c r="E8" s="31"/>
    </row>
    <row r="9" spans="2:7" x14ac:dyDescent="0.3">
      <c r="B9" t="s">
        <v>142</v>
      </c>
      <c r="C9" s="16">
        <f>(YEAR(AsOfMonth)-FiscalYear)*12+MONTH(AsOfMonth)</f>
        <v>8</v>
      </c>
      <c r="D9" s="3" t="s">
        <v>143</v>
      </c>
      <c r="E9" s="31"/>
    </row>
    <row r="10" spans="2:7" x14ac:dyDescent="0.3">
      <c r="B10" t="s">
        <v>144</v>
      </c>
      <c r="C10" s="18">
        <v>3</v>
      </c>
      <c r="D10" s="3" t="s">
        <v>143</v>
      </c>
      <c r="E10" s="31" t="s">
        <v>145</v>
      </c>
    </row>
    <row r="11" spans="2:7" x14ac:dyDescent="0.3">
      <c r="B11" t="s">
        <v>146</v>
      </c>
      <c r="C11" s="14">
        <f>EDATE(AsOfMonth,1-TrailMonths)</f>
        <v>46174</v>
      </c>
      <c r="D11" s="3" t="s">
        <v>2</v>
      </c>
      <c r="E11" s="31"/>
    </row>
    <row r="12" spans="2:7" x14ac:dyDescent="0.3">
      <c r="B12" t="s">
        <v>147</v>
      </c>
      <c r="C12" s="20">
        <v>91</v>
      </c>
      <c r="D12" s="3" t="s">
        <v>148</v>
      </c>
      <c r="E12" s="31" t="s">
        <v>149</v>
      </c>
    </row>
    <row r="13" spans="2:7" x14ac:dyDescent="0.3">
      <c r="B13" t="s">
        <v>150</v>
      </c>
      <c r="C13" s="21">
        <v>0.5</v>
      </c>
      <c r="D13" s="3" t="s">
        <v>151</v>
      </c>
      <c r="E13" s="31" t="s">
        <v>152</v>
      </c>
    </row>
    <row r="14" spans="2:7" x14ac:dyDescent="0.3">
      <c r="B14" t="s">
        <v>153</v>
      </c>
      <c r="C14" s="22">
        <v>0.01</v>
      </c>
      <c r="D14" s="3" t="s">
        <v>154</v>
      </c>
      <c r="E14" s="31" t="s">
        <v>155</v>
      </c>
    </row>
    <row r="15" spans="2:7" x14ac:dyDescent="0.3">
      <c r="B15" t="s">
        <v>156</v>
      </c>
      <c r="C15" s="14">
        <f>MAX(tbl_Sales[month])</f>
        <v>46235</v>
      </c>
      <c r="D15" s="3" t="s">
        <v>2</v>
      </c>
      <c r="E15" s="31"/>
    </row>
    <row r="17" spans="2:7" ht="18" customHeight="1" x14ac:dyDescent="0.3">
      <c r="B17" s="10" t="s">
        <v>157</v>
      </c>
      <c r="C17" s="10"/>
      <c r="D17" s="10"/>
      <c r="E17" s="10"/>
      <c r="F17" s="10"/>
      <c r="G17" s="10"/>
    </row>
    <row r="18" spans="2:7" x14ac:dyDescent="0.3">
      <c r="B18" s="11" t="s">
        <v>158</v>
      </c>
      <c r="C18" s="15" t="s">
        <v>159</v>
      </c>
      <c r="D18" s="15" t="s">
        <v>160</v>
      </c>
      <c r="E18" s="15" t="s">
        <v>161</v>
      </c>
      <c r="F18" s="12" t="s">
        <v>162</v>
      </c>
      <c r="G18" s="13" t="s">
        <v>163</v>
      </c>
    </row>
    <row r="19" spans="2:7" x14ac:dyDescent="0.3">
      <c r="B19" t="s">
        <v>164</v>
      </c>
      <c r="C19" s="23">
        <v>0</v>
      </c>
      <c r="D19" s="24">
        <v>0.03</v>
      </c>
      <c r="E19" s="25">
        <v>-0.04</v>
      </c>
      <c r="F19" s="30" cm="1">
        <f t="array" ref="F19">INDEX(C19:E19,ScenarioNo)+sens_volume</f>
        <v>0</v>
      </c>
      <c r="G19" s="3" t="s">
        <v>165</v>
      </c>
    </row>
    <row r="20" spans="2:7" x14ac:dyDescent="0.3">
      <c r="B20" t="s">
        <v>166</v>
      </c>
      <c r="C20" s="23">
        <v>0</v>
      </c>
      <c r="D20" s="24">
        <v>1.4999999999999999E-2</v>
      </c>
      <c r="E20" s="25">
        <v>-0.01</v>
      </c>
      <c r="F20" s="30" cm="1">
        <f t="array" ref="F20">INDEX(C20:E20,ScenarioNo)+sens_price</f>
        <v>0</v>
      </c>
      <c r="G20" s="3" t="s">
        <v>167</v>
      </c>
    </row>
    <row r="21" spans="2:7" x14ac:dyDescent="0.3">
      <c r="B21" t="s">
        <v>168</v>
      </c>
      <c r="C21" s="23">
        <v>0</v>
      </c>
      <c r="D21" s="24">
        <v>-0.01</v>
      </c>
      <c r="E21" s="25">
        <v>2.5000000000000001E-2</v>
      </c>
      <c r="F21" s="30" cm="1">
        <f t="array" ref="F21">INDEX(C21:E21,ScenarioNo)</f>
        <v>0</v>
      </c>
      <c r="G21" s="3" t="s">
        <v>169</v>
      </c>
    </row>
    <row r="22" spans="2:7" x14ac:dyDescent="0.3">
      <c r="B22" t="s">
        <v>170</v>
      </c>
      <c r="C22" s="23">
        <v>0</v>
      </c>
      <c r="D22" s="24">
        <v>-0.02</v>
      </c>
      <c r="E22" s="25">
        <v>0.05</v>
      </c>
      <c r="F22" s="30" cm="1">
        <f t="array" ref="F22">INDEX(C22:E22,ScenarioNo)</f>
        <v>0</v>
      </c>
      <c r="G22" s="3" t="s">
        <v>171</v>
      </c>
    </row>
    <row r="23" spans="2:7" x14ac:dyDescent="0.3">
      <c r="B23" t="s">
        <v>172</v>
      </c>
      <c r="C23" s="27">
        <v>0</v>
      </c>
      <c r="D23" s="28">
        <v>-0.01</v>
      </c>
      <c r="E23" s="29">
        <v>0.02</v>
      </c>
      <c r="F23" s="30" cm="1">
        <f t="array" ref="F23">INDEX(C23:E23,ScenarioNo)</f>
        <v>0</v>
      </c>
      <c r="G23" s="3" t="s">
        <v>173</v>
      </c>
    </row>
  </sheetData>
  <dataValidations count="2">
    <dataValidation type="decimal" allowBlank="1" showInputMessage="1" showErrorMessage="1" sqref="C19:E23" xr:uid="{BD07FDF7-506B-4575-91F5-D3D850E265D2}">
      <formula1>-0.5</formula1>
      <formula2>0.5</formula2>
    </dataValidation>
    <dataValidation type="date" allowBlank="1" showInputMessage="1" showErrorMessage="1" error="Pick a month in the fiscal year that has actuals." sqref="C6" xr:uid="{A850A177-1923-437D-B05F-EE40B58E3B53}">
      <formula1>FYStart</formula1>
      <formula2>LastDataMonth</formula2>
    </dataValidation>
  </dataValidations>
  <printOptions horizontalCentered="1"/>
  <pageMargins left="0.35" right="0.35" top="0.44999999999999996" bottom="0.5" header="0.3" footer="0.2"/>
  <pageSetup orientation="landscape" r:id="rId1"/>
  <headerFooter>
    <oddFooter>&amp;C&amp;8&amp;A&amp;L&amp;8Kestrel Bay Provisions (fictional) · FP&amp;&amp;A model&amp;R&amp;8Page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A8267-F581-4E75-9444-5846216523F0}">
  <sheetPr>
    <tabColor rgb="FF98A2B3"/>
  </sheetPr>
  <dimension ref="B1:M3460"/>
  <sheetViews>
    <sheetView zoomScale="90" zoomScaleNormal="90" workbookViewId="0">
      <pane ySplit="4" topLeftCell="A5" activePane="bottomLeft" state="frozen"/>
      <selection pane="bottomLeft"/>
    </sheetView>
  </sheetViews>
  <sheetFormatPr defaultRowHeight="13" x14ac:dyDescent="0.3"/>
  <cols>
    <col min="1" max="1" width="2.69921875" customWidth="1"/>
    <col min="2" max="2" width="10.09765625" bestFit="1" customWidth="1"/>
    <col min="3" max="3" width="6.3984375" bestFit="1" customWidth="1"/>
    <col min="4" max="4" width="13.296875" bestFit="1" customWidth="1"/>
    <col min="5" max="5" width="17.296875" bestFit="1" customWidth="1"/>
    <col min="6" max="6" width="14.796875" bestFit="1" customWidth="1"/>
    <col min="7" max="7" width="7.59765625" bestFit="1" customWidth="1"/>
    <col min="8" max="8" width="11.19921875" bestFit="1" customWidth="1"/>
    <col min="9" max="9" width="11" bestFit="1" customWidth="1"/>
    <col min="10" max="10" width="17.19921875" bestFit="1" customWidth="1"/>
    <col min="11" max="11" width="10.19921875" bestFit="1" customWidth="1"/>
    <col min="12" max="12" width="8.8984375" bestFit="1" customWidth="1"/>
  </cols>
  <sheetData>
    <row r="1" spans="2:13" ht="30" customHeight="1" x14ac:dyDescent="0.55000000000000004">
      <c r="B1" s="1" t="s">
        <v>177</v>
      </c>
    </row>
    <row r="2" spans="2:13" x14ac:dyDescent="0.3">
      <c r="B2" s="3" t="s">
        <v>178</v>
      </c>
    </row>
    <row r="4" spans="2:13" x14ac:dyDescent="0.3">
      <c r="B4" t="s">
        <v>2</v>
      </c>
      <c r="C4" t="s">
        <v>3</v>
      </c>
      <c r="D4" t="s">
        <v>4</v>
      </c>
      <c r="E4" t="s">
        <v>5</v>
      </c>
      <c r="F4" t="s">
        <v>6</v>
      </c>
      <c r="G4" t="s">
        <v>7</v>
      </c>
      <c r="H4" t="s">
        <v>67</v>
      </c>
      <c r="I4" t="s">
        <v>11</v>
      </c>
      <c r="J4" t="s">
        <v>68</v>
      </c>
      <c r="K4" t="s">
        <v>179</v>
      </c>
      <c r="L4" t="s">
        <v>12</v>
      </c>
      <c r="M4" t="s">
        <v>13</v>
      </c>
    </row>
    <row r="5" spans="2:13" x14ac:dyDescent="0.3">
      <c r="B5" s="5">
        <v>46023</v>
      </c>
      <c r="C5" t="s">
        <v>14</v>
      </c>
      <c r="D5" t="s">
        <v>15</v>
      </c>
      <c r="E5" t="s">
        <v>20</v>
      </c>
      <c r="F5" t="s">
        <v>17</v>
      </c>
      <c r="G5">
        <v>166</v>
      </c>
      <c r="H5">
        <v>249.14</v>
      </c>
      <c r="I5">
        <v>210.41</v>
      </c>
      <c r="J5">
        <v>1.66</v>
      </c>
      <c r="K5">
        <v>41357.24</v>
      </c>
      <c r="L5">
        <v>34928.06</v>
      </c>
      <c r="M5">
        <v>275.56</v>
      </c>
    </row>
    <row r="6" spans="2:13" x14ac:dyDescent="0.3">
      <c r="B6" s="5">
        <v>46023</v>
      </c>
      <c r="C6" t="s">
        <v>23</v>
      </c>
      <c r="D6" t="s">
        <v>15</v>
      </c>
      <c r="E6" t="s">
        <v>20</v>
      </c>
      <c r="F6" t="s">
        <v>17</v>
      </c>
      <c r="G6">
        <v>422</v>
      </c>
      <c r="H6">
        <v>108.52</v>
      </c>
      <c r="I6">
        <v>92.08</v>
      </c>
      <c r="J6">
        <v>1.66</v>
      </c>
      <c r="K6">
        <v>45795.439999999995</v>
      </c>
      <c r="L6">
        <v>38857.760000000002</v>
      </c>
      <c r="M6">
        <v>700.52</v>
      </c>
    </row>
    <row r="7" spans="2:13" x14ac:dyDescent="0.3">
      <c r="B7" s="5">
        <v>46023</v>
      </c>
      <c r="C7" t="s">
        <v>25</v>
      </c>
      <c r="D7" t="s">
        <v>15</v>
      </c>
      <c r="E7" t="s">
        <v>20</v>
      </c>
      <c r="F7" t="s">
        <v>17</v>
      </c>
      <c r="G7">
        <v>89</v>
      </c>
      <c r="H7">
        <v>315.89999999999998</v>
      </c>
      <c r="I7">
        <v>272.13</v>
      </c>
      <c r="J7">
        <v>1.66</v>
      </c>
      <c r="K7">
        <v>28115.1</v>
      </c>
      <c r="L7">
        <v>24219.57</v>
      </c>
      <c r="M7">
        <v>147.73999999999998</v>
      </c>
    </row>
    <row r="8" spans="2:13" x14ac:dyDescent="0.3">
      <c r="B8" s="5">
        <v>46023</v>
      </c>
      <c r="C8" t="s">
        <v>25</v>
      </c>
      <c r="D8" t="s">
        <v>15</v>
      </c>
      <c r="E8" t="s">
        <v>21</v>
      </c>
      <c r="F8" t="s">
        <v>17</v>
      </c>
      <c r="G8">
        <v>56</v>
      </c>
      <c r="H8">
        <v>346.11</v>
      </c>
      <c r="I8">
        <v>272.27999999999997</v>
      </c>
      <c r="J8">
        <v>1.66</v>
      </c>
      <c r="K8">
        <v>19382.16</v>
      </c>
      <c r="L8">
        <v>15247.679999999998</v>
      </c>
      <c r="M8">
        <v>92.96</v>
      </c>
    </row>
    <row r="9" spans="2:13" x14ac:dyDescent="0.3">
      <c r="B9" s="5">
        <v>46023</v>
      </c>
      <c r="C9" t="s">
        <v>31</v>
      </c>
      <c r="D9" t="s">
        <v>32</v>
      </c>
      <c r="E9" t="s">
        <v>20</v>
      </c>
      <c r="F9" t="s">
        <v>17</v>
      </c>
      <c r="G9">
        <v>437</v>
      </c>
      <c r="H9">
        <v>71.739999999999995</v>
      </c>
      <c r="I9">
        <v>59.94</v>
      </c>
      <c r="J9">
        <v>1.66</v>
      </c>
      <c r="K9">
        <v>31350.379999999997</v>
      </c>
      <c r="L9">
        <v>26193.78</v>
      </c>
      <c r="M9">
        <v>725.42</v>
      </c>
    </row>
    <row r="10" spans="2:13" x14ac:dyDescent="0.3">
      <c r="B10" s="5">
        <v>46023</v>
      </c>
      <c r="C10" t="s">
        <v>31</v>
      </c>
      <c r="D10" t="s">
        <v>32</v>
      </c>
      <c r="E10" t="s">
        <v>16</v>
      </c>
      <c r="F10" t="s">
        <v>17</v>
      </c>
      <c r="G10">
        <v>641</v>
      </c>
      <c r="H10">
        <v>82.98</v>
      </c>
      <c r="I10">
        <v>59.99</v>
      </c>
      <c r="J10">
        <v>1.66</v>
      </c>
      <c r="K10">
        <v>53190.18</v>
      </c>
      <c r="L10">
        <v>38453.590000000004</v>
      </c>
      <c r="M10">
        <v>1064.06</v>
      </c>
    </row>
    <row r="11" spans="2:13" x14ac:dyDescent="0.3">
      <c r="B11" s="5">
        <v>46023</v>
      </c>
      <c r="C11" t="s">
        <v>33</v>
      </c>
      <c r="D11" t="s">
        <v>32</v>
      </c>
      <c r="E11" t="s">
        <v>21</v>
      </c>
      <c r="F11" t="s">
        <v>17</v>
      </c>
      <c r="G11">
        <v>249</v>
      </c>
      <c r="H11">
        <v>124.91</v>
      </c>
      <c r="I11">
        <v>94.73</v>
      </c>
      <c r="J11">
        <v>1.66</v>
      </c>
      <c r="K11">
        <v>31102.59</v>
      </c>
      <c r="L11">
        <v>23587.77</v>
      </c>
      <c r="M11">
        <v>413.34</v>
      </c>
    </row>
    <row r="12" spans="2:13" x14ac:dyDescent="0.3">
      <c r="B12" s="5">
        <v>46023</v>
      </c>
      <c r="C12" t="s">
        <v>34</v>
      </c>
      <c r="D12" t="s">
        <v>32</v>
      </c>
      <c r="E12" t="s">
        <v>20</v>
      </c>
      <c r="F12" t="s">
        <v>17</v>
      </c>
      <c r="G12">
        <v>324</v>
      </c>
      <c r="H12">
        <v>88.94</v>
      </c>
      <c r="I12">
        <v>72.819999999999993</v>
      </c>
      <c r="J12">
        <v>1.66</v>
      </c>
      <c r="K12">
        <v>28816.559999999998</v>
      </c>
      <c r="L12">
        <v>23593.679999999997</v>
      </c>
      <c r="M12">
        <v>537.83999999999992</v>
      </c>
    </row>
    <row r="13" spans="2:13" x14ac:dyDescent="0.3">
      <c r="B13" s="5">
        <v>46023</v>
      </c>
      <c r="C13" t="s">
        <v>34</v>
      </c>
      <c r="D13" t="s">
        <v>32</v>
      </c>
      <c r="E13" t="s">
        <v>21</v>
      </c>
      <c r="F13" t="s">
        <v>17</v>
      </c>
      <c r="G13">
        <v>191</v>
      </c>
      <c r="H13">
        <v>96.83</v>
      </c>
      <c r="I13">
        <v>72.86</v>
      </c>
      <c r="J13">
        <v>1.66</v>
      </c>
      <c r="K13">
        <v>18494.53</v>
      </c>
      <c r="L13">
        <v>13916.26</v>
      </c>
      <c r="M13">
        <v>317.06</v>
      </c>
    </row>
    <row r="14" spans="2:13" x14ac:dyDescent="0.3">
      <c r="B14" s="5">
        <v>46023</v>
      </c>
      <c r="C14" t="s">
        <v>34</v>
      </c>
      <c r="D14" t="s">
        <v>32</v>
      </c>
      <c r="E14" t="s">
        <v>16</v>
      </c>
      <c r="F14" t="s">
        <v>17</v>
      </c>
      <c r="G14">
        <v>474</v>
      </c>
      <c r="H14">
        <v>101.96</v>
      </c>
      <c r="I14">
        <v>72.819999999999993</v>
      </c>
      <c r="J14">
        <v>1.66</v>
      </c>
      <c r="K14">
        <v>48329.039999999994</v>
      </c>
      <c r="L14">
        <v>34516.68</v>
      </c>
      <c r="M14">
        <v>786.83999999999992</v>
      </c>
    </row>
    <row r="15" spans="2:13" x14ac:dyDescent="0.3">
      <c r="B15" s="5">
        <v>46023</v>
      </c>
      <c r="C15" t="s">
        <v>35</v>
      </c>
      <c r="D15" t="s">
        <v>32</v>
      </c>
      <c r="E15" t="s">
        <v>21</v>
      </c>
      <c r="F15" t="s">
        <v>17</v>
      </c>
      <c r="G15">
        <v>44</v>
      </c>
      <c r="H15">
        <v>189.8</v>
      </c>
      <c r="I15">
        <v>139.66999999999999</v>
      </c>
      <c r="J15">
        <v>1.66</v>
      </c>
      <c r="K15">
        <v>8351.2000000000007</v>
      </c>
      <c r="L15">
        <v>6145.48</v>
      </c>
      <c r="M15">
        <v>73.039999999999992</v>
      </c>
    </row>
    <row r="16" spans="2:13" x14ac:dyDescent="0.3">
      <c r="B16" s="5">
        <v>46023</v>
      </c>
      <c r="C16" t="s">
        <v>46</v>
      </c>
      <c r="D16" t="s">
        <v>47</v>
      </c>
      <c r="E16" t="s">
        <v>20</v>
      </c>
      <c r="F16" t="s">
        <v>17</v>
      </c>
      <c r="G16">
        <v>143</v>
      </c>
      <c r="H16">
        <v>130.94999999999999</v>
      </c>
      <c r="I16">
        <v>93.45</v>
      </c>
      <c r="J16">
        <v>1.66</v>
      </c>
      <c r="K16">
        <v>18725.849999999999</v>
      </c>
      <c r="L16">
        <v>13363.35</v>
      </c>
      <c r="M16">
        <v>237.38</v>
      </c>
    </row>
    <row r="17" spans="2:13" x14ac:dyDescent="0.3">
      <c r="B17" s="5">
        <v>46023</v>
      </c>
      <c r="C17" t="s">
        <v>46</v>
      </c>
      <c r="D17" t="s">
        <v>47</v>
      </c>
      <c r="E17" t="s">
        <v>16</v>
      </c>
      <c r="F17" t="s">
        <v>17</v>
      </c>
      <c r="G17">
        <v>208</v>
      </c>
      <c r="H17">
        <v>150.78</v>
      </c>
      <c r="I17">
        <v>93.41</v>
      </c>
      <c r="J17">
        <v>1.66</v>
      </c>
      <c r="K17">
        <v>31362.240000000002</v>
      </c>
      <c r="L17">
        <v>19429.28</v>
      </c>
      <c r="M17">
        <v>345.28</v>
      </c>
    </row>
    <row r="18" spans="2:13" x14ac:dyDescent="0.3">
      <c r="B18" s="5">
        <v>46023</v>
      </c>
      <c r="C18" t="s">
        <v>48</v>
      </c>
      <c r="D18" t="s">
        <v>47</v>
      </c>
      <c r="E18" t="s">
        <v>16</v>
      </c>
      <c r="F18" t="s">
        <v>17</v>
      </c>
      <c r="G18">
        <v>180</v>
      </c>
      <c r="H18">
        <v>125.27</v>
      </c>
      <c r="I18">
        <v>76.95</v>
      </c>
      <c r="J18">
        <v>1.66</v>
      </c>
      <c r="K18">
        <v>22548.6</v>
      </c>
      <c r="L18">
        <v>13851</v>
      </c>
      <c r="M18">
        <v>298.8</v>
      </c>
    </row>
    <row r="19" spans="2:13" x14ac:dyDescent="0.3">
      <c r="B19" s="5">
        <v>46023</v>
      </c>
      <c r="C19" t="s">
        <v>49</v>
      </c>
      <c r="D19" t="s">
        <v>47</v>
      </c>
      <c r="E19" t="s">
        <v>21</v>
      </c>
      <c r="F19" t="s">
        <v>17</v>
      </c>
      <c r="G19">
        <v>41</v>
      </c>
      <c r="H19">
        <v>238.19</v>
      </c>
      <c r="I19">
        <v>157.66</v>
      </c>
      <c r="J19">
        <v>1.66</v>
      </c>
      <c r="K19">
        <v>9765.7899999999991</v>
      </c>
      <c r="L19">
        <v>6464.0599999999995</v>
      </c>
      <c r="M19">
        <v>68.06</v>
      </c>
    </row>
    <row r="20" spans="2:13" x14ac:dyDescent="0.3">
      <c r="B20" s="5">
        <v>46023</v>
      </c>
      <c r="C20" t="s">
        <v>50</v>
      </c>
      <c r="D20" t="s">
        <v>47</v>
      </c>
      <c r="E20" t="s">
        <v>20</v>
      </c>
      <c r="F20" t="s">
        <v>17</v>
      </c>
      <c r="G20">
        <v>179</v>
      </c>
      <c r="H20">
        <v>79.06</v>
      </c>
      <c r="I20">
        <v>55.64</v>
      </c>
      <c r="J20">
        <v>1.66</v>
      </c>
      <c r="K20">
        <v>14151.74</v>
      </c>
      <c r="L20">
        <v>9959.56</v>
      </c>
      <c r="M20">
        <v>297.14</v>
      </c>
    </row>
    <row r="21" spans="2:13" x14ac:dyDescent="0.3">
      <c r="B21" s="5">
        <v>46023</v>
      </c>
      <c r="C21" t="s">
        <v>50</v>
      </c>
      <c r="D21" t="s">
        <v>47</v>
      </c>
      <c r="E21" t="s">
        <v>21</v>
      </c>
      <c r="F21" t="s">
        <v>17</v>
      </c>
      <c r="G21">
        <v>108</v>
      </c>
      <c r="H21">
        <v>86.65</v>
      </c>
      <c r="I21">
        <v>55.72</v>
      </c>
      <c r="J21">
        <v>1.66</v>
      </c>
      <c r="K21">
        <v>9358.2000000000007</v>
      </c>
      <c r="L21">
        <v>6017.76</v>
      </c>
      <c r="M21">
        <v>179.28</v>
      </c>
    </row>
    <row r="22" spans="2:13" x14ac:dyDescent="0.3">
      <c r="B22" s="5">
        <v>46023</v>
      </c>
      <c r="C22" t="s">
        <v>41</v>
      </c>
      <c r="D22" t="s">
        <v>42</v>
      </c>
      <c r="E22" t="s">
        <v>20</v>
      </c>
      <c r="F22" t="s">
        <v>17</v>
      </c>
      <c r="G22">
        <v>110</v>
      </c>
      <c r="H22">
        <v>175.01</v>
      </c>
      <c r="I22">
        <v>115.69</v>
      </c>
      <c r="J22">
        <v>1.66</v>
      </c>
      <c r="K22">
        <v>19251.099999999999</v>
      </c>
      <c r="L22">
        <v>12725.9</v>
      </c>
      <c r="M22">
        <v>182.6</v>
      </c>
    </row>
    <row r="23" spans="2:13" x14ac:dyDescent="0.3">
      <c r="B23" s="5">
        <v>46023</v>
      </c>
      <c r="C23" t="s">
        <v>43</v>
      </c>
      <c r="D23" t="s">
        <v>42</v>
      </c>
      <c r="E23" t="s">
        <v>20</v>
      </c>
      <c r="F23" t="s">
        <v>17</v>
      </c>
      <c r="G23">
        <v>98</v>
      </c>
      <c r="H23">
        <v>143.63999999999999</v>
      </c>
      <c r="I23">
        <v>95.16</v>
      </c>
      <c r="J23">
        <v>1.66</v>
      </c>
      <c r="K23">
        <v>14076.72</v>
      </c>
      <c r="L23">
        <v>9325.68</v>
      </c>
      <c r="M23">
        <v>162.67999999999998</v>
      </c>
    </row>
    <row r="24" spans="2:13" x14ac:dyDescent="0.3">
      <c r="B24" s="5">
        <v>46023</v>
      </c>
      <c r="C24" t="s">
        <v>43</v>
      </c>
      <c r="D24" t="s">
        <v>42</v>
      </c>
      <c r="E24" t="s">
        <v>21</v>
      </c>
      <c r="F24" t="s">
        <v>17</v>
      </c>
      <c r="G24">
        <v>60</v>
      </c>
      <c r="H24">
        <v>157.56</v>
      </c>
      <c r="I24">
        <v>95.16</v>
      </c>
      <c r="J24">
        <v>1.66</v>
      </c>
      <c r="K24">
        <v>9453.6</v>
      </c>
      <c r="L24">
        <v>5709.5999999999995</v>
      </c>
      <c r="M24">
        <v>99.6</v>
      </c>
    </row>
    <row r="25" spans="2:13" x14ac:dyDescent="0.3">
      <c r="B25" s="5">
        <v>46023</v>
      </c>
      <c r="C25" t="s">
        <v>44</v>
      </c>
      <c r="D25" t="s">
        <v>42</v>
      </c>
      <c r="E25" t="s">
        <v>20</v>
      </c>
      <c r="F25" t="s">
        <v>17</v>
      </c>
      <c r="G25">
        <v>52</v>
      </c>
      <c r="H25">
        <v>187.34</v>
      </c>
      <c r="I25">
        <v>127.54</v>
      </c>
      <c r="J25">
        <v>1.66</v>
      </c>
      <c r="K25">
        <v>9741.68</v>
      </c>
      <c r="L25">
        <v>6632.08</v>
      </c>
      <c r="M25">
        <v>86.32</v>
      </c>
    </row>
    <row r="26" spans="2:13" x14ac:dyDescent="0.3">
      <c r="B26" s="5">
        <v>46023</v>
      </c>
      <c r="C26" t="s">
        <v>44</v>
      </c>
      <c r="D26" t="s">
        <v>42</v>
      </c>
      <c r="E26" t="s">
        <v>16</v>
      </c>
      <c r="F26" t="s">
        <v>17</v>
      </c>
      <c r="G26">
        <v>75</v>
      </c>
      <c r="H26">
        <v>216.95</v>
      </c>
      <c r="I26">
        <v>127.67</v>
      </c>
      <c r="J26">
        <v>1.66</v>
      </c>
      <c r="K26">
        <v>16271.25</v>
      </c>
      <c r="L26">
        <v>9575.25</v>
      </c>
      <c r="M26">
        <v>124.5</v>
      </c>
    </row>
    <row r="27" spans="2:13" x14ac:dyDescent="0.3">
      <c r="B27" s="5">
        <v>46023</v>
      </c>
      <c r="C27" t="s">
        <v>45</v>
      </c>
      <c r="D27" t="s">
        <v>42</v>
      </c>
      <c r="E27" t="s">
        <v>16</v>
      </c>
      <c r="F27" t="s">
        <v>17</v>
      </c>
      <c r="G27">
        <v>127</v>
      </c>
      <c r="H27">
        <v>102.21</v>
      </c>
      <c r="I27">
        <v>58.05</v>
      </c>
      <c r="J27">
        <v>1.66</v>
      </c>
      <c r="K27">
        <v>12980.67</v>
      </c>
      <c r="L27">
        <v>7372.3499999999995</v>
      </c>
      <c r="M27">
        <v>210.82</v>
      </c>
    </row>
    <row r="28" spans="2:13" x14ac:dyDescent="0.3">
      <c r="B28" s="5">
        <v>46023</v>
      </c>
      <c r="C28" t="s">
        <v>26</v>
      </c>
      <c r="D28" t="s">
        <v>27</v>
      </c>
      <c r="E28" t="s">
        <v>16</v>
      </c>
      <c r="F28" t="s">
        <v>17</v>
      </c>
      <c r="G28">
        <v>391</v>
      </c>
      <c r="H28">
        <v>140.03</v>
      </c>
      <c r="I28">
        <v>98.04</v>
      </c>
      <c r="J28">
        <v>1.66</v>
      </c>
      <c r="K28">
        <v>54751.73</v>
      </c>
      <c r="L28">
        <v>38333.64</v>
      </c>
      <c r="M28">
        <v>649.05999999999995</v>
      </c>
    </row>
    <row r="29" spans="2:13" x14ac:dyDescent="0.3">
      <c r="B29" s="5">
        <v>46023</v>
      </c>
      <c r="C29" t="s">
        <v>28</v>
      </c>
      <c r="D29" t="s">
        <v>27</v>
      </c>
      <c r="E29" t="s">
        <v>20</v>
      </c>
      <c r="F29" t="s">
        <v>17</v>
      </c>
      <c r="G29">
        <v>177</v>
      </c>
      <c r="H29">
        <v>96.23</v>
      </c>
      <c r="I29">
        <v>76.150000000000006</v>
      </c>
      <c r="J29">
        <v>1.66</v>
      </c>
      <c r="K29">
        <v>17032.71</v>
      </c>
      <c r="L29">
        <v>13478.550000000001</v>
      </c>
      <c r="M29">
        <v>293.82</v>
      </c>
    </row>
    <row r="30" spans="2:13" x14ac:dyDescent="0.3">
      <c r="B30" s="5">
        <v>46023</v>
      </c>
      <c r="C30" t="s">
        <v>29</v>
      </c>
      <c r="D30" t="s">
        <v>27</v>
      </c>
      <c r="E30" t="s">
        <v>21</v>
      </c>
      <c r="F30" t="s">
        <v>17</v>
      </c>
      <c r="G30">
        <v>99</v>
      </c>
      <c r="H30">
        <v>147.84</v>
      </c>
      <c r="I30">
        <v>109.2</v>
      </c>
      <c r="J30">
        <v>1.66</v>
      </c>
      <c r="K30">
        <v>14636.16</v>
      </c>
      <c r="L30">
        <v>10810.800000000001</v>
      </c>
      <c r="M30">
        <v>164.34</v>
      </c>
    </row>
    <row r="31" spans="2:13" x14ac:dyDescent="0.3">
      <c r="B31" s="5">
        <v>46023</v>
      </c>
      <c r="C31" t="s">
        <v>30</v>
      </c>
      <c r="D31" t="s">
        <v>27</v>
      </c>
      <c r="E31" t="s">
        <v>20</v>
      </c>
      <c r="F31" t="s">
        <v>17</v>
      </c>
      <c r="G31">
        <v>246</v>
      </c>
      <c r="H31">
        <v>85.08</v>
      </c>
      <c r="I31">
        <v>67.83</v>
      </c>
      <c r="J31">
        <v>1.66</v>
      </c>
      <c r="K31">
        <v>20929.68</v>
      </c>
      <c r="L31">
        <v>16686.18</v>
      </c>
      <c r="M31">
        <v>408.35999999999996</v>
      </c>
    </row>
    <row r="32" spans="2:13" x14ac:dyDescent="0.3">
      <c r="B32" s="5">
        <v>46023</v>
      </c>
      <c r="C32" t="s">
        <v>39</v>
      </c>
      <c r="D32" t="s">
        <v>37</v>
      </c>
      <c r="E32" t="s">
        <v>21</v>
      </c>
      <c r="F32" t="s">
        <v>17</v>
      </c>
      <c r="G32">
        <v>26</v>
      </c>
      <c r="H32">
        <v>307.55</v>
      </c>
      <c r="I32">
        <v>240.93</v>
      </c>
      <c r="J32">
        <v>1.66</v>
      </c>
      <c r="K32">
        <v>7996.3</v>
      </c>
      <c r="L32">
        <v>6264.18</v>
      </c>
      <c r="M32">
        <v>43.16</v>
      </c>
    </row>
    <row r="33" spans="2:13" x14ac:dyDescent="0.3">
      <c r="B33" s="5">
        <v>46023</v>
      </c>
      <c r="C33" t="s">
        <v>39</v>
      </c>
      <c r="D33" t="s">
        <v>37</v>
      </c>
      <c r="E33" t="s">
        <v>16</v>
      </c>
      <c r="F33" t="s">
        <v>17</v>
      </c>
      <c r="G33">
        <v>63</v>
      </c>
      <c r="H33">
        <v>324.18</v>
      </c>
      <c r="I33">
        <v>240.89</v>
      </c>
      <c r="J33">
        <v>1.66</v>
      </c>
      <c r="K33">
        <v>20423.34</v>
      </c>
      <c r="L33">
        <v>15176.07</v>
      </c>
      <c r="M33">
        <v>104.58</v>
      </c>
    </row>
    <row r="34" spans="2:13" x14ac:dyDescent="0.3">
      <c r="B34" s="5">
        <v>46023</v>
      </c>
      <c r="C34" t="s">
        <v>40</v>
      </c>
      <c r="D34" t="s">
        <v>37</v>
      </c>
      <c r="E34" t="s">
        <v>21</v>
      </c>
      <c r="F34" t="s">
        <v>17</v>
      </c>
      <c r="G34">
        <v>49</v>
      </c>
      <c r="H34">
        <v>139.6</v>
      </c>
      <c r="I34">
        <v>109.88</v>
      </c>
      <c r="J34">
        <v>1.66</v>
      </c>
      <c r="K34">
        <v>6840.4</v>
      </c>
      <c r="L34">
        <v>5384.12</v>
      </c>
      <c r="M34">
        <v>81.339999999999989</v>
      </c>
    </row>
    <row r="35" spans="2:13" x14ac:dyDescent="0.3">
      <c r="B35" s="5">
        <v>46023</v>
      </c>
      <c r="C35" t="s">
        <v>40</v>
      </c>
      <c r="D35" t="s">
        <v>37</v>
      </c>
      <c r="E35" t="s">
        <v>16</v>
      </c>
      <c r="F35" t="s">
        <v>17</v>
      </c>
      <c r="G35">
        <v>125</v>
      </c>
      <c r="H35">
        <v>147.02000000000001</v>
      </c>
      <c r="I35">
        <v>109.8</v>
      </c>
      <c r="J35">
        <v>1.66</v>
      </c>
      <c r="K35">
        <v>18377.5</v>
      </c>
      <c r="L35">
        <v>13725</v>
      </c>
      <c r="M35">
        <v>207.5</v>
      </c>
    </row>
    <row r="36" spans="2:13" x14ac:dyDescent="0.3">
      <c r="B36" s="5">
        <v>46054</v>
      </c>
      <c r="C36" t="s">
        <v>14</v>
      </c>
      <c r="D36" t="s">
        <v>15</v>
      </c>
      <c r="E36" t="s">
        <v>20</v>
      </c>
      <c r="F36" t="s">
        <v>17</v>
      </c>
      <c r="G36">
        <v>165</v>
      </c>
      <c r="H36">
        <v>249.14</v>
      </c>
      <c r="I36">
        <v>210.41</v>
      </c>
      <c r="J36">
        <v>1.66</v>
      </c>
      <c r="K36">
        <v>41108.1</v>
      </c>
      <c r="L36">
        <v>34717.65</v>
      </c>
      <c r="M36">
        <v>273.89999999999998</v>
      </c>
    </row>
    <row r="37" spans="2:13" x14ac:dyDescent="0.3">
      <c r="B37" s="5">
        <v>46054</v>
      </c>
      <c r="C37" t="s">
        <v>23</v>
      </c>
      <c r="D37" t="s">
        <v>15</v>
      </c>
      <c r="E37" t="s">
        <v>20</v>
      </c>
      <c r="F37" t="s">
        <v>17</v>
      </c>
      <c r="G37">
        <v>428</v>
      </c>
      <c r="H37">
        <v>108.52</v>
      </c>
      <c r="I37">
        <v>92.08</v>
      </c>
      <c r="J37">
        <v>1.66</v>
      </c>
      <c r="K37">
        <v>46446.559999999998</v>
      </c>
      <c r="L37">
        <v>39410.239999999998</v>
      </c>
      <c r="M37">
        <v>710.48</v>
      </c>
    </row>
    <row r="38" spans="2:13" x14ac:dyDescent="0.3">
      <c r="B38" s="5">
        <v>46054</v>
      </c>
      <c r="C38" t="s">
        <v>25</v>
      </c>
      <c r="D38" t="s">
        <v>15</v>
      </c>
      <c r="E38" t="s">
        <v>20</v>
      </c>
      <c r="F38" t="s">
        <v>17</v>
      </c>
      <c r="G38">
        <v>91</v>
      </c>
      <c r="H38">
        <v>315.89999999999998</v>
      </c>
      <c r="I38">
        <v>272.13</v>
      </c>
      <c r="J38">
        <v>1.66</v>
      </c>
      <c r="K38">
        <v>28746.899999999998</v>
      </c>
      <c r="L38">
        <v>24763.829999999998</v>
      </c>
      <c r="M38">
        <v>151.06</v>
      </c>
    </row>
    <row r="39" spans="2:13" x14ac:dyDescent="0.3">
      <c r="B39" s="5">
        <v>46054</v>
      </c>
      <c r="C39" t="s">
        <v>25</v>
      </c>
      <c r="D39" t="s">
        <v>15</v>
      </c>
      <c r="E39" t="s">
        <v>21</v>
      </c>
      <c r="F39" t="s">
        <v>17</v>
      </c>
      <c r="G39">
        <v>54</v>
      </c>
      <c r="H39">
        <v>346.11</v>
      </c>
      <c r="I39">
        <v>272.27999999999997</v>
      </c>
      <c r="J39">
        <v>1.66</v>
      </c>
      <c r="K39">
        <v>18689.940000000002</v>
      </c>
      <c r="L39">
        <v>14703.119999999999</v>
      </c>
      <c r="M39">
        <v>89.64</v>
      </c>
    </row>
    <row r="40" spans="2:13" x14ac:dyDescent="0.3">
      <c r="B40" s="5">
        <v>46054</v>
      </c>
      <c r="C40" t="s">
        <v>31</v>
      </c>
      <c r="D40" t="s">
        <v>32</v>
      </c>
      <c r="E40" t="s">
        <v>20</v>
      </c>
      <c r="F40" t="s">
        <v>17</v>
      </c>
      <c r="G40">
        <v>433</v>
      </c>
      <c r="H40">
        <v>71.739999999999995</v>
      </c>
      <c r="I40">
        <v>59.94</v>
      </c>
      <c r="J40">
        <v>1.66</v>
      </c>
      <c r="K40">
        <v>31063.42</v>
      </c>
      <c r="L40">
        <v>25954.02</v>
      </c>
      <c r="M40">
        <v>718.78</v>
      </c>
    </row>
    <row r="41" spans="2:13" x14ac:dyDescent="0.3">
      <c r="B41" s="5">
        <v>46054</v>
      </c>
      <c r="C41" t="s">
        <v>31</v>
      </c>
      <c r="D41" t="s">
        <v>32</v>
      </c>
      <c r="E41" t="s">
        <v>16</v>
      </c>
      <c r="F41" t="s">
        <v>17</v>
      </c>
      <c r="G41">
        <v>659</v>
      </c>
      <c r="H41">
        <v>82.98</v>
      </c>
      <c r="I41">
        <v>59.99</v>
      </c>
      <c r="J41">
        <v>1.66</v>
      </c>
      <c r="K41">
        <v>54683.82</v>
      </c>
      <c r="L41">
        <v>39533.410000000003</v>
      </c>
      <c r="M41">
        <v>1093.94</v>
      </c>
    </row>
    <row r="42" spans="2:13" x14ac:dyDescent="0.3">
      <c r="B42" s="5">
        <v>46054</v>
      </c>
      <c r="C42" t="s">
        <v>33</v>
      </c>
      <c r="D42" t="s">
        <v>32</v>
      </c>
      <c r="E42" t="s">
        <v>21</v>
      </c>
      <c r="F42" t="s">
        <v>17</v>
      </c>
      <c r="G42">
        <v>244</v>
      </c>
      <c r="H42">
        <v>124.91</v>
      </c>
      <c r="I42">
        <v>94.73</v>
      </c>
      <c r="J42">
        <v>1.66</v>
      </c>
      <c r="K42">
        <v>30478.04</v>
      </c>
      <c r="L42">
        <v>23114.120000000003</v>
      </c>
      <c r="M42">
        <v>405.03999999999996</v>
      </c>
    </row>
    <row r="43" spans="2:13" x14ac:dyDescent="0.3">
      <c r="B43" s="5">
        <v>46054</v>
      </c>
      <c r="C43" t="s">
        <v>34</v>
      </c>
      <c r="D43" t="s">
        <v>32</v>
      </c>
      <c r="E43" t="s">
        <v>20</v>
      </c>
      <c r="F43" t="s">
        <v>17</v>
      </c>
      <c r="G43">
        <v>332</v>
      </c>
      <c r="H43">
        <v>88.94</v>
      </c>
      <c r="I43">
        <v>72.819999999999993</v>
      </c>
      <c r="J43">
        <v>1.66</v>
      </c>
      <c r="K43">
        <v>29528.079999999998</v>
      </c>
      <c r="L43">
        <v>24176.239999999998</v>
      </c>
      <c r="M43">
        <v>551.12</v>
      </c>
    </row>
    <row r="44" spans="2:13" x14ac:dyDescent="0.3">
      <c r="B44" s="5">
        <v>46054</v>
      </c>
      <c r="C44" t="s">
        <v>34</v>
      </c>
      <c r="D44" t="s">
        <v>32</v>
      </c>
      <c r="E44" t="s">
        <v>21</v>
      </c>
      <c r="F44" t="s">
        <v>17</v>
      </c>
      <c r="G44">
        <v>194</v>
      </c>
      <c r="H44">
        <v>96.83</v>
      </c>
      <c r="I44">
        <v>72.86</v>
      </c>
      <c r="J44">
        <v>1.66</v>
      </c>
      <c r="K44">
        <v>18785.02</v>
      </c>
      <c r="L44">
        <v>14134.84</v>
      </c>
      <c r="M44">
        <v>322.03999999999996</v>
      </c>
    </row>
    <row r="45" spans="2:13" x14ac:dyDescent="0.3">
      <c r="B45" s="5">
        <v>46054</v>
      </c>
      <c r="C45" t="s">
        <v>34</v>
      </c>
      <c r="D45" t="s">
        <v>32</v>
      </c>
      <c r="E45" t="s">
        <v>16</v>
      </c>
      <c r="F45" t="s">
        <v>17</v>
      </c>
      <c r="G45">
        <v>453</v>
      </c>
      <c r="H45">
        <v>101.96</v>
      </c>
      <c r="I45">
        <v>72.819999999999993</v>
      </c>
      <c r="J45">
        <v>1.66</v>
      </c>
      <c r="K45">
        <v>46187.88</v>
      </c>
      <c r="L45">
        <v>32987.46</v>
      </c>
      <c r="M45">
        <v>751.98</v>
      </c>
    </row>
    <row r="46" spans="2:13" x14ac:dyDescent="0.3">
      <c r="B46" s="5">
        <v>46054</v>
      </c>
      <c r="C46" t="s">
        <v>35</v>
      </c>
      <c r="D46" t="s">
        <v>32</v>
      </c>
      <c r="E46" t="s">
        <v>21</v>
      </c>
      <c r="F46" t="s">
        <v>17</v>
      </c>
      <c r="G46">
        <v>45</v>
      </c>
      <c r="H46">
        <v>189.8</v>
      </c>
      <c r="I46">
        <v>139.66999999999999</v>
      </c>
      <c r="J46">
        <v>1.66</v>
      </c>
      <c r="K46">
        <v>8541</v>
      </c>
      <c r="L46">
        <v>6285.15</v>
      </c>
      <c r="M46">
        <v>74.7</v>
      </c>
    </row>
    <row r="47" spans="2:13" x14ac:dyDescent="0.3">
      <c r="B47" s="5">
        <v>46054</v>
      </c>
      <c r="C47" t="s">
        <v>46</v>
      </c>
      <c r="D47" t="s">
        <v>47</v>
      </c>
      <c r="E47" t="s">
        <v>20</v>
      </c>
      <c r="F47" t="s">
        <v>17</v>
      </c>
      <c r="G47">
        <v>139</v>
      </c>
      <c r="H47">
        <v>130.94999999999999</v>
      </c>
      <c r="I47">
        <v>93.45</v>
      </c>
      <c r="J47">
        <v>1.66</v>
      </c>
      <c r="K47">
        <v>18202.05</v>
      </c>
      <c r="L47">
        <v>12989.550000000001</v>
      </c>
      <c r="M47">
        <v>230.73999999999998</v>
      </c>
    </row>
    <row r="48" spans="2:13" x14ac:dyDescent="0.3">
      <c r="B48" s="5">
        <v>46054</v>
      </c>
      <c r="C48" t="s">
        <v>46</v>
      </c>
      <c r="D48" t="s">
        <v>47</v>
      </c>
      <c r="E48" t="s">
        <v>16</v>
      </c>
      <c r="F48" t="s">
        <v>17</v>
      </c>
      <c r="G48">
        <v>195</v>
      </c>
      <c r="H48">
        <v>150.78</v>
      </c>
      <c r="I48">
        <v>93.41</v>
      </c>
      <c r="J48">
        <v>1.66</v>
      </c>
      <c r="K48">
        <v>29402.1</v>
      </c>
      <c r="L48">
        <v>18214.95</v>
      </c>
      <c r="M48">
        <v>323.7</v>
      </c>
    </row>
    <row r="49" spans="2:13" x14ac:dyDescent="0.3">
      <c r="B49" s="5">
        <v>46054</v>
      </c>
      <c r="C49" t="s">
        <v>48</v>
      </c>
      <c r="D49" t="s">
        <v>47</v>
      </c>
      <c r="E49" t="s">
        <v>16</v>
      </c>
      <c r="F49" t="s">
        <v>17</v>
      </c>
      <c r="G49">
        <v>170</v>
      </c>
      <c r="H49">
        <v>125.27</v>
      </c>
      <c r="I49">
        <v>76.95</v>
      </c>
      <c r="J49">
        <v>1.66</v>
      </c>
      <c r="K49">
        <v>21295.899999999998</v>
      </c>
      <c r="L49">
        <v>13081.5</v>
      </c>
      <c r="M49">
        <v>282.2</v>
      </c>
    </row>
    <row r="50" spans="2:13" x14ac:dyDescent="0.3">
      <c r="B50" s="5">
        <v>46054</v>
      </c>
      <c r="C50" t="s">
        <v>49</v>
      </c>
      <c r="D50" t="s">
        <v>47</v>
      </c>
      <c r="E50" t="s">
        <v>21</v>
      </c>
      <c r="F50" t="s">
        <v>17</v>
      </c>
      <c r="G50">
        <v>38</v>
      </c>
      <c r="H50">
        <v>238.19</v>
      </c>
      <c r="I50">
        <v>157.66</v>
      </c>
      <c r="J50">
        <v>1.66</v>
      </c>
      <c r="K50">
        <v>9051.2199999999993</v>
      </c>
      <c r="L50">
        <v>5991.08</v>
      </c>
      <c r="M50">
        <v>63.08</v>
      </c>
    </row>
    <row r="51" spans="2:13" x14ac:dyDescent="0.3">
      <c r="B51" s="5">
        <v>46054</v>
      </c>
      <c r="C51" t="s">
        <v>50</v>
      </c>
      <c r="D51" t="s">
        <v>47</v>
      </c>
      <c r="E51" t="s">
        <v>20</v>
      </c>
      <c r="F51" t="s">
        <v>17</v>
      </c>
      <c r="G51">
        <v>179</v>
      </c>
      <c r="H51">
        <v>79.06</v>
      </c>
      <c r="I51">
        <v>55.64</v>
      </c>
      <c r="J51">
        <v>1.66</v>
      </c>
      <c r="K51">
        <v>14151.74</v>
      </c>
      <c r="L51">
        <v>9959.56</v>
      </c>
      <c r="M51">
        <v>297.14</v>
      </c>
    </row>
    <row r="52" spans="2:13" x14ac:dyDescent="0.3">
      <c r="B52" s="5">
        <v>46054</v>
      </c>
      <c r="C52" t="s">
        <v>50</v>
      </c>
      <c r="D52" t="s">
        <v>47</v>
      </c>
      <c r="E52" t="s">
        <v>21</v>
      </c>
      <c r="F52" t="s">
        <v>17</v>
      </c>
      <c r="G52">
        <v>103</v>
      </c>
      <c r="H52">
        <v>86.65</v>
      </c>
      <c r="I52">
        <v>55.72</v>
      </c>
      <c r="J52">
        <v>1.66</v>
      </c>
      <c r="K52">
        <v>8924.9500000000007</v>
      </c>
      <c r="L52">
        <v>5739.16</v>
      </c>
      <c r="M52">
        <v>170.98</v>
      </c>
    </row>
    <row r="53" spans="2:13" x14ac:dyDescent="0.3">
      <c r="B53" s="5">
        <v>46054</v>
      </c>
      <c r="C53" t="s">
        <v>41</v>
      </c>
      <c r="D53" t="s">
        <v>42</v>
      </c>
      <c r="E53" t="s">
        <v>20</v>
      </c>
      <c r="F53" t="s">
        <v>17</v>
      </c>
      <c r="G53">
        <v>102</v>
      </c>
      <c r="H53">
        <v>175.01</v>
      </c>
      <c r="I53">
        <v>115.69</v>
      </c>
      <c r="J53">
        <v>1.66</v>
      </c>
      <c r="K53">
        <v>17851.02</v>
      </c>
      <c r="L53">
        <v>11800.38</v>
      </c>
      <c r="M53">
        <v>169.32</v>
      </c>
    </row>
    <row r="54" spans="2:13" x14ac:dyDescent="0.3">
      <c r="B54" s="5">
        <v>46054</v>
      </c>
      <c r="C54" t="s">
        <v>43</v>
      </c>
      <c r="D54" t="s">
        <v>42</v>
      </c>
      <c r="E54" t="s">
        <v>20</v>
      </c>
      <c r="F54" t="s">
        <v>17</v>
      </c>
      <c r="G54">
        <v>92</v>
      </c>
      <c r="H54">
        <v>143.63999999999999</v>
      </c>
      <c r="I54">
        <v>95.16</v>
      </c>
      <c r="J54">
        <v>1.66</v>
      </c>
      <c r="K54">
        <v>13214.88</v>
      </c>
      <c r="L54">
        <v>8754.7199999999993</v>
      </c>
      <c r="M54">
        <v>152.72</v>
      </c>
    </row>
    <row r="55" spans="2:13" x14ac:dyDescent="0.3">
      <c r="B55" s="5">
        <v>46054</v>
      </c>
      <c r="C55" t="s">
        <v>43</v>
      </c>
      <c r="D55" t="s">
        <v>42</v>
      </c>
      <c r="E55" t="s">
        <v>21</v>
      </c>
      <c r="F55" t="s">
        <v>17</v>
      </c>
      <c r="G55">
        <v>55</v>
      </c>
      <c r="H55">
        <v>157.56</v>
      </c>
      <c r="I55">
        <v>95.16</v>
      </c>
      <c r="J55">
        <v>1.66</v>
      </c>
      <c r="K55">
        <v>8665.7999999999993</v>
      </c>
      <c r="L55">
        <v>5233.8</v>
      </c>
      <c r="M55">
        <v>91.3</v>
      </c>
    </row>
    <row r="56" spans="2:13" x14ac:dyDescent="0.3">
      <c r="B56" s="5">
        <v>46054</v>
      </c>
      <c r="C56" t="s">
        <v>44</v>
      </c>
      <c r="D56" t="s">
        <v>42</v>
      </c>
      <c r="E56" t="s">
        <v>20</v>
      </c>
      <c r="F56" t="s">
        <v>17</v>
      </c>
      <c r="G56">
        <v>46</v>
      </c>
      <c r="H56">
        <v>187.34</v>
      </c>
      <c r="I56">
        <v>127.54</v>
      </c>
      <c r="J56">
        <v>1.66</v>
      </c>
      <c r="K56">
        <v>8617.64</v>
      </c>
      <c r="L56">
        <v>5866.84</v>
      </c>
      <c r="M56">
        <v>76.36</v>
      </c>
    </row>
    <row r="57" spans="2:13" x14ac:dyDescent="0.3">
      <c r="B57" s="5">
        <v>46054</v>
      </c>
      <c r="C57" t="s">
        <v>44</v>
      </c>
      <c r="D57" t="s">
        <v>42</v>
      </c>
      <c r="E57" t="s">
        <v>16</v>
      </c>
      <c r="F57" t="s">
        <v>17</v>
      </c>
      <c r="G57">
        <v>70</v>
      </c>
      <c r="H57">
        <v>216.95</v>
      </c>
      <c r="I57">
        <v>127.67</v>
      </c>
      <c r="J57">
        <v>1.66</v>
      </c>
      <c r="K57">
        <v>15186.5</v>
      </c>
      <c r="L57">
        <v>8936.9</v>
      </c>
      <c r="M57">
        <v>116.19999999999999</v>
      </c>
    </row>
    <row r="58" spans="2:13" x14ac:dyDescent="0.3">
      <c r="B58" s="5">
        <v>46054</v>
      </c>
      <c r="C58" t="s">
        <v>45</v>
      </c>
      <c r="D58" t="s">
        <v>42</v>
      </c>
      <c r="E58" t="s">
        <v>16</v>
      </c>
      <c r="F58" t="s">
        <v>17</v>
      </c>
      <c r="G58">
        <v>123</v>
      </c>
      <c r="H58">
        <v>102.21</v>
      </c>
      <c r="I58">
        <v>58.05</v>
      </c>
      <c r="J58">
        <v>1.66</v>
      </c>
      <c r="K58">
        <v>12571.83</v>
      </c>
      <c r="L58">
        <v>7140.15</v>
      </c>
      <c r="M58">
        <v>204.17999999999998</v>
      </c>
    </row>
    <row r="59" spans="2:13" x14ac:dyDescent="0.3">
      <c r="B59" s="5">
        <v>46054</v>
      </c>
      <c r="C59" t="s">
        <v>26</v>
      </c>
      <c r="D59" t="s">
        <v>27</v>
      </c>
      <c r="E59" t="s">
        <v>16</v>
      </c>
      <c r="F59" t="s">
        <v>17</v>
      </c>
      <c r="G59">
        <v>374</v>
      </c>
      <c r="H59">
        <v>140.03</v>
      </c>
      <c r="I59">
        <v>98.04</v>
      </c>
      <c r="J59">
        <v>1.66</v>
      </c>
      <c r="K59">
        <v>52371.22</v>
      </c>
      <c r="L59">
        <v>36666.959999999999</v>
      </c>
      <c r="M59">
        <v>620.83999999999992</v>
      </c>
    </row>
    <row r="60" spans="2:13" x14ac:dyDescent="0.3">
      <c r="B60" s="5">
        <v>46054</v>
      </c>
      <c r="C60" t="s">
        <v>28</v>
      </c>
      <c r="D60" t="s">
        <v>27</v>
      </c>
      <c r="E60" t="s">
        <v>20</v>
      </c>
      <c r="F60" t="s">
        <v>17</v>
      </c>
      <c r="G60">
        <v>169</v>
      </c>
      <c r="H60">
        <v>96.23</v>
      </c>
      <c r="I60">
        <v>76.150000000000006</v>
      </c>
      <c r="J60">
        <v>1.66</v>
      </c>
      <c r="K60">
        <v>16262.87</v>
      </c>
      <c r="L60">
        <v>12869.35</v>
      </c>
      <c r="M60">
        <v>280.53999999999996</v>
      </c>
    </row>
    <row r="61" spans="2:13" x14ac:dyDescent="0.3">
      <c r="B61" s="5">
        <v>46054</v>
      </c>
      <c r="C61" t="s">
        <v>29</v>
      </c>
      <c r="D61" t="s">
        <v>27</v>
      </c>
      <c r="E61" t="s">
        <v>21</v>
      </c>
      <c r="F61" t="s">
        <v>17</v>
      </c>
      <c r="G61">
        <v>93</v>
      </c>
      <c r="H61">
        <v>147.84</v>
      </c>
      <c r="I61">
        <v>109.2</v>
      </c>
      <c r="J61">
        <v>1.66</v>
      </c>
      <c r="K61">
        <v>13749.12</v>
      </c>
      <c r="L61">
        <v>10155.6</v>
      </c>
      <c r="M61">
        <v>154.38</v>
      </c>
    </row>
    <row r="62" spans="2:13" x14ac:dyDescent="0.3">
      <c r="B62" s="5">
        <v>46054</v>
      </c>
      <c r="C62" t="s">
        <v>30</v>
      </c>
      <c r="D62" t="s">
        <v>27</v>
      </c>
      <c r="E62" t="s">
        <v>20</v>
      </c>
      <c r="F62" t="s">
        <v>17</v>
      </c>
      <c r="G62">
        <v>235</v>
      </c>
      <c r="H62">
        <v>85.08</v>
      </c>
      <c r="I62">
        <v>67.83</v>
      </c>
      <c r="J62">
        <v>1.66</v>
      </c>
      <c r="K62">
        <v>19993.8</v>
      </c>
      <c r="L62">
        <v>15940.05</v>
      </c>
      <c r="M62">
        <v>390.09999999999997</v>
      </c>
    </row>
    <row r="63" spans="2:13" x14ac:dyDescent="0.3">
      <c r="B63" s="5">
        <v>46054</v>
      </c>
      <c r="C63" t="s">
        <v>39</v>
      </c>
      <c r="D63" t="s">
        <v>37</v>
      </c>
      <c r="E63" t="s">
        <v>21</v>
      </c>
      <c r="F63" t="s">
        <v>17</v>
      </c>
      <c r="G63">
        <v>26</v>
      </c>
      <c r="H63">
        <v>307.55</v>
      </c>
      <c r="I63">
        <v>240.93</v>
      </c>
      <c r="J63">
        <v>1.66</v>
      </c>
      <c r="K63">
        <v>7996.3</v>
      </c>
      <c r="L63">
        <v>6264.18</v>
      </c>
      <c r="M63">
        <v>43.16</v>
      </c>
    </row>
    <row r="64" spans="2:13" x14ac:dyDescent="0.3">
      <c r="B64" s="5">
        <v>46054</v>
      </c>
      <c r="C64" t="s">
        <v>39</v>
      </c>
      <c r="D64" t="s">
        <v>37</v>
      </c>
      <c r="E64" t="s">
        <v>16</v>
      </c>
      <c r="F64" t="s">
        <v>17</v>
      </c>
      <c r="G64">
        <v>64</v>
      </c>
      <c r="H64">
        <v>324.18</v>
      </c>
      <c r="I64">
        <v>240.89</v>
      </c>
      <c r="J64">
        <v>1.66</v>
      </c>
      <c r="K64">
        <v>20747.52</v>
      </c>
      <c r="L64">
        <v>15416.96</v>
      </c>
      <c r="M64">
        <v>106.24</v>
      </c>
    </row>
    <row r="65" spans="2:13" x14ac:dyDescent="0.3">
      <c r="B65" s="5">
        <v>46054</v>
      </c>
      <c r="C65" t="s">
        <v>40</v>
      </c>
      <c r="D65" t="s">
        <v>37</v>
      </c>
      <c r="E65" t="s">
        <v>21</v>
      </c>
      <c r="F65" t="s">
        <v>17</v>
      </c>
      <c r="G65">
        <v>49</v>
      </c>
      <c r="H65">
        <v>139.6</v>
      </c>
      <c r="I65">
        <v>109.88</v>
      </c>
      <c r="J65">
        <v>1.66</v>
      </c>
      <c r="K65">
        <v>6840.4</v>
      </c>
      <c r="L65">
        <v>5384.12</v>
      </c>
      <c r="M65">
        <v>81.339999999999989</v>
      </c>
    </row>
    <row r="66" spans="2:13" x14ac:dyDescent="0.3">
      <c r="B66" s="5">
        <v>46054</v>
      </c>
      <c r="C66" t="s">
        <v>40</v>
      </c>
      <c r="D66" t="s">
        <v>37</v>
      </c>
      <c r="E66" t="s">
        <v>16</v>
      </c>
      <c r="F66" t="s">
        <v>17</v>
      </c>
      <c r="G66">
        <v>123</v>
      </c>
      <c r="H66">
        <v>147.02000000000001</v>
      </c>
      <c r="I66">
        <v>109.8</v>
      </c>
      <c r="J66">
        <v>1.66</v>
      </c>
      <c r="K66">
        <v>18083.460000000003</v>
      </c>
      <c r="L66">
        <v>13505.4</v>
      </c>
      <c r="M66">
        <v>204.17999999999998</v>
      </c>
    </row>
    <row r="67" spans="2:13" x14ac:dyDescent="0.3">
      <c r="B67" s="5">
        <v>46082</v>
      </c>
      <c r="C67" t="s">
        <v>14</v>
      </c>
      <c r="D67" t="s">
        <v>15</v>
      </c>
      <c r="E67" t="s">
        <v>20</v>
      </c>
      <c r="F67" t="s">
        <v>17</v>
      </c>
      <c r="G67">
        <v>168</v>
      </c>
      <c r="H67">
        <v>249.14</v>
      </c>
      <c r="I67">
        <v>210.41</v>
      </c>
      <c r="J67">
        <v>1.66</v>
      </c>
      <c r="K67">
        <v>41855.519999999997</v>
      </c>
      <c r="L67">
        <v>35348.879999999997</v>
      </c>
      <c r="M67">
        <v>278.88</v>
      </c>
    </row>
    <row r="68" spans="2:13" x14ac:dyDescent="0.3">
      <c r="B68" s="5">
        <v>46082</v>
      </c>
      <c r="C68" t="s">
        <v>23</v>
      </c>
      <c r="D68" t="s">
        <v>15</v>
      </c>
      <c r="E68" t="s">
        <v>20</v>
      </c>
      <c r="F68" t="s">
        <v>17</v>
      </c>
      <c r="G68">
        <v>466</v>
      </c>
      <c r="H68">
        <v>108.52</v>
      </c>
      <c r="I68">
        <v>92.08</v>
      </c>
      <c r="J68">
        <v>1.66</v>
      </c>
      <c r="K68">
        <v>50570.32</v>
      </c>
      <c r="L68">
        <v>42909.279999999999</v>
      </c>
      <c r="M68">
        <v>773.56</v>
      </c>
    </row>
    <row r="69" spans="2:13" x14ac:dyDescent="0.3">
      <c r="B69" s="5">
        <v>46082</v>
      </c>
      <c r="C69" t="s">
        <v>25</v>
      </c>
      <c r="D69" t="s">
        <v>15</v>
      </c>
      <c r="E69" t="s">
        <v>20</v>
      </c>
      <c r="F69" t="s">
        <v>17</v>
      </c>
      <c r="G69">
        <v>95</v>
      </c>
      <c r="H69">
        <v>315.89999999999998</v>
      </c>
      <c r="I69">
        <v>272.13</v>
      </c>
      <c r="J69">
        <v>1.66</v>
      </c>
      <c r="K69">
        <v>30010.499999999996</v>
      </c>
      <c r="L69">
        <v>25852.35</v>
      </c>
      <c r="M69">
        <v>157.69999999999999</v>
      </c>
    </row>
    <row r="70" spans="2:13" x14ac:dyDescent="0.3">
      <c r="B70" s="5">
        <v>46082</v>
      </c>
      <c r="C70" t="s">
        <v>25</v>
      </c>
      <c r="D70" t="s">
        <v>15</v>
      </c>
      <c r="E70" t="s">
        <v>21</v>
      </c>
      <c r="F70" t="s">
        <v>17</v>
      </c>
      <c r="G70">
        <v>57</v>
      </c>
      <c r="H70">
        <v>346.11</v>
      </c>
      <c r="I70">
        <v>272.27999999999997</v>
      </c>
      <c r="J70">
        <v>1.66</v>
      </c>
      <c r="K70">
        <v>19728.27</v>
      </c>
      <c r="L70">
        <v>15519.96</v>
      </c>
      <c r="M70">
        <v>94.61999999999999</v>
      </c>
    </row>
    <row r="71" spans="2:13" x14ac:dyDescent="0.3">
      <c r="B71" s="5">
        <v>46082</v>
      </c>
      <c r="C71" t="s">
        <v>31</v>
      </c>
      <c r="D71" t="s">
        <v>32</v>
      </c>
      <c r="E71" t="s">
        <v>20</v>
      </c>
      <c r="F71" t="s">
        <v>17</v>
      </c>
      <c r="G71">
        <v>474</v>
      </c>
      <c r="H71">
        <v>71.739999999999995</v>
      </c>
      <c r="I71">
        <v>59.94</v>
      </c>
      <c r="J71">
        <v>1.66</v>
      </c>
      <c r="K71">
        <v>34004.759999999995</v>
      </c>
      <c r="L71">
        <v>28411.559999999998</v>
      </c>
      <c r="M71">
        <v>786.83999999999992</v>
      </c>
    </row>
    <row r="72" spans="2:13" x14ac:dyDescent="0.3">
      <c r="B72" s="5">
        <v>46082</v>
      </c>
      <c r="C72" t="s">
        <v>31</v>
      </c>
      <c r="D72" t="s">
        <v>32</v>
      </c>
      <c r="E72" t="s">
        <v>16</v>
      </c>
      <c r="F72" t="s">
        <v>17</v>
      </c>
      <c r="G72">
        <v>666</v>
      </c>
      <c r="H72">
        <v>82.98</v>
      </c>
      <c r="I72">
        <v>59.99</v>
      </c>
      <c r="J72">
        <v>1.66</v>
      </c>
      <c r="K72">
        <v>55264.68</v>
      </c>
      <c r="L72">
        <v>39953.340000000004</v>
      </c>
      <c r="M72">
        <v>1105.56</v>
      </c>
    </row>
    <row r="73" spans="2:13" x14ac:dyDescent="0.3">
      <c r="B73" s="5">
        <v>46082</v>
      </c>
      <c r="C73" t="s">
        <v>33</v>
      </c>
      <c r="D73" t="s">
        <v>32</v>
      </c>
      <c r="E73" t="s">
        <v>21</v>
      </c>
      <c r="F73" t="s">
        <v>17</v>
      </c>
      <c r="G73">
        <v>245</v>
      </c>
      <c r="H73">
        <v>124.91</v>
      </c>
      <c r="I73">
        <v>94.73</v>
      </c>
      <c r="J73">
        <v>1.66</v>
      </c>
      <c r="K73">
        <v>30602.95</v>
      </c>
      <c r="L73">
        <v>23208.850000000002</v>
      </c>
      <c r="M73">
        <v>406.7</v>
      </c>
    </row>
    <row r="74" spans="2:13" x14ac:dyDescent="0.3">
      <c r="B74" s="5">
        <v>46082</v>
      </c>
      <c r="C74" t="s">
        <v>34</v>
      </c>
      <c r="D74" t="s">
        <v>32</v>
      </c>
      <c r="E74" t="s">
        <v>20</v>
      </c>
      <c r="F74" t="s">
        <v>17</v>
      </c>
      <c r="G74">
        <v>340</v>
      </c>
      <c r="H74">
        <v>88.94</v>
      </c>
      <c r="I74">
        <v>72.819999999999993</v>
      </c>
      <c r="J74">
        <v>1.66</v>
      </c>
      <c r="K74">
        <v>30239.599999999999</v>
      </c>
      <c r="L74">
        <v>24758.799999999999</v>
      </c>
      <c r="M74">
        <v>564.4</v>
      </c>
    </row>
    <row r="75" spans="2:13" x14ac:dyDescent="0.3">
      <c r="B75" s="5">
        <v>46082</v>
      </c>
      <c r="C75" t="s">
        <v>34</v>
      </c>
      <c r="D75" t="s">
        <v>32</v>
      </c>
      <c r="E75" t="s">
        <v>21</v>
      </c>
      <c r="F75" t="s">
        <v>17</v>
      </c>
      <c r="G75">
        <v>204</v>
      </c>
      <c r="H75">
        <v>96.83</v>
      </c>
      <c r="I75">
        <v>72.86</v>
      </c>
      <c r="J75">
        <v>1.66</v>
      </c>
      <c r="K75">
        <v>19753.32</v>
      </c>
      <c r="L75">
        <v>14863.44</v>
      </c>
      <c r="M75">
        <v>338.64</v>
      </c>
    </row>
    <row r="76" spans="2:13" x14ac:dyDescent="0.3">
      <c r="B76" s="5">
        <v>46082</v>
      </c>
      <c r="C76" t="s">
        <v>34</v>
      </c>
      <c r="D76" t="s">
        <v>32</v>
      </c>
      <c r="E76" t="s">
        <v>16</v>
      </c>
      <c r="F76" t="s">
        <v>17</v>
      </c>
      <c r="G76">
        <v>466</v>
      </c>
      <c r="H76">
        <v>101.96</v>
      </c>
      <c r="I76">
        <v>72.819999999999993</v>
      </c>
      <c r="J76">
        <v>1.66</v>
      </c>
      <c r="K76">
        <v>47513.36</v>
      </c>
      <c r="L76">
        <v>33934.119999999995</v>
      </c>
      <c r="M76">
        <v>773.56</v>
      </c>
    </row>
    <row r="77" spans="2:13" x14ac:dyDescent="0.3">
      <c r="B77" s="5">
        <v>46082</v>
      </c>
      <c r="C77" t="s">
        <v>35</v>
      </c>
      <c r="D77" t="s">
        <v>32</v>
      </c>
      <c r="E77" t="s">
        <v>21</v>
      </c>
      <c r="F77" t="s">
        <v>17</v>
      </c>
      <c r="G77">
        <v>47</v>
      </c>
      <c r="H77">
        <v>189.8</v>
      </c>
      <c r="I77">
        <v>139.66999999999999</v>
      </c>
      <c r="J77">
        <v>1.66</v>
      </c>
      <c r="K77">
        <v>8920.6</v>
      </c>
      <c r="L77">
        <v>6564.49</v>
      </c>
      <c r="M77">
        <v>78.02</v>
      </c>
    </row>
    <row r="78" spans="2:13" x14ac:dyDescent="0.3">
      <c r="B78" s="5">
        <v>46082</v>
      </c>
      <c r="C78" t="s">
        <v>46</v>
      </c>
      <c r="D78" t="s">
        <v>47</v>
      </c>
      <c r="E78" t="s">
        <v>20</v>
      </c>
      <c r="F78" t="s">
        <v>17</v>
      </c>
      <c r="G78">
        <v>150</v>
      </c>
      <c r="H78">
        <v>130.94999999999999</v>
      </c>
      <c r="I78">
        <v>93.45</v>
      </c>
      <c r="J78">
        <v>1.66</v>
      </c>
      <c r="K78">
        <v>19642.5</v>
      </c>
      <c r="L78">
        <v>14017.5</v>
      </c>
      <c r="M78">
        <v>249</v>
      </c>
    </row>
    <row r="79" spans="2:13" x14ac:dyDescent="0.3">
      <c r="B79" s="5">
        <v>46082</v>
      </c>
      <c r="C79" t="s">
        <v>46</v>
      </c>
      <c r="D79" t="s">
        <v>47</v>
      </c>
      <c r="E79" t="s">
        <v>16</v>
      </c>
      <c r="F79" t="s">
        <v>17</v>
      </c>
      <c r="G79">
        <v>214</v>
      </c>
      <c r="H79">
        <v>150.78</v>
      </c>
      <c r="I79">
        <v>93.41</v>
      </c>
      <c r="J79">
        <v>1.66</v>
      </c>
      <c r="K79">
        <v>32266.920000000002</v>
      </c>
      <c r="L79">
        <v>19989.739999999998</v>
      </c>
      <c r="M79">
        <v>355.24</v>
      </c>
    </row>
    <row r="80" spans="2:13" x14ac:dyDescent="0.3">
      <c r="B80" s="5">
        <v>46082</v>
      </c>
      <c r="C80" t="s">
        <v>48</v>
      </c>
      <c r="D80" t="s">
        <v>47</v>
      </c>
      <c r="E80" t="s">
        <v>16</v>
      </c>
      <c r="F80" t="s">
        <v>17</v>
      </c>
      <c r="G80">
        <v>182</v>
      </c>
      <c r="H80">
        <v>125.27</v>
      </c>
      <c r="I80">
        <v>76.95</v>
      </c>
      <c r="J80">
        <v>1.66</v>
      </c>
      <c r="K80">
        <v>22799.14</v>
      </c>
      <c r="L80">
        <v>14004.9</v>
      </c>
      <c r="M80">
        <v>302.12</v>
      </c>
    </row>
    <row r="81" spans="2:13" x14ac:dyDescent="0.3">
      <c r="B81" s="5">
        <v>46082</v>
      </c>
      <c r="C81" t="s">
        <v>49</v>
      </c>
      <c r="D81" t="s">
        <v>47</v>
      </c>
      <c r="E81" t="s">
        <v>21</v>
      </c>
      <c r="F81" t="s">
        <v>17</v>
      </c>
      <c r="G81">
        <v>41</v>
      </c>
      <c r="H81">
        <v>238.19</v>
      </c>
      <c r="I81">
        <v>157.66</v>
      </c>
      <c r="J81">
        <v>1.66</v>
      </c>
      <c r="K81">
        <v>9765.7899999999991</v>
      </c>
      <c r="L81">
        <v>6464.0599999999995</v>
      </c>
      <c r="M81">
        <v>68.06</v>
      </c>
    </row>
    <row r="82" spans="2:13" x14ac:dyDescent="0.3">
      <c r="B82" s="5">
        <v>46082</v>
      </c>
      <c r="C82" t="s">
        <v>50</v>
      </c>
      <c r="D82" t="s">
        <v>47</v>
      </c>
      <c r="E82" t="s">
        <v>20</v>
      </c>
      <c r="F82" t="s">
        <v>17</v>
      </c>
      <c r="G82">
        <v>181</v>
      </c>
      <c r="H82">
        <v>79.06</v>
      </c>
      <c r="I82">
        <v>55.64</v>
      </c>
      <c r="J82">
        <v>1.66</v>
      </c>
      <c r="K82">
        <v>14309.86</v>
      </c>
      <c r="L82">
        <v>10070.84</v>
      </c>
      <c r="M82">
        <v>300.45999999999998</v>
      </c>
    </row>
    <row r="83" spans="2:13" x14ac:dyDescent="0.3">
      <c r="B83" s="5">
        <v>46082</v>
      </c>
      <c r="C83" t="s">
        <v>50</v>
      </c>
      <c r="D83" t="s">
        <v>47</v>
      </c>
      <c r="E83" t="s">
        <v>21</v>
      </c>
      <c r="F83" t="s">
        <v>17</v>
      </c>
      <c r="G83">
        <v>111</v>
      </c>
      <c r="H83">
        <v>86.65</v>
      </c>
      <c r="I83">
        <v>55.72</v>
      </c>
      <c r="J83">
        <v>1.66</v>
      </c>
      <c r="K83">
        <v>9618.1500000000015</v>
      </c>
      <c r="L83">
        <v>6184.92</v>
      </c>
      <c r="M83">
        <v>184.26</v>
      </c>
    </row>
    <row r="84" spans="2:13" x14ac:dyDescent="0.3">
      <c r="B84" s="5">
        <v>46082</v>
      </c>
      <c r="C84" t="s">
        <v>41</v>
      </c>
      <c r="D84" t="s">
        <v>42</v>
      </c>
      <c r="E84" t="s">
        <v>20</v>
      </c>
      <c r="F84" t="s">
        <v>17</v>
      </c>
      <c r="G84">
        <v>107</v>
      </c>
      <c r="H84">
        <v>175.01</v>
      </c>
      <c r="I84">
        <v>115.69</v>
      </c>
      <c r="J84">
        <v>1.66</v>
      </c>
      <c r="K84">
        <v>18726.07</v>
      </c>
      <c r="L84">
        <v>12378.83</v>
      </c>
      <c r="M84">
        <v>177.62</v>
      </c>
    </row>
    <row r="85" spans="2:13" x14ac:dyDescent="0.3">
      <c r="B85" s="5">
        <v>46082</v>
      </c>
      <c r="C85" t="s">
        <v>43</v>
      </c>
      <c r="D85" t="s">
        <v>42</v>
      </c>
      <c r="E85" t="s">
        <v>20</v>
      </c>
      <c r="F85" t="s">
        <v>17</v>
      </c>
      <c r="G85">
        <v>94</v>
      </c>
      <c r="H85">
        <v>143.63999999999999</v>
      </c>
      <c r="I85">
        <v>95.16</v>
      </c>
      <c r="J85">
        <v>1.66</v>
      </c>
      <c r="K85">
        <v>13502.159999999998</v>
      </c>
      <c r="L85">
        <v>8945.0399999999991</v>
      </c>
      <c r="M85">
        <v>156.04</v>
      </c>
    </row>
    <row r="86" spans="2:13" x14ac:dyDescent="0.3">
      <c r="B86" s="5">
        <v>46082</v>
      </c>
      <c r="C86" t="s">
        <v>43</v>
      </c>
      <c r="D86" t="s">
        <v>42</v>
      </c>
      <c r="E86" t="s">
        <v>21</v>
      </c>
      <c r="F86" t="s">
        <v>17</v>
      </c>
      <c r="G86">
        <v>58</v>
      </c>
      <c r="H86">
        <v>157.56</v>
      </c>
      <c r="I86">
        <v>95.16</v>
      </c>
      <c r="J86">
        <v>1.66</v>
      </c>
      <c r="K86">
        <v>9138.48</v>
      </c>
      <c r="L86">
        <v>5519.28</v>
      </c>
      <c r="M86">
        <v>96.28</v>
      </c>
    </row>
    <row r="87" spans="2:13" x14ac:dyDescent="0.3">
      <c r="B87" s="5">
        <v>46082</v>
      </c>
      <c r="C87" t="s">
        <v>44</v>
      </c>
      <c r="D87" t="s">
        <v>42</v>
      </c>
      <c r="E87" t="s">
        <v>20</v>
      </c>
      <c r="F87" t="s">
        <v>17</v>
      </c>
      <c r="G87">
        <v>52</v>
      </c>
      <c r="H87">
        <v>187.34</v>
      </c>
      <c r="I87">
        <v>127.54</v>
      </c>
      <c r="J87">
        <v>1.66</v>
      </c>
      <c r="K87">
        <v>9741.68</v>
      </c>
      <c r="L87">
        <v>6632.08</v>
      </c>
      <c r="M87">
        <v>86.32</v>
      </c>
    </row>
    <row r="88" spans="2:13" x14ac:dyDescent="0.3">
      <c r="B88" s="5">
        <v>46082</v>
      </c>
      <c r="C88" t="s">
        <v>44</v>
      </c>
      <c r="D88" t="s">
        <v>42</v>
      </c>
      <c r="E88" t="s">
        <v>16</v>
      </c>
      <c r="F88" t="s">
        <v>17</v>
      </c>
      <c r="G88">
        <v>74</v>
      </c>
      <c r="H88">
        <v>216.95</v>
      </c>
      <c r="I88">
        <v>127.67</v>
      </c>
      <c r="J88">
        <v>1.66</v>
      </c>
      <c r="K88">
        <v>16054.3</v>
      </c>
      <c r="L88">
        <v>9447.58</v>
      </c>
      <c r="M88">
        <v>122.83999999999999</v>
      </c>
    </row>
    <row r="89" spans="2:13" x14ac:dyDescent="0.3">
      <c r="B89" s="5">
        <v>46082</v>
      </c>
      <c r="C89" t="s">
        <v>45</v>
      </c>
      <c r="D89" t="s">
        <v>42</v>
      </c>
      <c r="E89" t="s">
        <v>16</v>
      </c>
      <c r="F89" t="s">
        <v>17</v>
      </c>
      <c r="G89">
        <v>131</v>
      </c>
      <c r="H89">
        <v>102.21</v>
      </c>
      <c r="I89">
        <v>58.05</v>
      </c>
      <c r="J89">
        <v>1.66</v>
      </c>
      <c r="K89">
        <v>13389.509999999998</v>
      </c>
      <c r="L89">
        <v>7604.5499999999993</v>
      </c>
      <c r="M89">
        <v>217.45999999999998</v>
      </c>
    </row>
    <row r="90" spans="2:13" x14ac:dyDescent="0.3">
      <c r="B90" s="5">
        <v>46082</v>
      </c>
      <c r="C90" t="s">
        <v>26</v>
      </c>
      <c r="D90" t="s">
        <v>27</v>
      </c>
      <c r="E90" t="s">
        <v>16</v>
      </c>
      <c r="F90" t="s">
        <v>17</v>
      </c>
      <c r="G90">
        <v>375</v>
      </c>
      <c r="H90">
        <v>140.03</v>
      </c>
      <c r="I90">
        <v>98.04</v>
      </c>
      <c r="J90">
        <v>1.66</v>
      </c>
      <c r="K90">
        <v>52511.25</v>
      </c>
      <c r="L90">
        <v>36765</v>
      </c>
      <c r="M90">
        <v>622.5</v>
      </c>
    </row>
    <row r="91" spans="2:13" x14ac:dyDescent="0.3">
      <c r="B91" s="5">
        <v>46082</v>
      </c>
      <c r="C91" t="s">
        <v>28</v>
      </c>
      <c r="D91" t="s">
        <v>27</v>
      </c>
      <c r="E91" t="s">
        <v>20</v>
      </c>
      <c r="F91" t="s">
        <v>17</v>
      </c>
      <c r="G91">
        <v>191</v>
      </c>
      <c r="H91">
        <v>96.23</v>
      </c>
      <c r="I91">
        <v>76.150000000000006</v>
      </c>
      <c r="J91">
        <v>1.66</v>
      </c>
      <c r="K91">
        <v>18379.93</v>
      </c>
      <c r="L91">
        <v>14544.650000000001</v>
      </c>
      <c r="M91">
        <v>317.06</v>
      </c>
    </row>
    <row r="92" spans="2:13" x14ac:dyDescent="0.3">
      <c r="B92" s="5">
        <v>46082</v>
      </c>
      <c r="C92" t="s">
        <v>29</v>
      </c>
      <c r="D92" t="s">
        <v>27</v>
      </c>
      <c r="E92" t="s">
        <v>21</v>
      </c>
      <c r="F92" t="s">
        <v>17</v>
      </c>
      <c r="G92">
        <v>99</v>
      </c>
      <c r="H92">
        <v>147.84</v>
      </c>
      <c r="I92">
        <v>109.2</v>
      </c>
      <c r="J92">
        <v>1.66</v>
      </c>
      <c r="K92">
        <v>14636.16</v>
      </c>
      <c r="L92">
        <v>10810.800000000001</v>
      </c>
      <c r="M92">
        <v>164.34</v>
      </c>
    </row>
    <row r="93" spans="2:13" x14ac:dyDescent="0.3">
      <c r="B93" s="5">
        <v>46082</v>
      </c>
      <c r="C93" t="s">
        <v>30</v>
      </c>
      <c r="D93" t="s">
        <v>27</v>
      </c>
      <c r="E93" t="s">
        <v>20</v>
      </c>
      <c r="F93" t="s">
        <v>17</v>
      </c>
      <c r="G93">
        <v>238</v>
      </c>
      <c r="H93">
        <v>85.08</v>
      </c>
      <c r="I93">
        <v>67.83</v>
      </c>
      <c r="J93">
        <v>1.66</v>
      </c>
      <c r="K93">
        <v>20249.04</v>
      </c>
      <c r="L93">
        <v>16143.539999999999</v>
      </c>
      <c r="M93">
        <v>395.08</v>
      </c>
    </row>
    <row r="94" spans="2:13" x14ac:dyDescent="0.3">
      <c r="B94" s="5">
        <v>46082</v>
      </c>
      <c r="C94" t="s">
        <v>39</v>
      </c>
      <c r="D94" t="s">
        <v>37</v>
      </c>
      <c r="E94" t="s">
        <v>21</v>
      </c>
      <c r="F94" t="s">
        <v>17</v>
      </c>
      <c r="G94">
        <v>29</v>
      </c>
      <c r="H94">
        <v>307.55</v>
      </c>
      <c r="I94">
        <v>240.93</v>
      </c>
      <c r="J94">
        <v>1.66</v>
      </c>
      <c r="K94">
        <v>8918.9500000000007</v>
      </c>
      <c r="L94">
        <v>6986.97</v>
      </c>
      <c r="M94">
        <v>48.14</v>
      </c>
    </row>
    <row r="95" spans="2:13" x14ac:dyDescent="0.3">
      <c r="B95" s="5">
        <v>46082</v>
      </c>
      <c r="C95" t="s">
        <v>39</v>
      </c>
      <c r="D95" t="s">
        <v>37</v>
      </c>
      <c r="E95" t="s">
        <v>16</v>
      </c>
      <c r="F95" t="s">
        <v>17</v>
      </c>
      <c r="G95">
        <v>74</v>
      </c>
      <c r="H95">
        <v>324.18</v>
      </c>
      <c r="I95">
        <v>240.89</v>
      </c>
      <c r="J95">
        <v>1.66</v>
      </c>
      <c r="K95">
        <v>23989.32</v>
      </c>
      <c r="L95">
        <v>17825.86</v>
      </c>
      <c r="M95">
        <v>122.83999999999999</v>
      </c>
    </row>
    <row r="96" spans="2:13" x14ac:dyDescent="0.3">
      <c r="B96" s="5">
        <v>46082</v>
      </c>
      <c r="C96" t="s">
        <v>40</v>
      </c>
      <c r="D96" t="s">
        <v>37</v>
      </c>
      <c r="E96" t="s">
        <v>21</v>
      </c>
      <c r="F96" t="s">
        <v>17</v>
      </c>
      <c r="G96">
        <v>58</v>
      </c>
      <c r="H96">
        <v>139.6</v>
      </c>
      <c r="I96">
        <v>109.88</v>
      </c>
      <c r="J96">
        <v>1.66</v>
      </c>
      <c r="K96">
        <v>8096.7999999999993</v>
      </c>
      <c r="L96">
        <v>6373.04</v>
      </c>
      <c r="M96">
        <v>96.28</v>
      </c>
    </row>
    <row r="97" spans="2:13" x14ac:dyDescent="0.3">
      <c r="B97" s="5">
        <v>46082</v>
      </c>
      <c r="C97" t="s">
        <v>40</v>
      </c>
      <c r="D97" t="s">
        <v>37</v>
      </c>
      <c r="E97" t="s">
        <v>16</v>
      </c>
      <c r="F97" t="s">
        <v>17</v>
      </c>
      <c r="G97">
        <v>142</v>
      </c>
      <c r="H97">
        <v>147.02000000000001</v>
      </c>
      <c r="I97">
        <v>109.8</v>
      </c>
      <c r="J97">
        <v>1.66</v>
      </c>
      <c r="K97">
        <v>20876.84</v>
      </c>
      <c r="L97">
        <v>15591.6</v>
      </c>
      <c r="M97">
        <v>235.72</v>
      </c>
    </row>
    <row r="98" spans="2:13" x14ac:dyDescent="0.3">
      <c r="B98" s="5">
        <v>46113</v>
      </c>
      <c r="C98" t="s">
        <v>14</v>
      </c>
      <c r="D98" t="s">
        <v>15</v>
      </c>
      <c r="E98" t="s">
        <v>20</v>
      </c>
      <c r="F98" t="s">
        <v>17</v>
      </c>
      <c r="G98">
        <v>188</v>
      </c>
      <c r="H98">
        <v>249.14</v>
      </c>
      <c r="I98">
        <v>210.41</v>
      </c>
      <c r="J98">
        <v>1.66</v>
      </c>
      <c r="K98">
        <v>46838.32</v>
      </c>
      <c r="L98">
        <v>39557.08</v>
      </c>
      <c r="M98">
        <v>312.08</v>
      </c>
    </row>
    <row r="99" spans="2:13" x14ac:dyDescent="0.3">
      <c r="B99" s="5">
        <v>46113</v>
      </c>
      <c r="C99" t="s">
        <v>23</v>
      </c>
      <c r="D99" t="s">
        <v>15</v>
      </c>
      <c r="E99" t="s">
        <v>20</v>
      </c>
      <c r="F99" t="s">
        <v>17</v>
      </c>
      <c r="G99">
        <v>511</v>
      </c>
      <c r="H99">
        <v>108.52</v>
      </c>
      <c r="I99">
        <v>92.08</v>
      </c>
      <c r="J99">
        <v>1.66</v>
      </c>
      <c r="K99">
        <v>55453.72</v>
      </c>
      <c r="L99">
        <v>47052.88</v>
      </c>
      <c r="M99">
        <v>848.26</v>
      </c>
    </row>
    <row r="100" spans="2:13" x14ac:dyDescent="0.3">
      <c r="B100" s="5">
        <v>46113</v>
      </c>
      <c r="C100" t="s">
        <v>25</v>
      </c>
      <c r="D100" t="s">
        <v>15</v>
      </c>
      <c r="E100" t="s">
        <v>20</v>
      </c>
      <c r="F100" t="s">
        <v>17</v>
      </c>
      <c r="G100">
        <v>108</v>
      </c>
      <c r="H100">
        <v>315.89999999999998</v>
      </c>
      <c r="I100">
        <v>272.13</v>
      </c>
      <c r="J100">
        <v>1.66</v>
      </c>
      <c r="K100">
        <v>34117.199999999997</v>
      </c>
      <c r="L100">
        <v>29390.04</v>
      </c>
      <c r="M100">
        <v>179.28</v>
      </c>
    </row>
    <row r="101" spans="2:13" x14ac:dyDescent="0.3">
      <c r="B101" s="5">
        <v>46113</v>
      </c>
      <c r="C101" t="s">
        <v>25</v>
      </c>
      <c r="D101" t="s">
        <v>15</v>
      </c>
      <c r="E101" t="s">
        <v>21</v>
      </c>
      <c r="F101" t="s">
        <v>17</v>
      </c>
      <c r="G101">
        <v>62</v>
      </c>
      <c r="H101">
        <v>346.11</v>
      </c>
      <c r="I101">
        <v>272.27999999999997</v>
      </c>
      <c r="J101">
        <v>1.66</v>
      </c>
      <c r="K101">
        <v>21458.82</v>
      </c>
      <c r="L101">
        <v>16881.359999999997</v>
      </c>
      <c r="M101">
        <v>102.92</v>
      </c>
    </row>
    <row r="102" spans="2:13" x14ac:dyDescent="0.3">
      <c r="B102" s="5">
        <v>46113</v>
      </c>
      <c r="C102" t="s">
        <v>31</v>
      </c>
      <c r="D102" t="s">
        <v>32</v>
      </c>
      <c r="E102" t="s">
        <v>20</v>
      </c>
      <c r="F102" t="s">
        <v>17</v>
      </c>
      <c r="G102">
        <v>474</v>
      </c>
      <c r="H102">
        <v>71.739999999999995</v>
      </c>
      <c r="I102">
        <v>59.94</v>
      </c>
      <c r="J102">
        <v>1.66</v>
      </c>
      <c r="K102">
        <v>34004.759999999995</v>
      </c>
      <c r="L102">
        <v>28411.559999999998</v>
      </c>
      <c r="M102">
        <v>786.83999999999992</v>
      </c>
    </row>
    <row r="103" spans="2:13" x14ac:dyDescent="0.3">
      <c r="B103" s="5">
        <v>46113</v>
      </c>
      <c r="C103" t="s">
        <v>31</v>
      </c>
      <c r="D103" t="s">
        <v>32</v>
      </c>
      <c r="E103" t="s">
        <v>16</v>
      </c>
      <c r="F103" t="s">
        <v>17</v>
      </c>
      <c r="G103">
        <v>695</v>
      </c>
      <c r="H103">
        <v>82.98</v>
      </c>
      <c r="I103">
        <v>59.99</v>
      </c>
      <c r="J103">
        <v>1.66</v>
      </c>
      <c r="K103">
        <v>57671.100000000006</v>
      </c>
      <c r="L103">
        <v>41693.050000000003</v>
      </c>
      <c r="M103">
        <v>1153.7</v>
      </c>
    </row>
    <row r="104" spans="2:13" x14ac:dyDescent="0.3">
      <c r="B104" s="5">
        <v>46113</v>
      </c>
      <c r="C104" t="s">
        <v>33</v>
      </c>
      <c r="D104" t="s">
        <v>32</v>
      </c>
      <c r="E104" t="s">
        <v>21</v>
      </c>
      <c r="F104" t="s">
        <v>17</v>
      </c>
      <c r="G104">
        <v>230</v>
      </c>
      <c r="H104">
        <v>124.91</v>
      </c>
      <c r="I104">
        <v>94.73</v>
      </c>
      <c r="J104">
        <v>1.66</v>
      </c>
      <c r="K104">
        <v>28729.3</v>
      </c>
      <c r="L104">
        <v>21787.9</v>
      </c>
      <c r="M104">
        <v>381.79999999999995</v>
      </c>
    </row>
    <row r="105" spans="2:13" x14ac:dyDescent="0.3">
      <c r="B105" s="5">
        <v>46113</v>
      </c>
      <c r="C105" t="s">
        <v>34</v>
      </c>
      <c r="D105" t="s">
        <v>32</v>
      </c>
      <c r="E105" t="s">
        <v>20</v>
      </c>
      <c r="F105" t="s">
        <v>17</v>
      </c>
      <c r="G105">
        <v>338</v>
      </c>
      <c r="H105">
        <v>88.94</v>
      </c>
      <c r="I105">
        <v>72.819999999999993</v>
      </c>
      <c r="J105">
        <v>1.66</v>
      </c>
      <c r="K105">
        <v>30061.719999999998</v>
      </c>
      <c r="L105">
        <v>24613.159999999996</v>
      </c>
      <c r="M105">
        <v>561.07999999999993</v>
      </c>
    </row>
    <row r="106" spans="2:13" x14ac:dyDescent="0.3">
      <c r="B106" s="5">
        <v>46113</v>
      </c>
      <c r="C106" t="s">
        <v>34</v>
      </c>
      <c r="D106" t="s">
        <v>32</v>
      </c>
      <c r="E106" t="s">
        <v>21</v>
      </c>
      <c r="F106" t="s">
        <v>17</v>
      </c>
      <c r="G106">
        <v>205</v>
      </c>
      <c r="H106">
        <v>96.83</v>
      </c>
      <c r="I106">
        <v>72.86</v>
      </c>
      <c r="J106">
        <v>1.66</v>
      </c>
      <c r="K106">
        <v>19850.150000000001</v>
      </c>
      <c r="L106">
        <v>14936.3</v>
      </c>
      <c r="M106">
        <v>340.3</v>
      </c>
    </row>
    <row r="107" spans="2:13" x14ac:dyDescent="0.3">
      <c r="B107" s="5">
        <v>46113</v>
      </c>
      <c r="C107" t="s">
        <v>34</v>
      </c>
      <c r="D107" t="s">
        <v>32</v>
      </c>
      <c r="E107" t="s">
        <v>16</v>
      </c>
      <c r="F107" t="s">
        <v>17</v>
      </c>
      <c r="G107">
        <v>485</v>
      </c>
      <c r="H107">
        <v>101.96</v>
      </c>
      <c r="I107">
        <v>72.819999999999993</v>
      </c>
      <c r="J107">
        <v>1.66</v>
      </c>
      <c r="K107">
        <v>49450.6</v>
      </c>
      <c r="L107">
        <v>35317.699999999997</v>
      </c>
      <c r="M107">
        <v>805.09999999999991</v>
      </c>
    </row>
    <row r="108" spans="2:13" x14ac:dyDescent="0.3">
      <c r="B108" s="5">
        <v>46113</v>
      </c>
      <c r="C108" t="s">
        <v>35</v>
      </c>
      <c r="D108" t="s">
        <v>32</v>
      </c>
      <c r="E108" t="s">
        <v>21</v>
      </c>
      <c r="F108" t="s">
        <v>17</v>
      </c>
      <c r="G108">
        <v>46</v>
      </c>
      <c r="H108">
        <v>189.8</v>
      </c>
      <c r="I108">
        <v>139.66999999999999</v>
      </c>
      <c r="J108">
        <v>1.66</v>
      </c>
      <c r="K108">
        <v>8730.8000000000011</v>
      </c>
      <c r="L108">
        <v>6424.82</v>
      </c>
      <c r="M108">
        <v>76.36</v>
      </c>
    </row>
    <row r="109" spans="2:13" x14ac:dyDescent="0.3">
      <c r="B109" s="5">
        <v>46113</v>
      </c>
      <c r="C109" t="s">
        <v>46</v>
      </c>
      <c r="D109" t="s">
        <v>47</v>
      </c>
      <c r="E109" t="s">
        <v>20</v>
      </c>
      <c r="F109" t="s">
        <v>17</v>
      </c>
      <c r="G109">
        <v>150</v>
      </c>
      <c r="H109">
        <v>130.94999999999999</v>
      </c>
      <c r="I109">
        <v>93.45</v>
      </c>
      <c r="J109">
        <v>1.66</v>
      </c>
      <c r="K109">
        <v>19642.5</v>
      </c>
      <c r="L109">
        <v>14017.5</v>
      </c>
      <c r="M109">
        <v>249</v>
      </c>
    </row>
    <row r="110" spans="2:13" x14ac:dyDescent="0.3">
      <c r="B110" s="5">
        <v>46113</v>
      </c>
      <c r="C110" t="s">
        <v>46</v>
      </c>
      <c r="D110" t="s">
        <v>47</v>
      </c>
      <c r="E110" t="s">
        <v>16</v>
      </c>
      <c r="F110" t="s">
        <v>17</v>
      </c>
      <c r="G110">
        <v>221</v>
      </c>
      <c r="H110">
        <v>150.78</v>
      </c>
      <c r="I110">
        <v>93.41</v>
      </c>
      <c r="J110">
        <v>1.66</v>
      </c>
      <c r="K110">
        <v>33322.379999999997</v>
      </c>
      <c r="L110">
        <v>20643.61</v>
      </c>
      <c r="M110">
        <v>366.85999999999996</v>
      </c>
    </row>
    <row r="111" spans="2:13" x14ac:dyDescent="0.3">
      <c r="B111" s="5">
        <v>46113</v>
      </c>
      <c r="C111" t="s">
        <v>48</v>
      </c>
      <c r="D111" t="s">
        <v>47</v>
      </c>
      <c r="E111" t="s">
        <v>16</v>
      </c>
      <c r="F111" t="s">
        <v>17</v>
      </c>
      <c r="G111">
        <v>190</v>
      </c>
      <c r="H111">
        <v>125.27</v>
      </c>
      <c r="I111">
        <v>76.95</v>
      </c>
      <c r="J111">
        <v>1.66</v>
      </c>
      <c r="K111">
        <v>23801.3</v>
      </c>
      <c r="L111">
        <v>14620.5</v>
      </c>
      <c r="M111">
        <v>315.39999999999998</v>
      </c>
    </row>
    <row r="112" spans="2:13" x14ac:dyDescent="0.3">
      <c r="B112" s="5">
        <v>46113</v>
      </c>
      <c r="C112" t="s">
        <v>49</v>
      </c>
      <c r="D112" t="s">
        <v>47</v>
      </c>
      <c r="E112" t="s">
        <v>21</v>
      </c>
      <c r="F112" t="s">
        <v>17</v>
      </c>
      <c r="G112">
        <v>40</v>
      </c>
      <c r="H112">
        <v>238.19</v>
      </c>
      <c r="I112">
        <v>157.66</v>
      </c>
      <c r="J112">
        <v>1.66</v>
      </c>
      <c r="K112">
        <v>9527.6</v>
      </c>
      <c r="L112">
        <v>6306.4</v>
      </c>
      <c r="M112">
        <v>66.399999999999991</v>
      </c>
    </row>
    <row r="113" spans="2:13" x14ac:dyDescent="0.3">
      <c r="B113" s="5">
        <v>46113</v>
      </c>
      <c r="C113" t="s">
        <v>50</v>
      </c>
      <c r="D113" t="s">
        <v>47</v>
      </c>
      <c r="E113" t="s">
        <v>20</v>
      </c>
      <c r="F113" t="s">
        <v>17</v>
      </c>
      <c r="G113">
        <v>187</v>
      </c>
      <c r="H113">
        <v>79.06</v>
      </c>
      <c r="I113">
        <v>55.64</v>
      </c>
      <c r="J113">
        <v>1.66</v>
      </c>
      <c r="K113">
        <v>14784.220000000001</v>
      </c>
      <c r="L113">
        <v>10404.68</v>
      </c>
      <c r="M113">
        <v>310.41999999999996</v>
      </c>
    </row>
    <row r="114" spans="2:13" x14ac:dyDescent="0.3">
      <c r="B114" s="5">
        <v>46113</v>
      </c>
      <c r="C114" t="s">
        <v>50</v>
      </c>
      <c r="D114" t="s">
        <v>47</v>
      </c>
      <c r="E114" t="s">
        <v>21</v>
      </c>
      <c r="F114" t="s">
        <v>17</v>
      </c>
      <c r="G114">
        <v>106</v>
      </c>
      <c r="H114">
        <v>86.65</v>
      </c>
      <c r="I114">
        <v>55.72</v>
      </c>
      <c r="J114">
        <v>1.66</v>
      </c>
      <c r="K114">
        <v>9184.9000000000015</v>
      </c>
      <c r="L114">
        <v>5906.32</v>
      </c>
      <c r="M114">
        <v>175.95999999999998</v>
      </c>
    </row>
    <row r="115" spans="2:13" x14ac:dyDescent="0.3">
      <c r="B115" s="5">
        <v>46113</v>
      </c>
      <c r="C115" t="s">
        <v>41</v>
      </c>
      <c r="D115" t="s">
        <v>42</v>
      </c>
      <c r="E115" t="s">
        <v>20</v>
      </c>
      <c r="F115" t="s">
        <v>17</v>
      </c>
      <c r="G115">
        <v>116</v>
      </c>
      <c r="H115">
        <v>175.01</v>
      </c>
      <c r="I115">
        <v>115.69</v>
      </c>
      <c r="J115">
        <v>1.66</v>
      </c>
      <c r="K115">
        <v>20301.16</v>
      </c>
      <c r="L115">
        <v>13420.039999999999</v>
      </c>
      <c r="M115">
        <v>192.56</v>
      </c>
    </row>
    <row r="116" spans="2:13" x14ac:dyDescent="0.3">
      <c r="B116" s="5">
        <v>46113</v>
      </c>
      <c r="C116" t="s">
        <v>43</v>
      </c>
      <c r="D116" t="s">
        <v>42</v>
      </c>
      <c r="E116" t="s">
        <v>20</v>
      </c>
      <c r="F116" t="s">
        <v>17</v>
      </c>
      <c r="G116">
        <v>103</v>
      </c>
      <c r="H116">
        <v>143.63999999999999</v>
      </c>
      <c r="I116">
        <v>95.16</v>
      </c>
      <c r="J116">
        <v>1.66</v>
      </c>
      <c r="K116">
        <v>14794.919999999998</v>
      </c>
      <c r="L116">
        <v>9801.48</v>
      </c>
      <c r="M116">
        <v>170.98</v>
      </c>
    </row>
    <row r="117" spans="2:13" x14ac:dyDescent="0.3">
      <c r="B117" s="5">
        <v>46113</v>
      </c>
      <c r="C117" t="s">
        <v>43</v>
      </c>
      <c r="D117" t="s">
        <v>42</v>
      </c>
      <c r="E117" t="s">
        <v>21</v>
      </c>
      <c r="F117" t="s">
        <v>17</v>
      </c>
      <c r="G117">
        <v>62</v>
      </c>
      <c r="H117">
        <v>157.56</v>
      </c>
      <c r="I117">
        <v>95.16</v>
      </c>
      <c r="J117">
        <v>1.66</v>
      </c>
      <c r="K117">
        <v>9768.7199999999993</v>
      </c>
      <c r="L117">
        <v>5899.92</v>
      </c>
      <c r="M117">
        <v>102.92</v>
      </c>
    </row>
    <row r="118" spans="2:13" x14ac:dyDescent="0.3">
      <c r="B118" s="5">
        <v>46113</v>
      </c>
      <c r="C118" t="s">
        <v>44</v>
      </c>
      <c r="D118" t="s">
        <v>42</v>
      </c>
      <c r="E118" t="s">
        <v>20</v>
      </c>
      <c r="F118" t="s">
        <v>17</v>
      </c>
      <c r="G118">
        <v>50</v>
      </c>
      <c r="H118">
        <v>187.34</v>
      </c>
      <c r="I118">
        <v>127.54</v>
      </c>
      <c r="J118">
        <v>1.66</v>
      </c>
      <c r="K118">
        <v>9367</v>
      </c>
      <c r="L118">
        <v>6377</v>
      </c>
      <c r="M118">
        <v>83</v>
      </c>
    </row>
    <row r="119" spans="2:13" x14ac:dyDescent="0.3">
      <c r="B119" s="5">
        <v>46113</v>
      </c>
      <c r="C119" t="s">
        <v>44</v>
      </c>
      <c r="D119" t="s">
        <v>42</v>
      </c>
      <c r="E119" t="s">
        <v>16</v>
      </c>
      <c r="F119" t="s">
        <v>17</v>
      </c>
      <c r="G119">
        <v>78</v>
      </c>
      <c r="H119">
        <v>216.95</v>
      </c>
      <c r="I119">
        <v>127.67</v>
      </c>
      <c r="J119">
        <v>1.66</v>
      </c>
      <c r="K119">
        <v>16922.099999999999</v>
      </c>
      <c r="L119">
        <v>9958.26</v>
      </c>
      <c r="M119">
        <v>129.47999999999999</v>
      </c>
    </row>
    <row r="120" spans="2:13" x14ac:dyDescent="0.3">
      <c r="B120" s="5">
        <v>46113</v>
      </c>
      <c r="C120" t="s">
        <v>45</v>
      </c>
      <c r="D120" t="s">
        <v>42</v>
      </c>
      <c r="E120" t="s">
        <v>16</v>
      </c>
      <c r="F120" t="s">
        <v>17</v>
      </c>
      <c r="G120">
        <v>135</v>
      </c>
      <c r="H120">
        <v>102.21</v>
      </c>
      <c r="I120">
        <v>58.05</v>
      </c>
      <c r="J120">
        <v>1.66</v>
      </c>
      <c r="K120">
        <v>13798.349999999999</v>
      </c>
      <c r="L120">
        <v>7836.75</v>
      </c>
      <c r="M120">
        <v>224.1</v>
      </c>
    </row>
    <row r="121" spans="2:13" x14ac:dyDescent="0.3">
      <c r="B121" s="5">
        <v>46113</v>
      </c>
      <c r="C121" t="s">
        <v>26</v>
      </c>
      <c r="D121" t="s">
        <v>27</v>
      </c>
      <c r="E121" t="s">
        <v>16</v>
      </c>
      <c r="F121" t="s">
        <v>17</v>
      </c>
      <c r="G121">
        <v>397</v>
      </c>
      <c r="H121">
        <v>140.03</v>
      </c>
      <c r="I121">
        <v>98.04</v>
      </c>
      <c r="J121">
        <v>1.66</v>
      </c>
      <c r="K121">
        <v>55591.91</v>
      </c>
      <c r="L121">
        <v>38921.880000000005</v>
      </c>
      <c r="M121">
        <v>659.02</v>
      </c>
    </row>
    <row r="122" spans="2:13" x14ac:dyDescent="0.3">
      <c r="B122" s="5">
        <v>46113</v>
      </c>
      <c r="C122" t="s">
        <v>28</v>
      </c>
      <c r="D122" t="s">
        <v>27</v>
      </c>
      <c r="E122" t="s">
        <v>20</v>
      </c>
      <c r="F122" t="s">
        <v>17</v>
      </c>
      <c r="G122">
        <v>193</v>
      </c>
      <c r="H122">
        <v>96.23</v>
      </c>
      <c r="I122">
        <v>76.150000000000006</v>
      </c>
      <c r="J122">
        <v>1.66</v>
      </c>
      <c r="K122">
        <v>18572.39</v>
      </c>
      <c r="L122">
        <v>14696.95</v>
      </c>
      <c r="M122">
        <v>320.38</v>
      </c>
    </row>
    <row r="123" spans="2:13" x14ac:dyDescent="0.3">
      <c r="B123" s="5">
        <v>46113</v>
      </c>
      <c r="C123" t="s">
        <v>29</v>
      </c>
      <c r="D123" t="s">
        <v>27</v>
      </c>
      <c r="E123" t="s">
        <v>21</v>
      </c>
      <c r="F123" t="s">
        <v>17</v>
      </c>
      <c r="G123">
        <v>104</v>
      </c>
      <c r="H123">
        <v>147.84</v>
      </c>
      <c r="I123">
        <v>109.2</v>
      </c>
      <c r="J123">
        <v>1.66</v>
      </c>
      <c r="K123">
        <v>15375.36</v>
      </c>
      <c r="L123">
        <v>11356.800000000001</v>
      </c>
      <c r="M123">
        <v>172.64</v>
      </c>
    </row>
    <row r="124" spans="2:13" x14ac:dyDescent="0.3">
      <c r="B124" s="5">
        <v>46113</v>
      </c>
      <c r="C124" t="s">
        <v>30</v>
      </c>
      <c r="D124" t="s">
        <v>27</v>
      </c>
      <c r="E124" t="s">
        <v>20</v>
      </c>
      <c r="F124" t="s">
        <v>17</v>
      </c>
      <c r="G124">
        <v>246</v>
      </c>
      <c r="H124">
        <v>85.08</v>
      </c>
      <c r="I124">
        <v>67.83</v>
      </c>
      <c r="J124">
        <v>1.66</v>
      </c>
      <c r="K124">
        <v>20929.68</v>
      </c>
      <c r="L124">
        <v>16686.18</v>
      </c>
      <c r="M124">
        <v>408.35999999999996</v>
      </c>
    </row>
    <row r="125" spans="2:13" x14ac:dyDescent="0.3">
      <c r="B125" s="5">
        <v>46113</v>
      </c>
      <c r="C125" t="s">
        <v>39</v>
      </c>
      <c r="D125" t="s">
        <v>37</v>
      </c>
      <c r="E125" t="s">
        <v>21</v>
      </c>
      <c r="F125" t="s">
        <v>17</v>
      </c>
      <c r="G125">
        <v>34</v>
      </c>
      <c r="H125">
        <v>307.55</v>
      </c>
      <c r="I125">
        <v>240.93</v>
      </c>
      <c r="J125">
        <v>1.66</v>
      </c>
      <c r="K125">
        <v>10456.700000000001</v>
      </c>
      <c r="L125">
        <v>8191.62</v>
      </c>
      <c r="M125">
        <v>56.44</v>
      </c>
    </row>
    <row r="126" spans="2:13" x14ac:dyDescent="0.3">
      <c r="B126" s="5">
        <v>46113</v>
      </c>
      <c r="C126" t="s">
        <v>39</v>
      </c>
      <c r="D126" t="s">
        <v>37</v>
      </c>
      <c r="E126" t="s">
        <v>16</v>
      </c>
      <c r="F126" t="s">
        <v>17</v>
      </c>
      <c r="G126">
        <v>86</v>
      </c>
      <c r="H126">
        <v>324.18</v>
      </c>
      <c r="I126">
        <v>240.89</v>
      </c>
      <c r="J126">
        <v>1.66</v>
      </c>
      <c r="K126">
        <v>27879.48</v>
      </c>
      <c r="L126">
        <v>20716.539999999997</v>
      </c>
      <c r="M126">
        <v>142.76</v>
      </c>
    </row>
    <row r="127" spans="2:13" x14ac:dyDescent="0.3">
      <c r="B127" s="5">
        <v>46113</v>
      </c>
      <c r="C127" t="s">
        <v>40</v>
      </c>
      <c r="D127" t="s">
        <v>37</v>
      </c>
      <c r="E127" t="s">
        <v>21</v>
      </c>
      <c r="F127" t="s">
        <v>17</v>
      </c>
      <c r="G127">
        <v>61</v>
      </c>
      <c r="H127">
        <v>139.6</v>
      </c>
      <c r="I127">
        <v>109.88</v>
      </c>
      <c r="J127">
        <v>1.66</v>
      </c>
      <c r="K127">
        <v>8515.6</v>
      </c>
      <c r="L127">
        <v>6702.6799999999994</v>
      </c>
      <c r="M127">
        <v>101.25999999999999</v>
      </c>
    </row>
    <row r="128" spans="2:13" x14ac:dyDescent="0.3">
      <c r="B128" s="5">
        <v>46113</v>
      </c>
      <c r="C128" t="s">
        <v>40</v>
      </c>
      <c r="D128" t="s">
        <v>37</v>
      </c>
      <c r="E128" t="s">
        <v>16</v>
      </c>
      <c r="F128" t="s">
        <v>17</v>
      </c>
      <c r="G128">
        <v>159</v>
      </c>
      <c r="H128">
        <v>147.02000000000001</v>
      </c>
      <c r="I128">
        <v>109.8</v>
      </c>
      <c r="J128">
        <v>1.66</v>
      </c>
      <c r="K128">
        <v>23376.18</v>
      </c>
      <c r="L128">
        <v>17458.2</v>
      </c>
      <c r="M128">
        <v>263.94</v>
      </c>
    </row>
    <row r="129" spans="2:13" x14ac:dyDescent="0.3">
      <c r="B129" s="5">
        <v>46143</v>
      </c>
      <c r="C129" t="s">
        <v>14</v>
      </c>
      <c r="D129" t="s">
        <v>15</v>
      </c>
      <c r="E129" t="s">
        <v>20</v>
      </c>
      <c r="F129" t="s">
        <v>17</v>
      </c>
      <c r="G129">
        <v>208</v>
      </c>
      <c r="H129">
        <v>249.14</v>
      </c>
      <c r="I129">
        <v>210.41</v>
      </c>
      <c r="J129">
        <v>1.66</v>
      </c>
      <c r="K129">
        <v>51821.119999999995</v>
      </c>
      <c r="L129">
        <v>43765.279999999999</v>
      </c>
      <c r="M129">
        <v>345.28</v>
      </c>
    </row>
    <row r="130" spans="2:13" x14ac:dyDescent="0.3">
      <c r="B130" s="5">
        <v>46143</v>
      </c>
      <c r="C130" t="s">
        <v>23</v>
      </c>
      <c r="D130" t="s">
        <v>15</v>
      </c>
      <c r="E130" t="s">
        <v>20</v>
      </c>
      <c r="F130" t="s">
        <v>17</v>
      </c>
      <c r="G130">
        <v>571</v>
      </c>
      <c r="H130">
        <v>108.52</v>
      </c>
      <c r="I130">
        <v>92.08</v>
      </c>
      <c r="J130">
        <v>1.66</v>
      </c>
      <c r="K130">
        <v>61964.92</v>
      </c>
      <c r="L130">
        <v>52577.68</v>
      </c>
      <c r="M130">
        <v>947.8599999999999</v>
      </c>
    </row>
    <row r="131" spans="2:13" x14ac:dyDescent="0.3">
      <c r="B131" s="5">
        <v>46143</v>
      </c>
      <c r="C131" t="s">
        <v>25</v>
      </c>
      <c r="D131" t="s">
        <v>15</v>
      </c>
      <c r="E131" t="s">
        <v>20</v>
      </c>
      <c r="F131" t="s">
        <v>17</v>
      </c>
      <c r="G131">
        <v>113</v>
      </c>
      <c r="H131">
        <v>315.89999999999998</v>
      </c>
      <c r="I131">
        <v>272.13</v>
      </c>
      <c r="J131">
        <v>1.66</v>
      </c>
      <c r="K131">
        <v>35696.699999999997</v>
      </c>
      <c r="L131">
        <v>30750.69</v>
      </c>
      <c r="M131">
        <v>187.57999999999998</v>
      </c>
    </row>
    <row r="132" spans="2:13" x14ac:dyDescent="0.3">
      <c r="B132" s="5">
        <v>46143</v>
      </c>
      <c r="C132" t="s">
        <v>25</v>
      </c>
      <c r="D132" t="s">
        <v>15</v>
      </c>
      <c r="E132" t="s">
        <v>21</v>
      </c>
      <c r="F132" t="s">
        <v>17</v>
      </c>
      <c r="G132">
        <v>67</v>
      </c>
      <c r="H132">
        <v>346.11</v>
      </c>
      <c r="I132">
        <v>272.27999999999997</v>
      </c>
      <c r="J132">
        <v>1.66</v>
      </c>
      <c r="K132">
        <v>23189.370000000003</v>
      </c>
      <c r="L132">
        <v>18242.759999999998</v>
      </c>
      <c r="M132">
        <v>111.22</v>
      </c>
    </row>
    <row r="133" spans="2:13" x14ac:dyDescent="0.3">
      <c r="B133" s="5">
        <v>46143</v>
      </c>
      <c r="C133" t="s">
        <v>31</v>
      </c>
      <c r="D133" t="s">
        <v>32</v>
      </c>
      <c r="E133" t="s">
        <v>20</v>
      </c>
      <c r="F133" t="s">
        <v>17</v>
      </c>
      <c r="G133">
        <v>455</v>
      </c>
      <c r="H133">
        <v>71.739999999999995</v>
      </c>
      <c r="I133">
        <v>59.94</v>
      </c>
      <c r="J133">
        <v>1.66</v>
      </c>
      <c r="K133">
        <v>32641.699999999997</v>
      </c>
      <c r="L133">
        <v>27272.7</v>
      </c>
      <c r="M133">
        <v>755.3</v>
      </c>
    </row>
    <row r="134" spans="2:13" x14ac:dyDescent="0.3">
      <c r="B134" s="5">
        <v>46143</v>
      </c>
      <c r="C134" t="s">
        <v>31</v>
      </c>
      <c r="D134" t="s">
        <v>32</v>
      </c>
      <c r="E134" t="s">
        <v>16</v>
      </c>
      <c r="F134" t="s">
        <v>17</v>
      </c>
      <c r="G134">
        <v>710</v>
      </c>
      <c r="H134">
        <v>82.98</v>
      </c>
      <c r="I134">
        <v>59.99</v>
      </c>
      <c r="J134">
        <v>1.66</v>
      </c>
      <c r="K134">
        <v>58915.8</v>
      </c>
      <c r="L134">
        <v>42592.9</v>
      </c>
      <c r="M134">
        <v>1178.5999999999999</v>
      </c>
    </row>
    <row r="135" spans="2:13" x14ac:dyDescent="0.3">
      <c r="B135" s="5">
        <v>46143</v>
      </c>
      <c r="C135" t="s">
        <v>33</v>
      </c>
      <c r="D135" t="s">
        <v>32</v>
      </c>
      <c r="E135" t="s">
        <v>21</v>
      </c>
      <c r="F135" t="s">
        <v>17</v>
      </c>
      <c r="G135">
        <v>247</v>
      </c>
      <c r="H135">
        <v>124.91</v>
      </c>
      <c r="I135">
        <v>94.73</v>
      </c>
      <c r="J135">
        <v>1.66</v>
      </c>
      <c r="K135">
        <v>30852.77</v>
      </c>
      <c r="L135">
        <v>23398.31</v>
      </c>
      <c r="M135">
        <v>410.02</v>
      </c>
    </row>
    <row r="136" spans="2:13" x14ac:dyDescent="0.3">
      <c r="B136" s="5">
        <v>46143</v>
      </c>
      <c r="C136" t="s">
        <v>34</v>
      </c>
      <c r="D136" t="s">
        <v>32</v>
      </c>
      <c r="E136" t="s">
        <v>20</v>
      </c>
      <c r="F136" t="s">
        <v>17</v>
      </c>
      <c r="G136">
        <v>346</v>
      </c>
      <c r="H136">
        <v>88.94</v>
      </c>
      <c r="I136">
        <v>72.819999999999993</v>
      </c>
      <c r="J136">
        <v>1.66</v>
      </c>
      <c r="K136">
        <v>30773.239999999998</v>
      </c>
      <c r="L136">
        <v>25195.719999999998</v>
      </c>
      <c r="M136">
        <v>574.36</v>
      </c>
    </row>
    <row r="137" spans="2:13" x14ac:dyDescent="0.3">
      <c r="B137" s="5">
        <v>46143</v>
      </c>
      <c r="C137" t="s">
        <v>34</v>
      </c>
      <c r="D137" t="s">
        <v>32</v>
      </c>
      <c r="E137" t="s">
        <v>21</v>
      </c>
      <c r="F137" t="s">
        <v>17</v>
      </c>
      <c r="G137">
        <v>209</v>
      </c>
      <c r="H137">
        <v>96.83</v>
      </c>
      <c r="I137">
        <v>72.86</v>
      </c>
      <c r="J137">
        <v>1.66</v>
      </c>
      <c r="K137">
        <v>20237.47</v>
      </c>
      <c r="L137">
        <v>15227.74</v>
      </c>
      <c r="M137">
        <v>346.94</v>
      </c>
    </row>
    <row r="138" spans="2:13" x14ac:dyDescent="0.3">
      <c r="B138" s="5">
        <v>46143</v>
      </c>
      <c r="C138" t="s">
        <v>34</v>
      </c>
      <c r="D138" t="s">
        <v>32</v>
      </c>
      <c r="E138" t="s">
        <v>16</v>
      </c>
      <c r="F138" t="s">
        <v>17</v>
      </c>
      <c r="G138">
        <v>504</v>
      </c>
      <c r="H138">
        <v>101.96</v>
      </c>
      <c r="I138">
        <v>72.819999999999993</v>
      </c>
      <c r="J138">
        <v>1.66</v>
      </c>
      <c r="K138">
        <v>51387.839999999997</v>
      </c>
      <c r="L138">
        <v>36701.279999999999</v>
      </c>
      <c r="M138">
        <v>836.64</v>
      </c>
    </row>
    <row r="139" spans="2:13" x14ac:dyDescent="0.3">
      <c r="B139" s="5">
        <v>46143</v>
      </c>
      <c r="C139" t="s">
        <v>35</v>
      </c>
      <c r="D139" t="s">
        <v>32</v>
      </c>
      <c r="E139" t="s">
        <v>21</v>
      </c>
      <c r="F139" t="s">
        <v>17</v>
      </c>
      <c r="G139">
        <v>47</v>
      </c>
      <c r="H139">
        <v>189.8</v>
      </c>
      <c r="I139">
        <v>139.66999999999999</v>
      </c>
      <c r="J139">
        <v>1.66</v>
      </c>
      <c r="K139">
        <v>8920.6</v>
      </c>
      <c r="L139">
        <v>6564.49</v>
      </c>
      <c r="M139">
        <v>78.02</v>
      </c>
    </row>
    <row r="140" spans="2:13" x14ac:dyDescent="0.3">
      <c r="B140" s="5">
        <v>46143</v>
      </c>
      <c r="C140" t="s">
        <v>46</v>
      </c>
      <c r="D140" t="s">
        <v>47</v>
      </c>
      <c r="E140" t="s">
        <v>20</v>
      </c>
      <c r="F140" t="s">
        <v>17</v>
      </c>
      <c r="G140">
        <v>141</v>
      </c>
      <c r="H140">
        <v>130.94999999999999</v>
      </c>
      <c r="I140">
        <v>93.45</v>
      </c>
      <c r="J140">
        <v>1.66</v>
      </c>
      <c r="K140">
        <v>18463.949999999997</v>
      </c>
      <c r="L140">
        <v>13176.45</v>
      </c>
      <c r="M140">
        <v>234.06</v>
      </c>
    </row>
    <row r="141" spans="2:13" x14ac:dyDescent="0.3">
      <c r="B141" s="5">
        <v>46143</v>
      </c>
      <c r="C141" t="s">
        <v>46</v>
      </c>
      <c r="D141" t="s">
        <v>47</v>
      </c>
      <c r="E141" t="s">
        <v>16</v>
      </c>
      <c r="F141" t="s">
        <v>17</v>
      </c>
      <c r="G141">
        <v>225</v>
      </c>
      <c r="H141">
        <v>150.78</v>
      </c>
      <c r="I141">
        <v>93.41</v>
      </c>
      <c r="J141">
        <v>1.66</v>
      </c>
      <c r="K141">
        <v>33925.5</v>
      </c>
      <c r="L141">
        <v>21017.25</v>
      </c>
      <c r="M141">
        <v>373.5</v>
      </c>
    </row>
    <row r="142" spans="2:13" x14ac:dyDescent="0.3">
      <c r="B142" s="5">
        <v>46143</v>
      </c>
      <c r="C142" t="s">
        <v>48</v>
      </c>
      <c r="D142" t="s">
        <v>47</v>
      </c>
      <c r="E142" t="s">
        <v>16</v>
      </c>
      <c r="F142" t="s">
        <v>17</v>
      </c>
      <c r="G142">
        <v>178</v>
      </c>
      <c r="H142">
        <v>125.27</v>
      </c>
      <c r="I142">
        <v>76.95</v>
      </c>
      <c r="J142">
        <v>1.66</v>
      </c>
      <c r="K142">
        <v>22298.059999999998</v>
      </c>
      <c r="L142">
        <v>13697.1</v>
      </c>
      <c r="M142">
        <v>295.47999999999996</v>
      </c>
    </row>
    <row r="143" spans="2:13" x14ac:dyDescent="0.3">
      <c r="B143" s="5">
        <v>46143</v>
      </c>
      <c r="C143" t="s">
        <v>49</v>
      </c>
      <c r="D143" t="s">
        <v>47</v>
      </c>
      <c r="E143" t="s">
        <v>21</v>
      </c>
      <c r="F143" t="s">
        <v>17</v>
      </c>
      <c r="G143">
        <v>40</v>
      </c>
      <c r="H143">
        <v>238.19</v>
      </c>
      <c r="I143">
        <v>157.66</v>
      </c>
      <c r="J143">
        <v>1.66</v>
      </c>
      <c r="K143">
        <v>9527.6</v>
      </c>
      <c r="L143">
        <v>6306.4</v>
      </c>
      <c r="M143">
        <v>66.399999999999991</v>
      </c>
    </row>
    <row r="144" spans="2:13" x14ac:dyDescent="0.3">
      <c r="B144" s="5">
        <v>46143</v>
      </c>
      <c r="C144" t="s">
        <v>50</v>
      </c>
      <c r="D144" t="s">
        <v>47</v>
      </c>
      <c r="E144" t="s">
        <v>20</v>
      </c>
      <c r="F144" t="s">
        <v>17</v>
      </c>
      <c r="G144">
        <v>177</v>
      </c>
      <c r="H144">
        <v>79.06</v>
      </c>
      <c r="I144">
        <v>55.64</v>
      </c>
      <c r="J144">
        <v>1.66</v>
      </c>
      <c r="K144">
        <v>13993.62</v>
      </c>
      <c r="L144">
        <v>9848.2800000000007</v>
      </c>
      <c r="M144">
        <v>293.82</v>
      </c>
    </row>
    <row r="145" spans="2:13" x14ac:dyDescent="0.3">
      <c r="B145" s="5">
        <v>46143</v>
      </c>
      <c r="C145" t="s">
        <v>50</v>
      </c>
      <c r="D145" t="s">
        <v>47</v>
      </c>
      <c r="E145" t="s">
        <v>21</v>
      </c>
      <c r="F145" t="s">
        <v>17</v>
      </c>
      <c r="G145">
        <v>104</v>
      </c>
      <c r="H145">
        <v>86.65</v>
      </c>
      <c r="I145">
        <v>55.72</v>
      </c>
      <c r="J145">
        <v>1.66</v>
      </c>
      <c r="K145">
        <v>9011.6</v>
      </c>
      <c r="L145">
        <v>5794.88</v>
      </c>
      <c r="M145">
        <v>172.64</v>
      </c>
    </row>
    <row r="146" spans="2:13" x14ac:dyDescent="0.3">
      <c r="B146" s="5">
        <v>46143</v>
      </c>
      <c r="C146" t="s">
        <v>41</v>
      </c>
      <c r="D146" t="s">
        <v>42</v>
      </c>
      <c r="E146" t="s">
        <v>20</v>
      </c>
      <c r="F146" t="s">
        <v>17</v>
      </c>
      <c r="G146">
        <v>116</v>
      </c>
      <c r="H146">
        <v>175.01</v>
      </c>
      <c r="I146">
        <v>115.69</v>
      </c>
      <c r="J146">
        <v>1.66</v>
      </c>
      <c r="K146">
        <v>20301.16</v>
      </c>
      <c r="L146">
        <v>13420.039999999999</v>
      </c>
      <c r="M146">
        <v>192.56</v>
      </c>
    </row>
    <row r="147" spans="2:13" x14ac:dyDescent="0.3">
      <c r="B147" s="5">
        <v>46143</v>
      </c>
      <c r="C147" t="s">
        <v>43</v>
      </c>
      <c r="D147" t="s">
        <v>42</v>
      </c>
      <c r="E147" t="s">
        <v>20</v>
      </c>
      <c r="F147" t="s">
        <v>17</v>
      </c>
      <c r="G147">
        <v>101</v>
      </c>
      <c r="H147">
        <v>143.63999999999999</v>
      </c>
      <c r="I147">
        <v>95.16</v>
      </c>
      <c r="J147">
        <v>1.66</v>
      </c>
      <c r="K147">
        <v>14507.64</v>
      </c>
      <c r="L147">
        <v>9611.16</v>
      </c>
      <c r="M147">
        <v>167.66</v>
      </c>
    </row>
    <row r="148" spans="2:13" x14ac:dyDescent="0.3">
      <c r="B148" s="5">
        <v>46143</v>
      </c>
      <c r="C148" t="s">
        <v>43</v>
      </c>
      <c r="D148" t="s">
        <v>42</v>
      </c>
      <c r="E148" t="s">
        <v>21</v>
      </c>
      <c r="F148" t="s">
        <v>17</v>
      </c>
      <c r="G148">
        <v>59</v>
      </c>
      <c r="H148">
        <v>157.56</v>
      </c>
      <c r="I148">
        <v>95.16</v>
      </c>
      <c r="J148">
        <v>1.66</v>
      </c>
      <c r="K148">
        <v>9296.0400000000009</v>
      </c>
      <c r="L148">
        <v>5614.44</v>
      </c>
      <c r="M148">
        <v>97.94</v>
      </c>
    </row>
    <row r="149" spans="2:13" x14ac:dyDescent="0.3">
      <c r="B149" s="5">
        <v>46143</v>
      </c>
      <c r="C149" t="s">
        <v>44</v>
      </c>
      <c r="D149" t="s">
        <v>42</v>
      </c>
      <c r="E149" t="s">
        <v>20</v>
      </c>
      <c r="F149" t="s">
        <v>17</v>
      </c>
      <c r="G149">
        <v>51</v>
      </c>
      <c r="H149">
        <v>187.34</v>
      </c>
      <c r="I149">
        <v>127.54</v>
      </c>
      <c r="J149">
        <v>1.66</v>
      </c>
      <c r="K149">
        <v>9554.34</v>
      </c>
      <c r="L149">
        <v>6504.54</v>
      </c>
      <c r="M149">
        <v>84.66</v>
      </c>
    </row>
    <row r="150" spans="2:13" x14ac:dyDescent="0.3">
      <c r="B150" s="5">
        <v>46143</v>
      </c>
      <c r="C150" t="s">
        <v>44</v>
      </c>
      <c r="D150" t="s">
        <v>42</v>
      </c>
      <c r="E150" t="s">
        <v>16</v>
      </c>
      <c r="F150" t="s">
        <v>17</v>
      </c>
      <c r="G150">
        <v>77</v>
      </c>
      <c r="H150">
        <v>216.95</v>
      </c>
      <c r="I150">
        <v>127.67</v>
      </c>
      <c r="J150">
        <v>1.66</v>
      </c>
      <c r="K150">
        <v>16705.149999999998</v>
      </c>
      <c r="L150">
        <v>9830.59</v>
      </c>
      <c r="M150">
        <v>127.82</v>
      </c>
    </row>
    <row r="151" spans="2:13" x14ac:dyDescent="0.3">
      <c r="B151" s="5">
        <v>46143</v>
      </c>
      <c r="C151" t="s">
        <v>45</v>
      </c>
      <c r="D151" t="s">
        <v>42</v>
      </c>
      <c r="E151" t="s">
        <v>16</v>
      </c>
      <c r="F151" t="s">
        <v>17</v>
      </c>
      <c r="G151">
        <v>133</v>
      </c>
      <c r="H151">
        <v>102.21</v>
      </c>
      <c r="I151">
        <v>58.05</v>
      </c>
      <c r="J151">
        <v>1.66</v>
      </c>
      <c r="K151">
        <v>13593.929999999998</v>
      </c>
      <c r="L151">
        <v>7720.65</v>
      </c>
      <c r="M151">
        <v>220.78</v>
      </c>
    </row>
    <row r="152" spans="2:13" x14ac:dyDescent="0.3">
      <c r="B152" s="5">
        <v>46143</v>
      </c>
      <c r="C152" t="s">
        <v>26</v>
      </c>
      <c r="D152" t="s">
        <v>27</v>
      </c>
      <c r="E152" t="s">
        <v>16</v>
      </c>
      <c r="F152" t="s">
        <v>17</v>
      </c>
      <c r="G152">
        <v>437</v>
      </c>
      <c r="H152">
        <v>140.03</v>
      </c>
      <c r="I152">
        <v>98.04</v>
      </c>
      <c r="J152">
        <v>1.66</v>
      </c>
      <c r="K152">
        <v>61193.11</v>
      </c>
      <c r="L152">
        <v>42843.48</v>
      </c>
      <c r="M152">
        <v>725.42</v>
      </c>
    </row>
    <row r="153" spans="2:13" x14ac:dyDescent="0.3">
      <c r="B153" s="5">
        <v>46143</v>
      </c>
      <c r="C153" t="s">
        <v>28</v>
      </c>
      <c r="D153" t="s">
        <v>27</v>
      </c>
      <c r="E153" t="s">
        <v>20</v>
      </c>
      <c r="F153" t="s">
        <v>17</v>
      </c>
      <c r="G153">
        <v>201</v>
      </c>
      <c r="H153">
        <v>96.23</v>
      </c>
      <c r="I153">
        <v>76.150000000000006</v>
      </c>
      <c r="J153">
        <v>1.66</v>
      </c>
      <c r="K153">
        <v>19342.23</v>
      </c>
      <c r="L153">
        <v>15306.150000000001</v>
      </c>
      <c r="M153">
        <v>333.65999999999997</v>
      </c>
    </row>
    <row r="154" spans="2:13" x14ac:dyDescent="0.3">
      <c r="B154" s="5">
        <v>46143</v>
      </c>
      <c r="C154" t="s">
        <v>29</v>
      </c>
      <c r="D154" t="s">
        <v>27</v>
      </c>
      <c r="E154" t="s">
        <v>21</v>
      </c>
      <c r="F154" t="s">
        <v>17</v>
      </c>
      <c r="G154">
        <v>109</v>
      </c>
      <c r="H154">
        <v>147.84</v>
      </c>
      <c r="I154">
        <v>109.2</v>
      </c>
      <c r="J154">
        <v>1.66</v>
      </c>
      <c r="K154">
        <v>16114.56</v>
      </c>
      <c r="L154">
        <v>11902.800000000001</v>
      </c>
      <c r="M154">
        <v>180.94</v>
      </c>
    </row>
    <row r="155" spans="2:13" x14ac:dyDescent="0.3">
      <c r="B155" s="5">
        <v>46143</v>
      </c>
      <c r="C155" t="s">
        <v>30</v>
      </c>
      <c r="D155" t="s">
        <v>27</v>
      </c>
      <c r="E155" t="s">
        <v>20</v>
      </c>
      <c r="F155" t="s">
        <v>17</v>
      </c>
      <c r="G155">
        <v>270</v>
      </c>
      <c r="H155">
        <v>85.08</v>
      </c>
      <c r="I155">
        <v>67.83</v>
      </c>
      <c r="J155">
        <v>1.66</v>
      </c>
      <c r="K155">
        <v>22971.599999999999</v>
      </c>
      <c r="L155">
        <v>18314.099999999999</v>
      </c>
      <c r="M155">
        <v>448.2</v>
      </c>
    </row>
    <row r="156" spans="2:13" x14ac:dyDescent="0.3">
      <c r="B156" s="5">
        <v>46143</v>
      </c>
      <c r="C156" t="s">
        <v>39</v>
      </c>
      <c r="D156" t="s">
        <v>37</v>
      </c>
      <c r="E156" t="s">
        <v>21</v>
      </c>
      <c r="F156" t="s">
        <v>17</v>
      </c>
      <c r="G156">
        <v>44</v>
      </c>
      <c r="H156">
        <v>307.55</v>
      </c>
      <c r="I156">
        <v>240.93</v>
      </c>
      <c r="J156">
        <v>1.66</v>
      </c>
      <c r="K156">
        <v>13532.2</v>
      </c>
      <c r="L156">
        <v>10600.92</v>
      </c>
      <c r="M156">
        <v>73.039999999999992</v>
      </c>
    </row>
    <row r="157" spans="2:13" x14ac:dyDescent="0.3">
      <c r="B157" s="5">
        <v>46143</v>
      </c>
      <c r="C157" t="s">
        <v>39</v>
      </c>
      <c r="D157" t="s">
        <v>37</v>
      </c>
      <c r="E157" t="s">
        <v>16</v>
      </c>
      <c r="F157" t="s">
        <v>17</v>
      </c>
      <c r="G157">
        <v>104</v>
      </c>
      <c r="H157">
        <v>324.18</v>
      </c>
      <c r="I157">
        <v>240.89</v>
      </c>
      <c r="J157">
        <v>1.66</v>
      </c>
      <c r="K157">
        <v>33714.720000000001</v>
      </c>
      <c r="L157">
        <v>25052.559999999998</v>
      </c>
      <c r="M157">
        <v>172.64</v>
      </c>
    </row>
    <row r="158" spans="2:13" x14ac:dyDescent="0.3">
      <c r="B158" s="5">
        <v>46143</v>
      </c>
      <c r="C158" t="s">
        <v>40</v>
      </c>
      <c r="D158" t="s">
        <v>37</v>
      </c>
      <c r="E158" t="s">
        <v>21</v>
      </c>
      <c r="F158" t="s">
        <v>17</v>
      </c>
      <c r="G158">
        <v>79</v>
      </c>
      <c r="H158">
        <v>139.6</v>
      </c>
      <c r="I158">
        <v>109.88</v>
      </c>
      <c r="J158">
        <v>1.66</v>
      </c>
      <c r="K158">
        <v>11028.4</v>
      </c>
      <c r="L158">
        <v>8680.52</v>
      </c>
      <c r="M158">
        <v>131.13999999999999</v>
      </c>
    </row>
    <row r="159" spans="2:13" x14ac:dyDescent="0.3">
      <c r="B159" s="5">
        <v>46143</v>
      </c>
      <c r="C159" t="s">
        <v>40</v>
      </c>
      <c r="D159" t="s">
        <v>37</v>
      </c>
      <c r="E159" t="s">
        <v>16</v>
      </c>
      <c r="F159" t="s">
        <v>17</v>
      </c>
      <c r="G159">
        <v>193</v>
      </c>
      <c r="H159">
        <v>147.02000000000001</v>
      </c>
      <c r="I159">
        <v>109.8</v>
      </c>
      <c r="J159">
        <v>1.66</v>
      </c>
      <c r="K159">
        <v>28374.86</v>
      </c>
      <c r="L159">
        <v>21191.399999999998</v>
      </c>
      <c r="M159">
        <v>320.38</v>
      </c>
    </row>
    <row r="160" spans="2:13" x14ac:dyDescent="0.3">
      <c r="B160" s="5">
        <v>46174</v>
      </c>
      <c r="C160" t="s">
        <v>14</v>
      </c>
      <c r="D160" t="s">
        <v>15</v>
      </c>
      <c r="E160" t="s">
        <v>20</v>
      </c>
      <c r="F160" t="s">
        <v>17</v>
      </c>
      <c r="G160">
        <v>215</v>
      </c>
      <c r="H160">
        <v>249.14</v>
      </c>
      <c r="I160">
        <v>210.41</v>
      </c>
      <c r="J160">
        <v>1.66</v>
      </c>
      <c r="K160">
        <v>53565.1</v>
      </c>
      <c r="L160">
        <v>45238.15</v>
      </c>
      <c r="M160">
        <v>356.9</v>
      </c>
    </row>
    <row r="161" spans="2:13" x14ac:dyDescent="0.3">
      <c r="B161" s="5">
        <v>46174</v>
      </c>
      <c r="C161" t="s">
        <v>23</v>
      </c>
      <c r="D161" t="s">
        <v>15</v>
      </c>
      <c r="E161" t="s">
        <v>20</v>
      </c>
      <c r="F161" t="s">
        <v>17</v>
      </c>
      <c r="G161">
        <v>619</v>
      </c>
      <c r="H161">
        <v>108.52</v>
      </c>
      <c r="I161">
        <v>92.08</v>
      </c>
      <c r="J161">
        <v>1.66</v>
      </c>
      <c r="K161">
        <v>67173.88</v>
      </c>
      <c r="L161">
        <v>56997.52</v>
      </c>
      <c r="M161">
        <v>1027.54</v>
      </c>
    </row>
    <row r="162" spans="2:13" x14ac:dyDescent="0.3">
      <c r="B162" s="5">
        <v>46174</v>
      </c>
      <c r="C162" t="s">
        <v>25</v>
      </c>
      <c r="D162" t="s">
        <v>15</v>
      </c>
      <c r="E162" t="s">
        <v>20</v>
      </c>
      <c r="F162" t="s">
        <v>17</v>
      </c>
      <c r="G162">
        <v>120</v>
      </c>
      <c r="H162">
        <v>315.89999999999998</v>
      </c>
      <c r="I162">
        <v>272.13</v>
      </c>
      <c r="J162">
        <v>1.66</v>
      </c>
      <c r="K162">
        <v>37908</v>
      </c>
      <c r="L162">
        <v>32655.599999999999</v>
      </c>
      <c r="M162">
        <v>199.2</v>
      </c>
    </row>
    <row r="163" spans="2:13" x14ac:dyDescent="0.3">
      <c r="B163" s="5">
        <v>46174</v>
      </c>
      <c r="C163" t="s">
        <v>25</v>
      </c>
      <c r="D163" t="s">
        <v>15</v>
      </c>
      <c r="E163" t="s">
        <v>21</v>
      </c>
      <c r="F163" t="s">
        <v>17</v>
      </c>
      <c r="G163">
        <v>73</v>
      </c>
      <c r="H163">
        <v>346.11</v>
      </c>
      <c r="I163">
        <v>272.27999999999997</v>
      </c>
      <c r="J163">
        <v>1.66</v>
      </c>
      <c r="K163">
        <v>25266.030000000002</v>
      </c>
      <c r="L163">
        <v>19876.439999999999</v>
      </c>
      <c r="M163">
        <v>121.17999999999999</v>
      </c>
    </row>
    <row r="164" spans="2:13" x14ac:dyDescent="0.3">
      <c r="B164" s="5">
        <v>46174</v>
      </c>
      <c r="C164" t="s">
        <v>31</v>
      </c>
      <c r="D164" t="s">
        <v>32</v>
      </c>
      <c r="E164" t="s">
        <v>20</v>
      </c>
      <c r="F164" t="s">
        <v>17</v>
      </c>
      <c r="G164">
        <v>465</v>
      </c>
      <c r="H164">
        <v>71.739999999999995</v>
      </c>
      <c r="I164">
        <v>59.94</v>
      </c>
      <c r="J164">
        <v>1.66</v>
      </c>
      <c r="K164">
        <v>33359.1</v>
      </c>
      <c r="L164">
        <v>27872.1</v>
      </c>
      <c r="M164">
        <v>771.9</v>
      </c>
    </row>
    <row r="165" spans="2:13" x14ac:dyDescent="0.3">
      <c r="B165" s="5">
        <v>46174</v>
      </c>
      <c r="C165" t="s">
        <v>31</v>
      </c>
      <c r="D165" t="s">
        <v>32</v>
      </c>
      <c r="E165" t="s">
        <v>16</v>
      </c>
      <c r="F165" t="s">
        <v>17</v>
      </c>
      <c r="G165">
        <v>711</v>
      </c>
      <c r="H165">
        <v>82.98</v>
      </c>
      <c r="I165">
        <v>59.99</v>
      </c>
      <c r="J165">
        <v>1.66</v>
      </c>
      <c r="K165">
        <v>58998.780000000006</v>
      </c>
      <c r="L165">
        <v>42652.89</v>
      </c>
      <c r="M165">
        <v>1180.26</v>
      </c>
    </row>
    <row r="166" spans="2:13" x14ac:dyDescent="0.3">
      <c r="B166" s="5">
        <v>46174</v>
      </c>
      <c r="C166" t="s">
        <v>33</v>
      </c>
      <c r="D166" t="s">
        <v>32</v>
      </c>
      <c r="E166" t="s">
        <v>21</v>
      </c>
      <c r="F166" t="s">
        <v>17</v>
      </c>
      <c r="G166">
        <v>239</v>
      </c>
      <c r="H166">
        <v>124.91</v>
      </c>
      <c r="I166">
        <v>94.73</v>
      </c>
      <c r="J166">
        <v>1.66</v>
      </c>
      <c r="K166">
        <v>29853.489999999998</v>
      </c>
      <c r="L166">
        <v>22640.47</v>
      </c>
      <c r="M166">
        <v>396.74</v>
      </c>
    </row>
    <row r="167" spans="2:13" x14ac:dyDescent="0.3">
      <c r="B167" s="5">
        <v>46174</v>
      </c>
      <c r="C167" t="s">
        <v>34</v>
      </c>
      <c r="D167" t="s">
        <v>32</v>
      </c>
      <c r="E167" t="s">
        <v>20</v>
      </c>
      <c r="F167" t="s">
        <v>17</v>
      </c>
      <c r="G167">
        <v>339</v>
      </c>
      <c r="H167">
        <v>88.94</v>
      </c>
      <c r="I167">
        <v>72.819999999999993</v>
      </c>
      <c r="J167">
        <v>1.66</v>
      </c>
      <c r="K167">
        <v>30150.66</v>
      </c>
      <c r="L167">
        <v>24685.979999999996</v>
      </c>
      <c r="M167">
        <v>562.74</v>
      </c>
    </row>
    <row r="168" spans="2:13" x14ac:dyDescent="0.3">
      <c r="B168" s="5">
        <v>46174</v>
      </c>
      <c r="C168" t="s">
        <v>34</v>
      </c>
      <c r="D168" t="s">
        <v>32</v>
      </c>
      <c r="E168" t="s">
        <v>21</v>
      </c>
      <c r="F168" t="s">
        <v>17</v>
      </c>
      <c r="G168">
        <v>209</v>
      </c>
      <c r="H168">
        <v>96.83</v>
      </c>
      <c r="I168">
        <v>72.86</v>
      </c>
      <c r="J168">
        <v>1.66</v>
      </c>
      <c r="K168">
        <v>20237.47</v>
      </c>
      <c r="L168">
        <v>15227.74</v>
      </c>
      <c r="M168">
        <v>346.94</v>
      </c>
    </row>
    <row r="169" spans="2:13" x14ac:dyDescent="0.3">
      <c r="B169" s="5">
        <v>46174</v>
      </c>
      <c r="C169" t="s">
        <v>34</v>
      </c>
      <c r="D169" t="s">
        <v>32</v>
      </c>
      <c r="E169" t="s">
        <v>16</v>
      </c>
      <c r="F169" t="s">
        <v>17</v>
      </c>
      <c r="G169">
        <v>507</v>
      </c>
      <c r="H169">
        <v>101.96</v>
      </c>
      <c r="I169">
        <v>72.819999999999993</v>
      </c>
      <c r="J169">
        <v>1.66</v>
      </c>
      <c r="K169">
        <v>51693.719999999994</v>
      </c>
      <c r="L169">
        <v>36919.74</v>
      </c>
      <c r="M169">
        <v>841.62</v>
      </c>
    </row>
    <row r="170" spans="2:13" x14ac:dyDescent="0.3">
      <c r="B170" s="5">
        <v>46174</v>
      </c>
      <c r="C170" t="s">
        <v>35</v>
      </c>
      <c r="D170" t="s">
        <v>32</v>
      </c>
      <c r="E170" t="s">
        <v>21</v>
      </c>
      <c r="F170" t="s">
        <v>17</v>
      </c>
      <c r="G170">
        <v>49</v>
      </c>
      <c r="H170">
        <v>189.8</v>
      </c>
      <c r="I170">
        <v>139.66999999999999</v>
      </c>
      <c r="J170">
        <v>1.66</v>
      </c>
      <c r="K170">
        <v>9300.2000000000007</v>
      </c>
      <c r="L170">
        <v>6843.829999999999</v>
      </c>
      <c r="M170">
        <v>81.339999999999989</v>
      </c>
    </row>
    <row r="171" spans="2:13" x14ac:dyDescent="0.3">
      <c r="B171" s="5">
        <v>46174</v>
      </c>
      <c r="C171" t="s">
        <v>46</v>
      </c>
      <c r="D171" t="s">
        <v>47</v>
      </c>
      <c r="E171" t="s">
        <v>20</v>
      </c>
      <c r="F171" t="s">
        <v>17</v>
      </c>
      <c r="G171">
        <v>142</v>
      </c>
      <c r="H171">
        <v>130.94999999999999</v>
      </c>
      <c r="I171">
        <v>93.45</v>
      </c>
      <c r="J171">
        <v>1.66</v>
      </c>
      <c r="K171">
        <v>18594.899999999998</v>
      </c>
      <c r="L171">
        <v>13269.9</v>
      </c>
      <c r="M171">
        <v>235.72</v>
      </c>
    </row>
    <row r="172" spans="2:13" x14ac:dyDescent="0.3">
      <c r="B172" s="5">
        <v>46174</v>
      </c>
      <c r="C172" t="s">
        <v>46</v>
      </c>
      <c r="D172" t="s">
        <v>47</v>
      </c>
      <c r="E172" t="s">
        <v>16</v>
      </c>
      <c r="F172" t="s">
        <v>17</v>
      </c>
      <c r="G172">
        <v>207</v>
      </c>
      <c r="H172">
        <v>150.78</v>
      </c>
      <c r="I172">
        <v>93.41</v>
      </c>
      <c r="J172">
        <v>1.66</v>
      </c>
      <c r="K172">
        <v>31211.46</v>
      </c>
      <c r="L172">
        <v>19335.87</v>
      </c>
      <c r="M172">
        <v>343.62</v>
      </c>
    </row>
    <row r="173" spans="2:13" x14ac:dyDescent="0.3">
      <c r="B173" s="5">
        <v>46174</v>
      </c>
      <c r="C173" t="s">
        <v>48</v>
      </c>
      <c r="D173" t="s">
        <v>47</v>
      </c>
      <c r="E173" t="s">
        <v>16</v>
      </c>
      <c r="F173" t="s">
        <v>17</v>
      </c>
      <c r="G173">
        <v>193</v>
      </c>
      <c r="H173">
        <v>125.27</v>
      </c>
      <c r="I173">
        <v>76.95</v>
      </c>
      <c r="J173">
        <v>1.66</v>
      </c>
      <c r="K173">
        <v>24177.11</v>
      </c>
      <c r="L173">
        <v>14851.35</v>
      </c>
      <c r="M173">
        <v>320.38</v>
      </c>
    </row>
    <row r="174" spans="2:13" x14ac:dyDescent="0.3">
      <c r="B174" s="5">
        <v>46174</v>
      </c>
      <c r="C174" t="s">
        <v>49</v>
      </c>
      <c r="D174" t="s">
        <v>47</v>
      </c>
      <c r="E174" t="s">
        <v>21</v>
      </c>
      <c r="F174" t="s">
        <v>17</v>
      </c>
      <c r="G174">
        <v>40</v>
      </c>
      <c r="H174">
        <v>238.19</v>
      </c>
      <c r="I174">
        <v>157.66</v>
      </c>
      <c r="J174">
        <v>1.66</v>
      </c>
      <c r="K174">
        <v>9527.6</v>
      </c>
      <c r="L174">
        <v>6306.4</v>
      </c>
      <c r="M174">
        <v>66.399999999999991</v>
      </c>
    </row>
    <row r="175" spans="2:13" x14ac:dyDescent="0.3">
      <c r="B175" s="5">
        <v>46174</v>
      </c>
      <c r="C175" t="s">
        <v>50</v>
      </c>
      <c r="D175" t="s">
        <v>47</v>
      </c>
      <c r="E175" t="s">
        <v>20</v>
      </c>
      <c r="F175" t="s">
        <v>17</v>
      </c>
      <c r="G175">
        <v>185</v>
      </c>
      <c r="H175">
        <v>79.06</v>
      </c>
      <c r="I175">
        <v>55.64</v>
      </c>
      <c r="J175">
        <v>1.66</v>
      </c>
      <c r="K175">
        <v>14626.1</v>
      </c>
      <c r="L175">
        <v>10293.4</v>
      </c>
      <c r="M175">
        <v>307.09999999999997</v>
      </c>
    </row>
    <row r="176" spans="2:13" x14ac:dyDescent="0.3">
      <c r="B176" s="5">
        <v>46174</v>
      </c>
      <c r="C176" t="s">
        <v>50</v>
      </c>
      <c r="D176" t="s">
        <v>47</v>
      </c>
      <c r="E176" t="s">
        <v>21</v>
      </c>
      <c r="F176" t="s">
        <v>17</v>
      </c>
      <c r="G176">
        <v>105</v>
      </c>
      <c r="H176">
        <v>86.65</v>
      </c>
      <c r="I176">
        <v>55.72</v>
      </c>
      <c r="J176">
        <v>1.66</v>
      </c>
      <c r="K176">
        <v>9098.25</v>
      </c>
      <c r="L176">
        <v>5850.5999999999995</v>
      </c>
      <c r="M176">
        <v>174.29999999999998</v>
      </c>
    </row>
    <row r="177" spans="2:13" x14ac:dyDescent="0.3">
      <c r="B177" s="5">
        <v>46174</v>
      </c>
      <c r="C177" t="s">
        <v>41</v>
      </c>
      <c r="D177" t="s">
        <v>42</v>
      </c>
      <c r="E177" t="s">
        <v>20</v>
      </c>
      <c r="F177" t="s">
        <v>17</v>
      </c>
      <c r="G177">
        <v>111</v>
      </c>
      <c r="H177">
        <v>175.01</v>
      </c>
      <c r="I177">
        <v>115.69</v>
      </c>
      <c r="J177">
        <v>1.66</v>
      </c>
      <c r="K177">
        <v>19426.11</v>
      </c>
      <c r="L177">
        <v>12841.59</v>
      </c>
      <c r="M177">
        <v>184.26</v>
      </c>
    </row>
    <row r="178" spans="2:13" x14ac:dyDescent="0.3">
      <c r="B178" s="5">
        <v>46174</v>
      </c>
      <c r="C178" t="s">
        <v>43</v>
      </c>
      <c r="D178" t="s">
        <v>42</v>
      </c>
      <c r="E178" t="s">
        <v>20</v>
      </c>
      <c r="F178" t="s">
        <v>17</v>
      </c>
      <c r="G178">
        <v>103</v>
      </c>
      <c r="H178">
        <v>143.63999999999999</v>
      </c>
      <c r="I178">
        <v>95.16</v>
      </c>
      <c r="J178">
        <v>1.66</v>
      </c>
      <c r="K178">
        <v>14794.919999999998</v>
      </c>
      <c r="L178">
        <v>9801.48</v>
      </c>
      <c r="M178">
        <v>170.98</v>
      </c>
    </row>
    <row r="179" spans="2:13" x14ac:dyDescent="0.3">
      <c r="B179" s="5">
        <v>46174</v>
      </c>
      <c r="C179" t="s">
        <v>43</v>
      </c>
      <c r="D179" t="s">
        <v>42</v>
      </c>
      <c r="E179" t="s">
        <v>21</v>
      </c>
      <c r="F179" t="s">
        <v>17</v>
      </c>
      <c r="G179">
        <v>61</v>
      </c>
      <c r="H179">
        <v>157.56</v>
      </c>
      <c r="I179">
        <v>95.16</v>
      </c>
      <c r="J179">
        <v>1.66</v>
      </c>
      <c r="K179">
        <v>9611.16</v>
      </c>
      <c r="L179">
        <v>5804.76</v>
      </c>
      <c r="M179">
        <v>101.25999999999999</v>
      </c>
    </row>
    <row r="180" spans="2:13" x14ac:dyDescent="0.3">
      <c r="B180" s="5">
        <v>46174</v>
      </c>
      <c r="C180" t="s">
        <v>44</v>
      </c>
      <c r="D180" t="s">
        <v>42</v>
      </c>
      <c r="E180" t="s">
        <v>20</v>
      </c>
      <c r="F180" t="s">
        <v>17</v>
      </c>
      <c r="G180">
        <v>52</v>
      </c>
      <c r="H180">
        <v>187.34</v>
      </c>
      <c r="I180">
        <v>127.54</v>
      </c>
      <c r="J180">
        <v>1.66</v>
      </c>
      <c r="K180">
        <v>9741.68</v>
      </c>
      <c r="L180">
        <v>6632.08</v>
      </c>
      <c r="M180">
        <v>86.32</v>
      </c>
    </row>
    <row r="181" spans="2:13" x14ac:dyDescent="0.3">
      <c r="B181" s="5">
        <v>46174</v>
      </c>
      <c r="C181" t="s">
        <v>44</v>
      </c>
      <c r="D181" t="s">
        <v>42</v>
      </c>
      <c r="E181" t="s">
        <v>16</v>
      </c>
      <c r="F181" t="s">
        <v>17</v>
      </c>
      <c r="G181">
        <v>75</v>
      </c>
      <c r="H181">
        <v>216.95</v>
      </c>
      <c r="I181">
        <v>127.67</v>
      </c>
      <c r="J181">
        <v>1.66</v>
      </c>
      <c r="K181">
        <v>16271.25</v>
      </c>
      <c r="L181">
        <v>9575.25</v>
      </c>
      <c r="M181">
        <v>124.5</v>
      </c>
    </row>
    <row r="182" spans="2:13" x14ac:dyDescent="0.3">
      <c r="B182" s="5">
        <v>46174</v>
      </c>
      <c r="C182" t="s">
        <v>45</v>
      </c>
      <c r="D182" t="s">
        <v>42</v>
      </c>
      <c r="E182" t="s">
        <v>16</v>
      </c>
      <c r="F182" t="s">
        <v>17</v>
      </c>
      <c r="G182">
        <v>128</v>
      </c>
      <c r="H182">
        <v>102.21</v>
      </c>
      <c r="I182">
        <v>58.05</v>
      </c>
      <c r="J182">
        <v>1.66</v>
      </c>
      <c r="K182">
        <v>13082.88</v>
      </c>
      <c r="L182">
        <v>7430.4</v>
      </c>
      <c r="M182">
        <v>212.48</v>
      </c>
    </row>
    <row r="183" spans="2:13" x14ac:dyDescent="0.3">
      <c r="B183" s="5">
        <v>46174</v>
      </c>
      <c r="C183" t="s">
        <v>26</v>
      </c>
      <c r="D183" t="s">
        <v>27</v>
      </c>
      <c r="E183" t="s">
        <v>16</v>
      </c>
      <c r="F183" t="s">
        <v>17</v>
      </c>
      <c r="G183">
        <v>421</v>
      </c>
      <c r="H183">
        <v>140.03</v>
      </c>
      <c r="I183">
        <v>98.04</v>
      </c>
      <c r="J183">
        <v>1.66</v>
      </c>
      <c r="K183">
        <v>58952.63</v>
      </c>
      <c r="L183">
        <v>41274.840000000004</v>
      </c>
      <c r="M183">
        <v>698.86</v>
      </c>
    </row>
    <row r="184" spans="2:13" x14ac:dyDescent="0.3">
      <c r="B184" s="5">
        <v>46174</v>
      </c>
      <c r="C184" t="s">
        <v>28</v>
      </c>
      <c r="D184" t="s">
        <v>27</v>
      </c>
      <c r="E184" t="s">
        <v>20</v>
      </c>
      <c r="F184" t="s">
        <v>17</v>
      </c>
      <c r="G184">
        <v>201</v>
      </c>
      <c r="H184">
        <v>96.23</v>
      </c>
      <c r="I184">
        <v>76.150000000000006</v>
      </c>
      <c r="J184">
        <v>1.66</v>
      </c>
      <c r="K184">
        <v>19342.23</v>
      </c>
      <c r="L184">
        <v>15306.150000000001</v>
      </c>
      <c r="M184">
        <v>333.65999999999997</v>
      </c>
    </row>
    <row r="185" spans="2:13" x14ac:dyDescent="0.3">
      <c r="B185" s="5">
        <v>46174</v>
      </c>
      <c r="C185" t="s">
        <v>29</v>
      </c>
      <c r="D185" t="s">
        <v>27</v>
      </c>
      <c r="E185" t="s">
        <v>21</v>
      </c>
      <c r="F185" t="s">
        <v>17</v>
      </c>
      <c r="G185">
        <v>113</v>
      </c>
      <c r="H185">
        <v>147.84</v>
      </c>
      <c r="I185">
        <v>109.2</v>
      </c>
      <c r="J185">
        <v>1.66</v>
      </c>
      <c r="K185">
        <v>16705.920000000002</v>
      </c>
      <c r="L185">
        <v>12339.6</v>
      </c>
      <c r="M185">
        <v>187.57999999999998</v>
      </c>
    </row>
    <row r="186" spans="2:13" x14ac:dyDescent="0.3">
      <c r="B186" s="5">
        <v>46174</v>
      </c>
      <c r="C186" t="s">
        <v>30</v>
      </c>
      <c r="D186" t="s">
        <v>27</v>
      </c>
      <c r="E186" t="s">
        <v>20</v>
      </c>
      <c r="F186" t="s">
        <v>17</v>
      </c>
      <c r="G186">
        <v>251</v>
      </c>
      <c r="H186">
        <v>85.08</v>
      </c>
      <c r="I186">
        <v>67.83</v>
      </c>
      <c r="J186">
        <v>1.66</v>
      </c>
      <c r="K186">
        <v>21355.079999999998</v>
      </c>
      <c r="L186">
        <v>17025.329999999998</v>
      </c>
      <c r="M186">
        <v>416.65999999999997</v>
      </c>
    </row>
    <row r="187" spans="2:13" x14ac:dyDescent="0.3">
      <c r="B187" s="5">
        <v>46174</v>
      </c>
      <c r="C187" t="s">
        <v>39</v>
      </c>
      <c r="D187" t="s">
        <v>37</v>
      </c>
      <c r="E187" t="s">
        <v>21</v>
      </c>
      <c r="F187" t="s">
        <v>17</v>
      </c>
      <c r="G187">
        <v>43</v>
      </c>
      <c r="H187">
        <v>307.55</v>
      </c>
      <c r="I187">
        <v>240.93</v>
      </c>
      <c r="J187">
        <v>1.66</v>
      </c>
      <c r="K187">
        <v>13224.65</v>
      </c>
      <c r="L187">
        <v>10359.99</v>
      </c>
      <c r="M187">
        <v>71.38</v>
      </c>
    </row>
    <row r="188" spans="2:13" x14ac:dyDescent="0.3">
      <c r="B188" s="5">
        <v>46174</v>
      </c>
      <c r="C188" t="s">
        <v>39</v>
      </c>
      <c r="D188" t="s">
        <v>37</v>
      </c>
      <c r="E188" t="s">
        <v>16</v>
      </c>
      <c r="F188" t="s">
        <v>17</v>
      </c>
      <c r="G188">
        <v>109</v>
      </c>
      <c r="H188">
        <v>324.18</v>
      </c>
      <c r="I188">
        <v>240.89</v>
      </c>
      <c r="J188">
        <v>1.66</v>
      </c>
      <c r="K188">
        <v>35335.620000000003</v>
      </c>
      <c r="L188">
        <v>26257.01</v>
      </c>
      <c r="M188">
        <v>180.94</v>
      </c>
    </row>
    <row r="189" spans="2:13" x14ac:dyDescent="0.3">
      <c r="B189" s="5">
        <v>46174</v>
      </c>
      <c r="C189" t="s">
        <v>40</v>
      </c>
      <c r="D189" t="s">
        <v>37</v>
      </c>
      <c r="E189" t="s">
        <v>21</v>
      </c>
      <c r="F189" t="s">
        <v>17</v>
      </c>
      <c r="G189">
        <v>81</v>
      </c>
      <c r="H189">
        <v>139.6</v>
      </c>
      <c r="I189">
        <v>109.88</v>
      </c>
      <c r="J189">
        <v>1.66</v>
      </c>
      <c r="K189">
        <v>11307.6</v>
      </c>
      <c r="L189">
        <v>8900.2799999999988</v>
      </c>
      <c r="M189">
        <v>134.45999999999998</v>
      </c>
    </row>
    <row r="190" spans="2:13" x14ac:dyDescent="0.3">
      <c r="B190" s="5">
        <v>46174</v>
      </c>
      <c r="C190" t="s">
        <v>40</v>
      </c>
      <c r="D190" t="s">
        <v>37</v>
      </c>
      <c r="E190" t="s">
        <v>16</v>
      </c>
      <c r="F190" t="s">
        <v>17</v>
      </c>
      <c r="G190">
        <v>201</v>
      </c>
      <c r="H190">
        <v>147.02000000000001</v>
      </c>
      <c r="I190">
        <v>109.8</v>
      </c>
      <c r="J190">
        <v>1.66</v>
      </c>
      <c r="K190">
        <v>29551.02</v>
      </c>
      <c r="L190">
        <v>22069.8</v>
      </c>
      <c r="M190">
        <v>333.65999999999997</v>
      </c>
    </row>
    <row r="191" spans="2:13" x14ac:dyDescent="0.3">
      <c r="B191" s="5">
        <v>46204</v>
      </c>
      <c r="C191" t="s">
        <v>14</v>
      </c>
      <c r="D191" t="s">
        <v>15</v>
      </c>
      <c r="E191" t="s">
        <v>20</v>
      </c>
      <c r="F191" t="s">
        <v>17</v>
      </c>
      <c r="G191">
        <v>224</v>
      </c>
      <c r="H191">
        <v>249.14</v>
      </c>
      <c r="I191">
        <v>210.41</v>
      </c>
      <c r="J191">
        <v>1.66</v>
      </c>
      <c r="K191">
        <v>55807.360000000001</v>
      </c>
      <c r="L191">
        <v>47131.839999999997</v>
      </c>
      <c r="M191">
        <v>371.84</v>
      </c>
    </row>
    <row r="192" spans="2:13" x14ac:dyDescent="0.3">
      <c r="B192" s="5">
        <v>46204</v>
      </c>
      <c r="C192" t="s">
        <v>23</v>
      </c>
      <c r="D192" t="s">
        <v>15</v>
      </c>
      <c r="E192" t="s">
        <v>20</v>
      </c>
      <c r="F192" t="s">
        <v>17</v>
      </c>
      <c r="G192">
        <v>621</v>
      </c>
      <c r="H192">
        <v>108.52</v>
      </c>
      <c r="I192">
        <v>92.08</v>
      </c>
      <c r="J192">
        <v>1.66</v>
      </c>
      <c r="K192">
        <v>67390.92</v>
      </c>
      <c r="L192">
        <v>57181.68</v>
      </c>
      <c r="M192">
        <v>1030.8599999999999</v>
      </c>
    </row>
    <row r="193" spans="2:13" x14ac:dyDescent="0.3">
      <c r="B193" s="5">
        <v>46204</v>
      </c>
      <c r="C193" t="s">
        <v>25</v>
      </c>
      <c r="D193" t="s">
        <v>15</v>
      </c>
      <c r="E193" t="s">
        <v>20</v>
      </c>
      <c r="F193" t="s">
        <v>17</v>
      </c>
      <c r="G193">
        <v>130</v>
      </c>
      <c r="H193">
        <v>315.89999999999998</v>
      </c>
      <c r="I193">
        <v>272.13</v>
      </c>
      <c r="J193">
        <v>1.66</v>
      </c>
      <c r="K193">
        <v>41067</v>
      </c>
      <c r="L193">
        <v>35376.9</v>
      </c>
      <c r="M193">
        <v>215.79999999999998</v>
      </c>
    </row>
    <row r="194" spans="2:13" x14ac:dyDescent="0.3">
      <c r="B194" s="5">
        <v>46204</v>
      </c>
      <c r="C194" t="s">
        <v>25</v>
      </c>
      <c r="D194" t="s">
        <v>15</v>
      </c>
      <c r="E194" t="s">
        <v>21</v>
      </c>
      <c r="F194" t="s">
        <v>17</v>
      </c>
      <c r="G194">
        <v>75</v>
      </c>
      <c r="H194">
        <v>346.11</v>
      </c>
      <c r="I194">
        <v>272.27999999999997</v>
      </c>
      <c r="J194">
        <v>1.66</v>
      </c>
      <c r="K194">
        <v>25958.25</v>
      </c>
      <c r="L194">
        <v>20420.999999999996</v>
      </c>
      <c r="M194">
        <v>124.5</v>
      </c>
    </row>
    <row r="195" spans="2:13" x14ac:dyDescent="0.3">
      <c r="B195" s="5">
        <v>46204</v>
      </c>
      <c r="C195" t="s">
        <v>31</v>
      </c>
      <c r="D195" t="s">
        <v>32</v>
      </c>
      <c r="E195" t="s">
        <v>20</v>
      </c>
      <c r="F195" t="s">
        <v>17</v>
      </c>
      <c r="G195">
        <v>476</v>
      </c>
      <c r="H195">
        <v>71.739999999999995</v>
      </c>
      <c r="I195">
        <v>59.94</v>
      </c>
      <c r="J195">
        <v>1.66</v>
      </c>
      <c r="K195">
        <v>34148.239999999998</v>
      </c>
      <c r="L195">
        <v>28531.439999999999</v>
      </c>
      <c r="M195">
        <v>790.16</v>
      </c>
    </row>
    <row r="196" spans="2:13" x14ac:dyDescent="0.3">
      <c r="B196" s="5">
        <v>46204</v>
      </c>
      <c r="C196" t="s">
        <v>31</v>
      </c>
      <c r="D196" t="s">
        <v>32</v>
      </c>
      <c r="E196" t="s">
        <v>16</v>
      </c>
      <c r="F196" t="s">
        <v>17</v>
      </c>
      <c r="G196">
        <v>682</v>
      </c>
      <c r="H196">
        <v>82.98</v>
      </c>
      <c r="I196">
        <v>59.99</v>
      </c>
      <c r="J196">
        <v>1.66</v>
      </c>
      <c r="K196">
        <v>56592.36</v>
      </c>
      <c r="L196">
        <v>40913.18</v>
      </c>
      <c r="M196">
        <v>1132.1199999999999</v>
      </c>
    </row>
    <row r="197" spans="2:13" x14ac:dyDescent="0.3">
      <c r="B197" s="5">
        <v>46204</v>
      </c>
      <c r="C197" t="s">
        <v>33</v>
      </c>
      <c r="D197" t="s">
        <v>32</v>
      </c>
      <c r="E197" t="s">
        <v>21</v>
      </c>
      <c r="F197" t="s">
        <v>17</v>
      </c>
      <c r="G197">
        <v>250</v>
      </c>
      <c r="H197">
        <v>124.91</v>
      </c>
      <c r="I197">
        <v>94.73</v>
      </c>
      <c r="J197">
        <v>1.66</v>
      </c>
      <c r="K197">
        <v>31227.5</v>
      </c>
      <c r="L197">
        <v>23682.5</v>
      </c>
      <c r="M197">
        <v>415</v>
      </c>
    </row>
    <row r="198" spans="2:13" x14ac:dyDescent="0.3">
      <c r="B198" s="5">
        <v>46204</v>
      </c>
      <c r="C198" t="s">
        <v>34</v>
      </c>
      <c r="D198" t="s">
        <v>32</v>
      </c>
      <c r="E198" t="s">
        <v>20</v>
      </c>
      <c r="F198" t="s">
        <v>17</v>
      </c>
      <c r="G198">
        <v>348</v>
      </c>
      <c r="H198">
        <v>88.94</v>
      </c>
      <c r="I198">
        <v>72.819999999999993</v>
      </c>
      <c r="J198">
        <v>1.66</v>
      </c>
      <c r="K198">
        <v>30951.119999999999</v>
      </c>
      <c r="L198">
        <v>25341.359999999997</v>
      </c>
      <c r="M198">
        <v>577.67999999999995</v>
      </c>
    </row>
    <row r="199" spans="2:13" x14ac:dyDescent="0.3">
      <c r="B199" s="5">
        <v>46204</v>
      </c>
      <c r="C199" t="s">
        <v>34</v>
      </c>
      <c r="D199" t="s">
        <v>32</v>
      </c>
      <c r="E199" t="s">
        <v>21</v>
      </c>
      <c r="F199" t="s">
        <v>17</v>
      </c>
      <c r="G199">
        <v>204</v>
      </c>
      <c r="H199">
        <v>96.83</v>
      </c>
      <c r="I199">
        <v>72.86</v>
      </c>
      <c r="J199">
        <v>1.66</v>
      </c>
      <c r="K199">
        <v>19753.32</v>
      </c>
      <c r="L199">
        <v>14863.44</v>
      </c>
      <c r="M199">
        <v>338.64</v>
      </c>
    </row>
    <row r="200" spans="2:13" x14ac:dyDescent="0.3">
      <c r="B200" s="5">
        <v>46204</v>
      </c>
      <c r="C200" t="s">
        <v>34</v>
      </c>
      <c r="D200" t="s">
        <v>32</v>
      </c>
      <c r="E200" t="s">
        <v>16</v>
      </c>
      <c r="F200" t="s">
        <v>17</v>
      </c>
      <c r="G200">
        <v>505</v>
      </c>
      <c r="H200">
        <v>101.96</v>
      </c>
      <c r="I200">
        <v>72.819999999999993</v>
      </c>
      <c r="J200">
        <v>1.66</v>
      </c>
      <c r="K200">
        <v>51489.799999999996</v>
      </c>
      <c r="L200">
        <v>36774.1</v>
      </c>
      <c r="M200">
        <v>838.3</v>
      </c>
    </row>
    <row r="201" spans="2:13" x14ac:dyDescent="0.3">
      <c r="B201" s="5">
        <v>46204</v>
      </c>
      <c r="C201" t="s">
        <v>35</v>
      </c>
      <c r="D201" t="s">
        <v>32</v>
      </c>
      <c r="E201" t="s">
        <v>21</v>
      </c>
      <c r="F201" t="s">
        <v>17</v>
      </c>
      <c r="G201">
        <v>48</v>
      </c>
      <c r="H201">
        <v>189.8</v>
      </c>
      <c r="I201">
        <v>139.66999999999999</v>
      </c>
      <c r="J201">
        <v>1.66</v>
      </c>
      <c r="K201">
        <v>9110.4000000000015</v>
      </c>
      <c r="L201">
        <v>6704.16</v>
      </c>
      <c r="M201">
        <v>79.679999999999993</v>
      </c>
    </row>
    <row r="202" spans="2:13" x14ac:dyDescent="0.3">
      <c r="B202" s="5">
        <v>46204</v>
      </c>
      <c r="C202" t="s">
        <v>46</v>
      </c>
      <c r="D202" t="s">
        <v>47</v>
      </c>
      <c r="E202" t="s">
        <v>20</v>
      </c>
      <c r="F202" t="s">
        <v>17</v>
      </c>
      <c r="G202">
        <v>151</v>
      </c>
      <c r="H202">
        <v>130.94999999999999</v>
      </c>
      <c r="I202">
        <v>93.45</v>
      </c>
      <c r="J202">
        <v>1.66</v>
      </c>
      <c r="K202">
        <v>19773.449999999997</v>
      </c>
      <c r="L202">
        <v>14110.95</v>
      </c>
      <c r="M202">
        <v>250.66</v>
      </c>
    </row>
    <row r="203" spans="2:13" x14ac:dyDescent="0.3">
      <c r="B203" s="5">
        <v>46204</v>
      </c>
      <c r="C203" t="s">
        <v>46</v>
      </c>
      <c r="D203" t="s">
        <v>47</v>
      </c>
      <c r="E203" t="s">
        <v>16</v>
      </c>
      <c r="F203" t="s">
        <v>17</v>
      </c>
      <c r="G203">
        <v>222</v>
      </c>
      <c r="H203">
        <v>150.78</v>
      </c>
      <c r="I203">
        <v>93.41</v>
      </c>
      <c r="J203">
        <v>1.66</v>
      </c>
      <c r="K203">
        <v>33473.160000000003</v>
      </c>
      <c r="L203">
        <v>20737.02</v>
      </c>
      <c r="M203">
        <v>368.52</v>
      </c>
    </row>
    <row r="204" spans="2:13" x14ac:dyDescent="0.3">
      <c r="B204" s="5">
        <v>46204</v>
      </c>
      <c r="C204" t="s">
        <v>48</v>
      </c>
      <c r="D204" t="s">
        <v>47</v>
      </c>
      <c r="E204" t="s">
        <v>16</v>
      </c>
      <c r="F204" t="s">
        <v>17</v>
      </c>
      <c r="G204">
        <v>179</v>
      </c>
      <c r="H204">
        <v>125.27</v>
      </c>
      <c r="I204">
        <v>76.95</v>
      </c>
      <c r="J204">
        <v>1.66</v>
      </c>
      <c r="K204">
        <v>22423.329999999998</v>
      </c>
      <c r="L204">
        <v>13774.050000000001</v>
      </c>
      <c r="M204">
        <v>297.14</v>
      </c>
    </row>
    <row r="205" spans="2:13" x14ac:dyDescent="0.3">
      <c r="B205" s="5">
        <v>46204</v>
      </c>
      <c r="C205" t="s">
        <v>49</v>
      </c>
      <c r="D205" t="s">
        <v>47</v>
      </c>
      <c r="E205" t="s">
        <v>21</v>
      </c>
      <c r="F205" t="s">
        <v>17</v>
      </c>
      <c r="G205">
        <v>41</v>
      </c>
      <c r="H205">
        <v>238.19</v>
      </c>
      <c r="I205">
        <v>157.66</v>
      </c>
      <c r="J205">
        <v>1.66</v>
      </c>
      <c r="K205">
        <v>9765.7899999999991</v>
      </c>
      <c r="L205">
        <v>6464.0599999999995</v>
      </c>
      <c r="M205">
        <v>68.06</v>
      </c>
    </row>
    <row r="206" spans="2:13" x14ac:dyDescent="0.3">
      <c r="B206" s="5">
        <v>46204</v>
      </c>
      <c r="C206" t="s">
        <v>50</v>
      </c>
      <c r="D206" t="s">
        <v>47</v>
      </c>
      <c r="E206" t="s">
        <v>20</v>
      </c>
      <c r="F206" t="s">
        <v>17</v>
      </c>
      <c r="G206">
        <v>181</v>
      </c>
      <c r="H206">
        <v>79.06</v>
      </c>
      <c r="I206">
        <v>55.64</v>
      </c>
      <c r="J206">
        <v>1.66</v>
      </c>
      <c r="K206">
        <v>14309.86</v>
      </c>
      <c r="L206">
        <v>10070.84</v>
      </c>
      <c r="M206">
        <v>300.45999999999998</v>
      </c>
    </row>
    <row r="207" spans="2:13" x14ac:dyDescent="0.3">
      <c r="B207" s="5">
        <v>46204</v>
      </c>
      <c r="C207" t="s">
        <v>50</v>
      </c>
      <c r="D207" t="s">
        <v>47</v>
      </c>
      <c r="E207" t="s">
        <v>21</v>
      </c>
      <c r="F207" t="s">
        <v>17</v>
      </c>
      <c r="G207">
        <v>110</v>
      </c>
      <c r="H207">
        <v>86.65</v>
      </c>
      <c r="I207">
        <v>55.72</v>
      </c>
      <c r="J207">
        <v>1.66</v>
      </c>
      <c r="K207">
        <v>9531.5</v>
      </c>
      <c r="L207">
        <v>6129.2</v>
      </c>
      <c r="M207">
        <v>182.6</v>
      </c>
    </row>
    <row r="208" spans="2:13" x14ac:dyDescent="0.3">
      <c r="B208" s="5">
        <v>46204</v>
      </c>
      <c r="C208" t="s">
        <v>41</v>
      </c>
      <c r="D208" t="s">
        <v>42</v>
      </c>
      <c r="E208" t="s">
        <v>20</v>
      </c>
      <c r="F208" t="s">
        <v>17</v>
      </c>
      <c r="G208">
        <v>112</v>
      </c>
      <c r="H208">
        <v>175.01</v>
      </c>
      <c r="I208">
        <v>115.69</v>
      </c>
      <c r="J208">
        <v>1.66</v>
      </c>
      <c r="K208">
        <v>19601.12</v>
      </c>
      <c r="L208">
        <v>12957.279999999999</v>
      </c>
      <c r="M208">
        <v>185.92</v>
      </c>
    </row>
    <row r="209" spans="2:13" x14ac:dyDescent="0.3">
      <c r="B209" s="5">
        <v>46204</v>
      </c>
      <c r="C209" t="s">
        <v>43</v>
      </c>
      <c r="D209" t="s">
        <v>42</v>
      </c>
      <c r="E209" t="s">
        <v>20</v>
      </c>
      <c r="F209" t="s">
        <v>17</v>
      </c>
      <c r="G209">
        <v>105</v>
      </c>
      <c r="H209">
        <v>143.63999999999999</v>
      </c>
      <c r="I209">
        <v>95.16</v>
      </c>
      <c r="J209">
        <v>1.66</v>
      </c>
      <c r="K209">
        <v>15082.199999999999</v>
      </c>
      <c r="L209">
        <v>9991.7999999999993</v>
      </c>
      <c r="M209">
        <v>174.29999999999998</v>
      </c>
    </row>
    <row r="210" spans="2:13" x14ac:dyDescent="0.3">
      <c r="B210" s="5">
        <v>46204</v>
      </c>
      <c r="C210" t="s">
        <v>43</v>
      </c>
      <c r="D210" t="s">
        <v>42</v>
      </c>
      <c r="E210" t="s">
        <v>21</v>
      </c>
      <c r="F210" t="s">
        <v>17</v>
      </c>
      <c r="G210">
        <v>62</v>
      </c>
      <c r="H210">
        <v>157.56</v>
      </c>
      <c r="I210">
        <v>95.16</v>
      </c>
      <c r="J210">
        <v>1.66</v>
      </c>
      <c r="K210">
        <v>9768.7199999999993</v>
      </c>
      <c r="L210">
        <v>5899.92</v>
      </c>
      <c r="M210">
        <v>102.92</v>
      </c>
    </row>
    <row r="211" spans="2:13" x14ac:dyDescent="0.3">
      <c r="B211" s="5">
        <v>46204</v>
      </c>
      <c r="C211" t="s">
        <v>44</v>
      </c>
      <c r="D211" t="s">
        <v>42</v>
      </c>
      <c r="E211" t="s">
        <v>20</v>
      </c>
      <c r="F211" t="s">
        <v>17</v>
      </c>
      <c r="G211">
        <v>54</v>
      </c>
      <c r="H211">
        <v>187.34</v>
      </c>
      <c r="I211">
        <v>127.54</v>
      </c>
      <c r="J211">
        <v>1.66</v>
      </c>
      <c r="K211">
        <v>10116.36</v>
      </c>
      <c r="L211">
        <v>6887.1600000000008</v>
      </c>
      <c r="M211">
        <v>89.64</v>
      </c>
    </row>
    <row r="212" spans="2:13" x14ac:dyDescent="0.3">
      <c r="B212" s="5">
        <v>46204</v>
      </c>
      <c r="C212" t="s">
        <v>44</v>
      </c>
      <c r="D212" t="s">
        <v>42</v>
      </c>
      <c r="E212" t="s">
        <v>16</v>
      </c>
      <c r="F212" t="s">
        <v>17</v>
      </c>
      <c r="G212">
        <v>77</v>
      </c>
      <c r="H212">
        <v>216.95</v>
      </c>
      <c r="I212">
        <v>127.67</v>
      </c>
      <c r="J212">
        <v>1.66</v>
      </c>
      <c r="K212">
        <v>16705.149999999998</v>
      </c>
      <c r="L212">
        <v>9830.59</v>
      </c>
      <c r="M212">
        <v>127.82</v>
      </c>
    </row>
    <row r="213" spans="2:13" x14ac:dyDescent="0.3">
      <c r="B213" s="5">
        <v>46204</v>
      </c>
      <c r="C213" t="s">
        <v>45</v>
      </c>
      <c r="D213" t="s">
        <v>42</v>
      </c>
      <c r="E213" t="s">
        <v>16</v>
      </c>
      <c r="F213" t="s">
        <v>17</v>
      </c>
      <c r="G213">
        <v>132</v>
      </c>
      <c r="H213">
        <v>102.21</v>
      </c>
      <c r="I213">
        <v>58.05</v>
      </c>
      <c r="J213">
        <v>1.66</v>
      </c>
      <c r="K213">
        <v>13491.72</v>
      </c>
      <c r="L213">
        <v>7662.5999999999995</v>
      </c>
      <c r="M213">
        <v>219.11999999999998</v>
      </c>
    </row>
    <row r="214" spans="2:13" x14ac:dyDescent="0.3">
      <c r="B214" s="5">
        <v>46204</v>
      </c>
      <c r="C214" t="s">
        <v>26</v>
      </c>
      <c r="D214" t="s">
        <v>27</v>
      </c>
      <c r="E214" t="s">
        <v>16</v>
      </c>
      <c r="F214" t="s">
        <v>17</v>
      </c>
      <c r="G214">
        <v>416</v>
      </c>
      <c r="H214">
        <v>140.03</v>
      </c>
      <c r="I214">
        <v>98.04</v>
      </c>
      <c r="J214">
        <v>1.66</v>
      </c>
      <c r="K214">
        <v>58252.480000000003</v>
      </c>
      <c r="L214">
        <v>40784.639999999999</v>
      </c>
      <c r="M214">
        <v>690.56</v>
      </c>
    </row>
    <row r="215" spans="2:13" x14ac:dyDescent="0.3">
      <c r="B215" s="5">
        <v>46204</v>
      </c>
      <c r="C215" t="s">
        <v>28</v>
      </c>
      <c r="D215" t="s">
        <v>27</v>
      </c>
      <c r="E215" t="s">
        <v>20</v>
      </c>
      <c r="F215" t="s">
        <v>17</v>
      </c>
      <c r="G215">
        <v>197</v>
      </c>
      <c r="H215">
        <v>96.23</v>
      </c>
      <c r="I215">
        <v>76.150000000000006</v>
      </c>
      <c r="J215">
        <v>1.66</v>
      </c>
      <c r="K215">
        <v>18957.310000000001</v>
      </c>
      <c r="L215">
        <v>15001.550000000001</v>
      </c>
      <c r="M215">
        <v>327.02</v>
      </c>
    </row>
    <row r="216" spans="2:13" x14ac:dyDescent="0.3">
      <c r="B216" s="5">
        <v>46204</v>
      </c>
      <c r="C216" t="s">
        <v>29</v>
      </c>
      <c r="D216" t="s">
        <v>27</v>
      </c>
      <c r="E216" t="s">
        <v>21</v>
      </c>
      <c r="F216" t="s">
        <v>17</v>
      </c>
      <c r="G216">
        <v>112</v>
      </c>
      <c r="H216">
        <v>147.84</v>
      </c>
      <c r="I216">
        <v>109.2</v>
      </c>
      <c r="J216">
        <v>1.66</v>
      </c>
      <c r="K216">
        <v>16558.080000000002</v>
      </c>
      <c r="L216">
        <v>12230.4</v>
      </c>
      <c r="M216">
        <v>185.92</v>
      </c>
    </row>
    <row r="217" spans="2:13" x14ac:dyDescent="0.3">
      <c r="B217" s="5">
        <v>46204</v>
      </c>
      <c r="C217" t="s">
        <v>30</v>
      </c>
      <c r="D217" t="s">
        <v>27</v>
      </c>
      <c r="E217" t="s">
        <v>20</v>
      </c>
      <c r="F217" t="s">
        <v>17</v>
      </c>
      <c r="G217">
        <v>263</v>
      </c>
      <c r="H217">
        <v>85.08</v>
      </c>
      <c r="I217">
        <v>67.83</v>
      </c>
      <c r="J217">
        <v>1.66</v>
      </c>
      <c r="K217">
        <v>22376.04</v>
      </c>
      <c r="L217">
        <v>17839.29</v>
      </c>
      <c r="M217">
        <v>436.58</v>
      </c>
    </row>
    <row r="218" spans="2:13" x14ac:dyDescent="0.3">
      <c r="B218" s="5">
        <v>46204</v>
      </c>
      <c r="C218" t="s">
        <v>39</v>
      </c>
      <c r="D218" t="s">
        <v>37</v>
      </c>
      <c r="E218" t="s">
        <v>21</v>
      </c>
      <c r="F218" t="s">
        <v>17</v>
      </c>
      <c r="G218">
        <v>41</v>
      </c>
      <c r="H218">
        <v>307.55</v>
      </c>
      <c r="I218">
        <v>240.93</v>
      </c>
      <c r="J218">
        <v>1.66</v>
      </c>
      <c r="K218">
        <v>12609.550000000001</v>
      </c>
      <c r="L218">
        <v>9878.130000000001</v>
      </c>
      <c r="M218">
        <v>68.06</v>
      </c>
    </row>
    <row r="219" spans="2:13" x14ac:dyDescent="0.3">
      <c r="B219" s="5">
        <v>46204</v>
      </c>
      <c r="C219" t="s">
        <v>39</v>
      </c>
      <c r="D219" t="s">
        <v>37</v>
      </c>
      <c r="E219" t="s">
        <v>16</v>
      </c>
      <c r="F219" t="s">
        <v>17</v>
      </c>
      <c r="G219">
        <v>100</v>
      </c>
      <c r="H219">
        <v>324.18</v>
      </c>
      <c r="I219">
        <v>240.89</v>
      </c>
      <c r="J219">
        <v>1.66</v>
      </c>
      <c r="K219">
        <v>32418</v>
      </c>
      <c r="L219">
        <v>24089</v>
      </c>
      <c r="M219">
        <v>166</v>
      </c>
    </row>
    <row r="220" spans="2:13" x14ac:dyDescent="0.3">
      <c r="B220" s="5">
        <v>46204</v>
      </c>
      <c r="C220" t="s">
        <v>40</v>
      </c>
      <c r="D220" t="s">
        <v>37</v>
      </c>
      <c r="E220" t="s">
        <v>21</v>
      </c>
      <c r="F220" t="s">
        <v>17</v>
      </c>
      <c r="G220">
        <v>74</v>
      </c>
      <c r="H220">
        <v>139.6</v>
      </c>
      <c r="I220">
        <v>109.88</v>
      </c>
      <c r="J220">
        <v>1.66</v>
      </c>
      <c r="K220">
        <v>10330.4</v>
      </c>
      <c r="L220">
        <v>8131.12</v>
      </c>
      <c r="M220">
        <v>122.83999999999999</v>
      </c>
    </row>
    <row r="221" spans="2:13" x14ac:dyDescent="0.3">
      <c r="B221" s="5">
        <v>46204</v>
      </c>
      <c r="C221" t="s">
        <v>40</v>
      </c>
      <c r="D221" t="s">
        <v>37</v>
      </c>
      <c r="E221" t="s">
        <v>16</v>
      </c>
      <c r="F221" t="s">
        <v>17</v>
      </c>
      <c r="G221">
        <v>189</v>
      </c>
      <c r="H221">
        <v>147.02000000000001</v>
      </c>
      <c r="I221">
        <v>109.8</v>
      </c>
      <c r="J221">
        <v>1.66</v>
      </c>
      <c r="K221">
        <v>27786.780000000002</v>
      </c>
      <c r="L221">
        <v>20752.2</v>
      </c>
      <c r="M221">
        <v>313.74</v>
      </c>
    </row>
    <row r="222" spans="2:13" x14ac:dyDescent="0.3">
      <c r="B222" s="5">
        <v>46235</v>
      </c>
      <c r="C222" t="s">
        <v>14</v>
      </c>
      <c r="D222" t="s">
        <v>15</v>
      </c>
      <c r="E222" t="s">
        <v>20</v>
      </c>
      <c r="F222" t="s">
        <v>17</v>
      </c>
      <c r="G222">
        <v>223</v>
      </c>
      <c r="H222">
        <v>249.14</v>
      </c>
      <c r="I222">
        <v>210.41</v>
      </c>
      <c r="J222">
        <v>1.66</v>
      </c>
      <c r="K222">
        <v>55558.219999999994</v>
      </c>
      <c r="L222">
        <v>46921.43</v>
      </c>
      <c r="M222">
        <v>370.18</v>
      </c>
    </row>
    <row r="223" spans="2:13" x14ac:dyDescent="0.3">
      <c r="B223" s="5">
        <v>46235</v>
      </c>
      <c r="C223" t="s">
        <v>23</v>
      </c>
      <c r="D223" t="s">
        <v>15</v>
      </c>
      <c r="E223" t="s">
        <v>20</v>
      </c>
      <c r="F223" t="s">
        <v>17</v>
      </c>
      <c r="G223">
        <v>584</v>
      </c>
      <c r="H223">
        <v>108.52</v>
      </c>
      <c r="I223">
        <v>92.08</v>
      </c>
      <c r="J223">
        <v>1.66</v>
      </c>
      <c r="K223">
        <v>63375.68</v>
      </c>
      <c r="L223">
        <v>53774.720000000001</v>
      </c>
      <c r="M223">
        <v>969.43999999999994</v>
      </c>
    </row>
    <row r="224" spans="2:13" x14ac:dyDescent="0.3">
      <c r="B224" s="5">
        <v>46235</v>
      </c>
      <c r="C224" t="s">
        <v>25</v>
      </c>
      <c r="D224" t="s">
        <v>15</v>
      </c>
      <c r="E224" t="s">
        <v>20</v>
      </c>
      <c r="F224" t="s">
        <v>17</v>
      </c>
      <c r="G224">
        <v>124</v>
      </c>
      <c r="H224">
        <v>315.89999999999998</v>
      </c>
      <c r="I224">
        <v>272.13</v>
      </c>
      <c r="J224">
        <v>1.66</v>
      </c>
      <c r="K224">
        <v>39171.599999999999</v>
      </c>
      <c r="L224">
        <v>33744.120000000003</v>
      </c>
      <c r="M224">
        <v>205.84</v>
      </c>
    </row>
    <row r="225" spans="2:13" x14ac:dyDescent="0.3">
      <c r="B225" s="5">
        <v>46235</v>
      </c>
      <c r="C225" t="s">
        <v>25</v>
      </c>
      <c r="D225" t="s">
        <v>15</v>
      </c>
      <c r="E225" t="s">
        <v>21</v>
      </c>
      <c r="F225" t="s">
        <v>17</v>
      </c>
      <c r="G225">
        <v>73</v>
      </c>
      <c r="H225">
        <v>346.11</v>
      </c>
      <c r="I225">
        <v>272.27999999999997</v>
      </c>
      <c r="J225">
        <v>1.66</v>
      </c>
      <c r="K225">
        <v>25266.030000000002</v>
      </c>
      <c r="L225">
        <v>19876.439999999999</v>
      </c>
      <c r="M225">
        <v>121.17999999999999</v>
      </c>
    </row>
    <row r="226" spans="2:13" x14ac:dyDescent="0.3">
      <c r="B226" s="5">
        <v>46235</v>
      </c>
      <c r="C226" t="s">
        <v>31</v>
      </c>
      <c r="D226" t="s">
        <v>32</v>
      </c>
      <c r="E226" t="s">
        <v>20</v>
      </c>
      <c r="F226" t="s">
        <v>17</v>
      </c>
      <c r="G226">
        <v>460</v>
      </c>
      <c r="H226">
        <v>71.739999999999995</v>
      </c>
      <c r="I226">
        <v>59.94</v>
      </c>
      <c r="J226">
        <v>1.66</v>
      </c>
      <c r="K226">
        <v>33000.399999999994</v>
      </c>
      <c r="L226">
        <v>27572.399999999998</v>
      </c>
      <c r="M226">
        <v>763.59999999999991</v>
      </c>
    </row>
    <row r="227" spans="2:13" x14ac:dyDescent="0.3">
      <c r="B227" s="5">
        <v>46235</v>
      </c>
      <c r="C227" t="s">
        <v>31</v>
      </c>
      <c r="D227" t="s">
        <v>32</v>
      </c>
      <c r="E227" t="s">
        <v>16</v>
      </c>
      <c r="F227" t="s">
        <v>17</v>
      </c>
      <c r="G227">
        <v>703</v>
      </c>
      <c r="H227">
        <v>82.98</v>
      </c>
      <c r="I227">
        <v>59.99</v>
      </c>
      <c r="J227">
        <v>1.66</v>
      </c>
      <c r="K227">
        <v>58334.94</v>
      </c>
      <c r="L227">
        <v>42172.97</v>
      </c>
      <c r="M227">
        <v>1166.98</v>
      </c>
    </row>
    <row r="228" spans="2:13" x14ac:dyDescent="0.3">
      <c r="B228" s="5">
        <v>46235</v>
      </c>
      <c r="C228" t="s">
        <v>33</v>
      </c>
      <c r="D228" t="s">
        <v>32</v>
      </c>
      <c r="E228" t="s">
        <v>21</v>
      </c>
      <c r="F228" t="s">
        <v>17</v>
      </c>
      <c r="G228">
        <v>234</v>
      </c>
      <c r="H228">
        <v>124.91</v>
      </c>
      <c r="I228">
        <v>94.73</v>
      </c>
      <c r="J228">
        <v>1.66</v>
      </c>
      <c r="K228">
        <v>29228.94</v>
      </c>
      <c r="L228">
        <v>22166.82</v>
      </c>
      <c r="M228">
        <v>388.44</v>
      </c>
    </row>
    <row r="229" spans="2:13" x14ac:dyDescent="0.3">
      <c r="B229" s="5">
        <v>46235</v>
      </c>
      <c r="C229" t="s">
        <v>34</v>
      </c>
      <c r="D229" t="s">
        <v>32</v>
      </c>
      <c r="E229" t="s">
        <v>20</v>
      </c>
      <c r="F229" t="s">
        <v>17</v>
      </c>
      <c r="G229">
        <v>323</v>
      </c>
      <c r="H229">
        <v>88.94</v>
      </c>
      <c r="I229">
        <v>72.819999999999993</v>
      </c>
      <c r="J229">
        <v>1.66</v>
      </c>
      <c r="K229">
        <v>28727.62</v>
      </c>
      <c r="L229">
        <v>23520.859999999997</v>
      </c>
      <c r="M229">
        <v>536.17999999999995</v>
      </c>
    </row>
    <row r="230" spans="2:13" x14ac:dyDescent="0.3">
      <c r="B230" s="5">
        <v>46235</v>
      </c>
      <c r="C230" t="s">
        <v>34</v>
      </c>
      <c r="D230" t="s">
        <v>32</v>
      </c>
      <c r="E230" t="s">
        <v>21</v>
      </c>
      <c r="F230" t="s">
        <v>17</v>
      </c>
      <c r="G230">
        <v>194</v>
      </c>
      <c r="H230">
        <v>96.83</v>
      </c>
      <c r="I230">
        <v>72.86</v>
      </c>
      <c r="J230">
        <v>1.66</v>
      </c>
      <c r="K230">
        <v>18785.02</v>
      </c>
      <c r="L230">
        <v>14134.84</v>
      </c>
      <c r="M230">
        <v>322.03999999999996</v>
      </c>
    </row>
    <row r="231" spans="2:13" x14ac:dyDescent="0.3">
      <c r="B231" s="5">
        <v>46235</v>
      </c>
      <c r="C231" t="s">
        <v>34</v>
      </c>
      <c r="D231" t="s">
        <v>32</v>
      </c>
      <c r="E231" t="s">
        <v>16</v>
      </c>
      <c r="F231" t="s">
        <v>17</v>
      </c>
      <c r="G231">
        <v>510</v>
      </c>
      <c r="H231">
        <v>101.96</v>
      </c>
      <c r="I231">
        <v>72.819999999999993</v>
      </c>
      <c r="J231">
        <v>1.66</v>
      </c>
      <c r="K231">
        <v>51999.6</v>
      </c>
      <c r="L231">
        <v>37138.199999999997</v>
      </c>
      <c r="M231">
        <v>846.59999999999991</v>
      </c>
    </row>
    <row r="232" spans="2:13" x14ac:dyDescent="0.3">
      <c r="B232" s="5">
        <v>46235</v>
      </c>
      <c r="C232" t="s">
        <v>35</v>
      </c>
      <c r="D232" t="s">
        <v>32</v>
      </c>
      <c r="E232" t="s">
        <v>21</v>
      </c>
      <c r="F232" t="s">
        <v>17</v>
      </c>
      <c r="G232">
        <v>45</v>
      </c>
      <c r="H232">
        <v>189.8</v>
      </c>
      <c r="I232">
        <v>139.66999999999999</v>
      </c>
      <c r="J232">
        <v>1.66</v>
      </c>
      <c r="K232">
        <v>8541</v>
      </c>
      <c r="L232">
        <v>6285.15</v>
      </c>
      <c r="M232">
        <v>74.7</v>
      </c>
    </row>
    <row r="233" spans="2:13" x14ac:dyDescent="0.3">
      <c r="B233" s="5">
        <v>46235</v>
      </c>
      <c r="C233" t="s">
        <v>46</v>
      </c>
      <c r="D233" t="s">
        <v>47</v>
      </c>
      <c r="E233" t="s">
        <v>20</v>
      </c>
      <c r="F233" t="s">
        <v>17</v>
      </c>
      <c r="G233">
        <v>143</v>
      </c>
      <c r="H233">
        <v>130.94999999999999</v>
      </c>
      <c r="I233">
        <v>93.45</v>
      </c>
      <c r="J233">
        <v>1.66</v>
      </c>
      <c r="K233">
        <v>18725.849999999999</v>
      </c>
      <c r="L233">
        <v>13363.35</v>
      </c>
      <c r="M233">
        <v>237.38</v>
      </c>
    </row>
    <row r="234" spans="2:13" x14ac:dyDescent="0.3">
      <c r="B234" s="5">
        <v>46235</v>
      </c>
      <c r="C234" t="s">
        <v>46</v>
      </c>
      <c r="D234" t="s">
        <v>47</v>
      </c>
      <c r="E234" t="s">
        <v>16</v>
      </c>
      <c r="F234" t="s">
        <v>17</v>
      </c>
      <c r="G234">
        <v>213</v>
      </c>
      <c r="H234">
        <v>150.78</v>
      </c>
      <c r="I234">
        <v>93.41</v>
      </c>
      <c r="J234">
        <v>1.66</v>
      </c>
      <c r="K234">
        <v>32116.14</v>
      </c>
      <c r="L234">
        <v>19896.329999999998</v>
      </c>
      <c r="M234">
        <v>353.58</v>
      </c>
    </row>
    <row r="235" spans="2:13" x14ac:dyDescent="0.3">
      <c r="B235" s="5">
        <v>46235</v>
      </c>
      <c r="C235" t="s">
        <v>48</v>
      </c>
      <c r="D235" t="s">
        <v>47</v>
      </c>
      <c r="E235" t="s">
        <v>16</v>
      </c>
      <c r="F235" t="s">
        <v>17</v>
      </c>
      <c r="G235">
        <v>188</v>
      </c>
      <c r="H235">
        <v>125.27</v>
      </c>
      <c r="I235">
        <v>76.95</v>
      </c>
      <c r="J235">
        <v>1.66</v>
      </c>
      <c r="K235">
        <v>23550.76</v>
      </c>
      <c r="L235">
        <v>14466.6</v>
      </c>
      <c r="M235">
        <v>312.08</v>
      </c>
    </row>
    <row r="236" spans="2:13" x14ac:dyDescent="0.3">
      <c r="B236" s="5">
        <v>46235</v>
      </c>
      <c r="C236" t="s">
        <v>49</v>
      </c>
      <c r="D236" t="s">
        <v>47</v>
      </c>
      <c r="E236" t="s">
        <v>21</v>
      </c>
      <c r="F236" t="s">
        <v>17</v>
      </c>
      <c r="G236">
        <v>41</v>
      </c>
      <c r="H236">
        <v>238.19</v>
      </c>
      <c r="I236">
        <v>157.66</v>
      </c>
      <c r="J236">
        <v>1.66</v>
      </c>
      <c r="K236">
        <v>9765.7899999999991</v>
      </c>
      <c r="L236">
        <v>6464.0599999999995</v>
      </c>
      <c r="M236">
        <v>68.06</v>
      </c>
    </row>
    <row r="237" spans="2:13" x14ac:dyDescent="0.3">
      <c r="B237" s="5">
        <v>46235</v>
      </c>
      <c r="C237" t="s">
        <v>50</v>
      </c>
      <c r="D237" t="s">
        <v>47</v>
      </c>
      <c r="E237" t="s">
        <v>20</v>
      </c>
      <c r="F237" t="s">
        <v>17</v>
      </c>
      <c r="G237">
        <v>185</v>
      </c>
      <c r="H237">
        <v>79.06</v>
      </c>
      <c r="I237">
        <v>55.64</v>
      </c>
      <c r="J237">
        <v>1.66</v>
      </c>
      <c r="K237">
        <v>14626.1</v>
      </c>
      <c r="L237">
        <v>10293.4</v>
      </c>
      <c r="M237">
        <v>307.09999999999997</v>
      </c>
    </row>
    <row r="238" spans="2:13" x14ac:dyDescent="0.3">
      <c r="B238" s="5">
        <v>46235</v>
      </c>
      <c r="C238" t="s">
        <v>50</v>
      </c>
      <c r="D238" t="s">
        <v>47</v>
      </c>
      <c r="E238" t="s">
        <v>21</v>
      </c>
      <c r="F238" t="s">
        <v>17</v>
      </c>
      <c r="G238">
        <v>107</v>
      </c>
      <c r="H238">
        <v>86.65</v>
      </c>
      <c r="I238">
        <v>55.72</v>
      </c>
      <c r="J238">
        <v>1.66</v>
      </c>
      <c r="K238">
        <v>9271.5500000000011</v>
      </c>
      <c r="L238">
        <v>5962.04</v>
      </c>
      <c r="M238">
        <v>177.62</v>
      </c>
    </row>
    <row r="239" spans="2:13" x14ac:dyDescent="0.3">
      <c r="B239" s="5">
        <v>46235</v>
      </c>
      <c r="C239" t="s">
        <v>41</v>
      </c>
      <c r="D239" t="s">
        <v>42</v>
      </c>
      <c r="E239" t="s">
        <v>20</v>
      </c>
      <c r="F239" t="s">
        <v>17</v>
      </c>
      <c r="G239">
        <v>119</v>
      </c>
      <c r="H239">
        <v>175.01</v>
      </c>
      <c r="I239">
        <v>115.69</v>
      </c>
      <c r="J239">
        <v>1.66</v>
      </c>
      <c r="K239">
        <v>20826.189999999999</v>
      </c>
      <c r="L239">
        <v>13767.11</v>
      </c>
      <c r="M239">
        <v>197.54</v>
      </c>
    </row>
    <row r="240" spans="2:13" x14ac:dyDescent="0.3">
      <c r="B240" s="5">
        <v>46235</v>
      </c>
      <c r="C240" t="s">
        <v>43</v>
      </c>
      <c r="D240" t="s">
        <v>42</v>
      </c>
      <c r="E240" t="s">
        <v>20</v>
      </c>
      <c r="F240" t="s">
        <v>17</v>
      </c>
      <c r="G240">
        <v>101</v>
      </c>
      <c r="H240">
        <v>143.63999999999999</v>
      </c>
      <c r="I240">
        <v>95.16</v>
      </c>
      <c r="J240">
        <v>1.66</v>
      </c>
      <c r="K240">
        <v>14507.64</v>
      </c>
      <c r="L240">
        <v>9611.16</v>
      </c>
      <c r="M240">
        <v>167.66</v>
      </c>
    </row>
    <row r="241" spans="2:13" x14ac:dyDescent="0.3">
      <c r="B241" s="5">
        <v>46235</v>
      </c>
      <c r="C241" t="s">
        <v>43</v>
      </c>
      <c r="D241" t="s">
        <v>42</v>
      </c>
      <c r="E241" t="s">
        <v>21</v>
      </c>
      <c r="F241" t="s">
        <v>17</v>
      </c>
      <c r="G241">
        <v>62</v>
      </c>
      <c r="H241">
        <v>157.56</v>
      </c>
      <c r="I241">
        <v>95.16</v>
      </c>
      <c r="J241">
        <v>1.66</v>
      </c>
      <c r="K241">
        <v>9768.7199999999993</v>
      </c>
      <c r="L241">
        <v>5899.92</v>
      </c>
      <c r="M241">
        <v>102.92</v>
      </c>
    </row>
    <row r="242" spans="2:13" x14ac:dyDescent="0.3">
      <c r="B242" s="5">
        <v>46235</v>
      </c>
      <c r="C242" t="s">
        <v>44</v>
      </c>
      <c r="D242" t="s">
        <v>42</v>
      </c>
      <c r="E242" t="s">
        <v>20</v>
      </c>
      <c r="F242" t="s">
        <v>17</v>
      </c>
      <c r="G242">
        <v>51</v>
      </c>
      <c r="H242">
        <v>187.34</v>
      </c>
      <c r="I242">
        <v>127.54</v>
      </c>
      <c r="J242">
        <v>1.66</v>
      </c>
      <c r="K242">
        <v>9554.34</v>
      </c>
      <c r="L242">
        <v>6504.54</v>
      </c>
      <c r="M242">
        <v>84.66</v>
      </c>
    </row>
    <row r="243" spans="2:13" x14ac:dyDescent="0.3">
      <c r="B243" s="5">
        <v>46235</v>
      </c>
      <c r="C243" t="s">
        <v>44</v>
      </c>
      <c r="D243" t="s">
        <v>42</v>
      </c>
      <c r="E243" t="s">
        <v>16</v>
      </c>
      <c r="F243" t="s">
        <v>17</v>
      </c>
      <c r="G243">
        <v>76</v>
      </c>
      <c r="H243">
        <v>216.95</v>
      </c>
      <c r="I243">
        <v>127.67</v>
      </c>
      <c r="J243">
        <v>1.66</v>
      </c>
      <c r="K243">
        <v>16488.2</v>
      </c>
      <c r="L243">
        <v>9702.92</v>
      </c>
      <c r="M243">
        <v>126.16</v>
      </c>
    </row>
    <row r="244" spans="2:13" x14ac:dyDescent="0.3">
      <c r="B244" s="5">
        <v>46235</v>
      </c>
      <c r="C244" t="s">
        <v>45</v>
      </c>
      <c r="D244" t="s">
        <v>42</v>
      </c>
      <c r="E244" t="s">
        <v>16</v>
      </c>
      <c r="F244" t="s">
        <v>17</v>
      </c>
      <c r="G244">
        <v>135</v>
      </c>
      <c r="H244">
        <v>102.21</v>
      </c>
      <c r="I244">
        <v>58.05</v>
      </c>
      <c r="J244">
        <v>1.66</v>
      </c>
      <c r="K244">
        <v>13798.349999999999</v>
      </c>
      <c r="L244">
        <v>7836.75</v>
      </c>
      <c r="M244">
        <v>224.1</v>
      </c>
    </row>
    <row r="245" spans="2:13" x14ac:dyDescent="0.3">
      <c r="B245" s="5">
        <v>46235</v>
      </c>
      <c r="C245" t="s">
        <v>26</v>
      </c>
      <c r="D245" t="s">
        <v>27</v>
      </c>
      <c r="E245" t="s">
        <v>16</v>
      </c>
      <c r="F245" t="s">
        <v>17</v>
      </c>
      <c r="G245">
        <v>432</v>
      </c>
      <c r="H245">
        <v>140.03</v>
      </c>
      <c r="I245">
        <v>98.04</v>
      </c>
      <c r="J245">
        <v>1.66</v>
      </c>
      <c r="K245">
        <v>60492.959999999999</v>
      </c>
      <c r="L245">
        <v>42353.280000000006</v>
      </c>
      <c r="M245">
        <v>717.12</v>
      </c>
    </row>
    <row r="246" spans="2:13" x14ac:dyDescent="0.3">
      <c r="B246" s="5">
        <v>46235</v>
      </c>
      <c r="C246" t="s">
        <v>28</v>
      </c>
      <c r="D246" t="s">
        <v>27</v>
      </c>
      <c r="E246" t="s">
        <v>20</v>
      </c>
      <c r="F246" t="s">
        <v>17</v>
      </c>
      <c r="G246">
        <v>207</v>
      </c>
      <c r="H246">
        <v>96.23</v>
      </c>
      <c r="I246">
        <v>76.150000000000006</v>
      </c>
      <c r="J246">
        <v>1.66</v>
      </c>
      <c r="K246">
        <v>19919.61</v>
      </c>
      <c r="L246">
        <v>15763.050000000001</v>
      </c>
      <c r="M246">
        <v>343.62</v>
      </c>
    </row>
    <row r="247" spans="2:13" x14ac:dyDescent="0.3">
      <c r="B247" s="5">
        <v>46235</v>
      </c>
      <c r="C247" t="s">
        <v>29</v>
      </c>
      <c r="D247" t="s">
        <v>27</v>
      </c>
      <c r="E247" t="s">
        <v>21</v>
      </c>
      <c r="F247" t="s">
        <v>17</v>
      </c>
      <c r="G247">
        <v>106</v>
      </c>
      <c r="H247">
        <v>147.84</v>
      </c>
      <c r="I247">
        <v>109.2</v>
      </c>
      <c r="J247">
        <v>1.66</v>
      </c>
      <c r="K247">
        <v>15671.04</v>
      </c>
      <c r="L247">
        <v>11575.2</v>
      </c>
      <c r="M247">
        <v>175.95999999999998</v>
      </c>
    </row>
    <row r="248" spans="2:13" x14ac:dyDescent="0.3">
      <c r="B248" s="5">
        <v>46235</v>
      </c>
      <c r="C248" t="s">
        <v>30</v>
      </c>
      <c r="D248" t="s">
        <v>27</v>
      </c>
      <c r="E248" t="s">
        <v>20</v>
      </c>
      <c r="F248" t="s">
        <v>17</v>
      </c>
      <c r="G248">
        <v>258</v>
      </c>
      <c r="H248">
        <v>85.08</v>
      </c>
      <c r="I248">
        <v>67.83</v>
      </c>
      <c r="J248">
        <v>1.66</v>
      </c>
      <c r="K248">
        <v>21950.639999999999</v>
      </c>
      <c r="L248">
        <v>17500.14</v>
      </c>
      <c r="M248">
        <v>428.28</v>
      </c>
    </row>
    <row r="249" spans="2:13" x14ac:dyDescent="0.3">
      <c r="B249" s="5">
        <v>46235</v>
      </c>
      <c r="C249" t="s">
        <v>39</v>
      </c>
      <c r="D249" t="s">
        <v>37</v>
      </c>
      <c r="E249" t="s">
        <v>21</v>
      </c>
      <c r="F249" t="s">
        <v>17</v>
      </c>
      <c r="G249">
        <v>39</v>
      </c>
      <c r="H249">
        <v>307.55</v>
      </c>
      <c r="I249">
        <v>240.93</v>
      </c>
      <c r="J249">
        <v>1.66</v>
      </c>
      <c r="K249">
        <v>11994.45</v>
      </c>
      <c r="L249">
        <v>9396.27</v>
      </c>
      <c r="M249">
        <v>64.739999999999995</v>
      </c>
    </row>
    <row r="250" spans="2:13" x14ac:dyDescent="0.3">
      <c r="B250" s="5">
        <v>46235</v>
      </c>
      <c r="C250" t="s">
        <v>39</v>
      </c>
      <c r="D250" t="s">
        <v>37</v>
      </c>
      <c r="E250" t="s">
        <v>16</v>
      </c>
      <c r="F250" t="s">
        <v>17</v>
      </c>
      <c r="G250">
        <v>87</v>
      </c>
      <c r="H250">
        <v>324.18</v>
      </c>
      <c r="I250">
        <v>240.89</v>
      </c>
      <c r="J250">
        <v>1.66</v>
      </c>
      <c r="K250">
        <v>28203.66</v>
      </c>
      <c r="L250">
        <v>20957.43</v>
      </c>
      <c r="M250">
        <v>144.41999999999999</v>
      </c>
    </row>
    <row r="251" spans="2:13" x14ac:dyDescent="0.3">
      <c r="B251" s="5">
        <v>46235</v>
      </c>
      <c r="C251" t="s">
        <v>40</v>
      </c>
      <c r="D251" t="s">
        <v>37</v>
      </c>
      <c r="E251" t="s">
        <v>21</v>
      </c>
      <c r="F251" t="s">
        <v>17</v>
      </c>
      <c r="G251">
        <v>71</v>
      </c>
      <c r="H251">
        <v>139.6</v>
      </c>
      <c r="I251">
        <v>109.88</v>
      </c>
      <c r="J251">
        <v>1.66</v>
      </c>
      <c r="K251">
        <v>9911.6</v>
      </c>
      <c r="L251">
        <v>7801.48</v>
      </c>
      <c r="M251">
        <v>117.86</v>
      </c>
    </row>
    <row r="252" spans="2:13" x14ac:dyDescent="0.3">
      <c r="B252" s="5">
        <v>46235</v>
      </c>
      <c r="C252" t="s">
        <v>40</v>
      </c>
      <c r="D252" t="s">
        <v>37</v>
      </c>
      <c r="E252" t="s">
        <v>16</v>
      </c>
      <c r="F252" t="s">
        <v>17</v>
      </c>
      <c r="G252">
        <v>171</v>
      </c>
      <c r="H252">
        <v>147.02000000000001</v>
      </c>
      <c r="I252">
        <v>109.8</v>
      </c>
      <c r="J252">
        <v>1.66</v>
      </c>
      <c r="K252">
        <v>25140.420000000002</v>
      </c>
      <c r="L252">
        <v>18775.8</v>
      </c>
      <c r="M252">
        <v>283.86</v>
      </c>
    </row>
    <row r="253" spans="2:13" x14ac:dyDescent="0.3">
      <c r="B253" s="5">
        <v>46266</v>
      </c>
      <c r="C253" t="s">
        <v>14</v>
      </c>
      <c r="D253" t="s">
        <v>15</v>
      </c>
      <c r="E253" t="s">
        <v>20</v>
      </c>
      <c r="F253" t="s">
        <v>17</v>
      </c>
      <c r="G253">
        <v>193</v>
      </c>
      <c r="H253">
        <v>249.14</v>
      </c>
      <c r="I253">
        <v>210.41</v>
      </c>
      <c r="J253">
        <v>1.66</v>
      </c>
      <c r="K253">
        <v>48084.02</v>
      </c>
      <c r="L253">
        <v>40609.129999999997</v>
      </c>
      <c r="M253">
        <v>320.38</v>
      </c>
    </row>
    <row r="254" spans="2:13" x14ac:dyDescent="0.3">
      <c r="B254" s="5">
        <v>46266</v>
      </c>
      <c r="C254" t="s">
        <v>23</v>
      </c>
      <c r="D254" t="s">
        <v>15</v>
      </c>
      <c r="E254" t="s">
        <v>20</v>
      </c>
      <c r="F254" t="s">
        <v>17</v>
      </c>
      <c r="G254">
        <v>504</v>
      </c>
      <c r="H254">
        <v>108.52</v>
      </c>
      <c r="I254">
        <v>92.08</v>
      </c>
      <c r="J254">
        <v>1.66</v>
      </c>
      <c r="K254">
        <v>54694.079999999994</v>
      </c>
      <c r="L254">
        <v>46408.32</v>
      </c>
      <c r="M254">
        <v>836.64</v>
      </c>
    </row>
    <row r="255" spans="2:13" x14ac:dyDescent="0.3">
      <c r="B255" s="5">
        <v>46266</v>
      </c>
      <c r="C255" t="s">
        <v>25</v>
      </c>
      <c r="D255" t="s">
        <v>15</v>
      </c>
      <c r="E255" t="s">
        <v>20</v>
      </c>
      <c r="F255" t="s">
        <v>17</v>
      </c>
      <c r="G255">
        <v>105</v>
      </c>
      <c r="H255">
        <v>315.89999999999998</v>
      </c>
      <c r="I255">
        <v>272.13</v>
      </c>
      <c r="J255">
        <v>1.66</v>
      </c>
      <c r="K255">
        <v>33169.5</v>
      </c>
      <c r="L255">
        <v>28573.649999999998</v>
      </c>
      <c r="M255">
        <v>174.29999999999998</v>
      </c>
    </row>
    <row r="256" spans="2:13" x14ac:dyDescent="0.3">
      <c r="B256" s="5">
        <v>46266</v>
      </c>
      <c r="C256" t="s">
        <v>25</v>
      </c>
      <c r="D256" t="s">
        <v>15</v>
      </c>
      <c r="E256" t="s">
        <v>21</v>
      </c>
      <c r="F256" t="s">
        <v>17</v>
      </c>
      <c r="G256">
        <v>61</v>
      </c>
      <c r="H256">
        <v>346.11</v>
      </c>
      <c r="I256">
        <v>272.27999999999997</v>
      </c>
      <c r="J256">
        <v>1.66</v>
      </c>
      <c r="K256">
        <v>21112.71</v>
      </c>
      <c r="L256">
        <v>16609.079999999998</v>
      </c>
      <c r="M256">
        <v>101.25999999999999</v>
      </c>
    </row>
    <row r="257" spans="2:13" x14ac:dyDescent="0.3">
      <c r="B257" s="5">
        <v>46266</v>
      </c>
      <c r="C257" t="s">
        <v>31</v>
      </c>
      <c r="D257" t="s">
        <v>32</v>
      </c>
      <c r="E257" t="s">
        <v>20</v>
      </c>
      <c r="F257" t="s">
        <v>17</v>
      </c>
      <c r="G257">
        <v>442</v>
      </c>
      <c r="H257">
        <v>71.739999999999995</v>
      </c>
      <c r="I257">
        <v>59.94</v>
      </c>
      <c r="J257">
        <v>1.66</v>
      </c>
      <c r="K257">
        <v>31709.079999999998</v>
      </c>
      <c r="L257">
        <v>26493.48</v>
      </c>
      <c r="M257">
        <v>733.71999999999991</v>
      </c>
    </row>
    <row r="258" spans="2:13" x14ac:dyDescent="0.3">
      <c r="B258" s="5">
        <v>46266</v>
      </c>
      <c r="C258" t="s">
        <v>31</v>
      </c>
      <c r="D258" t="s">
        <v>32</v>
      </c>
      <c r="E258" t="s">
        <v>16</v>
      </c>
      <c r="F258" t="s">
        <v>17</v>
      </c>
      <c r="G258">
        <v>677</v>
      </c>
      <c r="H258">
        <v>82.98</v>
      </c>
      <c r="I258">
        <v>59.99</v>
      </c>
      <c r="J258">
        <v>1.66</v>
      </c>
      <c r="K258">
        <v>56177.46</v>
      </c>
      <c r="L258">
        <v>40613.230000000003</v>
      </c>
      <c r="M258">
        <v>1123.82</v>
      </c>
    </row>
    <row r="259" spans="2:13" x14ac:dyDescent="0.3">
      <c r="B259" s="5">
        <v>46266</v>
      </c>
      <c r="C259" t="s">
        <v>33</v>
      </c>
      <c r="D259" t="s">
        <v>32</v>
      </c>
      <c r="E259" t="s">
        <v>21</v>
      </c>
      <c r="F259" t="s">
        <v>17</v>
      </c>
      <c r="G259">
        <v>232</v>
      </c>
      <c r="H259">
        <v>124.91</v>
      </c>
      <c r="I259">
        <v>94.73</v>
      </c>
      <c r="J259">
        <v>1.66</v>
      </c>
      <c r="K259">
        <v>28979.119999999999</v>
      </c>
      <c r="L259">
        <v>21977.360000000001</v>
      </c>
      <c r="M259">
        <v>385.12</v>
      </c>
    </row>
    <row r="260" spans="2:13" x14ac:dyDescent="0.3">
      <c r="B260" s="5">
        <v>46266</v>
      </c>
      <c r="C260" t="s">
        <v>34</v>
      </c>
      <c r="D260" t="s">
        <v>32</v>
      </c>
      <c r="E260" t="s">
        <v>20</v>
      </c>
      <c r="F260" t="s">
        <v>17</v>
      </c>
      <c r="G260">
        <v>314</v>
      </c>
      <c r="H260">
        <v>88.94</v>
      </c>
      <c r="I260">
        <v>72.819999999999993</v>
      </c>
      <c r="J260">
        <v>1.66</v>
      </c>
      <c r="K260">
        <v>27927.16</v>
      </c>
      <c r="L260">
        <v>22865.48</v>
      </c>
      <c r="M260">
        <v>521.24</v>
      </c>
    </row>
    <row r="261" spans="2:13" x14ac:dyDescent="0.3">
      <c r="B261" s="5">
        <v>46266</v>
      </c>
      <c r="C261" t="s">
        <v>34</v>
      </c>
      <c r="D261" t="s">
        <v>32</v>
      </c>
      <c r="E261" t="s">
        <v>21</v>
      </c>
      <c r="F261" t="s">
        <v>17</v>
      </c>
      <c r="G261">
        <v>202</v>
      </c>
      <c r="H261">
        <v>96.83</v>
      </c>
      <c r="I261">
        <v>72.86</v>
      </c>
      <c r="J261">
        <v>1.66</v>
      </c>
      <c r="K261">
        <v>19559.66</v>
      </c>
      <c r="L261">
        <v>14717.72</v>
      </c>
      <c r="M261">
        <v>335.32</v>
      </c>
    </row>
    <row r="262" spans="2:13" x14ac:dyDescent="0.3">
      <c r="B262" s="5">
        <v>46266</v>
      </c>
      <c r="C262" t="s">
        <v>34</v>
      </c>
      <c r="D262" t="s">
        <v>32</v>
      </c>
      <c r="E262" t="s">
        <v>16</v>
      </c>
      <c r="F262" t="s">
        <v>17</v>
      </c>
      <c r="G262">
        <v>470</v>
      </c>
      <c r="H262">
        <v>101.96</v>
      </c>
      <c r="I262">
        <v>72.819999999999993</v>
      </c>
      <c r="J262">
        <v>1.66</v>
      </c>
      <c r="K262">
        <v>47921.2</v>
      </c>
      <c r="L262">
        <v>34225.399999999994</v>
      </c>
      <c r="M262">
        <v>780.19999999999993</v>
      </c>
    </row>
    <row r="263" spans="2:13" x14ac:dyDescent="0.3">
      <c r="B263" s="5">
        <v>46266</v>
      </c>
      <c r="C263" t="s">
        <v>35</v>
      </c>
      <c r="D263" t="s">
        <v>32</v>
      </c>
      <c r="E263" t="s">
        <v>21</v>
      </c>
      <c r="F263" t="s">
        <v>17</v>
      </c>
      <c r="G263">
        <v>45</v>
      </c>
      <c r="H263">
        <v>189.8</v>
      </c>
      <c r="I263">
        <v>139.66999999999999</v>
      </c>
      <c r="J263">
        <v>1.66</v>
      </c>
      <c r="K263">
        <v>8541</v>
      </c>
      <c r="L263">
        <v>6285.15</v>
      </c>
      <c r="M263">
        <v>74.7</v>
      </c>
    </row>
    <row r="264" spans="2:13" x14ac:dyDescent="0.3">
      <c r="B264" s="5">
        <v>46266</v>
      </c>
      <c r="C264" t="s">
        <v>46</v>
      </c>
      <c r="D264" t="s">
        <v>47</v>
      </c>
      <c r="E264" t="s">
        <v>20</v>
      </c>
      <c r="F264" t="s">
        <v>17</v>
      </c>
      <c r="G264">
        <v>157</v>
      </c>
      <c r="H264">
        <v>130.94999999999999</v>
      </c>
      <c r="I264">
        <v>93.45</v>
      </c>
      <c r="J264">
        <v>1.66</v>
      </c>
      <c r="K264">
        <v>20559.149999999998</v>
      </c>
      <c r="L264">
        <v>14671.65</v>
      </c>
      <c r="M264">
        <v>260.62</v>
      </c>
    </row>
    <row r="265" spans="2:13" x14ac:dyDescent="0.3">
      <c r="B265" s="5">
        <v>46266</v>
      </c>
      <c r="C265" t="s">
        <v>46</v>
      </c>
      <c r="D265" t="s">
        <v>47</v>
      </c>
      <c r="E265" t="s">
        <v>16</v>
      </c>
      <c r="F265" t="s">
        <v>17</v>
      </c>
      <c r="G265">
        <v>221</v>
      </c>
      <c r="H265">
        <v>150.78</v>
      </c>
      <c r="I265">
        <v>93.41</v>
      </c>
      <c r="J265">
        <v>1.66</v>
      </c>
      <c r="K265">
        <v>33322.379999999997</v>
      </c>
      <c r="L265">
        <v>20643.61</v>
      </c>
      <c r="M265">
        <v>366.85999999999996</v>
      </c>
    </row>
    <row r="266" spans="2:13" x14ac:dyDescent="0.3">
      <c r="B266" s="5">
        <v>46266</v>
      </c>
      <c r="C266" t="s">
        <v>48</v>
      </c>
      <c r="D266" t="s">
        <v>47</v>
      </c>
      <c r="E266" t="s">
        <v>16</v>
      </c>
      <c r="F266" t="s">
        <v>17</v>
      </c>
      <c r="G266">
        <v>202</v>
      </c>
      <c r="H266">
        <v>125.27</v>
      </c>
      <c r="I266">
        <v>76.95</v>
      </c>
      <c r="J266">
        <v>1.66</v>
      </c>
      <c r="K266">
        <v>25304.54</v>
      </c>
      <c r="L266">
        <v>15543.900000000001</v>
      </c>
      <c r="M266">
        <v>335.32</v>
      </c>
    </row>
    <row r="267" spans="2:13" x14ac:dyDescent="0.3">
      <c r="B267" s="5">
        <v>46266</v>
      </c>
      <c r="C267" t="s">
        <v>49</v>
      </c>
      <c r="D267" t="s">
        <v>47</v>
      </c>
      <c r="E267" t="s">
        <v>21</v>
      </c>
      <c r="F267" t="s">
        <v>17</v>
      </c>
      <c r="G267">
        <v>41</v>
      </c>
      <c r="H267">
        <v>238.19</v>
      </c>
      <c r="I267">
        <v>157.66</v>
      </c>
      <c r="J267">
        <v>1.66</v>
      </c>
      <c r="K267">
        <v>9765.7899999999991</v>
      </c>
      <c r="L267">
        <v>6464.0599999999995</v>
      </c>
      <c r="M267">
        <v>68.06</v>
      </c>
    </row>
    <row r="268" spans="2:13" x14ac:dyDescent="0.3">
      <c r="B268" s="5">
        <v>46266</v>
      </c>
      <c r="C268" t="s">
        <v>50</v>
      </c>
      <c r="D268" t="s">
        <v>47</v>
      </c>
      <c r="E268" t="s">
        <v>20</v>
      </c>
      <c r="F268" t="s">
        <v>17</v>
      </c>
      <c r="G268">
        <v>190</v>
      </c>
      <c r="H268">
        <v>79.06</v>
      </c>
      <c r="I268">
        <v>55.64</v>
      </c>
      <c r="J268">
        <v>1.66</v>
      </c>
      <c r="K268">
        <v>15021.4</v>
      </c>
      <c r="L268">
        <v>10571.6</v>
      </c>
      <c r="M268">
        <v>315.39999999999998</v>
      </c>
    </row>
    <row r="269" spans="2:13" x14ac:dyDescent="0.3">
      <c r="B269" s="5">
        <v>46266</v>
      </c>
      <c r="C269" t="s">
        <v>50</v>
      </c>
      <c r="D269" t="s">
        <v>47</v>
      </c>
      <c r="E269" t="s">
        <v>21</v>
      </c>
      <c r="F269" t="s">
        <v>17</v>
      </c>
      <c r="G269">
        <v>115</v>
      </c>
      <c r="H269">
        <v>86.65</v>
      </c>
      <c r="I269">
        <v>55.72</v>
      </c>
      <c r="J269">
        <v>1.66</v>
      </c>
      <c r="K269">
        <v>9964.75</v>
      </c>
      <c r="L269">
        <v>6407.8</v>
      </c>
      <c r="M269">
        <v>190.89999999999998</v>
      </c>
    </row>
    <row r="270" spans="2:13" x14ac:dyDescent="0.3">
      <c r="B270" s="5">
        <v>46266</v>
      </c>
      <c r="C270" t="s">
        <v>41</v>
      </c>
      <c r="D270" t="s">
        <v>42</v>
      </c>
      <c r="E270" t="s">
        <v>20</v>
      </c>
      <c r="F270" t="s">
        <v>17</v>
      </c>
      <c r="G270">
        <v>123</v>
      </c>
      <c r="H270">
        <v>175.01</v>
      </c>
      <c r="I270">
        <v>115.69</v>
      </c>
      <c r="J270">
        <v>1.66</v>
      </c>
      <c r="K270">
        <v>21526.23</v>
      </c>
      <c r="L270">
        <v>14229.869999999999</v>
      </c>
      <c r="M270">
        <v>204.17999999999998</v>
      </c>
    </row>
    <row r="271" spans="2:13" x14ac:dyDescent="0.3">
      <c r="B271" s="5">
        <v>46266</v>
      </c>
      <c r="C271" t="s">
        <v>43</v>
      </c>
      <c r="D271" t="s">
        <v>42</v>
      </c>
      <c r="E271" t="s">
        <v>20</v>
      </c>
      <c r="F271" t="s">
        <v>17</v>
      </c>
      <c r="G271">
        <v>107</v>
      </c>
      <c r="H271">
        <v>143.63999999999999</v>
      </c>
      <c r="I271">
        <v>95.16</v>
      </c>
      <c r="J271">
        <v>1.66</v>
      </c>
      <c r="K271">
        <v>15369.479999999998</v>
      </c>
      <c r="L271">
        <v>10182.119999999999</v>
      </c>
      <c r="M271">
        <v>177.62</v>
      </c>
    </row>
    <row r="272" spans="2:13" x14ac:dyDescent="0.3">
      <c r="B272" s="5">
        <v>46266</v>
      </c>
      <c r="C272" t="s">
        <v>43</v>
      </c>
      <c r="D272" t="s">
        <v>42</v>
      </c>
      <c r="E272" t="s">
        <v>21</v>
      </c>
      <c r="F272" t="s">
        <v>17</v>
      </c>
      <c r="G272">
        <v>67</v>
      </c>
      <c r="H272">
        <v>157.56</v>
      </c>
      <c r="I272">
        <v>95.16</v>
      </c>
      <c r="J272">
        <v>1.66</v>
      </c>
      <c r="K272">
        <v>10556.52</v>
      </c>
      <c r="L272">
        <v>6375.7199999999993</v>
      </c>
      <c r="M272">
        <v>111.22</v>
      </c>
    </row>
    <row r="273" spans="2:13" x14ac:dyDescent="0.3">
      <c r="B273" s="5">
        <v>46266</v>
      </c>
      <c r="C273" t="s">
        <v>44</v>
      </c>
      <c r="D273" t="s">
        <v>42</v>
      </c>
      <c r="E273" t="s">
        <v>20</v>
      </c>
      <c r="F273" t="s">
        <v>17</v>
      </c>
      <c r="G273">
        <v>55</v>
      </c>
      <c r="H273">
        <v>187.34</v>
      </c>
      <c r="I273">
        <v>127.54</v>
      </c>
      <c r="J273">
        <v>1.66</v>
      </c>
      <c r="K273">
        <v>10303.700000000001</v>
      </c>
      <c r="L273">
        <v>7014.7000000000007</v>
      </c>
      <c r="M273">
        <v>91.3</v>
      </c>
    </row>
    <row r="274" spans="2:13" x14ac:dyDescent="0.3">
      <c r="B274" s="5">
        <v>46266</v>
      </c>
      <c r="C274" t="s">
        <v>44</v>
      </c>
      <c r="D274" t="s">
        <v>42</v>
      </c>
      <c r="E274" t="s">
        <v>16</v>
      </c>
      <c r="F274" t="s">
        <v>17</v>
      </c>
      <c r="G274">
        <v>83</v>
      </c>
      <c r="H274">
        <v>216.95</v>
      </c>
      <c r="I274">
        <v>127.67</v>
      </c>
      <c r="J274">
        <v>1.66</v>
      </c>
      <c r="K274">
        <v>18006.849999999999</v>
      </c>
      <c r="L274">
        <v>10596.61</v>
      </c>
      <c r="M274">
        <v>137.78</v>
      </c>
    </row>
    <row r="275" spans="2:13" x14ac:dyDescent="0.3">
      <c r="B275" s="5">
        <v>46266</v>
      </c>
      <c r="C275" t="s">
        <v>45</v>
      </c>
      <c r="D275" t="s">
        <v>42</v>
      </c>
      <c r="E275" t="s">
        <v>16</v>
      </c>
      <c r="F275" t="s">
        <v>17</v>
      </c>
      <c r="G275">
        <v>140</v>
      </c>
      <c r="H275">
        <v>102.21</v>
      </c>
      <c r="I275">
        <v>58.05</v>
      </c>
      <c r="J275">
        <v>1.66</v>
      </c>
      <c r="K275">
        <v>14309.4</v>
      </c>
      <c r="L275">
        <v>8127</v>
      </c>
      <c r="M275">
        <v>232.39999999999998</v>
      </c>
    </row>
    <row r="276" spans="2:13" x14ac:dyDescent="0.3">
      <c r="B276" s="5">
        <v>46266</v>
      </c>
      <c r="C276" t="s">
        <v>26</v>
      </c>
      <c r="D276" t="s">
        <v>27</v>
      </c>
      <c r="E276" t="s">
        <v>16</v>
      </c>
      <c r="F276" t="s">
        <v>17</v>
      </c>
      <c r="G276">
        <v>391</v>
      </c>
      <c r="H276">
        <v>140.03</v>
      </c>
      <c r="I276">
        <v>98.04</v>
      </c>
      <c r="J276">
        <v>1.66</v>
      </c>
      <c r="K276">
        <v>54751.73</v>
      </c>
      <c r="L276">
        <v>38333.64</v>
      </c>
      <c r="M276">
        <v>649.05999999999995</v>
      </c>
    </row>
    <row r="277" spans="2:13" x14ac:dyDescent="0.3">
      <c r="B277" s="5">
        <v>46266</v>
      </c>
      <c r="C277" t="s">
        <v>28</v>
      </c>
      <c r="D277" t="s">
        <v>27</v>
      </c>
      <c r="E277" t="s">
        <v>20</v>
      </c>
      <c r="F277" t="s">
        <v>17</v>
      </c>
      <c r="G277">
        <v>196</v>
      </c>
      <c r="H277">
        <v>96.23</v>
      </c>
      <c r="I277">
        <v>76.150000000000006</v>
      </c>
      <c r="J277">
        <v>1.66</v>
      </c>
      <c r="K277">
        <v>18861.080000000002</v>
      </c>
      <c r="L277">
        <v>14925.400000000001</v>
      </c>
      <c r="M277">
        <v>325.35999999999996</v>
      </c>
    </row>
    <row r="278" spans="2:13" x14ac:dyDescent="0.3">
      <c r="B278" s="5">
        <v>46266</v>
      </c>
      <c r="C278" t="s">
        <v>29</v>
      </c>
      <c r="D278" t="s">
        <v>27</v>
      </c>
      <c r="E278" t="s">
        <v>21</v>
      </c>
      <c r="F278" t="s">
        <v>17</v>
      </c>
      <c r="G278">
        <v>106</v>
      </c>
      <c r="H278">
        <v>147.84</v>
      </c>
      <c r="I278">
        <v>109.2</v>
      </c>
      <c r="J278">
        <v>1.66</v>
      </c>
      <c r="K278">
        <v>15671.04</v>
      </c>
      <c r="L278">
        <v>11575.2</v>
      </c>
      <c r="M278">
        <v>175.95999999999998</v>
      </c>
    </row>
    <row r="279" spans="2:13" x14ac:dyDescent="0.3">
      <c r="B279" s="5">
        <v>46266</v>
      </c>
      <c r="C279" t="s">
        <v>30</v>
      </c>
      <c r="D279" t="s">
        <v>27</v>
      </c>
      <c r="E279" t="s">
        <v>20</v>
      </c>
      <c r="F279" t="s">
        <v>17</v>
      </c>
      <c r="G279">
        <v>261</v>
      </c>
      <c r="H279">
        <v>85.08</v>
      </c>
      <c r="I279">
        <v>67.83</v>
      </c>
      <c r="J279">
        <v>1.66</v>
      </c>
      <c r="K279">
        <v>22205.88</v>
      </c>
      <c r="L279">
        <v>17703.63</v>
      </c>
      <c r="M279">
        <v>433.26</v>
      </c>
    </row>
    <row r="280" spans="2:13" x14ac:dyDescent="0.3">
      <c r="B280" s="5">
        <v>46266</v>
      </c>
      <c r="C280" t="s">
        <v>39</v>
      </c>
      <c r="D280" t="s">
        <v>37</v>
      </c>
      <c r="E280" t="s">
        <v>21</v>
      </c>
      <c r="F280" t="s">
        <v>17</v>
      </c>
      <c r="G280">
        <v>34</v>
      </c>
      <c r="H280">
        <v>307.55</v>
      </c>
      <c r="I280">
        <v>240.93</v>
      </c>
      <c r="J280">
        <v>1.66</v>
      </c>
      <c r="K280">
        <v>10456.700000000001</v>
      </c>
      <c r="L280">
        <v>8191.62</v>
      </c>
      <c r="M280">
        <v>56.44</v>
      </c>
    </row>
    <row r="281" spans="2:13" x14ac:dyDescent="0.3">
      <c r="B281" s="5">
        <v>46266</v>
      </c>
      <c r="C281" t="s">
        <v>39</v>
      </c>
      <c r="D281" t="s">
        <v>37</v>
      </c>
      <c r="E281" t="s">
        <v>16</v>
      </c>
      <c r="F281" t="s">
        <v>17</v>
      </c>
      <c r="G281">
        <v>81</v>
      </c>
      <c r="H281">
        <v>324.18</v>
      </c>
      <c r="I281">
        <v>240.89</v>
      </c>
      <c r="J281">
        <v>1.66</v>
      </c>
      <c r="K281">
        <v>26258.58</v>
      </c>
      <c r="L281">
        <v>19512.09</v>
      </c>
      <c r="M281">
        <v>134.45999999999998</v>
      </c>
    </row>
    <row r="282" spans="2:13" x14ac:dyDescent="0.3">
      <c r="B282" s="5">
        <v>46266</v>
      </c>
      <c r="C282" t="s">
        <v>40</v>
      </c>
      <c r="D282" t="s">
        <v>37</v>
      </c>
      <c r="E282" t="s">
        <v>21</v>
      </c>
      <c r="F282" t="s">
        <v>17</v>
      </c>
      <c r="G282">
        <v>61</v>
      </c>
      <c r="H282">
        <v>139.6</v>
      </c>
      <c r="I282">
        <v>109.88</v>
      </c>
      <c r="J282">
        <v>1.66</v>
      </c>
      <c r="K282">
        <v>8515.6</v>
      </c>
      <c r="L282">
        <v>6702.6799999999994</v>
      </c>
      <c r="M282">
        <v>101.25999999999999</v>
      </c>
    </row>
    <row r="283" spans="2:13" x14ac:dyDescent="0.3">
      <c r="B283" s="5">
        <v>46266</v>
      </c>
      <c r="C283" t="s">
        <v>40</v>
      </c>
      <c r="D283" t="s">
        <v>37</v>
      </c>
      <c r="E283" t="s">
        <v>16</v>
      </c>
      <c r="F283" t="s">
        <v>17</v>
      </c>
      <c r="G283">
        <v>160</v>
      </c>
      <c r="H283">
        <v>147.02000000000001</v>
      </c>
      <c r="I283">
        <v>109.8</v>
      </c>
      <c r="J283">
        <v>1.66</v>
      </c>
      <c r="K283">
        <v>23523.200000000001</v>
      </c>
      <c r="L283">
        <v>17568</v>
      </c>
      <c r="M283">
        <v>265.59999999999997</v>
      </c>
    </row>
    <row r="284" spans="2:13" x14ac:dyDescent="0.3">
      <c r="B284" s="5">
        <v>46296</v>
      </c>
      <c r="C284" t="s">
        <v>14</v>
      </c>
      <c r="D284" t="s">
        <v>15</v>
      </c>
      <c r="E284" t="s">
        <v>20</v>
      </c>
      <c r="F284" t="s">
        <v>17</v>
      </c>
      <c r="G284">
        <v>181</v>
      </c>
      <c r="H284">
        <v>249.14</v>
      </c>
      <c r="I284">
        <v>210.41</v>
      </c>
      <c r="J284">
        <v>1.66</v>
      </c>
      <c r="K284">
        <v>45094.34</v>
      </c>
      <c r="L284">
        <v>38084.21</v>
      </c>
      <c r="M284">
        <v>300.45999999999998</v>
      </c>
    </row>
    <row r="285" spans="2:13" x14ac:dyDescent="0.3">
      <c r="B285" s="5">
        <v>46296</v>
      </c>
      <c r="C285" t="s">
        <v>23</v>
      </c>
      <c r="D285" t="s">
        <v>15</v>
      </c>
      <c r="E285" t="s">
        <v>20</v>
      </c>
      <c r="F285" t="s">
        <v>17</v>
      </c>
      <c r="G285">
        <v>478</v>
      </c>
      <c r="H285">
        <v>108.52</v>
      </c>
      <c r="I285">
        <v>92.08</v>
      </c>
      <c r="J285">
        <v>1.66</v>
      </c>
      <c r="K285">
        <v>51872.56</v>
      </c>
      <c r="L285">
        <v>44014.239999999998</v>
      </c>
      <c r="M285">
        <v>793.48</v>
      </c>
    </row>
    <row r="286" spans="2:13" x14ac:dyDescent="0.3">
      <c r="B286" s="5">
        <v>46296</v>
      </c>
      <c r="C286" t="s">
        <v>25</v>
      </c>
      <c r="D286" t="s">
        <v>15</v>
      </c>
      <c r="E286" t="s">
        <v>20</v>
      </c>
      <c r="F286" t="s">
        <v>17</v>
      </c>
      <c r="G286">
        <v>101</v>
      </c>
      <c r="H286">
        <v>315.89999999999998</v>
      </c>
      <c r="I286">
        <v>272.13</v>
      </c>
      <c r="J286">
        <v>1.66</v>
      </c>
      <c r="K286">
        <v>31905.899999999998</v>
      </c>
      <c r="L286">
        <v>27485.13</v>
      </c>
      <c r="M286">
        <v>167.66</v>
      </c>
    </row>
    <row r="287" spans="2:13" x14ac:dyDescent="0.3">
      <c r="B287" s="5">
        <v>46296</v>
      </c>
      <c r="C287" t="s">
        <v>25</v>
      </c>
      <c r="D287" t="s">
        <v>15</v>
      </c>
      <c r="E287" t="s">
        <v>21</v>
      </c>
      <c r="F287" t="s">
        <v>17</v>
      </c>
      <c r="G287">
        <v>62</v>
      </c>
      <c r="H287">
        <v>346.11</v>
      </c>
      <c r="I287">
        <v>272.27999999999997</v>
      </c>
      <c r="J287">
        <v>1.66</v>
      </c>
      <c r="K287">
        <v>21458.82</v>
      </c>
      <c r="L287">
        <v>16881.359999999997</v>
      </c>
      <c r="M287">
        <v>102.92</v>
      </c>
    </row>
    <row r="288" spans="2:13" x14ac:dyDescent="0.3">
      <c r="B288" s="5">
        <v>46296</v>
      </c>
      <c r="C288" t="s">
        <v>31</v>
      </c>
      <c r="D288" t="s">
        <v>32</v>
      </c>
      <c r="E288" t="s">
        <v>20</v>
      </c>
      <c r="F288" t="s">
        <v>17</v>
      </c>
      <c r="G288">
        <v>462</v>
      </c>
      <c r="H288">
        <v>71.739999999999995</v>
      </c>
      <c r="I288">
        <v>59.94</v>
      </c>
      <c r="J288">
        <v>1.66</v>
      </c>
      <c r="K288">
        <v>33143.879999999997</v>
      </c>
      <c r="L288">
        <v>27692.28</v>
      </c>
      <c r="M288">
        <v>766.92</v>
      </c>
    </row>
    <row r="289" spans="2:13" x14ac:dyDescent="0.3">
      <c r="B289" s="5">
        <v>46296</v>
      </c>
      <c r="C289" t="s">
        <v>31</v>
      </c>
      <c r="D289" t="s">
        <v>32</v>
      </c>
      <c r="E289" t="s">
        <v>16</v>
      </c>
      <c r="F289" t="s">
        <v>17</v>
      </c>
      <c r="G289">
        <v>637</v>
      </c>
      <c r="H289">
        <v>82.98</v>
      </c>
      <c r="I289">
        <v>59.99</v>
      </c>
      <c r="J289">
        <v>1.66</v>
      </c>
      <c r="K289">
        <v>52858.26</v>
      </c>
      <c r="L289">
        <v>38213.630000000005</v>
      </c>
      <c r="M289">
        <v>1057.4199999999998</v>
      </c>
    </row>
    <row r="290" spans="2:13" x14ac:dyDescent="0.3">
      <c r="B290" s="5">
        <v>46296</v>
      </c>
      <c r="C290" t="s">
        <v>33</v>
      </c>
      <c r="D290" t="s">
        <v>32</v>
      </c>
      <c r="E290" t="s">
        <v>21</v>
      </c>
      <c r="F290" t="s">
        <v>17</v>
      </c>
      <c r="G290">
        <v>238</v>
      </c>
      <c r="H290">
        <v>124.91</v>
      </c>
      <c r="I290">
        <v>94.73</v>
      </c>
      <c r="J290">
        <v>1.66</v>
      </c>
      <c r="K290">
        <v>29728.579999999998</v>
      </c>
      <c r="L290">
        <v>22545.74</v>
      </c>
      <c r="M290">
        <v>395.08</v>
      </c>
    </row>
    <row r="291" spans="2:13" x14ac:dyDescent="0.3">
      <c r="B291" s="5">
        <v>46296</v>
      </c>
      <c r="C291" t="s">
        <v>34</v>
      </c>
      <c r="D291" t="s">
        <v>32</v>
      </c>
      <c r="E291" t="s">
        <v>20</v>
      </c>
      <c r="F291" t="s">
        <v>17</v>
      </c>
      <c r="G291">
        <v>315</v>
      </c>
      <c r="H291">
        <v>88.94</v>
      </c>
      <c r="I291">
        <v>72.819999999999993</v>
      </c>
      <c r="J291">
        <v>1.66</v>
      </c>
      <c r="K291">
        <v>28016.1</v>
      </c>
      <c r="L291">
        <v>22938.3</v>
      </c>
      <c r="M291">
        <v>522.9</v>
      </c>
    </row>
    <row r="292" spans="2:13" x14ac:dyDescent="0.3">
      <c r="B292" s="5">
        <v>46296</v>
      </c>
      <c r="C292" t="s">
        <v>34</v>
      </c>
      <c r="D292" t="s">
        <v>32</v>
      </c>
      <c r="E292" t="s">
        <v>21</v>
      </c>
      <c r="F292" t="s">
        <v>17</v>
      </c>
      <c r="G292">
        <v>191</v>
      </c>
      <c r="H292">
        <v>96.83</v>
      </c>
      <c r="I292">
        <v>72.86</v>
      </c>
      <c r="J292">
        <v>1.66</v>
      </c>
      <c r="K292">
        <v>18494.53</v>
      </c>
      <c r="L292">
        <v>13916.26</v>
      </c>
      <c r="M292">
        <v>317.06</v>
      </c>
    </row>
    <row r="293" spans="2:13" x14ac:dyDescent="0.3">
      <c r="B293" s="5">
        <v>46296</v>
      </c>
      <c r="C293" t="s">
        <v>34</v>
      </c>
      <c r="D293" t="s">
        <v>32</v>
      </c>
      <c r="E293" t="s">
        <v>16</v>
      </c>
      <c r="F293" t="s">
        <v>17</v>
      </c>
      <c r="G293">
        <v>471</v>
      </c>
      <c r="H293">
        <v>101.96</v>
      </c>
      <c r="I293">
        <v>72.819999999999993</v>
      </c>
      <c r="J293">
        <v>1.66</v>
      </c>
      <c r="K293">
        <v>48023.159999999996</v>
      </c>
      <c r="L293">
        <v>34298.219999999994</v>
      </c>
      <c r="M293">
        <v>781.86</v>
      </c>
    </row>
    <row r="294" spans="2:13" x14ac:dyDescent="0.3">
      <c r="B294" s="5">
        <v>46296</v>
      </c>
      <c r="C294" t="s">
        <v>35</v>
      </c>
      <c r="D294" t="s">
        <v>32</v>
      </c>
      <c r="E294" t="s">
        <v>21</v>
      </c>
      <c r="F294" t="s">
        <v>17</v>
      </c>
      <c r="G294">
        <v>43</v>
      </c>
      <c r="H294">
        <v>189.8</v>
      </c>
      <c r="I294">
        <v>139.66999999999999</v>
      </c>
      <c r="J294">
        <v>1.66</v>
      </c>
      <c r="K294">
        <v>8161.4000000000005</v>
      </c>
      <c r="L294">
        <v>6005.8099999999995</v>
      </c>
      <c r="M294">
        <v>71.38</v>
      </c>
    </row>
    <row r="295" spans="2:13" x14ac:dyDescent="0.3">
      <c r="B295" s="5">
        <v>46296</v>
      </c>
      <c r="C295" t="s">
        <v>46</v>
      </c>
      <c r="D295" t="s">
        <v>47</v>
      </c>
      <c r="E295" t="s">
        <v>20</v>
      </c>
      <c r="F295" t="s">
        <v>17</v>
      </c>
      <c r="G295">
        <v>160</v>
      </c>
      <c r="H295">
        <v>130.94999999999999</v>
      </c>
      <c r="I295">
        <v>93.45</v>
      </c>
      <c r="J295">
        <v>1.66</v>
      </c>
      <c r="K295">
        <v>20952</v>
      </c>
      <c r="L295">
        <v>14952</v>
      </c>
      <c r="M295">
        <v>265.59999999999997</v>
      </c>
    </row>
    <row r="296" spans="2:13" x14ac:dyDescent="0.3">
      <c r="B296" s="5">
        <v>46296</v>
      </c>
      <c r="C296" t="s">
        <v>46</v>
      </c>
      <c r="D296" t="s">
        <v>47</v>
      </c>
      <c r="E296" t="s">
        <v>16</v>
      </c>
      <c r="F296" t="s">
        <v>17</v>
      </c>
      <c r="G296">
        <v>244</v>
      </c>
      <c r="H296">
        <v>150.78</v>
      </c>
      <c r="I296">
        <v>93.41</v>
      </c>
      <c r="J296">
        <v>1.66</v>
      </c>
      <c r="K296">
        <v>36790.32</v>
      </c>
      <c r="L296">
        <v>22792.04</v>
      </c>
      <c r="M296">
        <v>405.03999999999996</v>
      </c>
    </row>
    <row r="297" spans="2:13" x14ac:dyDescent="0.3">
      <c r="B297" s="5">
        <v>46296</v>
      </c>
      <c r="C297" t="s">
        <v>48</v>
      </c>
      <c r="D297" t="s">
        <v>47</v>
      </c>
      <c r="E297" t="s">
        <v>16</v>
      </c>
      <c r="F297" t="s">
        <v>17</v>
      </c>
      <c r="G297">
        <v>203</v>
      </c>
      <c r="H297">
        <v>125.27</v>
      </c>
      <c r="I297">
        <v>76.95</v>
      </c>
      <c r="J297">
        <v>1.66</v>
      </c>
      <c r="K297">
        <v>25429.809999999998</v>
      </c>
      <c r="L297">
        <v>15620.85</v>
      </c>
      <c r="M297">
        <v>336.97999999999996</v>
      </c>
    </row>
    <row r="298" spans="2:13" x14ac:dyDescent="0.3">
      <c r="B298" s="5">
        <v>46296</v>
      </c>
      <c r="C298" t="s">
        <v>49</v>
      </c>
      <c r="D298" t="s">
        <v>47</v>
      </c>
      <c r="E298" t="s">
        <v>21</v>
      </c>
      <c r="F298" t="s">
        <v>17</v>
      </c>
      <c r="G298">
        <v>42</v>
      </c>
      <c r="H298">
        <v>238.19</v>
      </c>
      <c r="I298">
        <v>157.66</v>
      </c>
      <c r="J298">
        <v>1.66</v>
      </c>
      <c r="K298">
        <v>10003.98</v>
      </c>
      <c r="L298">
        <v>6621.72</v>
      </c>
      <c r="M298">
        <v>69.72</v>
      </c>
    </row>
    <row r="299" spans="2:13" x14ac:dyDescent="0.3">
      <c r="B299" s="5">
        <v>46296</v>
      </c>
      <c r="C299" t="s">
        <v>50</v>
      </c>
      <c r="D299" t="s">
        <v>47</v>
      </c>
      <c r="E299" t="s">
        <v>20</v>
      </c>
      <c r="F299" t="s">
        <v>17</v>
      </c>
      <c r="G299">
        <v>193</v>
      </c>
      <c r="H299">
        <v>79.06</v>
      </c>
      <c r="I299">
        <v>55.64</v>
      </c>
      <c r="J299">
        <v>1.66</v>
      </c>
      <c r="K299">
        <v>15258.58</v>
      </c>
      <c r="L299">
        <v>10738.52</v>
      </c>
      <c r="M299">
        <v>320.38</v>
      </c>
    </row>
    <row r="300" spans="2:13" x14ac:dyDescent="0.3">
      <c r="B300" s="5">
        <v>46296</v>
      </c>
      <c r="C300" t="s">
        <v>50</v>
      </c>
      <c r="D300" t="s">
        <v>47</v>
      </c>
      <c r="E300" t="s">
        <v>21</v>
      </c>
      <c r="F300" t="s">
        <v>17</v>
      </c>
      <c r="G300">
        <v>121</v>
      </c>
      <c r="H300">
        <v>86.65</v>
      </c>
      <c r="I300">
        <v>55.72</v>
      </c>
      <c r="J300">
        <v>1.66</v>
      </c>
      <c r="K300">
        <v>10484.650000000001</v>
      </c>
      <c r="L300">
        <v>6742.12</v>
      </c>
      <c r="M300">
        <v>200.85999999999999</v>
      </c>
    </row>
    <row r="301" spans="2:13" x14ac:dyDescent="0.3">
      <c r="B301" s="5">
        <v>46296</v>
      </c>
      <c r="C301" t="s">
        <v>41</v>
      </c>
      <c r="D301" t="s">
        <v>42</v>
      </c>
      <c r="E301" t="s">
        <v>20</v>
      </c>
      <c r="F301" t="s">
        <v>17</v>
      </c>
      <c r="G301">
        <v>129</v>
      </c>
      <c r="H301">
        <v>175.01</v>
      </c>
      <c r="I301">
        <v>115.69</v>
      </c>
      <c r="J301">
        <v>1.66</v>
      </c>
      <c r="K301">
        <v>22576.289999999997</v>
      </c>
      <c r="L301">
        <v>14924.01</v>
      </c>
      <c r="M301">
        <v>214.14</v>
      </c>
    </row>
    <row r="302" spans="2:13" x14ac:dyDescent="0.3">
      <c r="B302" s="5">
        <v>46296</v>
      </c>
      <c r="C302" t="s">
        <v>43</v>
      </c>
      <c r="D302" t="s">
        <v>42</v>
      </c>
      <c r="E302" t="s">
        <v>20</v>
      </c>
      <c r="F302" t="s">
        <v>17</v>
      </c>
      <c r="G302">
        <v>121</v>
      </c>
      <c r="H302">
        <v>143.63999999999999</v>
      </c>
      <c r="I302">
        <v>95.16</v>
      </c>
      <c r="J302">
        <v>1.66</v>
      </c>
      <c r="K302">
        <v>17380.439999999999</v>
      </c>
      <c r="L302">
        <v>11514.359999999999</v>
      </c>
      <c r="M302">
        <v>200.85999999999999</v>
      </c>
    </row>
    <row r="303" spans="2:13" x14ac:dyDescent="0.3">
      <c r="B303" s="5">
        <v>46296</v>
      </c>
      <c r="C303" t="s">
        <v>43</v>
      </c>
      <c r="D303" t="s">
        <v>42</v>
      </c>
      <c r="E303" t="s">
        <v>21</v>
      </c>
      <c r="F303" t="s">
        <v>17</v>
      </c>
      <c r="G303">
        <v>70</v>
      </c>
      <c r="H303">
        <v>157.56</v>
      </c>
      <c r="I303">
        <v>95.16</v>
      </c>
      <c r="J303">
        <v>1.66</v>
      </c>
      <c r="K303">
        <v>11029.2</v>
      </c>
      <c r="L303">
        <v>6661.2</v>
      </c>
      <c r="M303">
        <v>116.19999999999999</v>
      </c>
    </row>
    <row r="304" spans="2:13" x14ac:dyDescent="0.3">
      <c r="B304" s="5">
        <v>46296</v>
      </c>
      <c r="C304" t="s">
        <v>44</v>
      </c>
      <c r="D304" t="s">
        <v>42</v>
      </c>
      <c r="E304" t="s">
        <v>20</v>
      </c>
      <c r="F304" t="s">
        <v>17</v>
      </c>
      <c r="G304">
        <v>60</v>
      </c>
      <c r="H304">
        <v>187.34</v>
      </c>
      <c r="I304">
        <v>127.54</v>
      </c>
      <c r="J304">
        <v>1.66</v>
      </c>
      <c r="K304">
        <v>11240.4</v>
      </c>
      <c r="L304">
        <v>7652.4000000000005</v>
      </c>
      <c r="M304">
        <v>99.6</v>
      </c>
    </row>
    <row r="305" spans="2:13" x14ac:dyDescent="0.3">
      <c r="B305" s="5">
        <v>46296</v>
      </c>
      <c r="C305" t="s">
        <v>44</v>
      </c>
      <c r="D305" t="s">
        <v>42</v>
      </c>
      <c r="E305" t="s">
        <v>16</v>
      </c>
      <c r="F305" t="s">
        <v>17</v>
      </c>
      <c r="G305">
        <v>89</v>
      </c>
      <c r="H305">
        <v>216.95</v>
      </c>
      <c r="I305">
        <v>127.67</v>
      </c>
      <c r="J305">
        <v>1.66</v>
      </c>
      <c r="K305">
        <v>19308.55</v>
      </c>
      <c r="L305">
        <v>11362.630000000001</v>
      </c>
      <c r="M305">
        <v>147.73999999999998</v>
      </c>
    </row>
    <row r="306" spans="2:13" x14ac:dyDescent="0.3">
      <c r="B306" s="5">
        <v>46296</v>
      </c>
      <c r="C306" t="s">
        <v>45</v>
      </c>
      <c r="D306" t="s">
        <v>42</v>
      </c>
      <c r="E306" t="s">
        <v>16</v>
      </c>
      <c r="F306" t="s">
        <v>17</v>
      </c>
      <c r="G306">
        <v>149</v>
      </c>
      <c r="H306">
        <v>102.21</v>
      </c>
      <c r="I306">
        <v>58.05</v>
      </c>
      <c r="J306">
        <v>1.66</v>
      </c>
      <c r="K306">
        <v>15229.289999999999</v>
      </c>
      <c r="L306">
        <v>8649.4499999999989</v>
      </c>
      <c r="M306">
        <v>247.33999999999997</v>
      </c>
    </row>
    <row r="307" spans="2:13" x14ac:dyDescent="0.3">
      <c r="B307" s="5">
        <v>46296</v>
      </c>
      <c r="C307" t="s">
        <v>26</v>
      </c>
      <c r="D307" t="s">
        <v>27</v>
      </c>
      <c r="E307" t="s">
        <v>16</v>
      </c>
      <c r="F307" t="s">
        <v>17</v>
      </c>
      <c r="G307">
        <v>406</v>
      </c>
      <c r="H307">
        <v>140.03</v>
      </c>
      <c r="I307">
        <v>98.04</v>
      </c>
      <c r="J307">
        <v>1.66</v>
      </c>
      <c r="K307">
        <v>56852.18</v>
      </c>
      <c r="L307">
        <v>39804.240000000005</v>
      </c>
      <c r="M307">
        <v>673.95999999999992</v>
      </c>
    </row>
    <row r="308" spans="2:13" x14ac:dyDescent="0.3">
      <c r="B308" s="5">
        <v>46296</v>
      </c>
      <c r="C308" t="s">
        <v>28</v>
      </c>
      <c r="D308" t="s">
        <v>27</v>
      </c>
      <c r="E308" t="s">
        <v>20</v>
      </c>
      <c r="F308" t="s">
        <v>17</v>
      </c>
      <c r="G308">
        <v>187</v>
      </c>
      <c r="H308">
        <v>96.23</v>
      </c>
      <c r="I308">
        <v>76.150000000000006</v>
      </c>
      <c r="J308">
        <v>1.66</v>
      </c>
      <c r="K308">
        <v>17995.010000000002</v>
      </c>
      <c r="L308">
        <v>14240.050000000001</v>
      </c>
      <c r="M308">
        <v>310.41999999999996</v>
      </c>
    </row>
    <row r="309" spans="2:13" x14ac:dyDescent="0.3">
      <c r="B309" s="5">
        <v>46296</v>
      </c>
      <c r="C309" t="s">
        <v>29</v>
      </c>
      <c r="D309" t="s">
        <v>27</v>
      </c>
      <c r="E309" t="s">
        <v>21</v>
      </c>
      <c r="F309" t="s">
        <v>17</v>
      </c>
      <c r="G309">
        <v>99</v>
      </c>
      <c r="H309">
        <v>147.84</v>
      </c>
      <c r="I309">
        <v>109.2</v>
      </c>
      <c r="J309">
        <v>1.66</v>
      </c>
      <c r="K309">
        <v>14636.16</v>
      </c>
      <c r="L309">
        <v>10810.800000000001</v>
      </c>
      <c r="M309">
        <v>164.34</v>
      </c>
    </row>
    <row r="310" spans="2:13" x14ac:dyDescent="0.3">
      <c r="B310" s="5">
        <v>46296</v>
      </c>
      <c r="C310" t="s">
        <v>30</v>
      </c>
      <c r="D310" t="s">
        <v>27</v>
      </c>
      <c r="E310" t="s">
        <v>20</v>
      </c>
      <c r="F310" t="s">
        <v>17</v>
      </c>
      <c r="G310">
        <v>238</v>
      </c>
      <c r="H310">
        <v>85.08</v>
      </c>
      <c r="I310">
        <v>67.83</v>
      </c>
      <c r="J310">
        <v>1.66</v>
      </c>
      <c r="K310">
        <v>20249.04</v>
      </c>
      <c r="L310">
        <v>16143.539999999999</v>
      </c>
      <c r="M310">
        <v>395.08</v>
      </c>
    </row>
    <row r="311" spans="2:13" x14ac:dyDescent="0.3">
      <c r="B311" s="5">
        <v>46296</v>
      </c>
      <c r="C311" t="s">
        <v>39</v>
      </c>
      <c r="D311" t="s">
        <v>37</v>
      </c>
      <c r="E311" t="s">
        <v>21</v>
      </c>
      <c r="F311" t="s">
        <v>17</v>
      </c>
      <c r="G311">
        <v>30</v>
      </c>
      <c r="H311">
        <v>307.55</v>
      </c>
      <c r="I311">
        <v>240.93</v>
      </c>
      <c r="J311">
        <v>1.66</v>
      </c>
      <c r="K311">
        <v>9226.5</v>
      </c>
      <c r="L311">
        <v>7227.9000000000005</v>
      </c>
      <c r="M311">
        <v>49.8</v>
      </c>
    </row>
    <row r="312" spans="2:13" x14ac:dyDescent="0.3">
      <c r="B312" s="5">
        <v>46296</v>
      </c>
      <c r="C312" t="s">
        <v>39</v>
      </c>
      <c r="D312" t="s">
        <v>37</v>
      </c>
      <c r="E312" t="s">
        <v>16</v>
      </c>
      <c r="F312" t="s">
        <v>17</v>
      </c>
      <c r="G312">
        <v>77</v>
      </c>
      <c r="H312">
        <v>324.18</v>
      </c>
      <c r="I312">
        <v>240.89</v>
      </c>
      <c r="J312">
        <v>1.66</v>
      </c>
      <c r="K312">
        <v>24961.86</v>
      </c>
      <c r="L312">
        <v>18548.53</v>
      </c>
      <c r="M312">
        <v>127.82</v>
      </c>
    </row>
    <row r="313" spans="2:13" x14ac:dyDescent="0.3">
      <c r="B313" s="5">
        <v>46296</v>
      </c>
      <c r="C313" t="s">
        <v>40</v>
      </c>
      <c r="D313" t="s">
        <v>37</v>
      </c>
      <c r="E313" t="s">
        <v>21</v>
      </c>
      <c r="F313" t="s">
        <v>17</v>
      </c>
      <c r="G313">
        <v>55</v>
      </c>
      <c r="H313">
        <v>139.6</v>
      </c>
      <c r="I313">
        <v>109.88</v>
      </c>
      <c r="J313">
        <v>1.66</v>
      </c>
      <c r="K313">
        <v>7678</v>
      </c>
      <c r="L313">
        <v>6043.4</v>
      </c>
      <c r="M313">
        <v>91.3</v>
      </c>
    </row>
    <row r="314" spans="2:13" x14ac:dyDescent="0.3">
      <c r="B314" s="5">
        <v>46296</v>
      </c>
      <c r="C314" t="s">
        <v>40</v>
      </c>
      <c r="D314" t="s">
        <v>37</v>
      </c>
      <c r="E314" t="s">
        <v>16</v>
      </c>
      <c r="F314" t="s">
        <v>17</v>
      </c>
      <c r="G314">
        <v>136</v>
      </c>
      <c r="H314">
        <v>147.02000000000001</v>
      </c>
      <c r="I314">
        <v>109.8</v>
      </c>
      <c r="J314">
        <v>1.66</v>
      </c>
      <c r="K314">
        <v>19994.72</v>
      </c>
      <c r="L314">
        <v>14932.8</v>
      </c>
      <c r="M314">
        <v>225.76</v>
      </c>
    </row>
    <row r="315" spans="2:13" x14ac:dyDescent="0.3">
      <c r="B315" s="5">
        <v>46327</v>
      </c>
      <c r="C315" t="s">
        <v>14</v>
      </c>
      <c r="D315" t="s">
        <v>15</v>
      </c>
      <c r="E315" t="s">
        <v>20</v>
      </c>
      <c r="F315" t="s">
        <v>17</v>
      </c>
      <c r="G315">
        <v>164</v>
      </c>
      <c r="H315">
        <v>249.14</v>
      </c>
      <c r="I315">
        <v>210.41</v>
      </c>
      <c r="J315">
        <v>1.66</v>
      </c>
      <c r="K315">
        <v>40858.959999999999</v>
      </c>
      <c r="L315">
        <v>34507.24</v>
      </c>
      <c r="M315">
        <v>272.24</v>
      </c>
    </row>
    <row r="316" spans="2:13" x14ac:dyDescent="0.3">
      <c r="B316" s="5">
        <v>46327</v>
      </c>
      <c r="C316" t="s">
        <v>23</v>
      </c>
      <c r="D316" t="s">
        <v>15</v>
      </c>
      <c r="E316" t="s">
        <v>20</v>
      </c>
      <c r="F316" t="s">
        <v>17</v>
      </c>
      <c r="G316">
        <v>469</v>
      </c>
      <c r="H316">
        <v>108.52</v>
      </c>
      <c r="I316">
        <v>92.08</v>
      </c>
      <c r="J316">
        <v>1.66</v>
      </c>
      <c r="K316">
        <v>50895.88</v>
      </c>
      <c r="L316">
        <v>43185.52</v>
      </c>
      <c r="M316">
        <v>778.54</v>
      </c>
    </row>
    <row r="317" spans="2:13" x14ac:dyDescent="0.3">
      <c r="B317" s="5">
        <v>46327</v>
      </c>
      <c r="C317" t="s">
        <v>25</v>
      </c>
      <c r="D317" t="s">
        <v>15</v>
      </c>
      <c r="E317" t="s">
        <v>20</v>
      </c>
      <c r="F317" t="s">
        <v>17</v>
      </c>
      <c r="G317">
        <v>93</v>
      </c>
      <c r="H317">
        <v>315.89999999999998</v>
      </c>
      <c r="I317">
        <v>272.13</v>
      </c>
      <c r="J317">
        <v>1.66</v>
      </c>
      <c r="K317">
        <v>29378.699999999997</v>
      </c>
      <c r="L317">
        <v>25308.09</v>
      </c>
      <c r="M317">
        <v>154.38</v>
      </c>
    </row>
    <row r="318" spans="2:13" x14ac:dyDescent="0.3">
      <c r="B318" s="5">
        <v>46327</v>
      </c>
      <c r="C318" t="s">
        <v>25</v>
      </c>
      <c r="D318" t="s">
        <v>15</v>
      </c>
      <c r="E318" t="s">
        <v>21</v>
      </c>
      <c r="F318" t="s">
        <v>17</v>
      </c>
      <c r="G318">
        <v>55</v>
      </c>
      <c r="H318">
        <v>346.11</v>
      </c>
      <c r="I318">
        <v>272.27999999999997</v>
      </c>
      <c r="J318">
        <v>1.66</v>
      </c>
      <c r="K318">
        <v>19036.05</v>
      </c>
      <c r="L318">
        <v>14975.399999999998</v>
      </c>
      <c r="M318">
        <v>91.3</v>
      </c>
    </row>
    <row r="319" spans="2:13" x14ac:dyDescent="0.3">
      <c r="B319" s="5">
        <v>46327</v>
      </c>
      <c r="C319" t="s">
        <v>31</v>
      </c>
      <c r="D319" t="s">
        <v>32</v>
      </c>
      <c r="E319" t="s">
        <v>20</v>
      </c>
      <c r="F319" t="s">
        <v>17</v>
      </c>
      <c r="G319">
        <v>466</v>
      </c>
      <c r="H319">
        <v>71.739999999999995</v>
      </c>
      <c r="I319">
        <v>59.94</v>
      </c>
      <c r="J319">
        <v>1.66</v>
      </c>
      <c r="K319">
        <v>33430.839999999997</v>
      </c>
      <c r="L319">
        <v>27932.039999999997</v>
      </c>
      <c r="M319">
        <v>773.56</v>
      </c>
    </row>
    <row r="320" spans="2:13" x14ac:dyDescent="0.3">
      <c r="B320" s="5">
        <v>46327</v>
      </c>
      <c r="C320" t="s">
        <v>31</v>
      </c>
      <c r="D320" t="s">
        <v>32</v>
      </c>
      <c r="E320" t="s">
        <v>16</v>
      </c>
      <c r="F320" t="s">
        <v>17</v>
      </c>
      <c r="G320">
        <v>658</v>
      </c>
      <c r="H320">
        <v>82.98</v>
      </c>
      <c r="I320">
        <v>59.99</v>
      </c>
      <c r="J320">
        <v>1.66</v>
      </c>
      <c r="K320">
        <v>54600.840000000004</v>
      </c>
      <c r="L320">
        <v>39473.42</v>
      </c>
      <c r="M320">
        <v>1092.28</v>
      </c>
    </row>
    <row r="321" spans="2:13" x14ac:dyDescent="0.3">
      <c r="B321" s="5">
        <v>46327</v>
      </c>
      <c r="C321" t="s">
        <v>33</v>
      </c>
      <c r="D321" t="s">
        <v>32</v>
      </c>
      <c r="E321" t="s">
        <v>21</v>
      </c>
      <c r="F321" t="s">
        <v>17</v>
      </c>
      <c r="G321">
        <v>241</v>
      </c>
      <c r="H321">
        <v>124.91</v>
      </c>
      <c r="I321">
        <v>94.73</v>
      </c>
      <c r="J321">
        <v>1.66</v>
      </c>
      <c r="K321">
        <v>30103.309999999998</v>
      </c>
      <c r="L321">
        <v>22829.93</v>
      </c>
      <c r="M321">
        <v>400.06</v>
      </c>
    </row>
    <row r="322" spans="2:13" x14ac:dyDescent="0.3">
      <c r="B322" s="5">
        <v>46327</v>
      </c>
      <c r="C322" t="s">
        <v>34</v>
      </c>
      <c r="D322" t="s">
        <v>32</v>
      </c>
      <c r="E322" t="s">
        <v>20</v>
      </c>
      <c r="F322" t="s">
        <v>17</v>
      </c>
      <c r="G322">
        <v>335</v>
      </c>
      <c r="H322">
        <v>88.94</v>
      </c>
      <c r="I322">
        <v>72.819999999999993</v>
      </c>
      <c r="J322">
        <v>1.66</v>
      </c>
      <c r="K322">
        <v>29794.899999999998</v>
      </c>
      <c r="L322">
        <v>24394.699999999997</v>
      </c>
      <c r="M322">
        <v>556.1</v>
      </c>
    </row>
    <row r="323" spans="2:13" x14ac:dyDescent="0.3">
      <c r="B323" s="5">
        <v>46327</v>
      </c>
      <c r="C323" t="s">
        <v>34</v>
      </c>
      <c r="D323" t="s">
        <v>32</v>
      </c>
      <c r="E323" t="s">
        <v>21</v>
      </c>
      <c r="F323" t="s">
        <v>17</v>
      </c>
      <c r="G323">
        <v>195</v>
      </c>
      <c r="H323">
        <v>96.83</v>
      </c>
      <c r="I323">
        <v>72.86</v>
      </c>
      <c r="J323">
        <v>1.66</v>
      </c>
      <c r="K323">
        <v>18881.849999999999</v>
      </c>
      <c r="L323">
        <v>14207.7</v>
      </c>
      <c r="M323">
        <v>323.7</v>
      </c>
    </row>
    <row r="324" spans="2:13" x14ac:dyDescent="0.3">
      <c r="B324" s="5">
        <v>46327</v>
      </c>
      <c r="C324" t="s">
        <v>34</v>
      </c>
      <c r="D324" t="s">
        <v>32</v>
      </c>
      <c r="E324" t="s">
        <v>16</v>
      </c>
      <c r="F324" t="s">
        <v>17</v>
      </c>
      <c r="G324">
        <v>486</v>
      </c>
      <c r="H324">
        <v>101.96</v>
      </c>
      <c r="I324">
        <v>72.819999999999993</v>
      </c>
      <c r="J324">
        <v>1.66</v>
      </c>
      <c r="K324">
        <v>49552.56</v>
      </c>
      <c r="L324">
        <v>35390.519999999997</v>
      </c>
      <c r="M324">
        <v>806.76</v>
      </c>
    </row>
    <row r="325" spans="2:13" x14ac:dyDescent="0.3">
      <c r="B325" s="5">
        <v>46327</v>
      </c>
      <c r="C325" t="s">
        <v>35</v>
      </c>
      <c r="D325" t="s">
        <v>32</v>
      </c>
      <c r="E325" t="s">
        <v>21</v>
      </c>
      <c r="F325" t="s">
        <v>17</v>
      </c>
      <c r="G325">
        <v>47</v>
      </c>
      <c r="H325">
        <v>189.8</v>
      </c>
      <c r="I325">
        <v>139.66999999999999</v>
      </c>
      <c r="J325">
        <v>1.66</v>
      </c>
      <c r="K325">
        <v>8920.6</v>
      </c>
      <c r="L325">
        <v>6564.49</v>
      </c>
      <c r="M325">
        <v>78.02</v>
      </c>
    </row>
    <row r="326" spans="2:13" x14ac:dyDescent="0.3">
      <c r="B326" s="5">
        <v>46327</v>
      </c>
      <c r="C326" t="s">
        <v>46</v>
      </c>
      <c r="D326" t="s">
        <v>47</v>
      </c>
      <c r="E326" t="s">
        <v>20</v>
      </c>
      <c r="F326" t="s">
        <v>17</v>
      </c>
      <c r="G326">
        <v>182</v>
      </c>
      <c r="H326">
        <v>130.94999999999999</v>
      </c>
      <c r="I326">
        <v>93.45</v>
      </c>
      <c r="J326">
        <v>1.66</v>
      </c>
      <c r="K326">
        <v>23832.899999999998</v>
      </c>
      <c r="L326">
        <v>17007.900000000001</v>
      </c>
      <c r="M326">
        <v>302.12</v>
      </c>
    </row>
    <row r="327" spans="2:13" x14ac:dyDescent="0.3">
      <c r="B327" s="5">
        <v>46327</v>
      </c>
      <c r="C327" t="s">
        <v>46</v>
      </c>
      <c r="D327" t="s">
        <v>47</v>
      </c>
      <c r="E327" t="s">
        <v>16</v>
      </c>
      <c r="F327" t="s">
        <v>17</v>
      </c>
      <c r="G327">
        <v>250</v>
      </c>
      <c r="H327">
        <v>150.78</v>
      </c>
      <c r="I327">
        <v>93.41</v>
      </c>
      <c r="J327">
        <v>1.66</v>
      </c>
      <c r="K327">
        <v>37695</v>
      </c>
      <c r="L327">
        <v>23352.5</v>
      </c>
      <c r="M327">
        <v>415</v>
      </c>
    </row>
    <row r="328" spans="2:13" x14ac:dyDescent="0.3">
      <c r="B328" s="5">
        <v>46327</v>
      </c>
      <c r="C328" t="s">
        <v>48</v>
      </c>
      <c r="D328" t="s">
        <v>47</v>
      </c>
      <c r="E328" t="s">
        <v>16</v>
      </c>
      <c r="F328" t="s">
        <v>17</v>
      </c>
      <c r="G328">
        <v>232</v>
      </c>
      <c r="H328">
        <v>125.27</v>
      </c>
      <c r="I328">
        <v>76.95</v>
      </c>
      <c r="J328">
        <v>1.66</v>
      </c>
      <c r="K328">
        <v>29062.639999999999</v>
      </c>
      <c r="L328">
        <v>17852.400000000001</v>
      </c>
      <c r="M328">
        <v>385.12</v>
      </c>
    </row>
    <row r="329" spans="2:13" x14ac:dyDescent="0.3">
      <c r="B329" s="5">
        <v>46327</v>
      </c>
      <c r="C329" t="s">
        <v>49</v>
      </c>
      <c r="D329" t="s">
        <v>47</v>
      </c>
      <c r="E329" t="s">
        <v>21</v>
      </c>
      <c r="F329" t="s">
        <v>17</v>
      </c>
      <c r="G329">
        <v>47</v>
      </c>
      <c r="H329">
        <v>238.19</v>
      </c>
      <c r="I329">
        <v>157.66</v>
      </c>
      <c r="J329">
        <v>1.66</v>
      </c>
      <c r="K329">
        <v>11194.93</v>
      </c>
      <c r="L329">
        <v>7410.0199999999995</v>
      </c>
      <c r="M329">
        <v>78.02</v>
      </c>
    </row>
    <row r="330" spans="2:13" x14ac:dyDescent="0.3">
      <c r="B330" s="5">
        <v>46327</v>
      </c>
      <c r="C330" t="s">
        <v>50</v>
      </c>
      <c r="D330" t="s">
        <v>47</v>
      </c>
      <c r="E330" t="s">
        <v>20</v>
      </c>
      <c r="F330" t="s">
        <v>17</v>
      </c>
      <c r="G330">
        <v>222</v>
      </c>
      <c r="H330">
        <v>79.06</v>
      </c>
      <c r="I330">
        <v>55.64</v>
      </c>
      <c r="J330">
        <v>1.66</v>
      </c>
      <c r="K330">
        <v>17551.32</v>
      </c>
      <c r="L330">
        <v>12352.08</v>
      </c>
      <c r="M330">
        <v>368.52</v>
      </c>
    </row>
    <row r="331" spans="2:13" x14ac:dyDescent="0.3">
      <c r="B331" s="5">
        <v>46327</v>
      </c>
      <c r="C331" t="s">
        <v>50</v>
      </c>
      <c r="D331" t="s">
        <v>47</v>
      </c>
      <c r="E331" t="s">
        <v>21</v>
      </c>
      <c r="F331" t="s">
        <v>17</v>
      </c>
      <c r="G331">
        <v>126</v>
      </c>
      <c r="H331">
        <v>86.65</v>
      </c>
      <c r="I331">
        <v>55.72</v>
      </c>
      <c r="J331">
        <v>1.66</v>
      </c>
      <c r="K331">
        <v>10917.900000000001</v>
      </c>
      <c r="L331">
        <v>7020.72</v>
      </c>
      <c r="M331">
        <v>209.16</v>
      </c>
    </row>
    <row r="332" spans="2:13" x14ac:dyDescent="0.3">
      <c r="B332" s="5">
        <v>46327</v>
      </c>
      <c r="C332" t="s">
        <v>41</v>
      </c>
      <c r="D332" t="s">
        <v>42</v>
      </c>
      <c r="E332" t="s">
        <v>20</v>
      </c>
      <c r="F332" t="s">
        <v>17</v>
      </c>
      <c r="G332">
        <v>156</v>
      </c>
      <c r="H332">
        <v>175.01</v>
      </c>
      <c r="I332">
        <v>115.69</v>
      </c>
      <c r="J332">
        <v>1.66</v>
      </c>
      <c r="K332">
        <v>27301.559999999998</v>
      </c>
      <c r="L332">
        <v>18047.64</v>
      </c>
      <c r="M332">
        <v>258.95999999999998</v>
      </c>
    </row>
    <row r="333" spans="2:13" x14ac:dyDescent="0.3">
      <c r="B333" s="5">
        <v>46327</v>
      </c>
      <c r="C333" t="s">
        <v>43</v>
      </c>
      <c r="D333" t="s">
        <v>42</v>
      </c>
      <c r="E333" t="s">
        <v>20</v>
      </c>
      <c r="F333" t="s">
        <v>17</v>
      </c>
      <c r="G333">
        <v>131</v>
      </c>
      <c r="H333">
        <v>143.63999999999999</v>
      </c>
      <c r="I333">
        <v>95.16</v>
      </c>
      <c r="J333">
        <v>1.66</v>
      </c>
      <c r="K333">
        <v>18816.839999999997</v>
      </c>
      <c r="L333">
        <v>12465.96</v>
      </c>
      <c r="M333">
        <v>217.45999999999998</v>
      </c>
    </row>
    <row r="334" spans="2:13" x14ac:dyDescent="0.3">
      <c r="B334" s="5">
        <v>46327</v>
      </c>
      <c r="C334" t="s">
        <v>43</v>
      </c>
      <c r="D334" t="s">
        <v>42</v>
      </c>
      <c r="E334" t="s">
        <v>21</v>
      </c>
      <c r="F334" t="s">
        <v>17</v>
      </c>
      <c r="G334">
        <v>79</v>
      </c>
      <c r="H334">
        <v>157.56</v>
      </c>
      <c r="I334">
        <v>95.16</v>
      </c>
      <c r="J334">
        <v>1.66</v>
      </c>
      <c r="K334">
        <v>12447.24</v>
      </c>
      <c r="L334">
        <v>7517.6399999999994</v>
      </c>
      <c r="M334">
        <v>131.13999999999999</v>
      </c>
    </row>
    <row r="335" spans="2:13" x14ac:dyDescent="0.3">
      <c r="B335" s="5">
        <v>46327</v>
      </c>
      <c r="C335" t="s">
        <v>44</v>
      </c>
      <c r="D335" t="s">
        <v>42</v>
      </c>
      <c r="E335" t="s">
        <v>20</v>
      </c>
      <c r="F335" t="s">
        <v>17</v>
      </c>
      <c r="G335">
        <v>69</v>
      </c>
      <c r="H335">
        <v>187.34</v>
      </c>
      <c r="I335">
        <v>127.54</v>
      </c>
      <c r="J335">
        <v>1.66</v>
      </c>
      <c r="K335">
        <v>12926.460000000001</v>
      </c>
      <c r="L335">
        <v>8800.26</v>
      </c>
      <c r="M335">
        <v>114.53999999999999</v>
      </c>
    </row>
    <row r="336" spans="2:13" x14ac:dyDescent="0.3">
      <c r="B336" s="5">
        <v>46327</v>
      </c>
      <c r="C336" t="s">
        <v>44</v>
      </c>
      <c r="D336" t="s">
        <v>42</v>
      </c>
      <c r="E336" t="s">
        <v>16</v>
      </c>
      <c r="F336" t="s">
        <v>17</v>
      </c>
      <c r="G336">
        <v>101</v>
      </c>
      <c r="H336">
        <v>216.95</v>
      </c>
      <c r="I336">
        <v>127.67</v>
      </c>
      <c r="J336">
        <v>1.66</v>
      </c>
      <c r="K336">
        <v>21911.949999999997</v>
      </c>
      <c r="L336">
        <v>12894.67</v>
      </c>
      <c r="M336">
        <v>167.66</v>
      </c>
    </row>
    <row r="337" spans="2:13" x14ac:dyDescent="0.3">
      <c r="B337" s="5">
        <v>46327</v>
      </c>
      <c r="C337" t="s">
        <v>45</v>
      </c>
      <c r="D337" t="s">
        <v>42</v>
      </c>
      <c r="E337" t="s">
        <v>16</v>
      </c>
      <c r="F337" t="s">
        <v>17</v>
      </c>
      <c r="G337">
        <v>178</v>
      </c>
      <c r="H337">
        <v>102.21</v>
      </c>
      <c r="I337">
        <v>58.05</v>
      </c>
      <c r="J337">
        <v>1.66</v>
      </c>
      <c r="K337">
        <v>18193.379999999997</v>
      </c>
      <c r="L337">
        <v>10332.9</v>
      </c>
      <c r="M337">
        <v>295.47999999999996</v>
      </c>
    </row>
    <row r="338" spans="2:13" x14ac:dyDescent="0.3">
      <c r="B338" s="5">
        <v>46327</v>
      </c>
      <c r="C338" t="s">
        <v>26</v>
      </c>
      <c r="D338" t="s">
        <v>27</v>
      </c>
      <c r="E338" t="s">
        <v>16</v>
      </c>
      <c r="F338" t="s">
        <v>17</v>
      </c>
      <c r="G338">
        <v>409</v>
      </c>
      <c r="H338">
        <v>140.03</v>
      </c>
      <c r="I338">
        <v>98.04</v>
      </c>
      <c r="J338">
        <v>1.66</v>
      </c>
      <c r="K338">
        <v>57272.270000000004</v>
      </c>
      <c r="L338">
        <v>40098.36</v>
      </c>
      <c r="M338">
        <v>678.93999999999994</v>
      </c>
    </row>
    <row r="339" spans="2:13" x14ac:dyDescent="0.3">
      <c r="B339" s="5">
        <v>46327</v>
      </c>
      <c r="C339" t="s">
        <v>28</v>
      </c>
      <c r="D339" t="s">
        <v>27</v>
      </c>
      <c r="E339" t="s">
        <v>20</v>
      </c>
      <c r="F339" t="s">
        <v>17</v>
      </c>
      <c r="G339">
        <v>205</v>
      </c>
      <c r="H339">
        <v>96.23</v>
      </c>
      <c r="I339">
        <v>76.150000000000006</v>
      </c>
      <c r="J339">
        <v>1.66</v>
      </c>
      <c r="K339">
        <v>19727.150000000001</v>
      </c>
      <c r="L339">
        <v>15610.750000000002</v>
      </c>
      <c r="M339">
        <v>340.3</v>
      </c>
    </row>
    <row r="340" spans="2:13" x14ac:dyDescent="0.3">
      <c r="B340" s="5">
        <v>46327</v>
      </c>
      <c r="C340" t="s">
        <v>29</v>
      </c>
      <c r="D340" t="s">
        <v>27</v>
      </c>
      <c r="E340" t="s">
        <v>21</v>
      </c>
      <c r="F340" t="s">
        <v>17</v>
      </c>
      <c r="G340">
        <v>109</v>
      </c>
      <c r="H340">
        <v>147.84</v>
      </c>
      <c r="I340">
        <v>109.2</v>
      </c>
      <c r="J340">
        <v>1.66</v>
      </c>
      <c r="K340">
        <v>16114.56</v>
      </c>
      <c r="L340">
        <v>11902.800000000001</v>
      </c>
      <c r="M340">
        <v>180.94</v>
      </c>
    </row>
    <row r="341" spans="2:13" x14ac:dyDescent="0.3">
      <c r="B341" s="5">
        <v>46327</v>
      </c>
      <c r="C341" t="s">
        <v>30</v>
      </c>
      <c r="D341" t="s">
        <v>27</v>
      </c>
      <c r="E341" t="s">
        <v>20</v>
      </c>
      <c r="F341" t="s">
        <v>17</v>
      </c>
      <c r="G341">
        <v>244</v>
      </c>
      <c r="H341">
        <v>85.08</v>
      </c>
      <c r="I341">
        <v>67.83</v>
      </c>
      <c r="J341">
        <v>1.66</v>
      </c>
      <c r="K341">
        <v>20759.52</v>
      </c>
      <c r="L341">
        <v>16550.52</v>
      </c>
      <c r="M341">
        <v>405.03999999999996</v>
      </c>
    </row>
    <row r="342" spans="2:13" x14ac:dyDescent="0.3">
      <c r="B342" s="5">
        <v>46327</v>
      </c>
      <c r="C342" t="s">
        <v>39</v>
      </c>
      <c r="D342" t="s">
        <v>37</v>
      </c>
      <c r="E342" t="s">
        <v>21</v>
      </c>
      <c r="F342" t="s">
        <v>17</v>
      </c>
      <c r="G342">
        <v>29</v>
      </c>
      <c r="H342">
        <v>307.55</v>
      </c>
      <c r="I342">
        <v>240.93</v>
      </c>
      <c r="J342">
        <v>1.66</v>
      </c>
      <c r="K342">
        <v>8918.9500000000007</v>
      </c>
      <c r="L342">
        <v>6986.97</v>
      </c>
      <c r="M342">
        <v>48.14</v>
      </c>
    </row>
    <row r="343" spans="2:13" x14ac:dyDescent="0.3">
      <c r="B343" s="5">
        <v>46327</v>
      </c>
      <c r="C343" t="s">
        <v>39</v>
      </c>
      <c r="D343" t="s">
        <v>37</v>
      </c>
      <c r="E343" t="s">
        <v>16</v>
      </c>
      <c r="F343" t="s">
        <v>17</v>
      </c>
      <c r="G343">
        <v>68</v>
      </c>
      <c r="H343">
        <v>324.18</v>
      </c>
      <c r="I343">
        <v>240.89</v>
      </c>
      <c r="J343">
        <v>1.66</v>
      </c>
      <c r="K343">
        <v>22044.240000000002</v>
      </c>
      <c r="L343">
        <v>16380.519999999999</v>
      </c>
      <c r="M343">
        <v>112.88</v>
      </c>
    </row>
    <row r="344" spans="2:13" x14ac:dyDescent="0.3">
      <c r="B344" s="5">
        <v>46327</v>
      </c>
      <c r="C344" t="s">
        <v>40</v>
      </c>
      <c r="D344" t="s">
        <v>37</v>
      </c>
      <c r="E344" t="s">
        <v>21</v>
      </c>
      <c r="F344" t="s">
        <v>17</v>
      </c>
      <c r="G344">
        <v>52</v>
      </c>
      <c r="H344">
        <v>139.6</v>
      </c>
      <c r="I344">
        <v>109.88</v>
      </c>
      <c r="J344">
        <v>1.66</v>
      </c>
      <c r="K344">
        <v>7259.2</v>
      </c>
      <c r="L344">
        <v>5713.76</v>
      </c>
      <c r="M344">
        <v>86.32</v>
      </c>
    </row>
    <row r="345" spans="2:13" x14ac:dyDescent="0.3">
      <c r="B345" s="5">
        <v>46327</v>
      </c>
      <c r="C345" t="s">
        <v>40</v>
      </c>
      <c r="D345" t="s">
        <v>37</v>
      </c>
      <c r="E345" t="s">
        <v>16</v>
      </c>
      <c r="F345" t="s">
        <v>17</v>
      </c>
      <c r="G345">
        <v>128</v>
      </c>
      <c r="H345">
        <v>147.02000000000001</v>
      </c>
      <c r="I345">
        <v>109.8</v>
      </c>
      <c r="J345">
        <v>1.66</v>
      </c>
      <c r="K345">
        <v>18818.560000000001</v>
      </c>
      <c r="L345">
        <v>14054.4</v>
      </c>
      <c r="M345">
        <v>212.48</v>
      </c>
    </row>
    <row r="346" spans="2:13" x14ac:dyDescent="0.3">
      <c r="B346" s="5">
        <v>46357</v>
      </c>
      <c r="C346" t="s">
        <v>14</v>
      </c>
      <c r="D346" t="s">
        <v>15</v>
      </c>
      <c r="E346" t="s">
        <v>20</v>
      </c>
      <c r="F346" t="s">
        <v>17</v>
      </c>
      <c r="G346">
        <v>182</v>
      </c>
      <c r="H346">
        <v>249.14</v>
      </c>
      <c r="I346">
        <v>210.41</v>
      </c>
      <c r="J346">
        <v>1.66</v>
      </c>
      <c r="K346">
        <v>45343.479999999996</v>
      </c>
      <c r="L346">
        <v>38294.620000000003</v>
      </c>
      <c r="M346">
        <v>302.12</v>
      </c>
    </row>
    <row r="347" spans="2:13" x14ac:dyDescent="0.3">
      <c r="B347" s="5">
        <v>46357</v>
      </c>
      <c r="C347" t="s">
        <v>23</v>
      </c>
      <c r="D347" t="s">
        <v>15</v>
      </c>
      <c r="E347" t="s">
        <v>20</v>
      </c>
      <c r="F347" t="s">
        <v>17</v>
      </c>
      <c r="G347">
        <v>484</v>
      </c>
      <c r="H347">
        <v>108.52</v>
      </c>
      <c r="I347">
        <v>92.08</v>
      </c>
      <c r="J347">
        <v>1.66</v>
      </c>
      <c r="K347">
        <v>52523.68</v>
      </c>
      <c r="L347">
        <v>44566.720000000001</v>
      </c>
      <c r="M347">
        <v>803.43999999999994</v>
      </c>
    </row>
    <row r="348" spans="2:13" x14ac:dyDescent="0.3">
      <c r="B348" s="5">
        <v>46357</v>
      </c>
      <c r="C348" t="s">
        <v>25</v>
      </c>
      <c r="D348" t="s">
        <v>15</v>
      </c>
      <c r="E348" t="s">
        <v>20</v>
      </c>
      <c r="F348" t="s">
        <v>17</v>
      </c>
      <c r="G348">
        <v>103</v>
      </c>
      <c r="H348">
        <v>315.89999999999998</v>
      </c>
      <c r="I348">
        <v>272.13</v>
      </c>
      <c r="J348">
        <v>1.66</v>
      </c>
      <c r="K348">
        <v>32537.699999999997</v>
      </c>
      <c r="L348">
        <v>28029.39</v>
      </c>
      <c r="M348">
        <v>170.98</v>
      </c>
    </row>
    <row r="349" spans="2:13" x14ac:dyDescent="0.3">
      <c r="B349" s="5">
        <v>46357</v>
      </c>
      <c r="C349" t="s">
        <v>25</v>
      </c>
      <c r="D349" t="s">
        <v>15</v>
      </c>
      <c r="E349" t="s">
        <v>21</v>
      </c>
      <c r="F349" t="s">
        <v>17</v>
      </c>
      <c r="G349">
        <v>62</v>
      </c>
      <c r="H349">
        <v>346.11</v>
      </c>
      <c r="I349">
        <v>272.27999999999997</v>
      </c>
      <c r="J349">
        <v>1.66</v>
      </c>
      <c r="K349">
        <v>21458.82</v>
      </c>
      <c r="L349">
        <v>16881.359999999997</v>
      </c>
      <c r="M349">
        <v>102.92</v>
      </c>
    </row>
    <row r="350" spans="2:13" x14ac:dyDescent="0.3">
      <c r="B350" s="5">
        <v>46357</v>
      </c>
      <c r="C350" t="s">
        <v>31</v>
      </c>
      <c r="D350" t="s">
        <v>32</v>
      </c>
      <c r="E350" t="s">
        <v>20</v>
      </c>
      <c r="F350" t="s">
        <v>17</v>
      </c>
      <c r="G350">
        <v>522</v>
      </c>
      <c r="H350">
        <v>71.739999999999995</v>
      </c>
      <c r="I350">
        <v>59.94</v>
      </c>
      <c r="J350">
        <v>1.66</v>
      </c>
      <c r="K350">
        <v>37448.28</v>
      </c>
      <c r="L350">
        <v>31288.68</v>
      </c>
      <c r="M350">
        <v>866.52</v>
      </c>
    </row>
    <row r="351" spans="2:13" x14ac:dyDescent="0.3">
      <c r="B351" s="5">
        <v>46357</v>
      </c>
      <c r="C351" t="s">
        <v>31</v>
      </c>
      <c r="D351" t="s">
        <v>32</v>
      </c>
      <c r="E351" t="s">
        <v>16</v>
      </c>
      <c r="F351" t="s">
        <v>17</v>
      </c>
      <c r="G351">
        <v>716</v>
      </c>
      <c r="H351">
        <v>82.98</v>
      </c>
      <c r="I351">
        <v>59.99</v>
      </c>
      <c r="J351">
        <v>1.66</v>
      </c>
      <c r="K351">
        <v>59413.68</v>
      </c>
      <c r="L351">
        <v>42952.840000000004</v>
      </c>
      <c r="M351">
        <v>1188.56</v>
      </c>
    </row>
    <row r="352" spans="2:13" x14ac:dyDescent="0.3">
      <c r="B352" s="5">
        <v>46357</v>
      </c>
      <c r="C352" t="s">
        <v>33</v>
      </c>
      <c r="D352" t="s">
        <v>32</v>
      </c>
      <c r="E352" t="s">
        <v>21</v>
      </c>
      <c r="F352" t="s">
        <v>17</v>
      </c>
      <c r="G352">
        <v>256</v>
      </c>
      <c r="H352">
        <v>124.91</v>
      </c>
      <c r="I352">
        <v>94.73</v>
      </c>
      <c r="J352">
        <v>1.66</v>
      </c>
      <c r="K352">
        <v>31976.959999999999</v>
      </c>
      <c r="L352">
        <v>24250.880000000001</v>
      </c>
      <c r="M352">
        <v>424.96</v>
      </c>
    </row>
    <row r="353" spans="2:13" x14ac:dyDescent="0.3">
      <c r="B353" s="5">
        <v>46357</v>
      </c>
      <c r="C353" t="s">
        <v>34</v>
      </c>
      <c r="D353" t="s">
        <v>32</v>
      </c>
      <c r="E353" t="s">
        <v>20</v>
      </c>
      <c r="F353" t="s">
        <v>17</v>
      </c>
      <c r="G353">
        <v>365</v>
      </c>
      <c r="H353">
        <v>88.94</v>
      </c>
      <c r="I353">
        <v>72.819999999999993</v>
      </c>
      <c r="J353">
        <v>1.66</v>
      </c>
      <c r="K353">
        <v>32463.1</v>
      </c>
      <c r="L353">
        <v>26579.3</v>
      </c>
      <c r="M353">
        <v>605.9</v>
      </c>
    </row>
    <row r="354" spans="2:13" x14ac:dyDescent="0.3">
      <c r="B354" s="5">
        <v>46357</v>
      </c>
      <c r="C354" t="s">
        <v>34</v>
      </c>
      <c r="D354" t="s">
        <v>32</v>
      </c>
      <c r="E354" t="s">
        <v>21</v>
      </c>
      <c r="F354" t="s">
        <v>17</v>
      </c>
      <c r="G354">
        <v>220</v>
      </c>
      <c r="H354">
        <v>96.83</v>
      </c>
      <c r="I354">
        <v>72.86</v>
      </c>
      <c r="J354">
        <v>1.66</v>
      </c>
      <c r="K354">
        <v>21302.6</v>
      </c>
      <c r="L354">
        <v>16029.2</v>
      </c>
      <c r="M354">
        <v>365.2</v>
      </c>
    </row>
    <row r="355" spans="2:13" x14ac:dyDescent="0.3">
      <c r="B355" s="5">
        <v>46357</v>
      </c>
      <c r="C355" t="s">
        <v>34</v>
      </c>
      <c r="D355" t="s">
        <v>32</v>
      </c>
      <c r="E355" t="s">
        <v>16</v>
      </c>
      <c r="F355" t="s">
        <v>17</v>
      </c>
      <c r="G355">
        <v>545</v>
      </c>
      <c r="H355">
        <v>101.96</v>
      </c>
      <c r="I355">
        <v>72.819999999999993</v>
      </c>
      <c r="J355">
        <v>1.66</v>
      </c>
      <c r="K355">
        <v>55568.2</v>
      </c>
      <c r="L355">
        <v>39686.899999999994</v>
      </c>
      <c r="M355">
        <v>904.69999999999993</v>
      </c>
    </row>
    <row r="356" spans="2:13" x14ac:dyDescent="0.3">
      <c r="B356" s="5">
        <v>46357</v>
      </c>
      <c r="C356" t="s">
        <v>35</v>
      </c>
      <c r="D356" t="s">
        <v>32</v>
      </c>
      <c r="E356" t="s">
        <v>21</v>
      </c>
      <c r="F356" t="s">
        <v>17</v>
      </c>
      <c r="G356">
        <v>50</v>
      </c>
      <c r="H356">
        <v>189.8</v>
      </c>
      <c r="I356">
        <v>139.66999999999999</v>
      </c>
      <c r="J356">
        <v>1.66</v>
      </c>
      <c r="K356">
        <v>9490</v>
      </c>
      <c r="L356">
        <v>6983.4999999999991</v>
      </c>
      <c r="M356">
        <v>83</v>
      </c>
    </row>
    <row r="357" spans="2:13" x14ac:dyDescent="0.3">
      <c r="B357" s="5">
        <v>46357</v>
      </c>
      <c r="C357" t="s">
        <v>46</v>
      </c>
      <c r="D357" t="s">
        <v>47</v>
      </c>
      <c r="E357" t="s">
        <v>20</v>
      </c>
      <c r="F357" t="s">
        <v>17</v>
      </c>
      <c r="G357">
        <v>195</v>
      </c>
      <c r="H357">
        <v>130.94999999999999</v>
      </c>
      <c r="I357">
        <v>93.45</v>
      </c>
      <c r="J357">
        <v>1.66</v>
      </c>
      <c r="K357">
        <v>25535.249999999996</v>
      </c>
      <c r="L357">
        <v>18222.75</v>
      </c>
      <c r="M357">
        <v>323.7</v>
      </c>
    </row>
    <row r="358" spans="2:13" x14ac:dyDescent="0.3">
      <c r="B358" s="5">
        <v>46357</v>
      </c>
      <c r="C358" t="s">
        <v>46</v>
      </c>
      <c r="D358" t="s">
        <v>47</v>
      </c>
      <c r="E358" t="s">
        <v>16</v>
      </c>
      <c r="F358" t="s">
        <v>17</v>
      </c>
      <c r="G358">
        <v>293</v>
      </c>
      <c r="H358">
        <v>150.78</v>
      </c>
      <c r="I358">
        <v>93.41</v>
      </c>
      <c r="J358">
        <v>1.66</v>
      </c>
      <c r="K358">
        <v>44178.54</v>
      </c>
      <c r="L358">
        <v>27369.129999999997</v>
      </c>
      <c r="M358">
        <v>486.38</v>
      </c>
    </row>
    <row r="359" spans="2:13" x14ac:dyDescent="0.3">
      <c r="B359" s="5">
        <v>46357</v>
      </c>
      <c r="C359" t="s">
        <v>48</v>
      </c>
      <c r="D359" t="s">
        <v>47</v>
      </c>
      <c r="E359" t="s">
        <v>16</v>
      </c>
      <c r="F359" t="s">
        <v>17</v>
      </c>
      <c r="G359">
        <v>261</v>
      </c>
      <c r="H359">
        <v>125.27</v>
      </c>
      <c r="I359">
        <v>76.95</v>
      </c>
      <c r="J359">
        <v>1.66</v>
      </c>
      <c r="K359">
        <v>32695.469999999998</v>
      </c>
      <c r="L359">
        <v>20083.95</v>
      </c>
      <c r="M359">
        <v>433.26</v>
      </c>
    </row>
    <row r="360" spans="2:13" x14ac:dyDescent="0.3">
      <c r="B360" s="5">
        <v>46357</v>
      </c>
      <c r="C360" t="s">
        <v>49</v>
      </c>
      <c r="D360" t="s">
        <v>47</v>
      </c>
      <c r="E360" t="s">
        <v>21</v>
      </c>
      <c r="F360" t="s">
        <v>17</v>
      </c>
      <c r="G360">
        <v>56</v>
      </c>
      <c r="H360">
        <v>238.19</v>
      </c>
      <c r="I360">
        <v>157.66</v>
      </c>
      <c r="J360">
        <v>1.66</v>
      </c>
      <c r="K360">
        <v>13338.64</v>
      </c>
      <c r="L360">
        <v>8828.9599999999991</v>
      </c>
      <c r="M360">
        <v>92.96</v>
      </c>
    </row>
    <row r="361" spans="2:13" x14ac:dyDescent="0.3">
      <c r="B361" s="5">
        <v>46357</v>
      </c>
      <c r="C361" t="s">
        <v>50</v>
      </c>
      <c r="D361" t="s">
        <v>47</v>
      </c>
      <c r="E361" t="s">
        <v>20</v>
      </c>
      <c r="F361" t="s">
        <v>17</v>
      </c>
      <c r="G361">
        <v>249</v>
      </c>
      <c r="H361">
        <v>79.06</v>
      </c>
      <c r="I361">
        <v>55.64</v>
      </c>
      <c r="J361">
        <v>1.66</v>
      </c>
      <c r="K361">
        <v>19685.940000000002</v>
      </c>
      <c r="L361">
        <v>13854.36</v>
      </c>
      <c r="M361">
        <v>413.34</v>
      </c>
    </row>
    <row r="362" spans="2:13" x14ac:dyDescent="0.3">
      <c r="B362" s="5">
        <v>46357</v>
      </c>
      <c r="C362" t="s">
        <v>50</v>
      </c>
      <c r="D362" t="s">
        <v>47</v>
      </c>
      <c r="E362" t="s">
        <v>21</v>
      </c>
      <c r="F362" t="s">
        <v>17</v>
      </c>
      <c r="G362">
        <v>143</v>
      </c>
      <c r="H362">
        <v>86.65</v>
      </c>
      <c r="I362">
        <v>55.72</v>
      </c>
      <c r="J362">
        <v>1.66</v>
      </c>
      <c r="K362">
        <v>12390.95</v>
      </c>
      <c r="L362">
        <v>7967.96</v>
      </c>
      <c r="M362">
        <v>237.38</v>
      </c>
    </row>
    <row r="363" spans="2:13" x14ac:dyDescent="0.3">
      <c r="B363" s="5">
        <v>46357</v>
      </c>
      <c r="C363" t="s">
        <v>41</v>
      </c>
      <c r="D363" t="s">
        <v>42</v>
      </c>
      <c r="E363" t="s">
        <v>20</v>
      </c>
      <c r="F363" t="s">
        <v>17</v>
      </c>
      <c r="G363">
        <v>163</v>
      </c>
      <c r="H363">
        <v>175.01</v>
      </c>
      <c r="I363">
        <v>115.69</v>
      </c>
      <c r="J363">
        <v>1.66</v>
      </c>
      <c r="K363">
        <v>28526.629999999997</v>
      </c>
      <c r="L363">
        <v>18857.47</v>
      </c>
      <c r="M363">
        <v>270.58</v>
      </c>
    </row>
    <row r="364" spans="2:13" x14ac:dyDescent="0.3">
      <c r="B364" s="5">
        <v>46357</v>
      </c>
      <c r="C364" t="s">
        <v>43</v>
      </c>
      <c r="D364" t="s">
        <v>42</v>
      </c>
      <c r="E364" t="s">
        <v>20</v>
      </c>
      <c r="F364" t="s">
        <v>17</v>
      </c>
      <c r="G364">
        <v>148</v>
      </c>
      <c r="H364">
        <v>143.63999999999999</v>
      </c>
      <c r="I364">
        <v>95.16</v>
      </c>
      <c r="J364">
        <v>1.66</v>
      </c>
      <c r="K364">
        <v>21258.719999999998</v>
      </c>
      <c r="L364">
        <v>14083.68</v>
      </c>
      <c r="M364">
        <v>245.67999999999998</v>
      </c>
    </row>
    <row r="365" spans="2:13" x14ac:dyDescent="0.3">
      <c r="B365" s="5">
        <v>46357</v>
      </c>
      <c r="C365" t="s">
        <v>43</v>
      </c>
      <c r="D365" t="s">
        <v>42</v>
      </c>
      <c r="E365" t="s">
        <v>21</v>
      </c>
      <c r="F365" t="s">
        <v>17</v>
      </c>
      <c r="G365">
        <v>88</v>
      </c>
      <c r="H365">
        <v>157.56</v>
      </c>
      <c r="I365">
        <v>95.16</v>
      </c>
      <c r="J365">
        <v>1.66</v>
      </c>
      <c r="K365">
        <v>13865.28</v>
      </c>
      <c r="L365">
        <v>8374.08</v>
      </c>
      <c r="M365">
        <v>146.07999999999998</v>
      </c>
    </row>
    <row r="366" spans="2:13" x14ac:dyDescent="0.3">
      <c r="B366" s="5">
        <v>46357</v>
      </c>
      <c r="C366" t="s">
        <v>44</v>
      </c>
      <c r="D366" t="s">
        <v>42</v>
      </c>
      <c r="E366" t="s">
        <v>20</v>
      </c>
      <c r="F366" t="s">
        <v>17</v>
      </c>
      <c r="G366">
        <v>79</v>
      </c>
      <c r="H366">
        <v>187.34</v>
      </c>
      <c r="I366">
        <v>127.54</v>
      </c>
      <c r="J366">
        <v>1.66</v>
      </c>
      <c r="K366">
        <v>14799.86</v>
      </c>
      <c r="L366">
        <v>10075.66</v>
      </c>
      <c r="M366">
        <v>131.13999999999999</v>
      </c>
    </row>
    <row r="367" spans="2:13" x14ac:dyDescent="0.3">
      <c r="B367" s="5">
        <v>46357</v>
      </c>
      <c r="C367" t="s">
        <v>44</v>
      </c>
      <c r="D367" t="s">
        <v>42</v>
      </c>
      <c r="E367" t="s">
        <v>16</v>
      </c>
      <c r="F367" t="s">
        <v>17</v>
      </c>
      <c r="G367">
        <v>112</v>
      </c>
      <c r="H367">
        <v>216.95</v>
      </c>
      <c r="I367">
        <v>127.67</v>
      </c>
      <c r="J367">
        <v>1.66</v>
      </c>
      <c r="K367">
        <v>24298.399999999998</v>
      </c>
      <c r="L367">
        <v>14299.04</v>
      </c>
      <c r="M367">
        <v>185.92</v>
      </c>
    </row>
    <row r="368" spans="2:13" x14ac:dyDescent="0.3">
      <c r="B368" s="5">
        <v>46357</v>
      </c>
      <c r="C368" t="s">
        <v>45</v>
      </c>
      <c r="D368" t="s">
        <v>42</v>
      </c>
      <c r="E368" t="s">
        <v>16</v>
      </c>
      <c r="F368" t="s">
        <v>17</v>
      </c>
      <c r="G368">
        <v>201</v>
      </c>
      <c r="H368">
        <v>102.21</v>
      </c>
      <c r="I368">
        <v>58.05</v>
      </c>
      <c r="J368">
        <v>1.66</v>
      </c>
      <c r="K368">
        <v>20544.21</v>
      </c>
      <c r="L368">
        <v>11668.05</v>
      </c>
      <c r="M368">
        <v>333.65999999999997</v>
      </c>
    </row>
    <row r="369" spans="2:13" x14ac:dyDescent="0.3">
      <c r="B369" s="5">
        <v>46357</v>
      </c>
      <c r="C369" t="s">
        <v>26</v>
      </c>
      <c r="D369" t="s">
        <v>27</v>
      </c>
      <c r="E369" t="s">
        <v>16</v>
      </c>
      <c r="F369" t="s">
        <v>17</v>
      </c>
      <c r="G369">
        <v>454</v>
      </c>
      <c r="H369">
        <v>140.03</v>
      </c>
      <c r="I369">
        <v>98.04</v>
      </c>
      <c r="J369">
        <v>1.66</v>
      </c>
      <c r="K369">
        <v>63573.62</v>
      </c>
      <c r="L369">
        <v>44510.16</v>
      </c>
      <c r="M369">
        <v>753.64</v>
      </c>
    </row>
    <row r="370" spans="2:13" x14ac:dyDescent="0.3">
      <c r="B370" s="5">
        <v>46357</v>
      </c>
      <c r="C370" t="s">
        <v>28</v>
      </c>
      <c r="D370" t="s">
        <v>27</v>
      </c>
      <c r="E370" t="s">
        <v>20</v>
      </c>
      <c r="F370" t="s">
        <v>17</v>
      </c>
      <c r="G370">
        <v>208</v>
      </c>
      <c r="H370">
        <v>96.23</v>
      </c>
      <c r="I370">
        <v>76.150000000000006</v>
      </c>
      <c r="J370">
        <v>1.66</v>
      </c>
      <c r="K370">
        <v>20015.84</v>
      </c>
      <c r="L370">
        <v>15839.2</v>
      </c>
      <c r="M370">
        <v>345.28</v>
      </c>
    </row>
    <row r="371" spans="2:13" x14ac:dyDescent="0.3">
      <c r="B371" s="5">
        <v>46357</v>
      </c>
      <c r="C371" t="s">
        <v>29</v>
      </c>
      <c r="D371" t="s">
        <v>27</v>
      </c>
      <c r="E371" t="s">
        <v>21</v>
      </c>
      <c r="F371" t="s">
        <v>17</v>
      </c>
      <c r="G371">
        <v>114</v>
      </c>
      <c r="H371">
        <v>147.84</v>
      </c>
      <c r="I371">
        <v>109.2</v>
      </c>
      <c r="J371">
        <v>1.66</v>
      </c>
      <c r="K371">
        <v>16853.760000000002</v>
      </c>
      <c r="L371">
        <v>12448.800000000001</v>
      </c>
      <c r="M371">
        <v>189.23999999999998</v>
      </c>
    </row>
    <row r="372" spans="2:13" x14ac:dyDescent="0.3">
      <c r="B372" s="5">
        <v>46357</v>
      </c>
      <c r="C372" t="s">
        <v>30</v>
      </c>
      <c r="D372" t="s">
        <v>27</v>
      </c>
      <c r="E372" t="s">
        <v>20</v>
      </c>
      <c r="F372" t="s">
        <v>17</v>
      </c>
      <c r="G372">
        <v>273</v>
      </c>
      <c r="H372">
        <v>85.08</v>
      </c>
      <c r="I372">
        <v>67.83</v>
      </c>
      <c r="J372">
        <v>1.66</v>
      </c>
      <c r="K372">
        <v>23226.84</v>
      </c>
      <c r="L372">
        <v>18517.59</v>
      </c>
      <c r="M372">
        <v>453.17999999999995</v>
      </c>
    </row>
    <row r="373" spans="2:13" x14ac:dyDescent="0.3">
      <c r="B373" s="5">
        <v>46357</v>
      </c>
      <c r="C373" t="s">
        <v>39</v>
      </c>
      <c r="D373" t="s">
        <v>37</v>
      </c>
      <c r="E373" t="s">
        <v>21</v>
      </c>
      <c r="F373" t="s">
        <v>17</v>
      </c>
      <c r="G373">
        <v>30</v>
      </c>
      <c r="H373">
        <v>307.55</v>
      </c>
      <c r="I373">
        <v>240.93</v>
      </c>
      <c r="J373">
        <v>1.66</v>
      </c>
      <c r="K373">
        <v>9226.5</v>
      </c>
      <c r="L373">
        <v>7227.9000000000005</v>
      </c>
      <c r="M373">
        <v>49.8</v>
      </c>
    </row>
    <row r="374" spans="2:13" x14ac:dyDescent="0.3">
      <c r="B374" s="5">
        <v>46357</v>
      </c>
      <c r="C374" t="s">
        <v>39</v>
      </c>
      <c r="D374" t="s">
        <v>37</v>
      </c>
      <c r="E374" t="s">
        <v>16</v>
      </c>
      <c r="F374" t="s">
        <v>17</v>
      </c>
      <c r="G374">
        <v>77</v>
      </c>
      <c r="H374">
        <v>324.18</v>
      </c>
      <c r="I374">
        <v>240.89</v>
      </c>
      <c r="J374">
        <v>1.66</v>
      </c>
      <c r="K374">
        <v>24961.86</v>
      </c>
      <c r="L374">
        <v>18548.53</v>
      </c>
      <c r="M374">
        <v>127.82</v>
      </c>
    </row>
    <row r="375" spans="2:13" x14ac:dyDescent="0.3">
      <c r="B375" s="5">
        <v>46357</v>
      </c>
      <c r="C375" t="s">
        <v>40</v>
      </c>
      <c r="D375" t="s">
        <v>37</v>
      </c>
      <c r="E375" t="s">
        <v>21</v>
      </c>
      <c r="F375" t="s">
        <v>17</v>
      </c>
      <c r="G375">
        <v>61</v>
      </c>
      <c r="H375">
        <v>139.6</v>
      </c>
      <c r="I375">
        <v>109.88</v>
      </c>
      <c r="J375">
        <v>1.66</v>
      </c>
      <c r="K375">
        <v>8515.6</v>
      </c>
      <c r="L375">
        <v>6702.6799999999994</v>
      </c>
      <c r="M375">
        <v>101.25999999999999</v>
      </c>
    </row>
    <row r="376" spans="2:13" x14ac:dyDescent="0.3">
      <c r="B376" s="5">
        <v>46357</v>
      </c>
      <c r="C376" t="s">
        <v>40</v>
      </c>
      <c r="D376" t="s">
        <v>37</v>
      </c>
      <c r="E376" t="s">
        <v>16</v>
      </c>
      <c r="F376" t="s">
        <v>17</v>
      </c>
      <c r="G376">
        <v>148</v>
      </c>
      <c r="H376">
        <v>147.02000000000001</v>
      </c>
      <c r="I376">
        <v>109.8</v>
      </c>
      <c r="J376">
        <v>1.66</v>
      </c>
      <c r="K376">
        <v>21758.960000000003</v>
      </c>
      <c r="L376">
        <v>16250.4</v>
      </c>
      <c r="M376">
        <v>245.67999999999998</v>
      </c>
    </row>
    <row r="377" spans="2:13" x14ac:dyDescent="0.3">
      <c r="B377" s="5">
        <v>46023</v>
      </c>
      <c r="C377" t="s">
        <v>24</v>
      </c>
      <c r="D377" t="s">
        <v>15</v>
      </c>
      <c r="E377" t="s">
        <v>20</v>
      </c>
      <c r="F377" t="s">
        <v>17</v>
      </c>
      <c r="G377">
        <v>189</v>
      </c>
      <c r="H377">
        <v>179.37</v>
      </c>
      <c r="I377">
        <v>155.06</v>
      </c>
      <c r="J377">
        <v>1.67</v>
      </c>
      <c r="K377">
        <v>33900.93</v>
      </c>
      <c r="L377">
        <v>29306.34</v>
      </c>
      <c r="M377">
        <v>315.63</v>
      </c>
    </row>
    <row r="378" spans="2:13" x14ac:dyDescent="0.3">
      <c r="B378" s="5">
        <v>46023</v>
      </c>
      <c r="C378" t="s">
        <v>33</v>
      </c>
      <c r="D378" t="s">
        <v>32</v>
      </c>
      <c r="E378" t="s">
        <v>20</v>
      </c>
      <c r="F378" t="s">
        <v>17</v>
      </c>
      <c r="G378">
        <v>394</v>
      </c>
      <c r="H378">
        <v>114.32</v>
      </c>
      <c r="I378">
        <v>94.72</v>
      </c>
      <c r="J378">
        <v>1.67</v>
      </c>
      <c r="K378">
        <v>45042.079999999994</v>
      </c>
      <c r="L378">
        <v>37319.68</v>
      </c>
      <c r="M378">
        <v>657.98</v>
      </c>
    </row>
    <row r="379" spans="2:13" x14ac:dyDescent="0.3">
      <c r="B379" s="5">
        <v>46023</v>
      </c>
      <c r="C379" t="s">
        <v>49</v>
      </c>
      <c r="D379" t="s">
        <v>47</v>
      </c>
      <c r="E379" t="s">
        <v>20</v>
      </c>
      <c r="F379" t="s">
        <v>17</v>
      </c>
      <c r="G379">
        <v>67</v>
      </c>
      <c r="H379">
        <v>215.91</v>
      </c>
      <c r="I379">
        <v>157.72</v>
      </c>
      <c r="J379">
        <v>1.67</v>
      </c>
      <c r="K379">
        <v>14465.97</v>
      </c>
      <c r="L379">
        <v>10567.24</v>
      </c>
      <c r="M379">
        <v>111.89</v>
      </c>
    </row>
    <row r="380" spans="2:13" x14ac:dyDescent="0.3">
      <c r="B380" s="5">
        <v>46023</v>
      </c>
      <c r="C380" t="s">
        <v>45</v>
      </c>
      <c r="D380" t="s">
        <v>42</v>
      </c>
      <c r="E380" t="s">
        <v>20</v>
      </c>
      <c r="F380" t="s">
        <v>17</v>
      </c>
      <c r="G380">
        <v>86</v>
      </c>
      <c r="H380">
        <v>88.62</v>
      </c>
      <c r="I380">
        <v>58.04</v>
      </c>
      <c r="J380">
        <v>1.67</v>
      </c>
      <c r="K380">
        <v>7621.3200000000006</v>
      </c>
      <c r="L380">
        <v>4991.4399999999996</v>
      </c>
      <c r="M380">
        <v>143.62</v>
      </c>
    </row>
    <row r="381" spans="2:13" x14ac:dyDescent="0.3">
      <c r="B381" s="5">
        <v>46023</v>
      </c>
      <c r="C381" t="s">
        <v>26</v>
      </c>
      <c r="D381" t="s">
        <v>27</v>
      </c>
      <c r="E381" t="s">
        <v>20</v>
      </c>
      <c r="F381" t="s">
        <v>17</v>
      </c>
      <c r="G381">
        <v>273</v>
      </c>
      <c r="H381">
        <v>122.21</v>
      </c>
      <c r="I381">
        <v>98.08</v>
      </c>
      <c r="J381">
        <v>1.67</v>
      </c>
      <c r="K381">
        <v>33363.33</v>
      </c>
      <c r="L381">
        <v>26775.84</v>
      </c>
      <c r="M381">
        <v>455.90999999999997</v>
      </c>
    </row>
    <row r="382" spans="2:13" x14ac:dyDescent="0.3">
      <c r="B382" s="5">
        <v>46023</v>
      </c>
      <c r="C382" t="s">
        <v>29</v>
      </c>
      <c r="D382" t="s">
        <v>27</v>
      </c>
      <c r="E382" t="s">
        <v>20</v>
      </c>
      <c r="F382" t="s">
        <v>17</v>
      </c>
      <c r="G382">
        <v>170</v>
      </c>
      <c r="H382">
        <v>134.91</v>
      </c>
      <c r="I382">
        <v>109.14</v>
      </c>
      <c r="J382">
        <v>1.67</v>
      </c>
      <c r="K382">
        <v>22934.7</v>
      </c>
      <c r="L382">
        <v>18553.8</v>
      </c>
      <c r="M382">
        <v>283.89999999999998</v>
      </c>
    </row>
    <row r="383" spans="2:13" x14ac:dyDescent="0.3">
      <c r="B383" s="5">
        <v>46023</v>
      </c>
      <c r="C383" t="s">
        <v>38</v>
      </c>
      <c r="D383" t="s">
        <v>37</v>
      </c>
      <c r="E383" t="s">
        <v>20</v>
      </c>
      <c r="F383" t="s">
        <v>17</v>
      </c>
      <c r="G383">
        <v>69</v>
      </c>
      <c r="H383">
        <v>197.25</v>
      </c>
      <c r="I383">
        <v>170.2</v>
      </c>
      <c r="J383">
        <v>1.67</v>
      </c>
      <c r="K383">
        <v>13610.25</v>
      </c>
      <c r="L383">
        <v>11743.8</v>
      </c>
      <c r="M383">
        <v>115.22999999999999</v>
      </c>
    </row>
    <row r="384" spans="2:13" x14ac:dyDescent="0.3">
      <c r="B384" s="5">
        <v>46023</v>
      </c>
      <c r="C384" t="s">
        <v>39</v>
      </c>
      <c r="D384" t="s">
        <v>37</v>
      </c>
      <c r="E384" t="s">
        <v>20</v>
      </c>
      <c r="F384" t="s">
        <v>17</v>
      </c>
      <c r="G384">
        <v>46</v>
      </c>
      <c r="H384">
        <v>280.95</v>
      </c>
      <c r="I384">
        <v>241.25</v>
      </c>
      <c r="J384">
        <v>1.67</v>
      </c>
      <c r="K384">
        <v>12923.699999999999</v>
      </c>
      <c r="L384">
        <v>11097.5</v>
      </c>
      <c r="M384">
        <v>76.819999999999993</v>
      </c>
    </row>
    <row r="385" spans="2:13" x14ac:dyDescent="0.3">
      <c r="B385" s="5">
        <v>46054</v>
      </c>
      <c r="C385" t="s">
        <v>24</v>
      </c>
      <c r="D385" t="s">
        <v>15</v>
      </c>
      <c r="E385" t="s">
        <v>20</v>
      </c>
      <c r="F385" t="s">
        <v>17</v>
      </c>
      <c r="G385">
        <v>192</v>
      </c>
      <c r="H385">
        <v>179.37</v>
      </c>
      <c r="I385">
        <v>155.06</v>
      </c>
      <c r="J385">
        <v>1.67</v>
      </c>
      <c r="K385">
        <v>34439.040000000001</v>
      </c>
      <c r="L385">
        <v>29771.52</v>
      </c>
      <c r="M385">
        <v>320.64</v>
      </c>
    </row>
    <row r="386" spans="2:13" x14ac:dyDescent="0.3">
      <c r="B386" s="5">
        <v>46054</v>
      </c>
      <c r="C386" t="s">
        <v>33</v>
      </c>
      <c r="D386" t="s">
        <v>32</v>
      </c>
      <c r="E386" t="s">
        <v>20</v>
      </c>
      <c r="F386" t="s">
        <v>17</v>
      </c>
      <c r="G386">
        <v>396</v>
      </c>
      <c r="H386">
        <v>114.32</v>
      </c>
      <c r="I386">
        <v>94.72</v>
      </c>
      <c r="J386">
        <v>1.67</v>
      </c>
      <c r="K386">
        <v>45270.719999999994</v>
      </c>
      <c r="L386">
        <v>37509.120000000003</v>
      </c>
      <c r="M386">
        <v>661.31999999999994</v>
      </c>
    </row>
    <row r="387" spans="2:13" x14ac:dyDescent="0.3">
      <c r="B387" s="5">
        <v>46054</v>
      </c>
      <c r="C387" t="s">
        <v>49</v>
      </c>
      <c r="D387" t="s">
        <v>47</v>
      </c>
      <c r="E387" t="s">
        <v>20</v>
      </c>
      <c r="F387" t="s">
        <v>17</v>
      </c>
      <c r="G387">
        <v>65</v>
      </c>
      <c r="H387">
        <v>215.91</v>
      </c>
      <c r="I387">
        <v>157.72</v>
      </c>
      <c r="J387">
        <v>1.67</v>
      </c>
      <c r="K387">
        <v>14034.15</v>
      </c>
      <c r="L387">
        <v>10251.799999999999</v>
      </c>
      <c r="M387">
        <v>108.55</v>
      </c>
    </row>
    <row r="388" spans="2:13" x14ac:dyDescent="0.3">
      <c r="B388" s="5">
        <v>46054</v>
      </c>
      <c r="C388" t="s">
        <v>45</v>
      </c>
      <c r="D388" t="s">
        <v>42</v>
      </c>
      <c r="E388" t="s">
        <v>20</v>
      </c>
      <c r="F388" t="s">
        <v>17</v>
      </c>
      <c r="G388">
        <v>82</v>
      </c>
      <c r="H388">
        <v>88.62</v>
      </c>
      <c r="I388">
        <v>58.04</v>
      </c>
      <c r="J388">
        <v>1.67</v>
      </c>
      <c r="K388">
        <v>7266.84</v>
      </c>
      <c r="L388">
        <v>4759.28</v>
      </c>
      <c r="M388">
        <v>136.94</v>
      </c>
    </row>
    <row r="389" spans="2:13" x14ac:dyDescent="0.3">
      <c r="B389" s="5">
        <v>46054</v>
      </c>
      <c r="C389" t="s">
        <v>26</v>
      </c>
      <c r="D389" t="s">
        <v>27</v>
      </c>
      <c r="E389" t="s">
        <v>20</v>
      </c>
      <c r="F389" t="s">
        <v>17</v>
      </c>
      <c r="G389">
        <v>252</v>
      </c>
      <c r="H389">
        <v>122.21</v>
      </c>
      <c r="I389">
        <v>98.08</v>
      </c>
      <c r="J389">
        <v>1.67</v>
      </c>
      <c r="K389">
        <v>30796.92</v>
      </c>
      <c r="L389">
        <v>24716.16</v>
      </c>
      <c r="M389">
        <v>420.84</v>
      </c>
    </row>
    <row r="390" spans="2:13" x14ac:dyDescent="0.3">
      <c r="B390" s="5">
        <v>46054</v>
      </c>
      <c r="C390" t="s">
        <v>29</v>
      </c>
      <c r="D390" t="s">
        <v>27</v>
      </c>
      <c r="E390" t="s">
        <v>20</v>
      </c>
      <c r="F390" t="s">
        <v>17</v>
      </c>
      <c r="G390">
        <v>156</v>
      </c>
      <c r="H390">
        <v>134.91</v>
      </c>
      <c r="I390">
        <v>109.14</v>
      </c>
      <c r="J390">
        <v>1.67</v>
      </c>
      <c r="K390">
        <v>21045.96</v>
      </c>
      <c r="L390">
        <v>17025.84</v>
      </c>
      <c r="M390">
        <v>260.52</v>
      </c>
    </row>
    <row r="391" spans="2:13" x14ac:dyDescent="0.3">
      <c r="B391" s="5">
        <v>46054</v>
      </c>
      <c r="C391" t="s">
        <v>38</v>
      </c>
      <c r="D391" t="s">
        <v>37</v>
      </c>
      <c r="E391" t="s">
        <v>20</v>
      </c>
      <c r="F391" t="s">
        <v>17</v>
      </c>
      <c r="G391">
        <v>70</v>
      </c>
      <c r="H391">
        <v>197.25</v>
      </c>
      <c r="I391">
        <v>170.2</v>
      </c>
      <c r="J391">
        <v>1.67</v>
      </c>
      <c r="K391">
        <v>13807.5</v>
      </c>
      <c r="L391">
        <v>11914</v>
      </c>
      <c r="M391">
        <v>116.89999999999999</v>
      </c>
    </row>
    <row r="392" spans="2:13" x14ac:dyDescent="0.3">
      <c r="B392" s="5">
        <v>46054</v>
      </c>
      <c r="C392" t="s">
        <v>39</v>
      </c>
      <c r="D392" t="s">
        <v>37</v>
      </c>
      <c r="E392" t="s">
        <v>20</v>
      </c>
      <c r="F392" t="s">
        <v>17</v>
      </c>
      <c r="G392">
        <v>44</v>
      </c>
      <c r="H392">
        <v>280.95</v>
      </c>
      <c r="I392">
        <v>241.25</v>
      </c>
      <c r="J392">
        <v>1.67</v>
      </c>
      <c r="K392">
        <v>12361.8</v>
      </c>
      <c r="L392">
        <v>10615</v>
      </c>
      <c r="M392">
        <v>73.47999999999999</v>
      </c>
    </row>
    <row r="393" spans="2:13" x14ac:dyDescent="0.3">
      <c r="B393" s="5">
        <v>46082</v>
      </c>
      <c r="C393" t="s">
        <v>24</v>
      </c>
      <c r="D393" t="s">
        <v>15</v>
      </c>
      <c r="E393" t="s">
        <v>20</v>
      </c>
      <c r="F393" t="s">
        <v>17</v>
      </c>
      <c r="G393">
        <v>210</v>
      </c>
      <c r="H393">
        <v>179.37</v>
      </c>
      <c r="I393">
        <v>155.06</v>
      </c>
      <c r="J393">
        <v>1.67</v>
      </c>
      <c r="K393">
        <v>37667.700000000004</v>
      </c>
      <c r="L393">
        <v>32562.600000000002</v>
      </c>
      <c r="M393">
        <v>350.7</v>
      </c>
    </row>
    <row r="394" spans="2:13" x14ac:dyDescent="0.3">
      <c r="B394" s="5">
        <v>46082</v>
      </c>
      <c r="C394" t="s">
        <v>33</v>
      </c>
      <c r="D394" t="s">
        <v>32</v>
      </c>
      <c r="E394" t="s">
        <v>20</v>
      </c>
      <c r="F394" t="s">
        <v>17</v>
      </c>
      <c r="G394">
        <v>382</v>
      </c>
      <c r="H394">
        <v>114.32</v>
      </c>
      <c r="I394">
        <v>94.72</v>
      </c>
      <c r="J394">
        <v>1.67</v>
      </c>
      <c r="K394">
        <v>43670.239999999998</v>
      </c>
      <c r="L394">
        <v>36183.040000000001</v>
      </c>
      <c r="M394">
        <v>637.93999999999994</v>
      </c>
    </row>
    <row r="395" spans="2:13" x14ac:dyDescent="0.3">
      <c r="B395" s="5">
        <v>46082</v>
      </c>
      <c r="C395" t="s">
        <v>49</v>
      </c>
      <c r="D395" t="s">
        <v>47</v>
      </c>
      <c r="E395" t="s">
        <v>20</v>
      </c>
      <c r="F395" t="s">
        <v>17</v>
      </c>
      <c r="G395">
        <v>66</v>
      </c>
      <c r="H395">
        <v>215.91</v>
      </c>
      <c r="I395">
        <v>157.72</v>
      </c>
      <c r="J395">
        <v>1.67</v>
      </c>
      <c r="K395">
        <v>14250.06</v>
      </c>
      <c r="L395">
        <v>10409.52</v>
      </c>
      <c r="M395">
        <v>110.22</v>
      </c>
    </row>
    <row r="396" spans="2:13" x14ac:dyDescent="0.3">
      <c r="B396" s="5">
        <v>46082</v>
      </c>
      <c r="C396" t="s">
        <v>45</v>
      </c>
      <c r="D396" t="s">
        <v>42</v>
      </c>
      <c r="E396" t="s">
        <v>20</v>
      </c>
      <c r="F396" t="s">
        <v>17</v>
      </c>
      <c r="G396">
        <v>86</v>
      </c>
      <c r="H396">
        <v>88.62</v>
      </c>
      <c r="I396">
        <v>58.04</v>
      </c>
      <c r="J396">
        <v>1.67</v>
      </c>
      <c r="K396">
        <v>7621.3200000000006</v>
      </c>
      <c r="L396">
        <v>4991.4399999999996</v>
      </c>
      <c r="M396">
        <v>143.62</v>
      </c>
    </row>
    <row r="397" spans="2:13" x14ac:dyDescent="0.3">
      <c r="B397" s="5">
        <v>46082</v>
      </c>
      <c r="C397" t="s">
        <v>26</v>
      </c>
      <c r="D397" t="s">
        <v>27</v>
      </c>
      <c r="E397" t="s">
        <v>20</v>
      </c>
      <c r="F397" t="s">
        <v>17</v>
      </c>
      <c r="G397">
        <v>271</v>
      </c>
      <c r="H397">
        <v>122.21</v>
      </c>
      <c r="I397">
        <v>98.08</v>
      </c>
      <c r="J397">
        <v>1.67</v>
      </c>
      <c r="K397">
        <v>33118.909999999996</v>
      </c>
      <c r="L397">
        <v>26579.68</v>
      </c>
      <c r="M397">
        <v>452.57</v>
      </c>
    </row>
    <row r="398" spans="2:13" x14ac:dyDescent="0.3">
      <c r="B398" s="5">
        <v>46082</v>
      </c>
      <c r="C398" t="s">
        <v>29</v>
      </c>
      <c r="D398" t="s">
        <v>27</v>
      </c>
      <c r="E398" t="s">
        <v>20</v>
      </c>
      <c r="F398" t="s">
        <v>17</v>
      </c>
      <c r="G398">
        <v>166</v>
      </c>
      <c r="H398">
        <v>134.91</v>
      </c>
      <c r="I398">
        <v>109.14</v>
      </c>
      <c r="J398">
        <v>1.67</v>
      </c>
      <c r="K398">
        <v>22395.059999999998</v>
      </c>
      <c r="L398">
        <v>18117.240000000002</v>
      </c>
      <c r="M398">
        <v>277.21999999999997</v>
      </c>
    </row>
    <row r="399" spans="2:13" x14ac:dyDescent="0.3">
      <c r="B399" s="5">
        <v>46082</v>
      </c>
      <c r="C399" t="s">
        <v>38</v>
      </c>
      <c r="D399" t="s">
        <v>37</v>
      </c>
      <c r="E399" t="s">
        <v>20</v>
      </c>
      <c r="F399" t="s">
        <v>17</v>
      </c>
      <c r="G399">
        <v>84</v>
      </c>
      <c r="H399">
        <v>197.25</v>
      </c>
      <c r="I399">
        <v>170.2</v>
      </c>
      <c r="J399">
        <v>1.67</v>
      </c>
      <c r="K399">
        <v>16569</v>
      </c>
      <c r="L399">
        <v>14296.8</v>
      </c>
      <c r="M399">
        <v>140.28</v>
      </c>
    </row>
    <row r="400" spans="2:13" x14ac:dyDescent="0.3">
      <c r="B400" s="5">
        <v>46082</v>
      </c>
      <c r="C400" t="s">
        <v>39</v>
      </c>
      <c r="D400" t="s">
        <v>37</v>
      </c>
      <c r="E400" t="s">
        <v>20</v>
      </c>
      <c r="F400" t="s">
        <v>17</v>
      </c>
      <c r="G400">
        <v>51</v>
      </c>
      <c r="H400">
        <v>280.95</v>
      </c>
      <c r="I400">
        <v>241.25</v>
      </c>
      <c r="J400">
        <v>1.67</v>
      </c>
      <c r="K400">
        <v>14328.449999999999</v>
      </c>
      <c r="L400">
        <v>12303.75</v>
      </c>
      <c r="M400">
        <v>85.17</v>
      </c>
    </row>
    <row r="401" spans="2:13" x14ac:dyDescent="0.3">
      <c r="B401" s="5">
        <v>46113</v>
      </c>
      <c r="C401" t="s">
        <v>24</v>
      </c>
      <c r="D401" t="s">
        <v>15</v>
      </c>
      <c r="E401" t="s">
        <v>20</v>
      </c>
      <c r="F401" t="s">
        <v>17</v>
      </c>
      <c r="G401">
        <v>228</v>
      </c>
      <c r="H401">
        <v>179.37</v>
      </c>
      <c r="I401">
        <v>155.06</v>
      </c>
      <c r="J401">
        <v>1.67</v>
      </c>
      <c r="K401">
        <v>40896.36</v>
      </c>
      <c r="L401">
        <v>35353.68</v>
      </c>
      <c r="M401">
        <v>380.76</v>
      </c>
    </row>
    <row r="402" spans="2:13" x14ac:dyDescent="0.3">
      <c r="B402" s="5">
        <v>46113</v>
      </c>
      <c r="C402" t="s">
        <v>33</v>
      </c>
      <c r="D402" t="s">
        <v>32</v>
      </c>
      <c r="E402" t="s">
        <v>20</v>
      </c>
      <c r="F402" t="s">
        <v>17</v>
      </c>
      <c r="G402">
        <v>399</v>
      </c>
      <c r="H402">
        <v>114.32</v>
      </c>
      <c r="I402">
        <v>94.72</v>
      </c>
      <c r="J402">
        <v>1.67</v>
      </c>
      <c r="K402">
        <v>45613.68</v>
      </c>
      <c r="L402">
        <v>37793.279999999999</v>
      </c>
      <c r="M402">
        <v>666.32999999999993</v>
      </c>
    </row>
    <row r="403" spans="2:13" x14ac:dyDescent="0.3">
      <c r="B403" s="5">
        <v>46113</v>
      </c>
      <c r="C403" t="s">
        <v>49</v>
      </c>
      <c r="D403" t="s">
        <v>47</v>
      </c>
      <c r="E403" t="s">
        <v>20</v>
      </c>
      <c r="F403" t="s">
        <v>17</v>
      </c>
      <c r="G403">
        <v>67</v>
      </c>
      <c r="H403">
        <v>215.91</v>
      </c>
      <c r="I403">
        <v>157.72</v>
      </c>
      <c r="J403">
        <v>1.67</v>
      </c>
      <c r="K403">
        <v>14465.97</v>
      </c>
      <c r="L403">
        <v>10567.24</v>
      </c>
      <c r="M403">
        <v>111.89</v>
      </c>
    </row>
    <row r="404" spans="2:13" x14ac:dyDescent="0.3">
      <c r="B404" s="5">
        <v>46113</v>
      </c>
      <c r="C404" t="s">
        <v>45</v>
      </c>
      <c r="D404" t="s">
        <v>42</v>
      </c>
      <c r="E404" t="s">
        <v>20</v>
      </c>
      <c r="F404" t="s">
        <v>17</v>
      </c>
      <c r="G404">
        <v>88</v>
      </c>
      <c r="H404">
        <v>88.62</v>
      </c>
      <c r="I404">
        <v>58.04</v>
      </c>
      <c r="J404">
        <v>1.67</v>
      </c>
      <c r="K404">
        <v>7798.56</v>
      </c>
      <c r="L404">
        <v>5107.5199999999995</v>
      </c>
      <c r="M404">
        <v>146.95999999999998</v>
      </c>
    </row>
    <row r="405" spans="2:13" x14ac:dyDescent="0.3">
      <c r="B405" s="5">
        <v>46113</v>
      </c>
      <c r="C405" t="s">
        <v>26</v>
      </c>
      <c r="D405" t="s">
        <v>27</v>
      </c>
      <c r="E405" t="s">
        <v>20</v>
      </c>
      <c r="F405" t="s">
        <v>17</v>
      </c>
      <c r="G405">
        <v>270</v>
      </c>
      <c r="H405">
        <v>122.21</v>
      </c>
      <c r="I405">
        <v>98.08</v>
      </c>
      <c r="J405">
        <v>1.67</v>
      </c>
      <c r="K405">
        <v>32996.699999999997</v>
      </c>
      <c r="L405">
        <v>26481.599999999999</v>
      </c>
      <c r="M405">
        <v>450.9</v>
      </c>
    </row>
    <row r="406" spans="2:13" x14ac:dyDescent="0.3">
      <c r="B406" s="5">
        <v>46113</v>
      </c>
      <c r="C406" t="s">
        <v>29</v>
      </c>
      <c r="D406" t="s">
        <v>27</v>
      </c>
      <c r="E406" t="s">
        <v>20</v>
      </c>
      <c r="F406" t="s">
        <v>17</v>
      </c>
      <c r="G406">
        <v>181</v>
      </c>
      <c r="H406">
        <v>134.91</v>
      </c>
      <c r="I406">
        <v>109.14</v>
      </c>
      <c r="J406">
        <v>1.67</v>
      </c>
      <c r="K406">
        <v>24418.71</v>
      </c>
      <c r="L406">
        <v>19754.34</v>
      </c>
      <c r="M406">
        <v>302.27</v>
      </c>
    </row>
    <row r="407" spans="2:13" x14ac:dyDescent="0.3">
      <c r="B407" s="5">
        <v>46113</v>
      </c>
      <c r="C407" t="s">
        <v>38</v>
      </c>
      <c r="D407" t="s">
        <v>37</v>
      </c>
      <c r="E407" t="s">
        <v>20</v>
      </c>
      <c r="F407" t="s">
        <v>17</v>
      </c>
      <c r="G407">
        <v>90</v>
      </c>
      <c r="H407">
        <v>197.25</v>
      </c>
      <c r="I407">
        <v>170.2</v>
      </c>
      <c r="J407">
        <v>1.67</v>
      </c>
      <c r="K407">
        <v>17752.5</v>
      </c>
      <c r="L407">
        <v>15317.999999999998</v>
      </c>
      <c r="M407">
        <v>150.29999999999998</v>
      </c>
    </row>
    <row r="408" spans="2:13" x14ac:dyDescent="0.3">
      <c r="B408" s="5">
        <v>46113</v>
      </c>
      <c r="C408" t="s">
        <v>39</v>
      </c>
      <c r="D408" t="s">
        <v>37</v>
      </c>
      <c r="E408" t="s">
        <v>20</v>
      </c>
      <c r="F408" t="s">
        <v>17</v>
      </c>
      <c r="G408">
        <v>58</v>
      </c>
      <c r="H408">
        <v>280.95</v>
      </c>
      <c r="I408">
        <v>241.25</v>
      </c>
      <c r="J408">
        <v>1.67</v>
      </c>
      <c r="K408">
        <v>16295.099999999999</v>
      </c>
      <c r="L408">
        <v>13992.5</v>
      </c>
      <c r="M408">
        <v>96.86</v>
      </c>
    </row>
    <row r="409" spans="2:13" x14ac:dyDescent="0.3">
      <c r="B409" s="5">
        <v>46143</v>
      </c>
      <c r="C409" t="s">
        <v>24</v>
      </c>
      <c r="D409" t="s">
        <v>15</v>
      </c>
      <c r="E409" t="s">
        <v>20</v>
      </c>
      <c r="F409" t="s">
        <v>17</v>
      </c>
      <c r="G409">
        <v>237</v>
      </c>
      <c r="H409">
        <v>179.37</v>
      </c>
      <c r="I409">
        <v>155.06</v>
      </c>
      <c r="J409">
        <v>1.67</v>
      </c>
      <c r="K409">
        <v>42510.69</v>
      </c>
      <c r="L409">
        <v>36749.22</v>
      </c>
      <c r="M409">
        <v>395.78999999999996</v>
      </c>
    </row>
    <row r="410" spans="2:13" x14ac:dyDescent="0.3">
      <c r="B410" s="5">
        <v>46143</v>
      </c>
      <c r="C410" t="s">
        <v>33</v>
      </c>
      <c r="D410" t="s">
        <v>32</v>
      </c>
      <c r="E410" t="s">
        <v>20</v>
      </c>
      <c r="F410" t="s">
        <v>17</v>
      </c>
      <c r="G410">
        <v>392</v>
      </c>
      <c r="H410">
        <v>114.32</v>
      </c>
      <c r="I410">
        <v>94.72</v>
      </c>
      <c r="J410">
        <v>1.67</v>
      </c>
      <c r="K410">
        <v>44813.439999999995</v>
      </c>
      <c r="L410">
        <v>37130.239999999998</v>
      </c>
      <c r="M410">
        <v>654.64</v>
      </c>
    </row>
    <row r="411" spans="2:13" x14ac:dyDescent="0.3">
      <c r="B411" s="5">
        <v>46143</v>
      </c>
      <c r="C411" t="s">
        <v>49</v>
      </c>
      <c r="D411" t="s">
        <v>47</v>
      </c>
      <c r="E411" t="s">
        <v>20</v>
      </c>
      <c r="F411" t="s">
        <v>17</v>
      </c>
      <c r="G411">
        <v>68</v>
      </c>
      <c r="H411">
        <v>215.91</v>
      </c>
      <c r="I411">
        <v>157.72</v>
      </c>
      <c r="J411">
        <v>1.67</v>
      </c>
      <c r="K411">
        <v>14681.88</v>
      </c>
      <c r="L411">
        <v>10724.96</v>
      </c>
      <c r="M411">
        <v>113.56</v>
      </c>
    </row>
    <row r="412" spans="2:13" x14ac:dyDescent="0.3">
      <c r="B412" s="5">
        <v>46143</v>
      </c>
      <c r="C412" t="s">
        <v>45</v>
      </c>
      <c r="D412" t="s">
        <v>42</v>
      </c>
      <c r="E412" t="s">
        <v>20</v>
      </c>
      <c r="F412" t="s">
        <v>17</v>
      </c>
      <c r="G412">
        <v>94</v>
      </c>
      <c r="H412">
        <v>88.62</v>
      </c>
      <c r="I412">
        <v>58.04</v>
      </c>
      <c r="J412">
        <v>1.67</v>
      </c>
      <c r="K412">
        <v>8330.2800000000007</v>
      </c>
      <c r="L412">
        <v>5455.76</v>
      </c>
      <c r="M412">
        <v>156.97999999999999</v>
      </c>
    </row>
    <row r="413" spans="2:13" x14ac:dyDescent="0.3">
      <c r="B413" s="5">
        <v>46143</v>
      </c>
      <c r="C413" t="s">
        <v>26</v>
      </c>
      <c r="D413" t="s">
        <v>27</v>
      </c>
      <c r="E413" t="s">
        <v>20</v>
      </c>
      <c r="F413" t="s">
        <v>17</v>
      </c>
      <c r="G413">
        <v>297</v>
      </c>
      <c r="H413">
        <v>122.21</v>
      </c>
      <c r="I413">
        <v>98.08</v>
      </c>
      <c r="J413">
        <v>1.67</v>
      </c>
      <c r="K413">
        <v>36296.369999999995</v>
      </c>
      <c r="L413">
        <v>29129.759999999998</v>
      </c>
      <c r="M413">
        <v>495.98999999999995</v>
      </c>
    </row>
    <row r="414" spans="2:13" x14ac:dyDescent="0.3">
      <c r="B414" s="5">
        <v>46143</v>
      </c>
      <c r="C414" t="s">
        <v>29</v>
      </c>
      <c r="D414" t="s">
        <v>27</v>
      </c>
      <c r="E414" t="s">
        <v>20</v>
      </c>
      <c r="F414" t="s">
        <v>17</v>
      </c>
      <c r="G414">
        <v>181</v>
      </c>
      <c r="H414">
        <v>134.91</v>
      </c>
      <c r="I414">
        <v>109.14</v>
      </c>
      <c r="J414">
        <v>1.67</v>
      </c>
      <c r="K414">
        <v>24418.71</v>
      </c>
      <c r="L414">
        <v>19754.34</v>
      </c>
      <c r="M414">
        <v>302.27</v>
      </c>
    </row>
    <row r="415" spans="2:13" x14ac:dyDescent="0.3">
      <c r="B415" s="5">
        <v>46143</v>
      </c>
      <c r="C415" t="s">
        <v>38</v>
      </c>
      <c r="D415" t="s">
        <v>37</v>
      </c>
      <c r="E415" t="s">
        <v>20</v>
      </c>
      <c r="F415" t="s">
        <v>17</v>
      </c>
      <c r="G415">
        <v>109</v>
      </c>
      <c r="H415">
        <v>197.25</v>
      </c>
      <c r="I415">
        <v>170.2</v>
      </c>
      <c r="J415">
        <v>1.67</v>
      </c>
      <c r="K415">
        <v>21500.25</v>
      </c>
      <c r="L415">
        <v>18551.8</v>
      </c>
      <c r="M415">
        <v>182.03</v>
      </c>
    </row>
    <row r="416" spans="2:13" x14ac:dyDescent="0.3">
      <c r="B416" s="5">
        <v>46143</v>
      </c>
      <c r="C416" t="s">
        <v>39</v>
      </c>
      <c r="D416" t="s">
        <v>37</v>
      </c>
      <c r="E416" t="s">
        <v>20</v>
      </c>
      <c r="F416" t="s">
        <v>17</v>
      </c>
      <c r="G416">
        <v>72</v>
      </c>
      <c r="H416">
        <v>280.95</v>
      </c>
      <c r="I416">
        <v>241.25</v>
      </c>
      <c r="J416">
        <v>1.67</v>
      </c>
      <c r="K416">
        <v>20228.399999999998</v>
      </c>
      <c r="L416">
        <v>17370</v>
      </c>
      <c r="M416">
        <v>120.24</v>
      </c>
    </row>
    <row r="417" spans="2:13" x14ac:dyDescent="0.3">
      <c r="B417" s="5">
        <v>46174</v>
      </c>
      <c r="C417" t="s">
        <v>24</v>
      </c>
      <c r="D417" t="s">
        <v>15</v>
      </c>
      <c r="E417" t="s">
        <v>20</v>
      </c>
      <c r="F417" t="s">
        <v>17</v>
      </c>
      <c r="G417">
        <v>271</v>
      </c>
      <c r="H417">
        <v>179.37</v>
      </c>
      <c r="I417">
        <v>155.06</v>
      </c>
      <c r="J417">
        <v>1.67</v>
      </c>
      <c r="K417">
        <v>48609.270000000004</v>
      </c>
      <c r="L417">
        <v>42021.26</v>
      </c>
      <c r="M417">
        <v>452.57</v>
      </c>
    </row>
    <row r="418" spans="2:13" x14ac:dyDescent="0.3">
      <c r="B418" s="5">
        <v>46174</v>
      </c>
      <c r="C418" t="s">
        <v>33</v>
      </c>
      <c r="D418" t="s">
        <v>32</v>
      </c>
      <c r="E418" t="s">
        <v>20</v>
      </c>
      <c r="F418" t="s">
        <v>17</v>
      </c>
      <c r="G418">
        <v>422</v>
      </c>
      <c r="H418">
        <v>114.32</v>
      </c>
      <c r="I418">
        <v>94.72</v>
      </c>
      <c r="J418">
        <v>1.67</v>
      </c>
      <c r="K418">
        <v>48243.039999999994</v>
      </c>
      <c r="L418">
        <v>39971.839999999997</v>
      </c>
      <c r="M418">
        <v>704.74</v>
      </c>
    </row>
    <row r="419" spans="2:13" x14ac:dyDescent="0.3">
      <c r="B419" s="5">
        <v>46174</v>
      </c>
      <c r="C419" t="s">
        <v>49</v>
      </c>
      <c r="D419" t="s">
        <v>47</v>
      </c>
      <c r="E419" t="s">
        <v>20</v>
      </c>
      <c r="F419" t="s">
        <v>17</v>
      </c>
      <c r="G419">
        <v>67</v>
      </c>
      <c r="H419">
        <v>215.91</v>
      </c>
      <c r="I419">
        <v>157.72</v>
      </c>
      <c r="J419">
        <v>1.67</v>
      </c>
      <c r="K419">
        <v>14465.97</v>
      </c>
      <c r="L419">
        <v>10567.24</v>
      </c>
      <c r="M419">
        <v>111.89</v>
      </c>
    </row>
    <row r="420" spans="2:13" x14ac:dyDescent="0.3">
      <c r="B420" s="5">
        <v>46174</v>
      </c>
      <c r="C420" t="s">
        <v>45</v>
      </c>
      <c r="D420" t="s">
        <v>42</v>
      </c>
      <c r="E420" t="s">
        <v>20</v>
      </c>
      <c r="F420" t="s">
        <v>17</v>
      </c>
      <c r="G420">
        <v>89</v>
      </c>
      <c r="H420">
        <v>88.62</v>
      </c>
      <c r="I420">
        <v>58.04</v>
      </c>
      <c r="J420">
        <v>1.67</v>
      </c>
      <c r="K420">
        <v>7887.18</v>
      </c>
      <c r="L420">
        <v>5165.5599999999995</v>
      </c>
      <c r="M420">
        <v>148.63</v>
      </c>
    </row>
    <row r="421" spans="2:13" x14ac:dyDescent="0.3">
      <c r="B421" s="5">
        <v>46174</v>
      </c>
      <c r="C421" t="s">
        <v>26</v>
      </c>
      <c r="D421" t="s">
        <v>27</v>
      </c>
      <c r="E421" t="s">
        <v>20</v>
      </c>
      <c r="F421" t="s">
        <v>17</v>
      </c>
      <c r="G421">
        <v>283</v>
      </c>
      <c r="H421">
        <v>122.21</v>
      </c>
      <c r="I421">
        <v>98.08</v>
      </c>
      <c r="J421">
        <v>1.67</v>
      </c>
      <c r="K421">
        <v>34585.43</v>
      </c>
      <c r="L421">
        <v>27756.639999999999</v>
      </c>
      <c r="M421">
        <v>472.60999999999996</v>
      </c>
    </row>
    <row r="422" spans="2:13" x14ac:dyDescent="0.3">
      <c r="B422" s="5">
        <v>46174</v>
      </c>
      <c r="C422" t="s">
        <v>29</v>
      </c>
      <c r="D422" t="s">
        <v>27</v>
      </c>
      <c r="E422" t="s">
        <v>20</v>
      </c>
      <c r="F422" t="s">
        <v>17</v>
      </c>
      <c r="G422">
        <v>183</v>
      </c>
      <c r="H422">
        <v>134.91</v>
      </c>
      <c r="I422">
        <v>109.14</v>
      </c>
      <c r="J422">
        <v>1.67</v>
      </c>
      <c r="K422">
        <v>24688.53</v>
      </c>
      <c r="L422">
        <v>19972.62</v>
      </c>
      <c r="M422">
        <v>305.61</v>
      </c>
    </row>
    <row r="423" spans="2:13" x14ac:dyDescent="0.3">
      <c r="B423" s="5">
        <v>46174</v>
      </c>
      <c r="C423" t="s">
        <v>38</v>
      </c>
      <c r="D423" t="s">
        <v>37</v>
      </c>
      <c r="E423" t="s">
        <v>20</v>
      </c>
      <c r="F423" t="s">
        <v>17</v>
      </c>
      <c r="G423">
        <v>112</v>
      </c>
      <c r="H423">
        <v>197.25</v>
      </c>
      <c r="I423">
        <v>170.2</v>
      </c>
      <c r="J423">
        <v>1.67</v>
      </c>
      <c r="K423">
        <v>22092</v>
      </c>
      <c r="L423">
        <v>19062.399999999998</v>
      </c>
      <c r="M423">
        <v>187.04</v>
      </c>
    </row>
    <row r="424" spans="2:13" x14ac:dyDescent="0.3">
      <c r="B424" s="5">
        <v>46174</v>
      </c>
      <c r="C424" t="s">
        <v>39</v>
      </c>
      <c r="D424" t="s">
        <v>37</v>
      </c>
      <c r="E424" t="s">
        <v>20</v>
      </c>
      <c r="F424" t="s">
        <v>17</v>
      </c>
      <c r="G424">
        <v>70</v>
      </c>
      <c r="H424">
        <v>280.95</v>
      </c>
      <c r="I424">
        <v>241.25</v>
      </c>
      <c r="J424">
        <v>1.67</v>
      </c>
      <c r="K424">
        <v>19666.5</v>
      </c>
      <c r="L424">
        <v>16887.5</v>
      </c>
      <c r="M424">
        <v>116.89999999999999</v>
      </c>
    </row>
    <row r="425" spans="2:13" x14ac:dyDescent="0.3">
      <c r="B425" s="5">
        <v>46204</v>
      </c>
      <c r="C425" t="s">
        <v>24</v>
      </c>
      <c r="D425" t="s">
        <v>15</v>
      </c>
      <c r="E425" t="s">
        <v>20</v>
      </c>
      <c r="F425" t="s">
        <v>17</v>
      </c>
      <c r="G425">
        <v>256</v>
      </c>
      <c r="H425">
        <v>179.37</v>
      </c>
      <c r="I425">
        <v>155.06</v>
      </c>
      <c r="J425">
        <v>1.67</v>
      </c>
      <c r="K425">
        <v>45918.720000000001</v>
      </c>
      <c r="L425">
        <v>39695.360000000001</v>
      </c>
      <c r="M425">
        <v>427.52</v>
      </c>
    </row>
    <row r="426" spans="2:13" x14ac:dyDescent="0.3">
      <c r="B426" s="5">
        <v>46204</v>
      </c>
      <c r="C426" t="s">
        <v>33</v>
      </c>
      <c r="D426" t="s">
        <v>32</v>
      </c>
      <c r="E426" t="s">
        <v>20</v>
      </c>
      <c r="F426" t="s">
        <v>17</v>
      </c>
      <c r="G426">
        <v>427</v>
      </c>
      <c r="H426">
        <v>114.32</v>
      </c>
      <c r="I426">
        <v>94.72</v>
      </c>
      <c r="J426">
        <v>1.67</v>
      </c>
      <c r="K426">
        <v>48814.64</v>
      </c>
      <c r="L426">
        <v>40445.440000000002</v>
      </c>
      <c r="M426">
        <v>713.08999999999992</v>
      </c>
    </row>
    <row r="427" spans="2:13" x14ac:dyDescent="0.3">
      <c r="B427" s="5">
        <v>46204</v>
      </c>
      <c r="C427" t="s">
        <v>49</v>
      </c>
      <c r="D427" t="s">
        <v>47</v>
      </c>
      <c r="E427" t="s">
        <v>20</v>
      </c>
      <c r="F427" t="s">
        <v>17</v>
      </c>
      <c r="G427">
        <v>65</v>
      </c>
      <c r="H427">
        <v>215.91</v>
      </c>
      <c r="I427">
        <v>157.72</v>
      </c>
      <c r="J427">
        <v>1.67</v>
      </c>
      <c r="K427">
        <v>14034.15</v>
      </c>
      <c r="L427">
        <v>10251.799999999999</v>
      </c>
      <c r="M427">
        <v>108.55</v>
      </c>
    </row>
    <row r="428" spans="2:13" x14ac:dyDescent="0.3">
      <c r="B428" s="5">
        <v>46204</v>
      </c>
      <c r="C428" t="s">
        <v>45</v>
      </c>
      <c r="D428" t="s">
        <v>42</v>
      </c>
      <c r="E428" t="s">
        <v>20</v>
      </c>
      <c r="F428" t="s">
        <v>17</v>
      </c>
      <c r="G428">
        <v>87</v>
      </c>
      <c r="H428">
        <v>88.62</v>
      </c>
      <c r="I428">
        <v>58.04</v>
      </c>
      <c r="J428">
        <v>1.67</v>
      </c>
      <c r="K428">
        <v>7709.9400000000005</v>
      </c>
      <c r="L428">
        <v>5049.4799999999996</v>
      </c>
      <c r="M428">
        <v>145.29</v>
      </c>
    </row>
    <row r="429" spans="2:13" x14ac:dyDescent="0.3">
      <c r="B429" s="5">
        <v>46204</v>
      </c>
      <c r="C429" t="s">
        <v>26</v>
      </c>
      <c r="D429" t="s">
        <v>27</v>
      </c>
      <c r="E429" t="s">
        <v>20</v>
      </c>
      <c r="F429" t="s">
        <v>17</v>
      </c>
      <c r="G429">
        <v>297</v>
      </c>
      <c r="H429">
        <v>122.21</v>
      </c>
      <c r="I429">
        <v>98.08</v>
      </c>
      <c r="J429">
        <v>1.67</v>
      </c>
      <c r="K429">
        <v>36296.369999999995</v>
      </c>
      <c r="L429">
        <v>29129.759999999998</v>
      </c>
      <c r="M429">
        <v>495.98999999999995</v>
      </c>
    </row>
    <row r="430" spans="2:13" x14ac:dyDescent="0.3">
      <c r="B430" s="5">
        <v>46204</v>
      </c>
      <c r="C430" t="s">
        <v>29</v>
      </c>
      <c r="D430" t="s">
        <v>27</v>
      </c>
      <c r="E430" t="s">
        <v>20</v>
      </c>
      <c r="F430" t="s">
        <v>17</v>
      </c>
      <c r="G430">
        <v>177</v>
      </c>
      <c r="H430">
        <v>134.91</v>
      </c>
      <c r="I430">
        <v>109.14</v>
      </c>
      <c r="J430">
        <v>1.67</v>
      </c>
      <c r="K430">
        <v>23879.07</v>
      </c>
      <c r="L430">
        <v>19317.78</v>
      </c>
      <c r="M430">
        <v>295.58999999999997</v>
      </c>
    </row>
    <row r="431" spans="2:13" x14ac:dyDescent="0.3">
      <c r="B431" s="5">
        <v>46204</v>
      </c>
      <c r="C431" t="s">
        <v>38</v>
      </c>
      <c r="D431" t="s">
        <v>37</v>
      </c>
      <c r="E431" t="s">
        <v>20</v>
      </c>
      <c r="F431" t="s">
        <v>17</v>
      </c>
      <c r="G431">
        <v>106</v>
      </c>
      <c r="H431">
        <v>197.25</v>
      </c>
      <c r="I431">
        <v>170.2</v>
      </c>
      <c r="J431">
        <v>1.67</v>
      </c>
      <c r="K431">
        <v>20908.5</v>
      </c>
      <c r="L431">
        <v>18041.199999999997</v>
      </c>
      <c r="M431">
        <v>177.01999999999998</v>
      </c>
    </row>
    <row r="432" spans="2:13" x14ac:dyDescent="0.3">
      <c r="B432" s="5">
        <v>46204</v>
      </c>
      <c r="C432" t="s">
        <v>39</v>
      </c>
      <c r="D432" t="s">
        <v>37</v>
      </c>
      <c r="E432" t="s">
        <v>20</v>
      </c>
      <c r="F432" t="s">
        <v>17</v>
      </c>
      <c r="G432">
        <v>64</v>
      </c>
      <c r="H432">
        <v>280.95</v>
      </c>
      <c r="I432">
        <v>241.25</v>
      </c>
      <c r="J432">
        <v>1.67</v>
      </c>
      <c r="K432">
        <v>17980.8</v>
      </c>
      <c r="L432">
        <v>15440</v>
      </c>
      <c r="M432">
        <v>106.88</v>
      </c>
    </row>
    <row r="433" spans="2:13" x14ac:dyDescent="0.3">
      <c r="B433" s="5">
        <v>46235</v>
      </c>
      <c r="C433" t="s">
        <v>24</v>
      </c>
      <c r="D433" t="s">
        <v>15</v>
      </c>
      <c r="E433" t="s">
        <v>20</v>
      </c>
      <c r="F433" t="s">
        <v>17</v>
      </c>
      <c r="G433">
        <v>248</v>
      </c>
      <c r="H433">
        <v>179.37</v>
      </c>
      <c r="I433">
        <v>155.06</v>
      </c>
      <c r="J433">
        <v>1.67</v>
      </c>
      <c r="K433">
        <v>44483.76</v>
      </c>
      <c r="L433">
        <v>38454.879999999997</v>
      </c>
      <c r="M433">
        <v>414.15999999999997</v>
      </c>
    </row>
    <row r="434" spans="2:13" x14ac:dyDescent="0.3">
      <c r="B434" s="5">
        <v>46235</v>
      </c>
      <c r="C434" t="s">
        <v>33</v>
      </c>
      <c r="D434" t="s">
        <v>32</v>
      </c>
      <c r="E434" t="s">
        <v>20</v>
      </c>
      <c r="F434" t="s">
        <v>17</v>
      </c>
      <c r="G434">
        <v>396</v>
      </c>
      <c r="H434">
        <v>114.32</v>
      </c>
      <c r="I434">
        <v>94.72</v>
      </c>
      <c r="J434">
        <v>1.67</v>
      </c>
      <c r="K434">
        <v>45270.719999999994</v>
      </c>
      <c r="L434">
        <v>37509.120000000003</v>
      </c>
      <c r="M434">
        <v>661.31999999999994</v>
      </c>
    </row>
    <row r="435" spans="2:13" x14ac:dyDescent="0.3">
      <c r="B435" s="5">
        <v>46235</v>
      </c>
      <c r="C435" t="s">
        <v>49</v>
      </c>
      <c r="D435" t="s">
        <v>47</v>
      </c>
      <c r="E435" t="s">
        <v>20</v>
      </c>
      <c r="F435" t="s">
        <v>17</v>
      </c>
      <c r="G435">
        <v>64</v>
      </c>
      <c r="H435">
        <v>215.91</v>
      </c>
      <c r="I435">
        <v>157.72</v>
      </c>
      <c r="J435">
        <v>1.67</v>
      </c>
      <c r="K435">
        <v>13818.24</v>
      </c>
      <c r="L435">
        <v>10094.08</v>
      </c>
      <c r="M435">
        <v>106.88</v>
      </c>
    </row>
    <row r="436" spans="2:13" x14ac:dyDescent="0.3">
      <c r="B436" s="5">
        <v>46235</v>
      </c>
      <c r="C436" t="s">
        <v>45</v>
      </c>
      <c r="D436" t="s">
        <v>42</v>
      </c>
      <c r="E436" t="s">
        <v>20</v>
      </c>
      <c r="F436" t="s">
        <v>17</v>
      </c>
      <c r="G436">
        <v>94</v>
      </c>
      <c r="H436">
        <v>88.62</v>
      </c>
      <c r="I436">
        <v>58.04</v>
      </c>
      <c r="J436">
        <v>1.67</v>
      </c>
      <c r="K436">
        <v>8330.2800000000007</v>
      </c>
      <c r="L436">
        <v>5455.76</v>
      </c>
      <c r="M436">
        <v>156.97999999999999</v>
      </c>
    </row>
    <row r="437" spans="2:13" x14ac:dyDescent="0.3">
      <c r="B437" s="5">
        <v>46235</v>
      </c>
      <c r="C437" t="s">
        <v>26</v>
      </c>
      <c r="D437" t="s">
        <v>27</v>
      </c>
      <c r="E437" t="s">
        <v>20</v>
      </c>
      <c r="F437" t="s">
        <v>17</v>
      </c>
      <c r="G437">
        <v>292</v>
      </c>
      <c r="H437">
        <v>122.21</v>
      </c>
      <c r="I437">
        <v>98.08</v>
      </c>
      <c r="J437">
        <v>1.67</v>
      </c>
      <c r="K437">
        <v>35685.32</v>
      </c>
      <c r="L437">
        <v>28639.360000000001</v>
      </c>
      <c r="M437">
        <v>487.64</v>
      </c>
    </row>
    <row r="438" spans="2:13" x14ac:dyDescent="0.3">
      <c r="B438" s="5">
        <v>46235</v>
      </c>
      <c r="C438" t="s">
        <v>29</v>
      </c>
      <c r="D438" t="s">
        <v>27</v>
      </c>
      <c r="E438" t="s">
        <v>20</v>
      </c>
      <c r="F438" t="s">
        <v>17</v>
      </c>
      <c r="G438">
        <v>183</v>
      </c>
      <c r="H438">
        <v>134.91</v>
      </c>
      <c r="I438">
        <v>109.14</v>
      </c>
      <c r="J438">
        <v>1.67</v>
      </c>
      <c r="K438">
        <v>24688.53</v>
      </c>
      <c r="L438">
        <v>19972.62</v>
      </c>
      <c r="M438">
        <v>305.61</v>
      </c>
    </row>
    <row r="439" spans="2:13" x14ac:dyDescent="0.3">
      <c r="B439" s="5">
        <v>46235</v>
      </c>
      <c r="C439" t="s">
        <v>38</v>
      </c>
      <c r="D439" t="s">
        <v>37</v>
      </c>
      <c r="E439" t="s">
        <v>20</v>
      </c>
      <c r="F439" t="s">
        <v>17</v>
      </c>
      <c r="G439">
        <v>101</v>
      </c>
      <c r="H439">
        <v>197.25</v>
      </c>
      <c r="I439">
        <v>170.2</v>
      </c>
      <c r="J439">
        <v>1.67</v>
      </c>
      <c r="K439">
        <v>19922.25</v>
      </c>
      <c r="L439">
        <v>17190.199999999997</v>
      </c>
      <c r="M439">
        <v>168.67</v>
      </c>
    </row>
    <row r="440" spans="2:13" x14ac:dyDescent="0.3">
      <c r="B440" s="5">
        <v>46235</v>
      </c>
      <c r="C440" t="s">
        <v>39</v>
      </c>
      <c r="D440" t="s">
        <v>37</v>
      </c>
      <c r="E440" t="s">
        <v>20</v>
      </c>
      <c r="F440" t="s">
        <v>17</v>
      </c>
      <c r="G440">
        <v>61</v>
      </c>
      <c r="H440">
        <v>280.95</v>
      </c>
      <c r="I440">
        <v>241.25</v>
      </c>
      <c r="J440">
        <v>1.67</v>
      </c>
      <c r="K440">
        <v>17137.95</v>
      </c>
      <c r="L440">
        <v>14716.25</v>
      </c>
      <c r="M440">
        <v>101.86999999999999</v>
      </c>
    </row>
    <row r="441" spans="2:13" x14ac:dyDescent="0.3">
      <c r="B441" s="5">
        <v>46266</v>
      </c>
      <c r="C441" t="s">
        <v>24</v>
      </c>
      <c r="D441" t="s">
        <v>15</v>
      </c>
      <c r="E441" t="s">
        <v>20</v>
      </c>
      <c r="F441" t="s">
        <v>17</v>
      </c>
      <c r="G441">
        <v>222</v>
      </c>
      <c r="H441">
        <v>179.37</v>
      </c>
      <c r="I441">
        <v>155.06</v>
      </c>
      <c r="J441">
        <v>1.67</v>
      </c>
      <c r="K441">
        <v>39820.14</v>
      </c>
      <c r="L441">
        <v>34423.32</v>
      </c>
      <c r="M441">
        <v>370.74</v>
      </c>
    </row>
    <row r="442" spans="2:13" x14ac:dyDescent="0.3">
      <c r="B442" s="5">
        <v>46266</v>
      </c>
      <c r="C442" t="s">
        <v>33</v>
      </c>
      <c r="D442" t="s">
        <v>32</v>
      </c>
      <c r="E442" t="s">
        <v>20</v>
      </c>
      <c r="F442" t="s">
        <v>17</v>
      </c>
      <c r="G442">
        <v>417</v>
      </c>
      <c r="H442">
        <v>114.32</v>
      </c>
      <c r="I442">
        <v>94.72</v>
      </c>
      <c r="J442">
        <v>1.67</v>
      </c>
      <c r="K442">
        <v>47671.439999999995</v>
      </c>
      <c r="L442">
        <v>39498.239999999998</v>
      </c>
      <c r="M442">
        <v>696.39</v>
      </c>
    </row>
    <row r="443" spans="2:13" x14ac:dyDescent="0.3">
      <c r="B443" s="5">
        <v>46266</v>
      </c>
      <c r="C443" t="s">
        <v>49</v>
      </c>
      <c r="D443" t="s">
        <v>47</v>
      </c>
      <c r="E443" t="s">
        <v>20</v>
      </c>
      <c r="F443" t="s">
        <v>17</v>
      </c>
      <c r="G443">
        <v>70</v>
      </c>
      <c r="H443">
        <v>215.91</v>
      </c>
      <c r="I443">
        <v>157.72</v>
      </c>
      <c r="J443">
        <v>1.67</v>
      </c>
      <c r="K443">
        <v>15113.699999999999</v>
      </c>
      <c r="L443">
        <v>11040.4</v>
      </c>
      <c r="M443">
        <v>116.89999999999999</v>
      </c>
    </row>
    <row r="444" spans="2:13" x14ac:dyDescent="0.3">
      <c r="B444" s="5">
        <v>46266</v>
      </c>
      <c r="C444" t="s">
        <v>45</v>
      </c>
      <c r="D444" t="s">
        <v>42</v>
      </c>
      <c r="E444" t="s">
        <v>20</v>
      </c>
      <c r="F444" t="s">
        <v>17</v>
      </c>
      <c r="G444">
        <v>94</v>
      </c>
      <c r="H444">
        <v>88.62</v>
      </c>
      <c r="I444">
        <v>58.04</v>
      </c>
      <c r="J444">
        <v>1.67</v>
      </c>
      <c r="K444">
        <v>8330.2800000000007</v>
      </c>
      <c r="L444">
        <v>5455.76</v>
      </c>
      <c r="M444">
        <v>156.97999999999999</v>
      </c>
    </row>
    <row r="445" spans="2:13" x14ac:dyDescent="0.3">
      <c r="B445" s="5">
        <v>46266</v>
      </c>
      <c r="C445" t="s">
        <v>26</v>
      </c>
      <c r="D445" t="s">
        <v>27</v>
      </c>
      <c r="E445" t="s">
        <v>20</v>
      </c>
      <c r="F445" t="s">
        <v>17</v>
      </c>
      <c r="G445">
        <v>266</v>
      </c>
      <c r="H445">
        <v>122.21</v>
      </c>
      <c r="I445">
        <v>98.08</v>
      </c>
      <c r="J445">
        <v>1.67</v>
      </c>
      <c r="K445">
        <v>32507.859999999997</v>
      </c>
      <c r="L445">
        <v>26089.279999999999</v>
      </c>
      <c r="M445">
        <v>444.21999999999997</v>
      </c>
    </row>
    <row r="446" spans="2:13" x14ac:dyDescent="0.3">
      <c r="B446" s="5">
        <v>46266</v>
      </c>
      <c r="C446" t="s">
        <v>29</v>
      </c>
      <c r="D446" t="s">
        <v>27</v>
      </c>
      <c r="E446" t="s">
        <v>20</v>
      </c>
      <c r="F446" t="s">
        <v>17</v>
      </c>
      <c r="G446">
        <v>166</v>
      </c>
      <c r="H446">
        <v>134.91</v>
      </c>
      <c r="I446">
        <v>109.14</v>
      </c>
      <c r="J446">
        <v>1.67</v>
      </c>
      <c r="K446">
        <v>22395.059999999998</v>
      </c>
      <c r="L446">
        <v>18117.240000000002</v>
      </c>
      <c r="M446">
        <v>277.21999999999997</v>
      </c>
    </row>
    <row r="447" spans="2:13" x14ac:dyDescent="0.3">
      <c r="B447" s="5">
        <v>46266</v>
      </c>
      <c r="C447" t="s">
        <v>38</v>
      </c>
      <c r="D447" t="s">
        <v>37</v>
      </c>
      <c r="E447" t="s">
        <v>20</v>
      </c>
      <c r="F447" t="s">
        <v>17</v>
      </c>
      <c r="G447">
        <v>88</v>
      </c>
      <c r="H447">
        <v>197.25</v>
      </c>
      <c r="I447">
        <v>170.2</v>
      </c>
      <c r="J447">
        <v>1.67</v>
      </c>
      <c r="K447">
        <v>17358</v>
      </c>
      <c r="L447">
        <v>14977.599999999999</v>
      </c>
      <c r="M447">
        <v>146.95999999999998</v>
      </c>
    </row>
    <row r="448" spans="2:13" x14ac:dyDescent="0.3">
      <c r="B448" s="5">
        <v>46266</v>
      </c>
      <c r="C448" t="s">
        <v>39</v>
      </c>
      <c r="D448" t="s">
        <v>37</v>
      </c>
      <c r="E448" t="s">
        <v>20</v>
      </c>
      <c r="F448" t="s">
        <v>17</v>
      </c>
      <c r="G448">
        <v>56</v>
      </c>
      <c r="H448">
        <v>280.95</v>
      </c>
      <c r="I448">
        <v>241.25</v>
      </c>
      <c r="J448">
        <v>1.67</v>
      </c>
      <c r="K448">
        <v>15733.199999999999</v>
      </c>
      <c r="L448">
        <v>13510</v>
      </c>
      <c r="M448">
        <v>93.52</v>
      </c>
    </row>
    <row r="449" spans="2:13" x14ac:dyDescent="0.3">
      <c r="B449" s="5">
        <v>46296</v>
      </c>
      <c r="C449" t="s">
        <v>24</v>
      </c>
      <c r="D449" t="s">
        <v>15</v>
      </c>
      <c r="E449" t="s">
        <v>20</v>
      </c>
      <c r="F449" t="s">
        <v>17</v>
      </c>
      <c r="G449">
        <v>219</v>
      </c>
      <c r="H449">
        <v>179.37</v>
      </c>
      <c r="I449">
        <v>155.06</v>
      </c>
      <c r="J449">
        <v>1.67</v>
      </c>
      <c r="K449">
        <v>39282.03</v>
      </c>
      <c r="L449">
        <v>33958.14</v>
      </c>
      <c r="M449">
        <v>365.72999999999996</v>
      </c>
    </row>
    <row r="450" spans="2:13" x14ac:dyDescent="0.3">
      <c r="B450" s="5">
        <v>46296</v>
      </c>
      <c r="C450" t="s">
        <v>33</v>
      </c>
      <c r="D450" t="s">
        <v>32</v>
      </c>
      <c r="E450" t="s">
        <v>20</v>
      </c>
      <c r="F450" t="s">
        <v>17</v>
      </c>
      <c r="G450">
        <v>405</v>
      </c>
      <c r="H450">
        <v>114.32</v>
      </c>
      <c r="I450">
        <v>94.72</v>
      </c>
      <c r="J450">
        <v>1.67</v>
      </c>
      <c r="K450">
        <v>46299.6</v>
      </c>
      <c r="L450">
        <v>38361.599999999999</v>
      </c>
      <c r="M450">
        <v>676.35</v>
      </c>
    </row>
    <row r="451" spans="2:13" x14ac:dyDescent="0.3">
      <c r="B451" s="5">
        <v>46296</v>
      </c>
      <c r="C451" t="s">
        <v>49</v>
      </c>
      <c r="D451" t="s">
        <v>47</v>
      </c>
      <c r="E451" t="s">
        <v>20</v>
      </c>
      <c r="F451" t="s">
        <v>17</v>
      </c>
      <c r="G451">
        <v>71</v>
      </c>
      <c r="H451">
        <v>215.91</v>
      </c>
      <c r="I451">
        <v>157.72</v>
      </c>
      <c r="J451">
        <v>1.67</v>
      </c>
      <c r="K451">
        <v>15329.61</v>
      </c>
      <c r="L451">
        <v>11198.12</v>
      </c>
      <c r="M451">
        <v>118.57</v>
      </c>
    </row>
    <row r="452" spans="2:13" x14ac:dyDescent="0.3">
      <c r="B452" s="5">
        <v>46296</v>
      </c>
      <c r="C452" t="s">
        <v>45</v>
      </c>
      <c r="D452" t="s">
        <v>42</v>
      </c>
      <c r="E452" t="s">
        <v>20</v>
      </c>
      <c r="F452" t="s">
        <v>17</v>
      </c>
      <c r="G452">
        <v>109</v>
      </c>
      <c r="H452">
        <v>88.62</v>
      </c>
      <c r="I452">
        <v>58.04</v>
      </c>
      <c r="J452">
        <v>1.67</v>
      </c>
      <c r="K452">
        <v>9659.58</v>
      </c>
      <c r="L452">
        <v>6326.36</v>
      </c>
      <c r="M452">
        <v>182.03</v>
      </c>
    </row>
    <row r="453" spans="2:13" x14ac:dyDescent="0.3">
      <c r="B453" s="5">
        <v>46296</v>
      </c>
      <c r="C453" t="s">
        <v>26</v>
      </c>
      <c r="D453" t="s">
        <v>27</v>
      </c>
      <c r="E453" t="s">
        <v>20</v>
      </c>
      <c r="F453" t="s">
        <v>17</v>
      </c>
      <c r="G453">
        <v>275</v>
      </c>
      <c r="H453">
        <v>122.21</v>
      </c>
      <c r="I453">
        <v>98.08</v>
      </c>
      <c r="J453">
        <v>1.67</v>
      </c>
      <c r="K453">
        <v>33607.75</v>
      </c>
      <c r="L453">
        <v>26972</v>
      </c>
      <c r="M453">
        <v>459.25</v>
      </c>
    </row>
    <row r="454" spans="2:13" x14ac:dyDescent="0.3">
      <c r="B454" s="5">
        <v>46296</v>
      </c>
      <c r="C454" t="s">
        <v>29</v>
      </c>
      <c r="D454" t="s">
        <v>27</v>
      </c>
      <c r="E454" t="s">
        <v>20</v>
      </c>
      <c r="F454" t="s">
        <v>17</v>
      </c>
      <c r="G454">
        <v>175</v>
      </c>
      <c r="H454">
        <v>134.91</v>
      </c>
      <c r="I454">
        <v>109.14</v>
      </c>
      <c r="J454">
        <v>1.67</v>
      </c>
      <c r="K454">
        <v>23609.25</v>
      </c>
      <c r="L454">
        <v>19099.5</v>
      </c>
      <c r="M454">
        <v>292.25</v>
      </c>
    </row>
    <row r="455" spans="2:13" x14ac:dyDescent="0.3">
      <c r="B455" s="5">
        <v>46296</v>
      </c>
      <c r="C455" t="s">
        <v>38</v>
      </c>
      <c r="D455" t="s">
        <v>37</v>
      </c>
      <c r="E455" t="s">
        <v>20</v>
      </c>
      <c r="F455" t="s">
        <v>17</v>
      </c>
      <c r="G455">
        <v>83</v>
      </c>
      <c r="H455">
        <v>197.25</v>
      </c>
      <c r="I455">
        <v>170.2</v>
      </c>
      <c r="J455">
        <v>1.67</v>
      </c>
      <c r="K455">
        <v>16371.75</v>
      </c>
      <c r="L455">
        <v>14126.599999999999</v>
      </c>
      <c r="M455">
        <v>138.60999999999999</v>
      </c>
    </row>
    <row r="456" spans="2:13" x14ac:dyDescent="0.3">
      <c r="B456" s="5">
        <v>46296</v>
      </c>
      <c r="C456" t="s">
        <v>39</v>
      </c>
      <c r="D456" t="s">
        <v>37</v>
      </c>
      <c r="E456" t="s">
        <v>20</v>
      </c>
      <c r="F456" t="s">
        <v>17</v>
      </c>
      <c r="G456">
        <v>49</v>
      </c>
      <c r="H456">
        <v>280.95</v>
      </c>
      <c r="I456">
        <v>241.25</v>
      </c>
      <c r="J456">
        <v>1.67</v>
      </c>
      <c r="K456">
        <v>13766.55</v>
      </c>
      <c r="L456">
        <v>11821.25</v>
      </c>
      <c r="M456">
        <v>81.83</v>
      </c>
    </row>
    <row r="457" spans="2:13" x14ac:dyDescent="0.3">
      <c r="B457" s="5">
        <v>46327</v>
      </c>
      <c r="C457" t="s">
        <v>24</v>
      </c>
      <c r="D457" t="s">
        <v>15</v>
      </c>
      <c r="E457" t="s">
        <v>20</v>
      </c>
      <c r="F457" t="s">
        <v>17</v>
      </c>
      <c r="G457">
        <v>201</v>
      </c>
      <c r="H457">
        <v>179.37</v>
      </c>
      <c r="I457">
        <v>155.06</v>
      </c>
      <c r="J457">
        <v>1.67</v>
      </c>
      <c r="K457">
        <v>36053.370000000003</v>
      </c>
      <c r="L457">
        <v>31167.06</v>
      </c>
      <c r="M457">
        <v>335.66999999999996</v>
      </c>
    </row>
    <row r="458" spans="2:13" x14ac:dyDescent="0.3">
      <c r="B458" s="5">
        <v>46327</v>
      </c>
      <c r="C458" t="s">
        <v>33</v>
      </c>
      <c r="D458" t="s">
        <v>32</v>
      </c>
      <c r="E458" t="s">
        <v>20</v>
      </c>
      <c r="F458" t="s">
        <v>17</v>
      </c>
      <c r="G458">
        <v>414</v>
      </c>
      <c r="H458">
        <v>114.32</v>
      </c>
      <c r="I458">
        <v>94.72</v>
      </c>
      <c r="J458">
        <v>1.67</v>
      </c>
      <c r="K458">
        <v>47328.479999999996</v>
      </c>
      <c r="L458">
        <v>39214.080000000002</v>
      </c>
      <c r="M458">
        <v>691.38</v>
      </c>
    </row>
    <row r="459" spans="2:13" x14ac:dyDescent="0.3">
      <c r="B459" s="5">
        <v>46327</v>
      </c>
      <c r="C459" t="s">
        <v>49</v>
      </c>
      <c r="D459" t="s">
        <v>47</v>
      </c>
      <c r="E459" t="s">
        <v>20</v>
      </c>
      <c r="F459" t="s">
        <v>17</v>
      </c>
      <c r="G459">
        <v>81</v>
      </c>
      <c r="H459">
        <v>215.91</v>
      </c>
      <c r="I459">
        <v>157.72</v>
      </c>
      <c r="J459">
        <v>1.67</v>
      </c>
      <c r="K459">
        <v>17488.71</v>
      </c>
      <c r="L459">
        <v>12775.32</v>
      </c>
      <c r="M459">
        <v>135.26999999999998</v>
      </c>
    </row>
    <row r="460" spans="2:13" x14ac:dyDescent="0.3">
      <c r="B460" s="5">
        <v>46327</v>
      </c>
      <c r="C460" t="s">
        <v>45</v>
      </c>
      <c r="D460" t="s">
        <v>42</v>
      </c>
      <c r="E460" t="s">
        <v>20</v>
      </c>
      <c r="F460" t="s">
        <v>17</v>
      </c>
      <c r="G460">
        <v>119</v>
      </c>
      <c r="H460">
        <v>88.62</v>
      </c>
      <c r="I460">
        <v>58.04</v>
      </c>
      <c r="J460">
        <v>1.67</v>
      </c>
      <c r="K460">
        <v>10545.78</v>
      </c>
      <c r="L460">
        <v>6906.76</v>
      </c>
      <c r="M460">
        <v>198.73</v>
      </c>
    </row>
    <row r="461" spans="2:13" x14ac:dyDescent="0.3">
      <c r="B461" s="5">
        <v>46327</v>
      </c>
      <c r="C461" t="s">
        <v>26</v>
      </c>
      <c r="D461" t="s">
        <v>27</v>
      </c>
      <c r="E461" t="s">
        <v>20</v>
      </c>
      <c r="F461" t="s">
        <v>17</v>
      </c>
      <c r="G461">
        <v>272</v>
      </c>
      <c r="H461">
        <v>122.21</v>
      </c>
      <c r="I461">
        <v>98.08</v>
      </c>
      <c r="J461">
        <v>1.67</v>
      </c>
      <c r="K461">
        <v>33241.119999999995</v>
      </c>
      <c r="L461">
        <v>26677.759999999998</v>
      </c>
      <c r="M461">
        <v>454.24</v>
      </c>
    </row>
    <row r="462" spans="2:13" x14ac:dyDescent="0.3">
      <c r="B462" s="5">
        <v>46327</v>
      </c>
      <c r="C462" t="s">
        <v>29</v>
      </c>
      <c r="D462" t="s">
        <v>27</v>
      </c>
      <c r="E462" t="s">
        <v>20</v>
      </c>
      <c r="F462" t="s">
        <v>17</v>
      </c>
      <c r="G462">
        <v>168</v>
      </c>
      <c r="H462">
        <v>134.91</v>
      </c>
      <c r="I462">
        <v>109.14</v>
      </c>
      <c r="J462">
        <v>1.67</v>
      </c>
      <c r="K462">
        <v>22664.880000000001</v>
      </c>
      <c r="L462">
        <v>18335.52</v>
      </c>
      <c r="M462">
        <v>280.56</v>
      </c>
    </row>
    <row r="463" spans="2:13" x14ac:dyDescent="0.3">
      <c r="B463" s="5">
        <v>46327</v>
      </c>
      <c r="C463" t="s">
        <v>38</v>
      </c>
      <c r="D463" t="s">
        <v>37</v>
      </c>
      <c r="E463" t="s">
        <v>20</v>
      </c>
      <c r="F463" t="s">
        <v>17</v>
      </c>
      <c r="G463">
        <v>77</v>
      </c>
      <c r="H463">
        <v>197.25</v>
      </c>
      <c r="I463">
        <v>170.2</v>
      </c>
      <c r="J463">
        <v>1.67</v>
      </c>
      <c r="K463">
        <v>15188.25</v>
      </c>
      <c r="L463">
        <v>13105.4</v>
      </c>
      <c r="M463">
        <v>128.59</v>
      </c>
    </row>
    <row r="464" spans="2:13" x14ac:dyDescent="0.3">
      <c r="B464" s="5">
        <v>46327</v>
      </c>
      <c r="C464" t="s">
        <v>39</v>
      </c>
      <c r="D464" t="s">
        <v>37</v>
      </c>
      <c r="E464" t="s">
        <v>20</v>
      </c>
      <c r="F464" t="s">
        <v>17</v>
      </c>
      <c r="G464">
        <v>48</v>
      </c>
      <c r="H464">
        <v>280.95</v>
      </c>
      <c r="I464">
        <v>241.25</v>
      </c>
      <c r="J464">
        <v>1.67</v>
      </c>
      <c r="K464">
        <v>13485.599999999999</v>
      </c>
      <c r="L464">
        <v>11580</v>
      </c>
      <c r="M464">
        <v>80.16</v>
      </c>
    </row>
    <row r="465" spans="2:13" x14ac:dyDescent="0.3">
      <c r="B465" s="5">
        <v>46357</v>
      </c>
      <c r="C465" t="s">
        <v>24</v>
      </c>
      <c r="D465" t="s">
        <v>15</v>
      </c>
      <c r="E465" t="s">
        <v>20</v>
      </c>
      <c r="F465" t="s">
        <v>17</v>
      </c>
      <c r="G465">
        <v>207</v>
      </c>
      <c r="H465">
        <v>179.37</v>
      </c>
      <c r="I465">
        <v>155.06</v>
      </c>
      <c r="J465">
        <v>1.67</v>
      </c>
      <c r="K465">
        <v>37129.590000000004</v>
      </c>
      <c r="L465">
        <v>32097.420000000002</v>
      </c>
      <c r="M465">
        <v>345.69</v>
      </c>
    </row>
    <row r="466" spans="2:13" x14ac:dyDescent="0.3">
      <c r="B466" s="5">
        <v>46357</v>
      </c>
      <c r="C466" t="s">
        <v>33</v>
      </c>
      <c r="D466" t="s">
        <v>32</v>
      </c>
      <c r="E466" t="s">
        <v>20</v>
      </c>
      <c r="F466" t="s">
        <v>17</v>
      </c>
      <c r="G466">
        <v>456</v>
      </c>
      <c r="H466">
        <v>114.32</v>
      </c>
      <c r="I466">
        <v>94.72</v>
      </c>
      <c r="J466">
        <v>1.67</v>
      </c>
      <c r="K466">
        <v>52129.919999999998</v>
      </c>
      <c r="L466">
        <v>43192.32</v>
      </c>
      <c r="M466">
        <v>761.52</v>
      </c>
    </row>
    <row r="467" spans="2:13" x14ac:dyDescent="0.3">
      <c r="B467" s="5">
        <v>46357</v>
      </c>
      <c r="C467" t="s">
        <v>49</v>
      </c>
      <c r="D467" t="s">
        <v>47</v>
      </c>
      <c r="E467" t="s">
        <v>20</v>
      </c>
      <c r="F467" t="s">
        <v>17</v>
      </c>
      <c r="G467">
        <v>95</v>
      </c>
      <c r="H467">
        <v>215.91</v>
      </c>
      <c r="I467">
        <v>157.72</v>
      </c>
      <c r="J467">
        <v>1.67</v>
      </c>
      <c r="K467">
        <v>20511.45</v>
      </c>
      <c r="L467">
        <v>14983.4</v>
      </c>
      <c r="M467">
        <v>158.65</v>
      </c>
    </row>
    <row r="468" spans="2:13" x14ac:dyDescent="0.3">
      <c r="B468" s="5">
        <v>46357</v>
      </c>
      <c r="C468" t="s">
        <v>45</v>
      </c>
      <c r="D468" t="s">
        <v>42</v>
      </c>
      <c r="E468" t="s">
        <v>20</v>
      </c>
      <c r="F468" t="s">
        <v>17</v>
      </c>
      <c r="G468">
        <v>137</v>
      </c>
      <c r="H468">
        <v>88.62</v>
      </c>
      <c r="I468">
        <v>58.04</v>
      </c>
      <c r="J468">
        <v>1.67</v>
      </c>
      <c r="K468">
        <v>12140.94</v>
      </c>
      <c r="L468">
        <v>7951.48</v>
      </c>
      <c r="M468">
        <v>228.79</v>
      </c>
    </row>
    <row r="469" spans="2:13" x14ac:dyDescent="0.3">
      <c r="B469" s="5">
        <v>46357</v>
      </c>
      <c r="C469" t="s">
        <v>26</v>
      </c>
      <c r="D469" t="s">
        <v>27</v>
      </c>
      <c r="E469" t="s">
        <v>20</v>
      </c>
      <c r="F469" t="s">
        <v>17</v>
      </c>
      <c r="G469">
        <v>311</v>
      </c>
      <c r="H469">
        <v>122.21</v>
      </c>
      <c r="I469">
        <v>98.08</v>
      </c>
      <c r="J469">
        <v>1.67</v>
      </c>
      <c r="K469">
        <v>38007.31</v>
      </c>
      <c r="L469">
        <v>30502.880000000001</v>
      </c>
      <c r="M469">
        <v>519.37</v>
      </c>
    </row>
    <row r="470" spans="2:13" x14ac:dyDescent="0.3">
      <c r="B470" s="5">
        <v>46357</v>
      </c>
      <c r="C470" t="s">
        <v>29</v>
      </c>
      <c r="D470" t="s">
        <v>27</v>
      </c>
      <c r="E470" t="s">
        <v>20</v>
      </c>
      <c r="F470" t="s">
        <v>17</v>
      </c>
      <c r="G470">
        <v>194</v>
      </c>
      <c r="H470">
        <v>134.91</v>
      </c>
      <c r="I470">
        <v>109.14</v>
      </c>
      <c r="J470">
        <v>1.67</v>
      </c>
      <c r="K470">
        <v>26172.54</v>
      </c>
      <c r="L470">
        <v>21173.16</v>
      </c>
      <c r="M470">
        <v>323.97999999999996</v>
      </c>
    </row>
    <row r="471" spans="2:13" x14ac:dyDescent="0.3">
      <c r="B471" s="5">
        <v>46357</v>
      </c>
      <c r="C471" t="s">
        <v>38</v>
      </c>
      <c r="D471" t="s">
        <v>37</v>
      </c>
      <c r="E471" t="s">
        <v>20</v>
      </c>
      <c r="F471" t="s">
        <v>17</v>
      </c>
      <c r="G471">
        <v>89</v>
      </c>
      <c r="H471">
        <v>197.25</v>
      </c>
      <c r="I471">
        <v>170.2</v>
      </c>
      <c r="J471">
        <v>1.67</v>
      </c>
      <c r="K471">
        <v>17555.25</v>
      </c>
      <c r="L471">
        <v>15147.8</v>
      </c>
      <c r="M471">
        <v>148.63</v>
      </c>
    </row>
    <row r="472" spans="2:13" x14ac:dyDescent="0.3">
      <c r="B472" s="5">
        <v>46357</v>
      </c>
      <c r="C472" t="s">
        <v>39</v>
      </c>
      <c r="D472" t="s">
        <v>37</v>
      </c>
      <c r="E472" t="s">
        <v>20</v>
      </c>
      <c r="F472" t="s">
        <v>17</v>
      </c>
      <c r="G472">
        <v>54</v>
      </c>
      <c r="H472">
        <v>280.95</v>
      </c>
      <c r="I472">
        <v>241.25</v>
      </c>
      <c r="J472">
        <v>1.67</v>
      </c>
      <c r="K472">
        <v>15171.3</v>
      </c>
      <c r="L472">
        <v>13027.5</v>
      </c>
      <c r="M472">
        <v>90.179999999999993</v>
      </c>
    </row>
    <row r="473" spans="2:13" x14ac:dyDescent="0.3">
      <c r="B473" s="5">
        <v>46023</v>
      </c>
      <c r="C473" t="s">
        <v>14</v>
      </c>
      <c r="D473" t="s">
        <v>15</v>
      </c>
      <c r="E473" t="s">
        <v>21</v>
      </c>
      <c r="F473" t="s">
        <v>17</v>
      </c>
      <c r="G473">
        <v>95</v>
      </c>
      <c r="H473">
        <v>270.64999999999998</v>
      </c>
      <c r="I473">
        <v>210.49</v>
      </c>
      <c r="J473">
        <v>1.67</v>
      </c>
      <c r="K473">
        <v>25711.749999999996</v>
      </c>
      <c r="L473">
        <v>19996.55</v>
      </c>
      <c r="M473">
        <v>158.65</v>
      </c>
    </row>
    <row r="474" spans="2:13" x14ac:dyDescent="0.3">
      <c r="B474" s="5">
        <v>46023</v>
      </c>
      <c r="C474" t="s">
        <v>46</v>
      </c>
      <c r="D474" t="s">
        <v>47</v>
      </c>
      <c r="E474" t="s">
        <v>21</v>
      </c>
      <c r="F474" t="s">
        <v>17</v>
      </c>
      <c r="G474">
        <v>84</v>
      </c>
      <c r="H474">
        <v>143.26</v>
      </c>
      <c r="I474">
        <v>93.49</v>
      </c>
      <c r="J474">
        <v>1.67</v>
      </c>
      <c r="K474">
        <v>12033.84</v>
      </c>
      <c r="L474">
        <v>7853.16</v>
      </c>
      <c r="M474">
        <v>140.28</v>
      </c>
    </row>
    <row r="475" spans="2:13" x14ac:dyDescent="0.3">
      <c r="B475" s="5">
        <v>46023</v>
      </c>
      <c r="C475" t="s">
        <v>48</v>
      </c>
      <c r="D475" t="s">
        <v>47</v>
      </c>
      <c r="E475" t="s">
        <v>21</v>
      </c>
      <c r="F475" t="s">
        <v>17</v>
      </c>
      <c r="G475">
        <v>77</v>
      </c>
      <c r="H475">
        <v>119.54</v>
      </c>
      <c r="I475">
        <v>76.94</v>
      </c>
      <c r="J475">
        <v>1.67</v>
      </c>
      <c r="K475">
        <v>9204.58</v>
      </c>
      <c r="L475">
        <v>5924.38</v>
      </c>
      <c r="M475">
        <v>128.59</v>
      </c>
    </row>
    <row r="476" spans="2:13" x14ac:dyDescent="0.3">
      <c r="B476" s="5">
        <v>46023</v>
      </c>
      <c r="C476" t="s">
        <v>41</v>
      </c>
      <c r="D476" t="s">
        <v>42</v>
      </c>
      <c r="E476" t="s">
        <v>21</v>
      </c>
      <c r="F476" t="s">
        <v>17</v>
      </c>
      <c r="G476">
        <v>64</v>
      </c>
      <c r="H476">
        <v>189.66</v>
      </c>
      <c r="I476">
        <v>115.7</v>
      </c>
      <c r="J476">
        <v>1.67</v>
      </c>
      <c r="K476">
        <v>12138.24</v>
      </c>
      <c r="L476">
        <v>7404.8</v>
      </c>
      <c r="M476">
        <v>106.88</v>
      </c>
    </row>
    <row r="477" spans="2:13" x14ac:dyDescent="0.3">
      <c r="B477" s="5">
        <v>46023</v>
      </c>
      <c r="C477" t="s">
        <v>44</v>
      </c>
      <c r="D477" t="s">
        <v>42</v>
      </c>
      <c r="E477" t="s">
        <v>21</v>
      </c>
      <c r="F477" t="s">
        <v>17</v>
      </c>
      <c r="G477">
        <v>31</v>
      </c>
      <c r="H477">
        <v>205.48</v>
      </c>
      <c r="I477">
        <v>127.7</v>
      </c>
      <c r="J477">
        <v>1.67</v>
      </c>
      <c r="K477">
        <v>6369.88</v>
      </c>
      <c r="L477">
        <v>3958.7000000000003</v>
      </c>
      <c r="M477">
        <v>51.769999999999996</v>
      </c>
    </row>
    <row r="478" spans="2:13" x14ac:dyDescent="0.3">
      <c r="B478" s="5">
        <v>46023</v>
      </c>
      <c r="C478" t="s">
        <v>45</v>
      </c>
      <c r="D478" t="s">
        <v>42</v>
      </c>
      <c r="E478" t="s">
        <v>21</v>
      </c>
      <c r="F478" t="s">
        <v>17</v>
      </c>
      <c r="G478">
        <v>50</v>
      </c>
      <c r="H478">
        <v>96.84</v>
      </c>
      <c r="I478">
        <v>57.96</v>
      </c>
      <c r="J478">
        <v>1.67</v>
      </c>
      <c r="K478">
        <v>4842</v>
      </c>
      <c r="L478">
        <v>2898</v>
      </c>
      <c r="M478">
        <v>83.5</v>
      </c>
    </row>
    <row r="479" spans="2:13" x14ac:dyDescent="0.3">
      <c r="B479" s="5">
        <v>46023</v>
      </c>
      <c r="C479" t="s">
        <v>30</v>
      </c>
      <c r="D479" t="s">
        <v>27</v>
      </c>
      <c r="E479" t="s">
        <v>21</v>
      </c>
      <c r="F479" t="s">
        <v>17</v>
      </c>
      <c r="G479">
        <v>146</v>
      </c>
      <c r="H479">
        <v>92.53</v>
      </c>
      <c r="I479">
        <v>67.87</v>
      </c>
      <c r="J479">
        <v>1.67</v>
      </c>
      <c r="K479">
        <v>13509.380000000001</v>
      </c>
      <c r="L479">
        <v>9909.02</v>
      </c>
      <c r="M479">
        <v>243.82</v>
      </c>
    </row>
    <row r="480" spans="2:13" x14ac:dyDescent="0.3">
      <c r="B480" s="5">
        <v>46023</v>
      </c>
      <c r="C480" t="s">
        <v>38</v>
      </c>
      <c r="D480" t="s">
        <v>37</v>
      </c>
      <c r="E480" t="s">
        <v>21</v>
      </c>
      <c r="F480" t="s">
        <v>17</v>
      </c>
      <c r="G480">
        <v>43</v>
      </c>
      <c r="H480">
        <v>216.22</v>
      </c>
      <c r="I480">
        <v>170.29</v>
      </c>
      <c r="J480">
        <v>1.67</v>
      </c>
      <c r="K480">
        <v>9297.4599999999991</v>
      </c>
      <c r="L480">
        <v>7322.4699999999993</v>
      </c>
      <c r="M480">
        <v>71.81</v>
      </c>
    </row>
    <row r="481" spans="2:13" x14ac:dyDescent="0.3">
      <c r="B481" s="5">
        <v>46054</v>
      </c>
      <c r="C481" t="s">
        <v>14</v>
      </c>
      <c r="D481" t="s">
        <v>15</v>
      </c>
      <c r="E481" t="s">
        <v>21</v>
      </c>
      <c r="F481" t="s">
        <v>17</v>
      </c>
      <c r="G481">
        <v>93</v>
      </c>
      <c r="H481">
        <v>270.64999999999998</v>
      </c>
      <c r="I481">
        <v>210.49</v>
      </c>
      <c r="J481">
        <v>1.67</v>
      </c>
      <c r="K481">
        <v>25170.449999999997</v>
      </c>
      <c r="L481">
        <v>19575.57</v>
      </c>
      <c r="M481">
        <v>155.31</v>
      </c>
    </row>
    <row r="482" spans="2:13" x14ac:dyDescent="0.3">
      <c r="B482" s="5">
        <v>46054</v>
      </c>
      <c r="C482" t="s">
        <v>46</v>
      </c>
      <c r="D482" t="s">
        <v>47</v>
      </c>
      <c r="E482" t="s">
        <v>21</v>
      </c>
      <c r="F482" t="s">
        <v>17</v>
      </c>
      <c r="G482">
        <v>85</v>
      </c>
      <c r="H482">
        <v>143.26</v>
      </c>
      <c r="I482">
        <v>93.49</v>
      </c>
      <c r="J482">
        <v>1.67</v>
      </c>
      <c r="K482">
        <v>12177.099999999999</v>
      </c>
      <c r="L482">
        <v>7946.65</v>
      </c>
      <c r="M482">
        <v>141.94999999999999</v>
      </c>
    </row>
    <row r="483" spans="2:13" x14ac:dyDescent="0.3">
      <c r="B483" s="5">
        <v>46054</v>
      </c>
      <c r="C483" t="s">
        <v>48</v>
      </c>
      <c r="D483" t="s">
        <v>47</v>
      </c>
      <c r="E483" t="s">
        <v>21</v>
      </c>
      <c r="F483" t="s">
        <v>17</v>
      </c>
      <c r="G483">
        <v>73</v>
      </c>
      <c r="H483">
        <v>119.54</v>
      </c>
      <c r="I483">
        <v>76.94</v>
      </c>
      <c r="J483">
        <v>1.67</v>
      </c>
      <c r="K483">
        <v>8726.42</v>
      </c>
      <c r="L483">
        <v>5616.62</v>
      </c>
      <c r="M483">
        <v>121.91</v>
      </c>
    </row>
    <row r="484" spans="2:13" x14ac:dyDescent="0.3">
      <c r="B484" s="5">
        <v>46054</v>
      </c>
      <c r="C484" t="s">
        <v>41</v>
      </c>
      <c r="D484" t="s">
        <v>42</v>
      </c>
      <c r="E484" t="s">
        <v>21</v>
      </c>
      <c r="F484" t="s">
        <v>17</v>
      </c>
      <c r="G484">
        <v>64</v>
      </c>
      <c r="H484">
        <v>189.66</v>
      </c>
      <c r="I484">
        <v>115.7</v>
      </c>
      <c r="J484">
        <v>1.67</v>
      </c>
      <c r="K484">
        <v>12138.24</v>
      </c>
      <c r="L484">
        <v>7404.8</v>
      </c>
      <c r="M484">
        <v>106.88</v>
      </c>
    </row>
    <row r="485" spans="2:13" x14ac:dyDescent="0.3">
      <c r="B485" s="5">
        <v>46054</v>
      </c>
      <c r="C485" t="s">
        <v>44</v>
      </c>
      <c r="D485" t="s">
        <v>42</v>
      </c>
      <c r="E485" t="s">
        <v>21</v>
      </c>
      <c r="F485" t="s">
        <v>17</v>
      </c>
      <c r="G485">
        <v>27</v>
      </c>
      <c r="H485">
        <v>205.48</v>
      </c>
      <c r="I485">
        <v>127.7</v>
      </c>
      <c r="J485">
        <v>1.67</v>
      </c>
      <c r="K485">
        <v>5547.96</v>
      </c>
      <c r="L485">
        <v>3447.9</v>
      </c>
      <c r="M485">
        <v>45.089999999999996</v>
      </c>
    </row>
    <row r="486" spans="2:13" x14ac:dyDescent="0.3">
      <c r="B486" s="5">
        <v>46054</v>
      </c>
      <c r="C486" t="s">
        <v>45</v>
      </c>
      <c r="D486" t="s">
        <v>42</v>
      </c>
      <c r="E486" t="s">
        <v>21</v>
      </c>
      <c r="F486" t="s">
        <v>17</v>
      </c>
      <c r="G486">
        <v>48</v>
      </c>
      <c r="H486">
        <v>96.84</v>
      </c>
      <c r="I486">
        <v>57.96</v>
      </c>
      <c r="J486">
        <v>1.67</v>
      </c>
      <c r="K486">
        <v>4648.32</v>
      </c>
      <c r="L486">
        <v>2782.08</v>
      </c>
      <c r="M486">
        <v>80.16</v>
      </c>
    </row>
    <row r="487" spans="2:13" x14ac:dyDescent="0.3">
      <c r="B487" s="5">
        <v>46054</v>
      </c>
      <c r="C487" t="s">
        <v>30</v>
      </c>
      <c r="D487" t="s">
        <v>27</v>
      </c>
      <c r="E487" t="s">
        <v>21</v>
      </c>
      <c r="F487" t="s">
        <v>17</v>
      </c>
      <c r="G487">
        <v>131</v>
      </c>
      <c r="H487">
        <v>92.53</v>
      </c>
      <c r="I487">
        <v>67.87</v>
      </c>
      <c r="J487">
        <v>1.67</v>
      </c>
      <c r="K487">
        <v>12121.43</v>
      </c>
      <c r="L487">
        <v>8890.9700000000012</v>
      </c>
      <c r="M487">
        <v>218.76999999999998</v>
      </c>
    </row>
    <row r="488" spans="2:13" x14ac:dyDescent="0.3">
      <c r="B488" s="5">
        <v>46054</v>
      </c>
      <c r="C488" t="s">
        <v>38</v>
      </c>
      <c r="D488" t="s">
        <v>37</v>
      </c>
      <c r="E488" t="s">
        <v>21</v>
      </c>
      <c r="F488" t="s">
        <v>17</v>
      </c>
      <c r="G488">
        <v>41</v>
      </c>
      <c r="H488">
        <v>216.22</v>
      </c>
      <c r="I488">
        <v>170.29</v>
      </c>
      <c r="J488">
        <v>1.67</v>
      </c>
      <c r="K488">
        <v>8865.02</v>
      </c>
      <c r="L488">
        <v>6981.8899999999994</v>
      </c>
      <c r="M488">
        <v>68.47</v>
      </c>
    </row>
    <row r="489" spans="2:13" x14ac:dyDescent="0.3">
      <c r="B489" s="5">
        <v>46082</v>
      </c>
      <c r="C489" t="s">
        <v>14</v>
      </c>
      <c r="D489" t="s">
        <v>15</v>
      </c>
      <c r="E489" t="s">
        <v>21</v>
      </c>
      <c r="F489" t="s">
        <v>17</v>
      </c>
      <c r="G489">
        <v>104</v>
      </c>
      <c r="H489">
        <v>270.64999999999998</v>
      </c>
      <c r="I489">
        <v>210.49</v>
      </c>
      <c r="J489">
        <v>1.67</v>
      </c>
      <c r="K489">
        <v>28147.599999999999</v>
      </c>
      <c r="L489">
        <v>21890.959999999999</v>
      </c>
      <c r="M489">
        <v>173.68</v>
      </c>
    </row>
    <row r="490" spans="2:13" x14ac:dyDescent="0.3">
      <c r="B490" s="5">
        <v>46082</v>
      </c>
      <c r="C490" t="s">
        <v>46</v>
      </c>
      <c r="D490" t="s">
        <v>47</v>
      </c>
      <c r="E490" t="s">
        <v>21</v>
      </c>
      <c r="F490" t="s">
        <v>17</v>
      </c>
      <c r="G490">
        <v>88</v>
      </c>
      <c r="H490">
        <v>143.26</v>
      </c>
      <c r="I490">
        <v>93.49</v>
      </c>
      <c r="J490">
        <v>1.67</v>
      </c>
      <c r="K490">
        <v>12606.88</v>
      </c>
      <c r="L490">
        <v>8227.119999999999</v>
      </c>
      <c r="M490">
        <v>146.95999999999998</v>
      </c>
    </row>
    <row r="491" spans="2:13" x14ac:dyDescent="0.3">
      <c r="B491" s="5">
        <v>46082</v>
      </c>
      <c r="C491" t="s">
        <v>48</v>
      </c>
      <c r="D491" t="s">
        <v>47</v>
      </c>
      <c r="E491" t="s">
        <v>21</v>
      </c>
      <c r="F491" t="s">
        <v>17</v>
      </c>
      <c r="G491">
        <v>78</v>
      </c>
      <c r="H491">
        <v>119.54</v>
      </c>
      <c r="I491">
        <v>76.94</v>
      </c>
      <c r="J491">
        <v>1.67</v>
      </c>
      <c r="K491">
        <v>9324.1200000000008</v>
      </c>
      <c r="L491">
        <v>6001.32</v>
      </c>
      <c r="M491">
        <v>130.26</v>
      </c>
    </row>
    <row r="492" spans="2:13" x14ac:dyDescent="0.3">
      <c r="B492" s="5">
        <v>46082</v>
      </c>
      <c r="C492" t="s">
        <v>41</v>
      </c>
      <c r="D492" t="s">
        <v>42</v>
      </c>
      <c r="E492" t="s">
        <v>21</v>
      </c>
      <c r="F492" t="s">
        <v>17</v>
      </c>
      <c r="G492">
        <v>67</v>
      </c>
      <c r="H492">
        <v>189.66</v>
      </c>
      <c r="I492">
        <v>115.7</v>
      </c>
      <c r="J492">
        <v>1.67</v>
      </c>
      <c r="K492">
        <v>12707.22</v>
      </c>
      <c r="L492">
        <v>7751.9000000000005</v>
      </c>
      <c r="M492">
        <v>111.89</v>
      </c>
    </row>
    <row r="493" spans="2:13" x14ac:dyDescent="0.3">
      <c r="B493" s="5">
        <v>46082</v>
      </c>
      <c r="C493" t="s">
        <v>44</v>
      </c>
      <c r="D493" t="s">
        <v>42</v>
      </c>
      <c r="E493" t="s">
        <v>21</v>
      </c>
      <c r="F493" t="s">
        <v>17</v>
      </c>
      <c r="G493">
        <v>30</v>
      </c>
      <c r="H493">
        <v>205.48</v>
      </c>
      <c r="I493">
        <v>127.7</v>
      </c>
      <c r="J493">
        <v>1.67</v>
      </c>
      <c r="K493">
        <v>6164.4</v>
      </c>
      <c r="L493">
        <v>3831</v>
      </c>
      <c r="M493">
        <v>50.099999999999994</v>
      </c>
    </row>
    <row r="494" spans="2:13" x14ac:dyDescent="0.3">
      <c r="B494" s="5">
        <v>46082</v>
      </c>
      <c r="C494" t="s">
        <v>45</v>
      </c>
      <c r="D494" t="s">
        <v>42</v>
      </c>
      <c r="E494" t="s">
        <v>21</v>
      </c>
      <c r="F494" t="s">
        <v>17</v>
      </c>
      <c r="G494">
        <v>50</v>
      </c>
      <c r="H494">
        <v>96.84</v>
      </c>
      <c r="I494">
        <v>57.96</v>
      </c>
      <c r="J494">
        <v>1.67</v>
      </c>
      <c r="K494">
        <v>4842</v>
      </c>
      <c r="L494">
        <v>2898</v>
      </c>
      <c r="M494">
        <v>83.5</v>
      </c>
    </row>
    <row r="495" spans="2:13" x14ac:dyDescent="0.3">
      <c r="B495" s="5">
        <v>46082</v>
      </c>
      <c r="C495" t="s">
        <v>30</v>
      </c>
      <c r="D495" t="s">
        <v>27</v>
      </c>
      <c r="E495" t="s">
        <v>21</v>
      </c>
      <c r="F495" t="s">
        <v>17</v>
      </c>
      <c r="G495">
        <v>139</v>
      </c>
      <c r="H495">
        <v>92.53</v>
      </c>
      <c r="I495">
        <v>67.87</v>
      </c>
      <c r="J495">
        <v>1.67</v>
      </c>
      <c r="K495">
        <v>12861.67</v>
      </c>
      <c r="L495">
        <v>9433.93</v>
      </c>
      <c r="M495">
        <v>232.13</v>
      </c>
    </row>
    <row r="496" spans="2:13" x14ac:dyDescent="0.3">
      <c r="B496" s="5">
        <v>46082</v>
      </c>
      <c r="C496" t="s">
        <v>38</v>
      </c>
      <c r="D496" t="s">
        <v>37</v>
      </c>
      <c r="E496" t="s">
        <v>21</v>
      </c>
      <c r="F496" t="s">
        <v>17</v>
      </c>
      <c r="G496">
        <v>49</v>
      </c>
      <c r="H496">
        <v>216.22</v>
      </c>
      <c r="I496">
        <v>170.29</v>
      </c>
      <c r="J496">
        <v>1.67</v>
      </c>
      <c r="K496">
        <v>10594.78</v>
      </c>
      <c r="L496">
        <v>8344.2099999999991</v>
      </c>
      <c r="M496">
        <v>81.83</v>
      </c>
    </row>
    <row r="497" spans="2:13" x14ac:dyDescent="0.3">
      <c r="B497" s="5">
        <v>46113</v>
      </c>
      <c r="C497" t="s">
        <v>14</v>
      </c>
      <c r="D497" t="s">
        <v>15</v>
      </c>
      <c r="E497" t="s">
        <v>21</v>
      </c>
      <c r="F497" t="s">
        <v>17</v>
      </c>
      <c r="G497">
        <v>116</v>
      </c>
      <c r="H497">
        <v>270.64999999999998</v>
      </c>
      <c r="I497">
        <v>210.49</v>
      </c>
      <c r="J497">
        <v>1.67</v>
      </c>
      <c r="K497">
        <v>31395.399999999998</v>
      </c>
      <c r="L497">
        <v>24416.84</v>
      </c>
      <c r="M497">
        <v>193.72</v>
      </c>
    </row>
    <row r="498" spans="2:13" x14ac:dyDescent="0.3">
      <c r="B498" s="5">
        <v>46113</v>
      </c>
      <c r="C498" t="s">
        <v>46</v>
      </c>
      <c r="D498" t="s">
        <v>47</v>
      </c>
      <c r="E498" t="s">
        <v>21</v>
      </c>
      <c r="F498" t="s">
        <v>17</v>
      </c>
      <c r="G498">
        <v>88</v>
      </c>
      <c r="H498">
        <v>143.26</v>
      </c>
      <c r="I498">
        <v>93.49</v>
      </c>
      <c r="J498">
        <v>1.67</v>
      </c>
      <c r="K498">
        <v>12606.88</v>
      </c>
      <c r="L498">
        <v>8227.119999999999</v>
      </c>
      <c r="M498">
        <v>146.95999999999998</v>
      </c>
    </row>
    <row r="499" spans="2:13" x14ac:dyDescent="0.3">
      <c r="B499" s="5">
        <v>46113</v>
      </c>
      <c r="C499" t="s">
        <v>48</v>
      </c>
      <c r="D499" t="s">
        <v>47</v>
      </c>
      <c r="E499" t="s">
        <v>21</v>
      </c>
      <c r="F499" t="s">
        <v>17</v>
      </c>
      <c r="G499">
        <v>73</v>
      </c>
      <c r="H499">
        <v>119.54</v>
      </c>
      <c r="I499">
        <v>76.94</v>
      </c>
      <c r="J499">
        <v>1.67</v>
      </c>
      <c r="K499">
        <v>8726.42</v>
      </c>
      <c r="L499">
        <v>5616.62</v>
      </c>
      <c r="M499">
        <v>121.91</v>
      </c>
    </row>
    <row r="500" spans="2:13" x14ac:dyDescent="0.3">
      <c r="B500" s="5">
        <v>46113</v>
      </c>
      <c r="C500" t="s">
        <v>41</v>
      </c>
      <c r="D500" t="s">
        <v>42</v>
      </c>
      <c r="E500" t="s">
        <v>21</v>
      </c>
      <c r="F500" t="s">
        <v>17</v>
      </c>
      <c r="G500">
        <v>68</v>
      </c>
      <c r="H500">
        <v>189.66</v>
      </c>
      <c r="I500">
        <v>115.7</v>
      </c>
      <c r="J500">
        <v>1.67</v>
      </c>
      <c r="K500">
        <v>12896.88</v>
      </c>
      <c r="L500">
        <v>7867.6</v>
      </c>
      <c r="M500">
        <v>113.56</v>
      </c>
    </row>
    <row r="501" spans="2:13" x14ac:dyDescent="0.3">
      <c r="B501" s="5">
        <v>46113</v>
      </c>
      <c r="C501" t="s">
        <v>44</v>
      </c>
      <c r="D501" t="s">
        <v>42</v>
      </c>
      <c r="E501" t="s">
        <v>21</v>
      </c>
      <c r="F501" t="s">
        <v>17</v>
      </c>
      <c r="G501">
        <v>32</v>
      </c>
      <c r="H501">
        <v>205.48</v>
      </c>
      <c r="I501">
        <v>127.7</v>
      </c>
      <c r="J501">
        <v>1.67</v>
      </c>
      <c r="K501">
        <v>6575.36</v>
      </c>
      <c r="L501">
        <v>4086.4</v>
      </c>
      <c r="M501">
        <v>53.44</v>
      </c>
    </row>
    <row r="502" spans="2:13" x14ac:dyDescent="0.3">
      <c r="B502" s="5">
        <v>46113</v>
      </c>
      <c r="C502" t="s">
        <v>45</v>
      </c>
      <c r="D502" t="s">
        <v>42</v>
      </c>
      <c r="E502" t="s">
        <v>21</v>
      </c>
      <c r="F502" t="s">
        <v>17</v>
      </c>
      <c r="G502">
        <v>54</v>
      </c>
      <c r="H502">
        <v>96.84</v>
      </c>
      <c r="I502">
        <v>57.96</v>
      </c>
      <c r="J502">
        <v>1.67</v>
      </c>
      <c r="K502">
        <v>5229.3600000000006</v>
      </c>
      <c r="L502">
        <v>3129.84</v>
      </c>
      <c r="M502">
        <v>90.179999999999993</v>
      </c>
    </row>
    <row r="503" spans="2:13" x14ac:dyDescent="0.3">
      <c r="B503" s="5">
        <v>46113</v>
      </c>
      <c r="C503" t="s">
        <v>30</v>
      </c>
      <c r="D503" t="s">
        <v>27</v>
      </c>
      <c r="E503" t="s">
        <v>21</v>
      </c>
      <c r="F503" t="s">
        <v>17</v>
      </c>
      <c r="G503">
        <v>147</v>
      </c>
      <c r="H503">
        <v>92.53</v>
      </c>
      <c r="I503">
        <v>67.87</v>
      </c>
      <c r="J503">
        <v>1.67</v>
      </c>
      <c r="K503">
        <v>13601.91</v>
      </c>
      <c r="L503">
        <v>9976.8900000000012</v>
      </c>
      <c r="M503">
        <v>245.48999999999998</v>
      </c>
    </row>
    <row r="504" spans="2:13" x14ac:dyDescent="0.3">
      <c r="B504" s="5">
        <v>46113</v>
      </c>
      <c r="C504" t="s">
        <v>38</v>
      </c>
      <c r="D504" t="s">
        <v>37</v>
      </c>
      <c r="E504" t="s">
        <v>21</v>
      </c>
      <c r="F504" t="s">
        <v>17</v>
      </c>
      <c r="G504">
        <v>52</v>
      </c>
      <c r="H504">
        <v>216.22</v>
      </c>
      <c r="I504">
        <v>170.29</v>
      </c>
      <c r="J504">
        <v>1.67</v>
      </c>
      <c r="K504">
        <v>11243.44</v>
      </c>
      <c r="L504">
        <v>8855.08</v>
      </c>
      <c r="M504">
        <v>86.84</v>
      </c>
    </row>
    <row r="505" spans="2:13" x14ac:dyDescent="0.3">
      <c r="B505" s="5">
        <v>46143</v>
      </c>
      <c r="C505" t="s">
        <v>14</v>
      </c>
      <c r="D505" t="s">
        <v>15</v>
      </c>
      <c r="E505" t="s">
        <v>21</v>
      </c>
      <c r="F505" t="s">
        <v>17</v>
      </c>
      <c r="G505">
        <v>126</v>
      </c>
      <c r="H505">
        <v>270.64999999999998</v>
      </c>
      <c r="I505">
        <v>210.49</v>
      </c>
      <c r="J505">
        <v>1.67</v>
      </c>
      <c r="K505">
        <v>34101.899999999994</v>
      </c>
      <c r="L505">
        <v>26521.74</v>
      </c>
      <c r="M505">
        <v>210.42</v>
      </c>
    </row>
    <row r="506" spans="2:13" x14ac:dyDescent="0.3">
      <c r="B506" s="5">
        <v>46143</v>
      </c>
      <c r="C506" t="s">
        <v>46</v>
      </c>
      <c r="D506" t="s">
        <v>47</v>
      </c>
      <c r="E506" t="s">
        <v>21</v>
      </c>
      <c r="F506" t="s">
        <v>17</v>
      </c>
      <c r="G506">
        <v>84</v>
      </c>
      <c r="H506">
        <v>143.26</v>
      </c>
      <c r="I506">
        <v>93.49</v>
      </c>
      <c r="J506">
        <v>1.67</v>
      </c>
      <c r="K506">
        <v>12033.84</v>
      </c>
      <c r="L506">
        <v>7853.16</v>
      </c>
      <c r="M506">
        <v>140.28</v>
      </c>
    </row>
    <row r="507" spans="2:13" x14ac:dyDescent="0.3">
      <c r="B507" s="5">
        <v>46143</v>
      </c>
      <c r="C507" t="s">
        <v>48</v>
      </c>
      <c r="D507" t="s">
        <v>47</v>
      </c>
      <c r="E507" t="s">
        <v>21</v>
      </c>
      <c r="F507" t="s">
        <v>17</v>
      </c>
      <c r="G507">
        <v>77</v>
      </c>
      <c r="H507">
        <v>119.54</v>
      </c>
      <c r="I507">
        <v>76.94</v>
      </c>
      <c r="J507">
        <v>1.67</v>
      </c>
      <c r="K507">
        <v>9204.58</v>
      </c>
      <c r="L507">
        <v>5924.38</v>
      </c>
      <c r="M507">
        <v>128.59</v>
      </c>
    </row>
    <row r="508" spans="2:13" x14ac:dyDescent="0.3">
      <c r="B508" s="5">
        <v>46143</v>
      </c>
      <c r="C508" t="s">
        <v>41</v>
      </c>
      <c r="D508" t="s">
        <v>42</v>
      </c>
      <c r="E508" t="s">
        <v>21</v>
      </c>
      <c r="F508" t="s">
        <v>17</v>
      </c>
      <c r="G508">
        <v>72</v>
      </c>
      <c r="H508">
        <v>189.66</v>
      </c>
      <c r="I508">
        <v>115.7</v>
      </c>
      <c r="J508">
        <v>1.67</v>
      </c>
      <c r="K508">
        <v>13655.52</v>
      </c>
      <c r="L508">
        <v>8330.4</v>
      </c>
      <c r="M508">
        <v>120.24</v>
      </c>
    </row>
    <row r="509" spans="2:13" x14ac:dyDescent="0.3">
      <c r="B509" s="5">
        <v>46143</v>
      </c>
      <c r="C509" t="s">
        <v>44</v>
      </c>
      <c r="D509" t="s">
        <v>42</v>
      </c>
      <c r="E509" t="s">
        <v>21</v>
      </c>
      <c r="F509" t="s">
        <v>17</v>
      </c>
      <c r="G509">
        <v>32</v>
      </c>
      <c r="H509">
        <v>205.48</v>
      </c>
      <c r="I509">
        <v>127.7</v>
      </c>
      <c r="J509">
        <v>1.67</v>
      </c>
      <c r="K509">
        <v>6575.36</v>
      </c>
      <c r="L509">
        <v>4086.4</v>
      </c>
      <c r="M509">
        <v>53.44</v>
      </c>
    </row>
    <row r="510" spans="2:13" x14ac:dyDescent="0.3">
      <c r="B510" s="5">
        <v>46143</v>
      </c>
      <c r="C510" t="s">
        <v>45</v>
      </c>
      <c r="D510" t="s">
        <v>42</v>
      </c>
      <c r="E510" t="s">
        <v>21</v>
      </c>
      <c r="F510" t="s">
        <v>17</v>
      </c>
      <c r="G510">
        <v>55</v>
      </c>
      <c r="H510">
        <v>96.84</v>
      </c>
      <c r="I510">
        <v>57.96</v>
      </c>
      <c r="J510">
        <v>1.67</v>
      </c>
      <c r="K510">
        <v>5326.2</v>
      </c>
      <c r="L510">
        <v>3187.8</v>
      </c>
      <c r="M510">
        <v>91.85</v>
      </c>
    </row>
    <row r="511" spans="2:13" x14ac:dyDescent="0.3">
      <c r="B511" s="5">
        <v>46143</v>
      </c>
      <c r="C511" t="s">
        <v>30</v>
      </c>
      <c r="D511" t="s">
        <v>27</v>
      </c>
      <c r="E511" t="s">
        <v>21</v>
      </c>
      <c r="F511" t="s">
        <v>17</v>
      </c>
      <c r="G511">
        <v>154</v>
      </c>
      <c r="H511">
        <v>92.53</v>
      </c>
      <c r="I511">
        <v>67.87</v>
      </c>
      <c r="J511">
        <v>1.67</v>
      </c>
      <c r="K511">
        <v>14249.62</v>
      </c>
      <c r="L511">
        <v>10451.980000000001</v>
      </c>
      <c r="M511">
        <v>257.18</v>
      </c>
    </row>
    <row r="512" spans="2:13" x14ac:dyDescent="0.3">
      <c r="B512" s="5">
        <v>46143</v>
      </c>
      <c r="C512" t="s">
        <v>38</v>
      </c>
      <c r="D512" t="s">
        <v>37</v>
      </c>
      <c r="E512" t="s">
        <v>21</v>
      </c>
      <c r="F512" t="s">
        <v>17</v>
      </c>
      <c r="G512">
        <v>67</v>
      </c>
      <c r="H512">
        <v>216.22</v>
      </c>
      <c r="I512">
        <v>170.29</v>
      </c>
      <c r="J512">
        <v>1.67</v>
      </c>
      <c r="K512">
        <v>14486.74</v>
      </c>
      <c r="L512">
        <v>11409.43</v>
      </c>
      <c r="M512">
        <v>111.89</v>
      </c>
    </row>
    <row r="513" spans="2:13" x14ac:dyDescent="0.3">
      <c r="B513" s="5">
        <v>46174</v>
      </c>
      <c r="C513" t="s">
        <v>14</v>
      </c>
      <c r="D513" t="s">
        <v>15</v>
      </c>
      <c r="E513" t="s">
        <v>21</v>
      </c>
      <c r="F513" t="s">
        <v>17</v>
      </c>
      <c r="G513">
        <v>131</v>
      </c>
      <c r="H513">
        <v>270.64999999999998</v>
      </c>
      <c r="I513">
        <v>210.49</v>
      </c>
      <c r="J513">
        <v>1.67</v>
      </c>
      <c r="K513">
        <v>35455.149999999994</v>
      </c>
      <c r="L513">
        <v>27574.190000000002</v>
      </c>
      <c r="M513">
        <v>218.76999999999998</v>
      </c>
    </row>
    <row r="514" spans="2:13" x14ac:dyDescent="0.3">
      <c r="B514" s="5">
        <v>46174</v>
      </c>
      <c r="C514" t="s">
        <v>46</v>
      </c>
      <c r="D514" t="s">
        <v>47</v>
      </c>
      <c r="E514" t="s">
        <v>21</v>
      </c>
      <c r="F514" t="s">
        <v>17</v>
      </c>
      <c r="G514">
        <v>92</v>
      </c>
      <c r="H514">
        <v>143.26</v>
      </c>
      <c r="I514">
        <v>93.49</v>
      </c>
      <c r="J514">
        <v>1.67</v>
      </c>
      <c r="K514">
        <v>13179.919999999998</v>
      </c>
      <c r="L514">
        <v>8601.08</v>
      </c>
      <c r="M514">
        <v>153.63999999999999</v>
      </c>
    </row>
    <row r="515" spans="2:13" x14ac:dyDescent="0.3">
      <c r="B515" s="5">
        <v>46174</v>
      </c>
      <c r="C515" t="s">
        <v>48</v>
      </c>
      <c r="D515" t="s">
        <v>47</v>
      </c>
      <c r="E515" t="s">
        <v>21</v>
      </c>
      <c r="F515" t="s">
        <v>17</v>
      </c>
      <c r="G515">
        <v>76</v>
      </c>
      <c r="H515">
        <v>119.54</v>
      </c>
      <c r="I515">
        <v>76.94</v>
      </c>
      <c r="J515">
        <v>1.67</v>
      </c>
      <c r="K515">
        <v>9085.0400000000009</v>
      </c>
      <c r="L515">
        <v>5847.44</v>
      </c>
      <c r="M515">
        <v>126.91999999999999</v>
      </c>
    </row>
    <row r="516" spans="2:13" x14ac:dyDescent="0.3">
      <c r="B516" s="5">
        <v>46174</v>
      </c>
      <c r="C516" t="s">
        <v>41</v>
      </c>
      <c r="D516" t="s">
        <v>42</v>
      </c>
      <c r="E516" t="s">
        <v>21</v>
      </c>
      <c r="F516" t="s">
        <v>17</v>
      </c>
      <c r="G516">
        <v>71</v>
      </c>
      <c r="H516">
        <v>189.66</v>
      </c>
      <c r="I516">
        <v>115.7</v>
      </c>
      <c r="J516">
        <v>1.67</v>
      </c>
      <c r="K516">
        <v>13465.86</v>
      </c>
      <c r="L516">
        <v>8214.7000000000007</v>
      </c>
      <c r="M516">
        <v>118.57</v>
      </c>
    </row>
    <row r="517" spans="2:13" x14ac:dyDescent="0.3">
      <c r="B517" s="5">
        <v>46174</v>
      </c>
      <c r="C517" t="s">
        <v>44</v>
      </c>
      <c r="D517" t="s">
        <v>42</v>
      </c>
      <c r="E517" t="s">
        <v>21</v>
      </c>
      <c r="F517" t="s">
        <v>17</v>
      </c>
      <c r="G517">
        <v>31</v>
      </c>
      <c r="H517">
        <v>205.48</v>
      </c>
      <c r="I517">
        <v>127.7</v>
      </c>
      <c r="J517">
        <v>1.67</v>
      </c>
      <c r="K517">
        <v>6369.88</v>
      </c>
      <c r="L517">
        <v>3958.7000000000003</v>
      </c>
      <c r="M517">
        <v>51.769999999999996</v>
      </c>
    </row>
    <row r="518" spans="2:13" x14ac:dyDescent="0.3">
      <c r="B518" s="5">
        <v>46174</v>
      </c>
      <c r="C518" t="s">
        <v>45</v>
      </c>
      <c r="D518" t="s">
        <v>42</v>
      </c>
      <c r="E518" t="s">
        <v>21</v>
      </c>
      <c r="F518" t="s">
        <v>17</v>
      </c>
      <c r="G518">
        <v>55</v>
      </c>
      <c r="H518">
        <v>96.84</v>
      </c>
      <c r="I518">
        <v>57.96</v>
      </c>
      <c r="J518">
        <v>1.67</v>
      </c>
      <c r="K518">
        <v>5326.2</v>
      </c>
      <c r="L518">
        <v>3187.8</v>
      </c>
      <c r="M518">
        <v>91.85</v>
      </c>
    </row>
    <row r="519" spans="2:13" x14ac:dyDescent="0.3">
      <c r="B519" s="5">
        <v>46174</v>
      </c>
      <c r="C519" t="s">
        <v>30</v>
      </c>
      <c r="D519" t="s">
        <v>27</v>
      </c>
      <c r="E519" t="s">
        <v>21</v>
      </c>
      <c r="F519" t="s">
        <v>17</v>
      </c>
      <c r="G519">
        <v>154</v>
      </c>
      <c r="H519">
        <v>92.53</v>
      </c>
      <c r="I519">
        <v>67.87</v>
      </c>
      <c r="J519">
        <v>1.67</v>
      </c>
      <c r="K519">
        <v>14249.62</v>
      </c>
      <c r="L519">
        <v>10451.980000000001</v>
      </c>
      <c r="M519">
        <v>257.18</v>
      </c>
    </row>
    <row r="520" spans="2:13" x14ac:dyDescent="0.3">
      <c r="B520" s="5">
        <v>46174</v>
      </c>
      <c r="C520" t="s">
        <v>38</v>
      </c>
      <c r="D520" t="s">
        <v>37</v>
      </c>
      <c r="E520" t="s">
        <v>21</v>
      </c>
      <c r="F520" t="s">
        <v>17</v>
      </c>
      <c r="G520">
        <v>69</v>
      </c>
      <c r="H520">
        <v>216.22</v>
      </c>
      <c r="I520">
        <v>170.29</v>
      </c>
      <c r="J520">
        <v>1.67</v>
      </c>
      <c r="K520">
        <v>14919.18</v>
      </c>
      <c r="L520">
        <v>11750.01</v>
      </c>
      <c r="M520">
        <v>115.22999999999999</v>
      </c>
    </row>
    <row r="521" spans="2:13" x14ac:dyDescent="0.3">
      <c r="B521" s="5">
        <v>46204</v>
      </c>
      <c r="C521" t="s">
        <v>14</v>
      </c>
      <c r="D521" t="s">
        <v>15</v>
      </c>
      <c r="E521" t="s">
        <v>21</v>
      </c>
      <c r="F521" t="s">
        <v>17</v>
      </c>
      <c r="G521">
        <v>140</v>
      </c>
      <c r="H521">
        <v>270.64999999999998</v>
      </c>
      <c r="I521">
        <v>210.49</v>
      </c>
      <c r="J521">
        <v>1.67</v>
      </c>
      <c r="K521">
        <v>37891</v>
      </c>
      <c r="L521">
        <v>29468.600000000002</v>
      </c>
      <c r="M521">
        <v>233.79999999999998</v>
      </c>
    </row>
    <row r="522" spans="2:13" x14ac:dyDescent="0.3">
      <c r="B522" s="5">
        <v>46204</v>
      </c>
      <c r="C522" t="s">
        <v>46</v>
      </c>
      <c r="D522" t="s">
        <v>47</v>
      </c>
      <c r="E522" t="s">
        <v>21</v>
      </c>
      <c r="F522" t="s">
        <v>17</v>
      </c>
      <c r="G522">
        <v>88</v>
      </c>
      <c r="H522">
        <v>143.26</v>
      </c>
      <c r="I522">
        <v>93.49</v>
      </c>
      <c r="J522">
        <v>1.67</v>
      </c>
      <c r="K522">
        <v>12606.88</v>
      </c>
      <c r="L522">
        <v>8227.119999999999</v>
      </c>
      <c r="M522">
        <v>146.95999999999998</v>
      </c>
    </row>
    <row r="523" spans="2:13" x14ac:dyDescent="0.3">
      <c r="B523" s="5">
        <v>46204</v>
      </c>
      <c r="C523" t="s">
        <v>48</v>
      </c>
      <c r="D523" t="s">
        <v>47</v>
      </c>
      <c r="E523" t="s">
        <v>21</v>
      </c>
      <c r="F523" t="s">
        <v>17</v>
      </c>
      <c r="G523">
        <v>73</v>
      </c>
      <c r="H523">
        <v>119.54</v>
      </c>
      <c r="I523">
        <v>76.94</v>
      </c>
      <c r="J523">
        <v>1.67</v>
      </c>
      <c r="K523">
        <v>8726.42</v>
      </c>
      <c r="L523">
        <v>5616.62</v>
      </c>
      <c r="M523">
        <v>121.91</v>
      </c>
    </row>
    <row r="524" spans="2:13" x14ac:dyDescent="0.3">
      <c r="B524" s="5">
        <v>46204</v>
      </c>
      <c r="C524" t="s">
        <v>41</v>
      </c>
      <c r="D524" t="s">
        <v>42</v>
      </c>
      <c r="E524" t="s">
        <v>21</v>
      </c>
      <c r="F524" t="s">
        <v>17</v>
      </c>
      <c r="G524">
        <v>68</v>
      </c>
      <c r="H524">
        <v>189.66</v>
      </c>
      <c r="I524">
        <v>115.7</v>
      </c>
      <c r="J524">
        <v>1.67</v>
      </c>
      <c r="K524">
        <v>12896.88</v>
      </c>
      <c r="L524">
        <v>7867.6</v>
      </c>
      <c r="M524">
        <v>113.56</v>
      </c>
    </row>
    <row r="525" spans="2:13" x14ac:dyDescent="0.3">
      <c r="B525" s="5">
        <v>46204</v>
      </c>
      <c r="C525" t="s">
        <v>44</v>
      </c>
      <c r="D525" t="s">
        <v>42</v>
      </c>
      <c r="E525" t="s">
        <v>21</v>
      </c>
      <c r="F525" t="s">
        <v>17</v>
      </c>
      <c r="G525">
        <v>31</v>
      </c>
      <c r="H525">
        <v>205.48</v>
      </c>
      <c r="I525">
        <v>127.7</v>
      </c>
      <c r="J525">
        <v>1.67</v>
      </c>
      <c r="K525">
        <v>6369.88</v>
      </c>
      <c r="L525">
        <v>3958.7000000000003</v>
      </c>
      <c r="M525">
        <v>51.769999999999996</v>
      </c>
    </row>
    <row r="526" spans="2:13" x14ac:dyDescent="0.3">
      <c r="B526" s="5">
        <v>46204</v>
      </c>
      <c r="C526" t="s">
        <v>45</v>
      </c>
      <c r="D526" t="s">
        <v>42</v>
      </c>
      <c r="E526" t="s">
        <v>21</v>
      </c>
      <c r="F526" t="s">
        <v>17</v>
      </c>
      <c r="G526">
        <v>55</v>
      </c>
      <c r="H526">
        <v>96.84</v>
      </c>
      <c r="I526">
        <v>57.96</v>
      </c>
      <c r="J526">
        <v>1.67</v>
      </c>
      <c r="K526">
        <v>5326.2</v>
      </c>
      <c r="L526">
        <v>3187.8</v>
      </c>
      <c r="M526">
        <v>91.85</v>
      </c>
    </row>
    <row r="527" spans="2:13" x14ac:dyDescent="0.3">
      <c r="B527" s="5">
        <v>46204</v>
      </c>
      <c r="C527" t="s">
        <v>30</v>
      </c>
      <c r="D527" t="s">
        <v>27</v>
      </c>
      <c r="E527" t="s">
        <v>21</v>
      </c>
      <c r="F527" t="s">
        <v>17</v>
      </c>
      <c r="G527">
        <v>155</v>
      </c>
      <c r="H527">
        <v>92.53</v>
      </c>
      <c r="I527">
        <v>67.87</v>
      </c>
      <c r="J527">
        <v>1.67</v>
      </c>
      <c r="K527">
        <v>14342.15</v>
      </c>
      <c r="L527">
        <v>10519.85</v>
      </c>
      <c r="M527">
        <v>258.84999999999997</v>
      </c>
    </row>
    <row r="528" spans="2:13" x14ac:dyDescent="0.3">
      <c r="B528" s="5">
        <v>46204</v>
      </c>
      <c r="C528" t="s">
        <v>38</v>
      </c>
      <c r="D528" t="s">
        <v>37</v>
      </c>
      <c r="E528" t="s">
        <v>21</v>
      </c>
      <c r="F528" t="s">
        <v>17</v>
      </c>
      <c r="G528">
        <v>64</v>
      </c>
      <c r="H528">
        <v>216.22</v>
      </c>
      <c r="I528">
        <v>170.29</v>
      </c>
      <c r="J528">
        <v>1.67</v>
      </c>
      <c r="K528">
        <v>13838.08</v>
      </c>
      <c r="L528">
        <v>10898.56</v>
      </c>
      <c r="M528">
        <v>106.88</v>
      </c>
    </row>
    <row r="529" spans="2:13" x14ac:dyDescent="0.3">
      <c r="B529" s="5">
        <v>46235</v>
      </c>
      <c r="C529" t="s">
        <v>14</v>
      </c>
      <c r="D529" t="s">
        <v>15</v>
      </c>
      <c r="E529" t="s">
        <v>21</v>
      </c>
      <c r="F529" t="s">
        <v>17</v>
      </c>
      <c r="G529">
        <v>134</v>
      </c>
      <c r="H529">
        <v>270.64999999999998</v>
      </c>
      <c r="I529">
        <v>210.49</v>
      </c>
      <c r="J529">
        <v>1.67</v>
      </c>
      <c r="K529">
        <v>36267.1</v>
      </c>
      <c r="L529">
        <v>28205.66</v>
      </c>
      <c r="M529">
        <v>223.78</v>
      </c>
    </row>
    <row r="530" spans="2:13" x14ac:dyDescent="0.3">
      <c r="B530" s="5">
        <v>46235</v>
      </c>
      <c r="C530" t="s">
        <v>46</v>
      </c>
      <c r="D530" t="s">
        <v>47</v>
      </c>
      <c r="E530" t="s">
        <v>21</v>
      </c>
      <c r="F530" t="s">
        <v>17</v>
      </c>
      <c r="G530">
        <v>84</v>
      </c>
      <c r="H530">
        <v>143.26</v>
      </c>
      <c r="I530">
        <v>93.49</v>
      </c>
      <c r="J530">
        <v>1.67</v>
      </c>
      <c r="K530">
        <v>12033.84</v>
      </c>
      <c r="L530">
        <v>7853.16</v>
      </c>
      <c r="M530">
        <v>140.28</v>
      </c>
    </row>
    <row r="531" spans="2:13" x14ac:dyDescent="0.3">
      <c r="B531" s="5">
        <v>46235</v>
      </c>
      <c r="C531" t="s">
        <v>48</v>
      </c>
      <c r="D531" t="s">
        <v>47</v>
      </c>
      <c r="E531" t="s">
        <v>21</v>
      </c>
      <c r="F531" t="s">
        <v>17</v>
      </c>
      <c r="G531">
        <v>73</v>
      </c>
      <c r="H531">
        <v>119.54</v>
      </c>
      <c r="I531">
        <v>76.94</v>
      </c>
      <c r="J531">
        <v>1.67</v>
      </c>
      <c r="K531">
        <v>8726.42</v>
      </c>
      <c r="L531">
        <v>5616.62</v>
      </c>
      <c r="M531">
        <v>121.91</v>
      </c>
    </row>
    <row r="532" spans="2:13" x14ac:dyDescent="0.3">
      <c r="B532" s="5">
        <v>46235</v>
      </c>
      <c r="C532" t="s">
        <v>41</v>
      </c>
      <c r="D532" t="s">
        <v>42</v>
      </c>
      <c r="E532" t="s">
        <v>21</v>
      </c>
      <c r="F532" t="s">
        <v>17</v>
      </c>
      <c r="G532">
        <v>70</v>
      </c>
      <c r="H532">
        <v>189.66</v>
      </c>
      <c r="I532">
        <v>115.7</v>
      </c>
      <c r="J532">
        <v>1.67</v>
      </c>
      <c r="K532">
        <v>13276.199999999999</v>
      </c>
      <c r="L532">
        <v>8099</v>
      </c>
      <c r="M532">
        <v>116.89999999999999</v>
      </c>
    </row>
    <row r="533" spans="2:13" x14ac:dyDescent="0.3">
      <c r="B533" s="5">
        <v>46235</v>
      </c>
      <c r="C533" t="s">
        <v>44</v>
      </c>
      <c r="D533" t="s">
        <v>42</v>
      </c>
      <c r="E533" t="s">
        <v>21</v>
      </c>
      <c r="F533" t="s">
        <v>17</v>
      </c>
      <c r="G533">
        <v>30</v>
      </c>
      <c r="H533">
        <v>205.48</v>
      </c>
      <c r="I533">
        <v>127.7</v>
      </c>
      <c r="J533">
        <v>1.67</v>
      </c>
      <c r="K533">
        <v>6164.4</v>
      </c>
      <c r="L533">
        <v>3831</v>
      </c>
      <c r="M533">
        <v>50.099999999999994</v>
      </c>
    </row>
    <row r="534" spans="2:13" x14ac:dyDescent="0.3">
      <c r="B534" s="5">
        <v>46235</v>
      </c>
      <c r="C534" t="s">
        <v>45</v>
      </c>
      <c r="D534" t="s">
        <v>42</v>
      </c>
      <c r="E534" t="s">
        <v>21</v>
      </c>
      <c r="F534" t="s">
        <v>17</v>
      </c>
      <c r="G534">
        <v>54</v>
      </c>
      <c r="H534">
        <v>96.84</v>
      </c>
      <c r="I534">
        <v>57.96</v>
      </c>
      <c r="J534">
        <v>1.67</v>
      </c>
      <c r="K534">
        <v>5229.3600000000006</v>
      </c>
      <c r="L534">
        <v>3129.84</v>
      </c>
      <c r="M534">
        <v>90.179999999999993</v>
      </c>
    </row>
    <row r="535" spans="2:13" x14ac:dyDescent="0.3">
      <c r="B535" s="5">
        <v>46235</v>
      </c>
      <c r="C535" t="s">
        <v>30</v>
      </c>
      <c r="D535" t="s">
        <v>27</v>
      </c>
      <c r="E535" t="s">
        <v>21</v>
      </c>
      <c r="F535" t="s">
        <v>17</v>
      </c>
      <c r="G535">
        <v>162</v>
      </c>
      <c r="H535">
        <v>92.53</v>
      </c>
      <c r="I535">
        <v>67.87</v>
      </c>
      <c r="J535">
        <v>1.67</v>
      </c>
      <c r="K535">
        <v>14989.86</v>
      </c>
      <c r="L535">
        <v>10994.94</v>
      </c>
      <c r="M535">
        <v>270.53999999999996</v>
      </c>
    </row>
    <row r="536" spans="2:13" x14ac:dyDescent="0.3">
      <c r="B536" s="5">
        <v>46235</v>
      </c>
      <c r="C536" t="s">
        <v>38</v>
      </c>
      <c r="D536" t="s">
        <v>37</v>
      </c>
      <c r="E536" t="s">
        <v>21</v>
      </c>
      <c r="F536" t="s">
        <v>17</v>
      </c>
      <c r="G536">
        <v>58</v>
      </c>
      <c r="H536">
        <v>216.22</v>
      </c>
      <c r="I536">
        <v>170.29</v>
      </c>
      <c r="J536">
        <v>1.67</v>
      </c>
      <c r="K536">
        <v>12540.76</v>
      </c>
      <c r="L536">
        <v>9876.82</v>
      </c>
      <c r="M536">
        <v>96.86</v>
      </c>
    </row>
    <row r="537" spans="2:13" x14ac:dyDescent="0.3">
      <c r="B537" s="5">
        <v>46266</v>
      </c>
      <c r="C537" t="s">
        <v>14</v>
      </c>
      <c r="D537" t="s">
        <v>15</v>
      </c>
      <c r="E537" t="s">
        <v>21</v>
      </c>
      <c r="F537" t="s">
        <v>17</v>
      </c>
      <c r="G537">
        <v>110</v>
      </c>
      <c r="H537">
        <v>270.64999999999998</v>
      </c>
      <c r="I537">
        <v>210.49</v>
      </c>
      <c r="J537">
        <v>1.67</v>
      </c>
      <c r="K537">
        <v>29771.499999999996</v>
      </c>
      <c r="L537">
        <v>23153.9</v>
      </c>
      <c r="M537">
        <v>183.7</v>
      </c>
    </row>
    <row r="538" spans="2:13" x14ac:dyDescent="0.3">
      <c r="B538" s="5">
        <v>46266</v>
      </c>
      <c r="C538" t="s">
        <v>46</v>
      </c>
      <c r="D538" t="s">
        <v>47</v>
      </c>
      <c r="E538" t="s">
        <v>21</v>
      </c>
      <c r="F538" t="s">
        <v>17</v>
      </c>
      <c r="G538">
        <v>94</v>
      </c>
      <c r="H538">
        <v>143.26</v>
      </c>
      <c r="I538">
        <v>93.49</v>
      </c>
      <c r="J538">
        <v>1.67</v>
      </c>
      <c r="K538">
        <v>13466.439999999999</v>
      </c>
      <c r="L538">
        <v>8788.06</v>
      </c>
      <c r="M538">
        <v>156.97999999999999</v>
      </c>
    </row>
    <row r="539" spans="2:13" x14ac:dyDescent="0.3">
      <c r="B539" s="5">
        <v>46266</v>
      </c>
      <c r="C539" t="s">
        <v>48</v>
      </c>
      <c r="D539" t="s">
        <v>47</v>
      </c>
      <c r="E539" t="s">
        <v>21</v>
      </c>
      <c r="F539" t="s">
        <v>17</v>
      </c>
      <c r="G539">
        <v>81</v>
      </c>
      <c r="H539">
        <v>119.54</v>
      </c>
      <c r="I539">
        <v>76.94</v>
      </c>
      <c r="J539">
        <v>1.67</v>
      </c>
      <c r="K539">
        <v>9682.74</v>
      </c>
      <c r="L539">
        <v>6232.1399999999994</v>
      </c>
      <c r="M539">
        <v>135.26999999999998</v>
      </c>
    </row>
    <row r="540" spans="2:13" x14ac:dyDescent="0.3">
      <c r="B540" s="5">
        <v>46266</v>
      </c>
      <c r="C540" t="s">
        <v>41</v>
      </c>
      <c r="D540" t="s">
        <v>42</v>
      </c>
      <c r="E540" t="s">
        <v>21</v>
      </c>
      <c r="F540" t="s">
        <v>17</v>
      </c>
      <c r="G540">
        <v>73</v>
      </c>
      <c r="H540">
        <v>189.66</v>
      </c>
      <c r="I540">
        <v>115.7</v>
      </c>
      <c r="J540">
        <v>1.67</v>
      </c>
      <c r="K540">
        <v>13845.18</v>
      </c>
      <c r="L540">
        <v>8446.1</v>
      </c>
      <c r="M540">
        <v>121.91</v>
      </c>
    </row>
    <row r="541" spans="2:13" x14ac:dyDescent="0.3">
      <c r="B541" s="5">
        <v>46266</v>
      </c>
      <c r="C541" t="s">
        <v>44</v>
      </c>
      <c r="D541" t="s">
        <v>42</v>
      </c>
      <c r="E541" t="s">
        <v>21</v>
      </c>
      <c r="F541" t="s">
        <v>17</v>
      </c>
      <c r="G541">
        <v>34</v>
      </c>
      <c r="H541">
        <v>205.48</v>
      </c>
      <c r="I541">
        <v>127.7</v>
      </c>
      <c r="J541">
        <v>1.67</v>
      </c>
      <c r="K541">
        <v>6986.32</v>
      </c>
      <c r="L541">
        <v>4341.8</v>
      </c>
      <c r="M541">
        <v>56.78</v>
      </c>
    </row>
    <row r="542" spans="2:13" x14ac:dyDescent="0.3">
      <c r="B542" s="5">
        <v>46266</v>
      </c>
      <c r="C542" t="s">
        <v>45</v>
      </c>
      <c r="D542" t="s">
        <v>42</v>
      </c>
      <c r="E542" t="s">
        <v>21</v>
      </c>
      <c r="F542" t="s">
        <v>17</v>
      </c>
      <c r="G542">
        <v>58</v>
      </c>
      <c r="H542">
        <v>96.84</v>
      </c>
      <c r="I542">
        <v>57.96</v>
      </c>
      <c r="J542">
        <v>1.67</v>
      </c>
      <c r="K542">
        <v>5616.72</v>
      </c>
      <c r="L542">
        <v>3361.68</v>
      </c>
      <c r="M542">
        <v>96.86</v>
      </c>
    </row>
    <row r="543" spans="2:13" x14ac:dyDescent="0.3">
      <c r="B543" s="5">
        <v>46266</v>
      </c>
      <c r="C543" t="s">
        <v>30</v>
      </c>
      <c r="D543" t="s">
        <v>27</v>
      </c>
      <c r="E543" t="s">
        <v>21</v>
      </c>
      <c r="F543" t="s">
        <v>17</v>
      </c>
      <c r="G543">
        <v>150</v>
      </c>
      <c r="H543">
        <v>92.53</v>
      </c>
      <c r="I543">
        <v>67.87</v>
      </c>
      <c r="J543">
        <v>1.67</v>
      </c>
      <c r="K543">
        <v>13879.5</v>
      </c>
      <c r="L543">
        <v>10180.5</v>
      </c>
      <c r="M543">
        <v>250.5</v>
      </c>
    </row>
    <row r="544" spans="2:13" x14ac:dyDescent="0.3">
      <c r="B544" s="5">
        <v>46266</v>
      </c>
      <c r="C544" t="s">
        <v>38</v>
      </c>
      <c r="D544" t="s">
        <v>37</v>
      </c>
      <c r="E544" t="s">
        <v>21</v>
      </c>
      <c r="F544" t="s">
        <v>17</v>
      </c>
      <c r="G544">
        <v>54</v>
      </c>
      <c r="H544">
        <v>216.22</v>
      </c>
      <c r="I544">
        <v>170.29</v>
      </c>
      <c r="J544">
        <v>1.67</v>
      </c>
      <c r="K544">
        <v>11675.88</v>
      </c>
      <c r="L544">
        <v>9195.66</v>
      </c>
      <c r="M544">
        <v>90.179999999999993</v>
      </c>
    </row>
    <row r="545" spans="2:13" x14ac:dyDescent="0.3">
      <c r="B545" s="5">
        <v>46296</v>
      </c>
      <c r="C545" t="s">
        <v>14</v>
      </c>
      <c r="D545" t="s">
        <v>15</v>
      </c>
      <c r="E545" t="s">
        <v>21</v>
      </c>
      <c r="F545" t="s">
        <v>17</v>
      </c>
      <c r="G545">
        <v>107</v>
      </c>
      <c r="H545">
        <v>270.64999999999998</v>
      </c>
      <c r="I545">
        <v>210.49</v>
      </c>
      <c r="J545">
        <v>1.67</v>
      </c>
      <c r="K545">
        <v>28959.55</v>
      </c>
      <c r="L545">
        <v>22522.43</v>
      </c>
      <c r="M545">
        <v>178.69</v>
      </c>
    </row>
    <row r="546" spans="2:13" x14ac:dyDescent="0.3">
      <c r="B546" s="5">
        <v>46296</v>
      </c>
      <c r="C546" t="s">
        <v>46</v>
      </c>
      <c r="D546" t="s">
        <v>47</v>
      </c>
      <c r="E546" t="s">
        <v>21</v>
      </c>
      <c r="F546" t="s">
        <v>17</v>
      </c>
      <c r="G546">
        <v>100</v>
      </c>
      <c r="H546">
        <v>143.26</v>
      </c>
      <c r="I546">
        <v>93.49</v>
      </c>
      <c r="J546">
        <v>1.67</v>
      </c>
      <c r="K546">
        <v>14326</v>
      </c>
      <c r="L546">
        <v>9349</v>
      </c>
      <c r="M546">
        <v>167</v>
      </c>
    </row>
    <row r="547" spans="2:13" x14ac:dyDescent="0.3">
      <c r="B547" s="5">
        <v>46296</v>
      </c>
      <c r="C547" t="s">
        <v>48</v>
      </c>
      <c r="D547" t="s">
        <v>47</v>
      </c>
      <c r="E547" t="s">
        <v>21</v>
      </c>
      <c r="F547" t="s">
        <v>17</v>
      </c>
      <c r="G547">
        <v>81</v>
      </c>
      <c r="H547">
        <v>119.54</v>
      </c>
      <c r="I547">
        <v>76.94</v>
      </c>
      <c r="J547">
        <v>1.67</v>
      </c>
      <c r="K547">
        <v>9682.74</v>
      </c>
      <c r="L547">
        <v>6232.1399999999994</v>
      </c>
      <c r="M547">
        <v>135.26999999999998</v>
      </c>
    </row>
    <row r="548" spans="2:13" x14ac:dyDescent="0.3">
      <c r="B548" s="5">
        <v>46296</v>
      </c>
      <c r="C548" t="s">
        <v>41</v>
      </c>
      <c r="D548" t="s">
        <v>42</v>
      </c>
      <c r="E548" t="s">
        <v>21</v>
      </c>
      <c r="F548" t="s">
        <v>17</v>
      </c>
      <c r="G548">
        <v>78</v>
      </c>
      <c r="H548">
        <v>189.66</v>
      </c>
      <c r="I548">
        <v>115.7</v>
      </c>
      <c r="J548">
        <v>1.67</v>
      </c>
      <c r="K548">
        <v>14793.48</v>
      </c>
      <c r="L548">
        <v>9024.6</v>
      </c>
      <c r="M548">
        <v>130.26</v>
      </c>
    </row>
    <row r="549" spans="2:13" x14ac:dyDescent="0.3">
      <c r="B549" s="5">
        <v>46296</v>
      </c>
      <c r="C549" t="s">
        <v>44</v>
      </c>
      <c r="D549" t="s">
        <v>42</v>
      </c>
      <c r="E549" t="s">
        <v>21</v>
      </c>
      <c r="F549" t="s">
        <v>17</v>
      </c>
      <c r="G549">
        <v>37</v>
      </c>
      <c r="H549">
        <v>205.48</v>
      </c>
      <c r="I549">
        <v>127.7</v>
      </c>
      <c r="J549">
        <v>1.67</v>
      </c>
      <c r="K549">
        <v>7602.7599999999993</v>
      </c>
      <c r="L549">
        <v>4724.9000000000005</v>
      </c>
      <c r="M549">
        <v>61.79</v>
      </c>
    </row>
    <row r="550" spans="2:13" x14ac:dyDescent="0.3">
      <c r="B550" s="5">
        <v>46296</v>
      </c>
      <c r="C550" t="s">
        <v>45</v>
      </c>
      <c r="D550" t="s">
        <v>42</v>
      </c>
      <c r="E550" t="s">
        <v>21</v>
      </c>
      <c r="F550" t="s">
        <v>17</v>
      </c>
      <c r="G550">
        <v>66</v>
      </c>
      <c r="H550">
        <v>96.84</v>
      </c>
      <c r="I550">
        <v>57.96</v>
      </c>
      <c r="J550">
        <v>1.67</v>
      </c>
      <c r="K550">
        <v>6391.4400000000005</v>
      </c>
      <c r="L550">
        <v>3825.36</v>
      </c>
      <c r="M550">
        <v>110.22</v>
      </c>
    </row>
    <row r="551" spans="2:13" x14ac:dyDescent="0.3">
      <c r="B551" s="5">
        <v>46296</v>
      </c>
      <c r="C551" t="s">
        <v>30</v>
      </c>
      <c r="D551" t="s">
        <v>27</v>
      </c>
      <c r="E551" t="s">
        <v>21</v>
      </c>
      <c r="F551" t="s">
        <v>17</v>
      </c>
      <c r="G551">
        <v>154</v>
      </c>
      <c r="H551">
        <v>92.53</v>
      </c>
      <c r="I551">
        <v>67.87</v>
      </c>
      <c r="J551">
        <v>1.67</v>
      </c>
      <c r="K551">
        <v>14249.62</v>
      </c>
      <c r="L551">
        <v>10451.980000000001</v>
      </c>
      <c r="M551">
        <v>257.18</v>
      </c>
    </row>
    <row r="552" spans="2:13" x14ac:dyDescent="0.3">
      <c r="B552" s="5">
        <v>46296</v>
      </c>
      <c r="C552" t="s">
        <v>38</v>
      </c>
      <c r="D552" t="s">
        <v>37</v>
      </c>
      <c r="E552" t="s">
        <v>21</v>
      </c>
      <c r="F552" t="s">
        <v>17</v>
      </c>
      <c r="G552">
        <v>47</v>
      </c>
      <c r="H552">
        <v>216.22</v>
      </c>
      <c r="I552">
        <v>170.29</v>
      </c>
      <c r="J552">
        <v>1.67</v>
      </c>
      <c r="K552">
        <v>10162.34</v>
      </c>
      <c r="L552">
        <v>8003.6299999999992</v>
      </c>
      <c r="M552">
        <v>78.489999999999995</v>
      </c>
    </row>
    <row r="553" spans="2:13" x14ac:dyDescent="0.3">
      <c r="B553" s="5">
        <v>46327</v>
      </c>
      <c r="C553" t="s">
        <v>14</v>
      </c>
      <c r="D553" t="s">
        <v>15</v>
      </c>
      <c r="E553" t="s">
        <v>21</v>
      </c>
      <c r="F553" t="s">
        <v>17</v>
      </c>
      <c r="G553">
        <v>105</v>
      </c>
      <c r="H553">
        <v>270.64999999999998</v>
      </c>
      <c r="I553">
        <v>210.49</v>
      </c>
      <c r="J553">
        <v>1.67</v>
      </c>
      <c r="K553">
        <v>28418.249999999996</v>
      </c>
      <c r="L553">
        <v>22101.45</v>
      </c>
      <c r="M553">
        <v>175.35</v>
      </c>
    </row>
    <row r="554" spans="2:13" x14ac:dyDescent="0.3">
      <c r="B554" s="5">
        <v>46327</v>
      </c>
      <c r="C554" t="s">
        <v>46</v>
      </c>
      <c r="D554" t="s">
        <v>47</v>
      </c>
      <c r="E554" t="s">
        <v>21</v>
      </c>
      <c r="F554" t="s">
        <v>17</v>
      </c>
      <c r="G554">
        <v>110</v>
      </c>
      <c r="H554">
        <v>143.26</v>
      </c>
      <c r="I554">
        <v>93.49</v>
      </c>
      <c r="J554">
        <v>1.67</v>
      </c>
      <c r="K554">
        <v>15758.599999999999</v>
      </c>
      <c r="L554">
        <v>10283.9</v>
      </c>
      <c r="M554">
        <v>183.7</v>
      </c>
    </row>
    <row r="555" spans="2:13" x14ac:dyDescent="0.3">
      <c r="B555" s="5">
        <v>46327</v>
      </c>
      <c r="C555" t="s">
        <v>48</v>
      </c>
      <c r="D555" t="s">
        <v>47</v>
      </c>
      <c r="E555" t="s">
        <v>21</v>
      </c>
      <c r="F555" t="s">
        <v>17</v>
      </c>
      <c r="G555">
        <v>88</v>
      </c>
      <c r="H555">
        <v>119.54</v>
      </c>
      <c r="I555">
        <v>76.94</v>
      </c>
      <c r="J555">
        <v>1.67</v>
      </c>
      <c r="K555">
        <v>10519.52</v>
      </c>
      <c r="L555">
        <v>6770.7199999999993</v>
      </c>
      <c r="M555">
        <v>146.95999999999998</v>
      </c>
    </row>
    <row r="556" spans="2:13" x14ac:dyDescent="0.3">
      <c r="B556" s="5">
        <v>46327</v>
      </c>
      <c r="C556" t="s">
        <v>41</v>
      </c>
      <c r="D556" t="s">
        <v>42</v>
      </c>
      <c r="E556" t="s">
        <v>21</v>
      </c>
      <c r="F556" t="s">
        <v>17</v>
      </c>
      <c r="G556">
        <v>90</v>
      </c>
      <c r="H556">
        <v>189.66</v>
      </c>
      <c r="I556">
        <v>115.7</v>
      </c>
      <c r="J556">
        <v>1.67</v>
      </c>
      <c r="K556">
        <v>17069.400000000001</v>
      </c>
      <c r="L556">
        <v>10413</v>
      </c>
      <c r="M556">
        <v>150.29999999999998</v>
      </c>
    </row>
    <row r="557" spans="2:13" x14ac:dyDescent="0.3">
      <c r="B557" s="5">
        <v>46327</v>
      </c>
      <c r="C557" t="s">
        <v>44</v>
      </c>
      <c r="D557" t="s">
        <v>42</v>
      </c>
      <c r="E557" t="s">
        <v>21</v>
      </c>
      <c r="F557" t="s">
        <v>17</v>
      </c>
      <c r="G557">
        <v>41</v>
      </c>
      <c r="H557">
        <v>205.48</v>
      </c>
      <c r="I557">
        <v>127.7</v>
      </c>
      <c r="J557">
        <v>1.67</v>
      </c>
      <c r="K557">
        <v>8424.68</v>
      </c>
      <c r="L557">
        <v>5235.7</v>
      </c>
      <c r="M557">
        <v>68.47</v>
      </c>
    </row>
    <row r="558" spans="2:13" x14ac:dyDescent="0.3">
      <c r="B558" s="5">
        <v>46327</v>
      </c>
      <c r="C558" t="s">
        <v>45</v>
      </c>
      <c r="D558" t="s">
        <v>42</v>
      </c>
      <c r="E558" t="s">
        <v>21</v>
      </c>
      <c r="F558" t="s">
        <v>17</v>
      </c>
      <c r="G558">
        <v>71</v>
      </c>
      <c r="H558">
        <v>96.84</v>
      </c>
      <c r="I558">
        <v>57.96</v>
      </c>
      <c r="J558">
        <v>1.67</v>
      </c>
      <c r="K558">
        <v>6875.64</v>
      </c>
      <c r="L558">
        <v>4115.16</v>
      </c>
      <c r="M558">
        <v>118.57</v>
      </c>
    </row>
    <row r="559" spans="2:13" x14ac:dyDescent="0.3">
      <c r="B559" s="5">
        <v>46327</v>
      </c>
      <c r="C559" t="s">
        <v>30</v>
      </c>
      <c r="D559" t="s">
        <v>27</v>
      </c>
      <c r="E559" t="s">
        <v>21</v>
      </c>
      <c r="F559" t="s">
        <v>17</v>
      </c>
      <c r="G559">
        <v>154</v>
      </c>
      <c r="H559">
        <v>92.53</v>
      </c>
      <c r="I559">
        <v>67.87</v>
      </c>
      <c r="J559">
        <v>1.67</v>
      </c>
      <c r="K559">
        <v>14249.62</v>
      </c>
      <c r="L559">
        <v>10451.980000000001</v>
      </c>
      <c r="M559">
        <v>257.18</v>
      </c>
    </row>
    <row r="560" spans="2:13" x14ac:dyDescent="0.3">
      <c r="B560" s="5">
        <v>46327</v>
      </c>
      <c r="C560" t="s">
        <v>38</v>
      </c>
      <c r="D560" t="s">
        <v>37</v>
      </c>
      <c r="E560" t="s">
        <v>21</v>
      </c>
      <c r="F560" t="s">
        <v>17</v>
      </c>
      <c r="G560">
        <v>47</v>
      </c>
      <c r="H560">
        <v>216.22</v>
      </c>
      <c r="I560">
        <v>170.29</v>
      </c>
      <c r="J560">
        <v>1.67</v>
      </c>
      <c r="K560">
        <v>10162.34</v>
      </c>
      <c r="L560">
        <v>8003.6299999999992</v>
      </c>
      <c r="M560">
        <v>78.489999999999995</v>
      </c>
    </row>
    <row r="561" spans="2:13" x14ac:dyDescent="0.3">
      <c r="B561" s="5">
        <v>46357</v>
      </c>
      <c r="C561" t="s">
        <v>14</v>
      </c>
      <c r="D561" t="s">
        <v>15</v>
      </c>
      <c r="E561" t="s">
        <v>21</v>
      </c>
      <c r="F561" t="s">
        <v>17</v>
      </c>
      <c r="G561">
        <v>104</v>
      </c>
      <c r="H561">
        <v>270.64999999999998</v>
      </c>
      <c r="I561">
        <v>210.49</v>
      </c>
      <c r="J561">
        <v>1.67</v>
      </c>
      <c r="K561">
        <v>28147.599999999999</v>
      </c>
      <c r="L561">
        <v>21890.959999999999</v>
      </c>
      <c r="M561">
        <v>173.68</v>
      </c>
    </row>
    <row r="562" spans="2:13" x14ac:dyDescent="0.3">
      <c r="B562" s="5">
        <v>46357</v>
      </c>
      <c r="C562" t="s">
        <v>46</v>
      </c>
      <c r="D562" t="s">
        <v>47</v>
      </c>
      <c r="E562" t="s">
        <v>21</v>
      </c>
      <c r="F562" t="s">
        <v>17</v>
      </c>
      <c r="G562">
        <v>124</v>
      </c>
      <c r="H562">
        <v>143.26</v>
      </c>
      <c r="I562">
        <v>93.49</v>
      </c>
      <c r="J562">
        <v>1.67</v>
      </c>
      <c r="K562">
        <v>17764.239999999998</v>
      </c>
      <c r="L562">
        <v>11592.76</v>
      </c>
      <c r="M562">
        <v>207.07999999999998</v>
      </c>
    </row>
    <row r="563" spans="2:13" x14ac:dyDescent="0.3">
      <c r="B563" s="5">
        <v>46357</v>
      </c>
      <c r="C563" t="s">
        <v>48</v>
      </c>
      <c r="D563" t="s">
        <v>47</v>
      </c>
      <c r="E563" t="s">
        <v>21</v>
      </c>
      <c r="F563" t="s">
        <v>17</v>
      </c>
      <c r="G563">
        <v>103</v>
      </c>
      <c r="H563">
        <v>119.54</v>
      </c>
      <c r="I563">
        <v>76.94</v>
      </c>
      <c r="J563">
        <v>1.67</v>
      </c>
      <c r="K563">
        <v>12312.62</v>
      </c>
      <c r="L563">
        <v>7924.82</v>
      </c>
      <c r="M563">
        <v>172.01</v>
      </c>
    </row>
    <row r="564" spans="2:13" x14ac:dyDescent="0.3">
      <c r="B564" s="5">
        <v>46357</v>
      </c>
      <c r="C564" t="s">
        <v>41</v>
      </c>
      <c r="D564" t="s">
        <v>42</v>
      </c>
      <c r="E564" t="s">
        <v>21</v>
      </c>
      <c r="F564" t="s">
        <v>17</v>
      </c>
      <c r="G564">
        <v>102</v>
      </c>
      <c r="H564">
        <v>189.66</v>
      </c>
      <c r="I564">
        <v>115.7</v>
      </c>
      <c r="J564">
        <v>1.67</v>
      </c>
      <c r="K564">
        <v>19345.32</v>
      </c>
      <c r="L564">
        <v>11801.4</v>
      </c>
      <c r="M564">
        <v>170.34</v>
      </c>
    </row>
    <row r="565" spans="2:13" x14ac:dyDescent="0.3">
      <c r="B565" s="5">
        <v>46357</v>
      </c>
      <c r="C565" t="s">
        <v>44</v>
      </c>
      <c r="D565" t="s">
        <v>42</v>
      </c>
      <c r="E565" t="s">
        <v>21</v>
      </c>
      <c r="F565" t="s">
        <v>17</v>
      </c>
      <c r="G565">
        <v>45</v>
      </c>
      <c r="H565">
        <v>205.48</v>
      </c>
      <c r="I565">
        <v>127.7</v>
      </c>
      <c r="J565">
        <v>1.67</v>
      </c>
      <c r="K565">
        <v>9246.6</v>
      </c>
      <c r="L565">
        <v>5746.5</v>
      </c>
      <c r="M565">
        <v>75.149999999999991</v>
      </c>
    </row>
    <row r="566" spans="2:13" x14ac:dyDescent="0.3">
      <c r="B566" s="5">
        <v>46357</v>
      </c>
      <c r="C566" t="s">
        <v>45</v>
      </c>
      <c r="D566" t="s">
        <v>42</v>
      </c>
      <c r="E566" t="s">
        <v>21</v>
      </c>
      <c r="F566" t="s">
        <v>17</v>
      </c>
      <c r="G566">
        <v>81</v>
      </c>
      <c r="H566">
        <v>96.84</v>
      </c>
      <c r="I566">
        <v>57.96</v>
      </c>
      <c r="J566">
        <v>1.67</v>
      </c>
      <c r="K566">
        <v>7844.04</v>
      </c>
      <c r="L566">
        <v>4694.76</v>
      </c>
      <c r="M566">
        <v>135.26999999999998</v>
      </c>
    </row>
    <row r="567" spans="2:13" x14ac:dyDescent="0.3">
      <c r="B567" s="5">
        <v>46357</v>
      </c>
      <c r="C567" t="s">
        <v>30</v>
      </c>
      <c r="D567" t="s">
        <v>27</v>
      </c>
      <c r="E567" t="s">
        <v>21</v>
      </c>
      <c r="F567" t="s">
        <v>17</v>
      </c>
      <c r="G567">
        <v>158</v>
      </c>
      <c r="H567">
        <v>92.53</v>
      </c>
      <c r="I567">
        <v>67.87</v>
      </c>
      <c r="J567">
        <v>1.67</v>
      </c>
      <c r="K567">
        <v>14619.74</v>
      </c>
      <c r="L567">
        <v>10723.460000000001</v>
      </c>
      <c r="M567">
        <v>263.86</v>
      </c>
    </row>
    <row r="568" spans="2:13" x14ac:dyDescent="0.3">
      <c r="B568" s="5">
        <v>46357</v>
      </c>
      <c r="C568" t="s">
        <v>38</v>
      </c>
      <c r="D568" t="s">
        <v>37</v>
      </c>
      <c r="E568" t="s">
        <v>21</v>
      </c>
      <c r="F568" t="s">
        <v>17</v>
      </c>
      <c r="G568">
        <v>49</v>
      </c>
      <c r="H568">
        <v>216.22</v>
      </c>
      <c r="I568">
        <v>170.29</v>
      </c>
      <c r="J568">
        <v>1.67</v>
      </c>
      <c r="K568">
        <v>10594.78</v>
      </c>
      <c r="L568">
        <v>8344.2099999999991</v>
      </c>
      <c r="M568">
        <v>81.83</v>
      </c>
    </row>
    <row r="569" spans="2:13" x14ac:dyDescent="0.3">
      <c r="B569" s="5">
        <v>46023</v>
      </c>
      <c r="C569" t="s">
        <v>14</v>
      </c>
      <c r="D569" t="s">
        <v>15</v>
      </c>
      <c r="E569" t="s">
        <v>16</v>
      </c>
      <c r="F569" t="s">
        <v>17</v>
      </c>
      <c r="G569">
        <v>246</v>
      </c>
      <c r="H569">
        <v>285.13</v>
      </c>
      <c r="I569">
        <v>210.29</v>
      </c>
      <c r="J569">
        <v>1.67</v>
      </c>
      <c r="K569">
        <v>70141.98</v>
      </c>
      <c r="L569">
        <v>51731.34</v>
      </c>
      <c r="M569">
        <v>410.82</v>
      </c>
    </row>
    <row r="570" spans="2:13" x14ac:dyDescent="0.3">
      <c r="B570" s="5">
        <v>46023</v>
      </c>
      <c r="C570" t="s">
        <v>24</v>
      </c>
      <c r="D570" t="s">
        <v>15</v>
      </c>
      <c r="E570" t="s">
        <v>16</v>
      </c>
      <c r="F570" t="s">
        <v>17</v>
      </c>
      <c r="G570">
        <v>278</v>
      </c>
      <c r="H570">
        <v>207.9</v>
      </c>
      <c r="I570">
        <v>154.99</v>
      </c>
      <c r="J570">
        <v>1.67</v>
      </c>
      <c r="K570">
        <v>57796.200000000004</v>
      </c>
      <c r="L570">
        <v>43087.22</v>
      </c>
      <c r="M570">
        <v>464.26</v>
      </c>
    </row>
    <row r="571" spans="2:13" x14ac:dyDescent="0.3">
      <c r="B571" s="5">
        <v>46023</v>
      </c>
      <c r="C571" t="s">
        <v>35</v>
      </c>
      <c r="D571" t="s">
        <v>32</v>
      </c>
      <c r="E571" t="s">
        <v>16</v>
      </c>
      <c r="F571" t="s">
        <v>17</v>
      </c>
      <c r="G571">
        <v>113</v>
      </c>
      <c r="H571">
        <v>199.5</v>
      </c>
      <c r="I571">
        <v>139.63999999999999</v>
      </c>
      <c r="J571">
        <v>1.67</v>
      </c>
      <c r="K571">
        <v>22543.5</v>
      </c>
      <c r="L571">
        <v>15779.319999999998</v>
      </c>
      <c r="M571">
        <v>188.70999999999998</v>
      </c>
    </row>
    <row r="572" spans="2:13" x14ac:dyDescent="0.3">
      <c r="B572" s="5">
        <v>46023</v>
      </c>
      <c r="C572" t="s">
        <v>49</v>
      </c>
      <c r="D572" t="s">
        <v>47</v>
      </c>
      <c r="E572" t="s">
        <v>16</v>
      </c>
      <c r="F572" t="s">
        <v>17</v>
      </c>
      <c r="G572">
        <v>94</v>
      </c>
      <c r="H572">
        <v>251.2</v>
      </c>
      <c r="I572">
        <v>157.88</v>
      </c>
      <c r="J572">
        <v>1.67</v>
      </c>
      <c r="K572">
        <v>23612.799999999999</v>
      </c>
      <c r="L572">
        <v>14840.72</v>
      </c>
      <c r="M572">
        <v>156.97999999999999</v>
      </c>
    </row>
    <row r="573" spans="2:13" x14ac:dyDescent="0.3">
      <c r="B573" s="5">
        <v>46023</v>
      </c>
      <c r="C573" t="s">
        <v>50</v>
      </c>
      <c r="D573" t="s">
        <v>47</v>
      </c>
      <c r="E573" t="s">
        <v>16</v>
      </c>
      <c r="F573" t="s">
        <v>17</v>
      </c>
      <c r="G573">
        <v>258</v>
      </c>
      <c r="H573">
        <v>91.21</v>
      </c>
      <c r="I573">
        <v>55.66</v>
      </c>
      <c r="J573">
        <v>1.67</v>
      </c>
      <c r="K573">
        <v>23532.179999999997</v>
      </c>
      <c r="L573">
        <v>14360.279999999999</v>
      </c>
      <c r="M573">
        <v>430.85999999999996</v>
      </c>
    </row>
    <row r="574" spans="2:13" x14ac:dyDescent="0.3">
      <c r="B574" s="5">
        <v>46023</v>
      </c>
      <c r="C574" t="s">
        <v>41</v>
      </c>
      <c r="D574" t="s">
        <v>42</v>
      </c>
      <c r="E574" t="s">
        <v>16</v>
      </c>
      <c r="F574" t="s">
        <v>17</v>
      </c>
      <c r="G574">
        <v>165</v>
      </c>
      <c r="H574">
        <v>199.72</v>
      </c>
      <c r="I574">
        <v>115.67</v>
      </c>
      <c r="J574">
        <v>1.67</v>
      </c>
      <c r="K574">
        <v>32953.800000000003</v>
      </c>
      <c r="L574">
        <v>19085.55</v>
      </c>
      <c r="M574">
        <v>275.55</v>
      </c>
    </row>
    <row r="575" spans="2:13" x14ac:dyDescent="0.3">
      <c r="B575" s="5">
        <v>46023</v>
      </c>
      <c r="C575" t="s">
        <v>28</v>
      </c>
      <c r="D575" t="s">
        <v>27</v>
      </c>
      <c r="E575" t="s">
        <v>16</v>
      </c>
      <c r="F575" t="s">
        <v>17</v>
      </c>
      <c r="G575">
        <v>273</v>
      </c>
      <c r="H575">
        <v>110.79</v>
      </c>
      <c r="I575">
        <v>76.12</v>
      </c>
      <c r="J575">
        <v>1.67</v>
      </c>
      <c r="K575">
        <v>30245.670000000002</v>
      </c>
      <c r="L575">
        <v>20780.760000000002</v>
      </c>
      <c r="M575">
        <v>455.90999999999997</v>
      </c>
    </row>
    <row r="576" spans="2:13" x14ac:dyDescent="0.3">
      <c r="B576" s="5">
        <v>46023</v>
      </c>
      <c r="C576" t="s">
        <v>29</v>
      </c>
      <c r="D576" t="s">
        <v>27</v>
      </c>
      <c r="E576" t="s">
        <v>16</v>
      </c>
      <c r="F576" t="s">
        <v>17</v>
      </c>
      <c r="G576">
        <v>249</v>
      </c>
      <c r="H576">
        <v>155.16</v>
      </c>
      <c r="I576">
        <v>109.17</v>
      </c>
      <c r="J576">
        <v>1.67</v>
      </c>
      <c r="K576">
        <v>38634.839999999997</v>
      </c>
      <c r="L576">
        <v>27183.33</v>
      </c>
      <c r="M576">
        <v>415.83</v>
      </c>
    </row>
    <row r="577" spans="2:13" x14ac:dyDescent="0.3">
      <c r="B577" s="5">
        <v>46023</v>
      </c>
      <c r="C577" t="s">
        <v>38</v>
      </c>
      <c r="D577" t="s">
        <v>37</v>
      </c>
      <c r="E577" t="s">
        <v>16</v>
      </c>
      <c r="F577" t="s">
        <v>17</v>
      </c>
      <c r="G577">
        <v>108</v>
      </c>
      <c r="H577">
        <v>227.69</v>
      </c>
      <c r="I577">
        <v>170.21</v>
      </c>
      <c r="J577">
        <v>1.67</v>
      </c>
      <c r="K577">
        <v>24590.52</v>
      </c>
      <c r="L577">
        <v>18382.68</v>
      </c>
      <c r="M577">
        <v>180.35999999999999</v>
      </c>
    </row>
    <row r="578" spans="2:13" x14ac:dyDescent="0.3">
      <c r="B578" s="5">
        <v>46054</v>
      </c>
      <c r="C578" t="s">
        <v>14</v>
      </c>
      <c r="D578" t="s">
        <v>15</v>
      </c>
      <c r="E578" t="s">
        <v>16</v>
      </c>
      <c r="F578" t="s">
        <v>17</v>
      </c>
      <c r="G578">
        <v>241</v>
      </c>
      <c r="H578">
        <v>285.13</v>
      </c>
      <c r="I578">
        <v>210.29</v>
      </c>
      <c r="J578">
        <v>1.67</v>
      </c>
      <c r="K578">
        <v>68716.33</v>
      </c>
      <c r="L578">
        <v>50679.89</v>
      </c>
      <c r="M578">
        <v>402.46999999999997</v>
      </c>
    </row>
    <row r="579" spans="2:13" x14ac:dyDescent="0.3">
      <c r="B579" s="5">
        <v>46054</v>
      </c>
      <c r="C579" t="s">
        <v>24</v>
      </c>
      <c r="D579" t="s">
        <v>15</v>
      </c>
      <c r="E579" t="s">
        <v>16</v>
      </c>
      <c r="F579" t="s">
        <v>17</v>
      </c>
      <c r="G579">
        <v>287</v>
      </c>
      <c r="H579">
        <v>207.9</v>
      </c>
      <c r="I579">
        <v>154.99</v>
      </c>
      <c r="J579">
        <v>1.67</v>
      </c>
      <c r="K579">
        <v>59667.3</v>
      </c>
      <c r="L579">
        <v>44482.130000000005</v>
      </c>
      <c r="M579">
        <v>479.28999999999996</v>
      </c>
    </row>
    <row r="580" spans="2:13" x14ac:dyDescent="0.3">
      <c r="B580" s="5">
        <v>46054</v>
      </c>
      <c r="C580" t="s">
        <v>35</v>
      </c>
      <c r="D580" t="s">
        <v>32</v>
      </c>
      <c r="E580" t="s">
        <v>16</v>
      </c>
      <c r="F580" t="s">
        <v>17</v>
      </c>
      <c r="G580">
        <v>108</v>
      </c>
      <c r="H580">
        <v>199.5</v>
      </c>
      <c r="I580">
        <v>139.63999999999999</v>
      </c>
      <c r="J580">
        <v>1.67</v>
      </c>
      <c r="K580">
        <v>21546</v>
      </c>
      <c r="L580">
        <v>15081.119999999999</v>
      </c>
      <c r="M580">
        <v>180.35999999999999</v>
      </c>
    </row>
    <row r="581" spans="2:13" x14ac:dyDescent="0.3">
      <c r="B581" s="5">
        <v>46054</v>
      </c>
      <c r="C581" t="s">
        <v>49</v>
      </c>
      <c r="D581" t="s">
        <v>47</v>
      </c>
      <c r="E581" t="s">
        <v>16</v>
      </c>
      <c r="F581" t="s">
        <v>17</v>
      </c>
      <c r="G581">
        <v>91</v>
      </c>
      <c r="H581">
        <v>251.2</v>
      </c>
      <c r="I581">
        <v>157.88</v>
      </c>
      <c r="J581">
        <v>1.67</v>
      </c>
      <c r="K581">
        <v>22859.200000000001</v>
      </c>
      <c r="L581">
        <v>14367.08</v>
      </c>
      <c r="M581">
        <v>151.97</v>
      </c>
    </row>
    <row r="582" spans="2:13" x14ac:dyDescent="0.3">
      <c r="B582" s="5">
        <v>46054</v>
      </c>
      <c r="C582" t="s">
        <v>50</v>
      </c>
      <c r="D582" t="s">
        <v>47</v>
      </c>
      <c r="E582" t="s">
        <v>16</v>
      </c>
      <c r="F582" t="s">
        <v>17</v>
      </c>
      <c r="G582">
        <v>244</v>
      </c>
      <c r="H582">
        <v>91.21</v>
      </c>
      <c r="I582">
        <v>55.66</v>
      </c>
      <c r="J582">
        <v>1.67</v>
      </c>
      <c r="K582">
        <v>22255.239999999998</v>
      </c>
      <c r="L582">
        <v>13581.039999999999</v>
      </c>
      <c r="M582">
        <v>407.47999999999996</v>
      </c>
    </row>
    <row r="583" spans="2:13" x14ac:dyDescent="0.3">
      <c r="B583" s="5">
        <v>46054</v>
      </c>
      <c r="C583" t="s">
        <v>41</v>
      </c>
      <c r="D583" t="s">
        <v>42</v>
      </c>
      <c r="E583" t="s">
        <v>16</v>
      </c>
      <c r="F583" t="s">
        <v>17</v>
      </c>
      <c r="G583">
        <v>154</v>
      </c>
      <c r="H583">
        <v>199.72</v>
      </c>
      <c r="I583">
        <v>115.67</v>
      </c>
      <c r="J583">
        <v>1.67</v>
      </c>
      <c r="K583">
        <v>30756.880000000001</v>
      </c>
      <c r="L583">
        <v>17813.18</v>
      </c>
      <c r="M583">
        <v>257.18</v>
      </c>
    </row>
    <row r="584" spans="2:13" x14ac:dyDescent="0.3">
      <c r="B584" s="5">
        <v>46054</v>
      </c>
      <c r="C584" t="s">
        <v>28</v>
      </c>
      <c r="D584" t="s">
        <v>27</v>
      </c>
      <c r="E584" t="s">
        <v>16</v>
      </c>
      <c r="F584" t="s">
        <v>17</v>
      </c>
      <c r="G584">
        <v>255</v>
      </c>
      <c r="H584">
        <v>110.79</v>
      </c>
      <c r="I584">
        <v>76.12</v>
      </c>
      <c r="J584">
        <v>1.67</v>
      </c>
      <c r="K584">
        <v>28251.45</v>
      </c>
      <c r="L584">
        <v>19410.600000000002</v>
      </c>
      <c r="M584">
        <v>425.84999999999997</v>
      </c>
    </row>
    <row r="585" spans="2:13" x14ac:dyDescent="0.3">
      <c r="B585" s="5">
        <v>46054</v>
      </c>
      <c r="C585" t="s">
        <v>29</v>
      </c>
      <c r="D585" t="s">
        <v>27</v>
      </c>
      <c r="E585" t="s">
        <v>16</v>
      </c>
      <c r="F585" t="s">
        <v>17</v>
      </c>
      <c r="G585">
        <v>236</v>
      </c>
      <c r="H585">
        <v>155.16</v>
      </c>
      <c r="I585">
        <v>109.17</v>
      </c>
      <c r="J585">
        <v>1.67</v>
      </c>
      <c r="K585">
        <v>36617.760000000002</v>
      </c>
      <c r="L585">
        <v>25764.12</v>
      </c>
      <c r="M585">
        <v>394.12</v>
      </c>
    </row>
    <row r="586" spans="2:13" x14ac:dyDescent="0.3">
      <c r="B586" s="5">
        <v>46054</v>
      </c>
      <c r="C586" t="s">
        <v>38</v>
      </c>
      <c r="D586" t="s">
        <v>37</v>
      </c>
      <c r="E586" t="s">
        <v>16</v>
      </c>
      <c r="F586" t="s">
        <v>17</v>
      </c>
      <c r="G586">
        <v>107</v>
      </c>
      <c r="H586">
        <v>227.69</v>
      </c>
      <c r="I586">
        <v>170.21</v>
      </c>
      <c r="J586">
        <v>1.67</v>
      </c>
      <c r="K586">
        <v>24362.829999999998</v>
      </c>
      <c r="L586">
        <v>18212.47</v>
      </c>
      <c r="M586">
        <v>178.69</v>
      </c>
    </row>
    <row r="587" spans="2:13" x14ac:dyDescent="0.3">
      <c r="B587" s="5">
        <v>46082</v>
      </c>
      <c r="C587" t="s">
        <v>14</v>
      </c>
      <c r="D587" t="s">
        <v>15</v>
      </c>
      <c r="E587" t="s">
        <v>16</v>
      </c>
      <c r="F587" t="s">
        <v>17</v>
      </c>
      <c r="G587">
        <v>245</v>
      </c>
      <c r="H587">
        <v>285.13</v>
      </c>
      <c r="I587">
        <v>210.29</v>
      </c>
      <c r="J587">
        <v>1.67</v>
      </c>
      <c r="K587">
        <v>69856.850000000006</v>
      </c>
      <c r="L587">
        <v>51521.049999999996</v>
      </c>
      <c r="M587">
        <v>409.15</v>
      </c>
    </row>
    <row r="588" spans="2:13" x14ac:dyDescent="0.3">
      <c r="B588" s="5">
        <v>46082</v>
      </c>
      <c r="C588" t="s">
        <v>24</v>
      </c>
      <c r="D588" t="s">
        <v>15</v>
      </c>
      <c r="E588" t="s">
        <v>16</v>
      </c>
      <c r="F588" t="s">
        <v>17</v>
      </c>
      <c r="G588">
        <v>305</v>
      </c>
      <c r="H588">
        <v>207.9</v>
      </c>
      <c r="I588">
        <v>154.99</v>
      </c>
      <c r="J588">
        <v>1.67</v>
      </c>
      <c r="K588">
        <v>63409.5</v>
      </c>
      <c r="L588">
        <v>47271.950000000004</v>
      </c>
      <c r="M588">
        <v>509.34999999999997</v>
      </c>
    </row>
    <row r="589" spans="2:13" x14ac:dyDescent="0.3">
      <c r="B589" s="5">
        <v>46082</v>
      </c>
      <c r="C589" t="s">
        <v>35</v>
      </c>
      <c r="D589" t="s">
        <v>32</v>
      </c>
      <c r="E589" t="s">
        <v>16</v>
      </c>
      <c r="F589" t="s">
        <v>17</v>
      </c>
      <c r="G589">
        <v>111</v>
      </c>
      <c r="H589">
        <v>199.5</v>
      </c>
      <c r="I589">
        <v>139.63999999999999</v>
      </c>
      <c r="J589">
        <v>1.67</v>
      </c>
      <c r="K589">
        <v>22144.5</v>
      </c>
      <c r="L589">
        <v>15500.039999999999</v>
      </c>
      <c r="M589">
        <v>185.37</v>
      </c>
    </row>
    <row r="590" spans="2:13" x14ac:dyDescent="0.3">
      <c r="B590" s="5">
        <v>46082</v>
      </c>
      <c r="C590" t="s">
        <v>49</v>
      </c>
      <c r="D590" t="s">
        <v>47</v>
      </c>
      <c r="E590" t="s">
        <v>16</v>
      </c>
      <c r="F590" t="s">
        <v>17</v>
      </c>
      <c r="G590">
        <v>98</v>
      </c>
      <c r="H590">
        <v>251.2</v>
      </c>
      <c r="I590">
        <v>157.88</v>
      </c>
      <c r="J590">
        <v>1.67</v>
      </c>
      <c r="K590">
        <v>24617.599999999999</v>
      </c>
      <c r="L590">
        <v>15472.24</v>
      </c>
      <c r="M590">
        <v>163.66</v>
      </c>
    </row>
    <row r="591" spans="2:13" x14ac:dyDescent="0.3">
      <c r="B591" s="5">
        <v>46082</v>
      </c>
      <c r="C591" t="s">
        <v>50</v>
      </c>
      <c r="D591" t="s">
        <v>47</v>
      </c>
      <c r="E591" t="s">
        <v>16</v>
      </c>
      <c r="F591" t="s">
        <v>17</v>
      </c>
      <c r="G591">
        <v>263</v>
      </c>
      <c r="H591">
        <v>91.21</v>
      </c>
      <c r="I591">
        <v>55.66</v>
      </c>
      <c r="J591">
        <v>1.67</v>
      </c>
      <c r="K591">
        <v>23988.23</v>
      </c>
      <c r="L591">
        <v>14638.58</v>
      </c>
      <c r="M591">
        <v>439.21</v>
      </c>
    </row>
    <row r="592" spans="2:13" x14ac:dyDescent="0.3">
      <c r="B592" s="5">
        <v>46082</v>
      </c>
      <c r="C592" t="s">
        <v>41</v>
      </c>
      <c r="D592" t="s">
        <v>42</v>
      </c>
      <c r="E592" t="s">
        <v>16</v>
      </c>
      <c r="F592" t="s">
        <v>17</v>
      </c>
      <c r="G592">
        <v>164</v>
      </c>
      <c r="H592">
        <v>199.72</v>
      </c>
      <c r="I592">
        <v>115.67</v>
      </c>
      <c r="J592">
        <v>1.67</v>
      </c>
      <c r="K592">
        <v>32754.079999999998</v>
      </c>
      <c r="L592">
        <v>18969.88</v>
      </c>
      <c r="M592">
        <v>273.88</v>
      </c>
    </row>
    <row r="593" spans="2:13" x14ac:dyDescent="0.3">
      <c r="B593" s="5">
        <v>46082</v>
      </c>
      <c r="C593" t="s">
        <v>28</v>
      </c>
      <c r="D593" t="s">
        <v>27</v>
      </c>
      <c r="E593" t="s">
        <v>16</v>
      </c>
      <c r="F593" t="s">
        <v>17</v>
      </c>
      <c r="G593">
        <v>279</v>
      </c>
      <c r="H593">
        <v>110.79</v>
      </c>
      <c r="I593">
        <v>76.12</v>
      </c>
      <c r="J593">
        <v>1.67</v>
      </c>
      <c r="K593">
        <v>30910.410000000003</v>
      </c>
      <c r="L593">
        <v>21237.48</v>
      </c>
      <c r="M593">
        <v>465.93</v>
      </c>
    </row>
    <row r="594" spans="2:13" x14ac:dyDescent="0.3">
      <c r="B594" s="5">
        <v>46082</v>
      </c>
      <c r="C594" t="s">
        <v>29</v>
      </c>
      <c r="D594" t="s">
        <v>27</v>
      </c>
      <c r="E594" t="s">
        <v>16</v>
      </c>
      <c r="F594" t="s">
        <v>17</v>
      </c>
      <c r="G594">
        <v>246</v>
      </c>
      <c r="H594">
        <v>155.16</v>
      </c>
      <c r="I594">
        <v>109.17</v>
      </c>
      <c r="J594">
        <v>1.67</v>
      </c>
      <c r="K594">
        <v>38169.360000000001</v>
      </c>
      <c r="L594">
        <v>26855.82</v>
      </c>
      <c r="M594">
        <v>410.82</v>
      </c>
    </row>
    <row r="595" spans="2:13" x14ac:dyDescent="0.3">
      <c r="B595" s="5">
        <v>46082</v>
      </c>
      <c r="C595" t="s">
        <v>38</v>
      </c>
      <c r="D595" t="s">
        <v>37</v>
      </c>
      <c r="E595" t="s">
        <v>16</v>
      </c>
      <c r="F595" t="s">
        <v>17</v>
      </c>
      <c r="G595">
        <v>121</v>
      </c>
      <c r="H595">
        <v>227.69</v>
      </c>
      <c r="I595">
        <v>170.21</v>
      </c>
      <c r="J595">
        <v>1.67</v>
      </c>
      <c r="K595">
        <v>27550.489999999998</v>
      </c>
      <c r="L595">
        <v>20595.41</v>
      </c>
      <c r="M595">
        <v>202.07</v>
      </c>
    </row>
    <row r="596" spans="2:13" x14ac:dyDescent="0.3">
      <c r="B596" s="5">
        <v>46113</v>
      </c>
      <c r="C596" t="s">
        <v>14</v>
      </c>
      <c r="D596" t="s">
        <v>15</v>
      </c>
      <c r="E596" t="s">
        <v>16</v>
      </c>
      <c r="F596" t="s">
        <v>17</v>
      </c>
      <c r="G596">
        <v>270</v>
      </c>
      <c r="H596">
        <v>285.13</v>
      </c>
      <c r="I596">
        <v>210.29</v>
      </c>
      <c r="J596">
        <v>1.67</v>
      </c>
      <c r="K596">
        <v>76985.100000000006</v>
      </c>
      <c r="L596">
        <v>56778.299999999996</v>
      </c>
      <c r="M596">
        <v>450.9</v>
      </c>
    </row>
    <row r="597" spans="2:13" x14ac:dyDescent="0.3">
      <c r="B597" s="5">
        <v>46113</v>
      </c>
      <c r="C597" t="s">
        <v>24</v>
      </c>
      <c r="D597" t="s">
        <v>15</v>
      </c>
      <c r="E597" t="s">
        <v>16</v>
      </c>
      <c r="F597" t="s">
        <v>17</v>
      </c>
      <c r="G597">
        <v>323</v>
      </c>
      <c r="H597">
        <v>207.9</v>
      </c>
      <c r="I597">
        <v>154.99</v>
      </c>
      <c r="J597">
        <v>1.67</v>
      </c>
      <c r="K597">
        <v>67151.7</v>
      </c>
      <c r="L597">
        <v>50061.770000000004</v>
      </c>
      <c r="M597">
        <v>539.41</v>
      </c>
    </row>
    <row r="598" spans="2:13" x14ac:dyDescent="0.3">
      <c r="B598" s="5">
        <v>46113</v>
      </c>
      <c r="C598" t="s">
        <v>35</v>
      </c>
      <c r="D598" t="s">
        <v>32</v>
      </c>
      <c r="E598" t="s">
        <v>16</v>
      </c>
      <c r="F598" t="s">
        <v>17</v>
      </c>
      <c r="G598">
        <v>114</v>
      </c>
      <c r="H598">
        <v>199.5</v>
      </c>
      <c r="I598">
        <v>139.63999999999999</v>
      </c>
      <c r="J598">
        <v>1.67</v>
      </c>
      <c r="K598">
        <v>22743</v>
      </c>
      <c r="L598">
        <v>15918.96</v>
      </c>
      <c r="M598">
        <v>190.38</v>
      </c>
    </row>
    <row r="599" spans="2:13" x14ac:dyDescent="0.3">
      <c r="B599" s="5">
        <v>46113</v>
      </c>
      <c r="C599" t="s">
        <v>49</v>
      </c>
      <c r="D599" t="s">
        <v>47</v>
      </c>
      <c r="E599" t="s">
        <v>16</v>
      </c>
      <c r="F599" t="s">
        <v>17</v>
      </c>
      <c r="G599">
        <v>94</v>
      </c>
      <c r="H599">
        <v>251.2</v>
      </c>
      <c r="I599">
        <v>157.88</v>
      </c>
      <c r="J599">
        <v>1.67</v>
      </c>
      <c r="K599">
        <v>23612.799999999999</v>
      </c>
      <c r="L599">
        <v>14840.72</v>
      </c>
      <c r="M599">
        <v>156.97999999999999</v>
      </c>
    </row>
    <row r="600" spans="2:13" x14ac:dyDescent="0.3">
      <c r="B600" s="5">
        <v>46113</v>
      </c>
      <c r="C600" t="s">
        <v>50</v>
      </c>
      <c r="D600" t="s">
        <v>47</v>
      </c>
      <c r="E600" t="s">
        <v>16</v>
      </c>
      <c r="F600" t="s">
        <v>17</v>
      </c>
      <c r="G600">
        <v>275</v>
      </c>
      <c r="H600">
        <v>91.21</v>
      </c>
      <c r="I600">
        <v>55.66</v>
      </c>
      <c r="J600">
        <v>1.67</v>
      </c>
      <c r="K600">
        <v>25082.75</v>
      </c>
      <c r="L600">
        <v>15306.499999999998</v>
      </c>
      <c r="M600">
        <v>459.25</v>
      </c>
    </row>
    <row r="601" spans="2:13" x14ac:dyDescent="0.3">
      <c r="B601" s="5">
        <v>46113</v>
      </c>
      <c r="C601" t="s">
        <v>41</v>
      </c>
      <c r="D601" t="s">
        <v>42</v>
      </c>
      <c r="E601" t="s">
        <v>16</v>
      </c>
      <c r="F601" t="s">
        <v>17</v>
      </c>
      <c r="G601">
        <v>176</v>
      </c>
      <c r="H601">
        <v>199.72</v>
      </c>
      <c r="I601">
        <v>115.67</v>
      </c>
      <c r="J601">
        <v>1.67</v>
      </c>
      <c r="K601">
        <v>35150.720000000001</v>
      </c>
      <c r="L601">
        <v>20357.920000000002</v>
      </c>
      <c r="M601">
        <v>293.91999999999996</v>
      </c>
    </row>
    <row r="602" spans="2:13" x14ac:dyDescent="0.3">
      <c r="B602" s="5">
        <v>46113</v>
      </c>
      <c r="C602" t="s">
        <v>28</v>
      </c>
      <c r="D602" t="s">
        <v>27</v>
      </c>
      <c r="E602" t="s">
        <v>16</v>
      </c>
      <c r="F602" t="s">
        <v>17</v>
      </c>
      <c r="G602">
        <v>276</v>
      </c>
      <c r="H602">
        <v>110.79</v>
      </c>
      <c r="I602">
        <v>76.12</v>
      </c>
      <c r="J602">
        <v>1.67</v>
      </c>
      <c r="K602">
        <v>30578.04</v>
      </c>
      <c r="L602">
        <v>21009.120000000003</v>
      </c>
      <c r="M602">
        <v>460.91999999999996</v>
      </c>
    </row>
    <row r="603" spans="2:13" x14ac:dyDescent="0.3">
      <c r="B603" s="5">
        <v>46113</v>
      </c>
      <c r="C603" t="s">
        <v>29</v>
      </c>
      <c r="D603" t="s">
        <v>27</v>
      </c>
      <c r="E603" t="s">
        <v>16</v>
      </c>
      <c r="F603" t="s">
        <v>17</v>
      </c>
      <c r="G603">
        <v>265</v>
      </c>
      <c r="H603">
        <v>155.16</v>
      </c>
      <c r="I603">
        <v>109.17</v>
      </c>
      <c r="J603">
        <v>1.67</v>
      </c>
      <c r="K603">
        <v>41117.4</v>
      </c>
      <c r="L603">
        <v>28930.05</v>
      </c>
      <c r="M603">
        <v>442.54999999999995</v>
      </c>
    </row>
    <row r="604" spans="2:13" x14ac:dyDescent="0.3">
      <c r="B604" s="5">
        <v>46113</v>
      </c>
      <c r="C604" t="s">
        <v>38</v>
      </c>
      <c r="D604" t="s">
        <v>37</v>
      </c>
      <c r="E604" t="s">
        <v>16</v>
      </c>
      <c r="F604" t="s">
        <v>17</v>
      </c>
      <c r="G604">
        <v>129</v>
      </c>
      <c r="H604">
        <v>227.69</v>
      </c>
      <c r="I604">
        <v>170.21</v>
      </c>
      <c r="J604">
        <v>1.67</v>
      </c>
      <c r="K604">
        <v>29372.01</v>
      </c>
      <c r="L604">
        <v>21957.09</v>
      </c>
      <c r="M604">
        <v>215.42999999999998</v>
      </c>
    </row>
    <row r="605" spans="2:13" x14ac:dyDescent="0.3">
      <c r="B605" s="5">
        <v>46143</v>
      </c>
      <c r="C605" t="s">
        <v>14</v>
      </c>
      <c r="D605" t="s">
        <v>15</v>
      </c>
      <c r="E605" t="s">
        <v>16</v>
      </c>
      <c r="F605" t="s">
        <v>17</v>
      </c>
      <c r="G605">
        <v>309</v>
      </c>
      <c r="H605">
        <v>285.13</v>
      </c>
      <c r="I605">
        <v>210.29</v>
      </c>
      <c r="J605">
        <v>1.67</v>
      </c>
      <c r="K605">
        <v>88105.17</v>
      </c>
      <c r="L605">
        <v>64979.61</v>
      </c>
      <c r="M605">
        <v>516.03</v>
      </c>
    </row>
    <row r="606" spans="2:13" x14ac:dyDescent="0.3">
      <c r="B606" s="5">
        <v>46143</v>
      </c>
      <c r="C606" t="s">
        <v>24</v>
      </c>
      <c r="D606" t="s">
        <v>15</v>
      </c>
      <c r="E606" t="s">
        <v>16</v>
      </c>
      <c r="F606" t="s">
        <v>17</v>
      </c>
      <c r="G606">
        <v>359</v>
      </c>
      <c r="H606">
        <v>207.9</v>
      </c>
      <c r="I606">
        <v>154.99</v>
      </c>
      <c r="J606">
        <v>1.67</v>
      </c>
      <c r="K606">
        <v>74636.100000000006</v>
      </c>
      <c r="L606">
        <v>55641.41</v>
      </c>
      <c r="M606">
        <v>599.53</v>
      </c>
    </row>
    <row r="607" spans="2:13" x14ac:dyDescent="0.3">
      <c r="B607" s="5">
        <v>46143</v>
      </c>
      <c r="C607" t="s">
        <v>35</v>
      </c>
      <c r="D607" t="s">
        <v>32</v>
      </c>
      <c r="E607" t="s">
        <v>16</v>
      </c>
      <c r="F607" t="s">
        <v>17</v>
      </c>
      <c r="G607">
        <v>118</v>
      </c>
      <c r="H607">
        <v>199.5</v>
      </c>
      <c r="I607">
        <v>139.63999999999999</v>
      </c>
      <c r="J607">
        <v>1.67</v>
      </c>
      <c r="K607">
        <v>23541</v>
      </c>
      <c r="L607">
        <v>16477.519999999997</v>
      </c>
      <c r="M607">
        <v>197.06</v>
      </c>
    </row>
    <row r="608" spans="2:13" x14ac:dyDescent="0.3">
      <c r="B608" s="5">
        <v>46143</v>
      </c>
      <c r="C608" t="s">
        <v>49</v>
      </c>
      <c r="D608" t="s">
        <v>47</v>
      </c>
      <c r="E608" t="s">
        <v>16</v>
      </c>
      <c r="F608" t="s">
        <v>17</v>
      </c>
      <c r="G608">
        <v>100</v>
      </c>
      <c r="H608">
        <v>251.2</v>
      </c>
      <c r="I608">
        <v>157.88</v>
      </c>
      <c r="J608">
        <v>1.67</v>
      </c>
      <c r="K608">
        <v>25120</v>
      </c>
      <c r="L608">
        <v>15788</v>
      </c>
      <c r="M608">
        <v>167</v>
      </c>
    </row>
    <row r="609" spans="2:13" x14ac:dyDescent="0.3">
      <c r="B609" s="5">
        <v>46143</v>
      </c>
      <c r="C609" t="s">
        <v>50</v>
      </c>
      <c r="D609" t="s">
        <v>47</v>
      </c>
      <c r="E609" t="s">
        <v>16</v>
      </c>
      <c r="F609" t="s">
        <v>17</v>
      </c>
      <c r="G609">
        <v>278</v>
      </c>
      <c r="H609">
        <v>91.21</v>
      </c>
      <c r="I609">
        <v>55.66</v>
      </c>
      <c r="J609">
        <v>1.67</v>
      </c>
      <c r="K609">
        <v>25356.379999999997</v>
      </c>
      <c r="L609">
        <v>15473.48</v>
      </c>
      <c r="M609">
        <v>464.26</v>
      </c>
    </row>
    <row r="610" spans="2:13" x14ac:dyDescent="0.3">
      <c r="B610" s="5">
        <v>46143</v>
      </c>
      <c r="C610" t="s">
        <v>41</v>
      </c>
      <c r="D610" t="s">
        <v>42</v>
      </c>
      <c r="E610" t="s">
        <v>16</v>
      </c>
      <c r="F610" t="s">
        <v>17</v>
      </c>
      <c r="G610">
        <v>167</v>
      </c>
      <c r="H610">
        <v>199.72</v>
      </c>
      <c r="I610">
        <v>115.67</v>
      </c>
      <c r="J610">
        <v>1.67</v>
      </c>
      <c r="K610">
        <v>33353.24</v>
      </c>
      <c r="L610">
        <v>19316.89</v>
      </c>
      <c r="M610">
        <v>278.89</v>
      </c>
    </row>
    <row r="611" spans="2:13" x14ac:dyDescent="0.3">
      <c r="B611" s="5">
        <v>46143</v>
      </c>
      <c r="C611" t="s">
        <v>28</v>
      </c>
      <c r="D611" t="s">
        <v>27</v>
      </c>
      <c r="E611" t="s">
        <v>16</v>
      </c>
      <c r="F611" t="s">
        <v>17</v>
      </c>
      <c r="G611">
        <v>305</v>
      </c>
      <c r="H611">
        <v>110.79</v>
      </c>
      <c r="I611">
        <v>76.12</v>
      </c>
      <c r="J611">
        <v>1.67</v>
      </c>
      <c r="K611">
        <v>33790.950000000004</v>
      </c>
      <c r="L611">
        <v>23216.600000000002</v>
      </c>
      <c r="M611">
        <v>509.34999999999997</v>
      </c>
    </row>
    <row r="612" spans="2:13" x14ac:dyDescent="0.3">
      <c r="B612" s="5">
        <v>46143</v>
      </c>
      <c r="C612" t="s">
        <v>29</v>
      </c>
      <c r="D612" t="s">
        <v>27</v>
      </c>
      <c r="E612" t="s">
        <v>16</v>
      </c>
      <c r="F612" t="s">
        <v>17</v>
      </c>
      <c r="G612">
        <v>264</v>
      </c>
      <c r="H612">
        <v>155.16</v>
      </c>
      <c r="I612">
        <v>109.17</v>
      </c>
      <c r="J612">
        <v>1.67</v>
      </c>
      <c r="K612">
        <v>40962.239999999998</v>
      </c>
      <c r="L612">
        <v>28820.880000000001</v>
      </c>
      <c r="M612">
        <v>440.88</v>
      </c>
    </row>
    <row r="613" spans="2:13" x14ac:dyDescent="0.3">
      <c r="B613" s="5">
        <v>46143</v>
      </c>
      <c r="C613" t="s">
        <v>38</v>
      </c>
      <c r="D613" t="s">
        <v>37</v>
      </c>
      <c r="E613" t="s">
        <v>16</v>
      </c>
      <c r="F613" t="s">
        <v>17</v>
      </c>
      <c r="G613">
        <v>160</v>
      </c>
      <c r="H613">
        <v>227.69</v>
      </c>
      <c r="I613">
        <v>170.21</v>
      </c>
      <c r="J613">
        <v>1.67</v>
      </c>
      <c r="K613">
        <v>36430.400000000001</v>
      </c>
      <c r="L613">
        <v>27233.600000000002</v>
      </c>
      <c r="M613">
        <v>267.2</v>
      </c>
    </row>
    <row r="614" spans="2:13" x14ac:dyDescent="0.3">
      <c r="B614" s="5">
        <v>46174</v>
      </c>
      <c r="C614" t="s">
        <v>14</v>
      </c>
      <c r="D614" t="s">
        <v>15</v>
      </c>
      <c r="E614" t="s">
        <v>16</v>
      </c>
      <c r="F614" t="s">
        <v>17</v>
      </c>
      <c r="G614">
        <v>322</v>
      </c>
      <c r="H614">
        <v>285.13</v>
      </c>
      <c r="I614">
        <v>210.29</v>
      </c>
      <c r="J614">
        <v>1.67</v>
      </c>
      <c r="K614">
        <v>91811.86</v>
      </c>
      <c r="L614">
        <v>67713.38</v>
      </c>
      <c r="M614">
        <v>537.74</v>
      </c>
    </row>
    <row r="615" spans="2:13" x14ac:dyDescent="0.3">
      <c r="B615" s="5">
        <v>46174</v>
      </c>
      <c r="C615" t="s">
        <v>24</v>
      </c>
      <c r="D615" t="s">
        <v>15</v>
      </c>
      <c r="E615" t="s">
        <v>16</v>
      </c>
      <c r="F615" t="s">
        <v>17</v>
      </c>
      <c r="G615">
        <v>387</v>
      </c>
      <c r="H615">
        <v>207.9</v>
      </c>
      <c r="I615">
        <v>154.99</v>
      </c>
      <c r="J615">
        <v>1.67</v>
      </c>
      <c r="K615">
        <v>80457.3</v>
      </c>
      <c r="L615">
        <v>59981.130000000005</v>
      </c>
      <c r="M615">
        <v>646.29</v>
      </c>
    </row>
    <row r="616" spans="2:13" x14ac:dyDescent="0.3">
      <c r="B616" s="5">
        <v>46174</v>
      </c>
      <c r="C616" t="s">
        <v>35</v>
      </c>
      <c r="D616" t="s">
        <v>32</v>
      </c>
      <c r="E616" t="s">
        <v>16</v>
      </c>
      <c r="F616" t="s">
        <v>17</v>
      </c>
      <c r="G616">
        <v>115</v>
      </c>
      <c r="H616">
        <v>199.5</v>
      </c>
      <c r="I616">
        <v>139.63999999999999</v>
      </c>
      <c r="J616">
        <v>1.67</v>
      </c>
      <c r="K616">
        <v>22942.5</v>
      </c>
      <c r="L616">
        <v>16058.599999999999</v>
      </c>
      <c r="M616">
        <v>192.04999999999998</v>
      </c>
    </row>
    <row r="617" spans="2:13" x14ac:dyDescent="0.3">
      <c r="B617" s="5">
        <v>46174</v>
      </c>
      <c r="C617" t="s">
        <v>49</v>
      </c>
      <c r="D617" t="s">
        <v>47</v>
      </c>
      <c r="E617" t="s">
        <v>16</v>
      </c>
      <c r="F617" t="s">
        <v>17</v>
      </c>
      <c r="G617">
        <v>100</v>
      </c>
      <c r="H617">
        <v>251.2</v>
      </c>
      <c r="I617">
        <v>157.88</v>
      </c>
      <c r="J617">
        <v>1.67</v>
      </c>
      <c r="K617">
        <v>25120</v>
      </c>
      <c r="L617">
        <v>15788</v>
      </c>
      <c r="M617">
        <v>167</v>
      </c>
    </row>
    <row r="618" spans="2:13" x14ac:dyDescent="0.3">
      <c r="B618" s="5">
        <v>46174</v>
      </c>
      <c r="C618" t="s">
        <v>50</v>
      </c>
      <c r="D618" t="s">
        <v>47</v>
      </c>
      <c r="E618" t="s">
        <v>16</v>
      </c>
      <c r="F618" t="s">
        <v>17</v>
      </c>
      <c r="G618">
        <v>271</v>
      </c>
      <c r="H618">
        <v>91.21</v>
      </c>
      <c r="I618">
        <v>55.66</v>
      </c>
      <c r="J618">
        <v>1.67</v>
      </c>
      <c r="K618">
        <v>24717.91</v>
      </c>
      <c r="L618">
        <v>15083.859999999999</v>
      </c>
      <c r="M618">
        <v>452.57</v>
      </c>
    </row>
    <row r="619" spans="2:13" x14ac:dyDescent="0.3">
      <c r="B619" s="5">
        <v>46174</v>
      </c>
      <c r="C619" t="s">
        <v>41</v>
      </c>
      <c r="D619" t="s">
        <v>42</v>
      </c>
      <c r="E619" t="s">
        <v>16</v>
      </c>
      <c r="F619" t="s">
        <v>17</v>
      </c>
      <c r="G619">
        <v>173</v>
      </c>
      <c r="H619">
        <v>199.72</v>
      </c>
      <c r="I619">
        <v>115.67</v>
      </c>
      <c r="J619">
        <v>1.67</v>
      </c>
      <c r="K619">
        <v>34551.56</v>
      </c>
      <c r="L619">
        <v>20010.91</v>
      </c>
      <c r="M619">
        <v>288.90999999999997</v>
      </c>
    </row>
    <row r="620" spans="2:13" x14ac:dyDescent="0.3">
      <c r="B620" s="5">
        <v>46174</v>
      </c>
      <c r="C620" t="s">
        <v>28</v>
      </c>
      <c r="D620" t="s">
        <v>27</v>
      </c>
      <c r="E620" t="s">
        <v>16</v>
      </c>
      <c r="F620" t="s">
        <v>17</v>
      </c>
      <c r="G620">
        <v>289</v>
      </c>
      <c r="H620">
        <v>110.79</v>
      </c>
      <c r="I620">
        <v>76.12</v>
      </c>
      <c r="J620">
        <v>1.67</v>
      </c>
      <c r="K620">
        <v>32018.31</v>
      </c>
      <c r="L620">
        <v>21998.68</v>
      </c>
      <c r="M620">
        <v>482.63</v>
      </c>
    </row>
    <row r="621" spans="2:13" x14ac:dyDescent="0.3">
      <c r="B621" s="5">
        <v>46174</v>
      </c>
      <c r="C621" t="s">
        <v>29</v>
      </c>
      <c r="D621" t="s">
        <v>27</v>
      </c>
      <c r="E621" t="s">
        <v>16</v>
      </c>
      <c r="F621" t="s">
        <v>17</v>
      </c>
      <c r="G621">
        <v>274</v>
      </c>
      <c r="H621">
        <v>155.16</v>
      </c>
      <c r="I621">
        <v>109.17</v>
      </c>
      <c r="J621">
        <v>1.67</v>
      </c>
      <c r="K621">
        <v>42513.84</v>
      </c>
      <c r="L621">
        <v>29912.58</v>
      </c>
      <c r="M621">
        <v>457.58</v>
      </c>
    </row>
    <row r="622" spans="2:13" x14ac:dyDescent="0.3">
      <c r="B622" s="5">
        <v>46174</v>
      </c>
      <c r="C622" t="s">
        <v>38</v>
      </c>
      <c r="D622" t="s">
        <v>37</v>
      </c>
      <c r="E622" t="s">
        <v>16</v>
      </c>
      <c r="F622" t="s">
        <v>17</v>
      </c>
      <c r="G622">
        <v>169</v>
      </c>
      <c r="H622">
        <v>227.69</v>
      </c>
      <c r="I622">
        <v>170.21</v>
      </c>
      <c r="J622">
        <v>1.67</v>
      </c>
      <c r="K622">
        <v>38479.61</v>
      </c>
      <c r="L622">
        <v>28765.49</v>
      </c>
      <c r="M622">
        <v>282.22999999999996</v>
      </c>
    </row>
    <row r="623" spans="2:13" x14ac:dyDescent="0.3">
      <c r="B623" s="5">
        <v>46204</v>
      </c>
      <c r="C623" t="s">
        <v>14</v>
      </c>
      <c r="D623" t="s">
        <v>15</v>
      </c>
      <c r="E623" t="s">
        <v>16</v>
      </c>
      <c r="F623" t="s">
        <v>17</v>
      </c>
      <c r="G623">
        <v>344</v>
      </c>
      <c r="H623">
        <v>285.13</v>
      </c>
      <c r="I623">
        <v>210.29</v>
      </c>
      <c r="J623">
        <v>1.67</v>
      </c>
      <c r="K623">
        <v>98084.72</v>
      </c>
      <c r="L623">
        <v>72339.759999999995</v>
      </c>
      <c r="M623">
        <v>574.48</v>
      </c>
    </row>
    <row r="624" spans="2:13" x14ac:dyDescent="0.3">
      <c r="B624" s="5">
        <v>46204</v>
      </c>
      <c r="C624" t="s">
        <v>24</v>
      </c>
      <c r="D624" t="s">
        <v>15</v>
      </c>
      <c r="E624" t="s">
        <v>16</v>
      </c>
      <c r="F624" t="s">
        <v>17</v>
      </c>
      <c r="G624">
        <v>385</v>
      </c>
      <c r="H624">
        <v>207.9</v>
      </c>
      <c r="I624">
        <v>154.99</v>
      </c>
      <c r="J624">
        <v>1.67</v>
      </c>
      <c r="K624">
        <v>80041.5</v>
      </c>
      <c r="L624">
        <v>59671.15</v>
      </c>
      <c r="M624">
        <v>642.94999999999993</v>
      </c>
    </row>
    <row r="625" spans="2:13" x14ac:dyDescent="0.3">
      <c r="B625" s="5">
        <v>46204</v>
      </c>
      <c r="C625" t="s">
        <v>35</v>
      </c>
      <c r="D625" t="s">
        <v>32</v>
      </c>
      <c r="E625" t="s">
        <v>16</v>
      </c>
      <c r="F625" t="s">
        <v>17</v>
      </c>
      <c r="G625">
        <v>116</v>
      </c>
      <c r="H625">
        <v>199.5</v>
      </c>
      <c r="I625">
        <v>139.63999999999999</v>
      </c>
      <c r="J625">
        <v>1.67</v>
      </c>
      <c r="K625">
        <v>23142</v>
      </c>
      <c r="L625">
        <v>16198.239999999998</v>
      </c>
      <c r="M625">
        <v>193.72</v>
      </c>
    </row>
    <row r="626" spans="2:13" x14ac:dyDescent="0.3">
      <c r="B626" s="5">
        <v>46204</v>
      </c>
      <c r="C626" t="s">
        <v>49</v>
      </c>
      <c r="D626" t="s">
        <v>47</v>
      </c>
      <c r="E626" t="s">
        <v>16</v>
      </c>
      <c r="F626" t="s">
        <v>17</v>
      </c>
      <c r="G626">
        <v>96</v>
      </c>
      <c r="H626">
        <v>251.2</v>
      </c>
      <c r="I626">
        <v>157.88</v>
      </c>
      <c r="J626">
        <v>1.67</v>
      </c>
      <c r="K626">
        <v>24115.199999999997</v>
      </c>
      <c r="L626">
        <v>15156.48</v>
      </c>
      <c r="M626">
        <v>160.32</v>
      </c>
    </row>
    <row r="627" spans="2:13" x14ac:dyDescent="0.3">
      <c r="B627" s="5">
        <v>46204</v>
      </c>
      <c r="C627" t="s">
        <v>50</v>
      </c>
      <c r="D627" t="s">
        <v>47</v>
      </c>
      <c r="E627" t="s">
        <v>16</v>
      </c>
      <c r="F627" t="s">
        <v>17</v>
      </c>
      <c r="G627">
        <v>256</v>
      </c>
      <c r="H627">
        <v>91.21</v>
      </c>
      <c r="I627">
        <v>55.66</v>
      </c>
      <c r="J627">
        <v>1.67</v>
      </c>
      <c r="K627">
        <v>23349.759999999998</v>
      </c>
      <c r="L627">
        <v>14248.96</v>
      </c>
      <c r="M627">
        <v>427.52</v>
      </c>
    </row>
    <row r="628" spans="2:13" x14ac:dyDescent="0.3">
      <c r="B628" s="5">
        <v>46204</v>
      </c>
      <c r="C628" t="s">
        <v>41</v>
      </c>
      <c r="D628" t="s">
        <v>42</v>
      </c>
      <c r="E628" t="s">
        <v>16</v>
      </c>
      <c r="F628" t="s">
        <v>17</v>
      </c>
      <c r="G628">
        <v>162</v>
      </c>
      <c r="H628">
        <v>199.72</v>
      </c>
      <c r="I628">
        <v>115.67</v>
      </c>
      <c r="J628">
        <v>1.67</v>
      </c>
      <c r="K628">
        <v>32354.639999999999</v>
      </c>
      <c r="L628">
        <v>18738.54</v>
      </c>
      <c r="M628">
        <v>270.53999999999996</v>
      </c>
    </row>
    <row r="629" spans="2:13" x14ac:dyDescent="0.3">
      <c r="B629" s="5">
        <v>46204</v>
      </c>
      <c r="C629" t="s">
        <v>28</v>
      </c>
      <c r="D629" t="s">
        <v>27</v>
      </c>
      <c r="E629" t="s">
        <v>16</v>
      </c>
      <c r="F629" t="s">
        <v>17</v>
      </c>
      <c r="G629">
        <v>296</v>
      </c>
      <c r="H629">
        <v>110.79</v>
      </c>
      <c r="I629">
        <v>76.12</v>
      </c>
      <c r="J629">
        <v>1.67</v>
      </c>
      <c r="K629">
        <v>32793.840000000004</v>
      </c>
      <c r="L629">
        <v>22531.52</v>
      </c>
      <c r="M629">
        <v>494.32</v>
      </c>
    </row>
    <row r="630" spans="2:13" x14ac:dyDescent="0.3">
      <c r="B630" s="5">
        <v>46204</v>
      </c>
      <c r="C630" t="s">
        <v>29</v>
      </c>
      <c r="D630" t="s">
        <v>27</v>
      </c>
      <c r="E630" t="s">
        <v>16</v>
      </c>
      <c r="F630" t="s">
        <v>17</v>
      </c>
      <c r="G630">
        <v>271</v>
      </c>
      <c r="H630">
        <v>155.16</v>
      </c>
      <c r="I630">
        <v>109.17</v>
      </c>
      <c r="J630">
        <v>1.67</v>
      </c>
      <c r="K630">
        <v>42048.36</v>
      </c>
      <c r="L630">
        <v>29585.07</v>
      </c>
      <c r="M630">
        <v>452.57</v>
      </c>
    </row>
    <row r="631" spans="2:13" x14ac:dyDescent="0.3">
      <c r="B631" s="5">
        <v>46204</v>
      </c>
      <c r="C631" t="s">
        <v>38</v>
      </c>
      <c r="D631" t="s">
        <v>37</v>
      </c>
      <c r="E631" t="s">
        <v>16</v>
      </c>
      <c r="F631" t="s">
        <v>17</v>
      </c>
      <c r="G631">
        <v>158</v>
      </c>
      <c r="H631">
        <v>227.69</v>
      </c>
      <c r="I631">
        <v>170.21</v>
      </c>
      <c r="J631">
        <v>1.67</v>
      </c>
      <c r="K631">
        <v>35975.019999999997</v>
      </c>
      <c r="L631">
        <v>26893.18</v>
      </c>
      <c r="M631">
        <v>263.86</v>
      </c>
    </row>
    <row r="632" spans="2:13" x14ac:dyDescent="0.3">
      <c r="B632" s="5">
        <v>46235</v>
      </c>
      <c r="C632" t="s">
        <v>14</v>
      </c>
      <c r="D632" t="s">
        <v>15</v>
      </c>
      <c r="E632" t="s">
        <v>16</v>
      </c>
      <c r="F632" t="s">
        <v>17</v>
      </c>
      <c r="G632">
        <v>307</v>
      </c>
      <c r="H632">
        <v>285.13</v>
      </c>
      <c r="I632">
        <v>210.29</v>
      </c>
      <c r="J632">
        <v>1.67</v>
      </c>
      <c r="K632">
        <v>87534.91</v>
      </c>
      <c r="L632">
        <v>64559.03</v>
      </c>
      <c r="M632">
        <v>512.68999999999994</v>
      </c>
    </row>
    <row r="633" spans="2:13" x14ac:dyDescent="0.3">
      <c r="B633" s="5">
        <v>46235</v>
      </c>
      <c r="C633" t="s">
        <v>24</v>
      </c>
      <c r="D633" t="s">
        <v>15</v>
      </c>
      <c r="E633" t="s">
        <v>16</v>
      </c>
      <c r="F633" t="s">
        <v>17</v>
      </c>
      <c r="G633">
        <v>373</v>
      </c>
      <c r="H633">
        <v>207.9</v>
      </c>
      <c r="I633">
        <v>154.99</v>
      </c>
      <c r="J633">
        <v>1.67</v>
      </c>
      <c r="K633">
        <v>77546.7</v>
      </c>
      <c r="L633">
        <v>57811.270000000004</v>
      </c>
      <c r="M633">
        <v>622.91</v>
      </c>
    </row>
    <row r="634" spans="2:13" x14ac:dyDescent="0.3">
      <c r="B634" s="5">
        <v>46235</v>
      </c>
      <c r="C634" t="s">
        <v>35</v>
      </c>
      <c r="D634" t="s">
        <v>32</v>
      </c>
      <c r="E634" t="s">
        <v>16</v>
      </c>
      <c r="F634" t="s">
        <v>17</v>
      </c>
      <c r="G634">
        <v>114</v>
      </c>
      <c r="H634">
        <v>199.5</v>
      </c>
      <c r="I634">
        <v>139.63999999999999</v>
      </c>
      <c r="J634">
        <v>1.67</v>
      </c>
      <c r="K634">
        <v>22743</v>
      </c>
      <c r="L634">
        <v>15918.96</v>
      </c>
      <c r="M634">
        <v>190.38</v>
      </c>
    </row>
    <row r="635" spans="2:13" x14ac:dyDescent="0.3">
      <c r="B635" s="5">
        <v>46235</v>
      </c>
      <c r="C635" t="s">
        <v>49</v>
      </c>
      <c r="D635" t="s">
        <v>47</v>
      </c>
      <c r="E635" t="s">
        <v>16</v>
      </c>
      <c r="F635" t="s">
        <v>17</v>
      </c>
      <c r="G635">
        <v>94</v>
      </c>
      <c r="H635">
        <v>251.2</v>
      </c>
      <c r="I635">
        <v>157.88</v>
      </c>
      <c r="J635">
        <v>1.67</v>
      </c>
      <c r="K635">
        <v>23612.799999999999</v>
      </c>
      <c r="L635">
        <v>14840.72</v>
      </c>
      <c r="M635">
        <v>156.97999999999999</v>
      </c>
    </row>
    <row r="636" spans="2:13" x14ac:dyDescent="0.3">
      <c r="B636" s="5">
        <v>46235</v>
      </c>
      <c r="C636" t="s">
        <v>50</v>
      </c>
      <c r="D636" t="s">
        <v>47</v>
      </c>
      <c r="E636" t="s">
        <v>16</v>
      </c>
      <c r="F636" t="s">
        <v>17</v>
      </c>
      <c r="G636">
        <v>270</v>
      </c>
      <c r="H636">
        <v>91.21</v>
      </c>
      <c r="I636">
        <v>55.66</v>
      </c>
      <c r="J636">
        <v>1.67</v>
      </c>
      <c r="K636">
        <v>24626.699999999997</v>
      </c>
      <c r="L636">
        <v>15028.199999999999</v>
      </c>
      <c r="M636">
        <v>450.9</v>
      </c>
    </row>
    <row r="637" spans="2:13" x14ac:dyDescent="0.3">
      <c r="B637" s="5">
        <v>46235</v>
      </c>
      <c r="C637" t="s">
        <v>41</v>
      </c>
      <c r="D637" t="s">
        <v>42</v>
      </c>
      <c r="E637" t="s">
        <v>16</v>
      </c>
      <c r="F637" t="s">
        <v>17</v>
      </c>
      <c r="G637">
        <v>177</v>
      </c>
      <c r="H637">
        <v>199.72</v>
      </c>
      <c r="I637">
        <v>115.67</v>
      </c>
      <c r="J637">
        <v>1.67</v>
      </c>
      <c r="K637">
        <v>35350.44</v>
      </c>
      <c r="L637">
        <v>20473.59</v>
      </c>
      <c r="M637">
        <v>295.58999999999997</v>
      </c>
    </row>
    <row r="638" spans="2:13" x14ac:dyDescent="0.3">
      <c r="B638" s="5">
        <v>46235</v>
      </c>
      <c r="C638" t="s">
        <v>28</v>
      </c>
      <c r="D638" t="s">
        <v>27</v>
      </c>
      <c r="E638" t="s">
        <v>16</v>
      </c>
      <c r="F638" t="s">
        <v>17</v>
      </c>
      <c r="G638">
        <v>312</v>
      </c>
      <c r="H638">
        <v>110.79</v>
      </c>
      <c r="I638">
        <v>76.12</v>
      </c>
      <c r="J638">
        <v>1.67</v>
      </c>
      <c r="K638">
        <v>34566.480000000003</v>
      </c>
      <c r="L638">
        <v>23749.440000000002</v>
      </c>
      <c r="M638">
        <v>521.04</v>
      </c>
    </row>
    <row r="639" spans="2:13" x14ac:dyDescent="0.3">
      <c r="B639" s="5">
        <v>46235</v>
      </c>
      <c r="C639" t="s">
        <v>29</v>
      </c>
      <c r="D639" t="s">
        <v>27</v>
      </c>
      <c r="E639" t="s">
        <v>16</v>
      </c>
      <c r="F639" t="s">
        <v>17</v>
      </c>
      <c r="G639">
        <v>257</v>
      </c>
      <c r="H639">
        <v>155.16</v>
      </c>
      <c r="I639">
        <v>109.17</v>
      </c>
      <c r="J639">
        <v>1.67</v>
      </c>
      <c r="K639">
        <v>39876.120000000003</v>
      </c>
      <c r="L639">
        <v>28056.69</v>
      </c>
      <c r="M639">
        <v>429.19</v>
      </c>
    </row>
    <row r="640" spans="2:13" x14ac:dyDescent="0.3">
      <c r="B640" s="5">
        <v>46235</v>
      </c>
      <c r="C640" t="s">
        <v>38</v>
      </c>
      <c r="D640" t="s">
        <v>37</v>
      </c>
      <c r="E640" t="s">
        <v>16</v>
      </c>
      <c r="F640" t="s">
        <v>17</v>
      </c>
      <c r="G640">
        <v>148</v>
      </c>
      <c r="H640">
        <v>227.69</v>
      </c>
      <c r="I640">
        <v>170.21</v>
      </c>
      <c r="J640">
        <v>1.67</v>
      </c>
      <c r="K640">
        <v>33698.120000000003</v>
      </c>
      <c r="L640">
        <v>25191.08</v>
      </c>
      <c r="M640">
        <v>247.16</v>
      </c>
    </row>
    <row r="641" spans="2:13" x14ac:dyDescent="0.3">
      <c r="B641" s="5">
        <v>46266</v>
      </c>
      <c r="C641" t="s">
        <v>14</v>
      </c>
      <c r="D641" t="s">
        <v>15</v>
      </c>
      <c r="E641" t="s">
        <v>16</v>
      </c>
      <c r="F641" t="s">
        <v>17</v>
      </c>
      <c r="G641">
        <v>286</v>
      </c>
      <c r="H641">
        <v>285.13</v>
      </c>
      <c r="I641">
        <v>210.29</v>
      </c>
      <c r="J641">
        <v>1.67</v>
      </c>
      <c r="K641">
        <v>81547.179999999993</v>
      </c>
      <c r="L641">
        <v>60142.939999999995</v>
      </c>
      <c r="M641">
        <v>477.62</v>
      </c>
    </row>
    <row r="642" spans="2:13" x14ac:dyDescent="0.3">
      <c r="B642" s="5">
        <v>46266</v>
      </c>
      <c r="C642" t="s">
        <v>24</v>
      </c>
      <c r="D642" t="s">
        <v>15</v>
      </c>
      <c r="E642" t="s">
        <v>16</v>
      </c>
      <c r="F642" t="s">
        <v>17</v>
      </c>
      <c r="G642">
        <v>319</v>
      </c>
      <c r="H642">
        <v>207.9</v>
      </c>
      <c r="I642">
        <v>154.99</v>
      </c>
      <c r="J642">
        <v>1.67</v>
      </c>
      <c r="K642">
        <v>66320.100000000006</v>
      </c>
      <c r="L642">
        <v>49441.810000000005</v>
      </c>
      <c r="M642">
        <v>532.73</v>
      </c>
    </row>
    <row r="643" spans="2:13" x14ac:dyDescent="0.3">
      <c r="B643" s="5">
        <v>46266</v>
      </c>
      <c r="C643" t="s">
        <v>35</v>
      </c>
      <c r="D643" t="s">
        <v>32</v>
      </c>
      <c r="E643" t="s">
        <v>16</v>
      </c>
      <c r="F643" t="s">
        <v>17</v>
      </c>
      <c r="G643">
        <v>114</v>
      </c>
      <c r="H643">
        <v>199.5</v>
      </c>
      <c r="I643">
        <v>139.63999999999999</v>
      </c>
      <c r="J643">
        <v>1.67</v>
      </c>
      <c r="K643">
        <v>22743</v>
      </c>
      <c r="L643">
        <v>15918.96</v>
      </c>
      <c r="M643">
        <v>190.38</v>
      </c>
    </row>
    <row r="644" spans="2:13" x14ac:dyDescent="0.3">
      <c r="B644" s="5">
        <v>46266</v>
      </c>
      <c r="C644" t="s">
        <v>49</v>
      </c>
      <c r="D644" t="s">
        <v>47</v>
      </c>
      <c r="E644" t="s">
        <v>16</v>
      </c>
      <c r="F644" t="s">
        <v>17</v>
      </c>
      <c r="G644">
        <v>100</v>
      </c>
      <c r="H644">
        <v>251.2</v>
      </c>
      <c r="I644">
        <v>157.88</v>
      </c>
      <c r="J644">
        <v>1.67</v>
      </c>
      <c r="K644">
        <v>25120</v>
      </c>
      <c r="L644">
        <v>15788</v>
      </c>
      <c r="M644">
        <v>167</v>
      </c>
    </row>
    <row r="645" spans="2:13" x14ac:dyDescent="0.3">
      <c r="B645" s="5">
        <v>46266</v>
      </c>
      <c r="C645" t="s">
        <v>50</v>
      </c>
      <c r="D645" t="s">
        <v>47</v>
      </c>
      <c r="E645" t="s">
        <v>16</v>
      </c>
      <c r="F645" t="s">
        <v>17</v>
      </c>
      <c r="G645">
        <v>284</v>
      </c>
      <c r="H645">
        <v>91.21</v>
      </c>
      <c r="I645">
        <v>55.66</v>
      </c>
      <c r="J645">
        <v>1.67</v>
      </c>
      <c r="K645">
        <v>25903.64</v>
      </c>
      <c r="L645">
        <v>15807.439999999999</v>
      </c>
      <c r="M645">
        <v>474.28</v>
      </c>
    </row>
    <row r="646" spans="2:13" x14ac:dyDescent="0.3">
      <c r="B646" s="5">
        <v>46266</v>
      </c>
      <c r="C646" t="s">
        <v>41</v>
      </c>
      <c r="D646" t="s">
        <v>42</v>
      </c>
      <c r="E646" t="s">
        <v>16</v>
      </c>
      <c r="F646" t="s">
        <v>17</v>
      </c>
      <c r="G646">
        <v>185</v>
      </c>
      <c r="H646">
        <v>199.72</v>
      </c>
      <c r="I646">
        <v>115.67</v>
      </c>
      <c r="J646">
        <v>1.67</v>
      </c>
      <c r="K646">
        <v>36948.199999999997</v>
      </c>
      <c r="L646">
        <v>21398.95</v>
      </c>
      <c r="M646">
        <v>308.95</v>
      </c>
    </row>
    <row r="647" spans="2:13" x14ac:dyDescent="0.3">
      <c r="B647" s="5">
        <v>46266</v>
      </c>
      <c r="C647" t="s">
        <v>28</v>
      </c>
      <c r="D647" t="s">
        <v>27</v>
      </c>
      <c r="E647" t="s">
        <v>16</v>
      </c>
      <c r="F647" t="s">
        <v>17</v>
      </c>
      <c r="G647">
        <v>284</v>
      </c>
      <c r="H647">
        <v>110.79</v>
      </c>
      <c r="I647">
        <v>76.12</v>
      </c>
      <c r="J647">
        <v>1.67</v>
      </c>
      <c r="K647">
        <v>31464.36</v>
      </c>
      <c r="L647">
        <v>21618.080000000002</v>
      </c>
      <c r="M647">
        <v>474.28</v>
      </c>
    </row>
    <row r="648" spans="2:13" x14ac:dyDescent="0.3">
      <c r="B648" s="5">
        <v>46266</v>
      </c>
      <c r="C648" t="s">
        <v>29</v>
      </c>
      <c r="D648" t="s">
        <v>27</v>
      </c>
      <c r="E648" t="s">
        <v>16</v>
      </c>
      <c r="F648" t="s">
        <v>17</v>
      </c>
      <c r="G648">
        <v>252</v>
      </c>
      <c r="H648">
        <v>155.16</v>
      </c>
      <c r="I648">
        <v>109.17</v>
      </c>
      <c r="J648">
        <v>1.67</v>
      </c>
      <c r="K648">
        <v>39100.32</v>
      </c>
      <c r="L648">
        <v>27510.84</v>
      </c>
      <c r="M648">
        <v>420.84</v>
      </c>
    </row>
    <row r="649" spans="2:13" x14ac:dyDescent="0.3">
      <c r="B649" s="5">
        <v>46266</v>
      </c>
      <c r="C649" t="s">
        <v>38</v>
      </c>
      <c r="D649" t="s">
        <v>37</v>
      </c>
      <c r="E649" t="s">
        <v>16</v>
      </c>
      <c r="F649" t="s">
        <v>17</v>
      </c>
      <c r="G649">
        <v>134</v>
      </c>
      <c r="H649">
        <v>227.69</v>
      </c>
      <c r="I649">
        <v>170.21</v>
      </c>
      <c r="J649">
        <v>1.67</v>
      </c>
      <c r="K649">
        <v>30510.46</v>
      </c>
      <c r="L649">
        <v>22808.14</v>
      </c>
      <c r="M649">
        <v>223.78</v>
      </c>
    </row>
    <row r="650" spans="2:13" x14ac:dyDescent="0.3">
      <c r="B650" s="5">
        <v>46296</v>
      </c>
      <c r="C650" t="s">
        <v>14</v>
      </c>
      <c r="D650" t="s">
        <v>15</v>
      </c>
      <c r="E650" t="s">
        <v>16</v>
      </c>
      <c r="F650" t="s">
        <v>17</v>
      </c>
      <c r="G650">
        <v>259</v>
      </c>
      <c r="H650">
        <v>285.13</v>
      </c>
      <c r="I650">
        <v>210.29</v>
      </c>
      <c r="J650">
        <v>1.67</v>
      </c>
      <c r="K650">
        <v>73848.67</v>
      </c>
      <c r="L650">
        <v>54465.11</v>
      </c>
      <c r="M650">
        <v>432.53</v>
      </c>
    </row>
    <row r="651" spans="2:13" x14ac:dyDescent="0.3">
      <c r="B651" s="5">
        <v>46296</v>
      </c>
      <c r="C651" t="s">
        <v>24</v>
      </c>
      <c r="D651" t="s">
        <v>15</v>
      </c>
      <c r="E651" t="s">
        <v>16</v>
      </c>
      <c r="F651" t="s">
        <v>17</v>
      </c>
      <c r="G651">
        <v>299</v>
      </c>
      <c r="H651">
        <v>207.9</v>
      </c>
      <c r="I651">
        <v>154.99</v>
      </c>
      <c r="J651">
        <v>1.67</v>
      </c>
      <c r="K651">
        <v>62162.1</v>
      </c>
      <c r="L651">
        <v>46342.01</v>
      </c>
      <c r="M651">
        <v>499.33</v>
      </c>
    </row>
    <row r="652" spans="2:13" x14ac:dyDescent="0.3">
      <c r="B652" s="5">
        <v>46296</v>
      </c>
      <c r="C652" t="s">
        <v>35</v>
      </c>
      <c r="D652" t="s">
        <v>32</v>
      </c>
      <c r="E652" t="s">
        <v>16</v>
      </c>
      <c r="F652" t="s">
        <v>17</v>
      </c>
      <c r="G652">
        <v>105</v>
      </c>
      <c r="H652">
        <v>199.5</v>
      </c>
      <c r="I652">
        <v>139.63999999999999</v>
      </c>
      <c r="J652">
        <v>1.67</v>
      </c>
      <c r="K652">
        <v>20947.5</v>
      </c>
      <c r="L652">
        <v>14662.199999999999</v>
      </c>
      <c r="M652">
        <v>175.35</v>
      </c>
    </row>
    <row r="653" spans="2:13" x14ac:dyDescent="0.3">
      <c r="B653" s="5">
        <v>46296</v>
      </c>
      <c r="C653" t="s">
        <v>49</v>
      </c>
      <c r="D653" t="s">
        <v>47</v>
      </c>
      <c r="E653" t="s">
        <v>16</v>
      </c>
      <c r="F653" t="s">
        <v>17</v>
      </c>
      <c r="G653">
        <v>106</v>
      </c>
      <c r="H653">
        <v>251.2</v>
      </c>
      <c r="I653">
        <v>157.88</v>
      </c>
      <c r="J653">
        <v>1.67</v>
      </c>
      <c r="K653">
        <v>26627.199999999997</v>
      </c>
      <c r="L653">
        <v>16735.28</v>
      </c>
      <c r="M653">
        <v>177.01999999999998</v>
      </c>
    </row>
    <row r="654" spans="2:13" x14ac:dyDescent="0.3">
      <c r="B654" s="5">
        <v>46296</v>
      </c>
      <c r="C654" t="s">
        <v>50</v>
      </c>
      <c r="D654" t="s">
        <v>47</v>
      </c>
      <c r="E654" t="s">
        <v>16</v>
      </c>
      <c r="F654" t="s">
        <v>17</v>
      </c>
      <c r="G654">
        <v>302</v>
      </c>
      <c r="H654">
        <v>91.21</v>
      </c>
      <c r="I654">
        <v>55.66</v>
      </c>
      <c r="J654">
        <v>1.67</v>
      </c>
      <c r="K654">
        <v>27545.42</v>
      </c>
      <c r="L654">
        <v>16809.32</v>
      </c>
      <c r="M654">
        <v>504.34</v>
      </c>
    </row>
    <row r="655" spans="2:13" x14ac:dyDescent="0.3">
      <c r="B655" s="5">
        <v>46296</v>
      </c>
      <c r="C655" t="s">
        <v>41</v>
      </c>
      <c r="D655" t="s">
        <v>42</v>
      </c>
      <c r="E655" t="s">
        <v>16</v>
      </c>
      <c r="F655" t="s">
        <v>17</v>
      </c>
      <c r="G655">
        <v>198</v>
      </c>
      <c r="H655">
        <v>199.72</v>
      </c>
      <c r="I655">
        <v>115.67</v>
      </c>
      <c r="J655">
        <v>1.67</v>
      </c>
      <c r="K655">
        <v>39544.559999999998</v>
      </c>
      <c r="L655">
        <v>22902.66</v>
      </c>
      <c r="M655">
        <v>330.65999999999997</v>
      </c>
    </row>
    <row r="656" spans="2:13" x14ac:dyDescent="0.3">
      <c r="B656" s="5">
        <v>46296</v>
      </c>
      <c r="C656" t="s">
        <v>28</v>
      </c>
      <c r="D656" t="s">
        <v>27</v>
      </c>
      <c r="E656" t="s">
        <v>16</v>
      </c>
      <c r="F656" t="s">
        <v>17</v>
      </c>
      <c r="G656">
        <v>274</v>
      </c>
      <c r="H656">
        <v>110.79</v>
      </c>
      <c r="I656">
        <v>76.12</v>
      </c>
      <c r="J656">
        <v>1.67</v>
      </c>
      <c r="K656">
        <v>30356.460000000003</v>
      </c>
      <c r="L656">
        <v>20856.88</v>
      </c>
      <c r="M656">
        <v>457.58</v>
      </c>
    </row>
    <row r="657" spans="2:13" x14ac:dyDescent="0.3">
      <c r="B657" s="5">
        <v>46296</v>
      </c>
      <c r="C657" t="s">
        <v>29</v>
      </c>
      <c r="D657" t="s">
        <v>27</v>
      </c>
      <c r="E657" t="s">
        <v>16</v>
      </c>
      <c r="F657" t="s">
        <v>17</v>
      </c>
      <c r="G657">
        <v>250</v>
      </c>
      <c r="H657">
        <v>155.16</v>
      </c>
      <c r="I657">
        <v>109.17</v>
      </c>
      <c r="J657">
        <v>1.67</v>
      </c>
      <c r="K657">
        <v>38790</v>
      </c>
      <c r="L657">
        <v>27292.5</v>
      </c>
      <c r="M657">
        <v>417.5</v>
      </c>
    </row>
    <row r="658" spans="2:13" x14ac:dyDescent="0.3">
      <c r="B658" s="5">
        <v>46296</v>
      </c>
      <c r="C658" t="s">
        <v>38</v>
      </c>
      <c r="D658" t="s">
        <v>37</v>
      </c>
      <c r="E658" t="s">
        <v>16</v>
      </c>
      <c r="F658" t="s">
        <v>17</v>
      </c>
      <c r="G658">
        <v>123</v>
      </c>
      <c r="H658">
        <v>227.69</v>
      </c>
      <c r="I658">
        <v>170.21</v>
      </c>
      <c r="J658">
        <v>1.67</v>
      </c>
      <c r="K658">
        <v>28005.87</v>
      </c>
      <c r="L658">
        <v>20935.830000000002</v>
      </c>
      <c r="M658">
        <v>205.41</v>
      </c>
    </row>
    <row r="659" spans="2:13" x14ac:dyDescent="0.3">
      <c r="B659" s="5">
        <v>46327</v>
      </c>
      <c r="C659" t="s">
        <v>14</v>
      </c>
      <c r="D659" t="s">
        <v>15</v>
      </c>
      <c r="E659" t="s">
        <v>16</v>
      </c>
      <c r="F659" t="s">
        <v>17</v>
      </c>
      <c r="G659">
        <v>252</v>
      </c>
      <c r="H659">
        <v>285.13</v>
      </c>
      <c r="I659">
        <v>210.29</v>
      </c>
      <c r="J659">
        <v>1.67</v>
      </c>
      <c r="K659">
        <v>71852.759999999995</v>
      </c>
      <c r="L659">
        <v>52993.079999999994</v>
      </c>
      <c r="M659">
        <v>420.84</v>
      </c>
    </row>
    <row r="660" spans="2:13" x14ac:dyDescent="0.3">
      <c r="B660" s="5">
        <v>46327</v>
      </c>
      <c r="C660" t="s">
        <v>24</v>
      </c>
      <c r="D660" t="s">
        <v>15</v>
      </c>
      <c r="E660" t="s">
        <v>16</v>
      </c>
      <c r="F660" t="s">
        <v>17</v>
      </c>
      <c r="G660">
        <v>299</v>
      </c>
      <c r="H660">
        <v>207.9</v>
      </c>
      <c r="I660">
        <v>154.99</v>
      </c>
      <c r="J660">
        <v>1.67</v>
      </c>
      <c r="K660">
        <v>62162.1</v>
      </c>
      <c r="L660">
        <v>46342.01</v>
      </c>
      <c r="M660">
        <v>499.33</v>
      </c>
    </row>
    <row r="661" spans="2:13" x14ac:dyDescent="0.3">
      <c r="B661" s="5">
        <v>46327</v>
      </c>
      <c r="C661" t="s">
        <v>35</v>
      </c>
      <c r="D661" t="s">
        <v>32</v>
      </c>
      <c r="E661" t="s">
        <v>16</v>
      </c>
      <c r="F661" t="s">
        <v>17</v>
      </c>
      <c r="G661">
        <v>111</v>
      </c>
      <c r="H661">
        <v>199.5</v>
      </c>
      <c r="I661">
        <v>139.63999999999999</v>
      </c>
      <c r="J661">
        <v>1.67</v>
      </c>
      <c r="K661">
        <v>22144.5</v>
      </c>
      <c r="L661">
        <v>15500.039999999999</v>
      </c>
      <c r="M661">
        <v>185.37</v>
      </c>
    </row>
    <row r="662" spans="2:13" x14ac:dyDescent="0.3">
      <c r="B662" s="5">
        <v>46327</v>
      </c>
      <c r="C662" t="s">
        <v>49</v>
      </c>
      <c r="D662" t="s">
        <v>47</v>
      </c>
      <c r="E662" t="s">
        <v>16</v>
      </c>
      <c r="F662" t="s">
        <v>17</v>
      </c>
      <c r="G662">
        <v>114</v>
      </c>
      <c r="H662">
        <v>251.2</v>
      </c>
      <c r="I662">
        <v>157.88</v>
      </c>
      <c r="J662">
        <v>1.67</v>
      </c>
      <c r="K662">
        <v>28636.799999999999</v>
      </c>
      <c r="L662">
        <v>17998.32</v>
      </c>
      <c r="M662">
        <v>190.38</v>
      </c>
    </row>
    <row r="663" spans="2:13" x14ac:dyDescent="0.3">
      <c r="B663" s="5">
        <v>46327</v>
      </c>
      <c r="C663" t="s">
        <v>50</v>
      </c>
      <c r="D663" t="s">
        <v>47</v>
      </c>
      <c r="E663" t="s">
        <v>16</v>
      </c>
      <c r="F663" t="s">
        <v>17</v>
      </c>
      <c r="G663">
        <v>309</v>
      </c>
      <c r="H663">
        <v>91.21</v>
      </c>
      <c r="I663">
        <v>55.66</v>
      </c>
      <c r="J663">
        <v>1.67</v>
      </c>
      <c r="K663">
        <v>28183.89</v>
      </c>
      <c r="L663">
        <v>17198.939999999999</v>
      </c>
      <c r="M663">
        <v>516.03</v>
      </c>
    </row>
    <row r="664" spans="2:13" x14ac:dyDescent="0.3">
      <c r="B664" s="5">
        <v>46327</v>
      </c>
      <c r="C664" t="s">
        <v>41</v>
      </c>
      <c r="D664" t="s">
        <v>42</v>
      </c>
      <c r="E664" t="s">
        <v>16</v>
      </c>
      <c r="F664" t="s">
        <v>17</v>
      </c>
      <c r="G664">
        <v>220</v>
      </c>
      <c r="H664">
        <v>199.72</v>
      </c>
      <c r="I664">
        <v>115.67</v>
      </c>
      <c r="J664">
        <v>1.67</v>
      </c>
      <c r="K664">
        <v>43938.400000000001</v>
      </c>
      <c r="L664">
        <v>25447.4</v>
      </c>
      <c r="M664">
        <v>367.4</v>
      </c>
    </row>
    <row r="665" spans="2:13" x14ac:dyDescent="0.3">
      <c r="B665" s="5">
        <v>46327</v>
      </c>
      <c r="C665" t="s">
        <v>28</v>
      </c>
      <c r="D665" t="s">
        <v>27</v>
      </c>
      <c r="E665" t="s">
        <v>16</v>
      </c>
      <c r="F665" t="s">
        <v>17</v>
      </c>
      <c r="G665">
        <v>282</v>
      </c>
      <c r="H665">
        <v>110.79</v>
      </c>
      <c r="I665">
        <v>76.12</v>
      </c>
      <c r="J665">
        <v>1.67</v>
      </c>
      <c r="K665">
        <v>31242.780000000002</v>
      </c>
      <c r="L665">
        <v>21465.84</v>
      </c>
      <c r="M665">
        <v>470.94</v>
      </c>
    </row>
    <row r="666" spans="2:13" x14ac:dyDescent="0.3">
      <c r="B666" s="5">
        <v>46327</v>
      </c>
      <c r="C666" t="s">
        <v>29</v>
      </c>
      <c r="D666" t="s">
        <v>27</v>
      </c>
      <c r="E666" t="s">
        <v>16</v>
      </c>
      <c r="F666" t="s">
        <v>17</v>
      </c>
      <c r="G666">
        <v>250</v>
      </c>
      <c r="H666">
        <v>155.16</v>
      </c>
      <c r="I666">
        <v>109.17</v>
      </c>
      <c r="J666">
        <v>1.67</v>
      </c>
      <c r="K666">
        <v>38790</v>
      </c>
      <c r="L666">
        <v>27292.5</v>
      </c>
      <c r="M666">
        <v>417.5</v>
      </c>
    </row>
    <row r="667" spans="2:13" x14ac:dyDescent="0.3">
      <c r="B667" s="5">
        <v>46327</v>
      </c>
      <c r="C667" t="s">
        <v>38</v>
      </c>
      <c r="D667" t="s">
        <v>37</v>
      </c>
      <c r="E667" t="s">
        <v>16</v>
      </c>
      <c r="F667" t="s">
        <v>17</v>
      </c>
      <c r="G667">
        <v>116</v>
      </c>
      <c r="H667">
        <v>227.69</v>
      </c>
      <c r="I667">
        <v>170.21</v>
      </c>
      <c r="J667">
        <v>1.67</v>
      </c>
      <c r="K667">
        <v>26412.04</v>
      </c>
      <c r="L667">
        <v>19744.36</v>
      </c>
      <c r="M667">
        <v>193.72</v>
      </c>
    </row>
    <row r="668" spans="2:13" x14ac:dyDescent="0.3">
      <c r="B668" s="5">
        <v>46357</v>
      </c>
      <c r="C668" t="s">
        <v>14</v>
      </c>
      <c r="D668" t="s">
        <v>15</v>
      </c>
      <c r="E668" t="s">
        <v>16</v>
      </c>
      <c r="F668" t="s">
        <v>17</v>
      </c>
      <c r="G668">
        <v>253</v>
      </c>
      <c r="H668">
        <v>285.13</v>
      </c>
      <c r="I668">
        <v>210.29</v>
      </c>
      <c r="J668">
        <v>1.67</v>
      </c>
      <c r="K668">
        <v>72137.89</v>
      </c>
      <c r="L668">
        <v>53203.369999999995</v>
      </c>
      <c r="M668">
        <v>422.51</v>
      </c>
    </row>
    <row r="669" spans="2:13" x14ac:dyDescent="0.3">
      <c r="B669" s="5">
        <v>46357</v>
      </c>
      <c r="C669" t="s">
        <v>24</v>
      </c>
      <c r="D669" t="s">
        <v>15</v>
      </c>
      <c r="E669" t="s">
        <v>16</v>
      </c>
      <c r="F669" t="s">
        <v>17</v>
      </c>
      <c r="G669">
        <v>312</v>
      </c>
      <c r="H669">
        <v>207.9</v>
      </c>
      <c r="I669">
        <v>154.99</v>
      </c>
      <c r="J669">
        <v>1.67</v>
      </c>
      <c r="K669">
        <v>64864.800000000003</v>
      </c>
      <c r="L669">
        <v>48356.880000000005</v>
      </c>
      <c r="M669">
        <v>521.04</v>
      </c>
    </row>
    <row r="670" spans="2:13" x14ac:dyDescent="0.3">
      <c r="B670" s="5">
        <v>46357</v>
      </c>
      <c r="C670" t="s">
        <v>35</v>
      </c>
      <c r="D670" t="s">
        <v>32</v>
      </c>
      <c r="E670" t="s">
        <v>16</v>
      </c>
      <c r="F670" t="s">
        <v>17</v>
      </c>
      <c r="G670">
        <v>122</v>
      </c>
      <c r="H670">
        <v>199.5</v>
      </c>
      <c r="I670">
        <v>139.63999999999999</v>
      </c>
      <c r="J670">
        <v>1.67</v>
      </c>
      <c r="K670">
        <v>24339</v>
      </c>
      <c r="L670">
        <v>17036.079999999998</v>
      </c>
      <c r="M670">
        <v>203.73999999999998</v>
      </c>
    </row>
    <row r="671" spans="2:13" x14ac:dyDescent="0.3">
      <c r="B671" s="5">
        <v>46357</v>
      </c>
      <c r="C671" t="s">
        <v>49</v>
      </c>
      <c r="D671" t="s">
        <v>47</v>
      </c>
      <c r="E671" t="s">
        <v>16</v>
      </c>
      <c r="F671" t="s">
        <v>17</v>
      </c>
      <c r="G671">
        <v>131</v>
      </c>
      <c r="H671">
        <v>251.2</v>
      </c>
      <c r="I671">
        <v>157.88</v>
      </c>
      <c r="J671">
        <v>1.67</v>
      </c>
      <c r="K671">
        <v>32907.199999999997</v>
      </c>
      <c r="L671">
        <v>20682.28</v>
      </c>
      <c r="M671">
        <v>218.76999999999998</v>
      </c>
    </row>
    <row r="672" spans="2:13" x14ac:dyDescent="0.3">
      <c r="B672" s="5">
        <v>46357</v>
      </c>
      <c r="C672" t="s">
        <v>50</v>
      </c>
      <c r="D672" t="s">
        <v>47</v>
      </c>
      <c r="E672" t="s">
        <v>16</v>
      </c>
      <c r="F672" t="s">
        <v>17</v>
      </c>
      <c r="G672">
        <v>350</v>
      </c>
      <c r="H672">
        <v>91.21</v>
      </c>
      <c r="I672">
        <v>55.66</v>
      </c>
      <c r="J672">
        <v>1.67</v>
      </c>
      <c r="K672">
        <v>31923.499999999996</v>
      </c>
      <c r="L672">
        <v>19481</v>
      </c>
      <c r="M672">
        <v>584.5</v>
      </c>
    </row>
    <row r="673" spans="2:13" x14ac:dyDescent="0.3">
      <c r="B673" s="5">
        <v>46357</v>
      </c>
      <c r="C673" t="s">
        <v>41</v>
      </c>
      <c r="D673" t="s">
        <v>42</v>
      </c>
      <c r="E673" t="s">
        <v>16</v>
      </c>
      <c r="F673" t="s">
        <v>17</v>
      </c>
      <c r="G673">
        <v>239</v>
      </c>
      <c r="H673">
        <v>199.72</v>
      </c>
      <c r="I673">
        <v>115.67</v>
      </c>
      <c r="J673">
        <v>1.67</v>
      </c>
      <c r="K673">
        <v>47733.08</v>
      </c>
      <c r="L673">
        <v>27645.13</v>
      </c>
      <c r="M673">
        <v>399.13</v>
      </c>
    </row>
    <row r="674" spans="2:13" x14ac:dyDescent="0.3">
      <c r="B674" s="5">
        <v>46357</v>
      </c>
      <c r="C674" t="s">
        <v>28</v>
      </c>
      <c r="D674" t="s">
        <v>27</v>
      </c>
      <c r="E674" t="s">
        <v>16</v>
      </c>
      <c r="F674" t="s">
        <v>17</v>
      </c>
      <c r="G674">
        <v>319</v>
      </c>
      <c r="H674">
        <v>110.79</v>
      </c>
      <c r="I674">
        <v>76.12</v>
      </c>
      <c r="J674">
        <v>1.67</v>
      </c>
      <c r="K674">
        <v>35342.01</v>
      </c>
      <c r="L674">
        <v>24282.280000000002</v>
      </c>
      <c r="M674">
        <v>532.73</v>
      </c>
    </row>
    <row r="675" spans="2:13" x14ac:dyDescent="0.3">
      <c r="B675" s="5">
        <v>46357</v>
      </c>
      <c r="C675" t="s">
        <v>29</v>
      </c>
      <c r="D675" t="s">
        <v>27</v>
      </c>
      <c r="E675" t="s">
        <v>16</v>
      </c>
      <c r="F675" t="s">
        <v>17</v>
      </c>
      <c r="G675">
        <v>290</v>
      </c>
      <c r="H675">
        <v>155.16</v>
      </c>
      <c r="I675">
        <v>109.17</v>
      </c>
      <c r="J675">
        <v>1.67</v>
      </c>
      <c r="K675">
        <v>44996.4</v>
      </c>
      <c r="L675">
        <v>31659.3</v>
      </c>
      <c r="M675">
        <v>484.29999999999995</v>
      </c>
    </row>
    <row r="676" spans="2:13" x14ac:dyDescent="0.3">
      <c r="B676" s="5">
        <v>46357</v>
      </c>
      <c r="C676" t="s">
        <v>38</v>
      </c>
      <c r="D676" t="s">
        <v>37</v>
      </c>
      <c r="E676" t="s">
        <v>16</v>
      </c>
      <c r="F676" t="s">
        <v>17</v>
      </c>
      <c r="G676">
        <v>124</v>
      </c>
      <c r="H676">
        <v>227.69</v>
      </c>
      <c r="I676">
        <v>170.21</v>
      </c>
      <c r="J676">
        <v>1.67</v>
      </c>
      <c r="K676">
        <v>28233.56</v>
      </c>
      <c r="L676">
        <v>21106.04</v>
      </c>
      <c r="M676">
        <v>207.07999999999998</v>
      </c>
    </row>
    <row r="677" spans="2:13" x14ac:dyDescent="0.3">
      <c r="B677" s="5">
        <v>46023</v>
      </c>
      <c r="C677" t="s">
        <v>23</v>
      </c>
      <c r="D677" t="s">
        <v>15</v>
      </c>
      <c r="E677" t="s">
        <v>21</v>
      </c>
      <c r="F677" t="s">
        <v>17</v>
      </c>
      <c r="G677">
        <v>269</v>
      </c>
      <c r="H677">
        <v>119.12</v>
      </c>
      <c r="I677">
        <v>92.06</v>
      </c>
      <c r="J677">
        <v>1.65</v>
      </c>
      <c r="K677">
        <v>32043.280000000002</v>
      </c>
      <c r="L677">
        <v>24764.14</v>
      </c>
      <c r="M677">
        <v>443.84999999999997</v>
      </c>
    </row>
    <row r="678" spans="2:13" x14ac:dyDescent="0.3">
      <c r="B678" s="5">
        <v>46023</v>
      </c>
      <c r="C678" t="s">
        <v>23</v>
      </c>
      <c r="D678" t="s">
        <v>15</v>
      </c>
      <c r="E678" t="s">
        <v>16</v>
      </c>
      <c r="F678" t="s">
        <v>17</v>
      </c>
      <c r="G678">
        <v>649</v>
      </c>
      <c r="H678">
        <v>125.77</v>
      </c>
      <c r="I678">
        <v>92.05</v>
      </c>
      <c r="J678">
        <v>1.65</v>
      </c>
      <c r="K678">
        <v>81624.73</v>
      </c>
      <c r="L678">
        <v>59740.45</v>
      </c>
      <c r="M678">
        <v>1070.8499999999999</v>
      </c>
    </row>
    <row r="679" spans="2:13" x14ac:dyDescent="0.3">
      <c r="B679" s="5">
        <v>46023</v>
      </c>
      <c r="C679" t="s">
        <v>25</v>
      </c>
      <c r="D679" t="s">
        <v>15</v>
      </c>
      <c r="E679" t="s">
        <v>16</v>
      </c>
      <c r="F679" t="s">
        <v>17</v>
      </c>
      <c r="G679">
        <v>129</v>
      </c>
      <c r="H679">
        <v>363.59</v>
      </c>
      <c r="I679">
        <v>272.14999999999998</v>
      </c>
      <c r="J679">
        <v>1.65</v>
      </c>
      <c r="K679">
        <v>46903.109999999993</v>
      </c>
      <c r="L679">
        <v>35107.35</v>
      </c>
      <c r="M679">
        <v>212.85</v>
      </c>
    </row>
    <row r="680" spans="2:13" x14ac:dyDescent="0.3">
      <c r="B680" s="5">
        <v>46023</v>
      </c>
      <c r="C680" t="s">
        <v>43</v>
      </c>
      <c r="D680" t="s">
        <v>42</v>
      </c>
      <c r="E680" t="s">
        <v>16</v>
      </c>
      <c r="F680" t="s">
        <v>17</v>
      </c>
      <c r="G680">
        <v>138</v>
      </c>
      <c r="H680">
        <v>165.85</v>
      </c>
      <c r="I680">
        <v>95.14</v>
      </c>
      <c r="J680">
        <v>1.65</v>
      </c>
      <c r="K680">
        <v>22887.3</v>
      </c>
      <c r="L680">
        <v>13129.32</v>
      </c>
      <c r="M680">
        <v>227.7</v>
      </c>
    </row>
    <row r="681" spans="2:13" x14ac:dyDescent="0.3">
      <c r="B681" s="5">
        <v>46023</v>
      </c>
      <c r="C681" t="s">
        <v>26</v>
      </c>
      <c r="D681" t="s">
        <v>27</v>
      </c>
      <c r="E681" t="s">
        <v>21</v>
      </c>
      <c r="F681" t="s">
        <v>17</v>
      </c>
      <c r="G681">
        <v>150</v>
      </c>
      <c r="H681">
        <v>133.29</v>
      </c>
      <c r="I681">
        <v>98.07</v>
      </c>
      <c r="J681">
        <v>1.65</v>
      </c>
      <c r="K681">
        <v>19993.5</v>
      </c>
      <c r="L681">
        <v>14710.499999999998</v>
      </c>
      <c r="M681">
        <v>247.5</v>
      </c>
    </row>
    <row r="682" spans="2:13" x14ac:dyDescent="0.3">
      <c r="B682" s="5">
        <v>46023</v>
      </c>
      <c r="C682" t="s">
        <v>28</v>
      </c>
      <c r="D682" t="s">
        <v>27</v>
      </c>
      <c r="E682" t="s">
        <v>21</v>
      </c>
      <c r="F682" t="s">
        <v>17</v>
      </c>
      <c r="G682">
        <v>115</v>
      </c>
      <c r="H682">
        <v>104.98</v>
      </c>
      <c r="I682">
        <v>76.09</v>
      </c>
      <c r="J682">
        <v>1.65</v>
      </c>
      <c r="K682">
        <v>12072.7</v>
      </c>
      <c r="L682">
        <v>8750.35</v>
      </c>
      <c r="M682">
        <v>189.75</v>
      </c>
    </row>
    <row r="683" spans="2:13" x14ac:dyDescent="0.3">
      <c r="B683" s="5">
        <v>46023</v>
      </c>
      <c r="C683" t="s">
        <v>36</v>
      </c>
      <c r="D683" t="s">
        <v>37</v>
      </c>
      <c r="E683" t="s">
        <v>16</v>
      </c>
      <c r="F683" t="s">
        <v>17</v>
      </c>
      <c r="G683">
        <v>244</v>
      </c>
      <c r="H683">
        <v>187.04</v>
      </c>
      <c r="I683">
        <v>140.94</v>
      </c>
      <c r="J683">
        <v>1.65</v>
      </c>
      <c r="K683">
        <v>45637.759999999995</v>
      </c>
      <c r="L683">
        <v>34389.360000000001</v>
      </c>
      <c r="M683">
        <v>402.59999999999997</v>
      </c>
    </row>
    <row r="684" spans="2:13" x14ac:dyDescent="0.3">
      <c r="B684" s="5">
        <v>46023</v>
      </c>
      <c r="C684" t="s">
        <v>40</v>
      </c>
      <c r="D684" t="s">
        <v>37</v>
      </c>
      <c r="E684" t="s">
        <v>20</v>
      </c>
      <c r="F684" t="s">
        <v>17</v>
      </c>
      <c r="G684">
        <v>85</v>
      </c>
      <c r="H684">
        <v>126.64</v>
      </c>
      <c r="I684">
        <v>109.69</v>
      </c>
      <c r="J684">
        <v>1.65</v>
      </c>
      <c r="K684">
        <v>10764.4</v>
      </c>
      <c r="L684">
        <v>9323.65</v>
      </c>
      <c r="M684">
        <v>140.25</v>
      </c>
    </row>
    <row r="685" spans="2:13" x14ac:dyDescent="0.3">
      <c r="B685" s="5">
        <v>46054</v>
      </c>
      <c r="C685" t="s">
        <v>23</v>
      </c>
      <c r="D685" t="s">
        <v>15</v>
      </c>
      <c r="E685" t="s">
        <v>21</v>
      </c>
      <c r="F685" t="s">
        <v>17</v>
      </c>
      <c r="G685">
        <v>265</v>
      </c>
      <c r="H685">
        <v>119.12</v>
      </c>
      <c r="I685">
        <v>92.06</v>
      </c>
      <c r="J685">
        <v>1.65</v>
      </c>
      <c r="K685">
        <v>31566.800000000003</v>
      </c>
      <c r="L685">
        <v>24395.9</v>
      </c>
      <c r="M685">
        <v>437.25</v>
      </c>
    </row>
    <row r="686" spans="2:13" x14ac:dyDescent="0.3">
      <c r="B686" s="5">
        <v>46054</v>
      </c>
      <c r="C686" t="s">
        <v>23</v>
      </c>
      <c r="D686" t="s">
        <v>15</v>
      </c>
      <c r="E686" t="s">
        <v>16</v>
      </c>
      <c r="F686" t="s">
        <v>17</v>
      </c>
      <c r="G686">
        <v>651</v>
      </c>
      <c r="H686">
        <v>125.77</v>
      </c>
      <c r="I686">
        <v>92.05</v>
      </c>
      <c r="J686">
        <v>1.65</v>
      </c>
      <c r="K686">
        <v>81876.27</v>
      </c>
      <c r="L686">
        <v>59924.549999999996</v>
      </c>
      <c r="M686">
        <v>1074.1499999999999</v>
      </c>
    </row>
    <row r="687" spans="2:13" x14ac:dyDescent="0.3">
      <c r="B687" s="5">
        <v>46054</v>
      </c>
      <c r="C687" t="s">
        <v>25</v>
      </c>
      <c r="D687" t="s">
        <v>15</v>
      </c>
      <c r="E687" t="s">
        <v>16</v>
      </c>
      <c r="F687" t="s">
        <v>17</v>
      </c>
      <c r="G687">
        <v>134</v>
      </c>
      <c r="H687">
        <v>363.59</v>
      </c>
      <c r="I687">
        <v>272.14999999999998</v>
      </c>
      <c r="J687">
        <v>1.65</v>
      </c>
      <c r="K687">
        <v>48721.06</v>
      </c>
      <c r="L687">
        <v>36468.1</v>
      </c>
      <c r="M687">
        <v>221.1</v>
      </c>
    </row>
    <row r="688" spans="2:13" x14ac:dyDescent="0.3">
      <c r="B688" s="5">
        <v>46054</v>
      </c>
      <c r="C688" t="s">
        <v>43</v>
      </c>
      <c r="D688" t="s">
        <v>42</v>
      </c>
      <c r="E688" t="s">
        <v>16</v>
      </c>
      <c r="F688" t="s">
        <v>17</v>
      </c>
      <c r="G688">
        <v>131</v>
      </c>
      <c r="H688">
        <v>165.85</v>
      </c>
      <c r="I688">
        <v>95.14</v>
      </c>
      <c r="J688">
        <v>1.65</v>
      </c>
      <c r="K688">
        <v>21726.35</v>
      </c>
      <c r="L688">
        <v>12463.34</v>
      </c>
      <c r="M688">
        <v>216.14999999999998</v>
      </c>
    </row>
    <row r="689" spans="2:13" x14ac:dyDescent="0.3">
      <c r="B689" s="5">
        <v>46054</v>
      </c>
      <c r="C689" t="s">
        <v>26</v>
      </c>
      <c r="D689" t="s">
        <v>27</v>
      </c>
      <c r="E689" t="s">
        <v>21</v>
      </c>
      <c r="F689" t="s">
        <v>17</v>
      </c>
      <c r="G689">
        <v>156</v>
      </c>
      <c r="H689">
        <v>133.29</v>
      </c>
      <c r="I689">
        <v>98.07</v>
      </c>
      <c r="J689">
        <v>1.65</v>
      </c>
      <c r="K689">
        <v>20793.239999999998</v>
      </c>
      <c r="L689">
        <v>15298.919999999998</v>
      </c>
      <c r="M689">
        <v>257.39999999999998</v>
      </c>
    </row>
    <row r="690" spans="2:13" x14ac:dyDescent="0.3">
      <c r="B690" s="5">
        <v>46054</v>
      </c>
      <c r="C690" t="s">
        <v>28</v>
      </c>
      <c r="D690" t="s">
        <v>27</v>
      </c>
      <c r="E690" t="s">
        <v>21</v>
      </c>
      <c r="F690" t="s">
        <v>17</v>
      </c>
      <c r="G690">
        <v>103</v>
      </c>
      <c r="H690">
        <v>104.98</v>
      </c>
      <c r="I690">
        <v>76.09</v>
      </c>
      <c r="J690">
        <v>1.65</v>
      </c>
      <c r="K690">
        <v>10812.94</v>
      </c>
      <c r="L690">
        <v>7837.27</v>
      </c>
      <c r="M690">
        <v>169.95</v>
      </c>
    </row>
    <row r="691" spans="2:13" x14ac:dyDescent="0.3">
      <c r="B691" s="5">
        <v>46054</v>
      </c>
      <c r="C691" t="s">
        <v>36</v>
      </c>
      <c r="D691" t="s">
        <v>37</v>
      </c>
      <c r="E691" t="s">
        <v>16</v>
      </c>
      <c r="F691" t="s">
        <v>17</v>
      </c>
      <c r="G691">
        <v>235</v>
      </c>
      <c r="H691">
        <v>187.04</v>
      </c>
      <c r="I691">
        <v>140.94</v>
      </c>
      <c r="J691">
        <v>1.65</v>
      </c>
      <c r="K691">
        <v>43954.400000000001</v>
      </c>
      <c r="L691">
        <v>33120.9</v>
      </c>
      <c r="M691">
        <v>387.75</v>
      </c>
    </row>
    <row r="692" spans="2:13" x14ac:dyDescent="0.3">
      <c r="B692" s="5">
        <v>46054</v>
      </c>
      <c r="C692" t="s">
        <v>40</v>
      </c>
      <c r="D692" t="s">
        <v>37</v>
      </c>
      <c r="E692" t="s">
        <v>20</v>
      </c>
      <c r="F692" t="s">
        <v>17</v>
      </c>
      <c r="G692">
        <v>82</v>
      </c>
      <c r="H692">
        <v>126.64</v>
      </c>
      <c r="I692">
        <v>109.69</v>
      </c>
      <c r="J692">
        <v>1.65</v>
      </c>
      <c r="K692">
        <v>10384.48</v>
      </c>
      <c r="L692">
        <v>8994.58</v>
      </c>
      <c r="M692">
        <v>135.29999999999998</v>
      </c>
    </row>
    <row r="693" spans="2:13" x14ac:dyDescent="0.3">
      <c r="B693" s="5">
        <v>46082</v>
      </c>
      <c r="C693" t="s">
        <v>23</v>
      </c>
      <c r="D693" t="s">
        <v>15</v>
      </c>
      <c r="E693" t="s">
        <v>21</v>
      </c>
      <c r="F693" t="s">
        <v>17</v>
      </c>
      <c r="G693">
        <v>289</v>
      </c>
      <c r="H693">
        <v>119.12</v>
      </c>
      <c r="I693">
        <v>92.06</v>
      </c>
      <c r="J693">
        <v>1.65</v>
      </c>
      <c r="K693">
        <v>34425.68</v>
      </c>
      <c r="L693">
        <v>26605.34</v>
      </c>
      <c r="M693">
        <v>476.84999999999997</v>
      </c>
    </row>
    <row r="694" spans="2:13" x14ac:dyDescent="0.3">
      <c r="B694" s="5">
        <v>46082</v>
      </c>
      <c r="C694" t="s">
        <v>23</v>
      </c>
      <c r="D694" t="s">
        <v>15</v>
      </c>
      <c r="E694" t="s">
        <v>16</v>
      </c>
      <c r="F694" t="s">
        <v>17</v>
      </c>
      <c r="G694">
        <v>683</v>
      </c>
      <c r="H694">
        <v>125.77</v>
      </c>
      <c r="I694">
        <v>92.05</v>
      </c>
      <c r="J694">
        <v>1.65</v>
      </c>
      <c r="K694">
        <v>85900.91</v>
      </c>
      <c r="L694">
        <v>62870.15</v>
      </c>
      <c r="M694">
        <v>1126.95</v>
      </c>
    </row>
    <row r="695" spans="2:13" x14ac:dyDescent="0.3">
      <c r="B695" s="5">
        <v>46082</v>
      </c>
      <c r="C695" t="s">
        <v>25</v>
      </c>
      <c r="D695" t="s">
        <v>15</v>
      </c>
      <c r="E695" t="s">
        <v>16</v>
      </c>
      <c r="F695" t="s">
        <v>17</v>
      </c>
      <c r="G695">
        <v>139</v>
      </c>
      <c r="H695">
        <v>363.59</v>
      </c>
      <c r="I695">
        <v>272.14999999999998</v>
      </c>
      <c r="J695">
        <v>1.65</v>
      </c>
      <c r="K695">
        <v>50539.009999999995</v>
      </c>
      <c r="L695">
        <v>37828.85</v>
      </c>
      <c r="M695">
        <v>229.35</v>
      </c>
    </row>
    <row r="696" spans="2:13" x14ac:dyDescent="0.3">
      <c r="B696" s="5">
        <v>46082</v>
      </c>
      <c r="C696" t="s">
        <v>43</v>
      </c>
      <c r="D696" t="s">
        <v>42</v>
      </c>
      <c r="E696" t="s">
        <v>16</v>
      </c>
      <c r="F696" t="s">
        <v>17</v>
      </c>
      <c r="G696">
        <v>135</v>
      </c>
      <c r="H696">
        <v>165.85</v>
      </c>
      <c r="I696">
        <v>95.14</v>
      </c>
      <c r="J696">
        <v>1.65</v>
      </c>
      <c r="K696">
        <v>22389.75</v>
      </c>
      <c r="L696">
        <v>12843.9</v>
      </c>
      <c r="M696">
        <v>222.75</v>
      </c>
    </row>
    <row r="697" spans="2:13" x14ac:dyDescent="0.3">
      <c r="B697" s="5">
        <v>46082</v>
      </c>
      <c r="C697" t="s">
        <v>26</v>
      </c>
      <c r="D697" t="s">
        <v>27</v>
      </c>
      <c r="E697" t="s">
        <v>21</v>
      </c>
      <c r="F697" t="s">
        <v>17</v>
      </c>
      <c r="G697">
        <v>157</v>
      </c>
      <c r="H697">
        <v>133.29</v>
      </c>
      <c r="I697">
        <v>98.07</v>
      </c>
      <c r="J697">
        <v>1.65</v>
      </c>
      <c r="K697">
        <v>20926.53</v>
      </c>
      <c r="L697">
        <v>15396.99</v>
      </c>
      <c r="M697">
        <v>259.05</v>
      </c>
    </row>
    <row r="698" spans="2:13" x14ac:dyDescent="0.3">
      <c r="B698" s="5">
        <v>46082</v>
      </c>
      <c r="C698" t="s">
        <v>28</v>
      </c>
      <c r="D698" t="s">
        <v>27</v>
      </c>
      <c r="E698" t="s">
        <v>21</v>
      </c>
      <c r="F698" t="s">
        <v>17</v>
      </c>
      <c r="G698">
        <v>110</v>
      </c>
      <c r="H698">
        <v>104.98</v>
      </c>
      <c r="I698">
        <v>76.09</v>
      </c>
      <c r="J698">
        <v>1.65</v>
      </c>
      <c r="K698">
        <v>11547.800000000001</v>
      </c>
      <c r="L698">
        <v>8369.9</v>
      </c>
      <c r="M698">
        <v>181.5</v>
      </c>
    </row>
    <row r="699" spans="2:13" x14ac:dyDescent="0.3">
      <c r="B699" s="5">
        <v>46082</v>
      </c>
      <c r="C699" t="s">
        <v>36</v>
      </c>
      <c r="D699" t="s">
        <v>37</v>
      </c>
      <c r="E699" t="s">
        <v>16</v>
      </c>
      <c r="F699" t="s">
        <v>17</v>
      </c>
      <c r="G699">
        <v>271</v>
      </c>
      <c r="H699">
        <v>187.04</v>
      </c>
      <c r="I699">
        <v>140.94</v>
      </c>
      <c r="J699">
        <v>1.65</v>
      </c>
      <c r="K699">
        <v>50687.839999999997</v>
      </c>
      <c r="L699">
        <v>38194.74</v>
      </c>
      <c r="M699">
        <v>447.15</v>
      </c>
    </row>
    <row r="700" spans="2:13" x14ac:dyDescent="0.3">
      <c r="B700" s="5">
        <v>46082</v>
      </c>
      <c r="C700" t="s">
        <v>40</v>
      </c>
      <c r="D700" t="s">
        <v>37</v>
      </c>
      <c r="E700" t="s">
        <v>20</v>
      </c>
      <c r="F700" t="s">
        <v>17</v>
      </c>
      <c r="G700">
        <v>94</v>
      </c>
      <c r="H700">
        <v>126.64</v>
      </c>
      <c r="I700">
        <v>109.69</v>
      </c>
      <c r="J700">
        <v>1.65</v>
      </c>
      <c r="K700">
        <v>11904.16</v>
      </c>
      <c r="L700">
        <v>10310.86</v>
      </c>
      <c r="M700">
        <v>155.1</v>
      </c>
    </row>
    <row r="701" spans="2:13" x14ac:dyDescent="0.3">
      <c r="B701" s="5">
        <v>46113</v>
      </c>
      <c r="C701" t="s">
        <v>23</v>
      </c>
      <c r="D701" t="s">
        <v>15</v>
      </c>
      <c r="E701" t="s">
        <v>21</v>
      </c>
      <c r="F701" t="s">
        <v>17</v>
      </c>
      <c r="G701">
        <v>294</v>
      </c>
      <c r="H701">
        <v>119.12</v>
      </c>
      <c r="I701">
        <v>92.06</v>
      </c>
      <c r="J701">
        <v>1.65</v>
      </c>
      <c r="K701">
        <v>35021.279999999999</v>
      </c>
      <c r="L701">
        <v>27065.64</v>
      </c>
      <c r="M701">
        <v>485.09999999999997</v>
      </c>
    </row>
    <row r="702" spans="2:13" x14ac:dyDescent="0.3">
      <c r="B702" s="5">
        <v>46113</v>
      </c>
      <c r="C702" t="s">
        <v>23</v>
      </c>
      <c r="D702" t="s">
        <v>15</v>
      </c>
      <c r="E702" t="s">
        <v>16</v>
      </c>
      <c r="F702" t="s">
        <v>17</v>
      </c>
      <c r="G702">
        <v>720</v>
      </c>
      <c r="H702">
        <v>125.77</v>
      </c>
      <c r="I702">
        <v>92.05</v>
      </c>
      <c r="J702">
        <v>1.65</v>
      </c>
      <c r="K702">
        <v>90554.4</v>
      </c>
      <c r="L702">
        <v>66276</v>
      </c>
      <c r="M702">
        <v>1188</v>
      </c>
    </row>
    <row r="703" spans="2:13" x14ac:dyDescent="0.3">
      <c r="B703" s="5">
        <v>46113</v>
      </c>
      <c r="C703" t="s">
        <v>25</v>
      </c>
      <c r="D703" t="s">
        <v>15</v>
      </c>
      <c r="E703" t="s">
        <v>16</v>
      </c>
      <c r="F703" t="s">
        <v>17</v>
      </c>
      <c r="G703">
        <v>152</v>
      </c>
      <c r="H703">
        <v>363.59</v>
      </c>
      <c r="I703">
        <v>272.14999999999998</v>
      </c>
      <c r="J703">
        <v>1.65</v>
      </c>
      <c r="K703">
        <v>55265.679999999993</v>
      </c>
      <c r="L703">
        <v>41366.799999999996</v>
      </c>
      <c r="M703">
        <v>250.79999999999998</v>
      </c>
    </row>
    <row r="704" spans="2:13" x14ac:dyDescent="0.3">
      <c r="B704" s="5">
        <v>46113</v>
      </c>
      <c r="C704" t="s">
        <v>43</v>
      </c>
      <c r="D704" t="s">
        <v>42</v>
      </c>
      <c r="E704" t="s">
        <v>16</v>
      </c>
      <c r="F704" t="s">
        <v>17</v>
      </c>
      <c r="G704">
        <v>153</v>
      </c>
      <c r="H704">
        <v>165.85</v>
      </c>
      <c r="I704">
        <v>95.14</v>
      </c>
      <c r="J704">
        <v>1.65</v>
      </c>
      <c r="K704">
        <v>25375.05</v>
      </c>
      <c r="L704">
        <v>14556.42</v>
      </c>
      <c r="M704">
        <v>252.45</v>
      </c>
    </row>
    <row r="705" spans="2:13" x14ac:dyDescent="0.3">
      <c r="B705" s="5">
        <v>46113</v>
      </c>
      <c r="C705" t="s">
        <v>26</v>
      </c>
      <c r="D705" t="s">
        <v>27</v>
      </c>
      <c r="E705" t="s">
        <v>21</v>
      </c>
      <c r="F705" t="s">
        <v>17</v>
      </c>
      <c r="G705">
        <v>168</v>
      </c>
      <c r="H705">
        <v>133.29</v>
      </c>
      <c r="I705">
        <v>98.07</v>
      </c>
      <c r="J705">
        <v>1.65</v>
      </c>
      <c r="K705">
        <v>22392.719999999998</v>
      </c>
      <c r="L705">
        <v>16475.759999999998</v>
      </c>
      <c r="M705">
        <v>277.2</v>
      </c>
    </row>
    <row r="706" spans="2:13" x14ac:dyDescent="0.3">
      <c r="B706" s="5">
        <v>46113</v>
      </c>
      <c r="C706" t="s">
        <v>28</v>
      </c>
      <c r="D706" t="s">
        <v>27</v>
      </c>
      <c r="E706" t="s">
        <v>21</v>
      </c>
      <c r="F706" t="s">
        <v>17</v>
      </c>
      <c r="G706">
        <v>119</v>
      </c>
      <c r="H706">
        <v>104.98</v>
      </c>
      <c r="I706">
        <v>76.09</v>
      </c>
      <c r="J706">
        <v>1.65</v>
      </c>
      <c r="K706">
        <v>12492.62</v>
      </c>
      <c r="L706">
        <v>9054.7100000000009</v>
      </c>
      <c r="M706">
        <v>196.35</v>
      </c>
    </row>
    <row r="707" spans="2:13" x14ac:dyDescent="0.3">
      <c r="B707" s="5">
        <v>46113</v>
      </c>
      <c r="C707" t="s">
        <v>36</v>
      </c>
      <c r="D707" t="s">
        <v>37</v>
      </c>
      <c r="E707" t="s">
        <v>16</v>
      </c>
      <c r="F707" t="s">
        <v>17</v>
      </c>
      <c r="G707">
        <v>297</v>
      </c>
      <c r="H707">
        <v>187.04</v>
      </c>
      <c r="I707">
        <v>140.94</v>
      </c>
      <c r="J707">
        <v>1.65</v>
      </c>
      <c r="K707">
        <v>55550.879999999997</v>
      </c>
      <c r="L707">
        <v>41859.18</v>
      </c>
      <c r="M707">
        <v>490.04999999999995</v>
      </c>
    </row>
    <row r="708" spans="2:13" x14ac:dyDescent="0.3">
      <c r="B708" s="5">
        <v>46113</v>
      </c>
      <c r="C708" t="s">
        <v>40</v>
      </c>
      <c r="D708" t="s">
        <v>37</v>
      </c>
      <c r="E708" t="s">
        <v>20</v>
      </c>
      <c r="F708" t="s">
        <v>17</v>
      </c>
      <c r="G708">
        <v>104</v>
      </c>
      <c r="H708">
        <v>126.64</v>
      </c>
      <c r="I708">
        <v>109.69</v>
      </c>
      <c r="J708">
        <v>1.65</v>
      </c>
      <c r="K708">
        <v>13170.56</v>
      </c>
      <c r="L708">
        <v>11407.76</v>
      </c>
      <c r="M708">
        <v>171.6</v>
      </c>
    </row>
    <row r="709" spans="2:13" x14ac:dyDescent="0.3">
      <c r="B709" s="5">
        <v>46143</v>
      </c>
      <c r="C709" t="s">
        <v>23</v>
      </c>
      <c r="D709" t="s">
        <v>15</v>
      </c>
      <c r="E709" t="s">
        <v>21</v>
      </c>
      <c r="F709" t="s">
        <v>17</v>
      </c>
      <c r="G709">
        <v>326</v>
      </c>
      <c r="H709">
        <v>119.12</v>
      </c>
      <c r="I709">
        <v>92.06</v>
      </c>
      <c r="J709">
        <v>1.65</v>
      </c>
      <c r="K709">
        <v>38833.120000000003</v>
      </c>
      <c r="L709">
        <v>30011.56</v>
      </c>
      <c r="M709">
        <v>537.9</v>
      </c>
    </row>
    <row r="710" spans="2:13" x14ac:dyDescent="0.3">
      <c r="B710" s="5">
        <v>46143</v>
      </c>
      <c r="C710" t="s">
        <v>23</v>
      </c>
      <c r="D710" t="s">
        <v>15</v>
      </c>
      <c r="E710" t="s">
        <v>16</v>
      </c>
      <c r="F710" t="s">
        <v>17</v>
      </c>
      <c r="G710">
        <v>788</v>
      </c>
      <c r="H710">
        <v>125.77</v>
      </c>
      <c r="I710">
        <v>92.05</v>
      </c>
      <c r="J710">
        <v>1.65</v>
      </c>
      <c r="K710">
        <v>99106.76</v>
      </c>
      <c r="L710">
        <v>72535.399999999994</v>
      </c>
      <c r="M710">
        <v>1300.1999999999998</v>
      </c>
    </row>
    <row r="711" spans="2:13" x14ac:dyDescent="0.3">
      <c r="B711" s="5">
        <v>46143</v>
      </c>
      <c r="C711" t="s">
        <v>25</v>
      </c>
      <c r="D711" t="s">
        <v>15</v>
      </c>
      <c r="E711" t="s">
        <v>16</v>
      </c>
      <c r="F711" t="s">
        <v>17</v>
      </c>
      <c r="G711">
        <v>166</v>
      </c>
      <c r="H711">
        <v>363.59</v>
      </c>
      <c r="I711">
        <v>272.14999999999998</v>
      </c>
      <c r="J711">
        <v>1.65</v>
      </c>
      <c r="K711">
        <v>60355.939999999995</v>
      </c>
      <c r="L711">
        <v>45176.899999999994</v>
      </c>
      <c r="M711">
        <v>273.89999999999998</v>
      </c>
    </row>
    <row r="712" spans="2:13" x14ac:dyDescent="0.3">
      <c r="B712" s="5">
        <v>46143</v>
      </c>
      <c r="C712" t="s">
        <v>43</v>
      </c>
      <c r="D712" t="s">
        <v>42</v>
      </c>
      <c r="E712" t="s">
        <v>16</v>
      </c>
      <c r="F712" t="s">
        <v>17</v>
      </c>
      <c r="G712">
        <v>155</v>
      </c>
      <c r="H712">
        <v>165.85</v>
      </c>
      <c r="I712">
        <v>95.14</v>
      </c>
      <c r="J712">
        <v>1.65</v>
      </c>
      <c r="K712">
        <v>25706.75</v>
      </c>
      <c r="L712">
        <v>14746.7</v>
      </c>
      <c r="M712">
        <v>255.75</v>
      </c>
    </row>
    <row r="713" spans="2:13" x14ac:dyDescent="0.3">
      <c r="B713" s="5">
        <v>46143</v>
      </c>
      <c r="C713" t="s">
        <v>26</v>
      </c>
      <c r="D713" t="s">
        <v>27</v>
      </c>
      <c r="E713" t="s">
        <v>21</v>
      </c>
      <c r="F713" t="s">
        <v>17</v>
      </c>
      <c r="G713">
        <v>168</v>
      </c>
      <c r="H713">
        <v>133.29</v>
      </c>
      <c r="I713">
        <v>98.07</v>
      </c>
      <c r="J713">
        <v>1.65</v>
      </c>
      <c r="K713">
        <v>22392.719999999998</v>
      </c>
      <c r="L713">
        <v>16475.759999999998</v>
      </c>
      <c r="M713">
        <v>277.2</v>
      </c>
    </row>
    <row r="714" spans="2:13" x14ac:dyDescent="0.3">
      <c r="B714" s="5">
        <v>46143</v>
      </c>
      <c r="C714" t="s">
        <v>28</v>
      </c>
      <c r="D714" t="s">
        <v>27</v>
      </c>
      <c r="E714" t="s">
        <v>21</v>
      </c>
      <c r="F714" t="s">
        <v>17</v>
      </c>
      <c r="G714">
        <v>124</v>
      </c>
      <c r="H714">
        <v>104.98</v>
      </c>
      <c r="I714">
        <v>76.09</v>
      </c>
      <c r="J714">
        <v>1.65</v>
      </c>
      <c r="K714">
        <v>13017.52</v>
      </c>
      <c r="L714">
        <v>9435.16</v>
      </c>
      <c r="M714">
        <v>204.6</v>
      </c>
    </row>
    <row r="715" spans="2:13" x14ac:dyDescent="0.3">
      <c r="B715" s="5">
        <v>46143</v>
      </c>
      <c r="C715" t="s">
        <v>36</v>
      </c>
      <c r="D715" t="s">
        <v>37</v>
      </c>
      <c r="E715" t="s">
        <v>16</v>
      </c>
      <c r="F715" t="s">
        <v>17</v>
      </c>
      <c r="G715">
        <v>386</v>
      </c>
      <c r="H715">
        <v>187.04</v>
      </c>
      <c r="I715">
        <v>140.94</v>
      </c>
      <c r="J715">
        <v>1.65</v>
      </c>
      <c r="K715">
        <v>72197.440000000002</v>
      </c>
      <c r="L715">
        <v>54402.84</v>
      </c>
      <c r="M715">
        <v>636.9</v>
      </c>
    </row>
    <row r="716" spans="2:13" x14ac:dyDescent="0.3">
      <c r="B716" s="5">
        <v>46143</v>
      </c>
      <c r="C716" t="s">
        <v>40</v>
      </c>
      <c r="D716" t="s">
        <v>37</v>
      </c>
      <c r="E716" t="s">
        <v>20</v>
      </c>
      <c r="F716" t="s">
        <v>17</v>
      </c>
      <c r="G716">
        <v>134</v>
      </c>
      <c r="H716">
        <v>126.64</v>
      </c>
      <c r="I716">
        <v>109.69</v>
      </c>
      <c r="J716">
        <v>1.65</v>
      </c>
      <c r="K716">
        <v>16969.759999999998</v>
      </c>
      <c r="L716">
        <v>14698.46</v>
      </c>
      <c r="M716">
        <v>221.1</v>
      </c>
    </row>
    <row r="717" spans="2:13" x14ac:dyDescent="0.3">
      <c r="B717" s="5">
        <v>46174</v>
      </c>
      <c r="C717" t="s">
        <v>23</v>
      </c>
      <c r="D717" t="s">
        <v>15</v>
      </c>
      <c r="E717" t="s">
        <v>21</v>
      </c>
      <c r="F717" t="s">
        <v>17</v>
      </c>
      <c r="G717">
        <v>354</v>
      </c>
      <c r="H717">
        <v>119.12</v>
      </c>
      <c r="I717">
        <v>92.06</v>
      </c>
      <c r="J717">
        <v>1.65</v>
      </c>
      <c r="K717">
        <v>42168.480000000003</v>
      </c>
      <c r="L717">
        <v>32589.24</v>
      </c>
      <c r="M717">
        <v>584.1</v>
      </c>
    </row>
    <row r="718" spans="2:13" x14ac:dyDescent="0.3">
      <c r="B718" s="5">
        <v>46174</v>
      </c>
      <c r="C718" t="s">
        <v>23</v>
      </c>
      <c r="D718" t="s">
        <v>15</v>
      </c>
      <c r="E718" t="s">
        <v>16</v>
      </c>
      <c r="F718" t="s">
        <v>17</v>
      </c>
      <c r="G718">
        <v>913</v>
      </c>
      <c r="H718">
        <v>125.77</v>
      </c>
      <c r="I718">
        <v>92.05</v>
      </c>
      <c r="J718">
        <v>1.65</v>
      </c>
      <c r="K718">
        <v>114828.01</v>
      </c>
      <c r="L718">
        <v>84041.65</v>
      </c>
      <c r="M718">
        <v>1506.4499999999998</v>
      </c>
    </row>
    <row r="719" spans="2:13" x14ac:dyDescent="0.3">
      <c r="B719" s="5">
        <v>46174</v>
      </c>
      <c r="C719" t="s">
        <v>25</v>
      </c>
      <c r="D719" t="s">
        <v>15</v>
      </c>
      <c r="E719" t="s">
        <v>16</v>
      </c>
      <c r="F719" t="s">
        <v>17</v>
      </c>
      <c r="G719">
        <v>186</v>
      </c>
      <c r="H719">
        <v>363.59</v>
      </c>
      <c r="I719">
        <v>272.14999999999998</v>
      </c>
      <c r="J719">
        <v>1.65</v>
      </c>
      <c r="K719">
        <v>67627.739999999991</v>
      </c>
      <c r="L719">
        <v>50619.899999999994</v>
      </c>
      <c r="M719">
        <v>306.89999999999998</v>
      </c>
    </row>
    <row r="720" spans="2:13" x14ac:dyDescent="0.3">
      <c r="B720" s="5">
        <v>46174</v>
      </c>
      <c r="C720" t="s">
        <v>43</v>
      </c>
      <c r="D720" t="s">
        <v>42</v>
      </c>
      <c r="E720" t="s">
        <v>16</v>
      </c>
      <c r="F720" t="s">
        <v>17</v>
      </c>
      <c r="G720">
        <v>147</v>
      </c>
      <c r="H720">
        <v>165.85</v>
      </c>
      <c r="I720">
        <v>95.14</v>
      </c>
      <c r="J720">
        <v>1.65</v>
      </c>
      <c r="K720">
        <v>24379.95</v>
      </c>
      <c r="L720">
        <v>13985.58</v>
      </c>
      <c r="M720">
        <v>242.54999999999998</v>
      </c>
    </row>
    <row r="721" spans="2:13" x14ac:dyDescent="0.3">
      <c r="B721" s="5">
        <v>46174</v>
      </c>
      <c r="C721" t="s">
        <v>26</v>
      </c>
      <c r="D721" t="s">
        <v>27</v>
      </c>
      <c r="E721" t="s">
        <v>21</v>
      </c>
      <c r="F721" t="s">
        <v>17</v>
      </c>
      <c r="G721">
        <v>181</v>
      </c>
      <c r="H721">
        <v>133.29</v>
      </c>
      <c r="I721">
        <v>98.07</v>
      </c>
      <c r="J721">
        <v>1.65</v>
      </c>
      <c r="K721">
        <v>24125.489999999998</v>
      </c>
      <c r="L721">
        <v>17750.669999999998</v>
      </c>
      <c r="M721">
        <v>298.64999999999998</v>
      </c>
    </row>
    <row r="722" spans="2:13" x14ac:dyDescent="0.3">
      <c r="B722" s="5">
        <v>46174</v>
      </c>
      <c r="C722" t="s">
        <v>28</v>
      </c>
      <c r="D722" t="s">
        <v>27</v>
      </c>
      <c r="E722" t="s">
        <v>21</v>
      </c>
      <c r="F722" t="s">
        <v>17</v>
      </c>
      <c r="G722">
        <v>125</v>
      </c>
      <c r="H722">
        <v>104.98</v>
      </c>
      <c r="I722">
        <v>76.09</v>
      </c>
      <c r="J722">
        <v>1.65</v>
      </c>
      <c r="K722">
        <v>13122.5</v>
      </c>
      <c r="L722">
        <v>9511.25</v>
      </c>
      <c r="M722">
        <v>206.25</v>
      </c>
    </row>
    <row r="723" spans="2:13" x14ac:dyDescent="0.3">
      <c r="B723" s="5">
        <v>46174</v>
      </c>
      <c r="C723" t="s">
        <v>36</v>
      </c>
      <c r="D723" t="s">
        <v>37</v>
      </c>
      <c r="E723" t="s">
        <v>16</v>
      </c>
      <c r="F723" t="s">
        <v>17</v>
      </c>
      <c r="G723">
        <v>383</v>
      </c>
      <c r="H723">
        <v>187.04</v>
      </c>
      <c r="I723">
        <v>140.94</v>
      </c>
      <c r="J723">
        <v>1.65</v>
      </c>
      <c r="K723">
        <v>71636.319999999992</v>
      </c>
      <c r="L723">
        <v>53980.02</v>
      </c>
      <c r="M723">
        <v>631.94999999999993</v>
      </c>
    </row>
    <row r="724" spans="2:13" x14ac:dyDescent="0.3">
      <c r="B724" s="5">
        <v>46174</v>
      </c>
      <c r="C724" t="s">
        <v>40</v>
      </c>
      <c r="D724" t="s">
        <v>37</v>
      </c>
      <c r="E724" t="s">
        <v>20</v>
      </c>
      <c r="F724" t="s">
        <v>17</v>
      </c>
      <c r="G724">
        <v>135</v>
      </c>
      <c r="H724">
        <v>126.64</v>
      </c>
      <c r="I724">
        <v>109.69</v>
      </c>
      <c r="J724">
        <v>1.65</v>
      </c>
      <c r="K724">
        <v>17096.400000000001</v>
      </c>
      <c r="L724">
        <v>14808.15</v>
      </c>
      <c r="M724">
        <v>222.75</v>
      </c>
    </row>
    <row r="725" spans="2:13" x14ac:dyDescent="0.3">
      <c r="B725" s="5">
        <v>46204</v>
      </c>
      <c r="C725" t="s">
        <v>23</v>
      </c>
      <c r="D725" t="s">
        <v>15</v>
      </c>
      <c r="E725" t="s">
        <v>21</v>
      </c>
      <c r="F725" t="s">
        <v>17</v>
      </c>
      <c r="G725">
        <v>384</v>
      </c>
      <c r="H725">
        <v>119.12</v>
      </c>
      <c r="I725">
        <v>92.06</v>
      </c>
      <c r="J725">
        <v>1.65</v>
      </c>
      <c r="K725">
        <v>45742.080000000002</v>
      </c>
      <c r="L725">
        <v>35351.040000000001</v>
      </c>
      <c r="M725">
        <v>633.59999999999991</v>
      </c>
    </row>
    <row r="726" spans="2:13" x14ac:dyDescent="0.3">
      <c r="B726" s="5">
        <v>46204</v>
      </c>
      <c r="C726" t="s">
        <v>23</v>
      </c>
      <c r="D726" t="s">
        <v>15</v>
      </c>
      <c r="E726" t="s">
        <v>16</v>
      </c>
      <c r="F726" t="s">
        <v>17</v>
      </c>
      <c r="G726">
        <v>862</v>
      </c>
      <c r="H726">
        <v>125.77</v>
      </c>
      <c r="I726">
        <v>92.05</v>
      </c>
      <c r="J726">
        <v>1.65</v>
      </c>
      <c r="K726">
        <v>108413.73999999999</v>
      </c>
      <c r="L726">
        <v>79347.099999999991</v>
      </c>
      <c r="M726">
        <v>1422.3</v>
      </c>
    </row>
    <row r="727" spans="2:13" x14ac:dyDescent="0.3">
      <c r="B727" s="5">
        <v>46204</v>
      </c>
      <c r="C727" t="s">
        <v>25</v>
      </c>
      <c r="D727" t="s">
        <v>15</v>
      </c>
      <c r="E727" t="s">
        <v>16</v>
      </c>
      <c r="F727" t="s">
        <v>17</v>
      </c>
      <c r="G727">
        <v>188</v>
      </c>
      <c r="H727">
        <v>363.59</v>
      </c>
      <c r="I727">
        <v>272.14999999999998</v>
      </c>
      <c r="J727">
        <v>1.65</v>
      </c>
      <c r="K727">
        <v>68354.92</v>
      </c>
      <c r="L727">
        <v>51164.2</v>
      </c>
      <c r="M727">
        <v>310.2</v>
      </c>
    </row>
    <row r="728" spans="2:13" x14ac:dyDescent="0.3">
      <c r="B728" s="5">
        <v>46204</v>
      </c>
      <c r="C728" t="s">
        <v>43</v>
      </c>
      <c r="D728" t="s">
        <v>42</v>
      </c>
      <c r="E728" t="s">
        <v>16</v>
      </c>
      <c r="F728" t="s">
        <v>17</v>
      </c>
      <c r="G728">
        <v>154</v>
      </c>
      <c r="H728">
        <v>165.85</v>
      </c>
      <c r="I728">
        <v>95.14</v>
      </c>
      <c r="J728">
        <v>1.65</v>
      </c>
      <c r="K728">
        <v>25540.899999999998</v>
      </c>
      <c r="L728">
        <v>14651.56</v>
      </c>
      <c r="M728">
        <v>254.1</v>
      </c>
    </row>
    <row r="729" spans="2:13" x14ac:dyDescent="0.3">
      <c r="B729" s="5">
        <v>46204</v>
      </c>
      <c r="C729" t="s">
        <v>26</v>
      </c>
      <c r="D729" t="s">
        <v>27</v>
      </c>
      <c r="E729" t="s">
        <v>21</v>
      </c>
      <c r="F729" t="s">
        <v>17</v>
      </c>
      <c r="G729">
        <v>172</v>
      </c>
      <c r="H729">
        <v>133.29</v>
      </c>
      <c r="I729">
        <v>98.07</v>
      </c>
      <c r="J729">
        <v>1.65</v>
      </c>
      <c r="K729">
        <v>22925.879999999997</v>
      </c>
      <c r="L729">
        <v>16868.039999999997</v>
      </c>
      <c r="M729">
        <v>283.8</v>
      </c>
    </row>
    <row r="730" spans="2:13" x14ac:dyDescent="0.3">
      <c r="B730" s="5">
        <v>46204</v>
      </c>
      <c r="C730" t="s">
        <v>28</v>
      </c>
      <c r="D730" t="s">
        <v>27</v>
      </c>
      <c r="E730" t="s">
        <v>21</v>
      </c>
      <c r="F730" t="s">
        <v>17</v>
      </c>
      <c r="G730">
        <v>123</v>
      </c>
      <c r="H730">
        <v>104.98</v>
      </c>
      <c r="I730">
        <v>76.09</v>
      </c>
      <c r="J730">
        <v>1.65</v>
      </c>
      <c r="K730">
        <v>12912.54</v>
      </c>
      <c r="L730">
        <v>9359.07</v>
      </c>
      <c r="M730">
        <v>202.95</v>
      </c>
    </row>
    <row r="731" spans="2:13" x14ac:dyDescent="0.3">
      <c r="B731" s="5">
        <v>46204</v>
      </c>
      <c r="C731" t="s">
        <v>36</v>
      </c>
      <c r="D731" t="s">
        <v>37</v>
      </c>
      <c r="E731" t="s">
        <v>16</v>
      </c>
      <c r="F731" t="s">
        <v>17</v>
      </c>
      <c r="G731">
        <v>381</v>
      </c>
      <c r="H731">
        <v>187.04</v>
      </c>
      <c r="I731">
        <v>140.94</v>
      </c>
      <c r="J731">
        <v>1.65</v>
      </c>
      <c r="K731">
        <v>71262.239999999991</v>
      </c>
      <c r="L731">
        <v>53698.14</v>
      </c>
      <c r="M731">
        <v>628.65</v>
      </c>
    </row>
    <row r="732" spans="2:13" x14ac:dyDescent="0.3">
      <c r="B732" s="5">
        <v>46204</v>
      </c>
      <c r="C732" t="s">
        <v>40</v>
      </c>
      <c r="D732" t="s">
        <v>37</v>
      </c>
      <c r="E732" t="s">
        <v>20</v>
      </c>
      <c r="F732" t="s">
        <v>17</v>
      </c>
      <c r="G732">
        <v>123</v>
      </c>
      <c r="H732">
        <v>126.64</v>
      </c>
      <c r="I732">
        <v>109.69</v>
      </c>
      <c r="J732">
        <v>1.65</v>
      </c>
      <c r="K732">
        <v>15576.72</v>
      </c>
      <c r="L732">
        <v>13491.869999999999</v>
      </c>
      <c r="M732">
        <v>202.95</v>
      </c>
    </row>
    <row r="733" spans="2:13" x14ac:dyDescent="0.3">
      <c r="B733" s="5">
        <v>46235</v>
      </c>
      <c r="C733" t="s">
        <v>23</v>
      </c>
      <c r="D733" t="s">
        <v>15</v>
      </c>
      <c r="E733" t="s">
        <v>21</v>
      </c>
      <c r="F733" t="s">
        <v>17</v>
      </c>
      <c r="G733">
        <v>362</v>
      </c>
      <c r="H733">
        <v>119.12</v>
      </c>
      <c r="I733">
        <v>92.06</v>
      </c>
      <c r="J733">
        <v>1.65</v>
      </c>
      <c r="K733">
        <v>43121.440000000002</v>
      </c>
      <c r="L733">
        <v>33325.72</v>
      </c>
      <c r="M733">
        <v>597.29999999999995</v>
      </c>
    </row>
    <row r="734" spans="2:13" x14ac:dyDescent="0.3">
      <c r="B734" s="5">
        <v>46235</v>
      </c>
      <c r="C734" t="s">
        <v>23</v>
      </c>
      <c r="D734" t="s">
        <v>15</v>
      </c>
      <c r="E734" t="s">
        <v>16</v>
      </c>
      <c r="F734" t="s">
        <v>17</v>
      </c>
      <c r="G734">
        <v>847</v>
      </c>
      <c r="H734">
        <v>125.77</v>
      </c>
      <c r="I734">
        <v>92.05</v>
      </c>
      <c r="J734">
        <v>1.65</v>
      </c>
      <c r="K734">
        <v>106527.19</v>
      </c>
      <c r="L734">
        <v>77966.349999999991</v>
      </c>
      <c r="M734">
        <v>1397.55</v>
      </c>
    </row>
    <row r="735" spans="2:13" x14ac:dyDescent="0.3">
      <c r="B735" s="5">
        <v>46235</v>
      </c>
      <c r="C735" t="s">
        <v>25</v>
      </c>
      <c r="D735" t="s">
        <v>15</v>
      </c>
      <c r="E735" t="s">
        <v>16</v>
      </c>
      <c r="F735" t="s">
        <v>17</v>
      </c>
      <c r="G735">
        <v>178</v>
      </c>
      <c r="H735">
        <v>363.59</v>
      </c>
      <c r="I735">
        <v>272.14999999999998</v>
      </c>
      <c r="J735">
        <v>1.65</v>
      </c>
      <c r="K735">
        <v>64719.02</v>
      </c>
      <c r="L735">
        <v>48442.7</v>
      </c>
      <c r="M735">
        <v>293.7</v>
      </c>
    </row>
    <row r="736" spans="2:13" x14ac:dyDescent="0.3">
      <c r="B736" s="5">
        <v>46235</v>
      </c>
      <c r="C736" t="s">
        <v>43</v>
      </c>
      <c r="D736" t="s">
        <v>42</v>
      </c>
      <c r="E736" t="s">
        <v>16</v>
      </c>
      <c r="F736" t="s">
        <v>17</v>
      </c>
      <c r="G736">
        <v>151</v>
      </c>
      <c r="H736">
        <v>165.85</v>
      </c>
      <c r="I736">
        <v>95.14</v>
      </c>
      <c r="J736">
        <v>1.65</v>
      </c>
      <c r="K736">
        <v>25043.35</v>
      </c>
      <c r="L736">
        <v>14366.14</v>
      </c>
      <c r="M736">
        <v>249.14999999999998</v>
      </c>
    </row>
    <row r="737" spans="2:13" x14ac:dyDescent="0.3">
      <c r="B737" s="5">
        <v>46235</v>
      </c>
      <c r="C737" t="s">
        <v>26</v>
      </c>
      <c r="D737" t="s">
        <v>27</v>
      </c>
      <c r="E737" t="s">
        <v>21</v>
      </c>
      <c r="F737" t="s">
        <v>17</v>
      </c>
      <c r="G737">
        <v>182</v>
      </c>
      <c r="H737">
        <v>133.29</v>
      </c>
      <c r="I737">
        <v>98.07</v>
      </c>
      <c r="J737">
        <v>1.65</v>
      </c>
      <c r="K737">
        <v>24258.78</v>
      </c>
      <c r="L737">
        <v>17848.739999999998</v>
      </c>
      <c r="M737">
        <v>300.3</v>
      </c>
    </row>
    <row r="738" spans="2:13" x14ac:dyDescent="0.3">
      <c r="B738" s="5">
        <v>46235</v>
      </c>
      <c r="C738" t="s">
        <v>28</v>
      </c>
      <c r="D738" t="s">
        <v>27</v>
      </c>
      <c r="E738" t="s">
        <v>21</v>
      </c>
      <c r="F738" t="s">
        <v>17</v>
      </c>
      <c r="G738">
        <v>128</v>
      </c>
      <c r="H738">
        <v>104.98</v>
      </c>
      <c r="I738">
        <v>76.09</v>
      </c>
      <c r="J738">
        <v>1.65</v>
      </c>
      <c r="K738">
        <v>13437.44</v>
      </c>
      <c r="L738">
        <v>9739.52</v>
      </c>
      <c r="M738">
        <v>211.2</v>
      </c>
    </row>
    <row r="739" spans="2:13" x14ac:dyDescent="0.3">
      <c r="B739" s="5">
        <v>46235</v>
      </c>
      <c r="C739" t="s">
        <v>36</v>
      </c>
      <c r="D739" t="s">
        <v>37</v>
      </c>
      <c r="E739" t="s">
        <v>16</v>
      </c>
      <c r="F739" t="s">
        <v>17</v>
      </c>
      <c r="G739">
        <v>331</v>
      </c>
      <c r="H739">
        <v>187.04</v>
      </c>
      <c r="I739">
        <v>140.94</v>
      </c>
      <c r="J739">
        <v>1.65</v>
      </c>
      <c r="K739">
        <v>61910.239999999998</v>
      </c>
      <c r="L739">
        <v>46651.14</v>
      </c>
      <c r="M739">
        <v>546.15</v>
      </c>
    </row>
    <row r="740" spans="2:13" x14ac:dyDescent="0.3">
      <c r="B740" s="5">
        <v>46235</v>
      </c>
      <c r="C740" t="s">
        <v>40</v>
      </c>
      <c r="D740" t="s">
        <v>37</v>
      </c>
      <c r="E740" t="s">
        <v>20</v>
      </c>
      <c r="F740" t="s">
        <v>17</v>
      </c>
      <c r="G740">
        <v>116</v>
      </c>
      <c r="H740">
        <v>126.64</v>
      </c>
      <c r="I740">
        <v>109.69</v>
      </c>
      <c r="J740">
        <v>1.65</v>
      </c>
      <c r="K740">
        <v>14690.24</v>
      </c>
      <c r="L740">
        <v>12724.039999999999</v>
      </c>
      <c r="M740">
        <v>191.39999999999998</v>
      </c>
    </row>
    <row r="741" spans="2:13" x14ac:dyDescent="0.3">
      <c r="B741" s="5">
        <v>46266</v>
      </c>
      <c r="C741" t="s">
        <v>23</v>
      </c>
      <c r="D741" t="s">
        <v>15</v>
      </c>
      <c r="E741" t="s">
        <v>21</v>
      </c>
      <c r="F741" t="s">
        <v>17</v>
      </c>
      <c r="G741">
        <v>296</v>
      </c>
      <c r="H741">
        <v>119.12</v>
      </c>
      <c r="I741">
        <v>92.06</v>
      </c>
      <c r="J741">
        <v>1.65</v>
      </c>
      <c r="K741">
        <v>35259.520000000004</v>
      </c>
      <c r="L741">
        <v>27249.760000000002</v>
      </c>
      <c r="M741">
        <v>488.4</v>
      </c>
    </row>
    <row r="742" spans="2:13" x14ac:dyDescent="0.3">
      <c r="B742" s="5">
        <v>46266</v>
      </c>
      <c r="C742" t="s">
        <v>23</v>
      </c>
      <c r="D742" t="s">
        <v>15</v>
      </c>
      <c r="E742" t="s">
        <v>16</v>
      </c>
      <c r="F742" t="s">
        <v>17</v>
      </c>
      <c r="G742">
        <v>718</v>
      </c>
      <c r="H742">
        <v>125.77</v>
      </c>
      <c r="I742">
        <v>92.05</v>
      </c>
      <c r="J742">
        <v>1.65</v>
      </c>
      <c r="K742">
        <v>90302.86</v>
      </c>
      <c r="L742">
        <v>66091.899999999994</v>
      </c>
      <c r="M742">
        <v>1184.7</v>
      </c>
    </row>
    <row r="743" spans="2:13" x14ac:dyDescent="0.3">
      <c r="B743" s="5">
        <v>46266</v>
      </c>
      <c r="C743" t="s">
        <v>25</v>
      </c>
      <c r="D743" t="s">
        <v>15</v>
      </c>
      <c r="E743" t="s">
        <v>16</v>
      </c>
      <c r="F743" t="s">
        <v>17</v>
      </c>
      <c r="G743">
        <v>150</v>
      </c>
      <c r="H743">
        <v>363.59</v>
      </c>
      <c r="I743">
        <v>272.14999999999998</v>
      </c>
      <c r="J743">
        <v>1.65</v>
      </c>
      <c r="K743">
        <v>54538.499999999993</v>
      </c>
      <c r="L743">
        <v>40822.5</v>
      </c>
      <c r="M743">
        <v>247.5</v>
      </c>
    </row>
    <row r="744" spans="2:13" x14ac:dyDescent="0.3">
      <c r="B744" s="5">
        <v>46266</v>
      </c>
      <c r="C744" t="s">
        <v>43</v>
      </c>
      <c r="D744" t="s">
        <v>42</v>
      </c>
      <c r="E744" t="s">
        <v>16</v>
      </c>
      <c r="F744" t="s">
        <v>17</v>
      </c>
      <c r="G744">
        <v>152</v>
      </c>
      <c r="H744">
        <v>165.85</v>
      </c>
      <c r="I744">
        <v>95.14</v>
      </c>
      <c r="J744">
        <v>1.65</v>
      </c>
      <c r="K744">
        <v>25209.200000000001</v>
      </c>
      <c r="L744">
        <v>14461.28</v>
      </c>
      <c r="M744">
        <v>250.79999999999998</v>
      </c>
    </row>
    <row r="745" spans="2:13" x14ac:dyDescent="0.3">
      <c r="B745" s="5">
        <v>46266</v>
      </c>
      <c r="C745" t="s">
        <v>26</v>
      </c>
      <c r="D745" t="s">
        <v>27</v>
      </c>
      <c r="E745" t="s">
        <v>21</v>
      </c>
      <c r="F745" t="s">
        <v>17</v>
      </c>
      <c r="G745">
        <v>170</v>
      </c>
      <c r="H745">
        <v>133.29</v>
      </c>
      <c r="I745">
        <v>98.07</v>
      </c>
      <c r="J745">
        <v>1.65</v>
      </c>
      <c r="K745">
        <v>22659.3</v>
      </c>
      <c r="L745">
        <v>16671.899999999998</v>
      </c>
      <c r="M745">
        <v>280.5</v>
      </c>
    </row>
    <row r="746" spans="2:13" x14ac:dyDescent="0.3">
      <c r="B746" s="5">
        <v>46266</v>
      </c>
      <c r="C746" t="s">
        <v>28</v>
      </c>
      <c r="D746" t="s">
        <v>27</v>
      </c>
      <c r="E746" t="s">
        <v>21</v>
      </c>
      <c r="F746" t="s">
        <v>17</v>
      </c>
      <c r="G746">
        <v>114</v>
      </c>
      <c r="H746">
        <v>104.98</v>
      </c>
      <c r="I746">
        <v>76.09</v>
      </c>
      <c r="J746">
        <v>1.65</v>
      </c>
      <c r="K746">
        <v>11967.720000000001</v>
      </c>
      <c r="L746">
        <v>8674.26</v>
      </c>
      <c r="M746">
        <v>188.1</v>
      </c>
    </row>
    <row r="747" spans="2:13" x14ac:dyDescent="0.3">
      <c r="B747" s="5">
        <v>46266</v>
      </c>
      <c r="C747" t="s">
        <v>36</v>
      </c>
      <c r="D747" t="s">
        <v>37</v>
      </c>
      <c r="E747" t="s">
        <v>16</v>
      </c>
      <c r="F747" t="s">
        <v>17</v>
      </c>
      <c r="G747">
        <v>314</v>
      </c>
      <c r="H747">
        <v>187.04</v>
      </c>
      <c r="I747">
        <v>140.94</v>
      </c>
      <c r="J747">
        <v>1.65</v>
      </c>
      <c r="K747">
        <v>58730.559999999998</v>
      </c>
      <c r="L747">
        <v>44255.159999999996</v>
      </c>
      <c r="M747">
        <v>518.1</v>
      </c>
    </row>
    <row r="748" spans="2:13" x14ac:dyDescent="0.3">
      <c r="B748" s="5">
        <v>46266</v>
      </c>
      <c r="C748" t="s">
        <v>40</v>
      </c>
      <c r="D748" t="s">
        <v>37</v>
      </c>
      <c r="E748" t="s">
        <v>20</v>
      </c>
      <c r="F748" t="s">
        <v>17</v>
      </c>
      <c r="G748">
        <v>108</v>
      </c>
      <c r="H748">
        <v>126.64</v>
      </c>
      <c r="I748">
        <v>109.69</v>
      </c>
      <c r="J748">
        <v>1.65</v>
      </c>
      <c r="K748">
        <v>13677.12</v>
      </c>
      <c r="L748">
        <v>11846.52</v>
      </c>
      <c r="M748">
        <v>178.2</v>
      </c>
    </row>
    <row r="749" spans="2:13" x14ac:dyDescent="0.3">
      <c r="B749" s="5">
        <v>46296</v>
      </c>
      <c r="C749" t="s">
        <v>23</v>
      </c>
      <c r="D749" t="s">
        <v>15</v>
      </c>
      <c r="E749" t="s">
        <v>21</v>
      </c>
      <c r="F749" t="s">
        <v>17</v>
      </c>
      <c r="G749">
        <v>300</v>
      </c>
      <c r="H749">
        <v>119.12</v>
      </c>
      <c r="I749">
        <v>92.06</v>
      </c>
      <c r="J749">
        <v>1.65</v>
      </c>
      <c r="K749">
        <v>35736</v>
      </c>
      <c r="L749">
        <v>27618</v>
      </c>
      <c r="M749">
        <v>495</v>
      </c>
    </row>
    <row r="750" spans="2:13" x14ac:dyDescent="0.3">
      <c r="B750" s="5">
        <v>46296</v>
      </c>
      <c r="C750" t="s">
        <v>23</v>
      </c>
      <c r="D750" t="s">
        <v>15</v>
      </c>
      <c r="E750" t="s">
        <v>16</v>
      </c>
      <c r="F750" t="s">
        <v>17</v>
      </c>
      <c r="G750">
        <v>729</v>
      </c>
      <c r="H750">
        <v>125.77</v>
      </c>
      <c r="I750">
        <v>92.05</v>
      </c>
      <c r="J750">
        <v>1.65</v>
      </c>
      <c r="K750">
        <v>91686.33</v>
      </c>
      <c r="L750">
        <v>67104.45</v>
      </c>
      <c r="M750">
        <v>1202.8499999999999</v>
      </c>
    </row>
    <row r="751" spans="2:13" x14ac:dyDescent="0.3">
      <c r="B751" s="5">
        <v>46296</v>
      </c>
      <c r="C751" t="s">
        <v>25</v>
      </c>
      <c r="D751" t="s">
        <v>15</v>
      </c>
      <c r="E751" t="s">
        <v>16</v>
      </c>
      <c r="F751" t="s">
        <v>17</v>
      </c>
      <c r="G751">
        <v>144</v>
      </c>
      <c r="H751">
        <v>363.59</v>
      </c>
      <c r="I751">
        <v>272.14999999999998</v>
      </c>
      <c r="J751">
        <v>1.65</v>
      </c>
      <c r="K751">
        <v>52356.959999999999</v>
      </c>
      <c r="L751">
        <v>39189.599999999999</v>
      </c>
      <c r="M751">
        <v>237.6</v>
      </c>
    </row>
    <row r="752" spans="2:13" x14ac:dyDescent="0.3">
      <c r="B752" s="5">
        <v>46296</v>
      </c>
      <c r="C752" t="s">
        <v>43</v>
      </c>
      <c r="D752" t="s">
        <v>42</v>
      </c>
      <c r="E752" t="s">
        <v>16</v>
      </c>
      <c r="F752" t="s">
        <v>17</v>
      </c>
      <c r="G752">
        <v>173</v>
      </c>
      <c r="H752">
        <v>165.85</v>
      </c>
      <c r="I752">
        <v>95.14</v>
      </c>
      <c r="J752">
        <v>1.65</v>
      </c>
      <c r="K752">
        <v>28692.05</v>
      </c>
      <c r="L752">
        <v>16459.22</v>
      </c>
      <c r="M752">
        <v>285.45</v>
      </c>
    </row>
    <row r="753" spans="2:13" x14ac:dyDescent="0.3">
      <c r="B753" s="5">
        <v>46296</v>
      </c>
      <c r="C753" t="s">
        <v>26</v>
      </c>
      <c r="D753" t="s">
        <v>27</v>
      </c>
      <c r="E753" t="s">
        <v>21</v>
      </c>
      <c r="F753" t="s">
        <v>17</v>
      </c>
      <c r="G753">
        <v>156</v>
      </c>
      <c r="H753">
        <v>133.29</v>
      </c>
      <c r="I753">
        <v>98.07</v>
      </c>
      <c r="J753">
        <v>1.65</v>
      </c>
      <c r="K753">
        <v>20793.239999999998</v>
      </c>
      <c r="L753">
        <v>15298.919999999998</v>
      </c>
      <c r="M753">
        <v>257.39999999999998</v>
      </c>
    </row>
    <row r="754" spans="2:13" x14ac:dyDescent="0.3">
      <c r="B754" s="5">
        <v>46296</v>
      </c>
      <c r="C754" t="s">
        <v>28</v>
      </c>
      <c r="D754" t="s">
        <v>27</v>
      </c>
      <c r="E754" t="s">
        <v>21</v>
      </c>
      <c r="F754" t="s">
        <v>17</v>
      </c>
      <c r="G754">
        <v>111</v>
      </c>
      <c r="H754">
        <v>104.98</v>
      </c>
      <c r="I754">
        <v>76.09</v>
      </c>
      <c r="J754">
        <v>1.65</v>
      </c>
      <c r="K754">
        <v>11652.78</v>
      </c>
      <c r="L754">
        <v>8445.99</v>
      </c>
      <c r="M754">
        <v>183.14999999999998</v>
      </c>
    </row>
    <row r="755" spans="2:13" x14ac:dyDescent="0.3">
      <c r="B755" s="5">
        <v>46296</v>
      </c>
      <c r="C755" t="s">
        <v>36</v>
      </c>
      <c r="D755" t="s">
        <v>37</v>
      </c>
      <c r="E755" t="s">
        <v>16</v>
      </c>
      <c r="F755" t="s">
        <v>17</v>
      </c>
      <c r="G755">
        <v>267</v>
      </c>
      <c r="H755">
        <v>187.04</v>
      </c>
      <c r="I755">
        <v>140.94</v>
      </c>
      <c r="J755">
        <v>1.65</v>
      </c>
      <c r="K755">
        <v>49939.68</v>
      </c>
      <c r="L755">
        <v>37630.979999999996</v>
      </c>
      <c r="M755">
        <v>440.54999999999995</v>
      </c>
    </row>
    <row r="756" spans="2:13" x14ac:dyDescent="0.3">
      <c r="B756" s="5">
        <v>46296</v>
      </c>
      <c r="C756" t="s">
        <v>40</v>
      </c>
      <c r="D756" t="s">
        <v>37</v>
      </c>
      <c r="E756" t="s">
        <v>20</v>
      </c>
      <c r="F756" t="s">
        <v>17</v>
      </c>
      <c r="G756">
        <v>91</v>
      </c>
      <c r="H756">
        <v>126.64</v>
      </c>
      <c r="I756">
        <v>109.69</v>
      </c>
      <c r="J756">
        <v>1.65</v>
      </c>
      <c r="K756">
        <v>11524.24</v>
      </c>
      <c r="L756">
        <v>9981.7899999999991</v>
      </c>
      <c r="M756">
        <v>150.15</v>
      </c>
    </row>
    <row r="757" spans="2:13" x14ac:dyDescent="0.3">
      <c r="B757" s="5">
        <v>46327</v>
      </c>
      <c r="C757" t="s">
        <v>23</v>
      </c>
      <c r="D757" t="s">
        <v>15</v>
      </c>
      <c r="E757" t="s">
        <v>21</v>
      </c>
      <c r="F757" t="s">
        <v>17</v>
      </c>
      <c r="G757">
        <v>286</v>
      </c>
      <c r="H757">
        <v>119.12</v>
      </c>
      <c r="I757">
        <v>92.06</v>
      </c>
      <c r="J757">
        <v>1.65</v>
      </c>
      <c r="K757">
        <v>34068.32</v>
      </c>
      <c r="L757">
        <v>26329.16</v>
      </c>
      <c r="M757">
        <v>471.9</v>
      </c>
    </row>
    <row r="758" spans="2:13" x14ac:dyDescent="0.3">
      <c r="B758" s="5">
        <v>46327</v>
      </c>
      <c r="C758" t="s">
        <v>23</v>
      </c>
      <c r="D758" t="s">
        <v>15</v>
      </c>
      <c r="E758" t="s">
        <v>16</v>
      </c>
      <c r="F758" t="s">
        <v>17</v>
      </c>
      <c r="G758">
        <v>697</v>
      </c>
      <c r="H758">
        <v>125.77</v>
      </c>
      <c r="I758">
        <v>92.05</v>
      </c>
      <c r="J758">
        <v>1.65</v>
      </c>
      <c r="K758">
        <v>87661.69</v>
      </c>
      <c r="L758">
        <v>64158.85</v>
      </c>
      <c r="M758">
        <v>1150.05</v>
      </c>
    </row>
    <row r="759" spans="2:13" x14ac:dyDescent="0.3">
      <c r="B759" s="5">
        <v>46327</v>
      </c>
      <c r="C759" t="s">
        <v>25</v>
      </c>
      <c r="D759" t="s">
        <v>15</v>
      </c>
      <c r="E759" t="s">
        <v>16</v>
      </c>
      <c r="F759" t="s">
        <v>17</v>
      </c>
      <c r="G759">
        <v>143</v>
      </c>
      <c r="H759">
        <v>363.59</v>
      </c>
      <c r="I759">
        <v>272.14999999999998</v>
      </c>
      <c r="J759">
        <v>1.65</v>
      </c>
      <c r="K759">
        <v>51993.369999999995</v>
      </c>
      <c r="L759">
        <v>38917.449999999997</v>
      </c>
      <c r="M759">
        <v>235.95</v>
      </c>
    </row>
    <row r="760" spans="2:13" x14ac:dyDescent="0.3">
      <c r="B760" s="5">
        <v>46327</v>
      </c>
      <c r="C760" t="s">
        <v>43</v>
      </c>
      <c r="D760" t="s">
        <v>42</v>
      </c>
      <c r="E760" t="s">
        <v>16</v>
      </c>
      <c r="F760" t="s">
        <v>17</v>
      </c>
      <c r="G760">
        <v>202</v>
      </c>
      <c r="H760">
        <v>165.85</v>
      </c>
      <c r="I760">
        <v>95.14</v>
      </c>
      <c r="J760">
        <v>1.65</v>
      </c>
      <c r="K760">
        <v>33501.699999999997</v>
      </c>
      <c r="L760">
        <v>19218.28</v>
      </c>
      <c r="M760">
        <v>333.29999999999995</v>
      </c>
    </row>
    <row r="761" spans="2:13" x14ac:dyDescent="0.3">
      <c r="B761" s="5">
        <v>46327</v>
      </c>
      <c r="C761" t="s">
        <v>26</v>
      </c>
      <c r="D761" t="s">
        <v>27</v>
      </c>
      <c r="E761" t="s">
        <v>21</v>
      </c>
      <c r="F761" t="s">
        <v>17</v>
      </c>
      <c r="G761">
        <v>167</v>
      </c>
      <c r="H761">
        <v>133.29</v>
      </c>
      <c r="I761">
        <v>98.07</v>
      </c>
      <c r="J761">
        <v>1.65</v>
      </c>
      <c r="K761">
        <v>22259.43</v>
      </c>
      <c r="L761">
        <v>16377.689999999999</v>
      </c>
      <c r="M761">
        <v>275.55</v>
      </c>
    </row>
    <row r="762" spans="2:13" x14ac:dyDescent="0.3">
      <c r="B762" s="5">
        <v>46327</v>
      </c>
      <c r="C762" t="s">
        <v>28</v>
      </c>
      <c r="D762" t="s">
        <v>27</v>
      </c>
      <c r="E762" t="s">
        <v>21</v>
      </c>
      <c r="F762" t="s">
        <v>17</v>
      </c>
      <c r="G762">
        <v>114</v>
      </c>
      <c r="H762">
        <v>104.98</v>
      </c>
      <c r="I762">
        <v>76.09</v>
      </c>
      <c r="J762">
        <v>1.65</v>
      </c>
      <c r="K762">
        <v>11967.720000000001</v>
      </c>
      <c r="L762">
        <v>8674.26</v>
      </c>
      <c r="M762">
        <v>188.1</v>
      </c>
    </row>
    <row r="763" spans="2:13" x14ac:dyDescent="0.3">
      <c r="B763" s="5">
        <v>46327</v>
      </c>
      <c r="C763" t="s">
        <v>36</v>
      </c>
      <c r="D763" t="s">
        <v>37</v>
      </c>
      <c r="E763" t="s">
        <v>16</v>
      </c>
      <c r="F763" t="s">
        <v>17</v>
      </c>
      <c r="G763">
        <v>254</v>
      </c>
      <c r="H763">
        <v>187.04</v>
      </c>
      <c r="I763">
        <v>140.94</v>
      </c>
      <c r="J763">
        <v>1.65</v>
      </c>
      <c r="K763">
        <v>47508.159999999996</v>
      </c>
      <c r="L763">
        <v>35798.76</v>
      </c>
      <c r="M763">
        <v>419.09999999999997</v>
      </c>
    </row>
    <row r="764" spans="2:13" x14ac:dyDescent="0.3">
      <c r="B764" s="5">
        <v>46327</v>
      </c>
      <c r="C764" t="s">
        <v>40</v>
      </c>
      <c r="D764" t="s">
        <v>37</v>
      </c>
      <c r="E764" t="s">
        <v>20</v>
      </c>
      <c r="F764" t="s">
        <v>17</v>
      </c>
      <c r="G764">
        <v>88</v>
      </c>
      <c r="H764">
        <v>126.64</v>
      </c>
      <c r="I764">
        <v>109.69</v>
      </c>
      <c r="J764">
        <v>1.65</v>
      </c>
      <c r="K764">
        <v>11144.32</v>
      </c>
      <c r="L764">
        <v>9652.7199999999993</v>
      </c>
      <c r="M764">
        <v>145.19999999999999</v>
      </c>
    </row>
    <row r="765" spans="2:13" x14ac:dyDescent="0.3">
      <c r="B765" s="5">
        <v>46357</v>
      </c>
      <c r="C765" t="s">
        <v>23</v>
      </c>
      <c r="D765" t="s">
        <v>15</v>
      </c>
      <c r="E765" t="s">
        <v>21</v>
      </c>
      <c r="F765" t="s">
        <v>17</v>
      </c>
      <c r="G765">
        <v>280</v>
      </c>
      <c r="H765">
        <v>119.12</v>
      </c>
      <c r="I765">
        <v>92.06</v>
      </c>
      <c r="J765">
        <v>1.65</v>
      </c>
      <c r="K765">
        <v>33353.599999999999</v>
      </c>
      <c r="L765">
        <v>25776.799999999999</v>
      </c>
      <c r="M765">
        <v>462</v>
      </c>
    </row>
    <row r="766" spans="2:13" x14ac:dyDescent="0.3">
      <c r="B766" s="5">
        <v>46357</v>
      </c>
      <c r="C766" t="s">
        <v>23</v>
      </c>
      <c r="D766" t="s">
        <v>15</v>
      </c>
      <c r="E766" t="s">
        <v>16</v>
      </c>
      <c r="F766" t="s">
        <v>17</v>
      </c>
      <c r="G766">
        <v>702</v>
      </c>
      <c r="H766">
        <v>125.77</v>
      </c>
      <c r="I766">
        <v>92.05</v>
      </c>
      <c r="J766">
        <v>1.65</v>
      </c>
      <c r="K766">
        <v>88290.54</v>
      </c>
      <c r="L766">
        <v>64619.1</v>
      </c>
      <c r="M766">
        <v>1158.3</v>
      </c>
    </row>
    <row r="767" spans="2:13" x14ac:dyDescent="0.3">
      <c r="B767" s="5">
        <v>46357</v>
      </c>
      <c r="C767" t="s">
        <v>25</v>
      </c>
      <c r="D767" t="s">
        <v>15</v>
      </c>
      <c r="E767" t="s">
        <v>16</v>
      </c>
      <c r="F767" t="s">
        <v>17</v>
      </c>
      <c r="G767">
        <v>143</v>
      </c>
      <c r="H767">
        <v>363.59</v>
      </c>
      <c r="I767">
        <v>272.14999999999998</v>
      </c>
      <c r="J767">
        <v>1.65</v>
      </c>
      <c r="K767">
        <v>51993.369999999995</v>
      </c>
      <c r="L767">
        <v>38917.449999999997</v>
      </c>
      <c r="M767">
        <v>235.95</v>
      </c>
    </row>
    <row r="768" spans="2:13" x14ac:dyDescent="0.3">
      <c r="B768" s="5">
        <v>46357</v>
      </c>
      <c r="C768" t="s">
        <v>43</v>
      </c>
      <c r="D768" t="s">
        <v>42</v>
      </c>
      <c r="E768" t="s">
        <v>16</v>
      </c>
      <c r="F768" t="s">
        <v>17</v>
      </c>
      <c r="G768">
        <v>224</v>
      </c>
      <c r="H768">
        <v>165.85</v>
      </c>
      <c r="I768">
        <v>95.14</v>
      </c>
      <c r="J768">
        <v>1.65</v>
      </c>
      <c r="K768">
        <v>37150.400000000001</v>
      </c>
      <c r="L768">
        <v>21311.360000000001</v>
      </c>
      <c r="M768">
        <v>369.59999999999997</v>
      </c>
    </row>
    <row r="769" spans="2:13" x14ac:dyDescent="0.3">
      <c r="B769" s="5">
        <v>46357</v>
      </c>
      <c r="C769" t="s">
        <v>26</v>
      </c>
      <c r="D769" t="s">
        <v>27</v>
      </c>
      <c r="E769" t="s">
        <v>21</v>
      </c>
      <c r="F769" t="s">
        <v>17</v>
      </c>
      <c r="G769">
        <v>189</v>
      </c>
      <c r="H769">
        <v>133.29</v>
      </c>
      <c r="I769">
        <v>98.07</v>
      </c>
      <c r="J769">
        <v>1.65</v>
      </c>
      <c r="K769">
        <v>25191.809999999998</v>
      </c>
      <c r="L769">
        <v>18535.23</v>
      </c>
      <c r="M769">
        <v>311.84999999999997</v>
      </c>
    </row>
    <row r="770" spans="2:13" x14ac:dyDescent="0.3">
      <c r="B770" s="5">
        <v>46357</v>
      </c>
      <c r="C770" t="s">
        <v>28</v>
      </c>
      <c r="D770" t="s">
        <v>27</v>
      </c>
      <c r="E770" t="s">
        <v>21</v>
      </c>
      <c r="F770" t="s">
        <v>17</v>
      </c>
      <c r="G770">
        <v>133</v>
      </c>
      <c r="H770">
        <v>104.98</v>
      </c>
      <c r="I770">
        <v>76.09</v>
      </c>
      <c r="J770">
        <v>1.65</v>
      </c>
      <c r="K770">
        <v>13962.34</v>
      </c>
      <c r="L770">
        <v>10119.970000000001</v>
      </c>
      <c r="M770">
        <v>219.45</v>
      </c>
    </row>
    <row r="771" spans="2:13" x14ac:dyDescent="0.3">
      <c r="B771" s="5">
        <v>46357</v>
      </c>
      <c r="C771" t="s">
        <v>36</v>
      </c>
      <c r="D771" t="s">
        <v>37</v>
      </c>
      <c r="E771" t="s">
        <v>16</v>
      </c>
      <c r="F771" t="s">
        <v>17</v>
      </c>
      <c r="G771">
        <v>301</v>
      </c>
      <c r="H771">
        <v>187.04</v>
      </c>
      <c r="I771">
        <v>140.94</v>
      </c>
      <c r="J771">
        <v>1.65</v>
      </c>
      <c r="K771">
        <v>56299.040000000001</v>
      </c>
      <c r="L771">
        <v>42422.94</v>
      </c>
      <c r="M771">
        <v>496.65</v>
      </c>
    </row>
    <row r="772" spans="2:13" x14ac:dyDescent="0.3">
      <c r="B772" s="5">
        <v>46357</v>
      </c>
      <c r="C772" t="s">
        <v>40</v>
      </c>
      <c r="D772" t="s">
        <v>37</v>
      </c>
      <c r="E772" t="s">
        <v>20</v>
      </c>
      <c r="F772" t="s">
        <v>17</v>
      </c>
      <c r="G772">
        <v>102</v>
      </c>
      <c r="H772">
        <v>126.64</v>
      </c>
      <c r="I772">
        <v>109.69</v>
      </c>
      <c r="J772">
        <v>1.65</v>
      </c>
      <c r="K772">
        <v>12917.28</v>
      </c>
      <c r="L772">
        <v>11188.38</v>
      </c>
      <c r="M772">
        <v>168.29999999999998</v>
      </c>
    </row>
    <row r="773" spans="2:13" x14ac:dyDescent="0.3">
      <c r="B773" s="5">
        <v>46023</v>
      </c>
      <c r="C773" t="s">
        <v>31</v>
      </c>
      <c r="D773" t="s">
        <v>32</v>
      </c>
      <c r="E773" t="s">
        <v>21</v>
      </c>
      <c r="F773" t="s">
        <v>17</v>
      </c>
      <c r="G773">
        <v>282</v>
      </c>
      <c r="H773">
        <v>78.86</v>
      </c>
      <c r="I773">
        <v>60</v>
      </c>
      <c r="J773">
        <v>1.68</v>
      </c>
      <c r="K773">
        <v>22238.52</v>
      </c>
      <c r="L773">
        <v>16920</v>
      </c>
      <c r="M773">
        <v>473.76</v>
      </c>
    </row>
    <row r="774" spans="2:13" x14ac:dyDescent="0.3">
      <c r="B774" s="5">
        <v>46023</v>
      </c>
      <c r="C774" t="s">
        <v>33</v>
      </c>
      <c r="D774" t="s">
        <v>32</v>
      </c>
      <c r="E774" t="s">
        <v>16</v>
      </c>
      <c r="F774" t="s">
        <v>17</v>
      </c>
      <c r="G774">
        <v>611</v>
      </c>
      <c r="H774">
        <v>132.08000000000001</v>
      </c>
      <c r="I774">
        <v>94.74</v>
      </c>
      <c r="J774">
        <v>1.68</v>
      </c>
      <c r="K774">
        <v>80700.88</v>
      </c>
      <c r="L774">
        <v>57886.14</v>
      </c>
      <c r="M774">
        <v>1026.48</v>
      </c>
    </row>
    <row r="775" spans="2:13" x14ac:dyDescent="0.3">
      <c r="B775" s="5">
        <v>46023</v>
      </c>
      <c r="C775" t="s">
        <v>35</v>
      </c>
      <c r="D775" t="s">
        <v>32</v>
      </c>
      <c r="E775" t="s">
        <v>20</v>
      </c>
      <c r="F775" t="s">
        <v>17</v>
      </c>
      <c r="G775">
        <v>79</v>
      </c>
      <c r="H775">
        <v>173.47</v>
      </c>
      <c r="I775">
        <v>139.53</v>
      </c>
      <c r="J775">
        <v>1.68</v>
      </c>
      <c r="K775">
        <v>13704.13</v>
      </c>
      <c r="L775">
        <v>11022.87</v>
      </c>
      <c r="M775">
        <v>132.72</v>
      </c>
    </row>
    <row r="776" spans="2:13" x14ac:dyDescent="0.3">
      <c r="B776" s="5">
        <v>46023</v>
      </c>
      <c r="C776" t="s">
        <v>48</v>
      </c>
      <c r="D776" t="s">
        <v>47</v>
      </c>
      <c r="E776" t="s">
        <v>20</v>
      </c>
      <c r="F776" t="s">
        <v>17</v>
      </c>
      <c r="G776">
        <v>128</v>
      </c>
      <c r="H776">
        <v>109.23</v>
      </c>
      <c r="I776">
        <v>76.959999999999994</v>
      </c>
      <c r="J776">
        <v>1.68</v>
      </c>
      <c r="K776">
        <v>13981.44</v>
      </c>
      <c r="L776">
        <v>9850.8799999999992</v>
      </c>
      <c r="M776">
        <v>215.04</v>
      </c>
    </row>
    <row r="777" spans="2:13" x14ac:dyDescent="0.3">
      <c r="B777" s="5">
        <v>46023</v>
      </c>
      <c r="C777" t="s">
        <v>30</v>
      </c>
      <c r="D777" t="s">
        <v>27</v>
      </c>
      <c r="E777" t="s">
        <v>16</v>
      </c>
      <c r="F777" t="s">
        <v>17</v>
      </c>
      <c r="G777">
        <v>361</v>
      </c>
      <c r="H777">
        <v>98.05</v>
      </c>
      <c r="I777">
        <v>67.900000000000006</v>
      </c>
      <c r="J777">
        <v>1.68</v>
      </c>
      <c r="K777">
        <v>35396.049999999996</v>
      </c>
      <c r="L777">
        <v>24511.9</v>
      </c>
      <c r="M777">
        <v>606.48</v>
      </c>
    </row>
    <row r="778" spans="2:13" x14ac:dyDescent="0.3">
      <c r="B778" s="5">
        <v>46023</v>
      </c>
      <c r="C778" t="s">
        <v>36</v>
      </c>
      <c r="D778" t="s">
        <v>37</v>
      </c>
      <c r="E778" t="s">
        <v>20</v>
      </c>
      <c r="F778" t="s">
        <v>17</v>
      </c>
      <c r="G778">
        <v>173</v>
      </c>
      <c r="H778">
        <v>163.06</v>
      </c>
      <c r="I778">
        <v>141.09</v>
      </c>
      <c r="J778">
        <v>1.68</v>
      </c>
      <c r="K778">
        <v>28209.38</v>
      </c>
      <c r="L778">
        <v>24408.57</v>
      </c>
      <c r="M778">
        <v>290.64</v>
      </c>
    </row>
    <row r="779" spans="2:13" x14ac:dyDescent="0.3">
      <c r="B779" s="5">
        <v>46023</v>
      </c>
      <c r="C779" t="s">
        <v>36</v>
      </c>
      <c r="D779" t="s">
        <v>37</v>
      </c>
      <c r="E779" t="s">
        <v>21</v>
      </c>
      <c r="F779" t="s">
        <v>17</v>
      </c>
      <c r="G779">
        <v>103</v>
      </c>
      <c r="H779">
        <v>177.33</v>
      </c>
      <c r="I779">
        <v>140.93</v>
      </c>
      <c r="J779">
        <v>1.68</v>
      </c>
      <c r="K779">
        <v>18264.990000000002</v>
      </c>
      <c r="L779">
        <v>14515.79</v>
      </c>
      <c r="M779">
        <v>173.04</v>
      </c>
    </row>
    <row r="780" spans="2:13" x14ac:dyDescent="0.3">
      <c r="B780" s="5">
        <v>46054</v>
      </c>
      <c r="C780" t="s">
        <v>31</v>
      </c>
      <c r="D780" t="s">
        <v>32</v>
      </c>
      <c r="E780" t="s">
        <v>21</v>
      </c>
      <c r="F780" t="s">
        <v>17</v>
      </c>
      <c r="G780">
        <v>264</v>
      </c>
      <c r="H780">
        <v>78.86</v>
      </c>
      <c r="I780">
        <v>60</v>
      </c>
      <c r="J780">
        <v>1.68</v>
      </c>
      <c r="K780">
        <v>20819.04</v>
      </c>
      <c r="L780">
        <v>15840</v>
      </c>
      <c r="M780">
        <v>443.52</v>
      </c>
    </row>
    <row r="781" spans="2:13" x14ac:dyDescent="0.3">
      <c r="B781" s="5">
        <v>46054</v>
      </c>
      <c r="C781" t="s">
        <v>33</v>
      </c>
      <c r="D781" t="s">
        <v>32</v>
      </c>
      <c r="E781" t="s">
        <v>16</v>
      </c>
      <c r="F781" t="s">
        <v>17</v>
      </c>
      <c r="G781">
        <v>564</v>
      </c>
      <c r="H781">
        <v>132.08000000000001</v>
      </c>
      <c r="I781">
        <v>94.74</v>
      </c>
      <c r="J781">
        <v>1.68</v>
      </c>
      <c r="K781">
        <v>74493.12000000001</v>
      </c>
      <c r="L781">
        <v>53433.36</v>
      </c>
      <c r="M781">
        <v>947.52</v>
      </c>
    </row>
    <row r="782" spans="2:13" x14ac:dyDescent="0.3">
      <c r="B782" s="5">
        <v>46054</v>
      </c>
      <c r="C782" t="s">
        <v>35</v>
      </c>
      <c r="D782" t="s">
        <v>32</v>
      </c>
      <c r="E782" t="s">
        <v>20</v>
      </c>
      <c r="F782" t="s">
        <v>17</v>
      </c>
      <c r="G782">
        <v>74</v>
      </c>
      <c r="H782">
        <v>173.47</v>
      </c>
      <c r="I782">
        <v>139.53</v>
      </c>
      <c r="J782">
        <v>1.68</v>
      </c>
      <c r="K782">
        <v>12836.78</v>
      </c>
      <c r="L782">
        <v>10325.219999999999</v>
      </c>
      <c r="M782">
        <v>124.32</v>
      </c>
    </row>
    <row r="783" spans="2:13" x14ac:dyDescent="0.3">
      <c r="B783" s="5">
        <v>46054</v>
      </c>
      <c r="C783" t="s">
        <v>48</v>
      </c>
      <c r="D783" t="s">
        <v>47</v>
      </c>
      <c r="E783" t="s">
        <v>20</v>
      </c>
      <c r="F783" t="s">
        <v>17</v>
      </c>
      <c r="G783">
        <v>117</v>
      </c>
      <c r="H783">
        <v>109.23</v>
      </c>
      <c r="I783">
        <v>76.959999999999994</v>
      </c>
      <c r="J783">
        <v>1.68</v>
      </c>
      <c r="K783">
        <v>12779.91</v>
      </c>
      <c r="L783">
        <v>9004.32</v>
      </c>
      <c r="M783">
        <v>196.56</v>
      </c>
    </row>
    <row r="784" spans="2:13" x14ac:dyDescent="0.3">
      <c r="B784" s="5">
        <v>46054</v>
      </c>
      <c r="C784" t="s">
        <v>30</v>
      </c>
      <c r="D784" t="s">
        <v>27</v>
      </c>
      <c r="E784" t="s">
        <v>16</v>
      </c>
      <c r="F784" t="s">
        <v>17</v>
      </c>
      <c r="G784">
        <v>338</v>
      </c>
      <c r="H784">
        <v>98.05</v>
      </c>
      <c r="I784">
        <v>67.900000000000006</v>
      </c>
      <c r="J784">
        <v>1.68</v>
      </c>
      <c r="K784">
        <v>33140.9</v>
      </c>
      <c r="L784">
        <v>22950.2</v>
      </c>
      <c r="M784">
        <v>567.84</v>
      </c>
    </row>
    <row r="785" spans="2:13" x14ac:dyDescent="0.3">
      <c r="B785" s="5">
        <v>46054</v>
      </c>
      <c r="C785" t="s">
        <v>36</v>
      </c>
      <c r="D785" t="s">
        <v>37</v>
      </c>
      <c r="E785" t="s">
        <v>20</v>
      </c>
      <c r="F785" t="s">
        <v>17</v>
      </c>
      <c r="G785">
        <v>161</v>
      </c>
      <c r="H785">
        <v>163.06</v>
      </c>
      <c r="I785">
        <v>141.09</v>
      </c>
      <c r="J785">
        <v>1.68</v>
      </c>
      <c r="K785">
        <v>26252.66</v>
      </c>
      <c r="L785">
        <v>22715.49</v>
      </c>
      <c r="M785">
        <v>270.48</v>
      </c>
    </row>
    <row r="786" spans="2:13" x14ac:dyDescent="0.3">
      <c r="B786" s="5">
        <v>46054</v>
      </c>
      <c r="C786" t="s">
        <v>36</v>
      </c>
      <c r="D786" t="s">
        <v>37</v>
      </c>
      <c r="E786" t="s">
        <v>21</v>
      </c>
      <c r="F786" t="s">
        <v>17</v>
      </c>
      <c r="G786">
        <v>97</v>
      </c>
      <c r="H786">
        <v>177.33</v>
      </c>
      <c r="I786">
        <v>140.93</v>
      </c>
      <c r="J786">
        <v>1.68</v>
      </c>
      <c r="K786">
        <v>17201.010000000002</v>
      </c>
      <c r="L786">
        <v>13670.210000000001</v>
      </c>
      <c r="M786">
        <v>162.96</v>
      </c>
    </row>
    <row r="787" spans="2:13" x14ac:dyDescent="0.3">
      <c r="B787" s="5">
        <v>46082</v>
      </c>
      <c r="C787" t="s">
        <v>31</v>
      </c>
      <c r="D787" t="s">
        <v>32</v>
      </c>
      <c r="E787" t="s">
        <v>21</v>
      </c>
      <c r="F787" t="s">
        <v>17</v>
      </c>
      <c r="G787">
        <v>283</v>
      </c>
      <c r="H787">
        <v>78.86</v>
      </c>
      <c r="I787">
        <v>60</v>
      </c>
      <c r="J787">
        <v>1.68</v>
      </c>
      <c r="K787">
        <v>22317.38</v>
      </c>
      <c r="L787">
        <v>16980</v>
      </c>
      <c r="M787">
        <v>475.44</v>
      </c>
    </row>
    <row r="788" spans="2:13" x14ac:dyDescent="0.3">
      <c r="B788" s="5">
        <v>46082</v>
      </c>
      <c r="C788" t="s">
        <v>33</v>
      </c>
      <c r="D788" t="s">
        <v>32</v>
      </c>
      <c r="E788" t="s">
        <v>16</v>
      </c>
      <c r="F788" t="s">
        <v>17</v>
      </c>
      <c r="G788">
        <v>612</v>
      </c>
      <c r="H788">
        <v>132.08000000000001</v>
      </c>
      <c r="I788">
        <v>94.74</v>
      </c>
      <c r="J788">
        <v>1.68</v>
      </c>
      <c r="K788">
        <v>80832.960000000006</v>
      </c>
      <c r="L788">
        <v>57980.88</v>
      </c>
      <c r="M788">
        <v>1028.1599999999999</v>
      </c>
    </row>
    <row r="789" spans="2:13" x14ac:dyDescent="0.3">
      <c r="B789" s="5">
        <v>46082</v>
      </c>
      <c r="C789" t="s">
        <v>35</v>
      </c>
      <c r="D789" t="s">
        <v>32</v>
      </c>
      <c r="E789" t="s">
        <v>20</v>
      </c>
      <c r="F789" t="s">
        <v>17</v>
      </c>
      <c r="G789">
        <v>74</v>
      </c>
      <c r="H789">
        <v>173.47</v>
      </c>
      <c r="I789">
        <v>139.53</v>
      </c>
      <c r="J789">
        <v>1.68</v>
      </c>
      <c r="K789">
        <v>12836.78</v>
      </c>
      <c r="L789">
        <v>10325.219999999999</v>
      </c>
      <c r="M789">
        <v>124.32</v>
      </c>
    </row>
    <row r="790" spans="2:13" x14ac:dyDescent="0.3">
      <c r="B790" s="5">
        <v>46082</v>
      </c>
      <c r="C790" t="s">
        <v>48</v>
      </c>
      <c r="D790" t="s">
        <v>47</v>
      </c>
      <c r="E790" t="s">
        <v>20</v>
      </c>
      <c r="F790" t="s">
        <v>17</v>
      </c>
      <c r="G790">
        <v>128</v>
      </c>
      <c r="H790">
        <v>109.23</v>
      </c>
      <c r="I790">
        <v>76.959999999999994</v>
      </c>
      <c r="J790">
        <v>1.68</v>
      </c>
      <c r="K790">
        <v>13981.44</v>
      </c>
      <c r="L790">
        <v>9850.8799999999992</v>
      </c>
      <c r="M790">
        <v>215.04</v>
      </c>
    </row>
    <row r="791" spans="2:13" x14ac:dyDescent="0.3">
      <c r="B791" s="5">
        <v>46082</v>
      </c>
      <c r="C791" t="s">
        <v>30</v>
      </c>
      <c r="D791" t="s">
        <v>27</v>
      </c>
      <c r="E791" t="s">
        <v>16</v>
      </c>
      <c r="F791" t="s">
        <v>17</v>
      </c>
      <c r="G791">
        <v>344</v>
      </c>
      <c r="H791">
        <v>98.05</v>
      </c>
      <c r="I791">
        <v>67.900000000000006</v>
      </c>
      <c r="J791">
        <v>1.68</v>
      </c>
      <c r="K791">
        <v>33729.199999999997</v>
      </c>
      <c r="L791">
        <v>23357.600000000002</v>
      </c>
      <c r="M791">
        <v>577.91999999999996</v>
      </c>
    </row>
    <row r="792" spans="2:13" x14ac:dyDescent="0.3">
      <c r="B792" s="5">
        <v>46082</v>
      </c>
      <c r="C792" t="s">
        <v>36</v>
      </c>
      <c r="D792" t="s">
        <v>37</v>
      </c>
      <c r="E792" t="s">
        <v>20</v>
      </c>
      <c r="F792" t="s">
        <v>17</v>
      </c>
      <c r="G792">
        <v>192</v>
      </c>
      <c r="H792">
        <v>163.06</v>
      </c>
      <c r="I792">
        <v>141.09</v>
      </c>
      <c r="J792">
        <v>1.68</v>
      </c>
      <c r="K792">
        <v>31307.52</v>
      </c>
      <c r="L792">
        <v>27089.279999999999</v>
      </c>
      <c r="M792">
        <v>322.56</v>
      </c>
    </row>
    <row r="793" spans="2:13" x14ac:dyDescent="0.3">
      <c r="B793" s="5">
        <v>46082</v>
      </c>
      <c r="C793" t="s">
        <v>36</v>
      </c>
      <c r="D793" t="s">
        <v>37</v>
      </c>
      <c r="E793" t="s">
        <v>21</v>
      </c>
      <c r="F793" t="s">
        <v>17</v>
      </c>
      <c r="G793">
        <v>113</v>
      </c>
      <c r="H793">
        <v>177.33</v>
      </c>
      <c r="I793">
        <v>140.93</v>
      </c>
      <c r="J793">
        <v>1.68</v>
      </c>
      <c r="K793">
        <v>20038.29</v>
      </c>
      <c r="L793">
        <v>15925.09</v>
      </c>
      <c r="M793">
        <v>189.84</v>
      </c>
    </row>
    <row r="794" spans="2:13" x14ac:dyDescent="0.3">
      <c r="B794" s="5">
        <v>46113</v>
      </c>
      <c r="C794" t="s">
        <v>31</v>
      </c>
      <c r="D794" t="s">
        <v>32</v>
      </c>
      <c r="E794" t="s">
        <v>21</v>
      </c>
      <c r="F794" t="s">
        <v>17</v>
      </c>
      <c r="G794">
        <v>280</v>
      </c>
      <c r="H794">
        <v>78.86</v>
      </c>
      <c r="I794">
        <v>60</v>
      </c>
      <c r="J794">
        <v>1.68</v>
      </c>
      <c r="K794">
        <v>22080.799999999999</v>
      </c>
      <c r="L794">
        <v>16800</v>
      </c>
      <c r="M794">
        <v>470.4</v>
      </c>
    </row>
    <row r="795" spans="2:13" x14ac:dyDescent="0.3">
      <c r="B795" s="5">
        <v>46113</v>
      </c>
      <c r="C795" t="s">
        <v>33</v>
      </c>
      <c r="D795" t="s">
        <v>32</v>
      </c>
      <c r="E795" t="s">
        <v>16</v>
      </c>
      <c r="F795" t="s">
        <v>17</v>
      </c>
      <c r="G795">
        <v>575</v>
      </c>
      <c r="H795">
        <v>132.08000000000001</v>
      </c>
      <c r="I795">
        <v>94.74</v>
      </c>
      <c r="J795">
        <v>1.68</v>
      </c>
      <c r="K795">
        <v>75946</v>
      </c>
      <c r="L795">
        <v>54475.5</v>
      </c>
      <c r="M795">
        <v>966</v>
      </c>
    </row>
    <row r="796" spans="2:13" x14ac:dyDescent="0.3">
      <c r="B796" s="5">
        <v>46113</v>
      </c>
      <c r="C796" t="s">
        <v>35</v>
      </c>
      <c r="D796" t="s">
        <v>32</v>
      </c>
      <c r="E796" t="s">
        <v>20</v>
      </c>
      <c r="F796" t="s">
        <v>17</v>
      </c>
      <c r="G796">
        <v>79</v>
      </c>
      <c r="H796">
        <v>173.47</v>
      </c>
      <c r="I796">
        <v>139.53</v>
      </c>
      <c r="J796">
        <v>1.68</v>
      </c>
      <c r="K796">
        <v>13704.13</v>
      </c>
      <c r="L796">
        <v>11022.87</v>
      </c>
      <c r="M796">
        <v>132.72</v>
      </c>
    </row>
    <row r="797" spans="2:13" x14ac:dyDescent="0.3">
      <c r="B797" s="5">
        <v>46113</v>
      </c>
      <c r="C797" t="s">
        <v>48</v>
      </c>
      <c r="D797" t="s">
        <v>47</v>
      </c>
      <c r="E797" t="s">
        <v>20</v>
      </c>
      <c r="F797" t="s">
        <v>17</v>
      </c>
      <c r="G797">
        <v>129</v>
      </c>
      <c r="H797">
        <v>109.23</v>
      </c>
      <c r="I797">
        <v>76.959999999999994</v>
      </c>
      <c r="J797">
        <v>1.68</v>
      </c>
      <c r="K797">
        <v>14090.67</v>
      </c>
      <c r="L797">
        <v>9927.8399999999983</v>
      </c>
      <c r="M797">
        <v>216.72</v>
      </c>
    </row>
    <row r="798" spans="2:13" x14ac:dyDescent="0.3">
      <c r="B798" s="5">
        <v>46113</v>
      </c>
      <c r="C798" t="s">
        <v>30</v>
      </c>
      <c r="D798" t="s">
        <v>27</v>
      </c>
      <c r="E798" t="s">
        <v>16</v>
      </c>
      <c r="F798" t="s">
        <v>17</v>
      </c>
      <c r="G798">
        <v>351</v>
      </c>
      <c r="H798">
        <v>98.05</v>
      </c>
      <c r="I798">
        <v>67.900000000000006</v>
      </c>
      <c r="J798">
        <v>1.68</v>
      </c>
      <c r="K798">
        <v>34415.549999999996</v>
      </c>
      <c r="L798">
        <v>23832.9</v>
      </c>
      <c r="M798">
        <v>589.67999999999995</v>
      </c>
    </row>
    <row r="799" spans="2:13" x14ac:dyDescent="0.3">
      <c r="B799" s="5">
        <v>46113</v>
      </c>
      <c r="C799" t="s">
        <v>36</v>
      </c>
      <c r="D799" t="s">
        <v>37</v>
      </c>
      <c r="E799" t="s">
        <v>20</v>
      </c>
      <c r="F799" t="s">
        <v>17</v>
      </c>
      <c r="G799">
        <v>207</v>
      </c>
      <c r="H799">
        <v>163.06</v>
      </c>
      <c r="I799">
        <v>141.09</v>
      </c>
      <c r="J799">
        <v>1.68</v>
      </c>
      <c r="K799">
        <v>33753.42</v>
      </c>
      <c r="L799">
        <v>29205.63</v>
      </c>
      <c r="M799">
        <v>347.76</v>
      </c>
    </row>
    <row r="800" spans="2:13" x14ac:dyDescent="0.3">
      <c r="B800" s="5">
        <v>46113</v>
      </c>
      <c r="C800" t="s">
        <v>36</v>
      </c>
      <c r="D800" t="s">
        <v>37</v>
      </c>
      <c r="E800" t="s">
        <v>21</v>
      </c>
      <c r="F800" t="s">
        <v>17</v>
      </c>
      <c r="G800">
        <v>128</v>
      </c>
      <c r="H800">
        <v>177.33</v>
      </c>
      <c r="I800">
        <v>140.93</v>
      </c>
      <c r="J800">
        <v>1.68</v>
      </c>
      <c r="K800">
        <v>22698.240000000002</v>
      </c>
      <c r="L800">
        <v>18039.04</v>
      </c>
      <c r="M800">
        <v>215.04</v>
      </c>
    </row>
    <row r="801" spans="2:13" x14ac:dyDescent="0.3">
      <c r="B801" s="5">
        <v>46143</v>
      </c>
      <c r="C801" t="s">
        <v>31</v>
      </c>
      <c r="D801" t="s">
        <v>32</v>
      </c>
      <c r="E801" t="s">
        <v>21</v>
      </c>
      <c r="F801" t="s">
        <v>17</v>
      </c>
      <c r="G801">
        <v>280</v>
      </c>
      <c r="H801">
        <v>78.86</v>
      </c>
      <c r="I801">
        <v>60</v>
      </c>
      <c r="J801">
        <v>1.68</v>
      </c>
      <c r="K801">
        <v>22080.799999999999</v>
      </c>
      <c r="L801">
        <v>16800</v>
      </c>
      <c r="M801">
        <v>470.4</v>
      </c>
    </row>
    <row r="802" spans="2:13" x14ac:dyDescent="0.3">
      <c r="B802" s="5">
        <v>46143</v>
      </c>
      <c r="C802" t="s">
        <v>33</v>
      </c>
      <c r="D802" t="s">
        <v>32</v>
      </c>
      <c r="E802" t="s">
        <v>16</v>
      </c>
      <c r="F802" t="s">
        <v>17</v>
      </c>
      <c r="G802">
        <v>573</v>
      </c>
      <c r="H802">
        <v>132.08000000000001</v>
      </c>
      <c r="I802">
        <v>94.74</v>
      </c>
      <c r="J802">
        <v>1.68</v>
      </c>
      <c r="K802">
        <v>75681.840000000011</v>
      </c>
      <c r="L802">
        <v>54286.02</v>
      </c>
      <c r="M802">
        <v>962.64</v>
      </c>
    </row>
    <row r="803" spans="2:13" x14ac:dyDescent="0.3">
      <c r="B803" s="5">
        <v>46143</v>
      </c>
      <c r="C803" t="s">
        <v>35</v>
      </c>
      <c r="D803" t="s">
        <v>32</v>
      </c>
      <c r="E803" t="s">
        <v>20</v>
      </c>
      <c r="F803" t="s">
        <v>17</v>
      </c>
      <c r="G803">
        <v>80</v>
      </c>
      <c r="H803">
        <v>173.47</v>
      </c>
      <c r="I803">
        <v>139.53</v>
      </c>
      <c r="J803">
        <v>1.68</v>
      </c>
      <c r="K803">
        <v>13877.6</v>
      </c>
      <c r="L803">
        <v>11162.4</v>
      </c>
      <c r="M803">
        <v>134.4</v>
      </c>
    </row>
    <row r="804" spans="2:13" x14ac:dyDescent="0.3">
      <c r="B804" s="5">
        <v>46143</v>
      </c>
      <c r="C804" t="s">
        <v>48</v>
      </c>
      <c r="D804" t="s">
        <v>47</v>
      </c>
      <c r="E804" t="s">
        <v>20</v>
      </c>
      <c r="F804" t="s">
        <v>17</v>
      </c>
      <c r="G804">
        <v>131</v>
      </c>
      <c r="H804">
        <v>109.23</v>
      </c>
      <c r="I804">
        <v>76.959999999999994</v>
      </c>
      <c r="J804">
        <v>1.68</v>
      </c>
      <c r="K804">
        <v>14309.130000000001</v>
      </c>
      <c r="L804">
        <v>10081.759999999998</v>
      </c>
      <c r="M804">
        <v>220.07999999999998</v>
      </c>
    </row>
    <row r="805" spans="2:13" x14ac:dyDescent="0.3">
      <c r="B805" s="5">
        <v>46143</v>
      </c>
      <c r="C805" t="s">
        <v>30</v>
      </c>
      <c r="D805" t="s">
        <v>27</v>
      </c>
      <c r="E805" t="s">
        <v>16</v>
      </c>
      <c r="F805" t="s">
        <v>17</v>
      </c>
      <c r="G805">
        <v>388</v>
      </c>
      <c r="H805">
        <v>98.05</v>
      </c>
      <c r="I805">
        <v>67.900000000000006</v>
      </c>
      <c r="J805">
        <v>1.68</v>
      </c>
      <c r="K805">
        <v>38043.4</v>
      </c>
      <c r="L805">
        <v>26345.200000000001</v>
      </c>
      <c r="M805">
        <v>651.84</v>
      </c>
    </row>
    <row r="806" spans="2:13" x14ac:dyDescent="0.3">
      <c r="B806" s="5">
        <v>46143</v>
      </c>
      <c r="C806" t="s">
        <v>36</v>
      </c>
      <c r="D806" t="s">
        <v>37</v>
      </c>
      <c r="E806" t="s">
        <v>20</v>
      </c>
      <c r="F806" t="s">
        <v>17</v>
      </c>
      <c r="G806">
        <v>254</v>
      </c>
      <c r="H806">
        <v>163.06</v>
      </c>
      <c r="I806">
        <v>141.09</v>
      </c>
      <c r="J806">
        <v>1.68</v>
      </c>
      <c r="K806">
        <v>41417.24</v>
      </c>
      <c r="L806">
        <v>35836.86</v>
      </c>
      <c r="M806">
        <v>426.71999999999997</v>
      </c>
    </row>
    <row r="807" spans="2:13" x14ac:dyDescent="0.3">
      <c r="B807" s="5">
        <v>46143</v>
      </c>
      <c r="C807" t="s">
        <v>36</v>
      </c>
      <c r="D807" t="s">
        <v>37</v>
      </c>
      <c r="E807" t="s">
        <v>21</v>
      </c>
      <c r="F807" t="s">
        <v>17</v>
      </c>
      <c r="G807">
        <v>153</v>
      </c>
      <c r="H807">
        <v>177.33</v>
      </c>
      <c r="I807">
        <v>140.93</v>
      </c>
      <c r="J807">
        <v>1.68</v>
      </c>
      <c r="K807">
        <v>27131.49</v>
      </c>
      <c r="L807">
        <v>21562.29</v>
      </c>
      <c r="M807">
        <v>257.03999999999996</v>
      </c>
    </row>
    <row r="808" spans="2:13" x14ac:dyDescent="0.3">
      <c r="B808" s="5">
        <v>46174</v>
      </c>
      <c r="C808" t="s">
        <v>31</v>
      </c>
      <c r="D808" t="s">
        <v>32</v>
      </c>
      <c r="E808" t="s">
        <v>21</v>
      </c>
      <c r="F808" t="s">
        <v>17</v>
      </c>
      <c r="G808">
        <v>285</v>
      </c>
      <c r="H808">
        <v>78.86</v>
      </c>
      <c r="I808">
        <v>60</v>
      </c>
      <c r="J808">
        <v>1.68</v>
      </c>
      <c r="K808">
        <v>22475.1</v>
      </c>
      <c r="L808">
        <v>17100</v>
      </c>
      <c r="M808">
        <v>478.79999999999995</v>
      </c>
    </row>
    <row r="809" spans="2:13" x14ac:dyDescent="0.3">
      <c r="B809" s="5">
        <v>46174</v>
      </c>
      <c r="C809" t="s">
        <v>33</v>
      </c>
      <c r="D809" t="s">
        <v>32</v>
      </c>
      <c r="E809" t="s">
        <v>16</v>
      </c>
      <c r="F809" t="s">
        <v>17</v>
      </c>
      <c r="G809">
        <v>618</v>
      </c>
      <c r="H809">
        <v>132.08000000000001</v>
      </c>
      <c r="I809">
        <v>94.74</v>
      </c>
      <c r="J809">
        <v>1.68</v>
      </c>
      <c r="K809">
        <v>81625.440000000002</v>
      </c>
      <c r="L809">
        <v>58549.32</v>
      </c>
      <c r="M809">
        <v>1038.24</v>
      </c>
    </row>
    <row r="810" spans="2:13" x14ac:dyDescent="0.3">
      <c r="B810" s="5">
        <v>46174</v>
      </c>
      <c r="C810" t="s">
        <v>35</v>
      </c>
      <c r="D810" t="s">
        <v>32</v>
      </c>
      <c r="E810" t="s">
        <v>20</v>
      </c>
      <c r="F810" t="s">
        <v>17</v>
      </c>
      <c r="G810">
        <v>75</v>
      </c>
      <c r="H810">
        <v>173.47</v>
      </c>
      <c r="I810">
        <v>139.53</v>
      </c>
      <c r="J810">
        <v>1.68</v>
      </c>
      <c r="K810">
        <v>13010.25</v>
      </c>
      <c r="L810">
        <v>10464.75</v>
      </c>
      <c r="M810">
        <v>126</v>
      </c>
    </row>
    <row r="811" spans="2:13" x14ac:dyDescent="0.3">
      <c r="B811" s="5">
        <v>46174</v>
      </c>
      <c r="C811" t="s">
        <v>48</v>
      </c>
      <c r="D811" t="s">
        <v>47</v>
      </c>
      <c r="E811" t="s">
        <v>20</v>
      </c>
      <c r="F811" t="s">
        <v>17</v>
      </c>
      <c r="G811">
        <v>130</v>
      </c>
      <c r="H811">
        <v>109.23</v>
      </c>
      <c r="I811">
        <v>76.959999999999994</v>
      </c>
      <c r="J811">
        <v>1.68</v>
      </c>
      <c r="K811">
        <v>14199.9</v>
      </c>
      <c r="L811">
        <v>10004.799999999999</v>
      </c>
      <c r="M811">
        <v>218.4</v>
      </c>
    </row>
    <row r="812" spans="2:13" x14ac:dyDescent="0.3">
      <c r="B812" s="5">
        <v>46174</v>
      </c>
      <c r="C812" t="s">
        <v>30</v>
      </c>
      <c r="D812" t="s">
        <v>27</v>
      </c>
      <c r="E812" t="s">
        <v>16</v>
      </c>
      <c r="F812" t="s">
        <v>17</v>
      </c>
      <c r="G812">
        <v>373</v>
      </c>
      <c r="H812">
        <v>98.05</v>
      </c>
      <c r="I812">
        <v>67.900000000000006</v>
      </c>
      <c r="J812">
        <v>1.68</v>
      </c>
      <c r="K812">
        <v>36572.65</v>
      </c>
      <c r="L812">
        <v>25326.7</v>
      </c>
      <c r="M812">
        <v>626.64</v>
      </c>
    </row>
    <row r="813" spans="2:13" x14ac:dyDescent="0.3">
      <c r="B813" s="5">
        <v>46174</v>
      </c>
      <c r="C813" t="s">
        <v>36</v>
      </c>
      <c r="D813" t="s">
        <v>37</v>
      </c>
      <c r="E813" t="s">
        <v>20</v>
      </c>
      <c r="F813" t="s">
        <v>17</v>
      </c>
      <c r="G813">
        <v>265</v>
      </c>
      <c r="H813">
        <v>163.06</v>
      </c>
      <c r="I813">
        <v>141.09</v>
      </c>
      <c r="J813">
        <v>1.68</v>
      </c>
      <c r="K813">
        <v>43210.9</v>
      </c>
      <c r="L813">
        <v>37388.85</v>
      </c>
      <c r="M813">
        <v>445.2</v>
      </c>
    </row>
    <row r="814" spans="2:13" x14ac:dyDescent="0.3">
      <c r="B814" s="5">
        <v>46174</v>
      </c>
      <c r="C814" t="s">
        <v>36</v>
      </c>
      <c r="D814" t="s">
        <v>37</v>
      </c>
      <c r="E814" t="s">
        <v>21</v>
      </c>
      <c r="F814" t="s">
        <v>17</v>
      </c>
      <c r="G814">
        <v>170</v>
      </c>
      <c r="H814">
        <v>177.33</v>
      </c>
      <c r="I814">
        <v>140.93</v>
      </c>
      <c r="J814">
        <v>1.68</v>
      </c>
      <c r="K814">
        <v>30146.100000000002</v>
      </c>
      <c r="L814">
        <v>23958.100000000002</v>
      </c>
      <c r="M814">
        <v>285.59999999999997</v>
      </c>
    </row>
    <row r="815" spans="2:13" x14ac:dyDescent="0.3">
      <c r="B815" s="5">
        <v>46204</v>
      </c>
      <c r="C815" t="s">
        <v>31</v>
      </c>
      <c r="D815" t="s">
        <v>32</v>
      </c>
      <c r="E815" t="s">
        <v>21</v>
      </c>
      <c r="F815" t="s">
        <v>17</v>
      </c>
      <c r="G815">
        <v>273</v>
      </c>
      <c r="H815">
        <v>78.86</v>
      </c>
      <c r="I815">
        <v>60</v>
      </c>
      <c r="J815">
        <v>1.68</v>
      </c>
      <c r="K815">
        <v>21528.78</v>
      </c>
      <c r="L815">
        <v>16380</v>
      </c>
      <c r="M815">
        <v>458.64</v>
      </c>
    </row>
    <row r="816" spans="2:13" x14ac:dyDescent="0.3">
      <c r="B816" s="5">
        <v>46204</v>
      </c>
      <c r="C816" t="s">
        <v>33</v>
      </c>
      <c r="D816" t="s">
        <v>32</v>
      </c>
      <c r="E816" t="s">
        <v>16</v>
      </c>
      <c r="F816" t="s">
        <v>17</v>
      </c>
      <c r="G816">
        <v>585</v>
      </c>
      <c r="H816">
        <v>132.08000000000001</v>
      </c>
      <c r="I816">
        <v>94.74</v>
      </c>
      <c r="J816">
        <v>1.68</v>
      </c>
      <c r="K816">
        <v>77266.8</v>
      </c>
      <c r="L816">
        <v>55422.899999999994</v>
      </c>
      <c r="M816">
        <v>982.8</v>
      </c>
    </row>
    <row r="817" spans="2:13" x14ac:dyDescent="0.3">
      <c r="B817" s="5">
        <v>46204</v>
      </c>
      <c r="C817" t="s">
        <v>35</v>
      </c>
      <c r="D817" t="s">
        <v>32</v>
      </c>
      <c r="E817" t="s">
        <v>20</v>
      </c>
      <c r="F817" t="s">
        <v>17</v>
      </c>
      <c r="G817">
        <v>79</v>
      </c>
      <c r="H817">
        <v>173.47</v>
      </c>
      <c r="I817">
        <v>139.53</v>
      </c>
      <c r="J817">
        <v>1.68</v>
      </c>
      <c r="K817">
        <v>13704.13</v>
      </c>
      <c r="L817">
        <v>11022.87</v>
      </c>
      <c r="M817">
        <v>132.72</v>
      </c>
    </row>
    <row r="818" spans="2:13" x14ac:dyDescent="0.3">
      <c r="B818" s="5">
        <v>46204</v>
      </c>
      <c r="C818" t="s">
        <v>48</v>
      </c>
      <c r="D818" t="s">
        <v>47</v>
      </c>
      <c r="E818" t="s">
        <v>20</v>
      </c>
      <c r="F818" t="s">
        <v>17</v>
      </c>
      <c r="G818">
        <v>131</v>
      </c>
      <c r="H818">
        <v>109.23</v>
      </c>
      <c r="I818">
        <v>76.959999999999994</v>
      </c>
      <c r="J818">
        <v>1.68</v>
      </c>
      <c r="K818">
        <v>14309.130000000001</v>
      </c>
      <c r="L818">
        <v>10081.759999999998</v>
      </c>
      <c r="M818">
        <v>220.07999999999998</v>
      </c>
    </row>
    <row r="819" spans="2:13" x14ac:dyDescent="0.3">
      <c r="B819" s="5">
        <v>46204</v>
      </c>
      <c r="C819" t="s">
        <v>30</v>
      </c>
      <c r="D819" t="s">
        <v>27</v>
      </c>
      <c r="E819" t="s">
        <v>16</v>
      </c>
      <c r="F819" t="s">
        <v>17</v>
      </c>
      <c r="G819">
        <v>399</v>
      </c>
      <c r="H819">
        <v>98.05</v>
      </c>
      <c r="I819">
        <v>67.900000000000006</v>
      </c>
      <c r="J819">
        <v>1.68</v>
      </c>
      <c r="K819">
        <v>39121.949999999997</v>
      </c>
      <c r="L819">
        <v>27092.100000000002</v>
      </c>
      <c r="M819">
        <v>670.31999999999994</v>
      </c>
    </row>
    <row r="820" spans="2:13" x14ac:dyDescent="0.3">
      <c r="B820" s="5">
        <v>46204</v>
      </c>
      <c r="C820" t="s">
        <v>36</v>
      </c>
      <c r="D820" t="s">
        <v>37</v>
      </c>
      <c r="E820" t="s">
        <v>20</v>
      </c>
      <c r="F820" t="s">
        <v>17</v>
      </c>
      <c r="G820">
        <v>252</v>
      </c>
      <c r="H820">
        <v>163.06</v>
      </c>
      <c r="I820">
        <v>141.09</v>
      </c>
      <c r="J820">
        <v>1.68</v>
      </c>
      <c r="K820">
        <v>41091.120000000003</v>
      </c>
      <c r="L820">
        <v>35554.68</v>
      </c>
      <c r="M820">
        <v>423.35999999999996</v>
      </c>
    </row>
    <row r="821" spans="2:13" x14ac:dyDescent="0.3">
      <c r="B821" s="5">
        <v>46204</v>
      </c>
      <c r="C821" t="s">
        <v>36</v>
      </c>
      <c r="D821" t="s">
        <v>37</v>
      </c>
      <c r="E821" t="s">
        <v>21</v>
      </c>
      <c r="F821" t="s">
        <v>17</v>
      </c>
      <c r="G821">
        <v>158</v>
      </c>
      <c r="H821">
        <v>177.33</v>
      </c>
      <c r="I821">
        <v>140.93</v>
      </c>
      <c r="J821">
        <v>1.68</v>
      </c>
      <c r="K821">
        <v>28018.140000000003</v>
      </c>
      <c r="L821">
        <v>22266.940000000002</v>
      </c>
      <c r="M821">
        <v>265.44</v>
      </c>
    </row>
    <row r="822" spans="2:13" x14ac:dyDescent="0.3">
      <c r="B822" s="5">
        <v>46235</v>
      </c>
      <c r="C822" t="s">
        <v>31</v>
      </c>
      <c r="D822" t="s">
        <v>32</v>
      </c>
      <c r="E822" t="s">
        <v>21</v>
      </c>
      <c r="F822" t="s">
        <v>17</v>
      </c>
      <c r="G822">
        <v>283</v>
      </c>
      <c r="H822">
        <v>78.86</v>
      </c>
      <c r="I822">
        <v>60</v>
      </c>
      <c r="J822">
        <v>1.68</v>
      </c>
      <c r="K822">
        <v>22317.38</v>
      </c>
      <c r="L822">
        <v>16980</v>
      </c>
      <c r="M822">
        <v>475.44</v>
      </c>
    </row>
    <row r="823" spans="2:13" x14ac:dyDescent="0.3">
      <c r="B823" s="5">
        <v>46235</v>
      </c>
      <c r="C823" t="s">
        <v>33</v>
      </c>
      <c r="D823" t="s">
        <v>32</v>
      </c>
      <c r="E823" t="s">
        <v>16</v>
      </c>
      <c r="F823" t="s">
        <v>17</v>
      </c>
      <c r="G823">
        <v>612</v>
      </c>
      <c r="H823">
        <v>132.08000000000001</v>
      </c>
      <c r="I823">
        <v>94.74</v>
      </c>
      <c r="J823">
        <v>1.68</v>
      </c>
      <c r="K823">
        <v>80832.960000000006</v>
      </c>
      <c r="L823">
        <v>57980.88</v>
      </c>
      <c r="M823">
        <v>1028.1599999999999</v>
      </c>
    </row>
    <row r="824" spans="2:13" x14ac:dyDescent="0.3">
      <c r="B824" s="5">
        <v>46235</v>
      </c>
      <c r="C824" t="s">
        <v>35</v>
      </c>
      <c r="D824" t="s">
        <v>32</v>
      </c>
      <c r="E824" t="s">
        <v>20</v>
      </c>
      <c r="F824" t="s">
        <v>17</v>
      </c>
      <c r="G824">
        <v>78</v>
      </c>
      <c r="H824">
        <v>173.47</v>
      </c>
      <c r="I824">
        <v>139.53</v>
      </c>
      <c r="J824">
        <v>1.68</v>
      </c>
      <c r="K824">
        <v>13530.66</v>
      </c>
      <c r="L824">
        <v>10883.34</v>
      </c>
      <c r="M824">
        <v>131.04</v>
      </c>
    </row>
    <row r="825" spans="2:13" x14ac:dyDescent="0.3">
      <c r="B825" s="5">
        <v>46235</v>
      </c>
      <c r="C825" t="s">
        <v>48</v>
      </c>
      <c r="D825" t="s">
        <v>47</v>
      </c>
      <c r="E825" t="s">
        <v>20</v>
      </c>
      <c r="F825" t="s">
        <v>17</v>
      </c>
      <c r="G825">
        <v>128</v>
      </c>
      <c r="H825">
        <v>109.23</v>
      </c>
      <c r="I825">
        <v>76.959999999999994</v>
      </c>
      <c r="J825">
        <v>1.68</v>
      </c>
      <c r="K825">
        <v>13981.44</v>
      </c>
      <c r="L825">
        <v>9850.8799999999992</v>
      </c>
      <c r="M825">
        <v>215.04</v>
      </c>
    </row>
    <row r="826" spans="2:13" x14ac:dyDescent="0.3">
      <c r="B826" s="5">
        <v>46235</v>
      </c>
      <c r="C826" t="s">
        <v>30</v>
      </c>
      <c r="D826" t="s">
        <v>27</v>
      </c>
      <c r="E826" t="s">
        <v>16</v>
      </c>
      <c r="F826" t="s">
        <v>17</v>
      </c>
      <c r="G826">
        <v>390</v>
      </c>
      <c r="H826">
        <v>98.05</v>
      </c>
      <c r="I826">
        <v>67.900000000000006</v>
      </c>
      <c r="J826">
        <v>1.68</v>
      </c>
      <c r="K826">
        <v>38239.5</v>
      </c>
      <c r="L826">
        <v>26481.000000000004</v>
      </c>
      <c r="M826">
        <v>655.19999999999993</v>
      </c>
    </row>
    <row r="827" spans="2:13" x14ac:dyDescent="0.3">
      <c r="B827" s="5">
        <v>46235</v>
      </c>
      <c r="C827" t="s">
        <v>36</v>
      </c>
      <c r="D827" t="s">
        <v>37</v>
      </c>
      <c r="E827" t="s">
        <v>20</v>
      </c>
      <c r="F827" t="s">
        <v>17</v>
      </c>
      <c r="G827">
        <v>242</v>
      </c>
      <c r="H827">
        <v>163.06</v>
      </c>
      <c r="I827">
        <v>141.09</v>
      </c>
      <c r="J827">
        <v>1.68</v>
      </c>
      <c r="K827">
        <v>39460.520000000004</v>
      </c>
      <c r="L827">
        <v>34143.78</v>
      </c>
      <c r="M827">
        <v>406.56</v>
      </c>
    </row>
    <row r="828" spans="2:13" x14ac:dyDescent="0.3">
      <c r="B828" s="5">
        <v>46235</v>
      </c>
      <c r="C828" t="s">
        <v>36</v>
      </c>
      <c r="D828" t="s">
        <v>37</v>
      </c>
      <c r="E828" t="s">
        <v>21</v>
      </c>
      <c r="F828" t="s">
        <v>17</v>
      </c>
      <c r="G828">
        <v>135</v>
      </c>
      <c r="H828">
        <v>177.33</v>
      </c>
      <c r="I828">
        <v>140.93</v>
      </c>
      <c r="J828">
        <v>1.68</v>
      </c>
      <c r="K828">
        <v>23939.550000000003</v>
      </c>
      <c r="L828">
        <v>19025.55</v>
      </c>
      <c r="M828">
        <v>226.79999999999998</v>
      </c>
    </row>
    <row r="829" spans="2:13" x14ac:dyDescent="0.3">
      <c r="B829" s="5">
        <v>46266</v>
      </c>
      <c r="C829" t="s">
        <v>31</v>
      </c>
      <c r="D829" t="s">
        <v>32</v>
      </c>
      <c r="E829" t="s">
        <v>21</v>
      </c>
      <c r="F829" t="s">
        <v>17</v>
      </c>
      <c r="G829">
        <v>282</v>
      </c>
      <c r="H829">
        <v>78.86</v>
      </c>
      <c r="I829">
        <v>60</v>
      </c>
      <c r="J829">
        <v>1.68</v>
      </c>
      <c r="K829">
        <v>22238.52</v>
      </c>
      <c r="L829">
        <v>16920</v>
      </c>
      <c r="M829">
        <v>473.76</v>
      </c>
    </row>
    <row r="830" spans="2:13" x14ac:dyDescent="0.3">
      <c r="B830" s="5">
        <v>46266</v>
      </c>
      <c r="C830" t="s">
        <v>33</v>
      </c>
      <c r="D830" t="s">
        <v>32</v>
      </c>
      <c r="E830" t="s">
        <v>16</v>
      </c>
      <c r="F830" t="s">
        <v>17</v>
      </c>
      <c r="G830">
        <v>562</v>
      </c>
      <c r="H830">
        <v>132.08000000000001</v>
      </c>
      <c r="I830">
        <v>94.74</v>
      </c>
      <c r="J830">
        <v>1.68</v>
      </c>
      <c r="K830">
        <v>74228.960000000006</v>
      </c>
      <c r="L830">
        <v>53243.88</v>
      </c>
      <c r="M830">
        <v>944.16</v>
      </c>
    </row>
    <row r="831" spans="2:13" x14ac:dyDescent="0.3">
      <c r="B831" s="5">
        <v>46266</v>
      </c>
      <c r="C831" t="s">
        <v>35</v>
      </c>
      <c r="D831" t="s">
        <v>32</v>
      </c>
      <c r="E831" t="s">
        <v>20</v>
      </c>
      <c r="F831" t="s">
        <v>17</v>
      </c>
      <c r="G831">
        <v>79</v>
      </c>
      <c r="H831">
        <v>173.47</v>
      </c>
      <c r="I831">
        <v>139.53</v>
      </c>
      <c r="J831">
        <v>1.68</v>
      </c>
      <c r="K831">
        <v>13704.13</v>
      </c>
      <c r="L831">
        <v>11022.87</v>
      </c>
      <c r="M831">
        <v>132.72</v>
      </c>
    </row>
    <row r="832" spans="2:13" x14ac:dyDescent="0.3">
      <c r="B832" s="5">
        <v>46266</v>
      </c>
      <c r="C832" t="s">
        <v>48</v>
      </c>
      <c r="D832" t="s">
        <v>47</v>
      </c>
      <c r="E832" t="s">
        <v>20</v>
      </c>
      <c r="F832" t="s">
        <v>17</v>
      </c>
      <c r="G832">
        <v>136</v>
      </c>
      <c r="H832">
        <v>109.23</v>
      </c>
      <c r="I832">
        <v>76.959999999999994</v>
      </c>
      <c r="J832">
        <v>1.68</v>
      </c>
      <c r="K832">
        <v>14855.28</v>
      </c>
      <c r="L832">
        <v>10466.56</v>
      </c>
      <c r="M832">
        <v>228.48</v>
      </c>
    </row>
    <row r="833" spans="2:13" x14ac:dyDescent="0.3">
      <c r="B833" s="5">
        <v>46266</v>
      </c>
      <c r="C833" t="s">
        <v>30</v>
      </c>
      <c r="D833" t="s">
        <v>27</v>
      </c>
      <c r="E833" t="s">
        <v>16</v>
      </c>
      <c r="F833" t="s">
        <v>17</v>
      </c>
      <c r="G833">
        <v>355</v>
      </c>
      <c r="H833">
        <v>98.05</v>
      </c>
      <c r="I833">
        <v>67.900000000000006</v>
      </c>
      <c r="J833">
        <v>1.68</v>
      </c>
      <c r="K833">
        <v>34807.75</v>
      </c>
      <c r="L833">
        <v>24104.500000000004</v>
      </c>
      <c r="M833">
        <v>596.4</v>
      </c>
    </row>
    <row r="834" spans="2:13" x14ac:dyDescent="0.3">
      <c r="B834" s="5">
        <v>46266</v>
      </c>
      <c r="C834" t="s">
        <v>36</v>
      </c>
      <c r="D834" t="s">
        <v>37</v>
      </c>
      <c r="E834" t="s">
        <v>20</v>
      </c>
      <c r="F834" t="s">
        <v>17</v>
      </c>
      <c r="G834">
        <v>213</v>
      </c>
      <c r="H834">
        <v>163.06</v>
      </c>
      <c r="I834">
        <v>141.09</v>
      </c>
      <c r="J834">
        <v>1.68</v>
      </c>
      <c r="K834">
        <v>34731.78</v>
      </c>
      <c r="L834">
        <v>30052.170000000002</v>
      </c>
      <c r="M834">
        <v>357.84</v>
      </c>
    </row>
    <row r="835" spans="2:13" x14ac:dyDescent="0.3">
      <c r="B835" s="5">
        <v>46266</v>
      </c>
      <c r="C835" t="s">
        <v>36</v>
      </c>
      <c r="D835" t="s">
        <v>37</v>
      </c>
      <c r="E835" t="s">
        <v>21</v>
      </c>
      <c r="F835" t="s">
        <v>17</v>
      </c>
      <c r="G835">
        <v>125</v>
      </c>
      <c r="H835">
        <v>177.33</v>
      </c>
      <c r="I835">
        <v>140.93</v>
      </c>
      <c r="J835">
        <v>1.68</v>
      </c>
      <c r="K835">
        <v>22166.25</v>
      </c>
      <c r="L835">
        <v>17616.25</v>
      </c>
      <c r="M835">
        <v>210</v>
      </c>
    </row>
    <row r="836" spans="2:13" x14ac:dyDescent="0.3">
      <c r="B836" s="5">
        <v>46296</v>
      </c>
      <c r="C836" t="s">
        <v>31</v>
      </c>
      <c r="D836" t="s">
        <v>32</v>
      </c>
      <c r="E836" t="s">
        <v>21</v>
      </c>
      <c r="F836" t="s">
        <v>17</v>
      </c>
      <c r="G836">
        <v>271</v>
      </c>
      <c r="H836">
        <v>78.86</v>
      </c>
      <c r="I836">
        <v>60</v>
      </c>
      <c r="J836">
        <v>1.68</v>
      </c>
      <c r="K836">
        <v>21371.06</v>
      </c>
      <c r="L836">
        <v>16260</v>
      </c>
      <c r="M836">
        <v>455.28</v>
      </c>
    </row>
    <row r="837" spans="2:13" x14ac:dyDescent="0.3">
      <c r="B837" s="5">
        <v>46296</v>
      </c>
      <c r="C837" t="s">
        <v>33</v>
      </c>
      <c r="D837" t="s">
        <v>32</v>
      </c>
      <c r="E837" t="s">
        <v>16</v>
      </c>
      <c r="F837" t="s">
        <v>17</v>
      </c>
      <c r="G837">
        <v>590</v>
      </c>
      <c r="H837">
        <v>132.08000000000001</v>
      </c>
      <c r="I837">
        <v>94.74</v>
      </c>
      <c r="J837">
        <v>1.68</v>
      </c>
      <c r="K837">
        <v>77927.200000000012</v>
      </c>
      <c r="L837">
        <v>55896.6</v>
      </c>
      <c r="M837">
        <v>991.19999999999993</v>
      </c>
    </row>
    <row r="838" spans="2:13" x14ac:dyDescent="0.3">
      <c r="B838" s="5">
        <v>46296</v>
      </c>
      <c r="C838" t="s">
        <v>35</v>
      </c>
      <c r="D838" t="s">
        <v>32</v>
      </c>
      <c r="E838" t="s">
        <v>20</v>
      </c>
      <c r="F838" t="s">
        <v>17</v>
      </c>
      <c r="G838">
        <v>71</v>
      </c>
      <c r="H838">
        <v>173.47</v>
      </c>
      <c r="I838">
        <v>139.53</v>
      </c>
      <c r="J838">
        <v>1.68</v>
      </c>
      <c r="K838">
        <v>12316.37</v>
      </c>
      <c r="L838">
        <v>9906.6299999999992</v>
      </c>
      <c r="M838">
        <v>119.28</v>
      </c>
    </row>
    <row r="839" spans="2:13" x14ac:dyDescent="0.3">
      <c r="B839" s="5">
        <v>46296</v>
      </c>
      <c r="C839" t="s">
        <v>48</v>
      </c>
      <c r="D839" t="s">
        <v>47</v>
      </c>
      <c r="E839" t="s">
        <v>20</v>
      </c>
      <c r="F839" t="s">
        <v>17</v>
      </c>
      <c r="G839">
        <v>134</v>
      </c>
      <c r="H839">
        <v>109.23</v>
      </c>
      <c r="I839">
        <v>76.959999999999994</v>
      </c>
      <c r="J839">
        <v>1.68</v>
      </c>
      <c r="K839">
        <v>14636.82</v>
      </c>
      <c r="L839">
        <v>10312.64</v>
      </c>
      <c r="M839">
        <v>225.12</v>
      </c>
    </row>
    <row r="840" spans="2:13" x14ac:dyDescent="0.3">
      <c r="B840" s="5">
        <v>46296</v>
      </c>
      <c r="C840" t="s">
        <v>30</v>
      </c>
      <c r="D840" t="s">
        <v>27</v>
      </c>
      <c r="E840" t="s">
        <v>16</v>
      </c>
      <c r="F840" t="s">
        <v>17</v>
      </c>
      <c r="G840">
        <v>360</v>
      </c>
      <c r="H840">
        <v>98.05</v>
      </c>
      <c r="I840">
        <v>67.900000000000006</v>
      </c>
      <c r="J840">
        <v>1.68</v>
      </c>
      <c r="K840">
        <v>35298</v>
      </c>
      <c r="L840">
        <v>24444.000000000004</v>
      </c>
      <c r="M840">
        <v>604.79999999999995</v>
      </c>
    </row>
    <row r="841" spans="2:13" x14ac:dyDescent="0.3">
      <c r="B841" s="5">
        <v>46296</v>
      </c>
      <c r="C841" t="s">
        <v>36</v>
      </c>
      <c r="D841" t="s">
        <v>37</v>
      </c>
      <c r="E841" t="s">
        <v>20</v>
      </c>
      <c r="F841" t="s">
        <v>17</v>
      </c>
      <c r="G841">
        <v>194</v>
      </c>
      <c r="H841">
        <v>163.06</v>
      </c>
      <c r="I841">
        <v>141.09</v>
      </c>
      <c r="J841">
        <v>1.68</v>
      </c>
      <c r="K841">
        <v>31633.64</v>
      </c>
      <c r="L841">
        <v>27371.46</v>
      </c>
      <c r="M841">
        <v>325.92</v>
      </c>
    </row>
    <row r="842" spans="2:13" x14ac:dyDescent="0.3">
      <c r="B842" s="5">
        <v>46296</v>
      </c>
      <c r="C842" t="s">
        <v>36</v>
      </c>
      <c r="D842" t="s">
        <v>37</v>
      </c>
      <c r="E842" t="s">
        <v>21</v>
      </c>
      <c r="F842" t="s">
        <v>17</v>
      </c>
      <c r="G842">
        <v>118</v>
      </c>
      <c r="H842">
        <v>177.33</v>
      </c>
      <c r="I842">
        <v>140.93</v>
      </c>
      <c r="J842">
        <v>1.68</v>
      </c>
      <c r="K842">
        <v>20924.940000000002</v>
      </c>
      <c r="L842">
        <v>16629.740000000002</v>
      </c>
      <c r="M842">
        <v>198.23999999999998</v>
      </c>
    </row>
    <row r="843" spans="2:13" x14ac:dyDescent="0.3">
      <c r="B843" s="5">
        <v>46327</v>
      </c>
      <c r="C843" t="s">
        <v>31</v>
      </c>
      <c r="D843" t="s">
        <v>32</v>
      </c>
      <c r="E843" t="s">
        <v>21</v>
      </c>
      <c r="F843" t="s">
        <v>17</v>
      </c>
      <c r="G843">
        <v>281</v>
      </c>
      <c r="H843">
        <v>78.86</v>
      </c>
      <c r="I843">
        <v>60</v>
      </c>
      <c r="J843">
        <v>1.68</v>
      </c>
      <c r="K843">
        <v>22159.66</v>
      </c>
      <c r="L843">
        <v>16860</v>
      </c>
      <c r="M843">
        <v>472.08</v>
      </c>
    </row>
    <row r="844" spans="2:13" x14ac:dyDescent="0.3">
      <c r="B844" s="5">
        <v>46327</v>
      </c>
      <c r="C844" t="s">
        <v>33</v>
      </c>
      <c r="D844" t="s">
        <v>32</v>
      </c>
      <c r="E844" t="s">
        <v>16</v>
      </c>
      <c r="F844" t="s">
        <v>17</v>
      </c>
      <c r="G844">
        <v>588</v>
      </c>
      <c r="H844">
        <v>132.08000000000001</v>
      </c>
      <c r="I844">
        <v>94.74</v>
      </c>
      <c r="J844">
        <v>1.68</v>
      </c>
      <c r="K844">
        <v>77663.040000000008</v>
      </c>
      <c r="L844">
        <v>55707.119999999995</v>
      </c>
      <c r="M844">
        <v>987.83999999999992</v>
      </c>
    </row>
    <row r="845" spans="2:13" x14ac:dyDescent="0.3">
      <c r="B845" s="5">
        <v>46327</v>
      </c>
      <c r="C845" t="s">
        <v>35</v>
      </c>
      <c r="D845" t="s">
        <v>32</v>
      </c>
      <c r="E845" t="s">
        <v>20</v>
      </c>
      <c r="F845" t="s">
        <v>17</v>
      </c>
      <c r="G845">
        <v>75</v>
      </c>
      <c r="H845">
        <v>173.47</v>
      </c>
      <c r="I845">
        <v>139.53</v>
      </c>
      <c r="J845">
        <v>1.68</v>
      </c>
      <c r="K845">
        <v>13010.25</v>
      </c>
      <c r="L845">
        <v>10464.75</v>
      </c>
      <c r="M845">
        <v>126</v>
      </c>
    </row>
    <row r="846" spans="2:13" x14ac:dyDescent="0.3">
      <c r="B846" s="5">
        <v>46327</v>
      </c>
      <c r="C846" t="s">
        <v>48</v>
      </c>
      <c r="D846" t="s">
        <v>47</v>
      </c>
      <c r="E846" t="s">
        <v>20</v>
      </c>
      <c r="F846" t="s">
        <v>17</v>
      </c>
      <c r="G846">
        <v>156</v>
      </c>
      <c r="H846">
        <v>109.23</v>
      </c>
      <c r="I846">
        <v>76.959999999999994</v>
      </c>
      <c r="J846">
        <v>1.68</v>
      </c>
      <c r="K846">
        <v>17039.88</v>
      </c>
      <c r="L846">
        <v>12005.759999999998</v>
      </c>
      <c r="M846">
        <v>262.08</v>
      </c>
    </row>
    <row r="847" spans="2:13" x14ac:dyDescent="0.3">
      <c r="B847" s="5">
        <v>46327</v>
      </c>
      <c r="C847" t="s">
        <v>30</v>
      </c>
      <c r="D847" t="s">
        <v>27</v>
      </c>
      <c r="E847" t="s">
        <v>16</v>
      </c>
      <c r="F847" t="s">
        <v>17</v>
      </c>
      <c r="G847">
        <v>368</v>
      </c>
      <c r="H847">
        <v>98.05</v>
      </c>
      <c r="I847">
        <v>67.900000000000006</v>
      </c>
      <c r="J847">
        <v>1.68</v>
      </c>
      <c r="K847">
        <v>36082.400000000001</v>
      </c>
      <c r="L847">
        <v>24987.200000000001</v>
      </c>
      <c r="M847">
        <v>618.24</v>
      </c>
    </row>
    <row r="848" spans="2:13" x14ac:dyDescent="0.3">
      <c r="B848" s="5">
        <v>46327</v>
      </c>
      <c r="C848" t="s">
        <v>36</v>
      </c>
      <c r="D848" t="s">
        <v>37</v>
      </c>
      <c r="E848" t="s">
        <v>20</v>
      </c>
      <c r="F848" t="s">
        <v>17</v>
      </c>
      <c r="G848">
        <v>174</v>
      </c>
      <c r="H848">
        <v>163.06</v>
      </c>
      <c r="I848">
        <v>141.09</v>
      </c>
      <c r="J848">
        <v>1.68</v>
      </c>
      <c r="K848">
        <v>28372.44</v>
      </c>
      <c r="L848">
        <v>24549.66</v>
      </c>
      <c r="M848">
        <v>292.32</v>
      </c>
    </row>
    <row r="849" spans="2:13" x14ac:dyDescent="0.3">
      <c r="B849" s="5">
        <v>46327</v>
      </c>
      <c r="C849" t="s">
        <v>36</v>
      </c>
      <c r="D849" t="s">
        <v>37</v>
      </c>
      <c r="E849" t="s">
        <v>21</v>
      </c>
      <c r="F849" t="s">
        <v>17</v>
      </c>
      <c r="G849">
        <v>106</v>
      </c>
      <c r="H849">
        <v>177.33</v>
      </c>
      <c r="I849">
        <v>140.93</v>
      </c>
      <c r="J849">
        <v>1.68</v>
      </c>
      <c r="K849">
        <v>18796.98</v>
      </c>
      <c r="L849">
        <v>14938.58</v>
      </c>
      <c r="M849">
        <v>178.07999999999998</v>
      </c>
    </row>
    <row r="850" spans="2:13" x14ac:dyDescent="0.3">
      <c r="B850" s="5">
        <v>46357</v>
      </c>
      <c r="C850" t="s">
        <v>31</v>
      </c>
      <c r="D850" t="s">
        <v>32</v>
      </c>
      <c r="E850" t="s">
        <v>21</v>
      </c>
      <c r="F850" t="s">
        <v>17</v>
      </c>
      <c r="G850">
        <v>293</v>
      </c>
      <c r="H850">
        <v>78.86</v>
      </c>
      <c r="I850">
        <v>60</v>
      </c>
      <c r="J850">
        <v>1.68</v>
      </c>
      <c r="K850">
        <v>23105.98</v>
      </c>
      <c r="L850">
        <v>17580</v>
      </c>
      <c r="M850">
        <v>492.24</v>
      </c>
    </row>
    <row r="851" spans="2:13" x14ac:dyDescent="0.3">
      <c r="B851" s="5">
        <v>46357</v>
      </c>
      <c r="C851" t="s">
        <v>33</v>
      </c>
      <c r="D851" t="s">
        <v>32</v>
      </c>
      <c r="E851" t="s">
        <v>16</v>
      </c>
      <c r="F851" t="s">
        <v>17</v>
      </c>
      <c r="G851">
        <v>642</v>
      </c>
      <c r="H851">
        <v>132.08000000000001</v>
      </c>
      <c r="I851">
        <v>94.74</v>
      </c>
      <c r="J851">
        <v>1.68</v>
      </c>
      <c r="K851">
        <v>84795.360000000015</v>
      </c>
      <c r="L851">
        <v>60823.079999999994</v>
      </c>
      <c r="M851">
        <v>1078.56</v>
      </c>
    </row>
    <row r="852" spans="2:13" x14ac:dyDescent="0.3">
      <c r="B852" s="5">
        <v>46357</v>
      </c>
      <c r="C852" t="s">
        <v>35</v>
      </c>
      <c r="D852" t="s">
        <v>32</v>
      </c>
      <c r="E852" t="s">
        <v>20</v>
      </c>
      <c r="F852" t="s">
        <v>17</v>
      </c>
      <c r="G852">
        <v>81</v>
      </c>
      <c r="H852">
        <v>173.47</v>
      </c>
      <c r="I852">
        <v>139.53</v>
      </c>
      <c r="J852">
        <v>1.68</v>
      </c>
      <c r="K852">
        <v>14051.07</v>
      </c>
      <c r="L852">
        <v>11301.93</v>
      </c>
      <c r="M852">
        <v>136.07999999999998</v>
      </c>
    </row>
    <row r="853" spans="2:13" x14ac:dyDescent="0.3">
      <c r="B853" s="5">
        <v>46357</v>
      </c>
      <c r="C853" t="s">
        <v>48</v>
      </c>
      <c r="D853" t="s">
        <v>47</v>
      </c>
      <c r="E853" t="s">
        <v>20</v>
      </c>
      <c r="F853" t="s">
        <v>17</v>
      </c>
      <c r="G853">
        <v>166</v>
      </c>
      <c r="H853">
        <v>109.23</v>
      </c>
      <c r="I853">
        <v>76.959999999999994</v>
      </c>
      <c r="J853">
        <v>1.68</v>
      </c>
      <c r="K853">
        <v>18132.18</v>
      </c>
      <c r="L853">
        <v>12775.359999999999</v>
      </c>
      <c r="M853">
        <v>278.88</v>
      </c>
    </row>
    <row r="854" spans="2:13" x14ac:dyDescent="0.3">
      <c r="B854" s="5">
        <v>46357</v>
      </c>
      <c r="C854" t="s">
        <v>30</v>
      </c>
      <c r="D854" t="s">
        <v>27</v>
      </c>
      <c r="E854" t="s">
        <v>16</v>
      </c>
      <c r="F854" t="s">
        <v>17</v>
      </c>
      <c r="G854">
        <v>399</v>
      </c>
      <c r="H854">
        <v>98.05</v>
      </c>
      <c r="I854">
        <v>67.900000000000006</v>
      </c>
      <c r="J854">
        <v>1.68</v>
      </c>
      <c r="K854">
        <v>39121.949999999997</v>
      </c>
      <c r="L854">
        <v>27092.100000000002</v>
      </c>
      <c r="M854">
        <v>670.31999999999994</v>
      </c>
    </row>
    <row r="855" spans="2:13" x14ac:dyDescent="0.3">
      <c r="B855" s="5">
        <v>46357</v>
      </c>
      <c r="C855" t="s">
        <v>36</v>
      </c>
      <c r="D855" t="s">
        <v>37</v>
      </c>
      <c r="E855" t="s">
        <v>20</v>
      </c>
      <c r="F855" t="s">
        <v>17</v>
      </c>
      <c r="G855">
        <v>208</v>
      </c>
      <c r="H855">
        <v>163.06</v>
      </c>
      <c r="I855">
        <v>141.09</v>
      </c>
      <c r="J855">
        <v>1.68</v>
      </c>
      <c r="K855">
        <v>33916.480000000003</v>
      </c>
      <c r="L855">
        <v>29346.720000000001</v>
      </c>
      <c r="M855">
        <v>349.44</v>
      </c>
    </row>
    <row r="856" spans="2:13" x14ac:dyDescent="0.3">
      <c r="B856" s="5">
        <v>46357</v>
      </c>
      <c r="C856" t="s">
        <v>36</v>
      </c>
      <c r="D856" t="s">
        <v>37</v>
      </c>
      <c r="E856" t="s">
        <v>21</v>
      </c>
      <c r="F856" t="s">
        <v>17</v>
      </c>
      <c r="G856">
        <v>123</v>
      </c>
      <c r="H856">
        <v>177.33</v>
      </c>
      <c r="I856">
        <v>140.93</v>
      </c>
      <c r="J856">
        <v>1.68</v>
      </c>
      <c r="K856">
        <v>21811.59</v>
      </c>
      <c r="L856">
        <v>17334.39</v>
      </c>
      <c r="M856">
        <v>206.64</v>
      </c>
    </row>
    <row r="857" spans="2:13" x14ac:dyDescent="0.3">
      <c r="B857" s="5">
        <v>46023</v>
      </c>
      <c r="C857" t="s">
        <v>24</v>
      </c>
      <c r="D857" t="s">
        <v>15</v>
      </c>
      <c r="E857" t="s">
        <v>21</v>
      </c>
      <c r="F857" t="s">
        <v>17</v>
      </c>
      <c r="G857">
        <v>108</v>
      </c>
      <c r="H857">
        <v>197.83</v>
      </c>
      <c r="I857">
        <v>154.83000000000001</v>
      </c>
      <c r="J857">
        <v>1.69</v>
      </c>
      <c r="K857">
        <v>21365.640000000003</v>
      </c>
      <c r="L857">
        <v>16721.640000000003</v>
      </c>
      <c r="M857">
        <v>182.51999999999998</v>
      </c>
    </row>
    <row r="858" spans="2:13" x14ac:dyDescent="0.3">
      <c r="B858" s="5">
        <v>46054</v>
      </c>
      <c r="C858" t="s">
        <v>24</v>
      </c>
      <c r="D858" t="s">
        <v>15</v>
      </c>
      <c r="E858" t="s">
        <v>21</v>
      </c>
      <c r="F858" t="s">
        <v>17</v>
      </c>
      <c r="G858">
        <v>110</v>
      </c>
      <c r="H858">
        <v>197.83</v>
      </c>
      <c r="I858">
        <v>154.83000000000001</v>
      </c>
      <c r="J858">
        <v>1.69</v>
      </c>
      <c r="K858">
        <v>21761.300000000003</v>
      </c>
      <c r="L858">
        <v>17031.300000000003</v>
      </c>
      <c r="M858">
        <v>185.9</v>
      </c>
    </row>
    <row r="859" spans="2:13" x14ac:dyDescent="0.3">
      <c r="B859" s="5">
        <v>46082</v>
      </c>
      <c r="C859" t="s">
        <v>24</v>
      </c>
      <c r="D859" t="s">
        <v>15</v>
      </c>
      <c r="E859" t="s">
        <v>21</v>
      </c>
      <c r="F859" t="s">
        <v>17</v>
      </c>
      <c r="G859">
        <v>128</v>
      </c>
      <c r="H859">
        <v>197.83</v>
      </c>
      <c r="I859">
        <v>154.83000000000001</v>
      </c>
      <c r="J859">
        <v>1.69</v>
      </c>
      <c r="K859">
        <v>25322.240000000002</v>
      </c>
      <c r="L859">
        <v>19818.240000000002</v>
      </c>
      <c r="M859">
        <v>216.32</v>
      </c>
    </row>
    <row r="860" spans="2:13" x14ac:dyDescent="0.3">
      <c r="B860" s="5">
        <v>46113</v>
      </c>
      <c r="C860" t="s">
        <v>24</v>
      </c>
      <c r="D860" t="s">
        <v>15</v>
      </c>
      <c r="E860" t="s">
        <v>21</v>
      </c>
      <c r="F860" t="s">
        <v>17</v>
      </c>
      <c r="G860">
        <v>135</v>
      </c>
      <c r="H860">
        <v>197.83</v>
      </c>
      <c r="I860">
        <v>154.83000000000001</v>
      </c>
      <c r="J860">
        <v>1.69</v>
      </c>
      <c r="K860">
        <v>26707.050000000003</v>
      </c>
      <c r="L860">
        <v>20902.050000000003</v>
      </c>
      <c r="M860">
        <v>228.15</v>
      </c>
    </row>
    <row r="861" spans="2:13" x14ac:dyDescent="0.3">
      <c r="B861" s="5">
        <v>46143</v>
      </c>
      <c r="C861" t="s">
        <v>24</v>
      </c>
      <c r="D861" t="s">
        <v>15</v>
      </c>
      <c r="E861" t="s">
        <v>21</v>
      </c>
      <c r="F861" t="s">
        <v>17</v>
      </c>
      <c r="G861">
        <v>148</v>
      </c>
      <c r="H861">
        <v>197.83</v>
      </c>
      <c r="I861">
        <v>154.83000000000001</v>
      </c>
      <c r="J861">
        <v>1.69</v>
      </c>
      <c r="K861">
        <v>29278.84</v>
      </c>
      <c r="L861">
        <v>22914.84</v>
      </c>
      <c r="M861">
        <v>250.12</v>
      </c>
    </row>
    <row r="862" spans="2:13" x14ac:dyDescent="0.3">
      <c r="B862" s="5">
        <v>46174</v>
      </c>
      <c r="C862" t="s">
        <v>24</v>
      </c>
      <c r="D862" t="s">
        <v>15</v>
      </c>
      <c r="E862" t="s">
        <v>21</v>
      </c>
      <c r="F862" t="s">
        <v>17</v>
      </c>
      <c r="G862">
        <v>154</v>
      </c>
      <c r="H862">
        <v>197.83</v>
      </c>
      <c r="I862">
        <v>154.83000000000001</v>
      </c>
      <c r="J862">
        <v>1.69</v>
      </c>
      <c r="K862">
        <v>30465.820000000003</v>
      </c>
      <c r="L862">
        <v>23843.820000000003</v>
      </c>
      <c r="M862">
        <v>260.26</v>
      </c>
    </row>
    <row r="863" spans="2:13" x14ac:dyDescent="0.3">
      <c r="B863" s="5">
        <v>46204</v>
      </c>
      <c r="C863" t="s">
        <v>24</v>
      </c>
      <c r="D863" t="s">
        <v>15</v>
      </c>
      <c r="E863" t="s">
        <v>21</v>
      </c>
      <c r="F863" t="s">
        <v>17</v>
      </c>
      <c r="G863">
        <v>153</v>
      </c>
      <c r="H863">
        <v>197.83</v>
      </c>
      <c r="I863">
        <v>154.83000000000001</v>
      </c>
      <c r="J863">
        <v>1.69</v>
      </c>
      <c r="K863">
        <v>30267.99</v>
      </c>
      <c r="L863">
        <v>23688.99</v>
      </c>
      <c r="M863">
        <v>258.57</v>
      </c>
    </row>
    <row r="864" spans="2:13" x14ac:dyDescent="0.3">
      <c r="B864" s="5">
        <v>46235</v>
      </c>
      <c r="C864" t="s">
        <v>24</v>
      </c>
      <c r="D864" t="s">
        <v>15</v>
      </c>
      <c r="E864" t="s">
        <v>21</v>
      </c>
      <c r="F864" t="s">
        <v>17</v>
      </c>
      <c r="G864">
        <v>158</v>
      </c>
      <c r="H864">
        <v>197.83</v>
      </c>
      <c r="I864">
        <v>154.83000000000001</v>
      </c>
      <c r="J864">
        <v>1.69</v>
      </c>
      <c r="K864">
        <v>31257.140000000003</v>
      </c>
      <c r="L864">
        <v>24463.140000000003</v>
      </c>
      <c r="M864">
        <v>267.02</v>
      </c>
    </row>
    <row r="865" spans="2:13" x14ac:dyDescent="0.3">
      <c r="B865" s="5">
        <v>46266</v>
      </c>
      <c r="C865" t="s">
        <v>24</v>
      </c>
      <c r="D865" t="s">
        <v>15</v>
      </c>
      <c r="E865" t="s">
        <v>21</v>
      </c>
      <c r="F865" t="s">
        <v>17</v>
      </c>
      <c r="G865">
        <v>135</v>
      </c>
      <c r="H865">
        <v>197.83</v>
      </c>
      <c r="I865">
        <v>154.83000000000001</v>
      </c>
      <c r="J865">
        <v>1.69</v>
      </c>
      <c r="K865">
        <v>26707.050000000003</v>
      </c>
      <c r="L865">
        <v>20902.050000000003</v>
      </c>
      <c r="M865">
        <v>228.15</v>
      </c>
    </row>
    <row r="866" spans="2:13" x14ac:dyDescent="0.3">
      <c r="B866" s="5">
        <v>46296</v>
      </c>
      <c r="C866" t="s">
        <v>24</v>
      </c>
      <c r="D866" t="s">
        <v>15</v>
      </c>
      <c r="E866" t="s">
        <v>21</v>
      </c>
      <c r="F866" t="s">
        <v>17</v>
      </c>
      <c r="G866">
        <v>128</v>
      </c>
      <c r="H866">
        <v>197.83</v>
      </c>
      <c r="I866">
        <v>154.83000000000001</v>
      </c>
      <c r="J866">
        <v>1.69</v>
      </c>
      <c r="K866">
        <v>25322.240000000002</v>
      </c>
      <c r="L866">
        <v>19818.240000000002</v>
      </c>
      <c r="M866">
        <v>216.32</v>
      </c>
    </row>
    <row r="867" spans="2:13" x14ac:dyDescent="0.3">
      <c r="B867" s="5">
        <v>46327</v>
      </c>
      <c r="C867" t="s">
        <v>24</v>
      </c>
      <c r="D867" t="s">
        <v>15</v>
      </c>
      <c r="E867" t="s">
        <v>21</v>
      </c>
      <c r="F867" t="s">
        <v>17</v>
      </c>
      <c r="G867">
        <v>117</v>
      </c>
      <c r="H867">
        <v>197.83</v>
      </c>
      <c r="I867">
        <v>154.83000000000001</v>
      </c>
      <c r="J867">
        <v>1.69</v>
      </c>
      <c r="K867">
        <v>23146.11</v>
      </c>
      <c r="L867">
        <v>18115.11</v>
      </c>
      <c r="M867">
        <v>197.73</v>
      </c>
    </row>
    <row r="868" spans="2:13" x14ac:dyDescent="0.3">
      <c r="B868" s="5">
        <v>46357</v>
      </c>
      <c r="C868" t="s">
        <v>24</v>
      </c>
      <c r="D868" t="s">
        <v>15</v>
      </c>
      <c r="E868" t="s">
        <v>21</v>
      </c>
      <c r="F868" t="s">
        <v>17</v>
      </c>
      <c r="G868">
        <v>124</v>
      </c>
      <c r="H868">
        <v>197.83</v>
      </c>
      <c r="I868">
        <v>154.83000000000001</v>
      </c>
      <c r="J868">
        <v>1.69</v>
      </c>
      <c r="K868">
        <v>24530.920000000002</v>
      </c>
      <c r="L868">
        <v>19198.920000000002</v>
      </c>
      <c r="M868">
        <v>209.56</v>
      </c>
    </row>
    <row r="869" spans="2:13" x14ac:dyDescent="0.3">
      <c r="B869" s="5">
        <v>46023</v>
      </c>
      <c r="C869" t="s">
        <v>14</v>
      </c>
      <c r="D869" t="s">
        <v>15</v>
      </c>
      <c r="E869" t="s">
        <v>22</v>
      </c>
      <c r="F869" t="s">
        <v>17</v>
      </c>
      <c r="G869">
        <v>44</v>
      </c>
      <c r="H869">
        <v>319.06</v>
      </c>
      <c r="I869">
        <v>210.51</v>
      </c>
      <c r="J869">
        <v>10.34</v>
      </c>
      <c r="K869">
        <v>14038.64</v>
      </c>
      <c r="L869">
        <v>9262.4399999999987</v>
      </c>
      <c r="M869">
        <v>454.96</v>
      </c>
    </row>
    <row r="870" spans="2:13" x14ac:dyDescent="0.3">
      <c r="B870" s="5">
        <v>46023</v>
      </c>
      <c r="C870" t="s">
        <v>23</v>
      </c>
      <c r="D870" t="s">
        <v>15</v>
      </c>
      <c r="E870" t="s">
        <v>22</v>
      </c>
      <c r="F870" t="s">
        <v>17</v>
      </c>
      <c r="G870">
        <v>116</v>
      </c>
      <c r="H870">
        <v>140.78</v>
      </c>
      <c r="I870">
        <v>91.9</v>
      </c>
      <c r="J870">
        <v>10.31</v>
      </c>
      <c r="K870">
        <v>16330.48</v>
      </c>
      <c r="L870">
        <v>10660.400000000001</v>
      </c>
      <c r="M870">
        <v>1195.96</v>
      </c>
    </row>
    <row r="871" spans="2:13" x14ac:dyDescent="0.3">
      <c r="B871" s="5">
        <v>46023</v>
      </c>
      <c r="C871" t="s">
        <v>24</v>
      </c>
      <c r="D871" t="s">
        <v>15</v>
      </c>
      <c r="E871" t="s">
        <v>22</v>
      </c>
      <c r="F871" t="s">
        <v>17</v>
      </c>
      <c r="G871">
        <v>50</v>
      </c>
      <c r="H871">
        <v>233.76</v>
      </c>
      <c r="I871">
        <v>154.78</v>
      </c>
      <c r="J871">
        <v>10.32</v>
      </c>
      <c r="K871">
        <v>11688</v>
      </c>
      <c r="L871">
        <v>7739</v>
      </c>
      <c r="M871">
        <v>516</v>
      </c>
    </row>
    <row r="872" spans="2:13" x14ac:dyDescent="0.3">
      <c r="B872" s="5">
        <v>46023</v>
      </c>
      <c r="C872" t="s">
        <v>25</v>
      </c>
      <c r="D872" t="s">
        <v>15</v>
      </c>
      <c r="E872" t="s">
        <v>22</v>
      </c>
      <c r="F872" t="s">
        <v>17</v>
      </c>
      <c r="G872">
        <v>24</v>
      </c>
      <c r="H872">
        <v>408.18</v>
      </c>
      <c r="I872">
        <v>272.08</v>
      </c>
      <c r="J872">
        <v>10.36</v>
      </c>
      <c r="K872">
        <v>9796.32</v>
      </c>
      <c r="L872">
        <v>6529.92</v>
      </c>
      <c r="M872">
        <v>248.64</v>
      </c>
    </row>
    <row r="873" spans="2:13" x14ac:dyDescent="0.3">
      <c r="B873" s="5">
        <v>46023</v>
      </c>
      <c r="C873" t="s">
        <v>31</v>
      </c>
      <c r="D873" t="s">
        <v>32</v>
      </c>
      <c r="E873" t="s">
        <v>22</v>
      </c>
      <c r="F873" t="s">
        <v>17</v>
      </c>
      <c r="G873">
        <v>124</v>
      </c>
      <c r="H873">
        <v>93.05</v>
      </c>
      <c r="I873">
        <v>59.96</v>
      </c>
      <c r="J873">
        <v>10.34</v>
      </c>
      <c r="K873">
        <v>11538.199999999999</v>
      </c>
      <c r="L873">
        <v>7435.04</v>
      </c>
      <c r="M873">
        <v>1282.1600000000001</v>
      </c>
    </row>
    <row r="874" spans="2:13" x14ac:dyDescent="0.3">
      <c r="B874" s="5">
        <v>46023</v>
      </c>
      <c r="C874" t="s">
        <v>33</v>
      </c>
      <c r="D874" t="s">
        <v>32</v>
      </c>
      <c r="E874" t="s">
        <v>22</v>
      </c>
      <c r="F874" t="s">
        <v>17</v>
      </c>
      <c r="G874">
        <v>103</v>
      </c>
      <c r="H874">
        <v>147.85</v>
      </c>
      <c r="I874">
        <v>94.76</v>
      </c>
      <c r="J874">
        <v>10.39</v>
      </c>
      <c r="K874">
        <v>15228.55</v>
      </c>
      <c r="L874">
        <v>9760.2800000000007</v>
      </c>
      <c r="M874">
        <v>1070.17</v>
      </c>
    </row>
    <row r="875" spans="2:13" x14ac:dyDescent="0.3">
      <c r="B875" s="5">
        <v>46023</v>
      </c>
      <c r="C875" t="s">
        <v>34</v>
      </c>
      <c r="D875" t="s">
        <v>32</v>
      </c>
      <c r="E875" t="s">
        <v>22</v>
      </c>
      <c r="F875" t="s">
        <v>17</v>
      </c>
      <c r="G875">
        <v>85</v>
      </c>
      <c r="H875">
        <v>114.4</v>
      </c>
      <c r="I875">
        <v>72.900000000000006</v>
      </c>
      <c r="J875">
        <v>10.3</v>
      </c>
      <c r="K875">
        <v>9724</v>
      </c>
      <c r="L875">
        <v>6196.5000000000009</v>
      </c>
      <c r="M875">
        <v>875.50000000000011</v>
      </c>
    </row>
    <row r="876" spans="2:13" x14ac:dyDescent="0.3">
      <c r="B876" s="5">
        <v>46023</v>
      </c>
      <c r="C876" t="s">
        <v>35</v>
      </c>
      <c r="D876" t="s">
        <v>32</v>
      </c>
      <c r="E876" t="s">
        <v>22</v>
      </c>
      <c r="F876" t="s">
        <v>17</v>
      </c>
      <c r="G876">
        <v>22</v>
      </c>
      <c r="H876">
        <v>223.48</v>
      </c>
      <c r="I876">
        <v>139.46</v>
      </c>
      <c r="J876">
        <v>10.29</v>
      </c>
      <c r="K876">
        <v>4916.5599999999995</v>
      </c>
      <c r="L876">
        <v>3068.1200000000003</v>
      </c>
      <c r="M876">
        <v>226.38</v>
      </c>
    </row>
    <row r="877" spans="2:13" x14ac:dyDescent="0.3">
      <c r="B877" s="5">
        <v>46023</v>
      </c>
      <c r="C877" t="s">
        <v>46</v>
      </c>
      <c r="D877" t="s">
        <v>47</v>
      </c>
      <c r="E877" t="s">
        <v>22</v>
      </c>
      <c r="F877" t="s">
        <v>17</v>
      </c>
      <c r="G877">
        <v>39</v>
      </c>
      <c r="H877">
        <v>169.35</v>
      </c>
      <c r="I877">
        <v>93.34</v>
      </c>
      <c r="J877">
        <v>10.32</v>
      </c>
      <c r="K877">
        <v>6604.65</v>
      </c>
      <c r="L877">
        <v>3640.26</v>
      </c>
      <c r="M877">
        <v>402.48</v>
      </c>
    </row>
    <row r="878" spans="2:13" x14ac:dyDescent="0.3">
      <c r="B878" s="5">
        <v>46023</v>
      </c>
      <c r="C878" t="s">
        <v>48</v>
      </c>
      <c r="D878" t="s">
        <v>47</v>
      </c>
      <c r="E878" t="s">
        <v>22</v>
      </c>
      <c r="F878" t="s">
        <v>17</v>
      </c>
      <c r="G878">
        <v>33</v>
      </c>
      <c r="H878">
        <v>140.63999999999999</v>
      </c>
      <c r="I878">
        <v>77.08</v>
      </c>
      <c r="J878">
        <v>10.3</v>
      </c>
      <c r="K878">
        <v>4641.12</v>
      </c>
      <c r="L878">
        <v>2543.64</v>
      </c>
      <c r="M878">
        <v>339.90000000000003</v>
      </c>
    </row>
    <row r="879" spans="2:13" x14ac:dyDescent="0.3">
      <c r="B879" s="5">
        <v>46023</v>
      </c>
      <c r="C879" t="s">
        <v>49</v>
      </c>
      <c r="D879" t="s">
        <v>47</v>
      </c>
      <c r="E879" t="s">
        <v>22</v>
      </c>
      <c r="F879" t="s">
        <v>17</v>
      </c>
      <c r="G879">
        <v>18</v>
      </c>
      <c r="H879">
        <v>281.55</v>
      </c>
      <c r="I879">
        <v>157.86000000000001</v>
      </c>
      <c r="J879">
        <v>10.36</v>
      </c>
      <c r="K879">
        <v>5067.9000000000005</v>
      </c>
      <c r="L879">
        <v>2841.4800000000005</v>
      </c>
      <c r="M879">
        <v>186.48</v>
      </c>
    </row>
    <row r="880" spans="2:13" x14ac:dyDescent="0.3">
      <c r="B880" s="5">
        <v>46023</v>
      </c>
      <c r="C880" t="s">
        <v>50</v>
      </c>
      <c r="D880" t="s">
        <v>47</v>
      </c>
      <c r="E880" t="s">
        <v>22</v>
      </c>
      <c r="F880" t="s">
        <v>17</v>
      </c>
      <c r="G880">
        <v>47</v>
      </c>
      <c r="H880">
        <v>102.57</v>
      </c>
      <c r="I880">
        <v>55.62</v>
      </c>
      <c r="J880">
        <v>10.42</v>
      </c>
      <c r="K880">
        <v>4820.79</v>
      </c>
      <c r="L880">
        <v>2614.14</v>
      </c>
      <c r="M880">
        <v>489.74</v>
      </c>
    </row>
    <row r="881" spans="2:13" x14ac:dyDescent="0.3">
      <c r="B881" s="5">
        <v>46023</v>
      </c>
      <c r="C881" t="s">
        <v>41</v>
      </c>
      <c r="D881" t="s">
        <v>42</v>
      </c>
      <c r="E881" t="s">
        <v>22</v>
      </c>
      <c r="F881" t="s">
        <v>17</v>
      </c>
      <c r="G881">
        <v>29</v>
      </c>
      <c r="H881">
        <v>224.21</v>
      </c>
      <c r="I881">
        <v>115.69</v>
      </c>
      <c r="J881">
        <v>10.31</v>
      </c>
      <c r="K881">
        <v>6502.09</v>
      </c>
      <c r="L881">
        <v>3355.0099999999998</v>
      </c>
      <c r="M881">
        <v>298.99</v>
      </c>
    </row>
    <row r="882" spans="2:13" x14ac:dyDescent="0.3">
      <c r="B882" s="5">
        <v>46023</v>
      </c>
      <c r="C882" t="s">
        <v>43</v>
      </c>
      <c r="D882" t="s">
        <v>42</v>
      </c>
      <c r="E882" t="s">
        <v>22</v>
      </c>
      <c r="F882" t="s">
        <v>17</v>
      </c>
      <c r="G882">
        <v>27</v>
      </c>
      <c r="H882">
        <v>185.86</v>
      </c>
      <c r="I882">
        <v>95.15</v>
      </c>
      <c r="J882">
        <v>10.33</v>
      </c>
      <c r="K882">
        <v>5018.22</v>
      </c>
      <c r="L882">
        <v>2569.0500000000002</v>
      </c>
      <c r="M882">
        <v>278.91000000000003</v>
      </c>
    </row>
    <row r="883" spans="2:13" x14ac:dyDescent="0.3">
      <c r="B883" s="5">
        <v>46023</v>
      </c>
      <c r="C883" t="s">
        <v>44</v>
      </c>
      <c r="D883" t="s">
        <v>42</v>
      </c>
      <c r="E883" t="s">
        <v>22</v>
      </c>
      <c r="F883" t="s">
        <v>17</v>
      </c>
      <c r="G883">
        <v>14</v>
      </c>
      <c r="H883">
        <v>243.3</v>
      </c>
      <c r="I883">
        <v>127.88</v>
      </c>
      <c r="J883">
        <v>10.34</v>
      </c>
      <c r="K883">
        <v>3406.2000000000003</v>
      </c>
      <c r="L883">
        <v>1790.32</v>
      </c>
      <c r="M883">
        <v>144.76</v>
      </c>
    </row>
    <row r="884" spans="2:13" x14ac:dyDescent="0.3">
      <c r="B884" s="5">
        <v>46023</v>
      </c>
      <c r="C884" t="s">
        <v>45</v>
      </c>
      <c r="D884" t="s">
        <v>42</v>
      </c>
      <c r="E884" t="s">
        <v>22</v>
      </c>
      <c r="F884" t="s">
        <v>17</v>
      </c>
      <c r="G884">
        <v>23</v>
      </c>
      <c r="H884">
        <v>114.56</v>
      </c>
      <c r="I884">
        <v>58.06</v>
      </c>
      <c r="J884">
        <v>10.41</v>
      </c>
      <c r="K884">
        <v>2634.88</v>
      </c>
      <c r="L884">
        <v>1335.38</v>
      </c>
      <c r="M884">
        <v>239.43</v>
      </c>
    </row>
    <row r="885" spans="2:13" x14ac:dyDescent="0.3">
      <c r="B885" s="5">
        <v>46023</v>
      </c>
      <c r="C885" t="s">
        <v>26</v>
      </c>
      <c r="D885" t="s">
        <v>27</v>
      </c>
      <c r="E885" t="s">
        <v>22</v>
      </c>
      <c r="F885" t="s">
        <v>17</v>
      </c>
      <c r="G885">
        <v>70</v>
      </c>
      <c r="H885">
        <v>156.94</v>
      </c>
      <c r="I885">
        <v>98.04</v>
      </c>
      <c r="J885">
        <v>10.32</v>
      </c>
      <c r="K885">
        <v>10985.8</v>
      </c>
      <c r="L885">
        <v>6862.8</v>
      </c>
      <c r="M885">
        <v>722.4</v>
      </c>
    </row>
    <row r="886" spans="2:13" x14ac:dyDescent="0.3">
      <c r="B886" s="5">
        <v>46023</v>
      </c>
      <c r="C886" t="s">
        <v>28</v>
      </c>
      <c r="D886" t="s">
        <v>27</v>
      </c>
      <c r="E886" t="s">
        <v>22</v>
      </c>
      <c r="F886" t="s">
        <v>17</v>
      </c>
      <c r="G886">
        <v>51</v>
      </c>
      <c r="H886">
        <v>123.96</v>
      </c>
      <c r="I886">
        <v>76.11</v>
      </c>
      <c r="J886">
        <v>10.35</v>
      </c>
      <c r="K886">
        <v>6321.96</v>
      </c>
      <c r="L886">
        <v>3881.61</v>
      </c>
      <c r="M886">
        <v>527.85</v>
      </c>
    </row>
    <row r="887" spans="2:13" x14ac:dyDescent="0.3">
      <c r="B887" s="5">
        <v>46023</v>
      </c>
      <c r="C887" t="s">
        <v>29</v>
      </c>
      <c r="D887" t="s">
        <v>27</v>
      </c>
      <c r="E887" t="s">
        <v>22</v>
      </c>
      <c r="F887" t="s">
        <v>17</v>
      </c>
      <c r="G887">
        <v>44</v>
      </c>
      <c r="H887">
        <v>173.83</v>
      </c>
      <c r="I887">
        <v>109.22</v>
      </c>
      <c r="J887">
        <v>10.3</v>
      </c>
      <c r="K887">
        <v>7648.52</v>
      </c>
      <c r="L887">
        <v>4805.68</v>
      </c>
      <c r="M887">
        <v>453.20000000000005</v>
      </c>
    </row>
    <row r="888" spans="2:13" x14ac:dyDescent="0.3">
      <c r="B888" s="5">
        <v>46023</v>
      </c>
      <c r="C888" t="s">
        <v>30</v>
      </c>
      <c r="D888" t="s">
        <v>27</v>
      </c>
      <c r="E888" t="s">
        <v>22</v>
      </c>
      <c r="F888" t="s">
        <v>17</v>
      </c>
      <c r="G888">
        <v>66</v>
      </c>
      <c r="H888">
        <v>109.58</v>
      </c>
      <c r="I888">
        <v>67.86</v>
      </c>
      <c r="J888">
        <v>10.3</v>
      </c>
      <c r="K888">
        <v>7232.28</v>
      </c>
      <c r="L888">
        <v>4478.76</v>
      </c>
      <c r="M888">
        <v>679.80000000000007</v>
      </c>
    </row>
    <row r="889" spans="2:13" x14ac:dyDescent="0.3">
      <c r="B889" s="5">
        <v>46023</v>
      </c>
      <c r="C889" t="s">
        <v>36</v>
      </c>
      <c r="D889" t="s">
        <v>37</v>
      </c>
      <c r="E889" t="s">
        <v>22</v>
      </c>
      <c r="F889" t="s">
        <v>17</v>
      </c>
      <c r="G889">
        <v>45</v>
      </c>
      <c r="H889">
        <v>210.17</v>
      </c>
      <c r="I889">
        <v>140.91</v>
      </c>
      <c r="J889">
        <v>10.31</v>
      </c>
      <c r="K889">
        <v>9457.65</v>
      </c>
      <c r="L889">
        <v>6340.95</v>
      </c>
      <c r="M889">
        <v>463.95000000000005</v>
      </c>
    </row>
    <row r="890" spans="2:13" x14ac:dyDescent="0.3">
      <c r="B890" s="5">
        <v>46023</v>
      </c>
      <c r="C890" t="s">
        <v>38</v>
      </c>
      <c r="D890" t="s">
        <v>37</v>
      </c>
      <c r="E890" t="s">
        <v>22</v>
      </c>
      <c r="F890" t="s">
        <v>17</v>
      </c>
      <c r="G890">
        <v>20</v>
      </c>
      <c r="H890">
        <v>255.36</v>
      </c>
      <c r="I890">
        <v>170.29</v>
      </c>
      <c r="J890">
        <v>10.38</v>
      </c>
      <c r="K890">
        <v>5107.2000000000007</v>
      </c>
      <c r="L890">
        <v>3405.7999999999997</v>
      </c>
      <c r="M890">
        <v>207.60000000000002</v>
      </c>
    </row>
    <row r="891" spans="2:13" x14ac:dyDescent="0.3">
      <c r="B891" s="5">
        <v>46023</v>
      </c>
      <c r="C891" t="s">
        <v>39</v>
      </c>
      <c r="D891" t="s">
        <v>37</v>
      </c>
      <c r="E891" t="s">
        <v>22</v>
      </c>
      <c r="F891" t="s">
        <v>17</v>
      </c>
      <c r="G891">
        <v>13</v>
      </c>
      <c r="H891">
        <v>363.27</v>
      </c>
      <c r="I891">
        <v>241.21</v>
      </c>
      <c r="J891">
        <v>10.3</v>
      </c>
      <c r="K891">
        <v>4722.51</v>
      </c>
      <c r="L891">
        <v>3135.73</v>
      </c>
      <c r="M891">
        <v>133.9</v>
      </c>
    </row>
    <row r="892" spans="2:13" x14ac:dyDescent="0.3">
      <c r="B892" s="5">
        <v>46023</v>
      </c>
      <c r="C892" t="s">
        <v>40</v>
      </c>
      <c r="D892" t="s">
        <v>37</v>
      </c>
      <c r="E892" t="s">
        <v>22</v>
      </c>
      <c r="F892" t="s">
        <v>17</v>
      </c>
      <c r="G892">
        <v>23</v>
      </c>
      <c r="H892">
        <v>164.47</v>
      </c>
      <c r="I892">
        <v>109.8</v>
      </c>
      <c r="J892">
        <v>10.33</v>
      </c>
      <c r="K892">
        <v>3782.81</v>
      </c>
      <c r="L892">
        <v>2525.4</v>
      </c>
      <c r="M892">
        <v>237.59</v>
      </c>
    </row>
    <row r="893" spans="2:13" x14ac:dyDescent="0.3">
      <c r="B893" s="5">
        <v>46054</v>
      </c>
      <c r="C893" t="s">
        <v>14</v>
      </c>
      <c r="D893" t="s">
        <v>15</v>
      </c>
      <c r="E893" t="s">
        <v>22</v>
      </c>
      <c r="F893" t="s">
        <v>17</v>
      </c>
      <c r="G893">
        <v>42</v>
      </c>
      <c r="H893">
        <v>319.06</v>
      </c>
      <c r="I893">
        <v>210.51</v>
      </c>
      <c r="J893">
        <v>10.34</v>
      </c>
      <c r="K893">
        <v>13400.52</v>
      </c>
      <c r="L893">
        <v>8841.42</v>
      </c>
      <c r="M893">
        <v>434.28</v>
      </c>
    </row>
    <row r="894" spans="2:13" x14ac:dyDescent="0.3">
      <c r="B894" s="5">
        <v>46054</v>
      </c>
      <c r="C894" t="s">
        <v>23</v>
      </c>
      <c r="D894" t="s">
        <v>15</v>
      </c>
      <c r="E894" t="s">
        <v>22</v>
      </c>
      <c r="F894" t="s">
        <v>17</v>
      </c>
      <c r="G894">
        <v>117</v>
      </c>
      <c r="H894">
        <v>140.78</v>
      </c>
      <c r="I894">
        <v>91.9</v>
      </c>
      <c r="J894">
        <v>10.31</v>
      </c>
      <c r="K894">
        <v>16471.259999999998</v>
      </c>
      <c r="L894">
        <v>10752.300000000001</v>
      </c>
      <c r="M894">
        <v>1206.27</v>
      </c>
    </row>
    <row r="895" spans="2:13" x14ac:dyDescent="0.3">
      <c r="B895" s="5">
        <v>46054</v>
      </c>
      <c r="C895" t="s">
        <v>24</v>
      </c>
      <c r="D895" t="s">
        <v>15</v>
      </c>
      <c r="E895" t="s">
        <v>22</v>
      </c>
      <c r="F895" t="s">
        <v>17</v>
      </c>
      <c r="G895">
        <v>52</v>
      </c>
      <c r="H895">
        <v>233.76</v>
      </c>
      <c r="I895">
        <v>154.78</v>
      </c>
      <c r="J895">
        <v>10.32</v>
      </c>
      <c r="K895">
        <v>12155.52</v>
      </c>
      <c r="L895">
        <v>8048.56</v>
      </c>
      <c r="M895">
        <v>536.64</v>
      </c>
    </row>
    <row r="896" spans="2:13" x14ac:dyDescent="0.3">
      <c r="B896" s="5">
        <v>46054</v>
      </c>
      <c r="C896" t="s">
        <v>25</v>
      </c>
      <c r="D896" t="s">
        <v>15</v>
      </c>
      <c r="E896" t="s">
        <v>22</v>
      </c>
      <c r="F896" t="s">
        <v>17</v>
      </c>
      <c r="G896">
        <v>24</v>
      </c>
      <c r="H896">
        <v>408.18</v>
      </c>
      <c r="I896">
        <v>272.08</v>
      </c>
      <c r="J896">
        <v>10.36</v>
      </c>
      <c r="K896">
        <v>9796.32</v>
      </c>
      <c r="L896">
        <v>6529.92</v>
      </c>
      <c r="M896">
        <v>248.64</v>
      </c>
    </row>
    <row r="897" spans="2:13" x14ac:dyDescent="0.3">
      <c r="B897" s="5">
        <v>46054</v>
      </c>
      <c r="C897" t="s">
        <v>31</v>
      </c>
      <c r="D897" t="s">
        <v>32</v>
      </c>
      <c r="E897" t="s">
        <v>22</v>
      </c>
      <c r="F897" t="s">
        <v>17</v>
      </c>
      <c r="G897">
        <v>114</v>
      </c>
      <c r="H897">
        <v>93.05</v>
      </c>
      <c r="I897">
        <v>59.96</v>
      </c>
      <c r="J897">
        <v>10.34</v>
      </c>
      <c r="K897">
        <v>10607.699999999999</v>
      </c>
      <c r="L897">
        <v>6835.4400000000005</v>
      </c>
      <c r="M897">
        <v>1178.76</v>
      </c>
    </row>
    <row r="898" spans="2:13" x14ac:dyDescent="0.3">
      <c r="B898" s="5">
        <v>46054</v>
      </c>
      <c r="C898" t="s">
        <v>33</v>
      </c>
      <c r="D898" t="s">
        <v>32</v>
      </c>
      <c r="E898" t="s">
        <v>22</v>
      </c>
      <c r="F898" t="s">
        <v>17</v>
      </c>
      <c r="G898">
        <v>107</v>
      </c>
      <c r="H898">
        <v>147.85</v>
      </c>
      <c r="I898">
        <v>94.76</v>
      </c>
      <c r="J898">
        <v>10.39</v>
      </c>
      <c r="K898">
        <v>15819.949999999999</v>
      </c>
      <c r="L898">
        <v>10139.32</v>
      </c>
      <c r="M898">
        <v>1111.73</v>
      </c>
    </row>
    <row r="899" spans="2:13" x14ac:dyDescent="0.3">
      <c r="B899" s="5">
        <v>46054</v>
      </c>
      <c r="C899" t="s">
        <v>34</v>
      </c>
      <c r="D899" t="s">
        <v>32</v>
      </c>
      <c r="E899" t="s">
        <v>22</v>
      </c>
      <c r="F899" t="s">
        <v>17</v>
      </c>
      <c r="G899">
        <v>89</v>
      </c>
      <c r="H899">
        <v>114.4</v>
      </c>
      <c r="I899">
        <v>72.900000000000006</v>
      </c>
      <c r="J899">
        <v>10.3</v>
      </c>
      <c r="K899">
        <v>10181.6</v>
      </c>
      <c r="L899">
        <v>6488.1</v>
      </c>
      <c r="M899">
        <v>916.7</v>
      </c>
    </row>
    <row r="900" spans="2:13" x14ac:dyDescent="0.3">
      <c r="B900" s="5">
        <v>46054</v>
      </c>
      <c r="C900" t="s">
        <v>35</v>
      </c>
      <c r="D900" t="s">
        <v>32</v>
      </c>
      <c r="E900" t="s">
        <v>22</v>
      </c>
      <c r="F900" t="s">
        <v>17</v>
      </c>
      <c r="G900">
        <v>20</v>
      </c>
      <c r="H900">
        <v>223.48</v>
      </c>
      <c r="I900">
        <v>139.46</v>
      </c>
      <c r="J900">
        <v>10.29</v>
      </c>
      <c r="K900">
        <v>4469.5999999999995</v>
      </c>
      <c r="L900">
        <v>2789.2000000000003</v>
      </c>
      <c r="M900">
        <v>205.79999999999998</v>
      </c>
    </row>
    <row r="901" spans="2:13" x14ac:dyDescent="0.3">
      <c r="B901" s="5">
        <v>46054</v>
      </c>
      <c r="C901" t="s">
        <v>46</v>
      </c>
      <c r="D901" t="s">
        <v>47</v>
      </c>
      <c r="E901" t="s">
        <v>22</v>
      </c>
      <c r="F901" t="s">
        <v>17</v>
      </c>
      <c r="G901">
        <v>38</v>
      </c>
      <c r="H901">
        <v>169.35</v>
      </c>
      <c r="I901">
        <v>93.34</v>
      </c>
      <c r="J901">
        <v>10.32</v>
      </c>
      <c r="K901">
        <v>6435.3</v>
      </c>
      <c r="L901">
        <v>3546.92</v>
      </c>
      <c r="M901">
        <v>392.16</v>
      </c>
    </row>
    <row r="902" spans="2:13" x14ac:dyDescent="0.3">
      <c r="B902" s="5">
        <v>46054</v>
      </c>
      <c r="C902" t="s">
        <v>48</v>
      </c>
      <c r="D902" t="s">
        <v>47</v>
      </c>
      <c r="E902" t="s">
        <v>22</v>
      </c>
      <c r="F902" t="s">
        <v>17</v>
      </c>
      <c r="G902">
        <v>30</v>
      </c>
      <c r="H902">
        <v>140.63999999999999</v>
      </c>
      <c r="I902">
        <v>77.08</v>
      </c>
      <c r="J902">
        <v>10.3</v>
      </c>
      <c r="K902">
        <v>4219.2</v>
      </c>
      <c r="L902">
        <v>2312.4</v>
      </c>
      <c r="M902">
        <v>309</v>
      </c>
    </row>
    <row r="903" spans="2:13" x14ac:dyDescent="0.3">
      <c r="B903" s="5">
        <v>46054</v>
      </c>
      <c r="C903" t="s">
        <v>49</v>
      </c>
      <c r="D903" t="s">
        <v>47</v>
      </c>
      <c r="E903" t="s">
        <v>22</v>
      </c>
      <c r="F903" t="s">
        <v>17</v>
      </c>
      <c r="G903">
        <v>16</v>
      </c>
      <c r="H903">
        <v>281.55</v>
      </c>
      <c r="I903">
        <v>157.86000000000001</v>
      </c>
      <c r="J903">
        <v>10.36</v>
      </c>
      <c r="K903">
        <v>4504.8</v>
      </c>
      <c r="L903">
        <v>2525.7600000000002</v>
      </c>
      <c r="M903">
        <v>165.76</v>
      </c>
    </row>
    <row r="904" spans="2:13" x14ac:dyDescent="0.3">
      <c r="B904" s="5">
        <v>46054</v>
      </c>
      <c r="C904" t="s">
        <v>50</v>
      </c>
      <c r="D904" t="s">
        <v>47</v>
      </c>
      <c r="E904" t="s">
        <v>22</v>
      </c>
      <c r="F904" t="s">
        <v>17</v>
      </c>
      <c r="G904">
        <v>46</v>
      </c>
      <c r="H904">
        <v>102.57</v>
      </c>
      <c r="I904">
        <v>55.62</v>
      </c>
      <c r="J904">
        <v>10.42</v>
      </c>
      <c r="K904">
        <v>4718.2199999999993</v>
      </c>
      <c r="L904">
        <v>2558.52</v>
      </c>
      <c r="M904">
        <v>479.32</v>
      </c>
    </row>
    <row r="905" spans="2:13" x14ac:dyDescent="0.3">
      <c r="B905" s="5">
        <v>46054</v>
      </c>
      <c r="C905" t="s">
        <v>41</v>
      </c>
      <c r="D905" t="s">
        <v>42</v>
      </c>
      <c r="E905" t="s">
        <v>22</v>
      </c>
      <c r="F905" t="s">
        <v>17</v>
      </c>
      <c r="G905">
        <v>28</v>
      </c>
      <c r="H905">
        <v>224.21</v>
      </c>
      <c r="I905">
        <v>115.69</v>
      </c>
      <c r="J905">
        <v>10.31</v>
      </c>
      <c r="K905">
        <v>6277.88</v>
      </c>
      <c r="L905">
        <v>3239.3199999999997</v>
      </c>
      <c r="M905">
        <v>288.68</v>
      </c>
    </row>
    <row r="906" spans="2:13" x14ac:dyDescent="0.3">
      <c r="B906" s="5">
        <v>46054</v>
      </c>
      <c r="C906" t="s">
        <v>43</v>
      </c>
      <c r="D906" t="s">
        <v>42</v>
      </c>
      <c r="E906" t="s">
        <v>22</v>
      </c>
      <c r="F906" t="s">
        <v>17</v>
      </c>
      <c r="G906">
        <v>25</v>
      </c>
      <c r="H906">
        <v>185.86</v>
      </c>
      <c r="I906">
        <v>95.15</v>
      </c>
      <c r="J906">
        <v>10.33</v>
      </c>
      <c r="K906">
        <v>4646.5</v>
      </c>
      <c r="L906">
        <v>2378.75</v>
      </c>
      <c r="M906">
        <v>258.25</v>
      </c>
    </row>
    <row r="907" spans="2:13" x14ac:dyDescent="0.3">
      <c r="B907" s="5">
        <v>46054</v>
      </c>
      <c r="C907" t="s">
        <v>44</v>
      </c>
      <c r="D907" t="s">
        <v>42</v>
      </c>
      <c r="E907" t="s">
        <v>22</v>
      </c>
      <c r="F907" t="s">
        <v>17</v>
      </c>
      <c r="G907">
        <v>14</v>
      </c>
      <c r="H907">
        <v>243.3</v>
      </c>
      <c r="I907">
        <v>127.88</v>
      </c>
      <c r="J907">
        <v>10.34</v>
      </c>
      <c r="K907">
        <v>3406.2000000000003</v>
      </c>
      <c r="L907">
        <v>1790.32</v>
      </c>
      <c r="M907">
        <v>144.76</v>
      </c>
    </row>
    <row r="908" spans="2:13" x14ac:dyDescent="0.3">
      <c r="B908" s="5">
        <v>46054</v>
      </c>
      <c r="C908" t="s">
        <v>45</v>
      </c>
      <c r="D908" t="s">
        <v>42</v>
      </c>
      <c r="E908" t="s">
        <v>22</v>
      </c>
      <c r="F908" t="s">
        <v>17</v>
      </c>
      <c r="G908">
        <v>22</v>
      </c>
      <c r="H908">
        <v>114.56</v>
      </c>
      <c r="I908">
        <v>58.06</v>
      </c>
      <c r="J908">
        <v>10.41</v>
      </c>
      <c r="K908">
        <v>2520.3200000000002</v>
      </c>
      <c r="L908">
        <v>1277.3200000000002</v>
      </c>
      <c r="M908">
        <v>229.02</v>
      </c>
    </row>
    <row r="909" spans="2:13" x14ac:dyDescent="0.3">
      <c r="B909" s="5">
        <v>46054</v>
      </c>
      <c r="C909" t="s">
        <v>26</v>
      </c>
      <c r="D909" t="s">
        <v>27</v>
      </c>
      <c r="E909" t="s">
        <v>22</v>
      </c>
      <c r="F909" t="s">
        <v>17</v>
      </c>
      <c r="G909">
        <v>66</v>
      </c>
      <c r="H909">
        <v>156.94</v>
      </c>
      <c r="I909">
        <v>98.04</v>
      </c>
      <c r="J909">
        <v>10.32</v>
      </c>
      <c r="K909">
        <v>10358.039999999999</v>
      </c>
      <c r="L909">
        <v>6470.64</v>
      </c>
      <c r="M909">
        <v>681.12</v>
      </c>
    </row>
    <row r="910" spans="2:13" x14ac:dyDescent="0.3">
      <c r="B910" s="5">
        <v>46054</v>
      </c>
      <c r="C910" t="s">
        <v>28</v>
      </c>
      <c r="D910" t="s">
        <v>27</v>
      </c>
      <c r="E910" t="s">
        <v>22</v>
      </c>
      <c r="F910" t="s">
        <v>17</v>
      </c>
      <c r="G910">
        <v>46</v>
      </c>
      <c r="H910">
        <v>123.96</v>
      </c>
      <c r="I910">
        <v>76.11</v>
      </c>
      <c r="J910">
        <v>10.35</v>
      </c>
      <c r="K910">
        <v>5702.16</v>
      </c>
      <c r="L910">
        <v>3501.06</v>
      </c>
      <c r="M910">
        <v>476.09999999999997</v>
      </c>
    </row>
    <row r="911" spans="2:13" x14ac:dyDescent="0.3">
      <c r="B911" s="5">
        <v>46054</v>
      </c>
      <c r="C911" t="s">
        <v>29</v>
      </c>
      <c r="D911" t="s">
        <v>27</v>
      </c>
      <c r="E911" t="s">
        <v>22</v>
      </c>
      <c r="F911" t="s">
        <v>17</v>
      </c>
      <c r="G911">
        <v>43</v>
      </c>
      <c r="H911">
        <v>173.83</v>
      </c>
      <c r="I911">
        <v>109.22</v>
      </c>
      <c r="J911">
        <v>10.3</v>
      </c>
      <c r="K911">
        <v>7474.6900000000005</v>
      </c>
      <c r="L911">
        <v>4696.46</v>
      </c>
      <c r="M911">
        <v>442.90000000000003</v>
      </c>
    </row>
    <row r="912" spans="2:13" x14ac:dyDescent="0.3">
      <c r="B912" s="5">
        <v>46054</v>
      </c>
      <c r="C912" t="s">
        <v>30</v>
      </c>
      <c r="D912" t="s">
        <v>27</v>
      </c>
      <c r="E912" t="s">
        <v>22</v>
      </c>
      <c r="F912" t="s">
        <v>17</v>
      </c>
      <c r="G912">
        <v>62</v>
      </c>
      <c r="H912">
        <v>109.58</v>
      </c>
      <c r="I912">
        <v>67.86</v>
      </c>
      <c r="J912">
        <v>10.3</v>
      </c>
      <c r="K912">
        <v>6793.96</v>
      </c>
      <c r="L912">
        <v>4207.32</v>
      </c>
      <c r="M912">
        <v>638.6</v>
      </c>
    </row>
    <row r="913" spans="2:13" x14ac:dyDescent="0.3">
      <c r="B913" s="5">
        <v>46054</v>
      </c>
      <c r="C913" t="s">
        <v>36</v>
      </c>
      <c r="D913" t="s">
        <v>37</v>
      </c>
      <c r="E913" t="s">
        <v>22</v>
      </c>
      <c r="F913" t="s">
        <v>17</v>
      </c>
      <c r="G913">
        <v>45</v>
      </c>
      <c r="H913">
        <v>210.17</v>
      </c>
      <c r="I913">
        <v>140.91</v>
      </c>
      <c r="J913">
        <v>10.31</v>
      </c>
      <c r="K913">
        <v>9457.65</v>
      </c>
      <c r="L913">
        <v>6340.95</v>
      </c>
      <c r="M913">
        <v>463.95000000000005</v>
      </c>
    </row>
    <row r="914" spans="2:13" x14ac:dyDescent="0.3">
      <c r="B914" s="5">
        <v>46054</v>
      </c>
      <c r="C914" t="s">
        <v>38</v>
      </c>
      <c r="D914" t="s">
        <v>37</v>
      </c>
      <c r="E914" t="s">
        <v>22</v>
      </c>
      <c r="F914" t="s">
        <v>17</v>
      </c>
      <c r="G914">
        <v>19</v>
      </c>
      <c r="H914">
        <v>255.36</v>
      </c>
      <c r="I914">
        <v>170.29</v>
      </c>
      <c r="J914">
        <v>10.38</v>
      </c>
      <c r="K914">
        <v>4851.84</v>
      </c>
      <c r="L914">
        <v>3235.5099999999998</v>
      </c>
      <c r="M914">
        <v>197.22000000000003</v>
      </c>
    </row>
    <row r="915" spans="2:13" x14ac:dyDescent="0.3">
      <c r="B915" s="5">
        <v>46054</v>
      </c>
      <c r="C915" t="s">
        <v>39</v>
      </c>
      <c r="D915" t="s">
        <v>37</v>
      </c>
      <c r="E915" t="s">
        <v>22</v>
      </c>
      <c r="F915" t="s">
        <v>17</v>
      </c>
      <c r="G915">
        <v>12</v>
      </c>
      <c r="H915">
        <v>363.27</v>
      </c>
      <c r="I915">
        <v>241.21</v>
      </c>
      <c r="J915">
        <v>10.3</v>
      </c>
      <c r="K915">
        <v>4359.24</v>
      </c>
      <c r="L915">
        <v>2894.52</v>
      </c>
      <c r="M915">
        <v>123.60000000000001</v>
      </c>
    </row>
    <row r="916" spans="2:13" x14ac:dyDescent="0.3">
      <c r="B916" s="5">
        <v>46054</v>
      </c>
      <c r="C916" t="s">
        <v>40</v>
      </c>
      <c r="D916" t="s">
        <v>37</v>
      </c>
      <c r="E916" t="s">
        <v>22</v>
      </c>
      <c r="F916" t="s">
        <v>17</v>
      </c>
      <c r="G916">
        <v>22</v>
      </c>
      <c r="H916">
        <v>164.47</v>
      </c>
      <c r="I916">
        <v>109.8</v>
      </c>
      <c r="J916">
        <v>10.33</v>
      </c>
      <c r="K916">
        <v>3618.34</v>
      </c>
      <c r="L916">
        <v>2415.6</v>
      </c>
      <c r="M916">
        <v>227.26</v>
      </c>
    </row>
    <row r="917" spans="2:13" x14ac:dyDescent="0.3">
      <c r="B917" s="5">
        <v>46082</v>
      </c>
      <c r="C917" t="s">
        <v>14</v>
      </c>
      <c r="D917" t="s">
        <v>15</v>
      </c>
      <c r="E917" t="s">
        <v>22</v>
      </c>
      <c r="F917" t="s">
        <v>17</v>
      </c>
      <c r="G917">
        <v>48</v>
      </c>
      <c r="H917">
        <v>319.06</v>
      </c>
      <c r="I917">
        <v>210.51</v>
      </c>
      <c r="J917">
        <v>10.34</v>
      </c>
      <c r="K917">
        <v>15314.880000000001</v>
      </c>
      <c r="L917">
        <v>10104.48</v>
      </c>
      <c r="M917">
        <v>496.32</v>
      </c>
    </row>
    <row r="918" spans="2:13" x14ac:dyDescent="0.3">
      <c r="B918" s="5">
        <v>46082</v>
      </c>
      <c r="C918" t="s">
        <v>23</v>
      </c>
      <c r="D918" t="s">
        <v>15</v>
      </c>
      <c r="E918" t="s">
        <v>22</v>
      </c>
      <c r="F918" t="s">
        <v>17</v>
      </c>
      <c r="G918">
        <v>129</v>
      </c>
      <c r="H918">
        <v>140.78</v>
      </c>
      <c r="I918">
        <v>91.9</v>
      </c>
      <c r="J918">
        <v>10.31</v>
      </c>
      <c r="K918">
        <v>18160.62</v>
      </c>
      <c r="L918">
        <v>11855.1</v>
      </c>
      <c r="M918">
        <v>1329.99</v>
      </c>
    </row>
    <row r="919" spans="2:13" x14ac:dyDescent="0.3">
      <c r="B919" s="5">
        <v>46082</v>
      </c>
      <c r="C919" t="s">
        <v>24</v>
      </c>
      <c r="D919" t="s">
        <v>15</v>
      </c>
      <c r="E919" t="s">
        <v>22</v>
      </c>
      <c r="F919" t="s">
        <v>17</v>
      </c>
      <c r="G919">
        <v>55</v>
      </c>
      <c r="H919">
        <v>233.76</v>
      </c>
      <c r="I919">
        <v>154.78</v>
      </c>
      <c r="J919">
        <v>10.32</v>
      </c>
      <c r="K919">
        <v>12856.8</v>
      </c>
      <c r="L919">
        <v>8512.9</v>
      </c>
      <c r="M919">
        <v>567.6</v>
      </c>
    </row>
    <row r="920" spans="2:13" x14ac:dyDescent="0.3">
      <c r="B920" s="5">
        <v>46082</v>
      </c>
      <c r="C920" t="s">
        <v>25</v>
      </c>
      <c r="D920" t="s">
        <v>15</v>
      </c>
      <c r="E920" t="s">
        <v>22</v>
      </c>
      <c r="F920" t="s">
        <v>17</v>
      </c>
      <c r="G920">
        <v>27</v>
      </c>
      <c r="H920">
        <v>408.18</v>
      </c>
      <c r="I920">
        <v>272.08</v>
      </c>
      <c r="J920">
        <v>10.36</v>
      </c>
      <c r="K920">
        <v>11020.86</v>
      </c>
      <c r="L920">
        <v>7346.16</v>
      </c>
      <c r="M920">
        <v>279.71999999999997</v>
      </c>
    </row>
    <row r="921" spans="2:13" x14ac:dyDescent="0.3">
      <c r="B921" s="5">
        <v>46082</v>
      </c>
      <c r="C921" t="s">
        <v>31</v>
      </c>
      <c r="D921" t="s">
        <v>32</v>
      </c>
      <c r="E921" t="s">
        <v>22</v>
      </c>
      <c r="F921" t="s">
        <v>17</v>
      </c>
      <c r="G921">
        <v>127</v>
      </c>
      <c r="H921">
        <v>93.05</v>
      </c>
      <c r="I921">
        <v>59.96</v>
      </c>
      <c r="J921">
        <v>10.34</v>
      </c>
      <c r="K921">
        <v>11817.35</v>
      </c>
      <c r="L921">
        <v>7614.92</v>
      </c>
      <c r="M921">
        <v>1313.18</v>
      </c>
    </row>
    <row r="922" spans="2:13" x14ac:dyDescent="0.3">
      <c r="B922" s="5">
        <v>46082</v>
      </c>
      <c r="C922" t="s">
        <v>33</v>
      </c>
      <c r="D922" t="s">
        <v>32</v>
      </c>
      <c r="E922" t="s">
        <v>22</v>
      </c>
      <c r="F922" t="s">
        <v>17</v>
      </c>
      <c r="G922">
        <v>105</v>
      </c>
      <c r="H922">
        <v>147.85</v>
      </c>
      <c r="I922">
        <v>94.76</v>
      </c>
      <c r="J922">
        <v>10.39</v>
      </c>
      <c r="K922">
        <v>15524.25</v>
      </c>
      <c r="L922">
        <v>9949.8000000000011</v>
      </c>
      <c r="M922">
        <v>1090.95</v>
      </c>
    </row>
    <row r="923" spans="2:13" x14ac:dyDescent="0.3">
      <c r="B923" s="5">
        <v>46082</v>
      </c>
      <c r="C923" t="s">
        <v>34</v>
      </c>
      <c r="D923" t="s">
        <v>32</v>
      </c>
      <c r="E923" t="s">
        <v>22</v>
      </c>
      <c r="F923" t="s">
        <v>17</v>
      </c>
      <c r="G923">
        <v>89</v>
      </c>
      <c r="H923">
        <v>114.4</v>
      </c>
      <c r="I923">
        <v>72.900000000000006</v>
      </c>
      <c r="J923">
        <v>10.3</v>
      </c>
      <c r="K923">
        <v>10181.6</v>
      </c>
      <c r="L923">
        <v>6488.1</v>
      </c>
      <c r="M923">
        <v>916.7</v>
      </c>
    </row>
    <row r="924" spans="2:13" x14ac:dyDescent="0.3">
      <c r="B924" s="5">
        <v>46082</v>
      </c>
      <c r="C924" t="s">
        <v>35</v>
      </c>
      <c r="D924" t="s">
        <v>32</v>
      </c>
      <c r="E924" t="s">
        <v>22</v>
      </c>
      <c r="F924" t="s">
        <v>17</v>
      </c>
      <c r="G924">
        <v>22</v>
      </c>
      <c r="H924">
        <v>223.48</v>
      </c>
      <c r="I924">
        <v>139.46</v>
      </c>
      <c r="J924">
        <v>10.29</v>
      </c>
      <c r="K924">
        <v>4916.5599999999995</v>
      </c>
      <c r="L924">
        <v>3068.1200000000003</v>
      </c>
      <c r="M924">
        <v>226.38</v>
      </c>
    </row>
    <row r="925" spans="2:13" x14ac:dyDescent="0.3">
      <c r="B925" s="5">
        <v>46082</v>
      </c>
      <c r="C925" t="s">
        <v>46</v>
      </c>
      <c r="D925" t="s">
        <v>47</v>
      </c>
      <c r="E925" t="s">
        <v>22</v>
      </c>
      <c r="F925" t="s">
        <v>17</v>
      </c>
      <c r="G925">
        <v>38</v>
      </c>
      <c r="H925">
        <v>169.35</v>
      </c>
      <c r="I925">
        <v>93.34</v>
      </c>
      <c r="J925">
        <v>10.32</v>
      </c>
      <c r="K925">
        <v>6435.3</v>
      </c>
      <c r="L925">
        <v>3546.92</v>
      </c>
      <c r="M925">
        <v>392.16</v>
      </c>
    </row>
    <row r="926" spans="2:13" x14ac:dyDescent="0.3">
      <c r="B926" s="5">
        <v>46082</v>
      </c>
      <c r="C926" t="s">
        <v>48</v>
      </c>
      <c r="D926" t="s">
        <v>47</v>
      </c>
      <c r="E926" t="s">
        <v>22</v>
      </c>
      <c r="F926" t="s">
        <v>17</v>
      </c>
      <c r="G926">
        <v>34</v>
      </c>
      <c r="H926">
        <v>140.63999999999999</v>
      </c>
      <c r="I926">
        <v>77.08</v>
      </c>
      <c r="J926">
        <v>10.3</v>
      </c>
      <c r="K926">
        <v>4781.7599999999993</v>
      </c>
      <c r="L926">
        <v>2620.7199999999998</v>
      </c>
      <c r="M926">
        <v>350.20000000000005</v>
      </c>
    </row>
    <row r="927" spans="2:13" x14ac:dyDescent="0.3">
      <c r="B927" s="5">
        <v>46082</v>
      </c>
      <c r="C927" t="s">
        <v>49</v>
      </c>
      <c r="D927" t="s">
        <v>47</v>
      </c>
      <c r="E927" t="s">
        <v>22</v>
      </c>
      <c r="F927" t="s">
        <v>17</v>
      </c>
      <c r="G927">
        <v>18</v>
      </c>
      <c r="H927">
        <v>281.55</v>
      </c>
      <c r="I927">
        <v>157.86000000000001</v>
      </c>
      <c r="J927">
        <v>10.36</v>
      </c>
      <c r="K927">
        <v>5067.9000000000005</v>
      </c>
      <c r="L927">
        <v>2841.4800000000005</v>
      </c>
      <c r="M927">
        <v>186.48</v>
      </c>
    </row>
    <row r="928" spans="2:13" x14ac:dyDescent="0.3">
      <c r="B928" s="5">
        <v>46082</v>
      </c>
      <c r="C928" t="s">
        <v>50</v>
      </c>
      <c r="D928" t="s">
        <v>47</v>
      </c>
      <c r="E928" t="s">
        <v>22</v>
      </c>
      <c r="F928" t="s">
        <v>17</v>
      </c>
      <c r="G928">
        <v>50</v>
      </c>
      <c r="H928">
        <v>102.57</v>
      </c>
      <c r="I928">
        <v>55.62</v>
      </c>
      <c r="J928">
        <v>10.42</v>
      </c>
      <c r="K928">
        <v>5128.5</v>
      </c>
      <c r="L928">
        <v>2781</v>
      </c>
      <c r="M928">
        <v>521</v>
      </c>
    </row>
    <row r="929" spans="2:13" x14ac:dyDescent="0.3">
      <c r="B929" s="5">
        <v>46082</v>
      </c>
      <c r="C929" t="s">
        <v>41</v>
      </c>
      <c r="D929" t="s">
        <v>42</v>
      </c>
      <c r="E929" t="s">
        <v>22</v>
      </c>
      <c r="F929" t="s">
        <v>17</v>
      </c>
      <c r="G929">
        <v>29</v>
      </c>
      <c r="H929">
        <v>224.21</v>
      </c>
      <c r="I929">
        <v>115.69</v>
      </c>
      <c r="J929">
        <v>10.31</v>
      </c>
      <c r="K929">
        <v>6502.09</v>
      </c>
      <c r="L929">
        <v>3355.0099999999998</v>
      </c>
      <c r="M929">
        <v>298.99</v>
      </c>
    </row>
    <row r="930" spans="2:13" x14ac:dyDescent="0.3">
      <c r="B930" s="5">
        <v>46082</v>
      </c>
      <c r="C930" t="s">
        <v>43</v>
      </c>
      <c r="D930" t="s">
        <v>42</v>
      </c>
      <c r="E930" t="s">
        <v>22</v>
      </c>
      <c r="F930" t="s">
        <v>17</v>
      </c>
      <c r="G930">
        <v>25</v>
      </c>
      <c r="H930">
        <v>185.86</v>
      </c>
      <c r="I930">
        <v>95.15</v>
      </c>
      <c r="J930">
        <v>10.33</v>
      </c>
      <c r="K930">
        <v>4646.5</v>
      </c>
      <c r="L930">
        <v>2378.75</v>
      </c>
      <c r="M930">
        <v>258.25</v>
      </c>
    </row>
    <row r="931" spans="2:13" x14ac:dyDescent="0.3">
      <c r="B931" s="5">
        <v>46082</v>
      </c>
      <c r="C931" t="s">
        <v>44</v>
      </c>
      <c r="D931" t="s">
        <v>42</v>
      </c>
      <c r="E931" t="s">
        <v>22</v>
      </c>
      <c r="F931" t="s">
        <v>17</v>
      </c>
      <c r="G931">
        <v>12</v>
      </c>
      <c r="H931">
        <v>243.3</v>
      </c>
      <c r="I931">
        <v>127.88</v>
      </c>
      <c r="J931">
        <v>10.34</v>
      </c>
      <c r="K931">
        <v>2919.6000000000004</v>
      </c>
      <c r="L931">
        <v>1534.56</v>
      </c>
      <c r="M931">
        <v>124.08</v>
      </c>
    </row>
    <row r="932" spans="2:13" x14ac:dyDescent="0.3">
      <c r="B932" s="5">
        <v>46082</v>
      </c>
      <c r="C932" t="s">
        <v>45</v>
      </c>
      <c r="D932" t="s">
        <v>42</v>
      </c>
      <c r="E932" t="s">
        <v>22</v>
      </c>
      <c r="F932" t="s">
        <v>17</v>
      </c>
      <c r="G932">
        <v>22</v>
      </c>
      <c r="H932">
        <v>114.56</v>
      </c>
      <c r="I932">
        <v>58.06</v>
      </c>
      <c r="J932">
        <v>10.41</v>
      </c>
      <c r="K932">
        <v>2520.3200000000002</v>
      </c>
      <c r="L932">
        <v>1277.3200000000002</v>
      </c>
      <c r="M932">
        <v>229.02</v>
      </c>
    </row>
    <row r="933" spans="2:13" x14ac:dyDescent="0.3">
      <c r="B933" s="5">
        <v>46082</v>
      </c>
      <c r="C933" t="s">
        <v>26</v>
      </c>
      <c r="D933" t="s">
        <v>27</v>
      </c>
      <c r="E933" t="s">
        <v>22</v>
      </c>
      <c r="F933" t="s">
        <v>17</v>
      </c>
      <c r="G933">
        <v>68</v>
      </c>
      <c r="H933">
        <v>156.94</v>
      </c>
      <c r="I933">
        <v>98.04</v>
      </c>
      <c r="J933">
        <v>10.32</v>
      </c>
      <c r="K933">
        <v>10671.92</v>
      </c>
      <c r="L933">
        <v>6666.72</v>
      </c>
      <c r="M933">
        <v>701.76</v>
      </c>
    </row>
    <row r="934" spans="2:13" x14ac:dyDescent="0.3">
      <c r="B934" s="5">
        <v>46082</v>
      </c>
      <c r="C934" t="s">
        <v>28</v>
      </c>
      <c r="D934" t="s">
        <v>27</v>
      </c>
      <c r="E934" t="s">
        <v>22</v>
      </c>
      <c r="F934" t="s">
        <v>17</v>
      </c>
      <c r="G934">
        <v>50</v>
      </c>
      <c r="H934">
        <v>123.96</v>
      </c>
      <c r="I934">
        <v>76.11</v>
      </c>
      <c r="J934">
        <v>10.35</v>
      </c>
      <c r="K934">
        <v>6198</v>
      </c>
      <c r="L934">
        <v>3805.5</v>
      </c>
      <c r="M934">
        <v>517.5</v>
      </c>
    </row>
    <row r="935" spans="2:13" x14ac:dyDescent="0.3">
      <c r="B935" s="5">
        <v>46082</v>
      </c>
      <c r="C935" t="s">
        <v>29</v>
      </c>
      <c r="D935" t="s">
        <v>27</v>
      </c>
      <c r="E935" t="s">
        <v>22</v>
      </c>
      <c r="F935" t="s">
        <v>17</v>
      </c>
      <c r="G935">
        <v>44</v>
      </c>
      <c r="H935">
        <v>173.83</v>
      </c>
      <c r="I935">
        <v>109.22</v>
      </c>
      <c r="J935">
        <v>10.3</v>
      </c>
      <c r="K935">
        <v>7648.52</v>
      </c>
      <c r="L935">
        <v>4805.68</v>
      </c>
      <c r="M935">
        <v>453.20000000000005</v>
      </c>
    </row>
    <row r="936" spans="2:13" x14ac:dyDescent="0.3">
      <c r="B936" s="5">
        <v>46082</v>
      </c>
      <c r="C936" t="s">
        <v>30</v>
      </c>
      <c r="D936" t="s">
        <v>27</v>
      </c>
      <c r="E936" t="s">
        <v>22</v>
      </c>
      <c r="F936" t="s">
        <v>17</v>
      </c>
      <c r="G936">
        <v>63</v>
      </c>
      <c r="H936">
        <v>109.58</v>
      </c>
      <c r="I936">
        <v>67.86</v>
      </c>
      <c r="J936">
        <v>10.3</v>
      </c>
      <c r="K936">
        <v>6903.54</v>
      </c>
      <c r="L936">
        <v>4275.18</v>
      </c>
      <c r="M936">
        <v>648.90000000000009</v>
      </c>
    </row>
    <row r="937" spans="2:13" x14ac:dyDescent="0.3">
      <c r="B937" s="5">
        <v>46082</v>
      </c>
      <c r="C937" t="s">
        <v>36</v>
      </c>
      <c r="D937" t="s">
        <v>37</v>
      </c>
      <c r="E937" t="s">
        <v>22</v>
      </c>
      <c r="F937" t="s">
        <v>17</v>
      </c>
      <c r="G937">
        <v>50</v>
      </c>
      <c r="H937">
        <v>210.17</v>
      </c>
      <c r="I937">
        <v>140.91</v>
      </c>
      <c r="J937">
        <v>10.31</v>
      </c>
      <c r="K937">
        <v>10508.5</v>
      </c>
      <c r="L937">
        <v>7045.5</v>
      </c>
      <c r="M937">
        <v>515.5</v>
      </c>
    </row>
    <row r="938" spans="2:13" x14ac:dyDescent="0.3">
      <c r="B938" s="5">
        <v>46082</v>
      </c>
      <c r="C938" t="s">
        <v>38</v>
      </c>
      <c r="D938" t="s">
        <v>37</v>
      </c>
      <c r="E938" t="s">
        <v>22</v>
      </c>
      <c r="F938" t="s">
        <v>17</v>
      </c>
      <c r="G938">
        <v>21</v>
      </c>
      <c r="H938">
        <v>255.36</v>
      </c>
      <c r="I938">
        <v>170.29</v>
      </c>
      <c r="J938">
        <v>10.38</v>
      </c>
      <c r="K938">
        <v>5362.56</v>
      </c>
      <c r="L938">
        <v>3576.0899999999997</v>
      </c>
      <c r="M938">
        <v>217.98000000000002</v>
      </c>
    </row>
    <row r="939" spans="2:13" x14ac:dyDescent="0.3">
      <c r="B939" s="5">
        <v>46082</v>
      </c>
      <c r="C939" t="s">
        <v>39</v>
      </c>
      <c r="D939" t="s">
        <v>37</v>
      </c>
      <c r="E939" t="s">
        <v>22</v>
      </c>
      <c r="F939" t="s">
        <v>17</v>
      </c>
      <c r="G939">
        <v>14</v>
      </c>
      <c r="H939">
        <v>363.27</v>
      </c>
      <c r="I939">
        <v>241.21</v>
      </c>
      <c r="J939">
        <v>10.3</v>
      </c>
      <c r="K939">
        <v>5085.78</v>
      </c>
      <c r="L939">
        <v>3376.94</v>
      </c>
      <c r="M939">
        <v>144.20000000000002</v>
      </c>
    </row>
    <row r="940" spans="2:13" x14ac:dyDescent="0.3">
      <c r="B940" s="5">
        <v>46082</v>
      </c>
      <c r="C940" t="s">
        <v>40</v>
      </c>
      <c r="D940" t="s">
        <v>37</v>
      </c>
      <c r="E940" t="s">
        <v>22</v>
      </c>
      <c r="F940" t="s">
        <v>17</v>
      </c>
      <c r="G940">
        <v>25</v>
      </c>
      <c r="H940">
        <v>164.47</v>
      </c>
      <c r="I940">
        <v>109.8</v>
      </c>
      <c r="J940">
        <v>10.33</v>
      </c>
      <c r="K940">
        <v>4111.75</v>
      </c>
      <c r="L940">
        <v>2745</v>
      </c>
      <c r="M940">
        <v>258.25</v>
      </c>
    </row>
    <row r="941" spans="2:13" x14ac:dyDescent="0.3">
      <c r="B941" s="5">
        <v>46113</v>
      </c>
      <c r="C941" t="s">
        <v>14</v>
      </c>
      <c r="D941" t="s">
        <v>15</v>
      </c>
      <c r="E941" t="s">
        <v>22</v>
      </c>
      <c r="F941" t="s">
        <v>17</v>
      </c>
      <c r="G941">
        <v>49</v>
      </c>
      <c r="H941">
        <v>319.06</v>
      </c>
      <c r="I941">
        <v>210.51</v>
      </c>
      <c r="J941">
        <v>10.34</v>
      </c>
      <c r="K941">
        <v>15633.94</v>
      </c>
      <c r="L941">
        <v>10314.99</v>
      </c>
      <c r="M941">
        <v>506.65999999999997</v>
      </c>
    </row>
    <row r="942" spans="2:13" x14ac:dyDescent="0.3">
      <c r="B942" s="5">
        <v>46113</v>
      </c>
      <c r="C942" t="s">
        <v>23</v>
      </c>
      <c r="D942" t="s">
        <v>15</v>
      </c>
      <c r="E942" t="s">
        <v>22</v>
      </c>
      <c r="F942" t="s">
        <v>17</v>
      </c>
      <c r="G942">
        <v>139</v>
      </c>
      <c r="H942">
        <v>140.78</v>
      </c>
      <c r="I942">
        <v>91.9</v>
      </c>
      <c r="J942">
        <v>10.31</v>
      </c>
      <c r="K942">
        <v>19568.420000000002</v>
      </c>
      <c r="L942">
        <v>12774.1</v>
      </c>
      <c r="M942">
        <v>1433.0900000000001</v>
      </c>
    </row>
    <row r="943" spans="2:13" x14ac:dyDescent="0.3">
      <c r="B943" s="5">
        <v>46113</v>
      </c>
      <c r="C943" t="s">
        <v>24</v>
      </c>
      <c r="D943" t="s">
        <v>15</v>
      </c>
      <c r="E943" t="s">
        <v>22</v>
      </c>
      <c r="F943" t="s">
        <v>17</v>
      </c>
      <c r="G943">
        <v>60</v>
      </c>
      <c r="H943">
        <v>233.76</v>
      </c>
      <c r="I943">
        <v>154.78</v>
      </c>
      <c r="J943">
        <v>10.32</v>
      </c>
      <c r="K943">
        <v>14025.599999999999</v>
      </c>
      <c r="L943">
        <v>9286.7999999999993</v>
      </c>
      <c r="M943">
        <v>619.20000000000005</v>
      </c>
    </row>
    <row r="944" spans="2:13" x14ac:dyDescent="0.3">
      <c r="B944" s="5">
        <v>46113</v>
      </c>
      <c r="C944" t="s">
        <v>25</v>
      </c>
      <c r="D944" t="s">
        <v>15</v>
      </c>
      <c r="E944" t="s">
        <v>22</v>
      </c>
      <c r="F944" t="s">
        <v>17</v>
      </c>
      <c r="G944">
        <v>28</v>
      </c>
      <c r="H944">
        <v>408.18</v>
      </c>
      <c r="I944">
        <v>272.08</v>
      </c>
      <c r="J944">
        <v>10.36</v>
      </c>
      <c r="K944">
        <v>11429.04</v>
      </c>
      <c r="L944">
        <v>7618.24</v>
      </c>
      <c r="M944">
        <v>290.08</v>
      </c>
    </row>
    <row r="945" spans="2:13" x14ac:dyDescent="0.3">
      <c r="B945" s="5">
        <v>46113</v>
      </c>
      <c r="C945" t="s">
        <v>31</v>
      </c>
      <c r="D945" t="s">
        <v>32</v>
      </c>
      <c r="E945" t="s">
        <v>22</v>
      </c>
      <c r="F945" t="s">
        <v>17</v>
      </c>
      <c r="G945">
        <v>122</v>
      </c>
      <c r="H945">
        <v>93.05</v>
      </c>
      <c r="I945">
        <v>59.96</v>
      </c>
      <c r="J945">
        <v>10.34</v>
      </c>
      <c r="K945">
        <v>11352.1</v>
      </c>
      <c r="L945">
        <v>7315.12</v>
      </c>
      <c r="M945">
        <v>1261.48</v>
      </c>
    </row>
    <row r="946" spans="2:13" x14ac:dyDescent="0.3">
      <c r="B946" s="5">
        <v>46113</v>
      </c>
      <c r="C946" t="s">
        <v>33</v>
      </c>
      <c r="D946" t="s">
        <v>32</v>
      </c>
      <c r="E946" t="s">
        <v>22</v>
      </c>
      <c r="F946" t="s">
        <v>17</v>
      </c>
      <c r="G946">
        <v>105</v>
      </c>
      <c r="H946">
        <v>147.85</v>
      </c>
      <c r="I946">
        <v>94.76</v>
      </c>
      <c r="J946">
        <v>10.39</v>
      </c>
      <c r="K946">
        <v>15524.25</v>
      </c>
      <c r="L946">
        <v>9949.8000000000011</v>
      </c>
      <c r="M946">
        <v>1090.95</v>
      </c>
    </row>
    <row r="947" spans="2:13" x14ac:dyDescent="0.3">
      <c r="B947" s="5">
        <v>46113</v>
      </c>
      <c r="C947" t="s">
        <v>34</v>
      </c>
      <c r="D947" t="s">
        <v>32</v>
      </c>
      <c r="E947" t="s">
        <v>22</v>
      </c>
      <c r="F947" t="s">
        <v>17</v>
      </c>
      <c r="G947">
        <v>84</v>
      </c>
      <c r="H947">
        <v>114.4</v>
      </c>
      <c r="I947">
        <v>72.900000000000006</v>
      </c>
      <c r="J947">
        <v>10.3</v>
      </c>
      <c r="K947">
        <v>9609.6</v>
      </c>
      <c r="L947">
        <v>6123.6</v>
      </c>
      <c r="M947">
        <v>865.2</v>
      </c>
    </row>
    <row r="948" spans="2:13" x14ac:dyDescent="0.3">
      <c r="B948" s="5">
        <v>46113</v>
      </c>
      <c r="C948" t="s">
        <v>35</v>
      </c>
      <c r="D948" t="s">
        <v>32</v>
      </c>
      <c r="E948" t="s">
        <v>22</v>
      </c>
      <c r="F948" t="s">
        <v>17</v>
      </c>
      <c r="G948">
        <v>20</v>
      </c>
      <c r="H948">
        <v>223.48</v>
      </c>
      <c r="I948">
        <v>139.46</v>
      </c>
      <c r="J948">
        <v>10.29</v>
      </c>
      <c r="K948">
        <v>4469.5999999999995</v>
      </c>
      <c r="L948">
        <v>2789.2000000000003</v>
      </c>
      <c r="M948">
        <v>205.79999999999998</v>
      </c>
    </row>
    <row r="949" spans="2:13" x14ac:dyDescent="0.3">
      <c r="B949" s="5">
        <v>46113</v>
      </c>
      <c r="C949" t="s">
        <v>46</v>
      </c>
      <c r="D949" t="s">
        <v>47</v>
      </c>
      <c r="E949" t="s">
        <v>22</v>
      </c>
      <c r="F949" t="s">
        <v>17</v>
      </c>
      <c r="G949">
        <v>40</v>
      </c>
      <c r="H949">
        <v>169.35</v>
      </c>
      <c r="I949">
        <v>93.34</v>
      </c>
      <c r="J949">
        <v>10.32</v>
      </c>
      <c r="K949">
        <v>6774</v>
      </c>
      <c r="L949">
        <v>3733.6000000000004</v>
      </c>
      <c r="M949">
        <v>412.8</v>
      </c>
    </row>
    <row r="950" spans="2:13" x14ac:dyDescent="0.3">
      <c r="B950" s="5">
        <v>46113</v>
      </c>
      <c r="C950" t="s">
        <v>48</v>
      </c>
      <c r="D950" t="s">
        <v>47</v>
      </c>
      <c r="E950" t="s">
        <v>22</v>
      </c>
      <c r="F950" t="s">
        <v>17</v>
      </c>
      <c r="G950">
        <v>32</v>
      </c>
      <c r="H950">
        <v>140.63999999999999</v>
      </c>
      <c r="I950">
        <v>77.08</v>
      </c>
      <c r="J950">
        <v>10.3</v>
      </c>
      <c r="K950">
        <v>4500.4799999999996</v>
      </c>
      <c r="L950">
        <v>2466.56</v>
      </c>
      <c r="M950">
        <v>329.6</v>
      </c>
    </row>
    <row r="951" spans="2:13" x14ac:dyDescent="0.3">
      <c r="B951" s="5">
        <v>46113</v>
      </c>
      <c r="C951" t="s">
        <v>49</v>
      </c>
      <c r="D951" t="s">
        <v>47</v>
      </c>
      <c r="E951" t="s">
        <v>22</v>
      </c>
      <c r="F951" t="s">
        <v>17</v>
      </c>
      <c r="G951">
        <v>18</v>
      </c>
      <c r="H951">
        <v>281.55</v>
      </c>
      <c r="I951">
        <v>157.86000000000001</v>
      </c>
      <c r="J951">
        <v>10.36</v>
      </c>
      <c r="K951">
        <v>5067.9000000000005</v>
      </c>
      <c r="L951">
        <v>2841.4800000000005</v>
      </c>
      <c r="M951">
        <v>186.48</v>
      </c>
    </row>
    <row r="952" spans="2:13" x14ac:dyDescent="0.3">
      <c r="B952" s="5">
        <v>46113</v>
      </c>
      <c r="C952" t="s">
        <v>50</v>
      </c>
      <c r="D952" t="s">
        <v>47</v>
      </c>
      <c r="E952" t="s">
        <v>22</v>
      </c>
      <c r="F952" t="s">
        <v>17</v>
      </c>
      <c r="G952">
        <v>48</v>
      </c>
      <c r="H952">
        <v>102.57</v>
      </c>
      <c r="I952">
        <v>55.62</v>
      </c>
      <c r="J952">
        <v>10.42</v>
      </c>
      <c r="K952">
        <v>4923.3599999999997</v>
      </c>
      <c r="L952">
        <v>2669.7599999999998</v>
      </c>
      <c r="M952">
        <v>500.15999999999997</v>
      </c>
    </row>
    <row r="953" spans="2:13" x14ac:dyDescent="0.3">
      <c r="B953" s="5">
        <v>46113</v>
      </c>
      <c r="C953" t="s">
        <v>41</v>
      </c>
      <c r="D953" t="s">
        <v>42</v>
      </c>
      <c r="E953" t="s">
        <v>22</v>
      </c>
      <c r="F953" t="s">
        <v>17</v>
      </c>
      <c r="G953">
        <v>31</v>
      </c>
      <c r="H953">
        <v>224.21</v>
      </c>
      <c r="I953">
        <v>115.69</v>
      </c>
      <c r="J953">
        <v>10.31</v>
      </c>
      <c r="K953">
        <v>6950.51</v>
      </c>
      <c r="L953">
        <v>3586.39</v>
      </c>
      <c r="M953">
        <v>319.61</v>
      </c>
    </row>
    <row r="954" spans="2:13" x14ac:dyDescent="0.3">
      <c r="B954" s="5">
        <v>46113</v>
      </c>
      <c r="C954" t="s">
        <v>43</v>
      </c>
      <c r="D954" t="s">
        <v>42</v>
      </c>
      <c r="E954" t="s">
        <v>22</v>
      </c>
      <c r="F954" t="s">
        <v>17</v>
      </c>
      <c r="G954">
        <v>27</v>
      </c>
      <c r="H954">
        <v>185.86</v>
      </c>
      <c r="I954">
        <v>95.15</v>
      </c>
      <c r="J954">
        <v>10.33</v>
      </c>
      <c r="K954">
        <v>5018.22</v>
      </c>
      <c r="L954">
        <v>2569.0500000000002</v>
      </c>
      <c r="M954">
        <v>278.91000000000003</v>
      </c>
    </row>
    <row r="955" spans="2:13" x14ac:dyDescent="0.3">
      <c r="B955" s="5">
        <v>46113</v>
      </c>
      <c r="C955" t="s">
        <v>44</v>
      </c>
      <c r="D955" t="s">
        <v>42</v>
      </c>
      <c r="E955" t="s">
        <v>22</v>
      </c>
      <c r="F955" t="s">
        <v>17</v>
      </c>
      <c r="G955">
        <v>14</v>
      </c>
      <c r="H955">
        <v>243.3</v>
      </c>
      <c r="I955">
        <v>127.88</v>
      </c>
      <c r="J955">
        <v>10.34</v>
      </c>
      <c r="K955">
        <v>3406.2000000000003</v>
      </c>
      <c r="L955">
        <v>1790.32</v>
      </c>
      <c r="M955">
        <v>144.76</v>
      </c>
    </row>
    <row r="956" spans="2:13" x14ac:dyDescent="0.3">
      <c r="B956" s="5">
        <v>46113</v>
      </c>
      <c r="C956" t="s">
        <v>45</v>
      </c>
      <c r="D956" t="s">
        <v>42</v>
      </c>
      <c r="E956" t="s">
        <v>22</v>
      </c>
      <c r="F956" t="s">
        <v>17</v>
      </c>
      <c r="G956">
        <v>23</v>
      </c>
      <c r="H956">
        <v>114.56</v>
      </c>
      <c r="I956">
        <v>58.06</v>
      </c>
      <c r="J956">
        <v>10.41</v>
      </c>
      <c r="K956">
        <v>2634.88</v>
      </c>
      <c r="L956">
        <v>1335.38</v>
      </c>
      <c r="M956">
        <v>239.43</v>
      </c>
    </row>
    <row r="957" spans="2:13" x14ac:dyDescent="0.3">
      <c r="B957" s="5">
        <v>46113</v>
      </c>
      <c r="C957" t="s">
        <v>26</v>
      </c>
      <c r="D957" t="s">
        <v>27</v>
      </c>
      <c r="E957" t="s">
        <v>22</v>
      </c>
      <c r="F957" t="s">
        <v>17</v>
      </c>
      <c r="G957">
        <v>75</v>
      </c>
      <c r="H957">
        <v>156.94</v>
      </c>
      <c r="I957">
        <v>98.04</v>
      </c>
      <c r="J957">
        <v>10.32</v>
      </c>
      <c r="K957">
        <v>11770.5</v>
      </c>
      <c r="L957">
        <v>7353.0000000000009</v>
      </c>
      <c r="M957">
        <v>774</v>
      </c>
    </row>
    <row r="958" spans="2:13" x14ac:dyDescent="0.3">
      <c r="B958" s="5">
        <v>46113</v>
      </c>
      <c r="C958" t="s">
        <v>28</v>
      </c>
      <c r="D958" t="s">
        <v>27</v>
      </c>
      <c r="E958" t="s">
        <v>22</v>
      </c>
      <c r="F958" t="s">
        <v>17</v>
      </c>
      <c r="G958">
        <v>52</v>
      </c>
      <c r="H958">
        <v>123.96</v>
      </c>
      <c r="I958">
        <v>76.11</v>
      </c>
      <c r="J958">
        <v>10.35</v>
      </c>
      <c r="K958">
        <v>6445.92</v>
      </c>
      <c r="L958">
        <v>3957.72</v>
      </c>
      <c r="M958">
        <v>538.19999999999993</v>
      </c>
    </row>
    <row r="959" spans="2:13" x14ac:dyDescent="0.3">
      <c r="B959" s="5">
        <v>46113</v>
      </c>
      <c r="C959" t="s">
        <v>29</v>
      </c>
      <c r="D959" t="s">
        <v>27</v>
      </c>
      <c r="E959" t="s">
        <v>22</v>
      </c>
      <c r="F959" t="s">
        <v>17</v>
      </c>
      <c r="G959">
        <v>45</v>
      </c>
      <c r="H959">
        <v>173.83</v>
      </c>
      <c r="I959">
        <v>109.22</v>
      </c>
      <c r="J959">
        <v>10.3</v>
      </c>
      <c r="K959">
        <v>7822.35</v>
      </c>
      <c r="L959">
        <v>4914.8999999999996</v>
      </c>
      <c r="M959">
        <v>463.50000000000006</v>
      </c>
    </row>
    <row r="960" spans="2:13" x14ac:dyDescent="0.3">
      <c r="B960" s="5">
        <v>46113</v>
      </c>
      <c r="C960" t="s">
        <v>30</v>
      </c>
      <c r="D960" t="s">
        <v>27</v>
      </c>
      <c r="E960" t="s">
        <v>22</v>
      </c>
      <c r="F960" t="s">
        <v>17</v>
      </c>
      <c r="G960">
        <v>69</v>
      </c>
      <c r="H960">
        <v>109.58</v>
      </c>
      <c r="I960">
        <v>67.86</v>
      </c>
      <c r="J960">
        <v>10.3</v>
      </c>
      <c r="K960">
        <v>7561.0199999999995</v>
      </c>
      <c r="L960">
        <v>4682.34</v>
      </c>
      <c r="M960">
        <v>710.7</v>
      </c>
    </row>
    <row r="961" spans="2:13" x14ac:dyDescent="0.3">
      <c r="B961" s="5">
        <v>46113</v>
      </c>
      <c r="C961" t="s">
        <v>36</v>
      </c>
      <c r="D961" t="s">
        <v>37</v>
      </c>
      <c r="E961" t="s">
        <v>22</v>
      </c>
      <c r="F961" t="s">
        <v>17</v>
      </c>
      <c r="G961">
        <v>56</v>
      </c>
      <c r="H961">
        <v>210.17</v>
      </c>
      <c r="I961">
        <v>140.91</v>
      </c>
      <c r="J961">
        <v>10.31</v>
      </c>
      <c r="K961">
        <v>11769.519999999999</v>
      </c>
      <c r="L961">
        <v>7890.96</v>
      </c>
      <c r="M961">
        <v>577.36</v>
      </c>
    </row>
    <row r="962" spans="2:13" x14ac:dyDescent="0.3">
      <c r="B962" s="5">
        <v>46113</v>
      </c>
      <c r="C962" t="s">
        <v>38</v>
      </c>
      <c r="D962" t="s">
        <v>37</v>
      </c>
      <c r="E962" t="s">
        <v>22</v>
      </c>
      <c r="F962" t="s">
        <v>17</v>
      </c>
      <c r="G962">
        <v>25</v>
      </c>
      <c r="H962">
        <v>255.36</v>
      </c>
      <c r="I962">
        <v>170.29</v>
      </c>
      <c r="J962">
        <v>10.38</v>
      </c>
      <c r="K962">
        <v>6384</v>
      </c>
      <c r="L962">
        <v>4257.25</v>
      </c>
      <c r="M962">
        <v>259.5</v>
      </c>
    </row>
    <row r="963" spans="2:13" x14ac:dyDescent="0.3">
      <c r="B963" s="5">
        <v>46113</v>
      </c>
      <c r="C963" t="s">
        <v>39</v>
      </c>
      <c r="D963" t="s">
        <v>37</v>
      </c>
      <c r="E963" t="s">
        <v>22</v>
      </c>
      <c r="F963" t="s">
        <v>17</v>
      </c>
      <c r="G963">
        <v>15</v>
      </c>
      <c r="H963">
        <v>363.27</v>
      </c>
      <c r="I963">
        <v>241.21</v>
      </c>
      <c r="J963">
        <v>10.3</v>
      </c>
      <c r="K963">
        <v>5449.0499999999993</v>
      </c>
      <c r="L963">
        <v>3618.15</v>
      </c>
      <c r="M963">
        <v>154.5</v>
      </c>
    </row>
    <row r="964" spans="2:13" x14ac:dyDescent="0.3">
      <c r="B964" s="5">
        <v>46113</v>
      </c>
      <c r="C964" t="s">
        <v>40</v>
      </c>
      <c r="D964" t="s">
        <v>37</v>
      </c>
      <c r="E964" t="s">
        <v>22</v>
      </c>
      <c r="F964" t="s">
        <v>17</v>
      </c>
      <c r="G964">
        <v>29</v>
      </c>
      <c r="H964">
        <v>164.47</v>
      </c>
      <c r="I964">
        <v>109.8</v>
      </c>
      <c r="J964">
        <v>10.33</v>
      </c>
      <c r="K964">
        <v>4769.63</v>
      </c>
      <c r="L964">
        <v>3184.2</v>
      </c>
      <c r="M964">
        <v>299.57</v>
      </c>
    </row>
    <row r="965" spans="2:13" x14ac:dyDescent="0.3">
      <c r="B965" s="5">
        <v>46143</v>
      </c>
      <c r="C965" t="s">
        <v>14</v>
      </c>
      <c r="D965" t="s">
        <v>15</v>
      </c>
      <c r="E965" t="s">
        <v>22</v>
      </c>
      <c r="F965" t="s">
        <v>17</v>
      </c>
      <c r="G965">
        <v>53</v>
      </c>
      <c r="H965">
        <v>319.06</v>
      </c>
      <c r="I965">
        <v>210.51</v>
      </c>
      <c r="J965">
        <v>10.34</v>
      </c>
      <c r="K965">
        <v>16910.18</v>
      </c>
      <c r="L965">
        <v>11157.029999999999</v>
      </c>
      <c r="M965">
        <v>548.02</v>
      </c>
    </row>
    <row r="966" spans="2:13" x14ac:dyDescent="0.3">
      <c r="B966" s="5">
        <v>46143</v>
      </c>
      <c r="C966" t="s">
        <v>23</v>
      </c>
      <c r="D966" t="s">
        <v>15</v>
      </c>
      <c r="E966" t="s">
        <v>22</v>
      </c>
      <c r="F966" t="s">
        <v>17</v>
      </c>
      <c r="G966">
        <v>144</v>
      </c>
      <c r="H966">
        <v>140.78</v>
      </c>
      <c r="I966">
        <v>91.9</v>
      </c>
      <c r="J966">
        <v>10.31</v>
      </c>
      <c r="K966">
        <v>20272.32</v>
      </c>
      <c r="L966">
        <v>13233.6</v>
      </c>
      <c r="M966">
        <v>1484.64</v>
      </c>
    </row>
    <row r="967" spans="2:13" x14ac:dyDescent="0.3">
      <c r="B967" s="5">
        <v>46143</v>
      </c>
      <c r="C967" t="s">
        <v>24</v>
      </c>
      <c r="D967" t="s">
        <v>15</v>
      </c>
      <c r="E967" t="s">
        <v>22</v>
      </c>
      <c r="F967" t="s">
        <v>17</v>
      </c>
      <c r="G967">
        <v>64</v>
      </c>
      <c r="H967">
        <v>233.76</v>
      </c>
      <c r="I967">
        <v>154.78</v>
      </c>
      <c r="J967">
        <v>10.32</v>
      </c>
      <c r="K967">
        <v>14960.64</v>
      </c>
      <c r="L967">
        <v>9905.92</v>
      </c>
      <c r="M967">
        <v>660.48</v>
      </c>
    </row>
    <row r="968" spans="2:13" x14ac:dyDescent="0.3">
      <c r="B968" s="5">
        <v>46143</v>
      </c>
      <c r="C968" t="s">
        <v>25</v>
      </c>
      <c r="D968" t="s">
        <v>15</v>
      </c>
      <c r="E968" t="s">
        <v>22</v>
      </c>
      <c r="F968" t="s">
        <v>17</v>
      </c>
      <c r="G968">
        <v>32</v>
      </c>
      <c r="H968">
        <v>408.18</v>
      </c>
      <c r="I968">
        <v>272.08</v>
      </c>
      <c r="J968">
        <v>10.36</v>
      </c>
      <c r="K968">
        <v>13061.76</v>
      </c>
      <c r="L968">
        <v>8706.56</v>
      </c>
      <c r="M968">
        <v>331.52</v>
      </c>
    </row>
    <row r="969" spans="2:13" x14ac:dyDescent="0.3">
      <c r="B969" s="5">
        <v>46143</v>
      </c>
      <c r="C969" t="s">
        <v>31</v>
      </c>
      <c r="D969" t="s">
        <v>32</v>
      </c>
      <c r="E969" t="s">
        <v>22</v>
      </c>
      <c r="F969" t="s">
        <v>17</v>
      </c>
      <c r="G969">
        <v>122</v>
      </c>
      <c r="H969">
        <v>93.05</v>
      </c>
      <c r="I969">
        <v>59.96</v>
      </c>
      <c r="J969">
        <v>10.34</v>
      </c>
      <c r="K969">
        <v>11352.1</v>
      </c>
      <c r="L969">
        <v>7315.12</v>
      </c>
      <c r="M969">
        <v>1261.48</v>
      </c>
    </row>
    <row r="970" spans="2:13" x14ac:dyDescent="0.3">
      <c r="B970" s="5">
        <v>46143</v>
      </c>
      <c r="C970" t="s">
        <v>33</v>
      </c>
      <c r="D970" t="s">
        <v>32</v>
      </c>
      <c r="E970" t="s">
        <v>22</v>
      </c>
      <c r="F970" t="s">
        <v>17</v>
      </c>
      <c r="G970">
        <v>111</v>
      </c>
      <c r="H970">
        <v>147.85</v>
      </c>
      <c r="I970">
        <v>94.76</v>
      </c>
      <c r="J970">
        <v>10.39</v>
      </c>
      <c r="K970">
        <v>16411.349999999999</v>
      </c>
      <c r="L970">
        <v>10518.36</v>
      </c>
      <c r="M970">
        <v>1153.29</v>
      </c>
    </row>
    <row r="971" spans="2:13" x14ac:dyDescent="0.3">
      <c r="B971" s="5">
        <v>46143</v>
      </c>
      <c r="C971" t="s">
        <v>34</v>
      </c>
      <c r="D971" t="s">
        <v>32</v>
      </c>
      <c r="E971" t="s">
        <v>22</v>
      </c>
      <c r="F971" t="s">
        <v>17</v>
      </c>
      <c r="G971">
        <v>85</v>
      </c>
      <c r="H971">
        <v>114.4</v>
      </c>
      <c r="I971">
        <v>72.900000000000006</v>
      </c>
      <c r="J971">
        <v>10.3</v>
      </c>
      <c r="K971">
        <v>9724</v>
      </c>
      <c r="L971">
        <v>6196.5000000000009</v>
      </c>
      <c r="M971">
        <v>875.50000000000011</v>
      </c>
    </row>
    <row r="972" spans="2:13" x14ac:dyDescent="0.3">
      <c r="B972" s="5">
        <v>46143</v>
      </c>
      <c r="C972" t="s">
        <v>35</v>
      </c>
      <c r="D972" t="s">
        <v>32</v>
      </c>
      <c r="E972" t="s">
        <v>22</v>
      </c>
      <c r="F972" t="s">
        <v>17</v>
      </c>
      <c r="G972">
        <v>22</v>
      </c>
      <c r="H972">
        <v>223.48</v>
      </c>
      <c r="I972">
        <v>139.46</v>
      </c>
      <c r="J972">
        <v>10.29</v>
      </c>
      <c r="K972">
        <v>4916.5599999999995</v>
      </c>
      <c r="L972">
        <v>3068.1200000000003</v>
      </c>
      <c r="M972">
        <v>226.38</v>
      </c>
    </row>
    <row r="973" spans="2:13" x14ac:dyDescent="0.3">
      <c r="B973" s="5">
        <v>46143</v>
      </c>
      <c r="C973" t="s">
        <v>46</v>
      </c>
      <c r="D973" t="s">
        <v>47</v>
      </c>
      <c r="E973" t="s">
        <v>22</v>
      </c>
      <c r="F973" t="s">
        <v>17</v>
      </c>
      <c r="G973">
        <v>38</v>
      </c>
      <c r="H973">
        <v>169.35</v>
      </c>
      <c r="I973">
        <v>93.34</v>
      </c>
      <c r="J973">
        <v>10.32</v>
      </c>
      <c r="K973">
        <v>6435.3</v>
      </c>
      <c r="L973">
        <v>3546.92</v>
      </c>
      <c r="M973">
        <v>392.16</v>
      </c>
    </row>
    <row r="974" spans="2:13" x14ac:dyDescent="0.3">
      <c r="B974" s="5">
        <v>46143</v>
      </c>
      <c r="C974" t="s">
        <v>48</v>
      </c>
      <c r="D974" t="s">
        <v>47</v>
      </c>
      <c r="E974" t="s">
        <v>22</v>
      </c>
      <c r="F974" t="s">
        <v>17</v>
      </c>
      <c r="G974">
        <v>34</v>
      </c>
      <c r="H974">
        <v>140.63999999999999</v>
      </c>
      <c r="I974">
        <v>77.08</v>
      </c>
      <c r="J974">
        <v>10.3</v>
      </c>
      <c r="K974">
        <v>4781.7599999999993</v>
      </c>
      <c r="L974">
        <v>2620.7199999999998</v>
      </c>
      <c r="M974">
        <v>350.20000000000005</v>
      </c>
    </row>
    <row r="975" spans="2:13" x14ac:dyDescent="0.3">
      <c r="B975" s="5">
        <v>46143</v>
      </c>
      <c r="C975" t="s">
        <v>49</v>
      </c>
      <c r="D975" t="s">
        <v>47</v>
      </c>
      <c r="E975" t="s">
        <v>22</v>
      </c>
      <c r="F975" t="s">
        <v>17</v>
      </c>
      <c r="G975">
        <v>18</v>
      </c>
      <c r="H975">
        <v>281.55</v>
      </c>
      <c r="I975">
        <v>157.86000000000001</v>
      </c>
      <c r="J975">
        <v>10.36</v>
      </c>
      <c r="K975">
        <v>5067.9000000000005</v>
      </c>
      <c r="L975">
        <v>2841.4800000000005</v>
      </c>
      <c r="M975">
        <v>186.48</v>
      </c>
    </row>
    <row r="976" spans="2:13" x14ac:dyDescent="0.3">
      <c r="B976" s="5">
        <v>46143</v>
      </c>
      <c r="C976" t="s">
        <v>50</v>
      </c>
      <c r="D976" t="s">
        <v>47</v>
      </c>
      <c r="E976" t="s">
        <v>22</v>
      </c>
      <c r="F976" t="s">
        <v>17</v>
      </c>
      <c r="G976">
        <v>50</v>
      </c>
      <c r="H976">
        <v>102.57</v>
      </c>
      <c r="I976">
        <v>55.62</v>
      </c>
      <c r="J976">
        <v>10.42</v>
      </c>
      <c r="K976">
        <v>5128.5</v>
      </c>
      <c r="L976">
        <v>2781</v>
      </c>
      <c r="M976">
        <v>521</v>
      </c>
    </row>
    <row r="977" spans="2:13" x14ac:dyDescent="0.3">
      <c r="B977" s="5">
        <v>46143</v>
      </c>
      <c r="C977" t="s">
        <v>41</v>
      </c>
      <c r="D977" t="s">
        <v>42</v>
      </c>
      <c r="E977" t="s">
        <v>22</v>
      </c>
      <c r="F977" t="s">
        <v>17</v>
      </c>
      <c r="G977">
        <v>32</v>
      </c>
      <c r="H977">
        <v>224.21</v>
      </c>
      <c r="I977">
        <v>115.69</v>
      </c>
      <c r="J977">
        <v>10.31</v>
      </c>
      <c r="K977">
        <v>7174.72</v>
      </c>
      <c r="L977">
        <v>3702.08</v>
      </c>
      <c r="M977">
        <v>329.92</v>
      </c>
    </row>
    <row r="978" spans="2:13" x14ac:dyDescent="0.3">
      <c r="B978" s="5">
        <v>46143</v>
      </c>
      <c r="C978" t="s">
        <v>43</v>
      </c>
      <c r="D978" t="s">
        <v>42</v>
      </c>
      <c r="E978" t="s">
        <v>22</v>
      </c>
      <c r="F978" t="s">
        <v>17</v>
      </c>
      <c r="G978">
        <v>27</v>
      </c>
      <c r="H978">
        <v>185.86</v>
      </c>
      <c r="I978">
        <v>95.15</v>
      </c>
      <c r="J978">
        <v>10.33</v>
      </c>
      <c r="K978">
        <v>5018.22</v>
      </c>
      <c r="L978">
        <v>2569.0500000000002</v>
      </c>
      <c r="M978">
        <v>278.91000000000003</v>
      </c>
    </row>
    <row r="979" spans="2:13" x14ac:dyDescent="0.3">
      <c r="B979" s="5">
        <v>46143</v>
      </c>
      <c r="C979" t="s">
        <v>44</v>
      </c>
      <c r="D979" t="s">
        <v>42</v>
      </c>
      <c r="E979" t="s">
        <v>22</v>
      </c>
      <c r="F979" t="s">
        <v>17</v>
      </c>
      <c r="G979">
        <v>15</v>
      </c>
      <c r="H979">
        <v>243.3</v>
      </c>
      <c r="I979">
        <v>127.88</v>
      </c>
      <c r="J979">
        <v>10.34</v>
      </c>
      <c r="K979">
        <v>3649.5</v>
      </c>
      <c r="L979">
        <v>1918.1999999999998</v>
      </c>
      <c r="M979">
        <v>155.1</v>
      </c>
    </row>
    <row r="980" spans="2:13" x14ac:dyDescent="0.3">
      <c r="B980" s="5">
        <v>46143</v>
      </c>
      <c r="C980" t="s">
        <v>45</v>
      </c>
      <c r="D980" t="s">
        <v>42</v>
      </c>
      <c r="E980" t="s">
        <v>22</v>
      </c>
      <c r="F980" t="s">
        <v>17</v>
      </c>
      <c r="G980">
        <v>24</v>
      </c>
      <c r="H980">
        <v>114.56</v>
      </c>
      <c r="I980">
        <v>58.06</v>
      </c>
      <c r="J980">
        <v>10.41</v>
      </c>
      <c r="K980">
        <v>2749.44</v>
      </c>
      <c r="L980">
        <v>1393.44</v>
      </c>
      <c r="M980">
        <v>249.84</v>
      </c>
    </row>
    <row r="981" spans="2:13" x14ac:dyDescent="0.3">
      <c r="B981" s="5">
        <v>46143</v>
      </c>
      <c r="C981" t="s">
        <v>26</v>
      </c>
      <c r="D981" t="s">
        <v>27</v>
      </c>
      <c r="E981" t="s">
        <v>22</v>
      </c>
      <c r="F981" t="s">
        <v>17</v>
      </c>
      <c r="G981">
        <v>76</v>
      </c>
      <c r="H981">
        <v>156.94</v>
      </c>
      <c r="I981">
        <v>98.04</v>
      </c>
      <c r="J981">
        <v>10.32</v>
      </c>
      <c r="K981">
        <v>11927.44</v>
      </c>
      <c r="L981">
        <v>7451.0400000000009</v>
      </c>
      <c r="M981">
        <v>784.32</v>
      </c>
    </row>
    <row r="982" spans="2:13" x14ac:dyDescent="0.3">
      <c r="B982" s="5">
        <v>46143</v>
      </c>
      <c r="C982" t="s">
        <v>28</v>
      </c>
      <c r="D982" t="s">
        <v>27</v>
      </c>
      <c r="E982" t="s">
        <v>22</v>
      </c>
      <c r="F982" t="s">
        <v>17</v>
      </c>
      <c r="G982">
        <v>55</v>
      </c>
      <c r="H982">
        <v>123.96</v>
      </c>
      <c r="I982">
        <v>76.11</v>
      </c>
      <c r="J982">
        <v>10.35</v>
      </c>
      <c r="K982">
        <v>6817.7999999999993</v>
      </c>
      <c r="L982">
        <v>4186.05</v>
      </c>
      <c r="M982">
        <v>569.25</v>
      </c>
    </row>
    <row r="983" spans="2:13" x14ac:dyDescent="0.3">
      <c r="B983" s="5">
        <v>46143</v>
      </c>
      <c r="C983" t="s">
        <v>29</v>
      </c>
      <c r="D983" t="s">
        <v>27</v>
      </c>
      <c r="E983" t="s">
        <v>22</v>
      </c>
      <c r="F983" t="s">
        <v>17</v>
      </c>
      <c r="G983">
        <v>47</v>
      </c>
      <c r="H983">
        <v>173.83</v>
      </c>
      <c r="I983">
        <v>109.22</v>
      </c>
      <c r="J983">
        <v>10.3</v>
      </c>
      <c r="K983">
        <v>8170.01</v>
      </c>
      <c r="L983">
        <v>5133.34</v>
      </c>
      <c r="M983">
        <v>484.1</v>
      </c>
    </row>
    <row r="984" spans="2:13" x14ac:dyDescent="0.3">
      <c r="B984" s="5">
        <v>46143</v>
      </c>
      <c r="C984" t="s">
        <v>30</v>
      </c>
      <c r="D984" t="s">
        <v>27</v>
      </c>
      <c r="E984" t="s">
        <v>22</v>
      </c>
      <c r="F984" t="s">
        <v>17</v>
      </c>
      <c r="G984">
        <v>68</v>
      </c>
      <c r="H984">
        <v>109.58</v>
      </c>
      <c r="I984">
        <v>67.86</v>
      </c>
      <c r="J984">
        <v>10.3</v>
      </c>
      <c r="K984">
        <v>7451.44</v>
      </c>
      <c r="L984">
        <v>4614.4799999999996</v>
      </c>
      <c r="M984">
        <v>700.40000000000009</v>
      </c>
    </row>
    <row r="985" spans="2:13" x14ac:dyDescent="0.3">
      <c r="B985" s="5">
        <v>46143</v>
      </c>
      <c r="C985" t="s">
        <v>36</v>
      </c>
      <c r="D985" t="s">
        <v>37</v>
      </c>
      <c r="E985" t="s">
        <v>22</v>
      </c>
      <c r="F985" t="s">
        <v>17</v>
      </c>
      <c r="G985">
        <v>68</v>
      </c>
      <c r="H985">
        <v>210.17</v>
      </c>
      <c r="I985">
        <v>140.91</v>
      </c>
      <c r="J985">
        <v>10.31</v>
      </c>
      <c r="K985">
        <v>14291.56</v>
      </c>
      <c r="L985">
        <v>9581.8799999999992</v>
      </c>
      <c r="M985">
        <v>701.08</v>
      </c>
    </row>
    <row r="986" spans="2:13" x14ac:dyDescent="0.3">
      <c r="B986" s="5">
        <v>46143</v>
      </c>
      <c r="C986" t="s">
        <v>38</v>
      </c>
      <c r="D986" t="s">
        <v>37</v>
      </c>
      <c r="E986" t="s">
        <v>22</v>
      </c>
      <c r="F986" t="s">
        <v>17</v>
      </c>
      <c r="G986">
        <v>29</v>
      </c>
      <c r="H986">
        <v>255.36</v>
      </c>
      <c r="I986">
        <v>170.29</v>
      </c>
      <c r="J986">
        <v>10.38</v>
      </c>
      <c r="K986">
        <v>7405.4400000000005</v>
      </c>
      <c r="L986">
        <v>4938.41</v>
      </c>
      <c r="M986">
        <v>301.02000000000004</v>
      </c>
    </row>
    <row r="987" spans="2:13" x14ac:dyDescent="0.3">
      <c r="B987" s="5">
        <v>46143</v>
      </c>
      <c r="C987" t="s">
        <v>39</v>
      </c>
      <c r="D987" t="s">
        <v>37</v>
      </c>
      <c r="E987" t="s">
        <v>22</v>
      </c>
      <c r="F987" t="s">
        <v>17</v>
      </c>
      <c r="G987">
        <v>18</v>
      </c>
      <c r="H987">
        <v>363.27</v>
      </c>
      <c r="I987">
        <v>241.21</v>
      </c>
      <c r="J987">
        <v>10.3</v>
      </c>
      <c r="K987">
        <v>6538.86</v>
      </c>
      <c r="L987">
        <v>4341.78</v>
      </c>
      <c r="M987">
        <v>185.4</v>
      </c>
    </row>
    <row r="988" spans="2:13" x14ac:dyDescent="0.3">
      <c r="B988" s="5">
        <v>46143</v>
      </c>
      <c r="C988" t="s">
        <v>40</v>
      </c>
      <c r="D988" t="s">
        <v>37</v>
      </c>
      <c r="E988" t="s">
        <v>22</v>
      </c>
      <c r="F988" t="s">
        <v>17</v>
      </c>
      <c r="G988">
        <v>36</v>
      </c>
      <c r="H988">
        <v>164.47</v>
      </c>
      <c r="I988">
        <v>109.8</v>
      </c>
      <c r="J988">
        <v>10.33</v>
      </c>
      <c r="K988">
        <v>5920.92</v>
      </c>
      <c r="L988">
        <v>3952.7999999999997</v>
      </c>
      <c r="M988">
        <v>371.88</v>
      </c>
    </row>
    <row r="989" spans="2:13" x14ac:dyDescent="0.3">
      <c r="B989" s="5">
        <v>46174</v>
      </c>
      <c r="C989" t="s">
        <v>14</v>
      </c>
      <c r="D989" t="s">
        <v>15</v>
      </c>
      <c r="E989" t="s">
        <v>22</v>
      </c>
      <c r="F989" t="s">
        <v>17</v>
      </c>
      <c r="G989">
        <v>60</v>
      </c>
      <c r="H989">
        <v>319.06</v>
      </c>
      <c r="I989">
        <v>210.51</v>
      </c>
      <c r="J989">
        <v>10.34</v>
      </c>
      <c r="K989">
        <v>19143.599999999999</v>
      </c>
      <c r="L989">
        <v>12630.599999999999</v>
      </c>
      <c r="M989">
        <v>620.4</v>
      </c>
    </row>
    <row r="990" spans="2:13" x14ac:dyDescent="0.3">
      <c r="B990" s="5">
        <v>46174</v>
      </c>
      <c r="C990" t="s">
        <v>23</v>
      </c>
      <c r="D990" t="s">
        <v>15</v>
      </c>
      <c r="E990" t="s">
        <v>22</v>
      </c>
      <c r="F990" t="s">
        <v>17</v>
      </c>
      <c r="G990">
        <v>163</v>
      </c>
      <c r="H990">
        <v>140.78</v>
      </c>
      <c r="I990">
        <v>91.9</v>
      </c>
      <c r="J990">
        <v>10.31</v>
      </c>
      <c r="K990">
        <v>22947.14</v>
      </c>
      <c r="L990">
        <v>14979.7</v>
      </c>
      <c r="M990">
        <v>1680.53</v>
      </c>
    </row>
    <row r="991" spans="2:13" x14ac:dyDescent="0.3">
      <c r="B991" s="5">
        <v>46174</v>
      </c>
      <c r="C991" t="s">
        <v>24</v>
      </c>
      <c r="D991" t="s">
        <v>15</v>
      </c>
      <c r="E991" t="s">
        <v>22</v>
      </c>
      <c r="F991" t="s">
        <v>17</v>
      </c>
      <c r="G991">
        <v>67</v>
      </c>
      <c r="H991">
        <v>233.76</v>
      </c>
      <c r="I991">
        <v>154.78</v>
      </c>
      <c r="J991">
        <v>10.32</v>
      </c>
      <c r="K991">
        <v>15661.92</v>
      </c>
      <c r="L991">
        <v>10370.26</v>
      </c>
      <c r="M991">
        <v>691.44</v>
      </c>
    </row>
    <row r="992" spans="2:13" x14ac:dyDescent="0.3">
      <c r="B992" s="5">
        <v>46174</v>
      </c>
      <c r="C992" t="s">
        <v>25</v>
      </c>
      <c r="D992" t="s">
        <v>15</v>
      </c>
      <c r="E992" t="s">
        <v>22</v>
      </c>
      <c r="F992" t="s">
        <v>17</v>
      </c>
      <c r="G992">
        <v>32</v>
      </c>
      <c r="H992">
        <v>408.18</v>
      </c>
      <c r="I992">
        <v>272.08</v>
      </c>
      <c r="J992">
        <v>10.36</v>
      </c>
      <c r="K992">
        <v>13061.76</v>
      </c>
      <c r="L992">
        <v>8706.56</v>
      </c>
      <c r="M992">
        <v>331.52</v>
      </c>
    </row>
    <row r="993" spans="2:13" x14ac:dyDescent="0.3">
      <c r="B993" s="5">
        <v>46174</v>
      </c>
      <c r="C993" t="s">
        <v>31</v>
      </c>
      <c r="D993" t="s">
        <v>32</v>
      </c>
      <c r="E993" t="s">
        <v>22</v>
      </c>
      <c r="F993" t="s">
        <v>17</v>
      </c>
      <c r="G993">
        <v>126</v>
      </c>
      <c r="H993">
        <v>93.05</v>
      </c>
      <c r="I993">
        <v>59.96</v>
      </c>
      <c r="J993">
        <v>10.34</v>
      </c>
      <c r="K993">
        <v>11724.3</v>
      </c>
      <c r="L993">
        <v>7554.96</v>
      </c>
      <c r="M993">
        <v>1302.8399999999999</v>
      </c>
    </row>
    <row r="994" spans="2:13" x14ac:dyDescent="0.3">
      <c r="B994" s="5">
        <v>46174</v>
      </c>
      <c r="C994" t="s">
        <v>33</v>
      </c>
      <c r="D994" t="s">
        <v>32</v>
      </c>
      <c r="E994" t="s">
        <v>22</v>
      </c>
      <c r="F994" t="s">
        <v>17</v>
      </c>
      <c r="G994">
        <v>108</v>
      </c>
      <c r="H994">
        <v>147.85</v>
      </c>
      <c r="I994">
        <v>94.76</v>
      </c>
      <c r="J994">
        <v>10.39</v>
      </c>
      <c r="K994">
        <v>15967.8</v>
      </c>
      <c r="L994">
        <v>10234.08</v>
      </c>
      <c r="M994">
        <v>1122.1200000000001</v>
      </c>
    </row>
    <row r="995" spans="2:13" x14ac:dyDescent="0.3">
      <c r="B995" s="5">
        <v>46174</v>
      </c>
      <c r="C995" t="s">
        <v>34</v>
      </c>
      <c r="D995" t="s">
        <v>32</v>
      </c>
      <c r="E995" t="s">
        <v>22</v>
      </c>
      <c r="F995" t="s">
        <v>17</v>
      </c>
      <c r="G995">
        <v>94</v>
      </c>
      <c r="H995">
        <v>114.4</v>
      </c>
      <c r="I995">
        <v>72.900000000000006</v>
      </c>
      <c r="J995">
        <v>10.3</v>
      </c>
      <c r="K995">
        <v>10753.6</v>
      </c>
      <c r="L995">
        <v>6852.6</v>
      </c>
      <c r="M995">
        <v>968.2</v>
      </c>
    </row>
    <row r="996" spans="2:13" x14ac:dyDescent="0.3">
      <c r="B996" s="5">
        <v>46174</v>
      </c>
      <c r="C996" t="s">
        <v>35</v>
      </c>
      <c r="D996" t="s">
        <v>32</v>
      </c>
      <c r="E996" t="s">
        <v>22</v>
      </c>
      <c r="F996" t="s">
        <v>17</v>
      </c>
      <c r="G996">
        <v>22</v>
      </c>
      <c r="H996">
        <v>223.48</v>
      </c>
      <c r="I996">
        <v>139.46</v>
      </c>
      <c r="J996">
        <v>10.29</v>
      </c>
      <c r="K996">
        <v>4916.5599999999995</v>
      </c>
      <c r="L996">
        <v>3068.1200000000003</v>
      </c>
      <c r="M996">
        <v>226.38</v>
      </c>
    </row>
    <row r="997" spans="2:13" x14ac:dyDescent="0.3">
      <c r="B997" s="5">
        <v>46174</v>
      </c>
      <c r="C997" t="s">
        <v>46</v>
      </c>
      <c r="D997" t="s">
        <v>47</v>
      </c>
      <c r="E997" t="s">
        <v>22</v>
      </c>
      <c r="F997" t="s">
        <v>17</v>
      </c>
      <c r="G997">
        <v>40</v>
      </c>
      <c r="H997">
        <v>169.35</v>
      </c>
      <c r="I997">
        <v>93.34</v>
      </c>
      <c r="J997">
        <v>10.32</v>
      </c>
      <c r="K997">
        <v>6774</v>
      </c>
      <c r="L997">
        <v>3733.6000000000004</v>
      </c>
      <c r="M997">
        <v>412.8</v>
      </c>
    </row>
    <row r="998" spans="2:13" x14ac:dyDescent="0.3">
      <c r="B998" s="5">
        <v>46174</v>
      </c>
      <c r="C998" t="s">
        <v>48</v>
      </c>
      <c r="D998" t="s">
        <v>47</v>
      </c>
      <c r="E998" t="s">
        <v>22</v>
      </c>
      <c r="F998" t="s">
        <v>17</v>
      </c>
      <c r="G998">
        <v>34</v>
      </c>
      <c r="H998">
        <v>140.63999999999999</v>
      </c>
      <c r="I998">
        <v>77.08</v>
      </c>
      <c r="J998">
        <v>10.3</v>
      </c>
      <c r="K998">
        <v>4781.7599999999993</v>
      </c>
      <c r="L998">
        <v>2620.7199999999998</v>
      </c>
      <c r="M998">
        <v>350.20000000000005</v>
      </c>
    </row>
    <row r="999" spans="2:13" x14ac:dyDescent="0.3">
      <c r="B999" s="5">
        <v>46174</v>
      </c>
      <c r="C999" t="s">
        <v>49</v>
      </c>
      <c r="D999" t="s">
        <v>47</v>
      </c>
      <c r="E999" t="s">
        <v>22</v>
      </c>
      <c r="F999" t="s">
        <v>17</v>
      </c>
      <c r="G999">
        <v>18</v>
      </c>
      <c r="H999">
        <v>281.55</v>
      </c>
      <c r="I999">
        <v>157.86000000000001</v>
      </c>
      <c r="J999">
        <v>10.36</v>
      </c>
      <c r="K999">
        <v>5067.9000000000005</v>
      </c>
      <c r="L999">
        <v>2841.4800000000005</v>
      </c>
      <c r="M999">
        <v>186.48</v>
      </c>
    </row>
    <row r="1000" spans="2:13" x14ac:dyDescent="0.3">
      <c r="B1000" s="5">
        <v>46174</v>
      </c>
      <c r="C1000" t="s">
        <v>50</v>
      </c>
      <c r="D1000" t="s">
        <v>47</v>
      </c>
      <c r="E1000" t="s">
        <v>22</v>
      </c>
      <c r="F1000" t="s">
        <v>17</v>
      </c>
      <c r="G1000">
        <v>47</v>
      </c>
      <c r="H1000">
        <v>102.57</v>
      </c>
      <c r="I1000">
        <v>55.62</v>
      </c>
      <c r="J1000">
        <v>10.42</v>
      </c>
      <c r="K1000">
        <v>4820.79</v>
      </c>
      <c r="L1000">
        <v>2614.14</v>
      </c>
      <c r="M1000">
        <v>489.74</v>
      </c>
    </row>
    <row r="1001" spans="2:13" x14ac:dyDescent="0.3">
      <c r="B1001" s="5">
        <v>46174</v>
      </c>
      <c r="C1001" t="s">
        <v>41</v>
      </c>
      <c r="D1001" t="s">
        <v>42</v>
      </c>
      <c r="E1001" t="s">
        <v>22</v>
      </c>
      <c r="F1001" t="s">
        <v>17</v>
      </c>
      <c r="G1001">
        <v>30</v>
      </c>
      <c r="H1001">
        <v>224.21</v>
      </c>
      <c r="I1001">
        <v>115.69</v>
      </c>
      <c r="J1001">
        <v>10.31</v>
      </c>
      <c r="K1001">
        <v>6726.3</v>
      </c>
      <c r="L1001">
        <v>3470.7</v>
      </c>
      <c r="M1001">
        <v>309.3</v>
      </c>
    </row>
    <row r="1002" spans="2:13" x14ac:dyDescent="0.3">
      <c r="B1002" s="5">
        <v>46174</v>
      </c>
      <c r="C1002" t="s">
        <v>43</v>
      </c>
      <c r="D1002" t="s">
        <v>42</v>
      </c>
      <c r="E1002" t="s">
        <v>22</v>
      </c>
      <c r="F1002" t="s">
        <v>17</v>
      </c>
      <c r="G1002">
        <v>28</v>
      </c>
      <c r="H1002">
        <v>185.86</v>
      </c>
      <c r="I1002">
        <v>95.15</v>
      </c>
      <c r="J1002">
        <v>10.33</v>
      </c>
      <c r="K1002">
        <v>5204.08</v>
      </c>
      <c r="L1002">
        <v>2664.2000000000003</v>
      </c>
      <c r="M1002">
        <v>289.24</v>
      </c>
    </row>
    <row r="1003" spans="2:13" x14ac:dyDescent="0.3">
      <c r="B1003" s="5">
        <v>46174</v>
      </c>
      <c r="C1003" t="s">
        <v>44</v>
      </c>
      <c r="D1003" t="s">
        <v>42</v>
      </c>
      <c r="E1003" t="s">
        <v>22</v>
      </c>
      <c r="F1003" t="s">
        <v>17</v>
      </c>
      <c r="G1003">
        <v>14</v>
      </c>
      <c r="H1003">
        <v>243.3</v>
      </c>
      <c r="I1003">
        <v>127.88</v>
      </c>
      <c r="J1003">
        <v>10.34</v>
      </c>
      <c r="K1003">
        <v>3406.2000000000003</v>
      </c>
      <c r="L1003">
        <v>1790.32</v>
      </c>
      <c r="M1003">
        <v>144.76</v>
      </c>
    </row>
    <row r="1004" spans="2:13" x14ac:dyDescent="0.3">
      <c r="B1004" s="5">
        <v>46174</v>
      </c>
      <c r="C1004" t="s">
        <v>45</v>
      </c>
      <c r="D1004" t="s">
        <v>42</v>
      </c>
      <c r="E1004" t="s">
        <v>22</v>
      </c>
      <c r="F1004" t="s">
        <v>17</v>
      </c>
      <c r="G1004">
        <v>25</v>
      </c>
      <c r="H1004">
        <v>114.56</v>
      </c>
      <c r="I1004">
        <v>58.06</v>
      </c>
      <c r="J1004">
        <v>10.41</v>
      </c>
      <c r="K1004">
        <v>2864</v>
      </c>
      <c r="L1004">
        <v>1451.5</v>
      </c>
      <c r="M1004">
        <v>260.25</v>
      </c>
    </row>
    <row r="1005" spans="2:13" x14ac:dyDescent="0.3">
      <c r="B1005" s="5">
        <v>46174</v>
      </c>
      <c r="C1005" t="s">
        <v>26</v>
      </c>
      <c r="D1005" t="s">
        <v>27</v>
      </c>
      <c r="E1005" t="s">
        <v>22</v>
      </c>
      <c r="F1005" t="s">
        <v>17</v>
      </c>
      <c r="G1005">
        <v>79</v>
      </c>
      <c r="H1005">
        <v>156.94</v>
      </c>
      <c r="I1005">
        <v>98.04</v>
      </c>
      <c r="J1005">
        <v>10.32</v>
      </c>
      <c r="K1005">
        <v>12398.26</v>
      </c>
      <c r="L1005">
        <v>7745.1600000000008</v>
      </c>
      <c r="M1005">
        <v>815.28</v>
      </c>
    </row>
    <row r="1006" spans="2:13" x14ac:dyDescent="0.3">
      <c r="B1006" s="5">
        <v>46174</v>
      </c>
      <c r="C1006" t="s">
        <v>28</v>
      </c>
      <c r="D1006" t="s">
        <v>27</v>
      </c>
      <c r="E1006" t="s">
        <v>22</v>
      </c>
      <c r="F1006" t="s">
        <v>17</v>
      </c>
      <c r="G1006">
        <v>56</v>
      </c>
      <c r="H1006">
        <v>123.96</v>
      </c>
      <c r="I1006">
        <v>76.11</v>
      </c>
      <c r="J1006">
        <v>10.35</v>
      </c>
      <c r="K1006">
        <v>6941.7599999999993</v>
      </c>
      <c r="L1006">
        <v>4262.16</v>
      </c>
      <c r="M1006">
        <v>579.6</v>
      </c>
    </row>
    <row r="1007" spans="2:13" x14ac:dyDescent="0.3">
      <c r="B1007" s="5">
        <v>46174</v>
      </c>
      <c r="C1007" t="s">
        <v>29</v>
      </c>
      <c r="D1007" t="s">
        <v>27</v>
      </c>
      <c r="E1007" t="s">
        <v>22</v>
      </c>
      <c r="F1007" t="s">
        <v>17</v>
      </c>
      <c r="G1007">
        <v>47</v>
      </c>
      <c r="H1007">
        <v>173.83</v>
      </c>
      <c r="I1007">
        <v>109.22</v>
      </c>
      <c r="J1007">
        <v>10.3</v>
      </c>
      <c r="K1007">
        <v>8170.01</v>
      </c>
      <c r="L1007">
        <v>5133.34</v>
      </c>
      <c r="M1007">
        <v>484.1</v>
      </c>
    </row>
    <row r="1008" spans="2:13" x14ac:dyDescent="0.3">
      <c r="B1008" s="5">
        <v>46174</v>
      </c>
      <c r="C1008" t="s">
        <v>30</v>
      </c>
      <c r="D1008" t="s">
        <v>27</v>
      </c>
      <c r="E1008" t="s">
        <v>22</v>
      </c>
      <c r="F1008" t="s">
        <v>17</v>
      </c>
      <c r="G1008">
        <v>70</v>
      </c>
      <c r="H1008">
        <v>109.58</v>
      </c>
      <c r="I1008">
        <v>67.86</v>
      </c>
      <c r="J1008">
        <v>10.3</v>
      </c>
      <c r="K1008">
        <v>7670.5999999999995</v>
      </c>
      <c r="L1008">
        <v>4750.2</v>
      </c>
      <c r="M1008">
        <v>721</v>
      </c>
    </row>
    <row r="1009" spans="2:13" x14ac:dyDescent="0.3">
      <c r="B1009" s="5">
        <v>46174</v>
      </c>
      <c r="C1009" t="s">
        <v>36</v>
      </c>
      <c r="D1009" t="s">
        <v>37</v>
      </c>
      <c r="E1009" t="s">
        <v>22</v>
      </c>
      <c r="F1009" t="s">
        <v>17</v>
      </c>
      <c r="G1009">
        <v>72</v>
      </c>
      <c r="H1009">
        <v>210.17</v>
      </c>
      <c r="I1009">
        <v>140.91</v>
      </c>
      <c r="J1009">
        <v>10.31</v>
      </c>
      <c r="K1009">
        <v>15132.24</v>
      </c>
      <c r="L1009">
        <v>10145.52</v>
      </c>
      <c r="M1009">
        <v>742.32</v>
      </c>
    </row>
    <row r="1010" spans="2:13" x14ac:dyDescent="0.3">
      <c r="B1010" s="5">
        <v>46174</v>
      </c>
      <c r="C1010" t="s">
        <v>38</v>
      </c>
      <c r="D1010" t="s">
        <v>37</v>
      </c>
      <c r="E1010" t="s">
        <v>22</v>
      </c>
      <c r="F1010" t="s">
        <v>17</v>
      </c>
      <c r="G1010">
        <v>30</v>
      </c>
      <c r="H1010">
        <v>255.36</v>
      </c>
      <c r="I1010">
        <v>170.29</v>
      </c>
      <c r="J1010">
        <v>10.38</v>
      </c>
      <c r="K1010">
        <v>7660.8</v>
      </c>
      <c r="L1010">
        <v>5108.7</v>
      </c>
      <c r="M1010">
        <v>311.40000000000003</v>
      </c>
    </row>
    <row r="1011" spans="2:13" x14ac:dyDescent="0.3">
      <c r="B1011" s="5">
        <v>46174</v>
      </c>
      <c r="C1011" t="s">
        <v>39</v>
      </c>
      <c r="D1011" t="s">
        <v>37</v>
      </c>
      <c r="E1011" t="s">
        <v>22</v>
      </c>
      <c r="F1011" t="s">
        <v>17</v>
      </c>
      <c r="G1011">
        <v>20</v>
      </c>
      <c r="H1011">
        <v>363.27</v>
      </c>
      <c r="I1011">
        <v>241.21</v>
      </c>
      <c r="J1011">
        <v>10.3</v>
      </c>
      <c r="K1011">
        <v>7265.4</v>
      </c>
      <c r="L1011">
        <v>4824.2</v>
      </c>
      <c r="M1011">
        <v>206</v>
      </c>
    </row>
    <row r="1012" spans="2:13" x14ac:dyDescent="0.3">
      <c r="B1012" s="5">
        <v>46174</v>
      </c>
      <c r="C1012" t="s">
        <v>40</v>
      </c>
      <c r="D1012" t="s">
        <v>37</v>
      </c>
      <c r="E1012" t="s">
        <v>22</v>
      </c>
      <c r="F1012" t="s">
        <v>17</v>
      </c>
      <c r="G1012">
        <v>36</v>
      </c>
      <c r="H1012">
        <v>164.47</v>
      </c>
      <c r="I1012">
        <v>109.8</v>
      </c>
      <c r="J1012">
        <v>10.33</v>
      </c>
      <c r="K1012">
        <v>5920.92</v>
      </c>
      <c r="L1012">
        <v>3952.7999999999997</v>
      </c>
      <c r="M1012">
        <v>371.88</v>
      </c>
    </row>
    <row r="1013" spans="2:13" x14ac:dyDescent="0.3">
      <c r="B1013" s="5">
        <v>46204</v>
      </c>
      <c r="C1013" t="s">
        <v>14</v>
      </c>
      <c r="D1013" t="s">
        <v>15</v>
      </c>
      <c r="E1013" t="s">
        <v>22</v>
      </c>
      <c r="F1013" t="s">
        <v>17</v>
      </c>
      <c r="G1013">
        <v>62</v>
      </c>
      <c r="H1013">
        <v>319.06</v>
      </c>
      <c r="I1013">
        <v>210.51</v>
      </c>
      <c r="J1013">
        <v>10.34</v>
      </c>
      <c r="K1013">
        <v>19781.72</v>
      </c>
      <c r="L1013">
        <v>13051.619999999999</v>
      </c>
      <c r="M1013">
        <v>641.08000000000004</v>
      </c>
    </row>
    <row r="1014" spans="2:13" x14ac:dyDescent="0.3">
      <c r="B1014" s="5">
        <v>46204</v>
      </c>
      <c r="C1014" t="s">
        <v>23</v>
      </c>
      <c r="D1014" t="s">
        <v>15</v>
      </c>
      <c r="E1014" t="s">
        <v>22</v>
      </c>
      <c r="F1014" t="s">
        <v>17</v>
      </c>
      <c r="G1014">
        <v>158</v>
      </c>
      <c r="H1014">
        <v>140.78</v>
      </c>
      <c r="I1014">
        <v>91.9</v>
      </c>
      <c r="J1014">
        <v>10.31</v>
      </c>
      <c r="K1014">
        <v>22243.24</v>
      </c>
      <c r="L1014">
        <v>14520.2</v>
      </c>
      <c r="M1014">
        <v>1628.98</v>
      </c>
    </row>
    <row r="1015" spans="2:13" x14ac:dyDescent="0.3">
      <c r="B1015" s="5">
        <v>46204</v>
      </c>
      <c r="C1015" t="s">
        <v>24</v>
      </c>
      <c r="D1015" t="s">
        <v>15</v>
      </c>
      <c r="E1015" t="s">
        <v>22</v>
      </c>
      <c r="F1015" t="s">
        <v>17</v>
      </c>
      <c r="G1015">
        <v>68</v>
      </c>
      <c r="H1015">
        <v>233.76</v>
      </c>
      <c r="I1015">
        <v>154.78</v>
      </c>
      <c r="J1015">
        <v>10.32</v>
      </c>
      <c r="K1015">
        <v>15895.68</v>
      </c>
      <c r="L1015">
        <v>10525.04</v>
      </c>
      <c r="M1015">
        <v>701.76</v>
      </c>
    </row>
    <row r="1016" spans="2:13" x14ac:dyDescent="0.3">
      <c r="B1016" s="5">
        <v>46204</v>
      </c>
      <c r="C1016" t="s">
        <v>25</v>
      </c>
      <c r="D1016" t="s">
        <v>15</v>
      </c>
      <c r="E1016" t="s">
        <v>22</v>
      </c>
      <c r="F1016" t="s">
        <v>17</v>
      </c>
      <c r="G1016">
        <v>34</v>
      </c>
      <c r="H1016">
        <v>408.18</v>
      </c>
      <c r="I1016">
        <v>272.08</v>
      </c>
      <c r="J1016">
        <v>10.36</v>
      </c>
      <c r="K1016">
        <v>13878.12</v>
      </c>
      <c r="L1016">
        <v>9250.7199999999993</v>
      </c>
      <c r="M1016">
        <v>352.24</v>
      </c>
    </row>
    <row r="1017" spans="2:13" x14ac:dyDescent="0.3">
      <c r="B1017" s="5">
        <v>46204</v>
      </c>
      <c r="C1017" t="s">
        <v>31</v>
      </c>
      <c r="D1017" t="s">
        <v>32</v>
      </c>
      <c r="E1017" t="s">
        <v>22</v>
      </c>
      <c r="F1017" t="s">
        <v>17</v>
      </c>
      <c r="G1017">
        <v>127</v>
      </c>
      <c r="H1017">
        <v>93.05</v>
      </c>
      <c r="I1017">
        <v>59.96</v>
      </c>
      <c r="J1017">
        <v>10.34</v>
      </c>
      <c r="K1017">
        <v>11817.35</v>
      </c>
      <c r="L1017">
        <v>7614.92</v>
      </c>
      <c r="M1017">
        <v>1313.18</v>
      </c>
    </row>
    <row r="1018" spans="2:13" x14ac:dyDescent="0.3">
      <c r="B1018" s="5">
        <v>46204</v>
      </c>
      <c r="C1018" t="s">
        <v>33</v>
      </c>
      <c r="D1018" t="s">
        <v>32</v>
      </c>
      <c r="E1018" t="s">
        <v>22</v>
      </c>
      <c r="F1018" t="s">
        <v>17</v>
      </c>
      <c r="G1018">
        <v>107</v>
      </c>
      <c r="H1018">
        <v>147.85</v>
      </c>
      <c r="I1018">
        <v>94.76</v>
      </c>
      <c r="J1018">
        <v>10.39</v>
      </c>
      <c r="K1018">
        <v>15819.949999999999</v>
      </c>
      <c r="L1018">
        <v>10139.32</v>
      </c>
      <c r="M1018">
        <v>1111.73</v>
      </c>
    </row>
    <row r="1019" spans="2:13" x14ac:dyDescent="0.3">
      <c r="B1019" s="5">
        <v>46204</v>
      </c>
      <c r="C1019" t="s">
        <v>34</v>
      </c>
      <c r="D1019" t="s">
        <v>32</v>
      </c>
      <c r="E1019" t="s">
        <v>22</v>
      </c>
      <c r="F1019" t="s">
        <v>17</v>
      </c>
      <c r="G1019">
        <v>92</v>
      </c>
      <c r="H1019">
        <v>114.4</v>
      </c>
      <c r="I1019">
        <v>72.900000000000006</v>
      </c>
      <c r="J1019">
        <v>10.3</v>
      </c>
      <c r="K1019">
        <v>10524.800000000001</v>
      </c>
      <c r="L1019">
        <v>6706.8</v>
      </c>
      <c r="M1019">
        <v>947.6</v>
      </c>
    </row>
    <row r="1020" spans="2:13" x14ac:dyDescent="0.3">
      <c r="B1020" s="5">
        <v>46204</v>
      </c>
      <c r="C1020" t="s">
        <v>35</v>
      </c>
      <c r="D1020" t="s">
        <v>32</v>
      </c>
      <c r="E1020" t="s">
        <v>22</v>
      </c>
      <c r="F1020" t="s">
        <v>17</v>
      </c>
      <c r="G1020">
        <v>22</v>
      </c>
      <c r="H1020">
        <v>223.48</v>
      </c>
      <c r="I1020">
        <v>139.46</v>
      </c>
      <c r="J1020">
        <v>10.29</v>
      </c>
      <c r="K1020">
        <v>4916.5599999999995</v>
      </c>
      <c r="L1020">
        <v>3068.1200000000003</v>
      </c>
      <c r="M1020">
        <v>226.38</v>
      </c>
    </row>
    <row r="1021" spans="2:13" x14ac:dyDescent="0.3">
      <c r="B1021" s="5">
        <v>46204</v>
      </c>
      <c r="C1021" t="s">
        <v>46</v>
      </c>
      <c r="D1021" t="s">
        <v>47</v>
      </c>
      <c r="E1021" t="s">
        <v>22</v>
      </c>
      <c r="F1021" t="s">
        <v>17</v>
      </c>
      <c r="G1021">
        <v>38</v>
      </c>
      <c r="H1021">
        <v>169.35</v>
      </c>
      <c r="I1021">
        <v>93.34</v>
      </c>
      <c r="J1021">
        <v>10.32</v>
      </c>
      <c r="K1021">
        <v>6435.3</v>
      </c>
      <c r="L1021">
        <v>3546.92</v>
      </c>
      <c r="M1021">
        <v>392.16</v>
      </c>
    </row>
    <row r="1022" spans="2:13" x14ac:dyDescent="0.3">
      <c r="B1022" s="5">
        <v>46204</v>
      </c>
      <c r="C1022" t="s">
        <v>48</v>
      </c>
      <c r="D1022" t="s">
        <v>47</v>
      </c>
      <c r="E1022" t="s">
        <v>22</v>
      </c>
      <c r="F1022" t="s">
        <v>17</v>
      </c>
      <c r="G1022">
        <v>35</v>
      </c>
      <c r="H1022">
        <v>140.63999999999999</v>
      </c>
      <c r="I1022">
        <v>77.08</v>
      </c>
      <c r="J1022">
        <v>10.3</v>
      </c>
      <c r="K1022">
        <v>4922.3999999999996</v>
      </c>
      <c r="L1022">
        <v>2697.7999999999997</v>
      </c>
      <c r="M1022">
        <v>360.5</v>
      </c>
    </row>
    <row r="1023" spans="2:13" x14ac:dyDescent="0.3">
      <c r="B1023" s="5">
        <v>46204</v>
      </c>
      <c r="C1023" t="s">
        <v>49</v>
      </c>
      <c r="D1023" t="s">
        <v>47</v>
      </c>
      <c r="E1023" t="s">
        <v>22</v>
      </c>
      <c r="F1023" t="s">
        <v>17</v>
      </c>
      <c r="G1023">
        <v>19</v>
      </c>
      <c r="H1023">
        <v>281.55</v>
      </c>
      <c r="I1023">
        <v>157.86000000000001</v>
      </c>
      <c r="J1023">
        <v>10.36</v>
      </c>
      <c r="K1023">
        <v>5349.45</v>
      </c>
      <c r="L1023">
        <v>2999.34</v>
      </c>
      <c r="M1023">
        <v>196.83999999999997</v>
      </c>
    </row>
    <row r="1024" spans="2:13" x14ac:dyDescent="0.3">
      <c r="B1024" s="5">
        <v>46204</v>
      </c>
      <c r="C1024" t="s">
        <v>50</v>
      </c>
      <c r="D1024" t="s">
        <v>47</v>
      </c>
      <c r="E1024" t="s">
        <v>22</v>
      </c>
      <c r="F1024" t="s">
        <v>17</v>
      </c>
      <c r="G1024">
        <v>48</v>
      </c>
      <c r="H1024">
        <v>102.57</v>
      </c>
      <c r="I1024">
        <v>55.62</v>
      </c>
      <c r="J1024">
        <v>10.42</v>
      </c>
      <c r="K1024">
        <v>4923.3599999999997</v>
      </c>
      <c r="L1024">
        <v>2669.7599999999998</v>
      </c>
      <c r="M1024">
        <v>500.15999999999997</v>
      </c>
    </row>
    <row r="1025" spans="2:13" x14ac:dyDescent="0.3">
      <c r="B1025" s="5">
        <v>46204</v>
      </c>
      <c r="C1025" t="s">
        <v>41</v>
      </c>
      <c r="D1025" t="s">
        <v>42</v>
      </c>
      <c r="E1025" t="s">
        <v>22</v>
      </c>
      <c r="F1025" t="s">
        <v>17</v>
      </c>
      <c r="G1025">
        <v>31</v>
      </c>
      <c r="H1025">
        <v>224.21</v>
      </c>
      <c r="I1025">
        <v>115.69</v>
      </c>
      <c r="J1025">
        <v>10.31</v>
      </c>
      <c r="K1025">
        <v>6950.51</v>
      </c>
      <c r="L1025">
        <v>3586.39</v>
      </c>
      <c r="M1025">
        <v>319.61</v>
      </c>
    </row>
    <row r="1026" spans="2:13" x14ac:dyDescent="0.3">
      <c r="B1026" s="5">
        <v>46204</v>
      </c>
      <c r="C1026" t="s">
        <v>43</v>
      </c>
      <c r="D1026" t="s">
        <v>42</v>
      </c>
      <c r="E1026" t="s">
        <v>22</v>
      </c>
      <c r="F1026" t="s">
        <v>17</v>
      </c>
      <c r="G1026">
        <v>26</v>
      </c>
      <c r="H1026">
        <v>185.86</v>
      </c>
      <c r="I1026">
        <v>95.15</v>
      </c>
      <c r="J1026">
        <v>10.33</v>
      </c>
      <c r="K1026">
        <v>4832.3600000000006</v>
      </c>
      <c r="L1026">
        <v>2473.9</v>
      </c>
      <c r="M1026">
        <v>268.58</v>
      </c>
    </row>
    <row r="1027" spans="2:13" x14ac:dyDescent="0.3">
      <c r="B1027" s="5">
        <v>46204</v>
      </c>
      <c r="C1027" t="s">
        <v>44</v>
      </c>
      <c r="D1027" t="s">
        <v>42</v>
      </c>
      <c r="E1027" t="s">
        <v>22</v>
      </c>
      <c r="F1027" t="s">
        <v>17</v>
      </c>
      <c r="G1027">
        <v>14</v>
      </c>
      <c r="H1027">
        <v>243.3</v>
      </c>
      <c r="I1027">
        <v>127.88</v>
      </c>
      <c r="J1027">
        <v>10.34</v>
      </c>
      <c r="K1027">
        <v>3406.2000000000003</v>
      </c>
      <c r="L1027">
        <v>1790.32</v>
      </c>
      <c r="M1027">
        <v>144.76</v>
      </c>
    </row>
    <row r="1028" spans="2:13" x14ac:dyDescent="0.3">
      <c r="B1028" s="5">
        <v>46204</v>
      </c>
      <c r="C1028" t="s">
        <v>45</v>
      </c>
      <c r="D1028" t="s">
        <v>42</v>
      </c>
      <c r="E1028" t="s">
        <v>22</v>
      </c>
      <c r="F1028" t="s">
        <v>17</v>
      </c>
      <c r="G1028">
        <v>24</v>
      </c>
      <c r="H1028">
        <v>114.56</v>
      </c>
      <c r="I1028">
        <v>58.06</v>
      </c>
      <c r="J1028">
        <v>10.41</v>
      </c>
      <c r="K1028">
        <v>2749.44</v>
      </c>
      <c r="L1028">
        <v>1393.44</v>
      </c>
      <c r="M1028">
        <v>249.84</v>
      </c>
    </row>
    <row r="1029" spans="2:13" x14ac:dyDescent="0.3">
      <c r="B1029" s="5">
        <v>46204</v>
      </c>
      <c r="C1029" t="s">
        <v>26</v>
      </c>
      <c r="D1029" t="s">
        <v>27</v>
      </c>
      <c r="E1029" t="s">
        <v>22</v>
      </c>
      <c r="F1029" t="s">
        <v>17</v>
      </c>
      <c r="G1029">
        <v>80</v>
      </c>
      <c r="H1029">
        <v>156.94</v>
      </c>
      <c r="I1029">
        <v>98.04</v>
      </c>
      <c r="J1029">
        <v>10.32</v>
      </c>
      <c r="K1029">
        <v>12555.2</v>
      </c>
      <c r="L1029">
        <v>7843.2000000000007</v>
      </c>
      <c r="M1029">
        <v>825.6</v>
      </c>
    </row>
    <row r="1030" spans="2:13" x14ac:dyDescent="0.3">
      <c r="B1030" s="5">
        <v>46204</v>
      </c>
      <c r="C1030" t="s">
        <v>28</v>
      </c>
      <c r="D1030" t="s">
        <v>27</v>
      </c>
      <c r="E1030" t="s">
        <v>22</v>
      </c>
      <c r="F1030" t="s">
        <v>17</v>
      </c>
      <c r="G1030">
        <v>56</v>
      </c>
      <c r="H1030">
        <v>123.96</v>
      </c>
      <c r="I1030">
        <v>76.11</v>
      </c>
      <c r="J1030">
        <v>10.35</v>
      </c>
      <c r="K1030">
        <v>6941.7599999999993</v>
      </c>
      <c r="L1030">
        <v>4262.16</v>
      </c>
      <c r="M1030">
        <v>579.6</v>
      </c>
    </row>
    <row r="1031" spans="2:13" x14ac:dyDescent="0.3">
      <c r="B1031" s="5">
        <v>46204</v>
      </c>
      <c r="C1031" t="s">
        <v>29</v>
      </c>
      <c r="D1031" t="s">
        <v>27</v>
      </c>
      <c r="E1031" t="s">
        <v>22</v>
      </c>
      <c r="F1031" t="s">
        <v>17</v>
      </c>
      <c r="G1031">
        <v>47</v>
      </c>
      <c r="H1031">
        <v>173.83</v>
      </c>
      <c r="I1031">
        <v>109.22</v>
      </c>
      <c r="J1031">
        <v>10.3</v>
      </c>
      <c r="K1031">
        <v>8170.01</v>
      </c>
      <c r="L1031">
        <v>5133.34</v>
      </c>
      <c r="M1031">
        <v>484.1</v>
      </c>
    </row>
    <row r="1032" spans="2:13" x14ac:dyDescent="0.3">
      <c r="B1032" s="5">
        <v>46204</v>
      </c>
      <c r="C1032" t="s">
        <v>30</v>
      </c>
      <c r="D1032" t="s">
        <v>27</v>
      </c>
      <c r="E1032" t="s">
        <v>22</v>
      </c>
      <c r="F1032" t="s">
        <v>17</v>
      </c>
      <c r="G1032">
        <v>71</v>
      </c>
      <c r="H1032">
        <v>109.58</v>
      </c>
      <c r="I1032">
        <v>67.86</v>
      </c>
      <c r="J1032">
        <v>10.3</v>
      </c>
      <c r="K1032">
        <v>7780.18</v>
      </c>
      <c r="L1032">
        <v>4818.0600000000004</v>
      </c>
      <c r="M1032">
        <v>731.30000000000007</v>
      </c>
    </row>
    <row r="1033" spans="2:13" x14ac:dyDescent="0.3">
      <c r="B1033" s="5">
        <v>46204</v>
      </c>
      <c r="C1033" t="s">
        <v>36</v>
      </c>
      <c r="D1033" t="s">
        <v>37</v>
      </c>
      <c r="E1033" t="s">
        <v>22</v>
      </c>
      <c r="F1033" t="s">
        <v>17</v>
      </c>
      <c r="G1033">
        <v>65</v>
      </c>
      <c r="H1033">
        <v>210.17</v>
      </c>
      <c r="I1033">
        <v>140.91</v>
      </c>
      <c r="J1033">
        <v>10.31</v>
      </c>
      <c r="K1033">
        <v>13661.05</v>
      </c>
      <c r="L1033">
        <v>9159.15</v>
      </c>
      <c r="M1033">
        <v>670.15</v>
      </c>
    </row>
    <row r="1034" spans="2:13" x14ac:dyDescent="0.3">
      <c r="B1034" s="5">
        <v>46204</v>
      </c>
      <c r="C1034" t="s">
        <v>38</v>
      </c>
      <c r="D1034" t="s">
        <v>37</v>
      </c>
      <c r="E1034" t="s">
        <v>22</v>
      </c>
      <c r="F1034" t="s">
        <v>17</v>
      </c>
      <c r="G1034">
        <v>29</v>
      </c>
      <c r="H1034">
        <v>255.36</v>
      </c>
      <c r="I1034">
        <v>170.29</v>
      </c>
      <c r="J1034">
        <v>10.38</v>
      </c>
      <c r="K1034">
        <v>7405.4400000000005</v>
      </c>
      <c r="L1034">
        <v>4938.41</v>
      </c>
      <c r="M1034">
        <v>301.02000000000004</v>
      </c>
    </row>
    <row r="1035" spans="2:13" x14ac:dyDescent="0.3">
      <c r="B1035" s="5">
        <v>46204</v>
      </c>
      <c r="C1035" t="s">
        <v>39</v>
      </c>
      <c r="D1035" t="s">
        <v>37</v>
      </c>
      <c r="E1035" t="s">
        <v>22</v>
      </c>
      <c r="F1035" t="s">
        <v>17</v>
      </c>
      <c r="G1035">
        <v>19</v>
      </c>
      <c r="H1035">
        <v>363.27</v>
      </c>
      <c r="I1035">
        <v>241.21</v>
      </c>
      <c r="J1035">
        <v>10.3</v>
      </c>
      <c r="K1035">
        <v>6902.1299999999992</v>
      </c>
      <c r="L1035">
        <v>4582.99</v>
      </c>
      <c r="M1035">
        <v>195.70000000000002</v>
      </c>
    </row>
    <row r="1036" spans="2:13" x14ac:dyDescent="0.3">
      <c r="B1036" s="5">
        <v>46204</v>
      </c>
      <c r="C1036" t="s">
        <v>40</v>
      </c>
      <c r="D1036" t="s">
        <v>37</v>
      </c>
      <c r="E1036" t="s">
        <v>22</v>
      </c>
      <c r="F1036" t="s">
        <v>17</v>
      </c>
      <c r="G1036">
        <v>35</v>
      </c>
      <c r="H1036">
        <v>164.47</v>
      </c>
      <c r="I1036">
        <v>109.8</v>
      </c>
      <c r="J1036">
        <v>10.33</v>
      </c>
      <c r="K1036">
        <v>5756.45</v>
      </c>
      <c r="L1036">
        <v>3843</v>
      </c>
      <c r="M1036">
        <v>361.55</v>
      </c>
    </row>
    <row r="1037" spans="2:13" x14ac:dyDescent="0.3">
      <c r="B1037" s="5">
        <v>46235</v>
      </c>
      <c r="C1037" t="s">
        <v>14</v>
      </c>
      <c r="D1037" t="s">
        <v>15</v>
      </c>
      <c r="E1037" t="s">
        <v>22</v>
      </c>
      <c r="F1037" t="s">
        <v>17</v>
      </c>
      <c r="G1037">
        <v>55</v>
      </c>
      <c r="H1037">
        <v>319.06</v>
      </c>
      <c r="I1037">
        <v>210.51</v>
      </c>
      <c r="J1037">
        <v>10.34</v>
      </c>
      <c r="K1037">
        <v>17548.3</v>
      </c>
      <c r="L1037">
        <v>11578.05</v>
      </c>
      <c r="M1037">
        <v>568.70000000000005</v>
      </c>
    </row>
    <row r="1038" spans="2:13" x14ac:dyDescent="0.3">
      <c r="B1038" s="5">
        <v>46235</v>
      </c>
      <c r="C1038" t="s">
        <v>23</v>
      </c>
      <c r="D1038" t="s">
        <v>15</v>
      </c>
      <c r="E1038" t="s">
        <v>22</v>
      </c>
      <c r="F1038" t="s">
        <v>17</v>
      </c>
      <c r="G1038">
        <v>159</v>
      </c>
      <c r="H1038">
        <v>140.78</v>
      </c>
      <c r="I1038">
        <v>91.9</v>
      </c>
      <c r="J1038">
        <v>10.31</v>
      </c>
      <c r="K1038">
        <v>22384.02</v>
      </c>
      <c r="L1038">
        <v>14612.1</v>
      </c>
      <c r="M1038">
        <v>1639.2900000000002</v>
      </c>
    </row>
    <row r="1039" spans="2:13" x14ac:dyDescent="0.3">
      <c r="B1039" s="5">
        <v>46235</v>
      </c>
      <c r="C1039" t="s">
        <v>24</v>
      </c>
      <c r="D1039" t="s">
        <v>15</v>
      </c>
      <c r="E1039" t="s">
        <v>22</v>
      </c>
      <c r="F1039" t="s">
        <v>17</v>
      </c>
      <c r="G1039">
        <v>69</v>
      </c>
      <c r="H1039">
        <v>233.76</v>
      </c>
      <c r="I1039">
        <v>154.78</v>
      </c>
      <c r="J1039">
        <v>10.32</v>
      </c>
      <c r="K1039">
        <v>16129.439999999999</v>
      </c>
      <c r="L1039">
        <v>10679.82</v>
      </c>
      <c r="M1039">
        <v>712.08</v>
      </c>
    </row>
    <row r="1040" spans="2:13" x14ac:dyDescent="0.3">
      <c r="B1040" s="5">
        <v>46235</v>
      </c>
      <c r="C1040" t="s">
        <v>25</v>
      </c>
      <c r="D1040" t="s">
        <v>15</v>
      </c>
      <c r="E1040" t="s">
        <v>22</v>
      </c>
      <c r="F1040" t="s">
        <v>17</v>
      </c>
      <c r="G1040">
        <v>32</v>
      </c>
      <c r="H1040">
        <v>408.18</v>
      </c>
      <c r="I1040">
        <v>272.08</v>
      </c>
      <c r="J1040">
        <v>10.36</v>
      </c>
      <c r="K1040">
        <v>13061.76</v>
      </c>
      <c r="L1040">
        <v>8706.56</v>
      </c>
      <c r="M1040">
        <v>331.52</v>
      </c>
    </row>
    <row r="1041" spans="2:13" x14ac:dyDescent="0.3">
      <c r="B1041" s="5">
        <v>46235</v>
      </c>
      <c r="C1041" t="s">
        <v>31</v>
      </c>
      <c r="D1041" t="s">
        <v>32</v>
      </c>
      <c r="E1041" t="s">
        <v>22</v>
      </c>
      <c r="F1041" t="s">
        <v>17</v>
      </c>
      <c r="G1041">
        <v>118</v>
      </c>
      <c r="H1041">
        <v>93.05</v>
      </c>
      <c r="I1041">
        <v>59.96</v>
      </c>
      <c r="J1041">
        <v>10.34</v>
      </c>
      <c r="K1041">
        <v>10979.9</v>
      </c>
      <c r="L1041">
        <v>7075.28</v>
      </c>
      <c r="M1041">
        <v>1220.1199999999999</v>
      </c>
    </row>
    <row r="1042" spans="2:13" x14ac:dyDescent="0.3">
      <c r="B1042" s="5">
        <v>46235</v>
      </c>
      <c r="C1042" t="s">
        <v>33</v>
      </c>
      <c r="D1042" t="s">
        <v>32</v>
      </c>
      <c r="E1042" t="s">
        <v>22</v>
      </c>
      <c r="F1042" t="s">
        <v>17</v>
      </c>
      <c r="G1042">
        <v>108</v>
      </c>
      <c r="H1042">
        <v>147.85</v>
      </c>
      <c r="I1042">
        <v>94.76</v>
      </c>
      <c r="J1042">
        <v>10.39</v>
      </c>
      <c r="K1042">
        <v>15967.8</v>
      </c>
      <c r="L1042">
        <v>10234.08</v>
      </c>
      <c r="M1042">
        <v>1122.1200000000001</v>
      </c>
    </row>
    <row r="1043" spans="2:13" x14ac:dyDescent="0.3">
      <c r="B1043" s="5">
        <v>46235</v>
      </c>
      <c r="C1043" t="s">
        <v>34</v>
      </c>
      <c r="D1043" t="s">
        <v>32</v>
      </c>
      <c r="E1043" t="s">
        <v>22</v>
      </c>
      <c r="F1043" t="s">
        <v>17</v>
      </c>
      <c r="G1043">
        <v>87</v>
      </c>
      <c r="H1043">
        <v>114.4</v>
      </c>
      <c r="I1043">
        <v>72.900000000000006</v>
      </c>
      <c r="J1043">
        <v>10.3</v>
      </c>
      <c r="K1043">
        <v>9952.8000000000011</v>
      </c>
      <c r="L1043">
        <v>6342.3</v>
      </c>
      <c r="M1043">
        <v>896.1</v>
      </c>
    </row>
    <row r="1044" spans="2:13" x14ac:dyDescent="0.3">
      <c r="B1044" s="5">
        <v>46235</v>
      </c>
      <c r="C1044" t="s">
        <v>35</v>
      </c>
      <c r="D1044" t="s">
        <v>32</v>
      </c>
      <c r="E1044" t="s">
        <v>22</v>
      </c>
      <c r="F1044" t="s">
        <v>17</v>
      </c>
      <c r="G1044">
        <v>22</v>
      </c>
      <c r="H1044">
        <v>223.48</v>
      </c>
      <c r="I1044">
        <v>139.46</v>
      </c>
      <c r="J1044">
        <v>10.29</v>
      </c>
      <c r="K1044">
        <v>4916.5599999999995</v>
      </c>
      <c r="L1044">
        <v>3068.1200000000003</v>
      </c>
      <c r="M1044">
        <v>226.38</v>
      </c>
    </row>
    <row r="1045" spans="2:13" x14ac:dyDescent="0.3">
      <c r="B1045" s="5">
        <v>46235</v>
      </c>
      <c r="C1045" t="s">
        <v>46</v>
      </c>
      <c r="D1045" t="s">
        <v>47</v>
      </c>
      <c r="E1045" t="s">
        <v>22</v>
      </c>
      <c r="F1045" t="s">
        <v>17</v>
      </c>
      <c r="G1045">
        <v>37</v>
      </c>
      <c r="H1045">
        <v>169.35</v>
      </c>
      <c r="I1045">
        <v>93.34</v>
      </c>
      <c r="J1045">
        <v>10.32</v>
      </c>
      <c r="K1045">
        <v>6265.95</v>
      </c>
      <c r="L1045">
        <v>3453.58</v>
      </c>
      <c r="M1045">
        <v>381.84000000000003</v>
      </c>
    </row>
    <row r="1046" spans="2:13" x14ac:dyDescent="0.3">
      <c r="B1046" s="5">
        <v>46235</v>
      </c>
      <c r="C1046" t="s">
        <v>48</v>
      </c>
      <c r="D1046" t="s">
        <v>47</v>
      </c>
      <c r="E1046" t="s">
        <v>22</v>
      </c>
      <c r="F1046" t="s">
        <v>17</v>
      </c>
      <c r="G1046">
        <v>33</v>
      </c>
      <c r="H1046">
        <v>140.63999999999999</v>
      </c>
      <c r="I1046">
        <v>77.08</v>
      </c>
      <c r="J1046">
        <v>10.3</v>
      </c>
      <c r="K1046">
        <v>4641.12</v>
      </c>
      <c r="L1046">
        <v>2543.64</v>
      </c>
      <c r="M1046">
        <v>339.90000000000003</v>
      </c>
    </row>
    <row r="1047" spans="2:13" x14ac:dyDescent="0.3">
      <c r="B1047" s="5">
        <v>46235</v>
      </c>
      <c r="C1047" t="s">
        <v>49</v>
      </c>
      <c r="D1047" t="s">
        <v>47</v>
      </c>
      <c r="E1047" t="s">
        <v>22</v>
      </c>
      <c r="F1047" t="s">
        <v>17</v>
      </c>
      <c r="G1047">
        <v>19</v>
      </c>
      <c r="H1047">
        <v>281.55</v>
      </c>
      <c r="I1047">
        <v>157.86000000000001</v>
      </c>
      <c r="J1047">
        <v>10.36</v>
      </c>
      <c r="K1047">
        <v>5349.45</v>
      </c>
      <c r="L1047">
        <v>2999.34</v>
      </c>
      <c r="M1047">
        <v>196.83999999999997</v>
      </c>
    </row>
    <row r="1048" spans="2:13" x14ac:dyDescent="0.3">
      <c r="B1048" s="5">
        <v>46235</v>
      </c>
      <c r="C1048" t="s">
        <v>50</v>
      </c>
      <c r="D1048" t="s">
        <v>47</v>
      </c>
      <c r="E1048" t="s">
        <v>22</v>
      </c>
      <c r="F1048" t="s">
        <v>17</v>
      </c>
      <c r="G1048">
        <v>49</v>
      </c>
      <c r="H1048">
        <v>102.57</v>
      </c>
      <c r="I1048">
        <v>55.62</v>
      </c>
      <c r="J1048">
        <v>10.42</v>
      </c>
      <c r="K1048">
        <v>5025.9299999999994</v>
      </c>
      <c r="L1048">
        <v>2725.3799999999997</v>
      </c>
      <c r="M1048">
        <v>510.58</v>
      </c>
    </row>
    <row r="1049" spans="2:13" x14ac:dyDescent="0.3">
      <c r="B1049" s="5">
        <v>46235</v>
      </c>
      <c r="C1049" t="s">
        <v>41</v>
      </c>
      <c r="D1049" t="s">
        <v>42</v>
      </c>
      <c r="E1049" t="s">
        <v>22</v>
      </c>
      <c r="F1049" t="s">
        <v>17</v>
      </c>
      <c r="G1049">
        <v>31</v>
      </c>
      <c r="H1049">
        <v>224.21</v>
      </c>
      <c r="I1049">
        <v>115.69</v>
      </c>
      <c r="J1049">
        <v>10.31</v>
      </c>
      <c r="K1049">
        <v>6950.51</v>
      </c>
      <c r="L1049">
        <v>3586.39</v>
      </c>
      <c r="M1049">
        <v>319.61</v>
      </c>
    </row>
    <row r="1050" spans="2:13" x14ac:dyDescent="0.3">
      <c r="B1050" s="5">
        <v>46235</v>
      </c>
      <c r="C1050" t="s">
        <v>43</v>
      </c>
      <c r="D1050" t="s">
        <v>42</v>
      </c>
      <c r="E1050" t="s">
        <v>22</v>
      </c>
      <c r="F1050" t="s">
        <v>17</v>
      </c>
      <c r="G1050">
        <v>26</v>
      </c>
      <c r="H1050">
        <v>185.86</v>
      </c>
      <c r="I1050">
        <v>95.15</v>
      </c>
      <c r="J1050">
        <v>10.33</v>
      </c>
      <c r="K1050">
        <v>4832.3600000000006</v>
      </c>
      <c r="L1050">
        <v>2473.9</v>
      </c>
      <c r="M1050">
        <v>268.58</v>
      </c>
    </row>
    <row r="1051" spans="2:13" x14ac:dyDescent="0.3">
      <c r="B1051" s="5">
        <v>46235</v>
      </c>
      <c r="C1051" t="s">
        <v>44</v>
      </c>
      <c r="D1051" t="s">
        <v>42</v>
      </c>
      <c r="E1051" t="s">
        <v>22</v>
      </c>
      <c r="F1051" t="s">
        <v>17</v>
      </c>
      <c r="G1051">
        <v>15</v>
      </c>
      <c r="H1051">
        <v>243.3</v>
      </c>
      <c r="I1051">
        <v>127.88</v>
      </c>
      <c r="J1051">
        <v>10.34</v>
      </c>
      <c r="K1051">
        <v>3649.5</v>
      </c>
      <c r="L1051">
        <v>1918.1999999999998</v>
      </c>
      <c r="M1051">
        <v>155.1</v>
      </c>
    </row>
    <row r="1052" spans="2:13" x14ac:dyDescent="0.3">
      <c r="B1052" s="5">
        <v>46235</v>
      </c>
      <c r="C1052" t="s">
        <v>45</v>
      </c>
      <c r="D1052" t="s">
        <v>42</v>
      </c>
      <c r="E1052" t="s">
        <v>22</v>
      </c>
      <c r="F1052" t="s">
        <v>17</v>
      </c>
      <c r="G1052">
        <v>25</v>
      </c>
      <c r="H1052">
        <v>114.56</v>
      </c>
      <c r="I1052">
        <v>58.06</v>
      </c>
      <c r="J1052">
        <v>10.41</v>
      </c>
      <c r="K1052">
        <v>2864</v>
      </c>
      <c r="L1052">
        <v>1451.5</v>
      </c>
      <c r="M1052">
        <v>260.25</v>
      </c>
    </row>
    <row r="1053" spans="2:13" x14ac:dyDescent="0.3">
      <c r="B1053" s="5">
        <v>46235</v>
      </c>
      <c r="C1053" t="s">
        <v>26</v>
      </c>
      <c r="D1053" t="s">
        <v>27</v>
      </c>
      <c r="E1053" t="s">
        <v>22</v>
      </c>
      <c r="F1053" t="s">
        <v>17</v>
      </c>
      <c r="G1053">
        <v>79</v>
      </c>
      <c r="H1053">
        <v>156.94</v>
      </c>
      <c r="I1053">
        <v>98.04</v>
      </c>
      <c r="J1053">
        <v>10.32</v>
      </c>
      <c r="K1053">
        <v>12398.26</v>
      </c>
      <c r="L1053">
        <v>7745.1600000000008</v>
      </c>
      <c r="M1053">
        <v>815.28</v>
      </c>
    </row>
    <row r="1054" spans="2:13" x14ac:dyDescent="0.3">
      <c r="B1054" s="5">
        <v>46235</v>
      </c>
      <c r="C1054" t="s">
        <v>28</v>
      </c>
      <c r="D1054" t="s">
        <v>27</v>
      </c>
      <c r="E1054" t="s">
        <v>22</v>
      </c>
      <c r="F1054" t="s">
        <v>17</v>
      </c>
      <c r="G1054">
        <v>56</v>
      </c>
      <c r="H1054">
        <v>123.96</v>
      </c>
      <c r="I1054">
        <v>76.11</v>
      </c>
      <c r="J1054">
        <v>10.35</v>
      </c>
      <c r="K1054">
        <v>6941.7599999999993</v>
      </c>
      <c r="L1054">
        <v>4262.16</v>
      </c>
      <c r="M1054">
        <v>579.6</v>
      </c>
    </row>
    <row r="1055" spans="2:13" x14ac:dyDescent="0.3">
      <c r="B1055" s="5">
        <v>46235</v>
      </c>
      <c r="C1055" t="s">
        <v>29</v>
      </c>
      <c r="D1055" t="s">
        <v>27</v>
      </c>
      <c r="E1055" t="s">
        <v>22</v>
      </c>
      <c r="F1055" t="s">
        <v>17</v>
      </c>
      <c r="G1055">
        <v>48</v>
      </c>
      <c r="H1055">
        <v>173.83</v>
      </c>
      <c r="I1055">
        <v>109.22</v>
      </c>
      <c r="J1055">
        <v>10.3</v>
      </c>
      <c r="K1055">
        <v>8343.84</v>
      </c>
      <c r="L1055">
        <v>5242.5599999999995</v>
      </c>
      <c r="M1055">
        <v>494.40000000000003</v>
      </c>
    </row>
    <row r="1056" spans="2:13" x14ac:dyDescent="0.3">
      <c r="B1056" s="5">
        <v>46235</v>
      </c>
      <c r="C1056" t="s">
        <v>30</v>
      </c>
      <c r="D1056" t="s">
        <v>27</v>
      </c>
      <c r="E1056" t="s">
        <v>22</v>
      </c>
      <c r="F1056" t="s">
        <v>17</v>
      </c>
      <c r="G1056">
        <v>67</v>
      </c>
      <c r="H1056">
        <v>109.58</v>
      </c>
      <c r="I1056">
        <v>67.86</v>
      </c>
      <c r="J1056">
        <v>10.3</v>
      </c>
      <c r="K1056">
        <v>7341.86</v>
      </c>
      <c r="L1056">
        <v>4546.62</v>
      </c>
      <c r="M1056">
        <v>690.1</v>
      </c>
    </row>
    <row r="1057" spans="2:13" x14ac:dyDescent="0.3">
      <c r="B1057" s="5">
        <v>46235</v>
      </c>
      <c r="C1057" t="s">
        <v>36</v>
      </c>
      <c r="D1057" t="s">
        <v>37</v>
      </c>
      <c r="E1057" t="s">
        <v>22</v>
      </c>
      <c r="F1057" t="s">
        <v>17</v>
      </c>
      <c r="G1057">
        <v>61</v>
      </c>
      <c r="H1057">
        <v>210.17</v>
      </c>
      <c r="I1057">
        <v>140.91</v>
      </c>
      <c r="J1057">
        <v>10.31</v>
      </c>
      <c r="K1057">
        <v>12820.369999999999</v>
      </c>
      <c r="L1057">
        <v>8595.51</v>
      </c>
      <c r="M1057">
        <v>628.91000000000008</v>
      </c>
    </row>
    <row r="1058" spans="2:13" x14ac:dyDescent="0.3">
      <c r="B1058" s="5">
        <v>46235</v>
      </c>
      <c r="C1058" t="s">
        <v>38</v>
      </c>
      <c r="D1058" t="s">
        <v>37</v>
      </c>
      <c r="E1058" t="s">
        <v>22</v>
      </c>
      <c r="F1058" t="s">
        <v>17</v>
      </c>
      <c r="G1058">
        <v>27</v>
      </c>
      <c r="H1058">
        <v>255.36</v>
      </c>
      <c r="I1058">
        <v>170.29</v>
      </c>
      <c r="J1058">
        <v>10.38</v>
      </c>
      <c r="K1058">
        <v>6894.72</v>
      </c>
      <c r="L1058">
        <v>4597.83</v>
      </c>
      <c r="M1058">
        <v>280.26000000000005</v>
      </c>
    </row>
    <row r="1059" spans="2:13" x14ac:dyDescent="0.3">
      <c r="B1059" s="5">
        <v>46235</v>
      </c>
      <c r="C1059" t="s">
        <v>39</v>
      </c>
      <c r="D1059" t="s">
        <v>37</v>
      </c>
      <c r="E1059" t="s">
        <v>22</v>
      </c>
      <c r="F1059" t="s">
        <v>17</v>
      </c>
      <c r="G1059">
        <v>17</v>
      </c>
      <c r="H1059">
        <v>363.27</v>
      </c>
      <c r="I1059">
        <v>241.21</v>
      </c>
      <c r="J1059">
        <v>10.3</v>
      </c>
      <c r="K1059">
        <v>6175.59</v>
      </c>
      <c r="L1059">
        <v>4100.57</v>
      </c>
      <c r="M1059">
        <v>175.10000000000002</v>
      </c>
    </row>
    <row r="1060" spans="2:13" x14ac:dyDescent="0.3">
      <c r="B1060" s="5">
        <v>46235</v>
      </c>
      <c r="C1060" t="s">
        <v>40</v>
      </c>
      <c r="D1060" t="s">
        <v>37</v>
      </c>
      <c r="E1060" t="s">
        <v>22</v>
      </c>
      <c r="F1060" t="s">
        <v>17</v>
      </c>
      <c r="G1060">
        <v>30</v>
      </c>
      <c r="H1060">
        <v>164.47</v>
      </c>
      <c r="I1060">
        <v>109.8</v>
      </c>
      <c r="J1060">
        <v>10.33</v>
      </c>
      <c r="K1060">
        <v>4934.1000000000004</v>
      </c>
      <c r="L1060">
        <v>3294</v>
      </c>
      <c r="M1060">
        <v>309.89999999999998</v>
      </c>
    </row>
    <row r="1061" spans="2:13" x14ac:dyDescent="0.3">
      <c r="B1061" s="5">
        <v>46266</v>
      </c>
      <c r="C1061" t="s">
        <v>14</v>
      </c>
      <c r="D1061" t="s">
        <v>15</v>
      </c>
      <c r="E1061" t="s">
        <v>22</v>
      </c>
      <c r="F1061" t="s">
        <v>17</v>
      </c>
      <c r="G1061">
        <v>52</v>
      </c>
      <c r="H1061">
        <v>319.06</v>
      </c>
      <c r="I1061">
        <v>210.51</v>
      </c>
      <c r="J1061">
        <v>10.34</v>
      </c>
      <c r="K1061">
        <v>16591.12</v>
      </c>
      <c r="L1061">
        <v>10946.52</v>
      </c>
      <c r="M1061">
        <v>537.67999999999995</v>
      </c>
    </row>
    <row r="1062" spans="2:13" x14ac:dyDescent="0.3">
      <c r="B1062" s="5">
        <v>46266</v>
      </c>
      <c r="C1062" t="s">
        <v>23</v>
      </c>
      <c r="D1062" t="s">
        <v>15</v>
      </c>
      <c r="E1062" t="s">
        <v>22</v>
      </c>
      <c r="F1062" t="s">
        <v>17</v>
      </c>
      <c r="G1062">
        <v>133</v>
      </c>
      <c r="H1062">
        <v>140.78</v>
      </c>
      <c r="I1062">
        <v>91.9</v>
      </c>
      <c r="J1062">
        <v>10.31</v>
      </c>
      <c r="K1062">
        <v>18723.740000000002</v>
      </c>
      <c r="L1062">
        <v>12222.7</v>
      </c>
      <c r="M1062">
        <v>1371.23</v>
      </c>
    </row>
    <row r="1063" spans="2:13" x14ac:dyDescent="0.3">
      <c r="B1063" s="5">
        <v>46266</v>
      </c>
      <c r="C1063" t="s">
        <v>24</v>
      </c>
      <c r="D1063" t="s">
        <v>15</v>
      </c>
      <c r="E1063" t="s">
        <v>22</v>
      </c>
      <c r="F1063" t="s">
        <v>17</v>
      </c>
      <c r="G1063">
        <v>59</v>
      </c>
      <c r="H1063">
        <v>233.76</v>
      </c>
      <c r="I1063">
        <v>154.78</v>
      </c>
      <c r="J1063">
        <v>10.32</v>
      </c>
      <c r="K1063">
        <v>13791.84</v>
      </c>
      <c r="L1063">
        <v>9132.02</v>
      </c>
      <c r="M1063">
        <v>608.88</v>
      </c>
    </row>
    <row r="1064" spans="2:13" x14ac:dyDescent="0.3">
      <c r="B1064" s="5">
        <v>46266</v>
      </c>
      <c r="C1064" t="s">
        <v>25</v>
      </c>
      <c r="D1064" t="s">
        <v>15</v>
      </c>
      <c r="E1064" t="s">
        <v>22</v>
      </c>
      <c r="F1064" t="s">
        <v>17</v>
      </c>
      <c r="G1064">
        <v>29</v>
      </c>
      <c r="H1064">
        <v>408.18</v>
      </c>
      <c r="I1064">
        <v>272.08</v>
      </c>
      <c r="J1064">
        <v>10.36</v>
      </c>
      <c r="K1064">
        <v>11837.22</v>
      </c>
      <c r="L1064">
        <v>7890.32</v>
      </c>
      <c r="M1064">
        <v>300.44</v>
      </c>
    </row>
    <row r="1065" spans="2:13" x14ac:dyDescent="0.3">
      <c r="B1065" s="5">
        <v>46266</v>
      </c>
      <c r="C1065" t="s">
        <v>31</v>
      </c>
      <c r="D1065" t="s">
        <v>32</v>
      </c>
      <c r="E1065" t="s">
        <v>22</v>
      </c>
      <c r="F1065" t="s">
        <v>17</v>
      </c>
      <c r="G1065">
        <v>126</v>
      </c>
      <c r="H1065">
        <v>93.05</v>
      </c>
      <c r="I1065">
        <v>59.96</v>
      </c>
      <c r="J1065">
        <v>10.34</v>
      </c>
      <c r="K1065">
        <v>11724.3</v>
      </c>
      <c r="L1065">
        <v>7554.96</v>
      </c>
      <c r="M1065">
        <v>1302.8399999999999</v>
      </c>
    </row>
    <row r="1066" spans="2:13" x14ac:dyDescent="0.3">
      <c r="B1066" s="5">
        <v>46266</v>
      </c>
      <c r="C1066" t="s">
        <v>33</v>
      </c>
      <c r="D1066" t="s">
        <v>32</v>
      </c>
      <c r="E1066" t="s">
        <v>22</v>
      </c>
      <c r="F1066" t="s">
        <v>17</v>
      </c>
      <c r="G1066">
        <v>109</v>
      </c>
      <c r="H1066">
        <v>147.85</v>
      </c>
      <c r="I1066">
        <v>94.76</v>
      </c>
      <c r="J1066">
        <v>10.39</v>
      </c>
      <c r="K1066">
        <v>16115.65</v>
      </c>
      <c r="L1066">
        <v>10328.84</v>
      </c>
      <c r="M1066">
        <v>1132.51</v>
      </c>
    </row>
    <row r="1067" spans="2:13" x14ac:dyDescent="0.3">
      <c r="B1067" s="5">
        <v>46266</v>
      </c>
      <c r="C1067" t="s">
        <v>34</v>
      </c>
      <c r="D1067" t="s">
        <v>32</v>
      </c>
      <c r="E1067" t="s">
        <v>22</v>
      </c>
      <c r="F1067" t="s">
        <v>17</v>
      </c>
      <c r="G1067">
        <v>89</v>
      </c>
      <c r="H1067">
        <v>114.4</v>
      </c>
      <c r="I1067">
        <v>72.900000000000006</v>
      </c>
      <c r="J1067">
        <v>10.3</v>
      </c>
      <c r="K1067">
        <v>10181.6</v>
      </c>
      <c r="L1067">
        <v>6488.1</v>
      </c>
      <c r="M1067">
        <v>916.7</v>
      </c>
    </row>
    <row r="1068" spans="2:13" x14ac:dyDescent="0.3">
      <c r="B1068" s="5">
        <v>46266</v>
      </c>
      <c r="C1068" t="s">
        <v>35</v>
      </c>
      <c r="D1068" t="s">
        <v>32</v>
      </c>
      <c r="E1068" t="s">
        <v>22</v>
      </c>
      <c r="F1068" t="s">
        <v>17</v>
      </c>
      <c r="G1068">
        <v>22</v>
      </c>
      <c r="H1068">
        <v>223.48</v>
      </c>
      <c r="I1068">
        <v>139.46</v>
      </c>
      <c r="J1068">
        <v>10.29</v>
      </c>
      <c r="K1068">
        <v>4916.5599999999995</v>
      </c>
      <c r="L1068">
        <v>3068.1200000000003</v>
      </c>
      <c r="M1068">
        <v>226.38</v>
      </c>
    </row>
    <row r="1069" spans="2:13" x14ac:dyDescent="0.3">
      <c r="B1069" s="5">
        <v>46266</v>
      </c>
      <c r="C1069" t="s">
        <v>46</v>
      </c>
      <c r="D1069" t="s">
        <v>47</v>
      </c>
      <c r="E1069" t="s">
        <v>22</v>
      </c>
      <c r="F1069" t="s">
        <v>17</v>
      </c>
      <c r="G1069">
        <v>39</v>
      </c>
      <c r="H1069">
        <v>169.35</v>
      </c>
      <c r="I1069">
        <v>93.34</v>
      </c>
      <c r="J1069">
        <v>10.32</v>
      </c>
      <c r="K1069">
        <v>6604.65</v>
      </c>
      <c r="L1069">
        <v>3640.26</v>
      </c>
      <c r="M1069">
        <v>402.48</v>
      </c>
    </row>
    <row r="1070" spans="2:13" x14ac:dyDescent="0.3">
      <c r="B1070" s="5">
        <v>46266</v>
      </c>
      <c r="C1070" t="s">
        <v>48</v>
      </c>
      <c r="D1070" t="s">
        <v>47</v>
      </c>
      <c r="E1070" t="s">
        <v>22</v>
      </c>
      <c r="F1070" t="s">
        <v>17</v>
      </c>
      <c r="G1070">
        <v>37</v>
      </c>
      <c r="H1070">
        <v>140.63999999999999</v>
      </c>
      <c r="I1070">
        <v>77.08</v>
      </c>
      <c r="J1070">
        <v>10.3</v>
      </c>
      <c r="K1070">
        <v>5203.6799999999994</v>
      </c>
      <c r="L1070">
        <v>2851.96</v>
      </c>
      <c r="M1070">
        <v>381.1</v>
      </c>
    </row>
    <row r="1071" spans="2:13" x14ac:dyDescent="0.3">
      <c r="B1071" s="5">
        <v>46266</v>
      </c>
      <c r="C1071" t="s">
        <v>49</v>
      </c>
      <c r="D1071" t="s">
        <v>47</v>
      </c>
      <c r="E1071" t="s">
        <v>22</v>
      </c>
      <c r="F1071" t="s">
        <v>17</v>
      </c>
      <c r="G1071">
        <v>19</v>
      </c>
      <c r="H1071">
        <v>281.55</v>
      </c>
      <c r="I1071">
        <v>157.86000000000001</v>
      </c>
      <c r="J1071">
        <v>10.36</v>
      </c>
      <c r="K1071">
        <v>5349.45</v>
      </c>
      <c r="L1071">
        <v>2999.34</v>
      </c>
      <c r="M1071">
        <v>196.83999999999997</v>
      </c>
    </row>
    <row r="1072" spans="2:13" x14ac:dyDescent="0.3">
      <c r="B1072" s="5">
        <v>46266</v>
      </c>
      <c r="C1072" t="s">
        <v>50</v>
      </c>
      <c r="D1072" t="s">
        <v>47</v>
      </c>
      <c r="E1072" t="s">
        <v>22</v>
      </c>
      <c r="F1072" t="s">
        <v>17</v>
      </c>
      <c r="G1072">
        <v>50</v>
      </c>
      <c r="H1072">
        <v>102.57</v>
      </c>
      <c r="I1072">
        <v>55.62</v>
      </c>
      <c r="J1072">
        <v>10.42</v>
      </c>
      <c r="K1072">
        <v>5128.5</v>
      </c>
      <c r="L1072">
        <v>2781</v>
      </c>
      <c r="M1072">
        <v>521</v>
      </c>
    </row>
    <row r="1073" spans="2:13" x14ac:dyDescent="0.3">
      <c r="B1073" s="5">
        <v>46266</v>
      </c>
      <c r="C1073" t="s">
        <v>41</v>
      </c>
      <c r="D1073" t="s">
        <v>42</v>
      </c>
      <c r="E1073" t="s">
        <v>22</v>
      </c>
      <c r="F1073" t="s">
        <v>17</v>
      </c>
      <c r="G1073">
        <v>32</v>
      </c>
      <c r="H1073">
        <v>224.21</v>
      </c>
      <c r="I1073">
        <v>115.69</v>
      </c>
      <c r="J1073">
        <v>10.31</v>
      </c>
      <c r="K1073">
        <v>7174.72</v>
      </c>
      <c r="L1073">
        <v>3702.08</v>
      </c>
      <c r="M1073">
        <v>329.92</v>
      </c>
    </row>
    <row r="1074" spans="2:13" x14ac:dyDescent="0.3">
      <c r="B1074" s="5">
        <v>46266</v>
      </c>
      <c r="C1074" t="s">
        <v>43</v>
      </c>
      <c r="D1074" t="s">
        <v>42</v>
      </c>
      <c r="E1074" t="s">
        <v>22</v>
      </c>
      <c r="F1074" t="s">
        <v>17</v>
      </c>
      <c r="G1074">
        <v>29</v>
      </c>
      <c r="H1074">
        <v>185.86</v>
      </c>
      <c r="I1074">
        <v>95.15</v>
      </c>
      <c r="J1074">
        <v>10.33</v>
      </c>
      <c r="K1074">
        <v>5389.9400000000005</v>
      </c>
      <c r="L1074">
        <v>2759.3500000000004</v>
      </c>
      <c r="M1074">
        <v>299.57</v>
      </c>
    </row>
    <row r="1075" spans="2:13" x14ac:dyDescent="0.3">
      <c r="B1075" s="5">
        <v>46266</v>
      </c>
      <c r="C1075" t="s">
        <v>44</v>
      </c>
      <c r="D1075" t="s">
        <v>42</v>
      </c>
      <c r="E1075" t="s">
        <v>22</v>
      </c>
      <c r="F1075" t="s">
        <v>17</v>
      </c>
      <c r="G1075">
        <v>16</v>
      </c>
      <c r="H1075">
        <v>243.3</v>
      </c>
      <c r="I1075">
        <v>127.88</v>
      </c>
      <c r="J1075">
        <v>10.34</v>
      </c>
      <c r="K1075">
        <v>3892.8</v>
      </c>
      <c r="L1075">
        <v>2046.08</v>
      </c>
      <c r="M1075">
        <v>165.44</v>
      </c>
    </row>
    <row r="1076" spans="2:13" x14ac:dyDescent="0.3">
      <c r="B1076" s="5">
        <v>46266</v>
      </c>
      <c r="C1076" t="s">
        <v>45</v>
      </c>
      <c r="D1076" t="s">
        <v>42</v>
      </c>
      <c r="E1076" t="s">
        <v>22</v>
      </c>
      <c r="F1076" t="s">
        <v>17</v>
      </c>
      <c r="G1076">
        <v>25</v>
      </c>
      <c r="H1076">
        <v>114.56</v>
      </c>
      <c r="I1076">
        <v>58.06</v>
      </c>
      <c r="J1076">
        <v>10.41</v>
      </c>
      <c r="K1076">
        <v>2864</v>
      </c>
      <c r="L1076">
        <v>1451.5</v>
      </c>
      <c r="M1076">
        <v>260.25</v>
      </c>
    </row>
    <row r="1077" spans="2:13" x14ac:dyDescent="0.3">
      <c r="B1077" s="5">
        <v>46266</v>
      </c>
      <c r="C1077" t="s">
        <v>26</v>
      </c>
      <c r="D1077" t="s">
        <v>27</v>
      </c>
      <c r="E1077" t="s">
        <v>22</v>
      </c>
      <c r="F1077" t="s">
        <v>17</v>
      </c>
      <c r="G1077">
        <v>73</v>
      </c>
      <c r="H1077">
        <v>156.94</v>
      </c>
      <c r="I1077">
        <v>98.04</v>
      </c>
      <c r="J1077">
        <v>10.32</v>
      </c>
      <c r="K1077">
        <v>11456.619999999999</v>
      </c>
      <c r="L1077">
        <v>7156.92</v>
      </c>
      <c r="M1077">
        <v>753.36</v>
      </c>
    </row>
    <row r="1078" spans="2:13" x14ac:dyDescent="0.3">
      <c r="B1078" s="5">
        <v>46266</v>
      </c>
      <c r="C1078" t="s">
        <v>28</v>
      </c>
      <c r="D1078" t="s">
        <v>27</v>
      </c>
      <c r="E1078" t="s">
        <v>22</v>
      </c>
      <c r="F1078" t="s">
        <v>17</v>
      </c>
      <c r="G1078">
        <v>51</v>
      </c>
      <c r="H1078">
        <v>123.96</v>
      </c>
      <c r="I1078">
        <v>76.11</v>
      </c>
      <c r="J1078">
        <v>10.35</v>
      </c>
      <c r="K1078">
        <v>6321.96</v>
      </c>
      <c r="L1078">
        <v>3881.61</v>
      </c>
      <c r="M1078">
        <v>527.85</v>
      </c>
    </row>
    <row r="1079" spans="2:13" x14ac:dyDescent="0.3">
      <c r="B1079" s="5">
        <v>46266</v>
      </c>
      <c r="C1079" t="s">
        <v>29</v>
      </c>
      <c r="D1079" t="s">
        <v>27</v>
      </c>
      <c r="E1079" t="s">
        <v>22</v>
      </c>
      <c r="F1079" t="s">
        <v>17</v>
      </c>
      <c r="G1079">
        <v>47</v>
      </c>
      <c r="H1079">
        <v>173.83</v>
      </c>
      <c r="I1079">
        <v>109.22</v>
      </c>
      <c r="J1079">
        <v>10.3</v>
      </c>
      <c r="K1079">
        <v>8170.01</v>
      </c>
      <c r="L1079">
        <v>5133.34</v>
      </c>
      <c r="M1079">
        <v>484.1</v>
      </c>
    </row>
    <row r="1080" spans="2:13" x14ac:dyDescent="0.3">
      <c r="B1080" s="5">
        <v>46266</v>
      </c>
      <c r="C1080" t="s">
        <v>30</v>
      </c>
      <c r="D1080" t="s">
        <v>27</v>
      </c>
      <c r="E1080" t="s">
        <v>22</v>
      </c>
      <c r="F1080" t="s">
        <v>17</v>
      </c>
      <c r="G1080">
        <v>67</v>
      </c>
      <c r="H1080">
        <v>109.58</v>
      </c>
      <c r="I1080">
        <v>67.86</v>
      </c>
      <c r="J1080">
        <v>10.3</v>
      </c>
      <c r="K1080">
        <v>7341.86</v>
      </c>
      <c r="L1080">
        <v>4546.62</v>
      </c>
      <c r="M1080">
        <v>690.1</v>
      </c>
    </row>
    <row r="1081" spans="2:13" x14ac:dyDescent="0.3">
      <c r="B1081" s="5">
        <v>46266</v>
      </c>
      <c r="C1081" t="s">
        <v>36</v>
      </c>
      <c r="D1081" t="s">
        <v>37</v>
      </c>
      <c r="E1081" t="s">
        <v>22</v>
      </c>
      <c r="F1081" t="s">
        <v>17</v>
      </c>
      <c r="G1081">
        <v>58</v>
      </c>
      <c r="H1081">
        <v>210.17</v>
      </c>
      <c r="I1081">
        <v>140.91</v>
      </c>
      <c r="J1081">
        <v>10.31</v>
      </c>
      <c r="K1081">
        <v>12189.859999999999</v>
      </c>
      <c r="L1081">
        <v>8172.78</v>
      </c>
      <c r="M1081">
        <v>597.98</v>
      </c>
    </row>
    <row r="1082" spans="2:13" x14ac:dyDescent="0.3">
      <c r="B1082" s="5">
        <v>46266</v>
      </c>
      <c r="C1082" t="s">
        <v>38</v>
      </c>
      <c r="D1082" t="s">
        <v>37</v>
      </c>
      <c r="E1082" t="s">
        <v>22</v>
      </c>
      <c r="F1082" t="s">
        <v>17</v>
      </c>
      <c r="G1082">
        <v>23</v>
      </c>
      <c r="H1082">
        <v>255.36</v>
      </c>
      <c r="I1082">
        <v>170.29</v>
      </c>
      <c r="J1082">
        <v>10.38</v>
      </c>
      <c r="K1082">
        <v>5873.2800000000007</v>
      </c>
      <c r="L1082">
        <v>3916.6699999999996</v>
      </c>
      <c r="M1082">
        <v>238.74</v>
      </c>
    </row>
    <row r="1083" spans="2:13" x14ac:dyDescent="0.3">
      <c r="B1083" s="5">
        <v>46266</v>
      </c>
      <c r="C1083" t="s">
        <v>39</v>
      </c>
      <c r="D1083" t="s">
        <v>37</v>
      </c>
      <c r="E1083" t="s">
        <v>22</v>
      </c>
      <c r="F1083" t="s">
        <v>17</v>
      </c>
      <c r="G1083">
        <v>15</v>
      </c>
      <c r="H1083">
        <v>363.27</v>
      </c>
      <c r="I1083">
        <v>241.21</v>
      </c>
      <c r="J1083">
        <v>10.3</v>
      </c>
      <c r="K1083">
        <v>5449.0499999999993</v>
      </c>
      <c r="L1083">
        <v>3618.15</v>
      </c>
      <c r="M1083">
        <v>154.5</v>
      </c>
    </row>
    <row r="1084" spans="2:13" x14ac:dyDescent="0.3">
      <c r="B1084" s="5">
        <v>46266</v>
      </c>
      <c r="C1084" t="s">
        <v>40</v>
      </c>
      <c r="D1084" t="s">
        <v>37</v>
      </c>
      <c r="E1084" t="s">
        <v>22</v>
      </c>
      <c r="F1084" t="s">
        <v>17</v>
      </c>
      <c r="G1084">
        <v>27</v>
      </c>
      <c r="H1084">
        <v>164.47</v>
      </c>
      <c r="I1084">
        <v>109.8</v>
      </c>
      <c r="J1084">
        <v>10.33</v>
      </c>
      <c r="K1084">
        <v>4440.6899999999996</v>
      </c>
      <c r="L1084">
        <v>2964.6</v>
      </c>
      <c r="M1084">
        <v>278.91000000000003</v>
      </c>
    </row>
    <row r="1085" spans="2:13" x14ac:dyDescent="0.3">
      <c r="B1085" s="5">
        <v>46296</v>
      </c>
      <c r="C1085" t="s">
        <v>14</v>
      </c>
      <c r="D1085" t="s">
        <v>15</v>
      </c>
      <c r="E1085" t="s">
        <v>22</v>
      </c>
      <c r="F1085" t="s">
        <v>17</v>
      </c>
      <c r="G1085">
        <v>47</v>
      </c>
      <c r="H1085">
        <v>319.06</v>
      </c>
      <c r="I1085">
        <v>210.51</v>
      </c>
      <c r="J1085">
        <v>10.34</v>
      </c>
      <c r="K1085">
        <v>14995.82</v>
      </c>
      <c r="L1085">
        <v>9893.9699999999993</v>
      </c>
      <c r="M1085">
        <v>485.98</v>
      </c>
    </row>
    <row r="1086" spans="2:13" x14ac:dyDescent="0.3">
      <c r="B1086" s="5">
        <v>46296</v>
      </c>
      <c r="C1086" t="s">
        <v>23</v>
      </c>
      <c r="D1086" t="s">
        <v>15</v>
      </c>
      <c r="E1086" t="s">
        <v>22</v>
      </c>
      <c r="F1086" t="s">
        <v>17</v>
      </c>
      <c r="G1086">
        <v>129</v>
      </c>
      <c r="H1086">
        <v>140.78</v>
      </c>
      <c r="I1086">
        <v>91.9</v>
      </c>
      <c r="J1086">
        <v>10.31</v>
      </c>
      <c r="K1086">
        <v>18160.62</v>
      </c>
      <c r="L1086">
        <v>11855.1</v>
      </c>
      <c r="M1086">
        <v>1329.99</v>
      </c>
    </row>
    <row r="1087" spans="2:13" x14ac:dyDescent="0.3">
      <c r="B1087" s="5">
        <v>46296</v>
      </c>
      <c r="C1087" t="s">
        <v>24</v>
      </c>
      <c r="D1087" t="s">
        <v>15</v>
      </c>
      <c r="E1087" t="s">
        <v>22</v>
      </c>
      <c r="F1087" t="s">
        <v>17</v>
      </c>
      <c r="G1087">
        <v>57</v>
      </c>
      <c r="H1087">
        <v>233.76</v>
      </c>
      <c r="I1087">
        <v>154.78</v>
      </c>
      <c r="J1087">
        <v>10.32</v>
      </c>
      <c r="K1087">
        <v>13324.32</v>
      </c>
      <c r="L1087">
        <v>8822.4600000000009</v>
      </c>
      <c r="M1087">
        <v>588.24</v>
      </c>
    </row>
    <row r="1088" spans="2:13" x14ac:dyDescent="0.3">
      <c r="B1088" s="5">
        <v>46296</v>
      </c>
      <c r="C1088" t="s">
        <v>25</v>
      </c>
      <c r="D1088" t="s">
        <v>15</v>
      </c>
      <c r="E1088" t="s">
        <v>22</v>
      </c>
      <c r="F1088" t="s">
        <v>17</v>
      </c>
      <c r="G1088">
        <v>27</v>
      </c>
      <c r="H1088">
        <v>408.18</v>
      </c>
      <c r="I1088">
        <v>272.08</v>
      </c>
      <c r="J1088">
        <v>10.36</v>
      </c>
      <c r="K1088">
        <v>11020.86</v>
      </c>
      <c r="L1088">
        <v>7346.16</v>
      </c>
      <c r="M1088">
        <v>279.71999999999997</v>
      </c>
    </row>
    <row r="1089" spans="2:13" x14ac:dyDescent="0.3">
      <c r="B1089" s="5">
        <v>46296</v>
      </c>
      <c r="C1089" t="s">
        <v>31</v>
      </c>
      <c r="D1089" t="s">
        <v>32</v>
      </c>
      <c r="E1089" t="s">
        <v>22</v>
      </c>
      <c r="F1089" t="s">
        <v>17</v>
      </c>
      <c r="G1089">
        <v>119</v>
      </c>
      <c r="H1089">
        <v>93.05</v>
      </c>
      <c r="I1089">
        <v>59.96</v>
      </c>
      <c r="J1089">
        <v>10.34</v>
      </c>
      <c r="K1089">
        <v>11072.949999999999</v>
      </c>
      <c r="L1089">
        <v>7135.24</v>
      </c>
      <c r="M1089">
        <v>1230.46</v>
      </c>
    </row>
    <row r="1090" spans="2:13" x14ac:dyDescent="0.3">
      <c r="B1090" s="5">
        <v>46296</v>
      </c>
      <c r="C1090" t="s">
        <v>33</v>
      </c>
      <c r="D1090" t="s">
        <v>32</v>
      </c>
      <c r="E1090" t="s">
        <v>22</v>
      </c>
      <c r="F1090" t="s">
        <v>17</v>
      </c>
      <c r="G1090">
        <v>104</v>
      </c>
      <c r="H1090">
        <v>147.85</v>
      </c>
      <c r="I1090">
        <v>94.76</v>
      </c>
      <c r="J1090">
        <v>10.39</v>
      </c>
      <c r="K1090">
        <v>15376.4</v>
      </c>
      <c r="L1090">
        <v>9855.0400000000009</v>
      </c>
      <c r="M1090">
        <v>1080.56</v>
      </c>
    </row>
    <row r="1091" spans="2:13" x14ac:dyDescent="0.3">
      <c r="B1091" s="5">
        <v>46296</v>
      </c>
      <c r="C1091" t="s">
        <v>34</v>
      </c>
      <c r="D1091" t="s">
        <v>32</v>
      </c>
      <c r="E1091" t="s">
        <v>22</v>
      </c>
      <c r="F1091" t="s">
        <v>17</v>
      </c>
      <c r="G1091">
        <v>89</v>
      </c>
      <c r="H1091">
        <v>114.4</v>
      </c>
      <c r="I1091">
        <v>72.900000000000006</v>
      </c>
      <c r="J1091">
        <v>10.3</v>
      </c>
      <c r="K1091">
        <v>10181.6</v>
      </c>
      <c r="L1091">
        <v>6488.1</v>
      </c>
      <c r="M1091">
        <v>916.7</v>
      </c>
    </row>
    <row r="1092" spans="2:13" x14ac:dyDescent="0.3">
      <c r="B1092" s="5">
        <v>46296</v>
      </c>
      <c r="C1092" t="s">
        <v>35</v>
      </c>
      <c r="D1092" t="s">
        <v>32</v>
      </c>
      <c r="E1092" t="s">
        <v>22</v>
      </c>
      <c r="F1092" t="s">
        <v>17</v>
      </c>
      <c r="G1092">
        <v>20</v>
      </c>
      <c r="H1092">
        <v>223.48</v>
      </c>
      <c r="I1092">
        <v>139.46</v>
      </c>
      <c r="J1092">
        <v>10.29</v>
      </c>
      <c r="K1092">
        <v>4469.5999999999995</v>
      </c>
      <c r="L1092">
        <v>2789.2000000000003</v>
      </c>
      <c r="M1092">
        <v>205.79999999999998</v>
      </c>
    </row>
    <row r="1093" spans="2:13" x14ac:dyDescent="0.3">
      <c r="B1093" s="5">
        <v>46296</v>
      </c>
      <c r="C1093" t="s">
        <v>46</v>
      </c>
      <c r="D1093" t="s">
        <v>47</v>
      </c>
      <c r="E1093" t="s">
        <v>22</v>
      </c>
      <c r="F1093" t="s">
        <v>17</v>
      </c>
      <c r="G1093">
        <v>41</v>
      </c>
      <c r="H1093">
        <v>169.35</v>
      </c>
      <c r="I1093">
        <v>93.34</v>
      </c>
      <c r="J1093">
        <v>10.32</v>
      </c>
      <c r="K1093">
        <v>6943.3499999999995</v>
      </c>
      <c r="L1093">
        <v>3826.94</v>
      </c>
      <c r="M1093">
        <v>423.12</v>
      </c>
    </row>
    <row r="1094" spans="2:13" x14ac:dyDescent="0.3">
      <c r="B1094" s="5">
        <v>46296</v>
      </c>
      <c r="C1094" t="s">
        <v>48</v>
      </c>
      <c r="D1094" t="s">
        <v>47</v>
      </c>
      <c r="E1094" t="s">
        <v>22</v>
      </c>
      <c r="F1094" t="s">
        <v>17</v>
      </c>
      <c r="G1094">
        <v>38</v>
      </c>
      <c r="H1094">
        <v>140.63999999999999</v>
      </c>
      <c r="I1094">
        <v>77.08</v>
      </c>
      <c r="J1094">
        <v>10.3</v>
      </c>
      <c r="K1094">
        <v>5344.32</v>
      </c>
      <c r="L1094">
        <v>2929.04</v>
      </c>
      <c r="M1094">
        <v>391.40000000000003</v>
      </c>
    </row>
    <row r="1095" spans="2:13" x14ac:dyDescent="0.3">
      <c r="B1095" s="5">
        <v>46296</v>
      </c>
      <c r="C1095" t="s">
        <v>49</v>
      </c>
      <c r="D1095" t="s">
        <v>47</v>
      </c>
      <c r="E1095" t="s">
        <v>22</v>
      </c>
      <c r="F1095" t="s">
        <v>17</v>
      </c>
      <c r="G1095">
        <v>21</v>
      </c>
      <c r="H1095">
        <v>281.55</v>
      </c>
      <c r="I1095">
        <v>157.86000000000001</v>
      </c>
      <c r="J1095">
        <v>10.36</v>
      </c>
      <c r="K1095">
        <v>5912.55</v>
      </c>
      <c r="L1095">
        <v>3315.0600000000004</v>
      </c>
      <c r="M1095">
        <v>217.56</v>
      </c>
    </row>
    <row r="1096" spans="2:13" x14ac:dyDescent="0.3">
      <c r="B1096" s="5">
        <v>46296</v>
      </c>
      <c r="C1096" t="s">
        <v>50</v>
      </c>
      <c r="D1096" t="s">
        <v>47</v>
      </c>
      <c r="E1096" t="s">
        <v>22</v>
      </c>
      <c r="F1096" t="s">
        <v>17</v>
      </c>
      <c r="G1096">
        <v>52</v>
      </c>
      <c r="H1096">
        <v>102.57</v>
      </c>
      <c r="I1096">
        <v>55.62</v>
      </c>
      <c r="J1096">
        <v>10.42</v>
      </c>
      <c r="K1096">
        <v>5333.6399999999994</v>
      </c>
      <c r="L1096">
        <v>2892.24</v>
      </c>
      <c r="M1096">
        <v>541.84</v>
      </c>
    </row>
    <row r="1097" spans="2:13" x14ac:dyDescent="0.3">
      <c r="B1097" s="5">
        <v>46296</v>
      </c>
      <c r="C1097" t="s">
        <v>41</v>
      </c>
      <c r="D1097" t="s">
        <v>42</v>
      </c>
      <c r="E1097" t="s">
        <v>22</v>
      </c>
      <c r="F1097" t="s">
        <v>17</v>
      </c>
      <c r="G1097">
        <v>34</v>
      </c>
      <c r="H1097">
        <v>224.21</v>
      </c>
      <c r="I1097">
        <v>115.69</v>
      </c>
      <c r="J1097">
        <v>10.31</v>
      </c>
      <c r="K1097">
        <v>7623.14</v>
      </c>
      <c r="L1097">
        <v>3933.46</v>
      </c>
      <c r="M1097">
        <v>350.54</v>
      </c>
    </row>
    <row r="1098" spans="2:13" x14ac:dyDescent="0.3">
      <c r="B1098" s="5">
        <v>46296</v>
      </c>
      <c r="C1098" t="s">
        <v>43</v>
      </c>
      <c r="D1098" t="s">
        <v>42</v>
      </c>
      <c r="E1098" t="s">
        <v>22</v>
      </c>
      <c r="F1098" t="s">
        <v>17</v>
      </c>
      <c r="G1098">
        <v>31</v>
      </c>
      <c r="H1098">
        <v>185.86</v>
      </c>
      <c r="I1098">
        <v>95.15</v>
      </c>
      <c r="J1098">
        <v>10.33</v>
      </c>
      <c r="K1098">
        <v>5761.6600000000008</v>
      </c>
      <c r="L1098">
        <v>2949.65</v>
      </c>
      <c r="M1098">
        <v>320.23</v>
      </c>
    </row>
    <row r="1099" spans="2:13" x14ac:dyDescent="0.3">
      <c r="B1099" s="5">
        <v>46296</v>
      </c>
      <c r="C1099" t="s">
        <v>44</v>
      </c>
      <c r="D1099" t="s">
        <v>42</v>
      </c>
      <c r="E1099" t="s">
        <v>22</v>
      </c>
      <c r="F1099" t="s">
        <v>17</v>
      </c>
      <c r="G1099">
        <v>16</v>
      </c>
      <c r="H1099">
        <v>243.3</v>
      </c>
      <c r="I1099">
        <v>127.88</v>
      </c>
      <c r="J1099">
        <v>10.34</v>
      </c>
      <c r="K1099">
        <v>3892.8</v>
      </c>
      <c r="L1099">
        <v>2046.08</v>
      </c>
      <c r="M1099">
        <v>165.44</v>
      </c>
    </row>
    <row r="1100" spans="2:13" x14ac:dyDescent="0.3">
      <c r="B1100" s="5">
        <v>46296</v>
      </c>
      <c r="C1100" t="s">
        <v>45</v>
      </c>
      <c r="D1100" t="s">
        <v>42</v>
      </c>
      <c r="E1100" t="s">
        <v>22</v>
      </c>
      <c r="F1100" t="s">
        <v>17</v>
      </c>
      <c r="G1100">
        <v>28</v>
      </c>
      <c r="H1100">
        <v>114.56</v>
      </c>
      <c r="I1100">
        <v>58.06</v>
      </c>
      <c r="J1100">
        <v>10.41</v>
      </c>
      <c r="K1100">
        <v>3207.6800000000003</v>
      </c>
      <c r="L1100">
        <v>1625.68</v>
      </c>
      <c r="M1100">
        <v>291.48</v>
      </c>
    </row>
    <row r="1101" spans="2:13" x14ac:dyDescent="0.3">
      <c r="B1101" s="5">
        <v>46296</v>
      </c>
      <c r="C1101" t="s">
        <v>26</v>
      </c>
      <c r="D1101" t="s">
        <v>27</v>
      </c>
      <c r="E1101" t="s">
        <v>22</v>
      </c>
      <c r="F1101" t="s">
        <v>17</v>
      </c>
      <c r="G1101">
        <v>70</v>
      </c>
      <c r="H1101">
        <v>156.94</v>
      </c>
      <c r="I1101">
        <v>98.04</v>
      </c>
      <c r="J1101">
        <v>10.32</v>
      </c>
      <c r="K1101">
        <v>10985.8</v>
      </c>
      <c r="L1101">
        <v>6862.8</v>
      </c>
      <c r="M1101">
        <v>722.4</v>
      </c>
    </row>
    <row r="1102" spans="2:13" x14ac:dyDescent="0.3">
      <c r="B1102" s="5">
        <v>46296</v>
      </c>
      <c r="C1102" t="s">
        <v>28</v>
      </c>
      <c r="D1102" t="s">
        <v>27</v>
      </c>
      <c r="E1102" t="s">
        <v>22</v>
      </c>
      <c r="F1102" t="s">
        <v>17</v>
      </c>
      <c r="G1102">
        <v>52</v>
      </c>
      <c r="H1102">
        <v>123.96</v>
      </c>
      <c r="I1102">
        <v>76.11</v>
      </c>
      <c r="J1102">
        <v>10.35</v>
      </c>
      <c r="K1102">
        <v>6445.92</v>
      </c>
      <c r="L1102">
        <v>3957.72</v>
      </c>
      <c r="M1102">
        <v>538.19999999999993</v>
      </c>
    </row>
    <row r="1103" spans="2:13" x14ac:dyDescent="0.3">
      <c r="B1103" s="5">
        <v>46296</v>
      </c>
      <c r="C1103" t="s">
        <v>29</v>
      </c>
      <c r="D1103" t="s">
        <v>27</v>
      </c>
      <c r="E1103" t="s">
        <v>22</v>
      </c>
      <c r="F1103" t="s">
        <v>17</v>
      </c>
      <c r="G1103">
        <v>45</v>
      </c>
      <c r="H1103">
        <v>173.83</v>
      </c>
      <c r="I1103">
        <v>109.22</v>
      </c>
      <c r="J1103">
        <v>10.3</v>
      </c>
      <c r="K1103">
        <v>7822.35</v>
      </c>
      <c r="L1103">
        <v>4914.8999999999996</v>
      </c>
      <c r="M1103">
        <v>463.50000000000006</v>
      </c>
    </row>
    <row r="1104" spans="2:13" x14ac:dyDescent="0.3">
      <c r="B1104" s="5">
        <v>46296</v>
      </c>
      <c r="C1104" t="s">
        <v>30</v>
      </c>
      <c r="D1104" t="s">
        <v>27</v>
      </c>
      <c r="E1104" t="s">
        <v>22</v>
      </c>
      <c r="F1104" t="s">
        <v>17</v>
      </c>
      <c r="G1104">
        <v>64</v>
      </c>
      <c r="H1104">
        <v>109.58</v>
      </c>
      <c r="I1104">
        <v>67.86</v>
      </c>
      <c r="J1104">
        <v>10.3</v>
      </c>
      <c r="K1104">
        <v>7013.12</v>
      </c>
      <c r="L1104">
        <v>4343.04</v>
      </c>
      <c r="M1104">
        <v>659.2</v>
      </c>
    </row>
    <row r="1105" spans="2:13" x14ac:dyDescent="0.3">
      <c r="B1105" s="5">
        <v>46296</v>
      </c>
      <c r="C1105" t="s">
        <v>36</v>
      </c>
      <c r="D1105" t="s">
        <v>37</v>
      </c>
      <c r="E1105" t="s">
        <v>22</v>
      </c>
      <c r="F1105" t="s">
        <v>17</v>
      </c>
      <c r="G1105">
        <v>52</v>
      </c>
      <c r="H1105">
        <v>210.17</v>
      </c>
      <c r="I1105">
        <v>140.91</v>
      </c>
      <c r="J1105">
        <v>10.31</v>
      </c>
      <c r="K1105">
        <v>10928.84</v>
      </c>
      <c r="L1105">
        <v>7327.32</v>
      </c>
      <c r="M1105">
        <v>536.12</v>
      </c>
    </row>
    <row r="1106" spans="2:13" x14ac:dyDescent="0.3">
      <c r="B1106" s="5">
        <v>46296</v>
      </c>
      <c r="C1106" t="s">
        <v>38</v>
      </c>
      <c r="D1106" t="s">
        <v>37</v>
      </c>
      <c r="E1106" t="s">
        <v>22</v>
      </c>
      <c r="F1106" t="s">
        <v>17</v>
      </c>
      <c r="G1106">
        <v>21</v>
      </c>
      <c r="H1106">
        <v>255.36</v>
      </c>
      <c r="I1106">
        <v>170.29</v>
      </c>
      <c r="J1106">
        <v>10.38</v>
      </c>
      <c r="K1106">
        <v>5362.56</v>
      </c>
      <c r="L1106">
        <v>3576.0899999999997</v>
      </c>
      <c r="M1106">
        <v>217.98000000000002</v>
      </c>
    </row>
    <row r="1107" spans="2:13" x14ac:dyDescent="0.3">
      <c r="B1107" s="5">
        <v>46296</v>
      </c>
      <c r="C1107" t="s">
        <v>39</v>
      </c>
      <c r="D1107" t="s">
        <v>37</v>
      </c>
      <c r="E1107" t="s">
        <v>22</v>
      </c>
      <c r="F1107" t="s">
        <v>17</v>
      </c>
      <c r="G1107">
        <v>14</v>
      </c>
      <c r="H1107">
        <v>363.27</v>
      </c>
      <c r="I1107">
        <v>241.21</v>
      </c>
      <c r="J1107">
        <v>10.3</v>
      </c>
      <c r="K1107">
        <v>5085.78</v>
      </c>
      <c r="L1107">
        <v>3376.94</v>
      </c>
      <c r="M1107">
        <v>144.20000000000002</v>
      </c>
    </row>
    <row r="1108" spans="2:13" x14ac:dyDescent="0.3">
      <c r="B1108" s="5">
        <v>46296</v>
      </c>
      <c r="C1108" t="s">
        <v>40</v>
      </c>
      <c r="D1108" t="s">
        <v>37</v>
      </c>
      <c r="E1108" t="s">
        <v>22</v>
      </c>
      <c r="F1108" t="s">
        <v>17</v>
      </c>
      <c r="G1108">
        <v>25</v>
      </c>
      <c r="H1108">
        <v>164.47</v>
      </c>
      <c r="I1108">
        <v>109.8</v>
      </c>
      <c r="J1108">
        <v>10.33</v>
      </c>
      <c r="K1108">
        <v>4111.75</v>
      </c>
      <c r="L1108">
        <v>2745</v>
      </c>
      <c r="M1108">
        <v>258.25</v>
      </c>
    </row>
    <row r="1109" spans="2:13" x14ac:dyDescent="0.3">
      <c r="B1109" s="5">
        <v>46327</v>
      </c>
      <c r="C1109" t="s">
        <v>14</v>
      </c>
      <c r="D1109" t="s">
        <v>15</v>
      </c>
      <c r="E1109" t="s">
        <v>22</v>
      </c>
      <c r="F1109" t="s">
        <v>17</v>
      </c>
      <c r="G1109">
        <v>45</v>
      </c>
      <c r="H1109">
        <v>319.06</v>
      </c>
      <c r="I1109">
        <v>210.51</v>
      </c>
      <c r="J1109">
        <v>10.34</v>
      </c>
      <c r="K1109">
        <v>14357.7</v>
      </c>
      <c r="L1109">
        <v>9472.9499999999989</v>
      </c>
      <c r="M1109">
        <v>465.3</v>
      </c>
    </row>
    <row r="1110" spans="2:13" x14ac:dyDescent="0.3">
      <c r="B1110" s="5">
        <v>46327</v>
      </c>
      <c r="C1110" t="s">
        <v>23</v>
      </c>
      <c r="D1110" t="s">
        <v>15</v>
      </c>
      <c r="E1110" t="s">
        <v>22</v>
      </c>
      <c r="F1110" t="s">
        <v>17</v>
      </c>
      <c r="G1110">
        <v>128</v>
      </c>
      <c r="H1110">
        <v>140.78</v>
      </c>
      <c r="I1110">
        <v>91.9</v>
      </c>
      <c r="J1110">
        <v>10.31</v>
      </c>
      <c r="K1110">
        <v>18019.84</v>
      </c>
      <c r="L1110">
        <v>11763.2</v>
      </c>
      <c r="M1110">
        <v>1319.68</v>
      </c>
    </row>
    <row r="1111" spans="2:13" x14ac:dyDescent="0.3">
      <c r="B1111" s="5">
        <v>46327</v>
      </c>
      <c r="C1111" t="s">
        <v>24</v>
      </c>
      <c r="D1111" t="s">
        <v>15</v>
      </c>
      <c r="E1111" t="s">
        <v>22</v>
      </c>
      <c r="F1111" t="s">
        <v>17</v>
      </c>
      <c r="G1111">
        <v>54</v>
      </c>
      <c r="H1111">
        <v>233.76</v>
      </c>
      <c r="I1111">
        <v>154.78</v>
      </c>
      <c r="J1111">
        <v>10.32</v>
      </c>
      <c r="K1111">
        <v>12623.039999999999</v>
      </c>
      <c r="L1111">
        <v>8358.1200000000008</v>
      </c>
      <c r="M1111">
        <v>557.28</v>
      </c>
    </row>
    <row r="1112" spans="2:13" x14ac:dyDescent="0.3">
      <c r="B1112" s="5">
        <v>46327</v>
      </c>
      <c r="C1112" t="s">
        <v>25</v>
      </c>
      <c r="D1112" t="s">
        <v>15</v>
      </c>
      <c r="E1112" t="s">
        <v>22</v>
      </c>
      <c r="F1112" t="s">
        <v>17</v>
      </c>
      <c r="G1112">
        <v>26</v>
      </c>
      <c r="H1112">
        <v>408.18</v>
      </c>
      <c r="I1112">
        <v>272.08</v>
      </c>
      <c r="J1112">
        <v>10.36</v>
      </c>
      <c r="K1112">
        <v>10612.68</v>
      </c>
      <c r="L1112">
        <v>7074.08</v>
      </c>
      <c r="M1112">
        <v>269.36</v>
      </c>
    </row>
    <row r="1113" spans="2:13" x14ac:dyDescent="0.3">
      <c r="B1113" s="5">
        <v>46327</v>
      </c>
      <c r="C1113" t="s">
        <v>31</v>
      </c>
      <c r="D1113" t="s">
        <v>32</v>
      </c>
      <c r="E1113" t="s">
        <v>22</v>
      </c>
      <c r="F1113" t="s">
        <v>17</v>
      </c>
      <c r="G1113">
        <v>121</v>
      </c>
      <c r="H1113">
        <v>93.05</v>
      </c>
      <c r="I1113">
        <v>59.96</v>
      </c>
      <c r="J1113">
        <v>10.34</v>
      </c>
      <c r="K1113">
        <v>11259.05</v>
      </c>
      <c r="L1113">
        <v>7255.16</v>
      </c>
      <c r="M1113">
        <v>1251.1399999999999</v>
      </c>
    </row>
    <row r="1114" spans="2:13" x14ac:dyDescent="0.3">
      <c r="B1114" s="5">
        <v>46327</v>
      </c>
      <c r="C1114" t="s">
        <v>33</v>
      </c>
      <c r="D1114" t="s">
        <v>32</v>
      </c>
      <c r="E1114" t="s">
        <v>22</v>
      </c>
      <c r="F1114" t="s">
        <v>17</v>
      </c>
      <c r="G1114">
        <v>104</v>
      </c>
      <c r="H1114">
        <v>147.85</v>
      </c>
      <c r="I1114">
        <v>94.76</v>
      </c>
      <c r="J1114">
        <v>10.39</v>
      </c>
      <c r="K1114">
        <v>15376.4</v>
      </c>
      <c r="L1114">
        <v>9855.0400000000009</v>
      </c>
      <c r="M1114">
        <v>1080.56</v>
      </c>
    </row>
    <row r="1115" spans="2:13" x14ac:dyDescent="0.3">
      <c r="B1115" s="5">
        <v>46327</v>
      </c>
      <c r="C1115" t="s">
        <v>34</v>
      </c>
      <c r="D1115" t="s">
        <v>32</v>
      </c>
      <c r="E1115" t="s">
        <v>22</v>
      </c>
      <c r="F1115" t="s">
        <v>17</v>
      </c>
      <c r="G1115">
        <v>93</v>
      </c>
      <c r="H1115">
        <v>114.4</v>
      </c>
      <c r="I1115">
        <v>72.900000000000006</v>
      </c>
      <c r="J1115">
        <v>10.3</v>
      </c>
      <c r="K1115">
        <v>10639.2</v>
      </c>
      <c r="L1115">
        <v>6779.7000000000007</v>
      </c>
      <c r="M1115">
        <v>957.90000000000009</v>
      </c>
    </row>
    <row r="1116" spans="2:13" x14ac:dyDescent="0.3">
      <c r="B1116" s="5">
        <v>46327</v>
      </c>
      <c r="C1116" t="s">
        <v>35</v>
      </c>
      <c r="D1116" t="s">
        <v>32</v>
      </c>
      <c r="E1116" t="s">
        <v>22</v>
      </c>
      <c r="F1116" t="s">
        <v>17</v>
      </c>
      <c r="G1116">
        <v>21</v>
      </c>
      <c r="H1116">
        <v>223.48</v>
      </c>
      <c r="I1116">
        <v>139.46</v>
      </c>
      <c r="J1116">
        <v>10.29</v>
      </c>
      <c r="K1116">
        <v>4693.08</v>
      </c>
      <c r="L1116">
        <v>2928.6600000000003</v>
      </c>
      <c r="M1116">
        <v>216.08999999999997</v>
      </c>
    </row>
    <row r="1117" spans="2:13" x14ac:dyDescent="0.3">
      <c r="B1117" s="5">
        <v>46327</v>
      </c>
      <c r="C1117" t="s">
        <v>46</v>
      </c>
      <c r="D1117" t="s">
        <v>47</v>
      </c>
      <c r="E1117" t="s">
        <v>22</v>
      </c>
      <c r="F1117" t="s">
        <v>17</v>
      </c>
      <c r="G1117">
        <v>47</v>
      </c>
      <c r="H1117">
        <v>169.35</v>
      </c>
      <c r="I1117">
        <v>93.34</v>
      </c>
      <c r="J1117">
        <v>10.32</v>
      </c>
      <c r="K1117">
        <v>7959.45</v>
      </c>
      <c r="L1117">
        <v>4386.9800000000005</v>
      </c>
      <c r="M1117">
        <v>485.04</v>
      </c>
    </row>
    <row r="1118" spans="2:13" x14ac:dyDescent="0.3">
      <c r="B1118" s="5">
        <v>46327</v>
      </c>
      <c r="C1118" t="s">
        <v>48</v>
      </c>
      <c r="D1118" t="s">
        <v>47</v>
      </c>
      <c r="E1118" t="s">
        <v>22</v>
      </c>
      <c r="F1118" t="s">
        <v>17</v>
      </c>
      <c r="G1118">
        <v>40</v>
      </c>
      <c r="H1118">
        <v>140.63999999999999</v>
      </c>
      <c r="I1118">
        <v>77.08</v>
      </c>
      <c r="J1118">
        <v>10.3</v>
      </c>
      <c r="K1118">
        <v>5625.5999999999995</v>
      </c>
      <c r="L1118">
        <v>3083.2</v>
      </c>
      <c r="M1118">
        <v>412</v>
      </c>
    </row>
    <row r="1119" spans="2:13" x14ac:dyDescent="0.3">
      <c r="B1119" s="5">
        <v>46327</v>
      </c>
      <c r="C1119" t="s">
        <v>49</v>
      </c>
      <c r="D1119" t="s">
        <v>47</v>
      </c>
      <c r="E1119" t="s">
        <v>22</v>
      </c>
      <c r="F1119" t="s">
        <v>17</v>
      </c>
      <c r="G1119">
        <v>21</v>
      </c>
      <c r="H1119">
        <v>281.55</v>
      </c>
      <c r="I1119">
        <v>157.86000000000001</v>
      </c>
      <c r="J1119">
        <v>10.36</v>
      </c>
      <c r="K1119">
        <v>5912.55</v>
      </c>
      <c r="L1119">
        <v>3315.0600000000004</v>
      </c>
      <c r="M1119">
        <v>217.56</v>
      </c>
    </row>
    <row r="1120" spans="2:13" x14ac:dyDescent="0.3">
      <c r="B1120" s="5">
        <v>46327</v>
      </c>
      <c r="C1120" t="s">
        <v>50</v>
      </c>
      <c r="D1120" t="s">
        <v>47</v>
      </c>
      <c r="E1120" t="s">
        <v>22</v>
      </c>
      <c r="F1120" t="s">
        <v>17</v>
      </c>
      <c r="G1120">
        <v>59</v>
      </c>
      <c r="H1120">
        <v>102.57</v>
      </c>
      <c r="I1120">
        <v>55.62</v>
      </c>
      <c r="J1120">
        <v>10.42</v>
      </c>
      <c r="K1120">
        <v>6051.6299999999992</v>
      </c>
      <c r="L1120">
        <v>3281.58</v>
      </c>
      <c r="M1120">
        <v>614.78</v>
      </c>
    </row>
    <row r="1121" spans="2:13" x14ac:dyDescent="0.3">
      <c r="B1121" s="5">
        <v>46327</v>
      </c>
      <c r="C1121" t="s">
        <v>41</v>
      </c>
      <c r="D1121" t="s">
        <v>42</v>
      </c>
      <c r="E1121" t="s">
        <v>22</v>
      </c>
      <c r="F1121" t="s">
        <v>17</v>
      </c>
      <c r="G1121">
        <v>40</v>
      </c>
      <c r="H1121">
        <v>224.21</v>
      </c>
      <c r="I1121">
        <v>115.69</v>
      </c>
      <c r="J1121">
        <v>10.31</v>
      </c>
      <c r="K1121">
        <v>8968.4</v>
      </c>
      <c r="L1121">
        <v>4627.6000000000004</v>
      </c>
      <c r="M1121">
        <v>412.40000000000003</v>
      </c>
    </row>
    <row r="1122" spans="2:13" x14ac:dyDescent="0.3">
      <c r="B1122" s="5">
        <v>46327</v>
      </c>
      <c r="C1122" t="s">
        <v>43</v>
      </c>
      <c r="D1122" t="s">
        <v>42</v>
      </c>
      <c r="E1122" t="s">
        <v>22</v>
      </c>
      <c r="F1122" t="s">
        <v>17</v>
      </c>
      <c r="G1122">
        <v>35</v>
      </c>
      <c r="H1122">
        <v>185.86</v>
      </c>
      <c r="I1122">
        <v>95.15</v>
      </c>
      <c r="J1122">
        <v>10.33</v>
      </c>
      <c r="K1122">
        <v>6505.1</v>
      </c>
      <c r="L1122">
        <v>3330.25</v>
      </c>
      <c r="M1122">
        <v>361.55</v>
      </c>
    </row>
    <row r="1123" spans="2:13" x14ac:dyDescent="0.3">
      <c r="B1123" s="5">
        <v>46327</v>
      </c>
      <c r="C1123" t="s">
        <v>44</v>
      </c>
      <c r="D1123" t="s">
        <v>42</v>
      </c>
      <c r="E1123" t="s">
        <v>22</v>
      </c>
      <c r="F1123" t="s">
        <v>17</v>
      </c>
      <c r="G1123">
        <v>18</v>
      </c>
      <c r="H1123">
        <v>243.3</v>
      </c>
      <c r="I1123">
        <v>127.88</v>
      </c>
      <c r="J1123">
        <v>10.34</v>
      </c>
      <c r="K1123">
        <v>4379.4000000000005</v>
      </c>
      <c r="L1123">
        <v>2301.84</v>
      </c>
      <c r="M1123">
        <v>186.12</v>
      </c>
    </row>
    <row r="1124" spans="2:13" x14ac:dyDescent="0.3">
      <c r="B1124" s="5">
        <v>46327</v>
      </c>
      <c r="C1124" t="s">
        <v>45</v>
      </c>
      <c r="D1124" t="s">
        <v>42</v>
      </c>
      <c r="E1124" t="s">
        <v>22</v>
      </c>
      <c r="F1124" t="s">
        <v>17</v>
      </c>
      <c r="G1124">
        <v>32</v>
      </c>
      <c r="H1124">
        <v>114.56</v>
      </c>
      <c r="I1124">
        <v>58.06</v>
      </c>
      <c r="J1124">
        <v>10.41</v>
      </c>
      <c r="K1124">
        <v>3665.92</v>
      </c>
      <c r="L1124">
        <v>1857.92</v>
      </c>
      <c r="M1124">
        <v>333.12</v>
      </c>
    </row>
    <row r="1125" spans="2:13" x14ac:dyDescent="0.3">
      <c r="B1125" s="5">
        <v>46327</v>
      </c>
      <c r="C1125" t="s">
        <v>26</v>
      </c>
      <c r="D1125" t="s">
        <v>27</v>
      </c>
      <c r="E1125" t="s">
        <v>22</v>
      </c>
      <c r="F1125" t="s">
        <v>17</v>
      </c>
      <c r="G1125">
        <v>73</v>
      </c>
      <c r="H1125">
        <v>156.94</v>
      </c>
      <c r="I1125">
        <v>98.04</v>
      </c>
      <c r="J1125">
        <v>10.32</v>
      </c>
      <c r="K1125">
        <v>11456.619999999999</v>
      </c>
      <c r="L1125">
        <v>7156.92</v>
      </c>
      <c r="M1125">
        <v>753.36</v>
      </c>
    </row>
    <row r="1126" spans="2:13" x14ac:dyDescent="0.3">
      <c r="B1126" s="5">
        <v>46327</v>
      </c>
      <c r="C1126" t="s">
        <v>28</v>
      </c>
      <c r="D1126" t="s">
        <v>27</v>
      </c>
      <c r="E1126" t="s">
        <v>22</v>
      </c>
      <c r="F1126" t="s">
        <v>17</v>
      </c>
      <c r="G1126">
        <v>50</v>
      </c>
      <c r="H1126">
        <v>123.96</v>
      </c>
      <c r="I1126">
        <v>76.11</v>
      </c>
      <c r="J1126">
        <v>10.35</v>
      </c>
      <c r="K1126">
        <v>6198</v>
      </c>
      <c r="L1126">
        <v>3805.5</v>
      </c>
      <c r="M1126">
        <v>517.5</v>
      </c>
    </row>
    <row r="1127" spans="2:13" x14ac:dyDescent="0.3">
      <c r="B1127" s="5">
        <v>46327</v>
      </c>
      <c r="C1127" t="s">
        <v>29</v>
      </c>
      <c r="D1127" t="s">
        <v>27</v>
      </c>
      <c r="E1127" t="s">
        <v>22</v>
      </c>
      <c r="F1127" t="s">
        <v>17</v>
      </c>
      <c r="G1127">
        <v>48</v>
      </c>
      <c r="H1127">
        <v>173.83</v>
      </c>
      <c r="I1127">
        <v>109.22</v>
      </c>
      <c r="J1127">
        <v>10.3</v>
      </c>
      <c r="K1127">
        <v>8343.84</v>
      </c>
      <c r="L1127">
        <v>5242.5599999999995</v>
      </c>
      <c r="M1127">
        <v>494.40000000000003</v>
      </c>
    </row>
    <row r="1128" spans="2:13" x14ac:dyDescent="0.3">
      <c r="B1128" s="5">
        <v>46327</v>
      </c>
      <c r="C1128" t="s">
        <v>30</v>
      </c>
      <c r="D1128" t="s">
        <v>27</v>
      </c>
      <c r="E1128" t="s">
        <v>22</v>
      </c>
      <c r="F1128" t="s">
        <v>17</v>
      </c>
      <c r="G1128">
        <v>64</v>
      </c>
      <c r="H1128">
        <v>109.58</v>
      </c>
      <c r="I1128">
        <v>67.86</v>
      </c>
      <c r="J1128">
        <v>10.3</v>
      </c>
      <c r="K1128">
        <v>7013.12</v>
      </c>
      <c r="L1128">
        <v>4343.04</v>
      </c>
      <c r="M1128">
        <v>659.2</v>
      </c>
    </row>
    <row r="1129" spans="2:13" x14ac:dyDescent="0.3">
      <c r="B1129" s="5">
        <v>46327</v>
      </c>
      <c r="C1129" t="s">
        <v>36</v>
      </c>
      <c r="D1129" t="s">
        <v>37</v>
      </c>
      <c r="E1129" t="s">
        <v>22</v>
      </c>
      <c r="F1129" t="s">
        <v>17</v>
      </c>
      <c r="G1129">
        <v>48</v>
      </c>
      <c r="H1129">
        <v>210.17</v>
      </c>
      <c r="I1129">
        <v>140.91</v>
      </c>
      <c r="J1129">
        <v>10.31</v>
      </c>
      <c r="K1129">
        <v>10088.16</v>
      </c>
      <c r="L1129">
        <v>6763.68</v>
      </c>
      <c r="M1129">
        <v>494.88</v>
      </c>
    </row>
    <row r="1130" spans="2:13" x14ac:dyDescent="0.3">
      <c r="B1130" s="5">
        <v>46327</v>
      </c>
      <c r="C1130" t="s">
        <v>38</v>
      </c>
      <c r="D1130" t="s">
        <v>37</v>
      </c>
      <c r="E1130" t="s">
        <v>22</v>
      </c>
      <c r="F1130" t="s">
        <v>17</v>
      </c>
      <c r="G1130">
        <v>20</v>
      </c>
      <c r="H1130">
        <v>255.36</v>
      </c>
      <c r="I1130">
        <v>170.29</v>
      </c>
      <c r="J1130">
        <v>10.38</v>
      </c>
      <c r="K1130">
        <v>5107.2000000000007</v>
      </c>
      <c r="L1130">
        <v>3405.7999999999997</v>
      </c>
      <c r="M1130">
        <v>207.60000000000002</v>
      </c>
    </row>
    <row r="1131" spans="2:13" x14ac:dyDescent="0.3">
      <c r="B1131" s="5">
        <v>46327</v>
      </c>
      <c r="C1131" t="s">
        <v>39</v>
      </c>
      <c r="D1131" t="s">
        <v>37</v>
      </c>
      <c r="E1131" t="s">
        <v>22</v>
      </c>
      <c r="F1131" t="s">
        <v>17</v>
      </c>
      <c r="G1131">
        <v>13</v>
      </c>
      <c r="H1131">
        <v>363.27</v>
      </c>
      <c r="I1131">
        <v>241.21</v>
      </c>
      <c r="J1131">
        <v>10.3</v>
      </c>
      <c r="K1131">
        <v>4722.51</v>
      </c>
      <c r="L1131">
        <v>3135.73</v>
      </c>
      <c r="M1131">
        <v>133.9</v>
      </c>
    </row>
    <row r="1132" spans="2:13" x14ac:dyDescent="0.3">
      <c r="B1132" s="5">
        <v>46327</v>
      </c>
      <c r="C1132" t="s">
        <v>40</v>
      </c>
      <c r="D1132" t="s">
        <v>37</v>
      </c>
      <c r="E1132" t="s">
        <v>22</v>
      </c>
      <c r="F1132" t="s">
        <v>17</v>
      </c>
      <c r="G1132">
        <v>24</v>
      </c>
      <c r="H1132">
        <v>164.47</v>
      </c>
      <c r="I1132">
        <v>109.8</v>
      </c>
      <c r="J1132">
        <v>10.33</v>
      </c>
      <c r="K1132">
        <v>3947.2799999999997</v>
      </c>
      <c r="L1132">
        <v>2635.2</v>
      </c>
      <c r="M1132">
        <v>247.92000000000002</v>
      </c>
    </row>
    <row r="1133" spans="2:13" x14ac:dyDescent="0.3">
      <c r="B1133" s="5">
        <v>46357</v>
      </c>
      <c r="C1133" t="s">
        <v>14</v>
      </c>
      <c r="D1133" t="s">
        <v>15</v>
      </c>
      <c r="E1133" t="s">
        <v>22</v>
      </c>
      <c r="F1133" t="s">
        <v>17</v>
      </c>
      <c r="G1133">
        <v>48</v>
      </c>
      <c r="H1133">
        <v>319.06</v>
      </c>
      <c r="I1133">
        <v>210.51</v>
      </c>
      <c r="J1133">
        <v>10.34</v>
      </c>
      <c r="K1133">
        <v>15314.880000000001</v>
      </c>
      <c r="L1133">
        <v>10104.48</v>
      </c>
      <c r="M1133">
        <v>496.32</v>
      </c>
    </row>
    <row r="1134" spans="2:13" x14ac:dyDescent="0.3">
      <c r="B1134" s="5">
        <v>46357</v>
      </c>
      <c r="C1134" t="s">
        <v>23</v>
      </c>
      <c r="D1134" t="s">
        <v>15</v>
      </c>
      <c r="E1134" t="s">
        <v>22</v>
      </c>
      <c r="F1134" t="s">
        <v>17</v>
      </c>
      <c r="G1134">
        <v>130</v>
      </c>
      <c r="H1134">
        <v>140.78</v>
      </c>
      <c r="I1134">
        <v>91.9</v>
      </c>
      <c r="J1134">
        <v>10.31</v>
      </c>
      <c r="K1134">
        <v>18301.400000000001</v>
      </c>
      <c r="L1134">
        <v>11947</v>
      </c>
      <c r="M1134">
        <v>1340.3</v>
      </c>
    </row>
    <row r="1135" spans="2:13" x14ac:dyDescent="0.3">
      <c r="B1135" s="5">
        <v>46357</v>
      </c>
      <c r="C1135" t="s">
        <v>24</v>
      </c>
      <c r="D1135" t="s">
        <v>15</v>
      </c>
      <c r="E1135" t="s">
        <v>22</v>
      </c>
      <c r="F1135" t="s">
        <v>17</v>
      </c>
      <c r="G1135">
        <v>56</v>
      </c>
      <c r="H1135">
        <v>233.76</v>
      </c>
      <c r="I1135">
        <v>154.78</v>
      </c>
      <c r="J1135">
        <v>10.32</v>
      </c>
      <c r="K1135">
        <v>13090.56</v>
      </c>
      <c r="L1135">
        <v>8667.68</v>
      </c>
      <c r="M1135">
        <v>577.92000000000007</v>
      </c>
    </row>
    <row r="1136" spans="2:13" x14ac:dyDescent="0.3">
      <c r="B1136" s="5">
        <v>46357</v>
      </c>
      <c r="C1136" t="s">
        <v>25</v>
      </c>
      <c r="D1136" t="s">
        <v>15</v>
      </c>
      <c r="E1136" t="s">
        <v>22</v>
      </c>
      <c r="F1136" t="s">
        <v>17</v>
      </c>
      <c r="G1136">
        <v>26</v>
      </c>
      <c r="H1136">
        <v>408.18</v>
      </c>
      <c r="I1136">
        <v>272.08</v>
      </c>
      <c r="J1136">
        <v>10.36</v>
      </c>
      <c r="K1136">
        <v>10612.68</v>
      </c>
      <c r="L1136">
        <v>7074.08</v>
      </c>
      <c r="M1136">
        <v>269.36</v>
      </c>
    </row>
    <row r="1137" spans="2:13" x14ac:dyDescent="0.3">
      <c r="B1137" s="5">
        <v>46357</v>
      </c>
      <c r="C1137" t="s">
        <v>31</v>
      </c>
      <c r="D1137" t="s">
        <v>32</v>
      </c>
      <c r="E1137" t="s">
        <v>22</v>
      </c>
      <c r="F1137" t="s">
        <v>17</v>
      </c>
      <c r="G1137">
        <v>129</v>
      </c>
      <c r="H1137">
        <v>93.05</v>
      </c>
      <c r="I1137">
        <v>59.96</v>
      </c>
      <c r="J1137">
        <v>10.34</v>
      </c>
      <c r="K1137">
        <v>12003.449999999999</v>
      </c>
      <c r="L1137">
        <v>7734.84</v>
      </c>
      <c r="M1137">
        <v>1333.86</v>
      </c>
    </row>
    <row r="1138" spans="2:13" x14ac:dyDescent="0.3">
      <c r="B1138" s="5">
        <v>46357</v>
      </c>
      <c r="C1138" t="s">
        <v>33</v>
      </c>
      <c r="D1138" t="s">
        <v>32</v>
      </c>
      <c r="E1138" t="s">
        <v>22</v>
      </c>
      <c r="F1138" t="s">
        <v>17</v>
      </c>
      <c r="G1138">
        <v>122</v>
      </c>
      <c r="H1138">
        <v>147.85</v>
      </c>
      <c r="I1138">
        <v>94.76</v>
      </c>
      <c r="J1138">
        <v>10.39</v>
      </c>
      <c r="K1138">
        <v>18037.7</v>
      </c>
      <c r="L1138">
        <v>11560.720000000001</v>
      </c>
      <c r="M1138">
        <v>1267.5800000000002</v>
      </c>
    </row>
    <row r="1139" spans="2:13" x14ac:dyDescent="0.3">
      <c r="B1139" s="5">
        <v>46357</v>
      </c>
      <c r="C1139" t="s">
        <v>34</v>
      </c>
      <c r="D1139" t="s">
        <v>32</v>
      </c>
      <c r="E1139" t="s">
        <v>22</v>
      </c>
      <c r="F1139" t="s">
        <v>17</v>
      </c>
      <c r="G1139">
        <v>99</v>
      </c>
      <c r="H1139">
        <v>114.4</v>
      </c>
      <c r="I1139">
        <v>72.900000000000006</v>
      </c>
      <c r="J1139">
        <v>10.3</v>
      </c>
      <c r="K1139">
        <v>11325.6</v>
      </c>
      <c r="L1139">
        <v>7217.1</v>
      </c>
      <c r="M1139">
        <v>1019.7</v>
      </c>
    </row>
    <row r="1140" spans="2:13" x14ac:dyDescent="0.3">
      <c r="B1140" s="5">
        <v>46357</v>
      </c>
      <c r="C1140" t="s">
        <v>35</v>
      </c>
      <c r="D1140" t="s">
        <v>32</v>
      </c>
      <c r="E1140" t="s">
        <v>22</v>
      </c>
      <c r="F1140" t="s">
        <v>17</v>
      </c>
      <c r="G1140">
        <v>24</v>
      </c>
      <c r="H1140">
        <v>223.48</v>
      </c>
      <c r="I1140">
        <v>139.46</v>
      </c>
      <c r="J1140">
        <v>10.29</v>
      </c>
      <c r="K1140">
        <v>5363.5199999999995</v>
      </c>
      <c r="L1140">
        <v>3347.04</v>
      </c>
      <c r="M1140">
        <v>246.95999999999998</v>
      </c>
    </row>
    <row r="1141" spans="2:13" x14ac:dyDescent="0.3">
      <c r="B1141" s="5">
        <v>46357</v>
      </c>
      <c r="C1141" t="s">
        <v>46</v>
      </c>
      <c r="D1141" t="s">
        <v>47</v>
      </c>
      <c r="E1141" t="s">
        <v>22</v>
      </c>
      <c r="F1141" t="s">
        <v>17</v>
      </c>
      <c r="G1141">
        <v>54</v>
      </c>
      <c r="H1141">
        <v>169.35</v>
      </c>
      <c r="I1141">
        <v>93.34</v>
      </c>
      <c r="J1141">
        <v>10.32</v>
      </c>
      <c r="K1141">
        <v>9144.9</v>
      </c>
      <c r="L1141">
        <v>5040.3600000000006</v>
      </c>
      <c r="M1141">
        <v>557.28</v>
      </c>
    </row>
    <row r="1142" spans="2:13" x14ac:dyDescent="0.3">
      <c r="B1142" s="5">
        <v>46357</v>
      </c>
      <c r="C1142" t="s">
        <v>48</v>
      </c>
      <c r="D1142" t="s">
        <v>47</v>
      </c>
      <c r="E1142" t="s">
        <v>22</v>
      </c>
      <c r="F1142" t="s">
        <v>17</v>
      </c>
      <c r="G1142">
        <v>44</v>
      </c>
      <c r="H1142">
        <v>140.63999999999999</v>
      </c>
      <c r="I1142">
        <v>77.08</v>
      </c>
      <c r="J1142">
        <v>10.3</v>
      </c>
      <c r="K1142">
        <v>6188.16</v>
      </c>
      <c r="L1142">
        <v>3391.52</v>
      </c>
      <c r="M1142">
        <v>453.20000000000005</v>
      </c>
    </row>
    <row r="1143" spans="2:13" x14ac:dyDescent="0.3">
      <c r="B1143" s="5">
        <v>46357</v>
      </c>
      <c r="C1143" t="s">
        <v>49</v>
      </c>
      <c r="D1143" t="s">
        <v>47</v>
      </c>
      <c r="E1143" t="s">
        <v>22</v>
      </c>
      <c r="F1143" t="s">
        <v>17</v>
      </c>
      <c r="G1143">
        <v>24</v>
      </c>
      <c r="H1143">
        <v>281.55</v>
      </c>
      <c r="I1143">
        <v>157.86000000000001</v>
      </c>
      <c r="J1143">
        <v>10.36</v>
      </c>
      <c r="K1143">
        <v>6757.2000000000007</v>
      </c>
      <c r="L1143">
        <v>3788.6400000000003</v>
      </c>
      <c r="M1143">
        <v>248.64</v>
      </c>
    </row>
    <row r="1144" spans="2:13" x14ac:dyDescent="0.3">
      <c r="B1144" s="5">
        <v>46357</v>
      </c>
      <c r="C1144" t="s">
        <v>50</v>
      </c>
      <c r="D1144" t="s">
        <v>47</v>
      </c>
      <c r="E1144" t="s">
        <v>22</v>
      </c>
      <c r="F1144" t="s">
        <v>17</v>
      </c>
      <c r="G1144">
        <v>64</v>
      </c>
      <c r="H1144">
        <v>102.57</v>
      </c>
      <c r="I1144">
        <v>55.62</v>
      </c>
      <c r="J1144">
        <v>10.42</v>
      </c>
      <c r="K1144">
        <v>6564.48</v>
      </c>
      <c r="L1144">
        <v>3559.68</v>
      </c>
      <c r="M1144">
        <v>666.88</v>
      </c>
    </row>
    <row r="1145" spans="2:13" x14ac:dyDescent="0.3">
      <c r="B1145" s="5">
        <v>46357</v>
      </c>
      <c r="C1145" t="s">
        <v>41</v>
      </c>
      <c r="D1145" t="s">
        <v>42</v>
      </c>
      <c r="E1145" t="s">
        <v>22</v>
      </c>
      <c r="F1145" t="s">
        <v>17</v>
      </c>
      <c r="G1145">
        <v>45</v>
      </c>
      <c r="H1145">
        <v>224.21</v>
      </c>
      <c r="I1145">
        <v>115.69</v>
      </c>
      <c r="J1145">
        <v>10.31</v>
      </c>
      <c r="K1145">
        <v>10089.450000000001</v>
      </c>
      <c r="L1145">
        <v>5206.05</v>
      </c>
      <c r="M1145">
        <v>463.95000000000005</v>
      </c>
    </row>
    <row r="1146" spans="2:13" x14ac:dyDescent="0.3">
      <c r="B1146" s="5">
        <v>46357</v>
      </c>
      <c r="C1146" t="s">
        <v>43</v>
      </c>
      <c r="D1146" t="s">
        <v>42</v>
      </c>
      <c r="E1146" t="s">
        <v>22</v>
      </c>
      <c r="F1146" t="s">
        <v>17</v>
      </c>
      <c r="G1146">
        <v>41</v>
      </c>
      <c r="H1146">
        <v>185.86</v>
      </c>
      <c r="I1146">
        <v>95.15</v>
      </c>
      <c r="J1146">
        <v>10.33</v>
      </c>
      <c r="K1146">
        <v>7620.26</v>
      </c>
      <c r="L1146">
        <v>3901.15</v>
      </c>
      <c r="M1146">
        <v>423.53000000000003</v>
      </c>
    </row>
    <row r="1147" spans="2:13" x14ac:dyDescent="0.3">
      <c r="B1147" s="5">
        <v>46357</v>
      </c>
      <c r="C1147" t="s">
        <v>44</v>
      </c>
      <c r="D1147" t="s">
        <v>42</v>
      </c>
      <c r="E1147" t="s">
        <v>22</v>
      </c>
      <c r="F1147" t="s">
        <v>17</v>
      </c>
      <c r="G1147">
        <v>20</v>
      </c>
      <c r="H1147">
        <v>243.3</v>
      </c>
      <c r="I1147">
        <v>127.88</v>
      </c>
      <c r="J1147">
        <v>10.34</v>
      </c>
      <c r="K1147">
        <v>4866</v>
      </c>
      <c r="L1147">
        <v>2557.6</v>
      </c>
      <c r="M1147">
        <v>206.8</v>
      </c>
    </row>
    <row r="1148" spans="2:13" x14ac:dyDescent="0.3">
      <c r="B1148" s="5">
        <v>46357</v>
      </c>
      <c r="C1148" t="s">
        <v>45</v>
      </c>
      <c r="D1148" t="s">
        <v>42</v>
      </c>
      <c r="E1148" t="s">
        <v>22</v>
      </c>
      <c r="F1148" t="s">
        <v>17</v>
      </c>
      <c r="G1148">
        <v>36</v>
      </c>
      <c r="H1148">
        <v>114.56</v>
      </c>
      <c r="I1148">
        <v>58.06</v>
      </c>
      <c r="J1148">
        <v>10.41</v>
      </c>
      <c r="K1148">
        <v>4124.16</v>
      </c>
      <c r="L1148">
        <v>2090.16</v>
      </c>
      <c r="M1148">
        <v>374.76</v>
      </c>
    </row>
    <row r="1149" spans="2:13" x14ac:dyDescent="0.3">
      <c r="B1149" s="5">
        <v>46357</v>
      </c>
      <c r="C1149" t="s">
        <v>26</v>
      </c>
      <c r="D1149" t="s">
        <v>27</v>
      </c>
      <c r="E1149" t="s">
        <v>22</v>
      </c>
      <c r="F1149" t="s">
        <v>17</v>
      </c>
      <c r="G1149">
        <v>80</v>
      </c>
      <c r="H1149">
        <v>156.94</v>
      </c>
      <c r="I1149">
        <v>98.04</v>
      </c>
      <c r="J1149">
        <v>10.32</v>
      </c>
      <c r="K1149">
        <v>12555.2</v>
      </c>
      <c r="L1149">
        <v>7843.2000000000007</v>
      </c>
      <c r="M1149">
        <v>825.6</v>
      </c>
    </row>
    <row r="1150" spans="2:13" x14ac:dyDescent="0.3">
      <c r="B1150" s="5">
        <v>46357</v>
      </c>
      <c r="C1150" t="s">
        <v>28</v>
      </c>
      <c r="D1150" t="s">
        <v>27</v>
      </c>
      <c r="E1150" t="s">
        <v>22</v>
      </c>
      <c r="F1150" t="s">
        <v>17</v>
      </c>
      <c r="G1150">
        <v>59</v>
      </c>
      <c r="H1150">
        <v>123.96</v>
      </c>
      <c r="I1150">
        <v>76.11</v>
      </c>
      <c r="J1150">
        <v>10.35</v>
      </c>
      <c r="K1150">
        <v>7313.6399999999994</v>
      </c>
      <c r="L1150">
        <v>4490.49</v>
      </c>
      <c r="M1150">
        <v>610.65</v>
      </c>
    </row>
    <row r="1151" spans="2:13" x14ac:dyDescent="0.3">
      <c r="B1151" s="5">
        <v>46357</v>
      </c>
      <c r="C1151" t="s">
        <v>29</v>
      </c>
      <c r="D1151" t="s">
        <v>27</v>
      </c>
      <c r="E1151" t="s">
        <v>22</v>
      </c>
      <c r="F1151" t="s">
        <v>17</v>
      </c>
      <c r="G1151">
        <v>53</v>
      </c>
      <c r="H1151">
        <v>173.83</v>
      </c>
      <c r="I1151">
        <v>109.22</v>
      </c>
      <c r="J1151">
        <v>10.3</v>
      </c>
      <c r="K1151">
        <v>9212.99</v>
      </c>
      <c r="L1151">
        <v>5788.66</v>
      </c>
      <c r="M1151">
        <v>545.90000000000009</v>
      </c>
    </row>
    <row r="1152" spans="2:13" x14ac:dyDescent="0.3">
      <c r="B1152" s="5">
        <v>46357</v>
      </c>
      <c r="C1152" t="s">
        <v>30</v>
      </c>
      <c r="D1152" t="s">
        <v>27</v>
      </c>
      <c r="E1152" t="s">
        <v>22</v>
      </c>
      <c r="F1152" t="s">
        <v>17</v>
      </c>
      <c r="G1152">
        <v>71</v>
      </c>
      <c r="H1152">
        <v>109.58</v>
      </c>
      <c r="I1152">
        <v>67.86</v>
      </c>
      <c r="J1152">
        <v>10.3</v>
      </c>
      <c r="K1152">
        <v>7780.18</v>
      </c>
      <c r="L1152">
        <v>4818.0600000000004</v>
      </c>
      <c r="M1152">
        <v>731.30000000000007</v>
      </c>
    </row>
    <row r="1153" spans="2:13" x14ac:dyDescent="0.3">
      <c r="B1153" s="5">
        <v>46357</v>
      </c>
      <c r="C1153" t="s">
        <v>36</v>
      </c>
      <c r="D1153" t="s">
        <v>37</v>
      </c>
      <c r="E1153" t="s">
        <v>22</v>
      </c>
      <c r="F1153" t="s">
        <v>17</v>
      </c>
      <c r="G1153">
        <v>51</v>
      </c>
      <c r="H1153">
        <v>210.17</v>
      </c>
      <c r="I1153">
        <v>140.91</v>
      </c>
      <c r="J1153">
        <v>10.31</v>
      </c>
      <c r="K1153">
        <v>10718.67</v>
      </c>
      <c r="L1153">
        <v>7186.41</v>
      </c>
      <c r="M1153">
        <v>525.81000000000006</v>
      </c>
    </row>
    <row r="1154" spans="2:13" x14ac:dyDescent="0.3">
      <c r="B1154" s="5">
        <v>46357</v>
      </c>
      <c r="C1154" t="s">
        <v>38</v>
      </c>
      <c r="D1154" t="s">
        <v>37</v>
      </c>
      <c r="E1154" t="s">
        <v>22</v>
      </c>
      <c r="F1154" t="s">
        <v>17</v>
      </c>
      <c r="G1154">
        <v>23</v>
      </c>
      <c r="H1154">
        <v>255.36</v>
      </c>
      <c r="I1154">
        <v>170.29</v>
      </c>
      <c r="J1154">
        <v>10.38</v>
      </c>
      <c r="K1154">
        <v>5873.2800000000007</v>
      </c>
      <c r="L1154">
        <v>3916.6699999999996</v>
      </c>
      <c r="M1154">
        <v>238.74</v>
      </c>
    </row>
    <row r="1155" spans="2:13" x14ac:dyDescent="0.3">
      <c r="B1155" s="5">
        <v>46357</v>
      </c>
      <c r="C1155" t="s">
        <v>39</v>
      </c>
      <c r="D1155" t="s">
        <v>37</v>
      </c>
      <c r="E1155" t="s">
        <v>22</v>
      </c>
      <c r="F1155" t="s">
        <v>17</v>
      </c>
      <c r="G1155">
        <v>14</v>
      </c>
      <c r="H1155">
        <v>363.27</v>
      </c>
      <c r="I1155">
        <v>241.21</v>
      </c>
      <c r="J1155">
        <v>10.3</v>
      </c>
      <c r="K1155">
        <v>5085.78</v>
      </c>
      <c r="L1155">
        <v>3376.94</v>
      </c>
      <c r="M1155">
        <v>144.20000000000002</v>
      </c>
    </row>
    <row r="1156" spans="2:13" x14ac:dyDescent="0.3">
      <c r="B1156" s="5">
        <v>46357</v>
      </c>
      <c r="C1156" t="s">
        <v>40</v>
      </c>
      <c r="D1156" t="s">
        <v>37</v>
      </c>
      <c r="E1156" t="s">
        <v>22</v>
      </c>
      <c r="F1156" t="s">
        <v>17</v>
      </c>
      <c r="G1156">
        <v>27</v>
      </c>
      <c r="H1156">
        <v>164.47</v>
      </c>
      <c r="I1156">
        <v>109.8</v>
      </c>
      <c r="J1156">
        <v>10.33</v>
      </c>
      <c r="K1156">
        <v>4440.6899999999996</v>
      </c>
      <c r="L1156">
        <v>2964.6</v>
      </c>
      <c r="M1156">
        <v>278.91000000000003</v>
      </c>
    </row>
    <row r="1157" spans="2:13" x14ac:dyDescent="0.3">
      <c r="B1157" s="5">
        <v>46023</v>
      </c>
      <c r="C1157" t="s">
        <v>46</v>
      </c>
      <c r="D1157" t="s">
        <v>47</v>
      </c>
      <c r="E1157" t="s">
        <v>16</v>
      </c>
      <c r="F1157" t="s">
        <v>18</v>
      </c>
      <c r="G1157">
        <v>80</v>
      </c>
      <c r="H1157">
        <v>150.91999999999999</v>
      </c>
      <c r="I1157">
        <v>93.37</v>
      </c>
      <c r="J1157">
        <v>3.57</v>
      </c>
      <c r="K1157">
        <v>12073.599999999999</v>
      </c>
      <c r="L1157">
        <v>7469.6</v>
      </c>
      <c r="M1157">
        <v>285.59999999999997</v>
      </c>
    </row>
    <row r="1158" spans="2:13" x14ac:dyDescent="0.3">
      <c r="B1158" s="5">
        <v>46023</v>
      </c>
      <c r="C1158" t="s">
        <v>45</v>
      </c>
      <c r="D1158" t="s">
        <v>42</v>
      </c>
      <c r="E1158" t="s">
        <v>16</v>
      </c>
      <c r="F1158" t="s">
        <v>18</v>
      </c>
      <c r="G1158">
        <v>48</v>
      </c>
      <c r="H1158">
        <v>101.97</v>
      </c>
      <c r="I1158">
        <v>57.99</v>
      </c>
      <c r="J1158">
        <v>3.49</v>
      </c>
      <c r="K1158">
        <v>4894.5599999999995</v>
      </c>
      <c r="L1158">
        <v>2783.52</v>
      </c>
      <c r="M1158">
        <v>167.52</v>
      </c>
    </row>
    <row r="1159" spans="2:13" x14ac:dyDescent="0.3">
      <c r="B1159" s="5">
        <v>46023</v>
      </c>
      <c r="C1159" t="s">
        <v>26</v>
      </c>
      <c r="D1159" t="s">
        <v>27</v>
      </c>
      <c r="E1159" t="s">
        <v>16</v>
      </c>
      <c r="F1159" t="s">
        <v>18</v>
      </c>
      <c r="G1159">
        <v>139</v>
      </c>
      <c r="H1159">
        <v>140.12</v>
      </c>
      <c r="I1159">
        <v>98.02</v>
      </c>
      <c r="J1159">
        <v>3.6</v>
      </c>
      <c r="K1159">
        <v>19476.68</v>
      </c>
      <c r="L1159">
        <v>13624.779999999999</v>
      </c>
      <c r="M1159">
        <v>500.40000000000003</v>
      </c>
    </row>
    <row r="1160" spans="2:13" x14ac:dyDescent="0.3">
      <c r="B1160" s="5">
        <v>46054</v>
      </c>
      <c r="C1160" t="s">
        <v>46</v>
      </c>
      <c r="D1160" t="s">
        <v>47</v>
      </c>
      <c r="E1160" t="s">
        <v>16</v>
      </c>
      <c r="F1160" t="s">
        <v>18</v>
      </c>
      <c r="G1160">
        <v>73</v>
      </c>
      <c r="H1160">
        <v>150.91999999999999</v>
      </c>
      <c r="I1160">
        <v>93.37</v>
      </c>
      <c r="J1160">
        <v>3.57</v>
      </c>
      <c r="K1160">
        <v>11017.16</v>
      </c>
      <c r="L1160">
        <v>6816.01</v>
      </c>
      <c r="M1160">
        <v>260.61</v>
      </c>
    </row>
    <row r="1161" spans="2:13" x14ac:dyDescent="0.3">
      <c r="B1161" s="5">
        <v>46054</v>
      </c>
      <c r="C1161" t="s">
        <v>45</v>
      </c>
      <c r="D1161" t="s">
        <v>42</v>
      </c>
      <c r="E1161" t="s">
        <v>16</v>
      </c>
      <c r="F1161" t="s">
        <v>18</v>
      </c>
      <c r="G1161">
        <v>45</v>
      </c>
      <c r="H1161">
        <v>101.97</v>
      </c>
      <c r="I1161">
        <v>57.99</v>
      </c>
      <c r="J1161">
        <v>3.49</v>
      </c>
      <c r="K1161">
        <v>4588.6499999999996</v>
      </c>
      <c r="L1161">
        <v>2609.5500000000002</v>
      </c>
      <c r="M1161">
        <v>157.05000000000001</v>
      </c>
    </row>
    <row r="1162" spans="2:13" x14ac:dyDescent="0.3">
      <c r="B1162" s="5">
        <v>46054</v>
      </c>
      <c r="C1162" t="s">
        <v>26</v>
      </c>
      <c r="D1162" t="s">
        <v>27</v>
      </c>
      <c r="E1162" t="s">
        <v>16</v>
      </c>
      <c r="F1162" t="s">
        <v>18</v>
      </c>
      <c r="G1162">
        <v>128</v>
      </c>
      <c r="H1162">
        <v>140.12</v>
      </c>
      <c r="I1162">
        <v>98.02</v>
      </c>
      <c r="J1162">
        <v>3.6</v>
      </c>
      <c r="K1162">
        <v>17935.36</v>
      </c>
      <c r="L1162">
        <v>12546.56</v>
      </c>
      <c r="M1162">
        <v>460.8</v>
      </c>
    </row>
    <row r="1163" spans="2:13" x14ac:dyDescent="0.3">
      <c r="B1163" s="5">
        <v>46082</v>
      </c>
      <c r="C1163" t="s">
        <v>46</v>
      </c>
      <c r="D1163" t="s">
        <v>47</v>
      </c>
      <c r="E1163" t="s">
        <v>16</v>
      </c>
      <c r="F1163" t="s">
        <v>18</v>
      </c>
      <c r="G1163">
        <v>77</v>
      </c>
      <c r="H1163">
        <v>150.91999999999999</v>
      </c>
      <c r="I1163">
        <v>93.37</v>
      </c>
      <c r="J1163">
        <v>3.57</v>
      </c>
      <c r="K1163">
        <v>11620.839999999998</v>
      </c>
      <c r="L1163">
        <v>7189.4900000000007</v>
      </c>
      <c r="M1163">
        <v>274.89</v>
      </c>
    </row>
    <row r="1164" spans="2:13" x14ac:dyDescent="0.3">
      <c r="B1164" s="5">
        <v>46082</v>
      </c>
      <c r="C1164" t="s">
        <v>45</v>
      </c>
      <c r="D1164" t="s">
        <v>42</v>
      </c>
      <c r="E1164" t="s">
        <v>16</v>
      </c>
      <c r="F1164" t="s">
        <v>18</v>
      </c>
      <c r="G1164">
        <v>47</v>
      </c>
      <c r="H1164">
        <v>101.97</v>
      </c>
      <c r="I1164">
        <v>57.99</v>
      </c>
      <c r="J1164">
        <v>3.49</v>
      </c>
      <c r="K1164">
        <v>4792.59</v>
      </c>
      <c r="L1164">
        <v>2725.53</v>
      </c>
      <c r="M1164">
        <v>164.03</v>
      </c>
    </row>
    <row r="1165" spans="2:13" x14ac:dyDescent="0.3">
      <c r="B1165" s="5">
        <v>46082</v>
      </c>
      <c r="C1165" t="s">
        <v>26</v>
      </c>
      <c r="D1165" t="s">
        <v>27</v>
      </c>
      <c r="E1165" t="s">
        <v>16</v>
      </c>
      <c r="F1165" t="s">
        <v>18</v>
      </c>
      <c r="G1165">
        <v>145</v>
      </c>
      <c r="H1165">
        <v>140.12</v>
      </c>
      <c r="I1165">
        <v>98.02</v>
      </c>
      <c r="J1165">
        <v>3.6</v>
      </c>
      <c r="K1165">
        <v>20317.400000000001</v>
      </c>
      <c r="L1165">
        <v>14212.9</v>
      </c>
      <c r="M1165">
        <v>522</v>
      </c>
    </row>
    <row r="1166" spans="2:13" x14ac:dyDescent="0.3">
      <c r="B1166" s="5">
        <v>46113</v>
      </c>
      <c r="C1166" t="s">
        <v>46</v>
      </c>
      <c r="D1166" t="s">
        <v>47</v>
      </c>
      <c r="E1166" t="s">
        <v>16</v>
      </c>
      <c r="F1166" t="s">
        <v>18</v>
      </c>
      <c r="G1166">
        <v>76</v>
      </c>
      <c r="H1166">
        <v>150.91999999999999</v>
      </c>
      <c r="I1166">
        <v>93.37</v>
      </c>
      <c r="J1166">
        <v>3.57</v>
      </c>
      <c r="K1166">
        <v>11469.919999999998</v>
      </c>
      <c r="L1166">
        <v>7096.1200000000008</v>
      </c>
      <c r="M1166">
        <v>271.32</v>
      </c>
    </row>
    <row r="1167" spans="2:13" x14ac:dyDescent="0.3">
      <c r="B1167" s="5">
        <v>46113</v>
      </c>
      <c r="C1167" t="s">
        <v>45</v>
      </c>
      <c r="D1167" t="s">
        <v>42</v>
      </c>
      <c r="E1167" t="s">
        <v>16</v>
      </c>
      <c r="F1167" t="s">
        <v>18</v>
      </c>
      <c r="G1167">
        <v>50</v>
      </c>
      <c r="H1167">
        <v>101.97</v>
      </c>
      <c r="I1167">
        <v>57.99</v>
      </c>
      <c r="J1167">
        <v>3.49</v>
      </c>
      <c r="K1167">
        <v>5098.5</v>
      </c>
      <c r="L1167">
        <v>2899.5</v>
      </c>
      <c r="M1167">
        <v>174.5</v>
      </c>
    </row>
    <row r="1168" spans="2:13" x14ac:dyDescent="0.3">
      <c r="B1168" s="5">
        <v>46113</v>
      </c>
      <c r="C1168" t="s">
        <v>26</v>
      </c>
      <c r="D1168" t="s">
        <v>27</v>
      </c>
      <c r="E1168" t="s">
        <v>16</v>
      </c>
      <c r="F1168" t="s">
        <v>18</v>
      </c>
      <c r="G1168">
        <v>152</v>
      </c>
      <c r="H1168">
        <v>140.12</v>
      </c>
      <c r="I1168">
        <v>98.02</v>
      </c>
      <c r="J1168">
        <v>3.6</v>
      </c>
      <c r="K1168">
        <v>21298.240000000002</v>
      </c>
      <c r="L1168">
        <v>14899.039999999999</v>
      </c>
      <c r="M1168">
        <v>547.20000000000005</v>
      </c>
    </row>
    <row r="1169" spans="2:13" x14ac:dyDescent="0.3">
      <c r="B1169" s="5">
        <v>46143</v>
      </c>
      <c r="C1169" t="s">
        <v>46</v>
      </c>
      <c r="D1169" t="s">
        <v>47</v>
      </c>
      <c r="E1169" t="s">
        <v>16</v>
      </c>
      <c r="F1169" t="s">
        <v>18</v>
      </c>
      <c r="G1169">
        <v>79</v>
      </c>
      <c r="H1169">
        <v>150.91999999999999</v>
      </c>
      <c r="I1169">
        <v>93.37</v>
      </c>
      <c r="J1169">
        <v>3.57</v>
      </c>
      <c r="K1169">
        <v>11922.679999999998</v>
      </c>
      <c r="L1169">
        <v>7376.2300000000005</v>
      </c>
      <c r="M1169">
        <v>282.02999999999997</v>
      </c>
    </row>
    <row r="1170" spans="2:13" x14ac:dyDescent="0.3">
      <c r="B1170" s="5">
        <v>46143</v>
      </c>
      <c r="C1170" t="s">
        <v>45</v>
      </c>
      <c r="D1170" t="s">
        <v>42</v>
      </c>
      <c r="E1170" t="s">
        <v>16</v>
      </c>
      <c r="F1170" t="s">
        <v>18</v>
      </c>
      <c r="G1170">
        <v>49</v>
      </c>
      <c r="H1170">
        <v>101.97</v>
      </c>
      <c r="I1170">
        <v>57.99</v>
      </c>
      <c r="J1170">
        <v>3.49</v>
      </c>
      <c r="K1170">
        <v>4996.53</v>
      </c>
      <c r="L1170">
        <v>2841.51</v>
      </c>
      <c r="M1170">
        <v>171.01000000000002</v>
      </c>
    </row>
    <row r="1171" spans="2:13" x14ac:dyDescent="0.3">
      <c r="B1171" s="5">
        <v>46143</v>
      </c>
      <c r="C1171" t="s">
        <v>26</v>
      </c>
      <c r="D1171" t="s">
        <v>27</v>
      </c>
      <c r="E1171" t="s">
        <v>16</v>
      </c>
      <c r="F1171" t="s">
        <v>18</v>
      </c>
      <c r="G1171">
        <v>158</v>
      </c>
      <c r="H1171">
        <v>140.12</v>
      </c>
      <c r="I1171">
        <v>98.02</v>
      </c>
      <c r="J1171">
        <v>3.6</v>
      </c>
      <c r="K1171">
        <v>22138.959999999999</v>
      </c>
      <c r="L1171">
        <v>15487.16</v>
      </c>
      <c r="M1171">
        <v>568.80000000000007</v>
      </c>
    </row>
    <row r="1172" spans="2:13" x14ac:dyDescent="0.3">
      <c r="B1172" s="5">
        <v>46174</v>
      </c>
      <c r="C1172" t="s">
        <v>46</v>
      </c>
      <c r="D1172" t="s">
        <v>47</v>
      </c>
      <c r="E1172" t="s">
        <v>16</v>
      </c>
      <c r="F1172" t="s">
        <v>18</v>
      </c>
      <c r="G1172">
        <v>78</v>
      </c>
      <c r="H1172">
        <v>150.91999999999999</v>
      </c>
      <c r="I1172">
        <v>93.37</v>
      </c>
      <c r="J1172">
        <v>3.57</v>
      </c>
      <c r="K1172">
        <v>11771.759999999998</v>
      </c>
      <c r="L1172">
        <v>7282.8600000000006</v>
      </c>
      <c r="M1172">
        <v>278.45999999999998</v>
      </c>
    </row>
    <row r="1173" spans="2:13" x14ac:dyDescent="0.3">
      <c r="B1173" s="5">
        <v>46174</v>
      </c>
      <c r="C1173" t="s">
        <v>45</v>
      </c>
      <c r="D1173" t="s">
        <v>42</v>
      </c>
      <c r="E1173" t="s">
        <v>16</v>
      </c>
      <c r="F1173" t="s">
        <v>18</v>
      </c>
      <c r="G1173">
        <v>49</v>
      </c>
      <c r="H1173">
        <v>101.97</v>
      </c>
      <c r="I1173">
        <v>57.99</v>
      </c>
      <c r="J1173">
        <v>3.49</v>
      </c>
      <c r="K1173">
        <v>4996.53</v>
      </c>
      <c r="L1173">
        <v>2841.51</v>
      </c>
      <c r="M1173">
        <v>171.01000000000002</v>
      </c>
    </row>
    <row r="1174" spans="2:13" x14ac:dyDescent="0.3">
      <c r="B1174" s="5">
        <v>46174</v>
      </c>
      <c r="C1174" t="s">
        <v>26</v>
      </c>
      <c r="D1174" t="s">
        <v>27</v>
      </c>
      <c r="E1174" t="s">
        <v>16</v>
      </c>
      <c r="F1174" t="s">
        <v>18</v>
      </c>
      <c r="G1174">
        <v>147</v>
      </c>
      <c r="H1174">
        <v>140.12</v>
      </c>
      <c r="I1174">
        <v>98.02</v>
      </c>
      <c r="J1174">
        <v>3.6</v>
      </c>
      <c r="K1174">
        <v>20597.64</v>
      </c>
      <c r="L1174">
        <v>14408.939999999999</v>
      </c>
      <c r="M1174">
        <v>529.20000000000005</v>
      </c>
    </row>
    <row r="1175" spans="2:13" x14ac:dyDescent="0.3">
      <c r="B1175" s="5">
        <v>46204</v>
      </c>
      <c r="C1175" t="s">
        <v>46</v>
      </c>
      <c r="D1175" t="s">
        <v>47</v>
      </c>
      <c r="E1175" t="s">
        <v>16</v>
      </c>
      <c r="F1175" t="s">
        <v>18</v>
      </c>
      <c r="G1175">
        <v>79</v>
      </c>
      <c r="H1175">
        <v>150.91999999999999</v>
      </c>
      <c r="I1175">
        <v>93.37</v>
      </c>
      <c r="J1175">
        <v>3.57</v>
      </c>
      <c r="K1175">
        <v>11922.679999999998</v>
      </c>
      <c r="L1175">
        <v>7376.2300000000005</v>
      </c>
      <c r="M1175">
        <v>282.02999999999997</v>
      </c>
    </row>
    <row r="1176" spans="2:13" x14ac:dyDescent="0.3">
      <c r="B1176" s="5">
        <v>46204</v>
      </c>
      <c r="C1176" t="s">
        <v>45</v>
      </c>
      <c r="D1176" t="s">
        <v>42</v>
      </c>
      <c r="E1176" t="s">
        <v>16</v>
      </c>
      <c r="F1176" t="s">
        <v>18</v>
      </c>
      <c r="G1176">
        <v>49</v>
      </c>
      <c r="H1176">
        <v>101.97</v>
      </c>
      <c r="I1176">
        <v>57.99</v>
      </c>
      <c r="J1176">
        <v>3.49</v>
      </c>
      <c r="K1176">
        <v>4996.53</v>
      </c>
      <c r="L1176">
        <v>2841.51</v>
      </c>
      <c r="M1176">
        <v>171.01000000000002</v>
      </c>
    </row>
    <row r="1177" spans="2:13" x14ac:dyDescent="0.3">
      <c r="B1177" s="5">
        <v>46204</v>
      </c>
      <c r="C1177" t="s">
        <v>26</v>
      </c>
      <c r="D1177" t="s">
        <v>27</v>
      </c>
      <c r="E1177" t="s">
        <v>16</v>
      </c>
      <c r="F1177" t="s">
        <v>18</v>
      </c>
      <c r="G1177">
        <v>158</v>
      </c>
      <c r="H1177">
        <v>140.12</v>
      </c>
      <c r="I1177">
        <v>98.02</v>
      </c>
      <c r="J1177">
        <v>3.6</v>
      </c>
      <c r="K1177">
        <v>22138.959999999999</v>
      </c>
      <c r="L1177">
        <v>15487.16</v>
      </c>
      <c r="M1177">
        <v>568.80000000000007</v>
      </c>
    </row>
    <row r="1178" spans="2:13" x14ac:dyDescent="0.3">
      <c r="B1178" s="5">
        <v>46235</v>
      </c>
      <c r="C1178" t="s">
        <v>46</v>
      </c>
      <c r="D1178" t="s">
        <v>47</v>
      </c>
      <c r="E1178" t="s">
        <v>16</v>
      </c>
      <c r="F1178" t="s">
        <v>18</v>
      </c>
      <c r="G1178">
        <v>78</v>
      </c>
      <c r="H1178">
        <v>150.91999999999999</v>
      </c>
      <c r="I1178">
        <v>93.37</v>
      </c>
      <c r="J1178">
        <v>3.57</v>
      </c>
      <c r="K1178">
        <v>11771.759999999998</v>
      </c>
      <c r="L1178">
        <v>7282.8600000000006</v>
      </c>
      <c r="M1178">
        <v>278.45999999999998</v>
      </c>
    </row>
    <row r="1179" spans="2:13" x14ac:dyDescent="0.3">
      <c r="B1179" s="5">
        <v>46235</v>
      </c>
      <c r="C1179" t="s">
        <v>45</v>
      </c>
      <c r="D1179" t="s">
        <v>42</v>
      </c>
      <c r="E1179" t="s">
        <v>16</v>
      </c>
      <c r="F1179" t="s">
        <v>18</v>
      </c>
      <c r="G1179">
        <v>47</v>
      </c>
      <c r="H1179">
        <v>101.97</v>
      </c>
      <c r="I1179">
        <v>57.99</v>
      </c>
      <c r="J1179">
        <v>3.49</v>
      </c>
      <c r="K1179">
        <v>4792.59</v>
      </c>
      <c r="L1179">
        <v>2725.53</v>
      </c>
      <c r="M1179">
        <v>164.03</v>
      </c>
    </row>
    <row r="1180" spans="2:13" x14ac:dyDescent="0.3">
      <c r="B1180" s="5">
        <v>46235</v>
      </c>
      <c r="C1180" t="s">
        <v>26</v>
      </c>
      <c r="D1180" t="s">
        <v>27</v>
      </c>
      <c r="E1180" t="s">
        <v>16</v>
      </c>
      <c r="F1180" t="s">
        <v>18</v>
      </c>
      <c r="G1180">
        <v>148</v>
      </c>
      <c r="H1180">
        <v>140.12</v>
      </c>
      <c r="I1180">
        <v>98.02</v>
      </c>
      <c r="J1180">
        <v>3.6</v>
      </c>
      <c r="K1180">
        <v>20737.760000000002</v>
      </c>
      <c r="L1180">
        <v>14506.96</v>
      </c>
      <c r="M1180">
        <v>532.80000000000007</v>
      </c>
    </row>
    <row r="1181" spans="2:13" x14ac:dyDescent="0.3">
      <c r="B1181" s="5">
        <v>46266</v>
      </c>
      <c r="C1181" t="s">
        <v>46</v>
      </c>
      <c r="D1181" t="s">
        <v>47</v>
      </c>
      <c r="E1181" t="s">
        <v>16</v>
      </c>
      <c r="F1181" t="s">
        <v>18</v>
      </c>
      <c r="G1181">
        <v>83</v>
      </c>
      <c r="H1181">
        <v>150.91999999999999</v>
      </c>
      <c r="I1181">
        <v>93.37</v>
      </c>
      <c r="J1181">
        <v>3.57</v>
      </c>
      <c r="K1181">
        <v>12526.359999999999</v>
      </c>
      <c r="L1181">
        <v>7749.71</v>
      </c>
      <c r="M1181">
        <v>296.31</v>
      </c>
    </row>
    <row r="1182" spans="2:13" x14ac:dyDescent="0.3">
      <c r="B1182" s="5">
        <v>46266</v>
      </c>
      <c r="C1182" t="s">
        <v>45</v>
      </c>
      <c r="D1182" t="s">
        <v>42</v>
      </c>
      <c r="E1182" t="s">
        <v>16</v>
      </c>
      <c r="F1182" t="s">
        <v>18</v>
      </c>
      <c r="G1182">
        <v>50</v>
      </c>
      <c r="H1182">
        <v>101.97</v>
      </c>
      <c r="I1182">
        <v>57.99</v>
      </c>
      <c r="J1182">
        <v>3.49</v>
      </c>
      <c r="K1182">
        <v>5098.5</v>
      </c>
      <c r="L1182">
        <v>2899.5</v>
      </c>
      <c r="M1182">
        <v>174.5</v>
      </c>
    </row>
    <row r="1183" spans="2:13" x14ac:dyDescent="0.3">
      <c r="B1183" s="5">
        <v>46266</v>
      </c>
      <c r="C1183" t="s">
        <v>26</v>
      </c>
      <c r="D1183" t="s">
        <v>27</v>
      </c>
      <c r="E1183" t="s">
        <v>16</v>
      </c>
      <c r="F1183" t="s">
        <v>18</v>
      </c>
      <c r="G1183">
        <v>151</v>
      </c>
      <c r="H1183">
        <v>140.12</v>
      </c>
      <c r="I1183">
        <v>98.02</v>
      </c>
      <c r="J1183">
        <v>3.6</v>
      </c>
      <c r="K1183">
        <v>21158.12</v>
      </c>
      <c r="L1183">
        <v>14801.019999999999</v>
      </c>
      <c r="M1183">
        <v>543.6</v>
      </c>
    </row>
    <row r="1184" spans="2:13" x14ac:dyDescent="0.3">
      <c r="B1184" s="5">
        <v>46296</v>
      </c>
      <c r="C1184" t="s">
        <v>46</v>
      </c>
      <c r="D1184" t="s">
        <v>47</v>
      </c>
      <c r="E1184" t="s">
        <v>16</v>
      </c>
      <c r="F1184" t="s">
        <v>18</v>
      </c>
      <c r="G1184">
        <v>83</v>
      </c>
      <c r="H1184">
        <v>150.91999999999999</v>
      </c>
      <c r="I1184">
        <v>93.37</v>
      </c>
      <c r="J1184">
        <v>3.57</v>
      </c>
      <c r="K1184">
        <v>12526.359999999999</v>
      </c>
      <c r="L1184">
        <v>7749.71</v>
      </c>
      <c r="M1184">
        <v>296.31</v>
      </c>
    </row>
    <row r="1185" spans="2:13" x14ac:dyDescent="0.3">
      <c r="B1185" s="5">
        <v>46296</v>
      </c>
      <c r="C1185" t="s">
        <v>45</v>
      </c>
      <c r="D1185" t="s">
        <v>42</v>
      </c>
      <c r="E1185" t="s">
        <v>16</v>
      </c>
      <c r="F1185" t="s">
        <v>18</v>
      </c>
      <c r="G1185">
        <v>54</v>
      </c>
      <c r="H1185">
        <v>101.97</v>
      </c>
      <c r="I1185">
        <v>57.99</v>
      </c>
      <c r="J1185">
        <v>3.49</v>
      </c>
      <c r="K1185">
        <v>5506.38</v>
      </c>
      <c r="L1185">
        <v>3131.46</v>
      </c>
      <c r="M1185">
        <v>188.46</v>
      </c>
    </row>
    <row r="1186" spans="2:13" x14ac:dyDescent="0.3">
      <c r="B1186" s="5">
        <v>46296</v>
      </c>
      <c r="C1186" t="s">
        <v>26</v>
      </c>
      <c r="D1186" t="s">
        <v>27</v>
      </c>
      <c r="E1186" t="s">
        <v>16</v>
      </c>
      <c r="F1186" t="s">
        <v>18</v>
      </c>
      <c r="G1186">
        <v>139</v>
      </c>
      <c r="H1186">
        <v>140.12</v>
      </c>
      <c r="I1186">
        <v>98.02</v>
      </c>
      <c r="J1186">
        <v>3.6</v>
      </c>
      <c r="K1186">
        <v>19476.68</v>
      </c>
      <c r="L1186">
        <v>13624.779999999999</v>
      </c>
      <c r="M1186">
        <v>500.40000000000003</v>
      </c>
    </row>
    <row r="1187" spans="2:13" x14ac:dyDescent="0.3">
      <c r="B1187" s="5">
        <v>46327</v>
      </c>
      <c r="C1187" t="s">
        <v>46</v>
      </c>
      <c r="D1187" t="s">
        <v>47</v>
      </c>
      <c r="E1187" t="s">
        <v>16</v>
      </c>
      <c r="F1187" t="s">
        <v>18</v>
      </c>
      <c r="G1187">
        <v>98</v>
      </c>
      <c r="H1187">
        <v>150.91999999999999</v>
      </c>
      <c r="I1187">
        <v>93.37</v>
      </c>
      <c r="J1187">
        <v>3.57</v>
      </c>
      <c r="K1187">
        <v>14790.159999999998</v>
      </c>
      <c r="L1187">
        <v>9150.26</v>
      </c>
      <c r="M1187">
        <v>349.85999999999996</v>
      </c>
    </row>
    <row r="1188" spans="2:13" x14ac:dyDescent="0.3">
      <c r="B1188" s="5">
        <v>46327</v>
      </c>
      <c r="C1188" t="s">
        <v>45</v>
      </c>
      <c r="D1188" t="s">
        <v>42</v>
      </c>
      <c r="E1188" t="s">
        <v>16</v>
      </c>
      <c r="F1188" t="s">
        <v>18</v>
      </c>
      <c r="G1188">
        <v>62</v>
      </c>
      <c r="H1188">
        <v>101.97</v>
      </c>
      <c r="I1188">
        <v>57.99</v>
      </c>
      <c r="J1188">
        <v>3.49</v>
      </c>
      <c r="K1188">
        <v>6322.14</v>
      </c>
      <c r="L1188">
        <v>3595.38</v>
      </c>
      <c r="M1188">
        <v>216.38000000000002</v>
      </c>
    </row>
    <row r="1189" spans="2:13" x14ac:dyDescent="0.3">
      <c r="B1189" s="5">
        <v>46327</v>
      </c>
      <c r="C1189" t="s">
        <v>26</v>
      </c>
      <c r="D1189" t="s">
        <v>27</v>
      </c>
      <c r="E1189" t="s">
        <v>16</v>
      </c>
      <c r="F1189" t="s">
        <v>18</v>
      </c>
      <c r="G1189">
        <v>153</v>
      </c>
      <c r="H1189">
        <v>140.12</v>
      </c>
      <c r="I1189">
        <v>98.02</v>
      </c>
      <c r="J1189">
        <v>3.6</v>
      </c>
      <c r="K1189">
        <v>21438.36</v>
      </c>
      <c r="L1189">
        <v>14997.06</v>
      </c>
      <c r="M1189">
        <v>550.80000000000007</v>
      </c>
    </row>
    <row r="1190" spans="2:13" x14ac:dyDescent="0.3">
      <c r="B1190" s="5">
        <v>46357</v>
      </c>
      <c r="C1190" t="s">
        <v>46</v>
      </c>
      <c r="D1190" t="s">
        <v>47</v>
      </c>
      <c r="E1190" t="s">
        <v>16</v>
      </c>
      <c r="F1190" t="s">
        <v>18</v>
      </c>
      <c r="G1190">
        <v>104</v>
      </c>
      <c r="H1190">
        <v>150.91999999999999</v>
      </c>
      <c r="I1190">
        <v>93.37</v>
      </c>
      <c r="J1190">
        <v>3.57</v>
      </c>
      <c r="K1190">
        <v>15695.679999999998</v>
      </c>
      <c r="L1190">
        <v>9710.48</v>
      </c>
      <c r="M1190">
        <v>371.28</v>
      </c>
    </row>
    <row r="1191" spans="2:13" x14ac:dyDescent="0.3">
      <c r="B1191" s="5">
        <v>46357</v>
      </c>
      <c r="C1191" t="s">
        <v>45</v>
      </c>
      <c r="D1191" t="s">
        <v>42</v>
      </c>
      <c r="E1191" t="s">
        <v>16</v>
      </c>
      <c r="F1191" t="s">
        <v>18</v>
      </c>
      <c r="G1191">
        <v>72</v>
      </c>
      <c r="H1191">
        <v>101.97</v>
      </c>
      <c r="I1191">
        <v>57.99</v>
      </c>
      <c r="J1191">
        <v>3.49</v>
      </c>
      <c r="K1191">
        <v>7341.84</v>
      </c>
      <c r="L1191">
        <v>4175.28</v>
      </c>
      <c r="M1191">
        <v>251.28000000000003</v>
      </c>
    </row>
    <row r="1192" spans="2:13" x14ac:dyDescent="0.3">
      <c r="B1192" s="5">
        <v>46357</v>
      </c>
      <c r="C1192" t="s">
        <v>26</v>
      </c>
      <c r="D1192" t="s">
        <v>27</v>
      </c>
      <c r="E1192" t="s">
        <v>16</v>
      </c>
      <c r="F1192" t="s">
        <v>18</v>
      </c>
      <c r="G1192">
        <v>163</v>
      </c>
      <c r="H1192">
        <v>140.12</v>
      </c>
      <c r="I1192">
        <v>98.02</v>
      </c>
      <c r="J1192">
        <v>3.6</v>
      </c>
      <c r="K1192">
        <v>22839.56</v>
      </c>
      <c r="L1192">
        <v>15977.26</v>
      </c>
      <c r="M1192">
        <v>586.80000000000007</v>
      </c>
    </row>
    <row r="1193" spans="2:13" x14ac:dyDescent="0.3">
      <c r="B1193" s="5">
        <v>46023</v>
      </c>
      <c r="C1193" t="s">
        <v>14</v>
      </c>
      <c r="D1193" t="s">
        <v>15</v>
      </c>
      <c r="E1193" t="s">
        <v>22</v>
      </c>
      <c r="F1193" t="s">
        <v>18</v>
      </c>
      <c r="G1193">
        <v>15</v>
      </c>
      <c r="H1193">
        <v>319.89999999999998</v>
      </c>
      <c r="I1193">
        <v>210.33</v>
      </c>
      <c r="J1193">
        <v>12.25</v>
      </c>
      <c r="K1193">
        <v>4798.5</v>
      </c>
      <c r="L1193">
        <v>3154.9500000000003</v>
      </c>
      <c r="M1193">
        <v>183.75</v>
      </c>
    </row>
    <row r="1194" spans="2:13" x14ac:dyDescent="0.3">
      <c r="B1194" s="5">
        <v>46023</v>
      </c>
      <c r="C1194" t="s">
        <v>23</v>
      </c>
      <c r="D1194" t="s">
        <v>15</v>
      </c>
      <c r="E1194" t="s">
        <v>22</v>
      </c>
      <c r="F1194" t="s">
        <v>18</v>
      </c>
      <c r="G1194">
        <v>42</v>
      </c>
      <c r="H1194">
        <v>140.65</v>
      </c>
      <c r="I1194">
        <v>92.12</v>
      </c>
      <c r="J1194">
        <v>12.17</v>
      </c>
      <c r="K1194">
        <v>5907.3</v>
      </c>
      <c r="L1194">
        <v>3869.04</v>
      </c>
      <c r="M1194">
        <v>511.14</v>
      </c>
    </row>
    <row r="1195" spans="2:13" x14ac:dyDescent="0.3">
      <c r="B1195" s="5">
        <v>46023</v>
      </c>
      <c r="C1195" t="s">
        <v>24</v>
      </c>
      <c r="D1195" t="s">
        <v>15</v>
      </c>
      <c r="E1195" t="s">
        <v>22</v>
      </c>
      <c r="F1195" t="s">
        <v>18</v>
      </c>
      <c r="G1195">
        <v>17</v>
      </c>
      <c r="H1195">
        <v>233.06</v>
      </c>
      <c r="I1195">
        <v>154.96</v>
      </c>
      <c r="J1195">
        <v>12.17</v>
      </c>
      <c r="K1195">
        <v>3962.02</v>
      </c>
      <c r="L1195">
        <v>2634.32</v>
      </c>
      <c r="M1195">
        <v>206.89</v>
      </c>
    </row>
    <row r="1196" spans="2:13" x14ac:dyDescent="0.3">
      <c r="B1196" s="5">
        <v>46023</v>
      </c>
      <c r="C1196" t="s">
        <v>25</v>
      </c>
      <c r="D1196" t="s">
        <v>15</v>
      </c>
      <c r="E1196" t="s">
        <v>22</v>
      </c>
      <c r="F1196" t="s">
        <v>18</v>
      </c>
      <c r="G1196">
        <v>9</v>
      </c>
      <c r="H1196">
        <v>407.3</v>
      </c>
      <c r="I1196">
        <v>272.35000000000002</v>
      </c>
      <c r="J1196">
        <v>12.19</v>
      </c>
      <c r="K1196">
        <v>3665.7000000000003</v>
      </c>
      <c r="L1196">
        <v>2451.15</v>
      </c>
      <c r="M1196">
        <v>109.71</v>
      </c>
    </row>
    <row r="1197" spans="2:13" x14ac:dyDescent="0.3">
      <c r="B1197" s="5">
        <v>46023</v>
      </c>
      <c r="C1197" t="s">
        <v>31</v>
      </c>
      <c r="D1197" t="s">
        <v>32</v>
      </c>
      <c r="E1197" t="s">
        <v>22</v>
      </c>
      <c r="F1197" t="s">
        <v>18</v>
      </c>
      <c r="G1197">
        <v>42</v>
      </c>
      <c r="H1197">
        <v>92.88</v>
      </c>
      <c r="I1197">
        <v>59.99</v>
      </c>
      <c r="J1197">
        <v>12.18</v>
      </c>
      <c r="K1197">
        <v>3900.96</v>
      </c>
      <c r="L1197">
        <v>2519.58</v>
      </c>
      <c r="M1197">
        <v>511.56</v>
      </c>
    </row>
    <row r="1198" spans="2:13" x14ac:dyDescent="0.3">
      <c r="B1198" s="5">
        <v>46023</v>
      </c>
      <c r="C1198" t="s">
        <v>33</v>
      </c>
      <c r="D1198" t="s">
        <v>32</v>
      </c>
      <c r="E1198" t="s">
        <v>22</v>
      </c>
      <c r="F1198" t="s">
        <v>18</v>
      </c>
      <c r="G1198">
        <v>37</v>
      </c>
      <c r="H1198">
        <v>147.51</v>
      </c>
      <c r="I1198">
        <v>94.6</v>
      </c>
      <c r="J1198">
        <v>12.21</v>
      </c>
      <c r="K1198">
        <v>5457.87</v>
      </c>
      <c r="L1198">
        <v>3500.2</v>
      </c>
      <c r="M1198">
        <v>451.77000000000004</v>
      </c>
    </row>
    <row r="1199" spans="2:13" x14ac:dyDescent="0.3">
      <c r="B1199" s="5">
        <v>46023</v>
      </c>
      <c r="C1199" t="s">
        <v>34</v>
      </c>
      <c r="D1199" t="s">
        <v>32</v>
      </c>
      <c r="E1199" t="s">
        <v>22</v>
      </c>
      <c r="F1199" t="s">
        <v>18</v>
      </c>
      <c r="G1199">
        <v>33</v>
      </c>
      <c r="H1199">
        <v>114.62</v>
      </c>
      <c r="I1199">
        <v>72.81</v>
      </c>
      <c r="J1199">
        <v>12.2</v>
      </c>
      <c r="K1199">
        <v>3782.46</v>
      </c>
      <c r="L1199">
        <v>2402.73</v>
      </c>
      <c r="M1199">
        <v>402.59999999999997</v>
      </c>
    </row>
    <row r="1200" spans="2:13" x14ac:dyDescent="0.3">
      <c r="B1200" s="5">
        <v>46023</v>
      </c>
      <c r="C1200" t="s">
        <v>35</v>
      </c>
      <c r="D1200" t="s">
        <v>32</v>
      </c>
      <c r="E1200" t="s">
        <v>22</v>
      </c>
      <c r="F1200" t="s">
        <v>18</v>
      </c>
      <c r="G1200">
        <v>7</v>
      </c>
      <c r="H1200">
        <v>223.7</v>
      </c>
      <c r="I1200">
        <v>139.59</v>
      </c>
      <c r="J1200">
        <v>12.12</v>
      </c>
      <c r="K1200">
        <v>1565.8999999999999</v>
      </c>
      <c r="L1200">
        <v>977.13</v>
      </c>
      <c r="M1200">
        <v>84.839999999999989</v>
      </c>
    </row>
    <row r="1201" spans="2:13" x14ac:dyDescent="0.3">
      <c r="B1201" s="5">
        <v>46023</v>
      </c>
      <c r="C1201" t="s">
        <v>46</v>
      </c>
      <c r="D1201" t="s">
        <v>47</v>
      </c>
      <c r="E1201" t="s">
        <v>22</v>
      </c>
      <c r="F1201" t="s">
        <v>18</v>
      </c>
      <c r="G1201">
        <v>13</v>
      </c>
      <c r="H1201">
        <v>168.91</v>
      </c>
      <c r="I1201">
        <v>93.36</v>
      </c>
      <c r="J1201">
        <v>12.17</v>
      </c>
      <c r="K1201">
        <v>2195.83</v>
      </c>
      <c r="L1201">
        <v>1213.68</v>
      </c>
      <c r="M1201">
        <v>158.21</v>
      </c>
    </row>
    <row r="1202" spans="2:13" x14ac:dyDescent="0.3">
      <c r="B1202" s="5">
        <v>46023</v>
      </c>
      <c r="C1202" t="s">
        <v>48</v>
      </c>
      <c r="D1202" t="s">
        <v>47</v>
      </c>
      <c r="E1202" t="s">
        <v>22</v>
      </c>
      <c r="F1202" t="s">
        <v>18</v>
      </c>
      <c r="G1202">
        <v>12</v>
      </c>
      <c r="H1202">
        <v>140.56</v>
      </c>
      <c r="I1202">
        <v>76.95</v>
      </c>
      <c r="J1202">
        <v>12.04</v>
      </c>
      <c r="K1202">
        <v>1686.72</v>
      </c>
      <c r="L1202">
        <v>923.40000000000009</v>
      </c>
      <c r="M1202">
        <v>144.47999999999999</v>
      </c>
    </row>
    <row r="1203" spans="2:13" x14ac:dyDescent="0.3">
      <c r="B1203" s="5">
        <v>46023</v>
      </c>
      <c r="C1203" t="s">
        <v>49</v>
      </c>
      <c r="D1203" t="s">
        <v>47</v>
      </c>
      <c r="E1203" t="s">
        <v>22</v>
      </c>
      <c r="F1203" t="s">
        <v>18</v>
      </c>
      <c r="G1203">
        <v>6</v>
      </c>
      <c r="H1203">
        <v>280.86</v>
      </c>
      <c r="I1203">
        <v>157.61000000000001</v>
      </c>
      <c r="J1203">
        <v>12.16</v>
      </c>
      <c r="K1203">
        <v>1685.16</v>
      </c>
      <c r="L1203">
        <v>945.66000000000008</v>
      </c>
      <c r="M1203">
        <v>72.960000000000008</v>
      </c>
    </row>
    <row r="1204" spans="2:13" x14ac:dyDescent="0.3">
      <c r="B1204" s="5">
        <v>46023</v>
      </c>
      <c r="C1204" t="s">
        <v>50</v>
      </c>
      <c r="D1204" t="s">
        <v>47</v>
      </c>
      <c r="E1204" t="s">
        <v>22</v>
      </c>
      <c r="F1204" t="s">
        <v>18</v>
      </c>
      <c r="G1204">
        <v>18</v>
      </c>
      <c r="H1204">
        <v>102.44</v>
      </c>
      <c r="I1204">
        <v>55.6</v>
      </c>
      <c r="J1204">
        <v>12.21</v>
      </c>
      <c r="K1204">
        <v>1843.92</v>
      </c>
      <c r="L1204">
        <v>1000.8000000000001</v>
      </c>
      <c r="M1204">
        <v>219.78000000000003</v>
      </c>
    </row>
    <row r="1205" spans="2:13" x14ac:dyDescent="0.3">
      <c r="B1205" s="5">
        <v>46023</v>
      </c>
      <c r="C1205" t="s">
        <v>41</v>
      </c>
      <c r="D1205" t="s">
        <v>42</v>
      </c>
      <c r="E1205" t="s">
        <v>22</v>
      </c>
      <c r="F1205" t="s">
        <v>18</v>
      </c>
      <c r="G1205">
        <v>10</v>
      </c>
      <c r="H1205">
        <v>223.93</v>
      </c>
      <c r="I1205">
        <v>115.66</v>
      </c>
      <c r="J1205">
        <v>12.2</v>
      </c>
      <c r="K1205">
        <v>2239.3000000000002</v>
      </c>
      <c r="L1205">
        <v>1156.5999999999999</v>
      </c>
      <c r="M1205">
        <v>122</v>
      </c>
    </row>
    <row r="1206" spans="2:13" x14ac:dyDescent="0.3">
      <c r="B1206" s="5">
        <v>46023</v>
      </c>
      <c r="C1206" t="s">
        <v>43</v>
      </c>
      <c r="D1206" t="s">
        <v>42</v>
      </c>
      <c r="E1206" t="s">
        <v>22</v>
      </c>
      <c r="F1206" t="s">
        <v>18</v>
      </c>
      <c r="G1206">
        <v>9</v>
      </c>
      <c r="H1206">
        <v>185.97</v>
      </c>
      <c r="I1206">
        <v>95.19</v>
      </c>
      <c r="J1206">
        <v>12.25</v>
      </c>
      <c r="K1206">
        <v>1673.73</v>
      </c>
      <c r="L1206">
        <v>856.71</v>
      </c>
      <c r="M1206">
        <v>110.25</v>
      </c>
    </row>
    <row r="1207" spans="2:13" x14ac:dyDescent="0.3">
      <c r="B1207" s="5">
        <v>46023</v>
      </c>
      <c r="C1207" t="s">
        <v>44</v>
      </c>
      <c r="D1207" t="s">
        <v>42</v>
      </c>
      <c r="E1207" t="s">
        <v>22</v>
      </c>
      <c r="F1207" t="s">
        <v>18</v>
      </c>
      <c r="G1207">
        <v>5</v>
      </c>
      <c r="H1207">
        <v>241.99</v>
      </c>
      <c r="I1207">
        <v>127.72</v>
      </c>
      <c r="J1207">
        <v>12.28</v>
      </c>
      <c r="K1207">
        <v>1209.95</v>
      </c>
      <c r="L1207">
        <v>638.6</v>
      </c>
      <c r="M1207">
        <v>61.4</v>
      </c>
    </row>
    <row r="1208" spans="2:13" x14ac:dyDescent="0.3">
      <c r="B1208" s="5">
        <v>46023</v>
      </c>
      <c r="C1208" t="s">
        <v>45</v>
      </c>
      <c r="D1208" t="s">
        <v>42</v>
      </c>
      <c r="E1208" t="s">
        <v>22</v>
      </c>
      <c r="F1208" t="s">
        <v>18</v>
      </c>
      <c r="G1208">
        <v>8</v>
      </c>
      <c r="H1208">
        <v>114.25</v>
      </c>
      <c r="I1208">
        <v>58.03</v>
      </c>
      <c r="J1208">
        <v>12.17</v>
      </c>
      <c r="K1208">
        <v>914</v>
      </c>
      <c r="L1208">
        <v>464.24</v>
      </c>
      <c r="M1208">
        <v>97.36</v>
      </c>
    </row>
    <row r="1209" spans="2:13" x14ac:dyDescent="0.3">
      <c r="B1209" s="5">
        <v>46023</v>
      </c>
      <c r="C1209" t="s">
        <v>26</v>
      </c>
      <c r="D1209" t="s">
        <v>27</v>
      </c>
      <c r="E1209" t="s">
        <v>22</v>
      </c>
      <c r="F1209" t="s">
        <v>18</v>
      </c>
      <c r="G1209">
        <v>26</v>
      </c>
      <c r="H1209">
        <v>156.88999999999999</v>
      </c>
      <c r="I1209">
        <v>97.99</v>
      </c>
      <c r="J1209">
        <v>12.21</v>
      </c>
      <c r="K1209">
        <v>4079.1399999999994</v>
      </c>
      <c r="L1209">
        <v>2547.7399999999998</v>
      </c>
      <c r="M1209">
        <v>317.46000000000004</v>
      </c>
    </row>
    <row r="1210" spans="2:13" x14ac:dyDescent="0.3">
      <c r="B1210" s="5">
        <v>46023</v>
      </c>
      <c r="C1210" t="s">
        <v>28</v>
      </c>
      <c r="D1210" t="s">
        <v>27</v>
      </c>
      <c r="E1210" t="s">
        <v>22</v>
      </c>
      <c r="F1210" t="s">
        <v>18</v>
      </c>
      <c r="G1210">
        <v>18</v>
      </c>
      <c r="H1210">
        <v>123.62</v>
      </c>
      <c r="I1210">
        <v>76.150000000000006</v>
      </c>
      <c r="J1210">
        <v>12.22</v>
      </c>
      <c r="K1210">
        <v>2225.16</v>
      </c>
      <c r="L1210">
        <v>1370.7</v>
      </c>
      <c r="M1210">
        <v>219.96</v>
      </c>
    </row>
    <row r="1211" spans="2:13" x14ac:dyDescent="0.3">
      <c r="B1211" s="5">
        <v>46023</v>
      </c>
      <c r="C1211" t="s">
        <v>29</v>
      </c>
      <c r="D1211" t="s">
        <v>27</v>
      </c>
      <c r="E1211" t="s">
        <v>22</v>
      </c>
      <c r="F1211" t="s">
        <v>18</v>
      </c>
      <c r="G1211">
        <v>16</v>
      </c>
      <c r="H1211">
        <v>173.67</v>
      </c>
      <c r="I1211">
        <v>109.28</v>
      </c>
      <c r="J1211">
        <v>12.08</v>
      </c>
      <c r="K1211">
        <v>2778.72</v>
      </c>
      <c r="L1211">
        <v>1748.48</v>
      </c>
      <c r="M1211">
        <v>193.28</v>
      </c>
    </row>
    <row r="1212" spans="2:13" x14ac:dyDescent="0.3">
      <c r="B1212" s="5">
        <v>46023</v>
      </c>
      <c r="C1212" t="s">
        <v>30</v>
      </c>
      <c r="D1212" t="s">
        <v>27</v>
      </c>
      <c r="E1212" t="s">
        <v>22</v>
      </c>
      <c r="F1212" t="s">
        <v>18</v>
      </c>
      <c r="G1212">
        <v>22</v>
      </c>
      <c r="H1212">
        <v>109.57</v>
      </c>
      <c r="I1212">
        <v>67.77</v>
      </c>
      <c r="J1212">
        <v>12.21</v>
      </c>
      <c r="K1212">
        <v>2410.54</v>
      </c>
      <c r="L1212">
        <v>1490.9399999999998</v>
      </c>
      <c r="M1212">
        <v>268.62</v>
      </c>
    </row>
    <row r="1213" spans="2:13" x14ac:dyDescent="0.3">
      <c r="B1213" s="5">
        <v>46023</v>
      </c>
      <c r="C1213" t="s">
        <v>36</v>
      </c>
      <c r="D1213" t="s">
        <v>37</v>
      </c>
      <c r="E1213" t="s">
        <v>22</v>
      </c>
      <c r="F1213" t="s">
        <v>18</v>
      </c>
      <c r="G1213">
        <v>16</v>
      </c>
      <c r="H1213">
        <v>209.75</v>
      </c>
      <c r="I1213">
        <v>140.97999999999999</v>
      </c>
      <c r="J1213">
        <v>12.19</v>
      </c>
      <c r="K1213">
        <v>3356</v>
      </c>
      <c r="L1213">
        <v>2255.6799999999998</v>
      </c>
      <c r="M1213">
        <v>195.04</v>
      </c>
    </row>
    <row r="1214" spans="2:13" x14ac:dyDescent="0.3">
      <c r="B1214" s="5">
        <v>46023</v>
      </c>
      <c r="C1214" t="s">
        <v>38</v>
      </c>
      <c r="D1214" t="s">
        <v>37</v>
      </c>
      <c r="E1214" t="s">
        <v>22</v>
      </c>
      <c r="F1214" t="s">
        <v>18</v>
      </c>
      <c r="G1214">
        <v>6</v>
      </c>
      <c r="H1214">
        <v>254.81</v>
      </c>
      <c r="I1214">
        <v>170.19</v>
      </c>
      <c r="J1214">
        <v>12.14</v>
      </c>
      <c r="K1214">
        <v>1528.8600000000001</v>
      </c>
      <c r="L1214">
        <v>1021.14</v>
      </c>
      <c r="M1214">
        <v>72.84</v>
      </c>
    </row>
    <row r="1215" spans="2:13" x14ac:dyDescent="0.3">
      <c r="B1215" s="5">
        <v>46023</v>
      </c>
      <c r="C1215" t="s">
        <v>39</v>
      </c>
      <c r="D1215" t="s">
        <v>37</v>
      </c>
      <c r="E1215" t="s">
        <v>22</v>
      </c>
      <c r="F1215" t="s">
        <v>18</v>
      </c>
      <c r="G1215">
        <v>4</v>
      </c>
      <c r="H1215">
        <v>362.54</v>
      </c>
      <c r="I1215">
        <v>241.11</v>
      </c>
      <c r="J1215">
        <v>12.29</v>
      </c>
      <c r="K1215">
        <v>1450.16</v>
      </c>
      <c r="L1215">
        <v>964.44</v>
      </c>
      <c r="M1215">
        <v>49.16</v>
      </c>
    </row>
    <row r="1216" spans="2:13" x14ac:dyDescent="0.3">
      <c r="B1216" s="5">
        <v>46023</v>
      </c>
      <c r="C1216" t="s">
        <v>40</v>
      </c>
      <c r="D1216" t="s">
        <v>37</v>
      </c>
      <c r="E1216" t="s">
        <v>22</v>
      </c>
      <c r="F1216" t="s">
        <v>18</v>
      </c>
      <c r="G1216">
        <v>8</v>
      </c>
      <c r="H1216">
        <v>164.55</v>
      </c>
      <c r="I1216">
        <v>109.89</v>
      </c>
      <c r="J1216">
        <v>12.14</v>
      </c>
      <c r="K1216">
        <v>1316.4</v>
      </c>
      <c r="L1216">
        <v>879.12</v>
      </c>
      <c r="M1216">
        <v>97.12</v>
      </c>
    </row>
    <row r="1217" spans="2:13" x14ac:dyDescent="0.3">
      <c r="B1217" s="5">
        <v>46054</v>
      </c>
      <c r="C1217" t="s">
        <v>14</v>
      </c>
      <c r="D1217" t="s">
        <v>15</v>
      </c>
      <c r="E1217" t="s">
        <v>22</v>
      </c>
      <c r="F1217" t="s">
        <v>18</v>
      </c>
      <c r="G1217">
        <v>15</v>
      </c>
      <c r="H1217">
        <v>319.89999999999998</v>
      </c>
      <c r="I1217">
        <v>210.33</v>
      </c>
      <c r="J1217">
        <v>12.25</v>
      </c>
      <c r="K1217">
        <v>4798.5</v>
      </c>
      <c r="L1217">
        <v>3154.9500000000003</v>
      </c>
      <c r="M1217">
        <v>183.75</v>
      </c>
    </row>
    <row r="1218" spans="2:13" x14ac:dyDescent="0.3">
      <c r="B1218" s="5">
        <v>46054</v>
      </c>
      <c r="C1218" t="s">
        <v>23</v>
      </c>
      <c r="D1218" t="s">
        <v>15</v>
      </c>
      <c r="E1218" t="s">
        <v>22</v>
      </c>
      <c r="F1218" t="s">
        <v>18</v>
      </c>
      <c r="G1218">
        <v>43</v>
      </c>
      <c r="H1218">
        <v>140.65</v>
      </c>
      <c r="I1218">
        <v>92.12</v>
      </c>
      <c r="J1218">
        <v>12.17</v>
      </c>
      <c r="K1218">
        <v>6047.95</v>
      </c>
      <c r="L1218">
        <v>3961.1600000000003</v>
      </c>
      <c r="M1218">
        <v>523.30999999999995</v>
      </c>
    </row>
    <row r="1219" spans="2:13" x14ac:dyDescent="0.3">
      <c r="B1219" s="5">
        <v>46054</v>
      </c>
      <c r="C1219" t="s">
        <v>24</v>
      </c>
      <c r="D1219" t="s">
        <v>15</v>
      </c>
      <c r="E1219" t="s">
        <v>22</v>
      </c>
      <c r="F1219" t="s">
        <v>18</v>
      </c>
      <c r="G1219">
        <v>18</v>
      </c>
      <c r="H1219">
        <v>233.06</v>
      </c>
      <c r="I1219">
        <v>154.96</v>
      </c>
      <c r="J1219">
        <v>12.17</v>
      </c>
      <c r="K1219">
        <v>4195.08</v>
      </c>
      <c r="L1219">
        <v>2789.28</v>
      </c>
      <c r="M1219">
        <v>219.06</v>
      </c>
    </row>
    <row r="1220" spans="2:13" x14ac:dyDescent="0.3">
      <c r="B1220" s="5">
        <v>46054</v>
      </c>
      <c r="C1220" t="s">
        <v>25</v>
      </c>
      <c r="D1220" t="s">
        <v>15</v>
      </c>
      <c r="E1220" t="s">
        <v>22</v>
      </c>
      <c r="F1220" t="s">
        <v>18</v>
      </c>
      <c r="G1220">
        <v>9</v>
      </c>
      <c r="H1220">
        <v>407.3</v>
      </c>
      <c r="I1220">
        <v>272.35000000000002</v>
      </c>
      <c r="J1220">
        <v>12.19</v>
      </c>
      <c r="K1220">
        <v>3665.7000000000003</v>
      </c>
      <c r="L1220">
        <v>2451.15</v>
      </c>
      <c r="M1220">
        <v>109.71</v>
      </c>
    </row>
    <row r="1221" spans="2:13" x14ac:dyDescent="0.3">
      <c r="B1221" s="5">
        <v>46054</v>
      </c>
      <c r="C1221" t="s">
        <v>31</v>
      </c>
      <c r="D1221" t="s">
        <v>32</v>
      </c>
      <c r="E1221" t="s">
        <v>22</v>
      </c>
      <c r="F1221" t="s">
        <v>18</v>
      </c>
      <c r="G1221">
        <v>45</v>
      </c>
      <c r="H1221">
        <v>92.88</v>
      </c>
      <c r="I1221">
        <v>59.99</v>
      </c>
      <c r="J1221">
        <v>12.18</v>
      </c>
      <c r="K1221">
        <v>4179.5999999999995</v>
      </c>
      <c r="L1221">
        <v>2699.55</v>
      </c>
      <c r="M1221">
        <v>548.1</v>
      </c>
    </row>
    <row r="1222" spans="2:13" x14ac:dyDescent="0.3">
      <c r="B1222" s="5">
        <v>46054</v>
      </c>
      <c r="C1222" t="s">
        <v>33</v>
      </c>
      <c r="D1222" t="s">
        <v>32</v>
      </c>
      <c r="E1222" t="s">
        <v>22</v>
      </c>
      <c r="F1222" t="s">
        <v>18</v>
      </c>
      <c r="G1222">
        <v>39</v>
      </c>
      <c r="H1222">
        <v>147.51</v>
      </c>
      <c r="I1222">
        <v>94.6</v>
      </c>
      <c r="J1222">
        <v>12.21</v>
      </c>
      <c r="K1222">
        <v>5752.8899999999994</v>
      </c>
      <c r="L1222">
        <v>3689.3999999999996</v>
      </c>
      <c r="M1222">
        <v>476.19000000000005</v>
      </c>
    </row>
    <row r="1223" spans="2:13" x14ac:dyDescent="0.3">
      <c r="B1223" s="5">
        <v>46054</v>
      </c>
      <c r="C1223" t="s">
        <v>34</v>
      </c>
      <c r="D1223" t="s">
        <v>32</v>
      </c>
      <c r="E1223" t="s">
        <v>22</v>
      </c>
      <c r="F1223" t="s">
        <v>18</v>
      </c>
      <c r="G1223">
        <v>32</v>
      </c>
      <c r="H1223">
        <v>114.62</v>
      </c>
      <c r="I1223">
        <v>72.81</v>
      </c>
      <c r="J1223">
        <v>12.2</v>
      </c>
      <c r="K1223">
        <v>3667.84</v>
      </c>
      <c r="L1223">
        <v>2329.92</v>
      </c>
      <c r="M1223">
        <v>390.4</v>
      </c>
    </row>
    <row r="1224" spans="2:13" x14ac:dyDescent="0.3">
      <c r="B1224" s="5">
        <v>46054</v>
      </c>
      <c r="C1224" t="s">
        <v>35</v>
      </c>
      <c r="D1224" t="s">
        <v>32</v>
      </c>
      <c r="E1224" t="s">
        <v>22</v>
      </c>
      <c r="F1224" t="s">
        <v>18</v>
      </c>
      <c r="G1224">
        <v>7</v>
      </c>
      <c r="H1224">
        <v>223.7</v>
      </c>
      <c r="I1224">
        <v>139.59</v>
      </c>
      <c r="J1224">
        <v>12.12</v>
      </c>
      <c r="K1224">
        <v>1565.8999999999999</v>
      </c>
      <c r="L1224">
        <v>977.13</v>
      </c>
      <c r="M1224">
        <v>84.839999999999989</v>
      </c>
    </row>
    <row r="1225" spans="2:13" x14ac:dyDescent="0.3">
      <c r="B1225" s="5">
        <v>46054</v>
      </c>
      <c r="C1225" t="s">
        <v>46</v>
      </c>
      <c r="D1225" t="s">
        <v>47</v>
      </c>
      <c r="E1225" t="s">
        <v>22</v>
      </c>
      <c r="F1225" t="s">
        <v>18</v>
      </c>
      <c r="G1225">
        <v>13</v>
      </c>
      <c r="H1225">
        <v>168.91</v>
      </c>
      <c r="I1225">
        <v>93.36</v>
      </c>
      <c r="J1225">
        <v>12.17</v>
      </c>
      <c r="K1225">
        <v>2195.83</v>
      </c>
      <c r="L1225">
        <v>1213.68</v>
      </c>
      <c r="M1225">
        <v>158.21</v>
      </c>
    </row>
    <row r="1226" spans="2:13" x14ac:dyDescent="0.3">
      <c r="B1226" s="5">
        <v>46054</v>
      </c>
      <c r="C1226" t="s">
        <v>48</v>
      </c>
      <c r="D1226" t="s">
        <v>47</v>
      </c>
      <c r="E1226" t="s">
        <v>22</v>
      </c>
      <c r="F1226" t="s">
        <v>18</v>
      </c>
      <c r="G1226">
        <v>11</v>
      </c>
      <c r="H1226">
        <v>140.56</v>
      </c>
      <c r="I1226">
        <v>76.95</v>
      </c>
      <c r="J1226">
        <v>12.04</v>
      </c>
      <c r="K1226">
        <v>1546.16</v>
      </c>
      <c r="L1226">
        <v>846.45</v>
      </c>
      <c r="M1226">
        <v>132.44</v>
      </c>
    </row>
    <row r="1227" spans="2:13" x14ac:dyDescent="0.3">
      <c r="B1227" s="5">
        <v>46054</v>
      </c>
      <c r="C1227" t="s">
        <v>49</v>
      </c>
      <c r="D1227" t="s">
        <v>47</v>
      </c>
      <c r="E1227" t="s">
        <v>22</v>
      </c>
      <c r="F1227" t="s">
        <v>18</v>
      </c>
      <c r="G1227">
        <v>6</v>
      </c>
      <c r="H1227">
        <v>280.86</v>
      </c>
      <c r="I1227">
        <v>157.61000000000001</v>
      </c>
      <c r="J1227">
        <v>12.16</v>
      </c>
      <c r="K1227">
        <v>1685.16</v>
      </c>
      <c r="L1227">
        <v>945.66000000000008</v>
      </c>
      <c r="M1227">
        <v>72.960000000000008</v>
      </c>
    </row>
    <row r="1228" spans="2:13" x14ac:dyDescent="0.3">
      <c r="B1228" s="5">
        <v>46054</v>
      </c>
      <c r="C1228" t="s">
        <v>50</v>
      </c>
      <c r="D1228" t="s">
        <v>47</v>
      </c>
      <c r="E1228" t="s">
        <v>22</v>
      </c>
      <c r="F1228" t="s">
        <v>18</v>
      </c>
      <c r="G1228">
        <v>16</v>
      </c>
      <c r="H1228">
        <v>102.44</v>
      </c>
      <c r="I1228">
        <v>55.6</v>
      </c>
      <c r="J1228">
        <v>12.21</v>
      </c>
      <c r="K1228">
        <v>1639.04</v>
      </c>
      <c r="L1228">
        <v>889.6</v>
      </c>
      <c r="M1228">
        <v>195.36</v>
      </c>
    </row>
    <row r="1229" spans="2:13" x14ac:dyDescent="0.3">
      <c r="B1229" s="5">
        <v>46054</v>
      </c>
      <c r="C1229" t="s">
        <v>41</v>
      </c>
      <c r="D1229" t="s">
        <v>42</v>
      </c>
      <c r="E1229" t="s">
        <v>22</v>
      </c>
      <c r="F1229" t="s">
        <v>18</v>
      </c>
      <c r="G1229">
        <v>9</v>
      </c>
      <c r="H1229">
        <v>223.93</v>
      </c>
      <c r="I1229">
        <v>115.66</v>
      </c>
      <c r="J1229">
        <v>12.2</v>
      </c>
      <c r="K1229">
        <v>2015.3700000000001</v>
      </c>
      <c r="L1229">
        <v>1040.94</v>
      </c>
      <c r="M1229">
        <v>109.8</v>
      </c>
    </row>
    <row r="1230" spans="2:13" x14ac:dyDescent="0.3">
      <c r="B1230" s="5">
        <v>46054</v>
      </c>
      <c r="C1230" t="s">
        <v>43</v>
      </c>
      <c r="D1230" t="s">
        <v>42</v>
      </c>
      <c r="E1230" t="s">
        <v>22</v>
      </c>
      <c r="F1230" t="s">
        <v>18</v>
      </c>
      <c r="G1230">
        <v>9</v>
      </c>
      <c r="H1230">
        <v>185.97</v>
      </c>
      <c r="I1230">
        <v>95.19</v>
      </c>
      <c r="J1230">
        <v>12.25</v>
      </c>
      <c r="K1230">
        <v>1673.73</v>
      </c>
      <c r="L1230">
        <v>856.71</v>
      </c>
      <c r="M1230">
        <v>110.25</v>
      </c>
    </row>
    <row r="1231" spans="2:13" x14ac:dyDescent="0.3">
      <c r="B1231" s="5">
        <v>46054</v>
      </c>
      <c r="C1231" t="s">
        <v>44</v>
      </c>
      <c r="D1231" t="s">
        <v>42</v>
      </c>
      <c r="E1231" t="s">
        <v>22</v>
      </c>
      <c r="F1231" t="s">
        <v>18</v>
      </c>
      <c r="G1231">
        <v>4</v>
      </c>
      <c r="H1231">
        <v>241.99</v>
      </c>
      <c r="I1231">
        <v>127.72</v>
      </c>
      <c r="J1231">
        <v>12.28</v>
      </c>
      <c r="K1231">
        <v>967.96</v>
      </c>
      <c r="L1231">
        <v>510.88</v>
      </c>
      <c r="M1231">
        <v>49.12</v>
      </c>
    </row>
    <row r="1232" spans="2:13" x14ac:dyDescent="0.3">
      <c r="B1232" s="5">
        <v>46054</v>
      </c>
      <c r="C1232" t="s">
        <v>45</v>
      </c>
      <c r="D1232" t="s">
        <v>42</v>
      </c>
      <c r="E1232" t="s">
        <v>22</v>
      </c>
      <c r="F1232" t="s">
        <v>18</v>
      </c>
      <c r="G1232">
        <v>7</v>
      </c>
      <c r="H1232">
        <v>114.25</v>
      </c>
      <c r="I1232">
        <v>58.03</v>
      </c>
      <c r="J1232">
        <v>12.17</v>
      </c>
      <c r="K1232">
        <v>799.75</v>
      </c>
      <c r="L1232">
        <v>406.21000000000004</v>
      </c>
      <c r="M1232">
        <v>85.19</v>
      </c>
    </row>
    <row r="1233" spans="2:13" x14ac:dyDescent="0.3">
      <c r="B1233" s="5">
        <v>46054</v>
      </c>
      <c r="C1233" t="s">
        <v>26</v>
      </c>
      <c r="D1233" t="s">
        <v>27</v>
      </c>
      <c r="E1233" t="s">
        <v>22</v>
      </c>
      <c r="F1233" t="s">
        <v>18</v>
      </c>
      <c r="G1233">
        <v>23</v>
      </c>
      <c r="H1233">
        <v>156.88999999999999</v>
      </c>
      <c r="I1233">
        <v>97.99</v>
      </c>
      <c r="J1233">
        <v>12.21</v>
      </c>
      <c r="K1233">
        <v>3608.47</v>
      </c>
      <c r="L1233">
        <v>2253.77</v>
      </c>
      <c r="M1233">
        <v>280.83000000000004</v>
      </c>
    </row>
    <row r="1234" spans="2:13" x14ac:dyDescent="0.3">
      <c r="B1234" s="5">
        <v>46054</v>
      </c>
      <c r="C1234" t="s">
        <v>28</v>
      </c>
      <c r="D1234" t="s">
        <v>27</v>
      </c>
      <c r="E1234" t="s">
        <v>22</v>
      </c>
      <c r="F1234" t="s">
        <v>18</v>
      </c>
      <c r="G1234">
        <v>17</v>
      </c>
      <c r="H1234">
        <v>123.62</v>
      </c>
      <c r="I1234">
        <v>76.150000000000006</v>
      </c>
      <c r="J1234">
        <v>12.22</v>
      </c>
      <c r="K1234">
        <v>2101.54</v>
      </c>
      <c r="L1234">
        <v>1294.5500000000002</v>
      </c>
      <c r="M1234">
        <v>207.74</v>
      </c>
    </row>
    <row r="1235" spans="2:13" x14ac:dyDescent="0.3">
      <c r="B1235" s="5">
        <v>46054</v>
      </c>
      <c r="C1235" t="s">
        <v>29</v>
      </c>
      <c r="D1235" t="s">
        <v>27</v>
      </c>
      <c r="E1235" t="s">
        <v>22</v>
      </c>
      <c r="F1235" t="s">
        <v>18</v>
      </c>
      <c r="G1235">
        <v>14</v>
      </c>
      <c r="H1235">
        <v>173.67</v>
      </c>
      <c r="I1235">
        <v>109.28</v>
      </c>
      <c r="J1235">
        <v>12.08</v>
      </c>
      <c r="K1235">
        <v>2431.3799999999997</v>
      </c>
      <c r="L1235">
        <v>1529.92</v>
      </c>
      <c r="M1235">
        <v>169.12</v>
      </c>
    </row>
    <row r="1236" spans="2:13" x14ac:dyDescent="0.3">
      <c r="B1236" s="5">
        <v>46054</v>
      </c>
      <c r="C1236" t="s">
        <v>30</v>
      </c>
      <c r="D1236" t="s">
        <v>27</v>
      </c>
      <c r="E1236" t="s">
        <v>22</v>
      </c>
      <c r="F1236" t="s">
        <v>18</v>
      </c>
      <c r="G1236">
        <v>21</v>
      </c>
      <c r="H1236">
        <v>109.57</v>
      </c>
      <c r="I1236">
        <v>67.77</v>
      </c>
      <c r="J1236">
        <v>12.21</v>
      </c>
      <c r="K1236">
        <v>2300.9699999999998</v>
      </c>
      <c r="L1236">
        <v>1423.1699999999998</v>
      </c>
      <c r="M1236">
        <v>256.41000000000003</v>
      </c>
    </row>
    <row r="1237" spans="2:13" x14ac:dyDescent="0.3">
      <c r="B1237" s="5">
        <v>46054</v>
      </c>
      <c r="C1237" t="s">
        <v>36</v>
      </c>
      <c r="D1237" t="s">
        <v>37</v>
      </c>
      <c r="E1237" t="s">
        <v>22</v>
      </c>
      <c r="F1237" t="s">
        <v>18</v>
      </c>
      <c r="G1237">
        <v>17</v>
      </c>
      <c r="H1237">
        <v>209.75</v>
      </c>
      <c r="I1237">
        <v>140.97999999999999</v>
      </c>
      <c r="J1237">
        <v>12.19</v>
      </c>
      <c r="K1237">
        <v>3565.75</v>
      </c>
      <c r="L1237">
        <v>2396.66</v>
      </c>
      <c r="M1237">
        <v>207.23</v>
      </c>
    </row>
    <row r="1238" spans="2:13" x14ac:dyDescent="0.3">
      <c r="B1238" s="5">
        <v>46054</v>
      </c>
      <c r="C1238" t="s">
        <v>38</v>
      </c>
      <c r="D1238" t="s">
        <v>37</v>
      </c>
      <c r="E1238" t="s">
        <v>22</v>
      </c>
      <c r="F1238" t="s">
        <v>18</v>
      </c>
      <c r="G1238">
        <v>6</v>
      </c>
      <c r="H1238">
        <v>254.81</v>
      </c>
      <c r="I1238">
        <v>170.19</v>
      </c>
      <c r="J1238">
        <v>12.14</v>
      </c>
      <c r="K1238">
        <v>1528.8600000000001</v>
      </c>
      <c r="L1238">
        <v>1021.14</v>
      </c>
      <c r="M1238">
        <v>72.84</v>
      </c>
    </row>
    <row r="1239" spans="2:13" x14ac:dyDescent="0.3">
      <c r="B1239" s="5">
        <v>46054</v>
      </c>
      <c r="C1239" t="s">
        <v>39</v>
      </c>
      <c r="D1239" t="s">
        <v>37</v>
      </c>
      <c r="E1239" t="s">
        <v>22</v>
      </c>
      <c r="F1239" t="s">
        <v>18</v>
      </c>
      <c r="G1239">
        <v>4</v>
      </c>
      <c r="H1239">
        <v>362.54</v>
      </c>
      <c r="I1239">
        <v>241.11</v>
      </c>
      <c r="J1239">
        <v>12.29</v>
      </c>
      <c r="K1239">
        <v>1450.16</v>
      </c>
      <c r="L1239">
        <v>964.44</v>
      </c>
      <c r="M1239">
        <v>49.16</v>
      </c>
    </row>
    <row r="1240" spans="2:13" x14ac:dyDescent="0.3">
      <c r="B1240" s="5">
        <v>46054</v>
      </c>
      <c r="C1240" t="s">
        <v>40</v>
      </c>
      <c r="D1240" t="s">
        <v>37</v>
      </c>
      <c r="E1240" t="s">
        <v>22</v>
      </c>
      <c r="F1240" t="s">
        <v>18</v>
      </c>
      <c r="G1240">
        <v>8</v>
      </c>
      <c r="H1240">
        <v>164.55</v>
      </c>
      <c r="I1240">
        <v>109.89</v>
      </c>
      <c r="J1240">
        <v>12.14</v>
      </c>
      <c r="K1240">
        <v>1316.4</v>
      </c>
      <c r="L1240">
        <v>879.12</v>
      </c>
      <c r="M1240">
        <v>97.12</v>
      </c>
    </row>
    <row r="1241" spans="2:13" x14ac:dyDescent="0.3">
      <c r="B1241" s="5">
        <v>46082</v>
      </c>
      <c r="C1241" t="s">
        <v>14</v>
      </c>
      <c r="D1241" t="s">
        <v>15</v>
      </c>
      <c r="E1241" t="s">
        <v>22</v>
      </c>
      <c r="F1241" t="s">
        <v>18</v>
      </c>
      <c r="G1241">
        <v>17</v>
      </c>
      <c r="H1241">
        <v>319.89999999999998</v>
      </c>
      <c r="I1241">
        <v>210.33</v>
      </c>
      <c r="J1241">
        <v>12.25</v>
      </c>
      <c r="K1241">
        <v>5438.2999999999993</v>
      </c>
      <c r="L1241">
        <v>3575.61</v>
      </c>
      <c r="M1241">
        <v>208.25</v>
      </c>
    </row>
    <row r="1242" spans="2:13" x14ac:dyDescent="0.3">
      <c r="B1242" s="5">
        <v>46082</v>
      </c>
      <c r="C1242" t="s">
        <v>23</v>
      </c>
      <c r="D1242" t="s">
        <v>15</v>
      </c>
      <c r="E1242" t="s">
        <v>22</v>
      </c>
      <c r="F1242" t="s">
        <v>18</v>
      </c>
      <c r="G1242">
        <v>45</v>
      </c>
      <c r="H1242">
        <v>140.65</v>
      </c>
      <c r="I1242">
        <v>92.12</v>
      </c>
      <c r="J1242">
        <v>12.17</v>
      </c>
      <c r="K1242">
        <v>6329.25</v>
      </c>
      <c r="L1242">
        <v>4145.4000000000005</v>
      </c>
      <c r="M1242">
        <v>547.65</v>
      </c>
    </row>
    <row r="1243" spans="2:13" x14ac:dyDescent="0.3">
      <c r="B1243" s="5">
        <v>46082</v>
      </c>
      <c r="C1243" t="s">
        <v>24</v>
      </c>
      <c r="D1243" t="s">
        <v>15</v>
      </c>
      <c r="E1243" t="s">
        <v>22</v>
      </c>
      <c r="F1243" t="s">
        <v>18</v>
      </c>
      <c r="G1243">
        <v>19</v>
      </c>
      <c r="H1243">
        <v>233.06</v>
      </c>
      <c r="I1243">
        <v>154.96</v>
      </c>
      <c r="J1243">
        <v>12.17</v>
      </c>
      <c r="K1243">
        <v>4428.1400000000003</v>
      </c>
      <c r="L1243">
        <v>2944.2400000000002</v>
      </c>
      <c r="M1243">
        <v>231.23</v>
      </c>
    </row>
    <row r="1244" spans="2:13" x14ac:dyDescent="0.3">
      <c r="B1244" s="5">
        <v>46082</v>
      </c>
      <c r="C1244" t="s">
        <v>25</v>
      </c>
      <c r="D1244" t="s">
        <v>15</v>
      </c>
      <c r="E1244" t="s">
        <v>22</v>
      </c>
      <c r="F1244" t="s">
        <v>18</v>
      </c>
      <c r="G1244">
        <v>9</v>
      </c>
      <c r="H1244">
        <v>407.3</v>
      </c>
      <c r="I1244">
        <v>272.35000000000002</v>
      </c>
      <c r="J1244">
        <v>12.19</v>
      </c>
      <c r="K1244">
        <v>3665.7000000000003</v>
      </c>
      <c r="L1244">
        <v>2451.15</v>
      </c>
      <c r="M1244">
        <v>109.71</v>
      </c>
    </row>
    <row r="1245" spans="2:13" x14ac:dyDescent="0.3">
      <c r="B1245" s="5">
        <v>46082</v>
      </c>
      <c r="C1245" t="s">
        <v>31</v>
      </c>
      <c r="D1245" t="s">
        <v>32</v>
      </c>
      <c r="E1245" t="s">
        <v>22</v>
      </c>
      <c r="F1245" t="s">
        <v>18</v>
      </c>
      <c r="G1245">
        <v>44</v>
      </c>
      <c r="H1245">
        <v>92.88</v>
      </c>
      <c r="I1245">
        <v>59.99</v>
      </c>
      <c r="J1245">
        <v>12.18</v>
      </c>
      <c r="K1245">
        <v>4086.72</v>
      </c>
      <c r="L1245">
        <v>2639.56</v>
      </c>
      <c r="M1245">
        <v>535.91999999999996</v>
      </c>
    </row>
    <row r="1246" spans="2:13" x14ac:dyDescent="0.3">
      <c r="B1246" s="5">
        <v>46082</v>
      </c>
      <c r="C1246" t="s">
        <v>33</v>
      </c>
      <c r="D1246" t="s">
        <v>32</v>
      </c>
      <c r="E1246" t="s">
        <v>22</v>
      </c>
      <c r="F1246" t="s">
        <v>18</v>
      </c>
      <c r="G1246">
        <v>39</v>
      </c>
      <c r="H1246">
        <v>147.51</v>
      </c>
      <c r="I1246">
        <v>94.6</v>
      </c>
      <c r="J1246">
        <v>12.21</v>
      </c>
      <c r="K1246">
        <v>5752.8899999999994</v>
      </c>
      <c r="L1246">
        <v>3689.3999999999996</v>
      </c>
      <c r="M1246">
        <v>476.19000000000005</v>
      </c>
    </row>
    <row r="1247" spans="2:13" x14ac:dyDescent="0.3">
      <c r="B1247" s="5">
        <v>46082</v>
      </c>
      <c r="C1247" t="s">
        <v>34</v>
      </c>
      <c r="D1247" t="s">
        <v>32</v>
      </c>
      <c r="E1247" t="s">
        <v>22</v>
      </c>
      <c r="F1247" t="s">
        <v>18</v>
      </c>
      <c r="G1247">
        <v>31</v>
      </c>
      <c r="H1247">
        <v>114.62</v>
      </c>
      <c r="I1247">
        <v>72.81</v>
      </c>
      <c r="J1247">
        <v>12.2</v>
      </c>
      <c r="K1247">
        <v>3553.2200000000003</v>
      </c>
      <c r="L1247">
        <v>2257.11</v>
      </c>
      <c r="M1247">
        <v>378.2</v>
      </c>
    </row>
    <row r="1248" spans="2:13" x14ac:dyDescent="0.3">
      <c r="B1248" s="5">
        <v>46082</v>
      </c>
      <c r="C1248" t="s">
        <v>35</v>
      </c>
      <c r="D1248" t="s">
        <v>32</v>
      </c>
      <c r="E1248" t="s">
        <v>22</v>
      </c>
      <c r="F1248" t="s">
        <v>18</v>
      </c>
      <c r="G1248">
        <v>7</v>
      </c>
      <c r="H1248">
        <v>223.7</v>
      </c>
      <c r="I1248">
        <v>139.59</v>
      </c>
      <c r="J1248">
        <v>12.12</v>
      </c>
      <c r="K1248">
        <v>1565.8999999999999</v>
      </c>
      <c r="L1248">
        <v>977.13</v>
      </c>
      <c r="M1248">
        <v>84.839999999999989</v>
      </c>
    </row>
    <row r="1249" spans="2:13" x14ac:dyDescent="0.3">
      <c r="B1249" s="5">
        <v>46082</v>
      </c>
      <c r="C1249" t="s">
        <v>46</v>
      </c>
      <c r="D1249" t="s">
        <v>47</v>
      </c>
      <c r="E1249" t="s">
        <v>22</v>
      </c>
      <c r="F1249" t="s">
        <v>18</v>
      </c>
      <c r="G1249">
        <v>14</v>
      </c>
      <c r="H1249">
        <v>168.91</v>
      </c>
      <c r="I1249">
        <v>93.36</v>
      </c>
      <c r="J1249">
        <v>12.17</v>
      </c>
      <c r="K1249">
        <v>2364.7399999999998</v>
      </c>
      <c r="L1249">
        <v>1307.04</v>
      </c>
      <c r="M1249">
        <v>170.38</v>
      </c>
    </row>
    <row r="1250" spans="2:13" x14ac:dyDescent="0.3">
      <c r="B1250" s="5">
        <v>46082</v>
      </c>
      <c r="C1250" t="s">
        <v>48</v>
      </c>
      <c r="D1250" t="s">
        <v>47</v>
      </c>
      <c r="E1250" t="s">
        <v>22</v>
      </c>
      <c r="F1250" t="s">
        <v>18</v>
      </c>
      <c r="G1250">
        <v>12</v>
      </c>
      <c r="H1250">
        <v>140.56</v>
      </c>
      <c r="I1250">
        <v>76.95</v>
      </c>
      <c r="J1250">
        <v>12.04</v>
      </c>
      <c r="K1250">
        <v>1686.72</v>
      </c>
      <c r="L1250">
        <v>923.40000000000009</v>
      </c>
      <c r="M1250">
        <v>144.47999999999999</v>
      </c>
    </row>
    <row r="1251" spans="2:13" x14ac:dyDescent="0.3">
      <c r="B1251" s="5">
        <v>46082</v>
      </c>
      <c r="C1251" t="s">
        <v>49</v>
      </c>
      <c r="D1251" t="s">
        <v>47</v>
      </c>
      <c r="E1251" t="s">
        <v>22</v>
      </c>
      <c r="F1251" t="s">
        <v>18</v>
      </c>
      <c r="G1251">
        <v>6</v>
      </c>
      <c r="H1251">
        <v>280.86</v>
      </c>
      <c r="I1251">
        <v>157.61000000000001</v>
      </c>
      <c r="J1251">
        <v>12.16</v>
      </c>
      <c r="K1251">
        <v>1685.16</v>
      </c>
      <c r="L1251">
        <v>945.66000000000008</v>
      </c>
      <c r="M1251">
        <v>72.960000000000008</v>
      </c>
    </row>
    <row r="1252" spans="2:13" x14ac:dyDescent="0.3">
      <c r="B1252" s="5">
        <v>46082</v>
      </c>
      <c r="C1252" t="s">
        <v>50</v>
      </c>
      <c r="D1252" t="s">
        <v>47</v>
      </c>
      <c r="E1252" t="s">
        <v>22</v>
      </c>
      <c r="F1252" t="s">
        <v>18</v>
      </c>
      <c r="G1252">
        <v>16</v>
      </c>
      <c r="H1252">
        <v>102.44</v>
      </c>
      <c r="I1252">
        <v>55.6</v>
      </c>
      <c r="J1252">
        <v>12.21</v>
      </c>
      <c r="K1252">
        <v>1639.04</v>
      </c>
      <c r="L1252">
        <v>889.6</v>
      </c>
      <c r="M1252">
        <v>195.36</v>
      </c>
    </row>
    <row r="1253" spans="2:13" x14ac:dyDescent="0.3">
      <c r="B1253" s="5">
        <v>46082</v>
      </c>
      <c r="C1253" t="s">
        <v>41</v>
      </c>
      <c r="D1253" t="s">
        <v>42</v>
      </c>
      <c r="E1253" t="s">
        <v>22</v>
      </c>
      <c r="F1253" t="s">
        <v>18</v>
      </c>
      <c r="G1253">
        <v>11</v>
      </c>
      <c r="H1253">
        <v>223.93</v>
      </c>
      <c r="I1253">
        <v>115.66</v>
      </c>
      <c r="J1253">
        <v>12.2</v>
      </c>
      <c r="K1253">
        <v>2463.23</v>
      </c>
      <c r="L1253">
        <v>1272.26</v>
      </c>
      <c r="M1253">
        <v>134.19999999999999</v>
      </c>
    </row>
    <row r="1254" spans="2:13" x14ac:dyDescent="0.3">
      <c r="B1254" s="5">
        <v>46082</v>
      </c>
      <c r="C1254" t="s">
        <v>43</v>
      </c>
      <c r="D1254" t="s">
        <v>42</v>
      </c>
      <c r="E1254" t="s">
        <v>22</v>
      </c>
      <c r="F1254" t="s">
        <v>18</v>
      </c>
      <c r="G1254">
        <v>9</v>
      </c>
      <c r="H1254">
        <v>185.97</v>
      </c>
      <c r="I1254">
        <v>95.19</v>
      </c>
      <c r="J1254">
        <v>12.25</v>
      </c>
      <c r="K1254">
        <v>1673.73</v>
      </c>
      <c r="L1254">
        <v>856.71</v>
      </c>
      <c r="M1254">
        <v>110.25</v>
      </c>
    </row>
    <row r="1255" spans="2:13" x14ac:dyDescent="0.3">
      <c r="B1255" s="5">
        <v>46082</v>
      </c>
      <c r="C1255" t="s">
        <v>44</v>
      </c>
      <c r="D1255" t="s">
        <v>42</v>
      </c>
      <c r="E1255" t="s">
        <v>22</v>
      </c>
      <c r="F1255" t="s">
        <v>18</v>
      </c>
      <c r="G1255">
        <v>4</v>
      </c>
      <c r="H1255">
        <v>241.99</v>
      </c>
      <c r="I1255">
        <v>127.72</v>
      </c>
      <c r="J1255">
        <v>12.28</v>
      </c>
      <c r="K1255">
        <v>967.96</v>
      </c>
      <c r="L1255">
        <v>510.88</v>
      </c>
      <c r="M1255">
        <v>49.12</v>
      </c>
    </row>
    <row r="1256" spans="2:13" x14ac:dyDescent="0.3">
      <c r="B1256" s="5">
        <v>46082</v>
      </c>
      <c r="C1256" t="s">
        <v>45</v>
      </c>
      <c r="D1256" t="s">
        <v>42</v>
      </c>
      <c r="E1256" t="s">
        <v>22</v>
      </c>
      <c r="F1256" t="s">
        <v>18</v>
      </c>
      <c r="G1256">
        <v>8</v>
      </c>
      <c r="H1256">
        <v>114.25</v>
      </c>
      <c r="I1256">
        <v>58.03</v>
      </c>
      <c r="J1256">
        <v>12.17</v>
      </c>
      <c r="K1256">
        <v>914</v>
      </c>
      <c r="L1256">
        <v>464.24</v>
      </c>
      <c r="M1256">
        <v>97.36</v>
      </c>
    </row>
    <row r="1257" spans="2:13" x14ac:dyDescent="0.3">
      <c r="B1257" s="5">
        <v>46082</v>
      </c>
      <c r="C1257" t="s">
        <v>26</v>
      </c>
      <c r="D1257" t="s">
        <v>27</v>
      </c>
      <c r="E1257" t="s">
        <v>22</v>
      </c>
      <c r="F1257" t="s">
        <v>18</v>
      </c>
      <c r="G1257">
        <v>27</v>
      </c>
      <c r="H1257">
        <v>156.88999999999999</v>
      </c>
      <c r="I1257">
        <v>97.99</v>
      </c>
      <c r="J1257">
        <v>12.21</v>
      </c>
      <c r="K1257">
        <v>4236.03</v>
      </c>
      <c r="L1257">
        <v>2645.73</v>
      </c>
      <c r="M1257">
        <v>329.67</v>
      </c>
    </row>
    <row r="1258" spans="2:13" x14ac:dyDescent="0.3">
      <c r="B1258" s="5">
        <v>46082</v>
      </c>
      <c r="C1258" t="s">
        <v>28</v>
      </c>
      <c r="D1258" t="s">
        <v>27</v>
      </c>
      <c r="E1258" t="s">
        <v>22</v>
      </c>
      <c r="F1258" t="s">
        <v>18</v>
      </c>
      <c r="G1258">
        <v>18</v>
      </c>
      <c r="H1258">
        <v>123.62</v>
      </c>
      <c r="I1258">
        <v>76.150000000000006</v>
      </c>
      <c r="J1258">
        <v>12.22</v>
      </c>
      <c r="K1258">
        <v>2225.16</v>
      </c>
      <c r="L1258">
        <v>1370.7</v>
      </c>
      <c r="M1258">
        <v>219.96</v>
      </c>
    </row>
    <row r="1259" spans="2:13" x14ac:dyDescent="0.3">
      <c r="B1259" s="5">
        <v>46082</v>
      </c>
      <c r="C1259" t="s">
        <v>29</v>
      </c>
      <c r="D1259" t="s">
        <v>27</v>
      </c>
      <c r="E1259" t="s">
        <v>22</v>
      </c>
      <c r="F1259" t="s">
        <v>18</v>
      </c>
      <c r="G1259">
        <v>16</v>
      </c>
      <c r="H1259">
        <v>173.67</v>
      </c>
      <c r="I1259">
        <v>109.28</v>
      </c>
      <c r="J1259">
        <v>12.08</v>
      </c>
      <c r="K1259">
        <v>2778.72</v>
      </c>
      <c r="L1259">
        <v>1748.48</v>
      </c>
      <c r="M1259">
        <v>193.28</v>
      </c>
    </row>
    <row r="1260" spans="2:13" x14ac:dyDescent="0.3">
      <c r="B1260" s="5">
        <v>46082</v>
      </c>
      <c r="C1260" t="s">
        <v>30</v>
      </c>
      <c r="D1260" t="s">
        <v>27</v>
      </c>
      <c r="E1260" t="s">
        <v>22</v>
      </c>
      <c r="F1260" t="s">
        <v>18</v>
      </c>
      <c r="G1260">
        <v>22</v>
      </c>
      <c r="H1260">
        <v>109.57</v>
      </c>
      <c r="I1260">
        <v>67.77</v>
      </c>
      <c r="J1260">
        <v>12.21</v>
      </c>
      <c r="K1260">
        <v>2410.54</v>
      </c>
      <c r="L1260">
        <v>1490.9399999999998</v>
      </c>
      <c r="M1260">
        <v>268.62</v>
      </c>
    </row>
    <row r="1261" spans="2:13" x14ac:dyDescent="0.3">
      <c r="B1261" s="5">
        <v>46082</v>
      </c>
      <c r="C1261" t="s">
        <v>36</v>
      </c>
      <c r="D1261" t="s">
        <v>37</v>
      </c>
      <c r="E1261" t="s">
        <v>22</v>
      </c>
      <c r="F1261" t="s">
        <v>18</v>
      </c>
      <c r="G1261">
        <v>18</v>
      </c>
      <c r="H1261">
        <v>209.75</v>
      </c>
      <c r="I1261">
        <v>140.97999999999999</v>
      </c>
      <c r="J1261">
        <v>12.19</v>
      </c>
      <c r="K1261">
        <v>3775.5</v>
      </c>
      <c r="L1261">
        <v>2537.64</v>
      </c>
      <c r="M1261">
        <v>219.42</v>
      </c>
    </row>
    <row r="1262" spans="2:13" x14ac:dyDescent="0.3">
      <c r="B1262" s="5">
        <v>46082</v>
      </c>
      <c r="C1262" t="s">
        <v>38</v>
      </c>
      <c r="D1262" t="s">
        <v>37</v>
      </c>
      <c r="E1262" t="s">
        <v>22</v>
      </c>
      <c r="F1262" t="s">
        <v>18</v>
      </c>
      <c r="G1262">
        <v>7</v>
      </c>
      <c r="H1262">
        <v>254.81</v>
      </c>
      <c r="I1262">
        <v>170.19</v>
      </c>
      <c r="J1262">
        <v>12.14</v>
      </c>
      <c r="K1262">
        <v>1783.67</v>
      </c>
      <c r="L1262">
        <v>1191.33</v>
      </c>
      <c r="M1262">
        <v>84.98</v>
      </c>
    </row>
    <row r="1263" spans="2:13" x14ac:dyDescent="0.3">
      <c r="B1263" s="5">
        <v>46082</v>
      </c>
      <c r="C1263" t="s">
        <v>39</v>
      </c>
      <c r="D1263" t="s">
        <v>37</v>
      </c>
      <c r="E1263" t="s">
        <v>22</v>
      </c>
      <c r="F1263" t="s">
        <v>18</v>
      </c>
      <c r="G1263">
        <v>5</v>
      </c>
      <c r="H1263">
        <v>362.54</v>
      </c>
      <c r="I1263">
        <v>241.11</v>
      </c>
      <c r="J1263">
        <v>12.29</v>
      </c>
      <c r="K1263">
        <v>1812.7</v>
      </c>
      <c r="L1263">
        <v>1205.5500000000002</v>
      </c>
      <c r="M1263">
        <v>61.449999999999996</v>
      </c>
    </row>
    <row r="1264" spans="2:13" x14ac:dyDescent="0.3">
      <c r="B1264" s="5">
        <v>46082</v>
      </c>
      <c r="C1264" t="s">
        <v>40</v>
      </c>
      <c r="D1264" t="s">
        <v>37</v>
      </c>
      <c r="E1264" t="s">
        <v>22</v>
      </c>
      <c r="F1264" t="s">
        <v>18</v>
      </c>
      <c r="G1264">
        <v>9</v>
      </c>
      <c r="H1264">
        <v>164.55</v>
      </c>
      <c r="I1264">
        <v>109.89</v>
      </c>
      <c r="J1264">
        <v>12.14</v>
      </c>
      <c r="K1264">
        <v>1480.95</v>
      </c>
      <c r="L1264">
        <v>989.01</v>
      </c>
      <c r="M1264">
        <v>109.26</v>
      </c>
    </row>
    <row r="1265" spans="2:13" x14ac:dyDescent="0.3">
      <c r="B1265" s="5">
        <v>46113</v>
      </c>
      <c r="C1265" t="s">
        <v>14</v>
      </c>
      <c r="D1265" t="s">
        <v>15</v>
      </c>
      <c r="E1265" t="s">
        <v>22</v>
      </c>
      <c r="F1265" t="s">
        <v>18</v>
      </c>
      <c r="G1265">
        <v>18</v>
      </c>
      <c r="H1265">
        <v>319.89999999999998</v>
      </c>
      <c r="I1265">
        <v>210.33</v>
      </c>
      <c r="J1265">
        <v>12.25</v>
      </c>
      <c r="K1265">
        <v>5758.2</v>
      </c>
      <c r="L1265">
        <v>3785.94</v>
      </c>
      <c r="M1265">
        <v>220.5</v>
      </c>
    </row>
    <row r="1266" spans="2:13" x14ac:dyDescent="0.3">
      <c r="B1266" s="5">
        <v>46113</v>
      </c>
      <c r="C1266" t="s">
        <v>23</v>
      </c>
      <c r="D1266" t="s">
        <v>15</v>
      </c>
      <c r="E1266" t="s">
        <v>22</v>
      </c>
      <c r="F1266" t="s">
        <v>18</v>
      </c>
      <c r="G1266">
        <v>50</v>
      </c>
      <c r="H1266">
        <v>140.65</v>
      </c>
      <c r="I1266">
        <v>92.12</v>
      </c>
      <c r="J1266">
        <v>12.17</v>
      </c>
      <c r="K1266">
        <v>7032.5</v>
      </c>
      <c r="L1266">
        <v>4606</v>
      </c>
      <c r="M1266">
        <v>608.5</v>
      </c>
    </row>
    <row r="1267" spans="2:13" x14ac:dyDescent="0.3">
      <c r="B1267" s="5">
        <v>46113</v>
      </c>
      <c r="C1267" t="s">
        <v>24</v>
      </c>
      <c r="D1267" t="s">
        <v>15</v>
      </c>
      <c r="E1267" t="s">
        <v>22</v>
      </c>
      <c r="F1267" t="s">
        <v>18</v>
      </c>
      <c r="G1267">
        <v>21</v>
      </c>
      <c r="H1267">
        <v>233.06</v>
      </c>
      <c r="I1267">
        <v>154.96</v>
      </c>
      <c r="J1267">
        <v>12.17</v>
      </c>
      <c r="K1267">
        <v>4894.26</v>
      </c>
      <c r="L1267">
        <v>3254.1600000000003</v>
      </c>
      <c r="M1267">
        <v>255.57</v>
      </c>
    </row>
    <row r="1268" spans="2:13" x14ac:dyDescent="0.3">
      <c r="B1268" s="5">
        <v>46113</v>
      </c>
      <c r="C1268" t="s">
        <v>25</v>
      </c>
      <c r="D1268" t="s">
        <v>15</v>
      </c>
      <c r="E1268" t="s">
        <v>22</v>
      </c>
      <c r="F1268" t="s">
        <v>18</v>
      </c>
      <c r="G1268">
        <v>10</v>
      </c>
      <c r="H1268">
        <v>407.3</v>
      </c>
      <c r="I1268">
        <v>272.35000000000002</v>
      </c>
      <c r="J1268">
        <v>12.19</v>
      </c>
      <c r="K1268">
        <v>4073</v>
      </c>
      <c r="L1268">
        <v>2723.5</v>
      </c>
      <c r="M1268">
        <v>121.89999999999999</v>
      </c>
    </row>
    <row r="1269" spans="2:13" x14ac:dyDescent="0.3">
      <c r="B1269" s="5">
        <v>46113</v>
      </c>
      <c r="C1269" t="s">
        <v>31</v>
      </c>
      <c r="D1269" t="s">
        <v>32</v>
      </c>
      <c r="E1269" t="s">
        <v>22</v>
      </c>
      <c r="F1269" t="s">
        <v>18</v>
      </c>
      <c r="G1269">
        <v>44</v>
      </c>
      <c r="H1269">
        <v>92.88</v>
      </c>
      <c r="I1269">
        <v>59.99</v>
      </c>
      <c r="J1269">
        <v>12.18</v>
      </c>
      <c r="K1269">
        <v>4086.72</v>
      </c>
      <c r="L1269">
        <v>2639.56</v>
      </c>
      <c r="M1269">
        <v>535.91999999999996</v>
      </c>
    </row>
    <row r="1270" spans="2:13" x14ac:dyDescent="0.3">
      <c r="B1270" s="5">
        <v>46113</v>
      </c>
      <c r="C1270" t="s">
        <v>33</v>
      </c>
      <c r="D1270" t="s">
        <v>32</v>
      </c>
      <c r="E1270" t="s">
        <v>22</v>
      </c>
      <c r="F1270" t="s">
        <v>18</v>
      </c>
      <c r="G1270">
        <v>37</v>
      </c>
      <c r="H1270">
        <v>147.51</v>
      </c>
      <c r="I1270">
        <v>94.6</v>
      </c>
      <c r="J1270">
        <v>12.21</v>
      </c>
      <c r="K1270">
        <v>5457.87</v>
      </c>
      <c r="L1270">
        <v>3500.2</v>
      </c>
      <c r="M1270">
        <v>451.77000000000004</v>
      </c>
    </row>
    <row r="1271" spans="2:13" x14ac:dyDescent="0.3">
      <c r="B1271" s="5">
        <v>46113</v>
      </c>
      <c r="C1271" t="s">
        <v>34</v>
      </c>
      <c r="D1271" t="s">
        <v>32</v>
      </c>
      <c r="E1271" t="s">
        <v>22</v>
      </c>
      <c r="F1271" t="s">
        <v>18</v>
      </c>
      <c r="G1271">
        <v>31</v>
      </c>
      <c r="H1271">
        <v>114.62</v>
      </c>
      <c r="I1271">
        <v>72.81</v>
      </c>
      <c r="J1271">
        <v>12.2</v>
      </c>
      <c r="K1271">
        <v>3553.2200000000003</v>
      </c>
      <c r="L1271">
        <v>2257.11</v>
      </c>
      <c r="M1271">
        <v>378.2</v>
      </c>
    </row>
    <row r="1272" spans="2:13" x14ac:dyDescent="0.3">
      <c r="B1272" s="5">
        <v>46113</v>
      </c>
      <c r="C1272" t="s">
        <v>35</v>
      </c>
      <c r="D1272" t="s">
        <v>32</v>
      </c>
      <c r="E1272" t="s">
        <v>22</v>
      </c>
      <c r="F1272" t="s">
        <v>18</v>
      </c>
      <c r="G1272">
        <v>7</v>
      </c>
      <c r="H1272">
        <v>223.7</v>
      </c>
      <c r="I1272">
        <v>139.59</v>
      </c>
      <c r="J1272">
        <v>12.12</v>
      </c>
      <c r="K1272">
        <v>1565.8999999999999</v>
      </c>
      <c r="L1272">
        <v>977.13</v>
      </c>
      <c r="M1272">
        <v>84.839999999999989</v>
      </c>
    </row>
    <row r="1273" spans="2:13" x14ac:dyDescent="0.3">
      <c r="B1273" s="5">
        <v>46113</v>
      </c>
      <c r="C1273" t="s">
        <v>46</v>
      </c>
      <c r="D1273" t="s">
        <v>47</v>
      </c>
      <c r="E1273" t="s">
        <v>22</v>
      </c>
      <c r="F1273" t="s">
        <v>18</v>
      </c>
      <c r="G1273">
        <v>13</v>
      </c>
      <c r="H1273">
        <v>168.91</v>
      </c>
      <c r="I1273">
        <v>93.36</v>
      </c>
      <c r="J1273">
        <v>12.17</v>
      </c>
      <c r="K1273">
        <v>2195.83</v>
      </c>
      <c r="L1273">
        <v>1213.68</v>
      </c>
      <c r="M1273">
        <v>158.21</v>
      </c>
    </row>
    <row r="1274" spans="2:13" x14ac:dyDescent="0.3">
      <c r="B1274" s="5">
        <v>46113</v>
      </c>
      <c r="C1274" t="s">
        <v>48</v>
      </c>
      <c r="D1274" t="s">
        <v>47</v>
      </c>
      <c r="E1274" t="s">
        <v>22</v>
      </c>
      <c r="F1274" t="s">
        <v>18</v>
      </c>
      <c r="G1274">
        <v>12</v>
      </c>
      <c r="H1274">
        <v>140.56</v>
      </c>
      <c r="I1274">
        <v>76.95</v>
      </c>
      <c r="J1274">
        <v>12.04</v>
      </c>
      <c r="K1274">
        <v>1686.72</v>
      </c>
      <c r="L1274">
        <v>923.40000000000009</v>
      </c>
      <c r="M1274">
        <v>144.47999999999999</v>
      </c>
    </row>
    <row r="1275" spans="2:13" x14ac:dyDescent="0.3">
      <c r="B1275" s="5">
        <v>46113</v>
      </c>
      <c r="C1275" t="s">
        <v>49</v>
      </c>
      <c r="D1275" t="s">
        <v>47</v>
      </c>
      <c r="E1275" t="s">
        <v>22</v>
      </c>
      <c r="F1275" t="s">
        <v>18</v>
      </c>
      <c r="G1275">
        <v>6</v>
      </c>
      <c r="H1275">
        <v>280.86</v>
      </c>
      <c r="I1275">
        <v>157.61000000000001</v>
      </c>
      <c r="J1275">
        <v>12.16</v>
      </c>
      <c r="K1275">
        <v>1685.16</v>
      </c>
      <c r="L1275">
        <v>945.66000000000008</v>
      </c>
      <c r="M1275">
        <v>72.960000000000008</v>
      </c>
    </row>
    <row r="1276" spans="2:13" x14ac:dyDescent="0.3">
      <c r="B1276" s="5">
        <v>46113</v>
      </c>
      <c r="C1276" t="s">
        <v>50</v>
      </c>
      <c r="D1276" t="s">
        <v>47</v>
      </c>
      <c r="E1276" t="s">
        <v>22</v>
      </c>
      <c r="F1276" t="s">
        <v>18</v>
      </c>
      <c r="G1276">
        <v>19</v>
      </c>
      <c r="H1276">
        <v>102.44</v>
      </c>
      <c r="I1276">
        <v>55.6</v>
      </c>
      <c r="J1276">
        <v>12.21</v>
      </c>
      <c r="K1276">
        <v>1946.36</v>
      </c>
      <c r="L1276">
        <v>1056.4000000000001</v>
      </c>
      <c r="M1276">
        <v>231.99</v>
      </c>
    </row>
    <row r="1277" spans="2:13" x14ac:dyDescent="0.3">
      <c r="B1277" s="5">
        <v>46113</v>
      </c>
      <c r="C1277" t="s">
        <v>41</v>
      </c>
      <c r="D1277" t="s">
        <v>42</v>
      </c>
      <c r="E1277" t="s">
        <v>22</v>
      </c>
      <c r="F1277" t="s">
        <v>18</v>
      </c>
      <c r="G1277">
        <v>11</v>
      </c>
      <c r="H1277">
        <v>223.93</v>
      </c>
      <c r="I1277">
        <v>115.66</v>
      </c>
      <c r="J1277">
        <v>12.2</v>
      </c>
      <c r="K1277">
        <v>2463.23</v>
      </c>
      <c r="L1277">
        <v>1272.26</v>
      </c>
      <c r="M1277">
        <v>134.19999999999999</v>
      </c>
    </row>
    <row r="1278" spans="2:13" x14ac:dyDescent="0.3">
      <c r="B1278" s="5">
        <v>46113</v>
      </c>
      <c r="C1278" t="s">
        <v>43</v>
      </c>
      <c r="D1278" t="s">
        <v>42</v>
      </c>
      <c r="E1278" t="s">
        <v>22</v>
      </c>
      <c r="F1278" t="s">
        <v>18</v>
      </c>
      <c r="G1278">
        <v>9</v>
      </c>
      <c r="H1278">
        <v>185.97</v>
      </c>
      <c r="I1278">
        <v>95.19</v>
      </c>
      <c r="J1278">
        <v>12.25</v>
      </c>
      <c r="K1278">
        <v>1673.73</v>
      </c>
      <c r="L1278">
        <v>856.71</v>
      </c>
      <c r="M1278">
        <v>110.25</v>
      </c>
    </row>
    <row r="1279" spans="2:13" x14ac:dyDescent="0.3">
      <c r="B1279" s="5">
        <v>46113</v>
      </c>
      <c r="C1279" t="s">
        <v>44</v>
      </c>
      <c r="D1279" t="s">
        <v>42</v>
      </c>
      <c r="E1279" t="s">
        <v>22</v>
      </c>
      <c r="F1279" t="s">
        <v>18</v>
      </c>
      <c r="G1279">
        <v>5</v>
      </c>
      <c r="H1279">
        <v>241.99</v>
      </c>
      <c r="I1279">
        <v>127.72</v>
      </c>
      <c r="J1279">
        <v>12.28</v>
      </c>
      <c r="K1279">
        <v>1209.95</v>
      </c>
      <c r="L1279">
        <v>638.6</v>
      </c>
      <c r="M1279">
        <v>61.4</v>
      </c>
    </row>
    <row r="1280" spans="2:13" x14ac:dyDescent="0.3">
      <c r="B1280" s="5">
        <v>46113</v>
      </c>
      <c r="C1280" t="s">
        <v>45</v>
      </c>
      <c r="D1280" t="s">
        <v>42</v>
      </c>
      <c r="E1280" t="s">
        <v>22</v>
      </c>
      <c r="F1280" t="s">
        <v>18</v>
      </c>
      <c r="G1280">
        <v>8</v>
      </c>
      <c r="H1280">
        <v>114.25</v>
      </c>
      <c r="I1280">
        <v>58.03</v>
      </c>
      <c r="J1280">
        <v>12.17</v>
      </c>
      <c r="K1280">
        <v>914</v>
      </c>
      <c r="L1280">
        <v>464.24</v>
      </c>
      <c r="M1280">
        <v>97.36</v>
      </c>
    </row>
    <row r="1281" spans="2:13" x14ac:dyDescent="0.3">
      <c r="B1281" s="5">
        <v>46113</v>
      </c>
      <c r="C1281" t="s">
        <v>26</v>
      </c>
      <c r="D1281" t="s">
        <v>27</v>
      </c>
      <c r="E1281" t="s">
        <v>22</v>
      </c>
      <c r="F1281" t="s">
        <v>18</v>
      </c>
      <c r="G1281">
        <v>27</v>
      </c>
      <c r="H1281">
        <v>156.88999999999999</v>
      </c>
      <c r="I1281">
        <v>97.99</v>
      </c>
      <c r="J1281">
        <v>12.21</v>
      </c>
      <c r="K1281">
        <v>4236.03</v>
      </c>
      <c r="L1281">
        <v>2645.73</v>
      </c>
      <c r="M1281">
        <v>329.67</v>
      </c>
    </row>
    <row r="1282" spans="2:13" x14ac:dyDescent="0.3">
      <c r="B1282" s="5">
        <v>46113</v>
      </c>
      <c r="C1282" t="s">
        <v>28</v>
      </c>
      <c r="D1282" t="s">
        <v>27</v>
      </c>
      <c r="E1282" t="s">
        <v>22</v>
      </c>
      <c r="F1282" t="s">
        <v>18</v>
      </c>
      <c r="G1282">
        <v>18</v>
      </c>
      <c r="H1282">
        <v>123.62</v>
      </c>
      <c r="I1282">
        <v>76.150000000000006</v>
      </c>
      <c r="J1282">
        <v>12.22</v>
      </c>
      <c r="K1282">
        <v>2225.16</v>
      </c>
      <c r="L1282">
        <v>1370.7</v>
      </c>
      <c r="M1282">
        <v>219.96</v>
      </c>
    </row>
    <row r="1283" spans="2:13" x14ac:dyDescent="0.3">
      <c r="B1283" s="5">
        <v>46113</v>
      </c>
      <c r="C1283" t="s">
        <v>29</v>
      </c>
      <c r="D1283" t="s">
        <v>27</v>
      </c>
      <c r="E1283" t="s">
        <v>22</v>
      </c>
      <c r="F1283" t="s">
        <v>18</v>
      </c>
      <c r="G1283">
        <v>16</v>
      </c>
      <c r="H1283">
        <v>173.67</v>
      </c>
      <c r="I1283">
        <v>109.28</v>
      </c>
      <c r="J1283">
        <v>12.08</v>
      </c>
      <c r="K1283">
        <v>2778.72</v>
      </c>
      <c r="L1283">
        <v>1748.48</v>
      </c>
      <c r="M1283">
        <v>193.28</v>
      </c>
    </row>
    <row r="1284" spans="2:13" x14ac:dyDescent="0.3">
      <c r="B1284" s="5">
        <v>46113</v>
      </c>
      <c r="C1284" t="s">
        <v>30</v>
      </c>
      <c r="D1284" t="s">
        <v>27</v>
      </c>
      <c r="E1284" t="s">
        <v>22</v>
      </c>
      <c r="F1284" t="s">
        <v>18</v>
      </c>
      <c r="G1284">
        <v>23</v>
      </c>
      <c r="H1284">
        <v>109.57</v>
      </c>
      <c r="I1284">
        <v>67.77</v>
      </c>
      <c r="J1284">
        <v>12.21</v>
      </c>
      <c r="K1284">
        <v>2520.1099999999997</v>
      </c>
      <c r="L1284">
        <v>1558.7099999999998</v>
      </c>
      <c r="M1284">
        <v>280.83000000000004</v>
      </c>
    </row>
    <row r="1285" spans="2:13" x14ac:dyDescent="0.3">
      <c r="B1285" s="5">
        <v>46113</v>
      </c>
      <c r="C1285" t="s">
        <v>36</v>
      </c>
      <c r="D1285" t="s">
        <v>37</v>
      </c>
      <c r="E1285" t="s">
        <v>22</v>
      </c>
      <c r="F1285" t="s">
        <v>18</v>
      </c>
      <c r="G1285">
        <v>21</v>
      </c>
      <c r="H1285">
        <v>209.75</v>
      </c>
      <c r="I1285">
        <v>140.97999999999999</v>
      </c>
      <c r="J1285">
        <v>12.19</v>
      </c>
      <c r="K1285">
        <v>4404.75</v>
      </c>
      <c r="L1285">
        <v>2960.58</v>
      </c>
      <c r="M1285">
        <v>255.98999999999998</v>
      </c>
    </row>
    <row r="1286" spans="2:13" x14ac:dyDescent="0.3">
      <c r="B1286" s="5">
        <v>46113</v>
      </c>
      <c r="C1286" t="s">
        <v>38</v>
      </c>
      <c r="D1286" t="s">
        <v>37</v>
      </c>
      <c r="E1286" t="s">
        <v>22</v>
      </c>
      <c r="F1286" t="s">
        <v>18</v>
      </c>
      <c r="G1286">
        <v>8</v>
      </c>
      <c r="H1286">
        <v>254.81</v>
      </c>
      <c r="I1286">
        <v>170.19</v>
      </c>
      <c r="J1286">
        <v>12.14</v>
      </c>
      <c r="K1286">
        <v>2038.48</v>
      </c>
      <c r="L1286">
        <v>1361.52</v>
      </c>
      <c r="M1286">
        <v>97.12</v>
      </c>
    </row>
    <row r="1287" spans="2:13" x14ac:dyDescent="0.3">
      <c r="B1287" s="5">
        <v>46113</v>
      </c>
      <c r="C1287" t="s">
        <v>39</v>
      </c>
      <c r="D1287" t="s">
        <v>37</v>
      </c>
      <c r="E1287" t="s">
        <v>22</v>
      </c>
      <c r="F1287" t="s">
        <v>18</v>
      </c>
      <c r="G1287">
        <v>5</v>
      </c>
      <c r="H1287">
        <v>362.54</v>
      </c>
      <c r="I1287">
        <v>241.11</v>
      </c>
      <c r="J1287">
        <v>12.29</v>
      </c>
      <c r="K1287">
        <v>1812.7</v>
      </c>
      <c r="L1287">
        <v>1205.5500000000002</v>
      </c>
      <c r="M1287">
        <v>61.449999999999996</v>
      </c>
    </row>
    <row r="1288" spans="2:13" x14ac:dyDescent="0.3">
      <c r="B1288" s="5">
        <v>46113</v>
      </c>
      <c r="C1288" t="s">
        <v>40</v>
      </c>
      <c r="D1288" t="s">
        <v>37</v>
      </c>
      <c r="E1288" t="s">
        <v>22</v>
      </c>
      <c r="F1288" t="s">
        <v>18</v>
      </c>
      <c r="G1288">
        <v>9</v>
      </c>
      <c r="H1288">
        <v>164.55</v>
      </c>
      <c r="I1288">
        <v>109.89</v>
      </c>
      <c r="J1288">
        <v>12.14</v>
      </c>
      <c r="K1288">
        <v>1480.95</v>
      </c>
      <c r="L1288">
        <v>989.01</v>
      </c>
      <c r="M1288">
        <v>109.26</v>
      </c>
    </row>
    <row r="1289" spans="2:13" x14ac:dyDescent="0.3">
      <c r="B1289" s="5">
        <v>46143</v>
      </c>
      <c r="C1289" t="s">
        <v>14</v>
      </c>
      <c r="D1289" t="s">
        <v>15</v>
      </c>
      <c r="E1289" t="s">
        <v>22</v>
      </c>
      <c r="F1289" t="s">
        <v>18</v>
      </c>
      <c r="G1289">
        <v>20</v>
      </c>
      <c r="H1289">
        <v>319.89999999999998</v>
      </c>
      <c r="I1289">
        <v>210.33</v>
      </c>
      <c r="J1289">
        <v>12.25</v>
      </c>
      <c r="K1289">
        <v>6398</v>
      </c>
      <c r="L1289">
        <v>4206.6000000000004</v>
      </c>
      <c r="M1289">
        <v>245</v>
      </c>
    </row>
    <row r="1290" spans="2:13" x14ac:dyDescent="0.3">
      <c r="B1290" s="5">
        <v>46143</v>
      </c>
      <c r="C1290" t="s">
        <v>23</v>
      </c>
      <c r="D1290" t="s">
        <v>15</v>
      </c>
      <c r="E1290" t="s">
        <v>22</v>
      </c>
      <c r="F1290" t="s">
        <v>18</v>
      </c>
      <c r="G1290">
        <v>53</v>
      </c>
      <c r="H1290">
        <v>140.65</v>
      </c>
      <c r="I1290">
        <v>92.12</v>
      </c>
      <c r="J1290">
        <v>12.17</v>
      </c>
      <c r="K1290">
        <v>7454.4500000000007</v>
      </c>
      <c r="L1290">
        <v>4882.3600000000006</v>
      </c>
      <c r="M1290">
        <v>645.01</v>
      </c>
    </row>
    <row r="1291" spans="2:13" x14ac:dyDescent="0.3">
      <c r="B1291" s="5">
        <v>46143</v>
      </c>
      <c r="C1291" t="s">
        <v>24</v>
      </c>
      <c r="D1291" t="s">
        <v>15</v>
      </c>
      <c r="E1291" t="s">
        <v>22</v>
      </c>
      <c r="F1291" t="s">
        <v>18</v>
      </c>
      <c r="G1291">
        <v>24</v>
      </c>
      <c r="H1291">
        <v>233.06</v>
      </c>
      <c r="I1291">
        <v>154.96</v>
      </c>
      <c r="J1291">
        <v>12.17</v>
      </c>
      <c r="K1291">
        <v>5593.4400000000005</v>
      </c>
      <c r="L1291">
        <v>3719.04</v>
      </c>
      <c r="M1291">
        <v>292.08</v>
      </c>
    </row>
    <row r="1292" spans="2:13" x14ac:dyDescent="0.3">
      <c r="B1292" s="5">
        <v>46143</v>
      </c>
      <c r="C1292" t="s">
        <v>25</v>
      </c>
      <c r="D1292" t="s">
        <v>15</v>
      </c>
      <c r="E1292" t="s">
        <v>22</v>
      </c>
      <c r="F1292" t="s">
        <v>18</v>
      </c>
      <c r="G1292">
        <v>11</v>
      </c>
      <c r="H1292">
        <v>407.3</v>
      </c>
      <c r="I1292">
        <v>272.35000000000002</v>
      </c>
      <c r="J1292">
        <v>12.19</v>
      </c>
      <c r="K1292">
        <v>4480.3</v>
      </c>
      <c r="L1292">
        <v>2995.8500000000004</v>
      </c>
      <c r="M1292">
        <v>134.09</v>
      </c>
    </row>
    <row r="1293" spans="2:13" x14ac:dyDescent="0.3">
      <c r="B1293" s="5">
        <v>46143</v>
      </c>
      <c r="C1293" t="s">
        <v>31</v>
      </c>
      <c r="D1293" t="s">
        <v>32</v>
      </c>
      <c r="E1293" t="s">
        <v>22</v>
      </c>
      <c r="F1293" t="s">
        <v>18</v>
      </c>
      <c r="G1293">
        <v>43</v>
      </c>
      <c r="H1293">
        <v>92.88</v>
      </c>
      <c r="I1293">
        <v>59.99</v>
      </c>
      <c r="J1293">
        <v>12.18</v>
      </c>
      <c r="K1293">
        <v>3993.8399999999997</v>
      </c>
      <c r="L1293">
        <v>2579.5700000000002</v>
      </c>
      <c r="M1293">
        <v>523.74</v>
      </c>
    </row>
    <row r="1294" spans="2:13" x14ac:dyDescent="0.3">
      <c r="B1294" s="5">
        <v>46143</v>
      </c>
      <c r="C1294" t="s">
        <v>33</v>
      </c>
      <c r="D1294" t="s">
        <v>32</v>
      </c>
      <c r="E1294" t="s">
        <v>22</v>
      </c>
      <c r="F1294" t="s">
        <v>18</v>
      </c>
      <c r="G1294">
        <v>38</v>
      </c>
      <c r="H1294">
        <v>147.51</v>
      </c>
      <c r="I1294">
        <v>94.6</v>
      </c>
      <c r="J1294">
        <v>12.21</v>
      </c>
      <c r="K1294">
        <v>5605.3799999999992</v>
      </c>
      <c r="L1294">
        <v>3594.7999999999997</v>
      </c>
      <c r="M1294">
        <v>463.98</v>
      </c>
    </row>
    <row r="1295" spans="2:13" x14ac:dyDescent="0.3">
      <c r="B1295" s="5">
        <v>46143</v>
      </c>
      <c r="C1295" t="s">
        <v>34</v>
      </c>
      <c r="D1295" t="s">
        <v>32</v>
      </c>
      <c r="E1295" t="s">
        <v>22</v>
      </c>
      <c r="F1295" t="s">
        <v>18</v>
      </c>
      <c r="G1295">
        <v>32</v>
      </c>
      <c r="H1295">
        <v>114.62</v>
      </c>
      <c r="I1295">
        <v>72.81</v>
      </c>
      <c r="J1295">
        <v>12.2</v>
      </c>
      <c r="K1295">
        <v>3667.84</v>
      </c>
      <c r="L1295">
        <v>2329.92</v>
      </c>
      <c r="M1295">
        <v>390.4</v>
      </c>
    </row>
    <row r="1296" spans="2:13" x14ac:dyDescent="0.3">
      <c r="B1296" s="5">
        <v>46143</v>
      </c>
      <c r="C1296" t="s">
        <v>35</v>
      </c>
      <c r="D1296" t="s">
        <v>32</v>
      </c>
      <c r="E1296" t="s">
        <v>22</v>
      </c>
      <c r="F1296" t="s">
        <v>18</v>
      </c>
      <c r="G1296">
        <v>7</v>
      </c>
      <c r="H1296">
        <v>223.7</v>
      </c>
      <c r="I1296">
        <v>139.59</v>
      </c>
      <c r="J1296">
        <v>12.12</v>
      </c>
      <c r="K1296">
        <v>1565.8999999999999</v>
      </c>
      <c r="L1296">
        <v>977.13</v>
      </c>
      <c r="M1296">
        <v>84.839999999999989</v>
      </c>
    </row>
    <row r="1297" spans="2:13" x14ac:dyDescent="0.3">
      <c r="B1297" s="5">
        <v>46143</v>
      </c>
      <c r="C1297" t="s">
        <v>46</v>
      </c>
      <c r="D1297" t="s">
        <v>47</v>
      </c>
      <c r="E1297" t="s">
        <v>22</v>
      </c>
      <c r="F1297" t="s">
        <v>18</v>
      </c>
      <c r="G1297">
        <v>14</v>
      </c>
      <c r="H1297">
        <v>168.91</v>
      </c>
      <c r="I1297">
        <v>93.36</v>
      </c>
      <c r="J1297">
        <v>12.17</v>
      </c>
      <c r="K1297">
        <v>2364.7399999999998</v>
      </c>
      <c r="L1297">
        <v>1307.04</v>
      </c>
      <c r="M1297">
        <v>170.38</v>
      </c>
    </row>
    <row r="1298" spans="2:13" x14ac:dyDescent="0.3">
      <c r="B1298" s="5">
        <v>46143</v>
      </c>
      <c r="C1298" t="s">
        <v>48</v>
      </c>
      <c r="D1298" t="s">
        <v>47</v>
      </c>
      <c r="E1298" t="s">
        <v>22</v>
      </c>
      <c r="F1298" t="s">
        <v>18</v>
      </c>
      <c r="G1298">
        <v>12</v>
      </c>
      <c r="H1298">
        <v>140.56</v>
      </c>
      <c r="I1298">
        <v>76.95</v>
      </c>
      <c r="J1298">
        <v>12.04</v>
      </c>
      <c r="K1298">
        <v>1686.72</v>
      </c>
      <c r="L1298">
        <v>923.40000000000009</v>
      </c>
      <c r="M1298">
        <v>144.47999999999999</v>
      </c>
    </row>
    <row r="1299" spans="2:13" x14ac:dyDescent="0.3">
      <c r="B1299" s="5">
        <v>46143</v>
      </c>
      <c r="C1299" t="s">
        <v>49</v>
      </c>
      <c r="D1299" t="s">
        <v>47</v>
      </c>
      <c r="E1299" t="s">
        <v>22</v>
      </c>
      <c r="F1299" t="s">
        <v>18</v>
      </c>
      <c r="G1299">
        <v>6</v>
      </c>
      <c r="H1299">
        <v>280.86</v>
      </c>
      <c r="I1299">
        <v>157.61000000000001</v>
      </c>
      <c r="J1299">
        <v>12.16</v>
      </c>
      <c r="K1299">
        <v>1685.16</v>
      </c>
      <c r="L1299">
        <v>945.66000000000008</v>
      </c>
      <c r="M1299">
        <v>72.960000000000008</v>
      </c>
    </row>
    <row r="1300" spans="2:13" x14ac:dyDescent="0.3">
      <c r="B1300" s="5">
        <v>46143</v>
      </c>
      <c r="C1300" t="s">
        <v>50</v>
      </c>
      <c r="D1300" t="s">
        <v>47</v>
      </c>
      <c r="E1300" t="s">
        <v>22</v>
      </c>
      <c r="F1300" t="s">
        <v>18</v>
      </c>
      <c r="G1300">
        <v>18</v>
      </c>
      <c r="H1300">
        <v>102.44</v>
      </c>
      <c r="I1300">
        <v>55.6</v>
      </c>
      <c r="J1300">
        <v>12.21</v>
      </c>
      <c r="K1300">
        <v>1843.92</v>
      </c>
      <c r="L1300">
        <v>1000.8000000000001</v>
      </c>
      <c r="M1300">
        <v>219.78000000000003</v>
      </c>
    </row>
    <row r="1301" spans="2:13" x14ac:dyDescent="0.3">
      <c r="B1301" s="5">
        <v>46143</v>
      </c>
      <c r="C1301" t="s">
        <v>41</v>
      </c>
      <c r="D1301" t="s">
        <v>42</v>
      </c>
      <c r="E1301" t="s">
        <v>22</v>
      </c>
      <c r="F1301" t="s">
        <v>18</v>
      </c>
      <c r="G1301">
        <v>11</v>
      </c>
      <c r="H1301">
        <v>223.93</v>
      </c>
      <c r="I1301">
        <v>115.66</v>
      </c>
      <c r="J1301">
        <v>12.2</v>
      </c>
      <c r="K1301">
        <v>2463.23</v>
      </c>
      <c r="L1301">
        <v>1272.26</v>
      </c>
      <c r="M1301">
        <v>134.19999999999999</v>
      </c>
    </row>
    <row r="1302" spans="2:13" x14ac:dyDescent="0.3">
      <c r="B1302" s="5">
        <v>46143</v>
      </c>
      <c r="C1302" t="s">
        <v>43</v>
      </c>
      <c r="D1302" t="s">
        <v>42</v>
      </c>
      <c r="E1302" t="s">
        <v>22</v>
      </c>
      <c r="F1302" t="s">
        <v>18</v>
      </c>
      <c r="G1302">
        <v>10</v>
      </c>
      <c r="H1302">
        <v>185.97</v>
      </c>
      <c r="I1302">
        <v>95.19</v>
      </c>
      <c r="J1302">
        <v>12.25</v>
      </c>
      <c r="K1302">
        <v>1859.7</v>
      </c>
      <c r="L1302">
        <v>951.9</v>
      </c>
      <c r="M1302">
        <v>122.5</v>
      </c>
    </row>
    <row r="1303" spans="2:13" x14ac:dyDescent="0.3">
      <c r="B1303" s="5">
        <v>46143</v>
      </c>
      <c r="C1303" t="s">
        <v>44</v>
      </c>
      <c r="D1303" t="s">
        <v>42</v>
      </c>
      <c r="E1303" t="s">
        <v>22</v>
      </c>
      <c r="F1303" t="s">
        <v>18</v>
      </c>
      <c r="G1303">
        <v>5</v>
      </c>
      <c r="H1303">
        <v>241.99</v>
      </c>
      <c r="I1303">
        <v>127.72</v>
      </c>
      <c r="J1303">
        <v>12.28</v>
      </c>
      <c r="K1303">
        <v>1209.95</v>
      </c>
      <c r="L1303">
        <v>638.6</v>
      </c>
      <c r="M1303">
        <v>61.4</v>
      </c>
    </row>
    <row r="1304" spans="2:13" x14ac:dyDescent="0.3">
      <c r="B1304" s="5">
        <v>46143</v>
      </c>
      <c r="C1304" t="s">
        <v>45</v>
      </c>
      <c r="D1304" t="s">
        <v>42</v>
      </c>
      <c r="E1304" t="s">
        <v>22</v>
      </c>
      <c r="F1304" t="s">
        <v>18</v>
      </c>
      <c r="G1304">
        <v>9</v>
      </c>
      <c r="H1304">
        <v>114.25</v>
      </c>
      <c r="I1304">
        <v>58.03</v>
      </c>
      <c r="J1304">
        <v>12.17</v>
      </c>
      <c r="K1304">
        <v>1028.25</v>
      </c>
      <c r="L1304">
        <v>522.27</v>
      </c>
      <c r="M1304">
        <v>109.53</v>
      </c>
    </row>
    <row r="1305" spans="2:13" x14ac:dyDescent="0.3">
      <c r="B1305" s="5">
        <v>46143</v>
      </c>
      <c r="C1305" t="s">
        <v>26</v>
      </c>
      <c r="D1305" t="s">
        <v>27</v>
      </c>
      <c r="E1305" t="s">
        <v>22</v>
      </c>
      <c r="F1305" t="s">
        <v>18</v>
      </c>
      <c r="G1305">
        <v>30</v>
      </c>
      <c r="H1305">
        <v>156.88999999999999</v>
      </c>
      <c r="I1305">
        <v>97.99</v>
      </c>
      <c r="J1305">
        <v>12.21</v>
      </c>
      <c r="K1305">
        <v>4706.7</v>
      </c>
      <c r="L1305">
        <v>2939.7</v>
      </c>
      <c r="M1305">
        <v>366.3</v>
      </c>
    </row>
    <row r="1306" spans="2:13" x14ac:dyDescent="0.3">
      <c r="B1306" s="5">
        <v>46143</v>
      </c>
      <c r="C1306" t="s">
        <v>28</v>
      </c>
      <c r="D1306" t="s">
        <v>27</v>
      </c>
      <c r="E1306" t="s">
        <v>22</v>
      </c>
      <c r="F1306" t="s">
        <v>18</v>
      </c>
      <c r="G1306">
        <v>19</v>
      </c>
      <c r="H1306">
        <v>123.62</v>
      </c>
      <c r="I1306">
        <v>76.150000000000006</v>
      </c>
      <c r="J1306">
        <v>12.22</v>
      </c>
      <c r="K1306">
        <v>2348.7800000000002</v>
      </c>
      <c r="L1306">
        <v>1446.8500000000001</v>
      </c>
      <c r="M1306">
        <v>232.18</v>
      </c>
    </row>
    <row r="1307" spans="2:13" x14ac:dyDescent="0.3">
      <c r="B1307" s="5">
        <v>46143</v>
      </c>
      <c r="C1307" t="s">
        <v>29</v>
      </c>
      <c r="D1307" t="s">
        <v>27</v>
      </c>
      <c r="E1307" t="s">
        <v>22</v>
      </c>
      <c r="F1307" t="s">
        <v>18</v>
      </c>
      <c r="G1307">
        <v>17</v>
      </c>
      <c r="H1307">
        <v>173.67</v>
      </c>
      <c r="I1307">
        <v>109.28</v>
      </c>
      <c r="J1307">
        <v>12.08</v>
      </c>
      <c r="K1307">
        <v>2952.39</v>
      </c>
      <c r="L1307">
        <v>1857.76</v>
      </c>
      <c r="M1307">
        <v>205.36</v>
      </c>
    </row>
    <row r="1308" spans="2:13" x14ac:dyDescent="0.3">
      <c r="B1308" s="5">
        <v>46143</v>
      </c>
      <c r="C1308" t="s">
        <v>30</v>
      </c>
      <c r="D1308" t="s">
        <v>27</v>
      </c>
      <c r="E1308" t="s">
        <v>22</v>
      </c>
      <c r="F1308" t="s">
        <v>18</v>
      </c>
      <c r="G1308">
        <v>26</v>
      </c>
      <c r="H1308">
        <v>109.57</v>
      </c>
      <c r="I1308">
        <v>67.77</v>
      </c>
      <c r="J1308">
        <v>12.21</v>
      </c>
      <c r="K1308">
        <v>2848.8199999999997</v>
      </c>
      <c r="L1308">
        <v>1762.02</v>
      </c>
      <c r="M1308">
        <v>317.46000000000004</v>
      </c>
    </row>
    <row r="1309" spans="2:13" x14ac:dyDescent="0.3">
      <c r="B1309" s="5">
        <v>46143</v>
      </c>
      <c r="C1309" t="s">
        <v>36</v>
      </c>
      <c r="D1309" t="s">
        <v>37</v>
      </c>
      <c r="E1309" t="s">
        <v>22</v>
      </c>
      <c r="F1309" t="s">
        <v>18</v>
      </c>
      <c r="G1309">
        <v>26</v>
      </c>
      <c r="H1309">
        <v>209.75</v>
      </c>
      <c r="I1309">
        <v>140.97999999999999</v>
      </c>
      <c r="J1309">
        <v>12.19</v>
      </c>
      <c r="K1309">
        <v>5453.5</v>
      </c>
      <c r="L1309">
        <v>3665.4799999999996</v>
      </c>
      <c r="M1309">
        <v>316.94</v>
      </c>
    </row>
    <row r="1310" spans="2:13" x14ac:dyDescent="0.3">
      <c r="B1310" s="5">
        <v>46143</v>
      </c>
      <c r="C1310" t="s">
        <v>38</v>
      </c>
      <c r="D1310" t="s">
        <v>37</v>
      </c>
      <c r="E1310" t="s">
        <v>22</v>
      </c>
      <c r="F1310" t="s">
        <v>18</v>
      </c>
      <c r="G1310">
        <v>10</v>
      </c>
      <c r="H1310">
        <v>254.81</v>
      </c>
      <c r="I1310">
        <v>170.19</v>
      </c>
      <c r="J1310">
        <v>12.14</v>
      </c>
      <c r="K1310">
        <v>2548.1</v>
      </c>
      <c r="L1310">
        <v>1701.9</v>
      </c>
      <c r="M1310">
        <v>121.4</v>
      </c>
    </row>
    <row r="1311" spans="2:13" x14ac:dyDescent="0.3">
      <c r="B1311" s="5">
        <v>46143</v>
      </c>
      <c r="C1311" t="s">
        <v>39</v>
      </c>
      <c r="D1311" t="s">
        <v>37</v>
      </c>
      <c r="E1311" t="s">
        <v>22</v>
      </c>
      <c r="F1311" t="s">
        <v>18</v>
      </c>
      <c r="G1311">
        <v>7</v>
      </c>
      <c r="H1311">
        <v>362.54</v>
      </c>
      <c r="I1311">
        <v>241.11</v>
      </c>
      <c r="J1311">
        <v>12.29</v>
      </c>
      <c r="K1311">
        <v>2537.7800000000002</v>
      </c>
      <c r="L1311">
        <v>1687.77</v>
      </c>
      <c r="M1311">
        <v>86.03</v>
      </c>
    </row>
    <row r="1312" spans="2:13" x14ac:dyDescent="0.3">
      <c r="B1312" s="5">
        <v>46143</v>
      </c>
      <c r="C1312" t="s">
        <v>40</v>
      </c>
      <c r="D1312" t="s">
        <v>37</v>
      </c>
      <c r="E1312" t="s">
        <v>22</v>
      </c>
      <c r="F1312" t="s">
        <v>18</v>
      </c>
      <c r="G1312">
        <v>13</v>
      </c>
      <c r="H1312">
        <v>164.55</v>
      </c>
      <c r="I1312">
        <v>109.89</v>
      </c>
      <c r="J1312">
        <v>12.14</v>
      </c>
      <c r="K1312">
        <v>2139.15</v>
      </c>
      <c r="L1312">
        <v>1428.57</v>
      </c>
      <c r="M1312">
        <v>157.82</v>
      </c>
    </row>
    <row r="1313" spans="2:13" x14ac:dyDescent="0.3">
      <c r="B1313" s="5">
        <v>46174</v>
      </c>
      <c r="C1313" t="s">
        <v>14</v>
      </c>
      <c r="D1313" t="s">
        <v>15</v>
      </c>
      <c r="E1313" t="s">
        <v>22</v>
      </c>
      <c r="F1313" t="s">
        <v>18</v>
      </c>
      <c r="G1313">
        <v>22</v>
      </c>
      <c r="H1313">
        <v>319.89999999999998</v>
      </c>
      <c r="I1313">
        <v>210.33</v>
      </c>
      <c r="J1313">
        <v>12.25</v>
      </c>
      <c r="K1313">
        <v>7037.7999999999993</v>
      </c>
      <c r="L1313">
        <v>4627.26</v>
      </c>
      <c r="M1313">
        <v>269.5</v>
      </c>
    </row>
    <row r="1314" spans="2:13" x14ac:dyDescent="0.3">
      <c r="B1314" s="5">
        <v>46174</v>
      </c>
      <c r="C1314" t="s">
        <v>23</v>
      </c>
      <c r="D1314" t="s">
        <v>15</v>
      </c>
      <c r="E1314" t="s">
        <v>22</v>
      </c>
      <c r="F1314" t="s">
        <v>18</v>
      </c>
      <c r="G1314">
        <v>60</v>
      </c>
      <c r="H1314">
        <v>140.65</v>
      </c>
      <c r="I1314">
        <v>92.12</v>
      </c>
      <c r="J1314">
        <v>12.17</v>
      </c>
      <c r="K1314">
        <v>8439</v>
      </c>
      <c r="L1314">
        <v>5527.2000000000007</v>
      </c>
      <c r="M1314">
        <v>730.2</v>
      </c>
    </row>
    <row r="1315" spans="2:13" x14ac:dyDescent="0.3">
      <c r="B1315" s="5">
        <v>46174</v>
      </c>
      <c r="C1315" t="s">
        <v>24</v>
      </c>
      <c r="D1315" t="s">
        <v>15</v>
      </c>
      <c r="E1315" t="s">
        <v>22</v>
      </c>
      <c r="F1315" t="s">
        <v>18</v>
      </c>
      <c r="G1315">
        <v>26</v>
      </c>
      <c r="H1315">
        <v>233.06</v>
      </c>
      <c r="I1315">
        <v>154.96</v>
      </c>
      <c r="J1315">
        <v>12.17</v>
      </c>
      <c r="K1315">
        <v>6059.56</v>
      </c>
      <c r="L1315">
        <v>4028.96</v>
      </c>
      <c r="M1315">
        <v>316.42</v>
      </c>
    </row>
    <row r="1316" spans="2:13" x14ac:dyDescent="0.3">
      <c r="B1316" s="5">
        <v>46174</v>
      </c>
      <c r="C1316" t="s">
        <v>25</v>
      </c>
      <c r="D1316" t="s">
        <v>15</v>
      </c>
      <c r="E1316" t="s">
        <v>22</v>
      </c>
      <c r="F1316" t="s">
        <v>18</v>
      </c>
      <c r="G1316">
        <v>12</v>
      </c>
      <c r="H1316">
        <v>407.3</v>
      </c>
      <c r="I1316">
        <v>272.35000000000002</v>
      </c>
      <c r="J1316">
        <v>12.19</v>
      </c>
      <c r="K1316">
        <v>4887.6000000000004</v>
      </c>
      <c r="L1316">
        <v>3268.2000000000003</v>
      </c>
      <c r="M1316">
        <v>146.28</v>
      </c>
    </row>
    <row r="1317" spans="2:13" x14ac:dyDescent="0.3">
      <c r="B1317" s="5">
        <v>46174</v>
      </c>
      <c r="C1317" t="s">
        <v>31</v>
      </c>
      <c r="D1317" t="s">
        <v>32</v>
      </c>
      <c r="E1317" t="s">
        <v>22</v>
      </c>
      <c r="F1317" t="s">
        <v>18</v>
      </c>
      <c r="G1317">
        <v>47</v>
      </c>
      <c r="H1317">
        <v>92.88</v>
      </c>
      <c r="I1317">
        <v>59.99</v>
      </c>
      <c r="J1317">
        <v>12.18</v>
      </c>
      <c r="K1317">
        <v>4365.3599999999997</v>
      </c>
      <c r="L1317">
        <v>2819.53</v>
      </c>
      <c r="M1317">
        <v>572.46</v>
      </c>
    </row>
    <row r="1318" spans="2:13" x14ac:dyDescent="0.3">
      <c r="B1318" s="5">
        <v>46174</v>
      </c>
      <c r="C1318" t="s">
        <v>33</v>
      </c>
      <c r="D1318" t="s">
        <v>32</v>
      </c>
      <c r="E1318" t="s">
        <v>22</v>
      </c>
      <c r="F1318" t="s">
        <v>18</v>
      </c>
      <c r="G1318">
        <v>41</v>
      </c>
      <c r="H1318">
        <v>147.51</v>
      </c>
      <c r="I1318">
        <v>94.6</v>
      </c>
      <c r="J1318">
        <v>12.21</v>
      </c>
      <c r="K1318">
        <v>6047.91</v>
      </c>
      <c r="L1318">
        <v>3878.6</v>
      </c>
      <c r="M1318">
        <v>500.61</v>
      </c>
    </row>
    <row r="1319" spans="2:13" x14ac:dyDescent="0.3">
      <c r="B1319" s="5">
        <v>46174</v>
      </c>
      <c r="C1319" t="s">
        <v>34</v>
      </c>
      <c r="D1319" t="s">
        <v>32</v>
      </c>
      <c r="E1319" t="s">
        <v>22</v>
      </c>
      <c r="F1319" t="s">
        <v>18</v>
      </c>
      <c r="G1319">
        <v>34</v>
      </c>
      <c r="H1319">
        <v>114.62</v>
      </c>
      <c r="I1319">
        <v>72.81</v>
      </c>
      <c r="J1319">
        <v>12.2</v>
      </c>
      <c r="K1319">
        <v>3897.08</v>
      </c>
      <c r="L1319">
        <v>2475.54</v>
      </c>
      <c r="M1319">
        <v>414.79999999999995</v>
      </c>
    </row>
    <row r="1320" spans="2:13" x14ac:dyDescent="0.3">
      <c r="B1320" s="5">
        <v>46174</v>
      </c>
      <c r="C1320" t="s">
        <v>35</v>
      </c>
      <c r="D1320" t="s">
        <v>32</v>
      </c>
      <c r="E1320" t="s">
        <v>22</v>
      </c>
      <c r="F1320" t="s">
        <v>18</v>
      </c>
      <c r="G1320">
        <v>7</v>
      </c>
      <c r="H1320">
        <v>223.7</v>
      </c>
      <c r="I1320">
        <v>139.59</v>
      </c>
      <c r="J1320">
        <v>12.12</v>
      </c>
      <c r="K1320">
        <v>1565.8999999999999</v>
      </c>
      <c r="L1320">
        <v>977.13</v>
      </c>
      <c r="M1320">
        <v>84.839999999999989</v>
      </c>
    </row>
    <row r="1321" spans="2:13" x14ac:dyDescent="0.3">
      <c r="B1321" s="5">
        <v>46174</v>
      </c>
      <c r="C1321" t="s">
        <v>46</v>
      </c>
      <c r="D1321" t="s">
        <v>47</v>
      </c>
      <c r="E1321" t="s">
        <v>22</v>
      </c>
      <c r="F1321" t="s">
        <v>18</v>
      </c>
      <c r="G1321">
        <v>13</v>
      </c>
      <c r="H1321">
        <v>168.91</v>
      </c>
      <c r="I1321">
        <v>93.36</v>
      </c>
      <c r="J1321">
        <v>12.17</v>
      </c>
      <c r="K1321">
        <v>2195.83</v>
      </c>
      <c r="L1321">
        <v>1213.68</v>
      </c>
      <c r="M1321">
        <v>158.21</v>
      </c>
    </row>
    <row r="1322" spans="2:13" x14ac:dyDescent="0.3">
      <c r="B1322" s="5">
        <v>46174</v>
      </c>
      <c r="C1322" t="s">
        <v>48</v>
      </c>
      <c r="D1322" t="s">
        <v>47</v>
      </c>
      <c r="E1322" t="s">
        <v>22</v>
      </c>
      <c r="F1322" t="s">
        <v>18</v>
      </c>
      <c r="G1322">
        <v>12</v>
      </c>
      <c r="H1322">
        <v>140.56</v>
      </c>
      <c r="I1322">
        <v>76.95</v>
      </c>
      <c r="J1322">
        <v>12.04</v>
      </c>
      <c r="K1322">
        <v>1686.72</v>
      </c>
      <c r="L1322">
        <v>923.40000000000009</v>
      </c>
      <c r="M1322">
        <v>144.47999999999999</v>
      </c>
    </row>
    <row r="1323" spans="2:13" x14ac:dyDescent="0.3">
      <c r="B1323" s="5">
        <v>46174</v>
      </c>
      <c r="C1323" t="s">
        <v>49</v>
      </c>
      <c r="D1323" t="s">
        <v>47</v>
      </c>
      <c r="E1323" t="s">
        <v>22</v>
      </c>
      <c r="F1323" t="s">
        <v>18</v>
      </c>
      <c r="G1323">
        <v>6</v>
      </c>
      <c r="H1323">
        <v>280.86</v>
      </c>
      <c r="I1323">
        <v>157.61000000000001</v>
      </c>
      <c r="J1323">
        <v>12.16</v>
      </c>
      <c r="K1323">
        <v>1685.16</v>
      </c>
      <c r="L1323">
        <v>945.66000000000008</v>
      </c>
      <c r="M1323">
        <v>72.960000000000008</v>
      </c>
    </row>
    <row r="1324" spans="2:13" x14ac:dyDescent="0.3">
      <c r="B1324" s="5">
        <v>46174</v>
      </c>
      <c r="C1324" t="s">
        <v>50</v>
      </c>
      <c r="D1324" t="s">
        <v>47</v>
      </c>
      <c r="E1324" t="s">
        <v>22</v>
      </c>
      <c r="F1324" t="s">
        <v>18</v>
      </c>
      <c r="G1324">
        <v>19</v>
      </c>
      <c r="H1324">
        <v>102.44</v>
      </c>
      <c r="I1324">
        <v>55.6</v>
      </c>
      <c r="J1324">
        <v>12.21</v>
      </c>
      <c r="K1324">
        <v>1946.36</v>
      </c>
      <c r="L1324">
        <v>1056.4000000000001</v>
      </c>
      <c r="M1324">
        <v>231.99</v>
      </c>
    </row>
    <row r="1325" spans="2:13" x14ac:dyDescent="0.3">
      <c r="B1325" s="5">
        <v>46174</v>
      </c>
      <c r="C1325" t="s">
        <v>41</v>
      </c>
      <c r="D1325" t="s">
        <v>42</v>
      </c>
      <c r="E1325" t="s">
        <v>22</v>
      </c>
      <c r="F1325" t="s">
        <v>18</v>
      </c>
      <c r="G1325">
        <v>10</v>
      </c>
      <c r="H1325">
        <v>223.93</v>
      </c>
      <c r="I1325">
        <v>115.66</v>
      </c>
      <c r="J1325">
        <v>12.2</v>
      </c>
      <c r="K1325">
        <v>2239.3000000000002</v>
      </c>
      <c r="L1325">
        <v>1156.5999999999999</v>
      </c>
      <c r="M1325">
        <v>122</v>
      </c>
    </row>
    <row r="1326" spans="2:13" x14ac:dyDescent="0.3">
      <c r="B1326" s="5">
        <v>46174</v>
      </c>
      <c r="C1326" t="s">
        <v>43</v>
      </c>
      <c r="D1326" t="s">
        <v>42</v>
      </c>
      <c r="E1326" t="s">
        <v>22</v>
      </c>
      <c r="F1326" t="s">
        <v>18</v>
      </c>
      <c r="G1326">
        <v>9</v>
      </c>
      <c r="H1326">
        <v>185.97</v>
      </c>
      <c r="I1326">
        <v>95.19</v>
      </c>
      <c r="J1326">
        <v>12.25</v>
      </c>
      <c r="K1326">
        <v>1673.73</v>
      </c>
      <c r="L1326">
        <v>856.71</v>
      </c>
      <c r="M1326">
        <v>110.25</v>
      </c>
    </row>
    <row r="1327" spans="2:13" x14ac:dyDescent="0.3">
      <c r="B1327" s="5">
        <v>46174</v>
      </c>
      <c r="C1327" t="s">
        <v>44</v>
      </c>
      <c r="D1327" t="s">
        <v>42</v>
      </c>
      <c r="E1327" t="s">
        <v>22</v>
      </c>
      <c r="F1327" t="s">
        <v>18</v>
      </c>
      <c r="G1327">
        <v>5</v>
      </c>
      <c r="H1327">
        <v>241.99</v>
      </c>
      <c r="I1327">
        <v>127.72</v>
      </c>
      <c r="J1327">
        <v>12.28</v>
      </c>
      <c r="K1327">
        <v>1209.95</v>
      </c>
      <c r="L1327">
        <v>638.6</v>
      </c>
      <c r="M1327">
        <v>61.4</v>
      </c>
    </row>
    <row r="1328" spans="2:13" x14ac:dyDescent="0.3">
      <c r="B1328" s="5">
        <v>46174</v>
      </c>
      <c r="C1328" t="s">
        <v>45</v>
      </c>
      <c r="D1328" t="s">
        <v>42</v>
      </c>
      <c r="E1328" t="s">
        <v>22</v>
      </c>
      <c r="F1328" t="s">
        <v>18</v>
      </c>
      <c r="G1328">
        <v>9</v>
      </c>
      <c r="H1328">
        <v>114.25</v>
      </c>
      <c r="I1328">
        <v>58.03</v>
      </c>
      <c r="J1328">
        <v>12.17</v>
      </c>
      <c r="K1328">
        <v>1028.25</v>
      </c>
      <c r="L1328">
        <v>522.27</v>
      </c>
      <c r="M1328">
        <v>109.53</v>
      </c>
    </row>
    <row r="1329" spans="2:13" x14ac:dyDescent="0.3">
      <c r="B1329" s="5">
        <v>46174</v>
      </c>
      <c r="C1329" t="s">
        <v>26</v>
      </c>
      <c r="D1329" t="s">
        <v>27</v>
      </c>
      <c r="E1329" t="s">
        <v>22</v>
      </c>
      <c r="F1329" t="s">
        <v>18</v>
      </c>
      <c r="G1329">
        <v>29</v>
      </c>
      <c r="H1329">
        <v>156.88999999999999</v>
      </c>
      <c r="I1329">
        <v>97.99</v>
      </c>
      <c r="J1329">
        <v>12.21</v>
      </c>
      <c r="K1329">
        <v>4549.8099999999995</v>
      </c>
      <c r="L1329">
        <v>2841.71</v>
      </c>
      <c r="M1329">
        <v>354.09000000000003</v>
      </c>
    </row>
    <row r="1330" spans="2:13" x14ac:dyDescent="0.3">
      <c r="B1330" s="5">
        <v>46174</v>
      </c>
      <c r="C1330" t="s">
        <v>28</v>
      </c>
      <c r="D1330" t="s">
        <v>27</v>
      </c>
      <c r="E1330" t="s">
        <v>22</v>
      </c>
      <c r="F1330" t="s">
        <v>18</v>
      </c>
      <c r="G1330">
        <v>19</v>
      </c>
      <c r="H1330">
        <v>123.62</v>
      </c>
      <c r="I1330">
        <v>76.150000000000006</v>
      </c>
      <c r="J1330">
        <v>12.22</v>
      </c>
      <c r="K1330">
        <v>2348.7800000000002</v>
      </c>
      <c r="L1330">
        <v>1446.8500000000001</v>
      </c>
      <c r="M1330">
        <v>232.18</v>
      </c>
    </row>
    <row r="1331" spans="2:13" x14ac:dyDescent="0.3">
      <c r="B1331" s="5">
        <v>46174</v>
      </c>
      <c r="C1331" t="s">
        <v>29</v>
      </c>
      <c r="D1331" t="s">
        <v>27</v>
      </c>
      <c r="E1331" t="s">
        <v>22</v>
      </c>
      <c r="F1331" t="s">
        <v>18</v>
      </c>
      <c r="G1331">
        <v>18</v>
      </c>
      <c r="H1331">
        <v>173.67</v>
      </c>
      <c r="I1331">
        <v>109.28</v>
      </c>
      <c r="J1331">
        <v>12.08</v>
      </c>
      <c r="K1331">
        <v>3126.06</v>
      </c>
      <c r="L1331">
        <v>1967.04</v>
      </c>
      <c r="M1331">
        <v>217.44</v>
      </c>
    </row>
    <row r="1332" spans="2:13" x14ac:dyDescent="0.3">
      <c r="B1332" s="5">
        <v>46174</v>
      </c>
      <c r="C1332" t="s">
        <v>30</v>
      </c>
      <c r="D1332" t="s">
        <v>27</v>
      </c>
      <c r="E1332" t="s">
        <v>22</v>
      </c>
      <c r="F1332" t="s">
        <v>18</v>
      </c>
      <c r="G1332">
        <v>26</v>
      </c>
      <c r="H1332">
        <v>109.57</v>
      </c>
      <c r="I1332">
        <v>67.77</v>
      </c>
      <c r="J1332">
        <v>12.21</v>
      </c>
      <c r="K1332">
        <v>2848.8199999999997</v>
      </c>
      <c r="L1332">
        <v>1762.02</v>
      </c>
      <c r="M1332">
        <v>317.46000000000004</v>
      </c>
    </row>
    <row r="1333" spans="2:13" x14ac:dyDescent="0.3">
      <c r="B1333" s="5">
        <v>46174</v>
      </c>
      <c r="C1333" t="s">
        <v>36</v>
      </c>
      <c r="D1333" t="s">
        <v>37</v>
      </c>
      <c r="E1333" t="s">
        <v>22</v>
      </c>
      <c r="F1333" t="s">
        <v>18</v>
      </c>
      <c r="G1333">
        <v>27</v>
      </c>
      <c r="H1333">
        <v>209.75</v>
      </c>
      <c r="I1333">
        <v>140.97999999999999</v>
      </c>
      <c r="J1333">
        <v>12.19</v>
      </c>
      <c r="K1333">
        <v>5663.25</v>
      </c>
      <c r="L1333">
        <v>3806.4599999999996</v>
      </c>
      <c r="M1333">
        <v>329.13</v>
      </c>
    </row>
    <row r="1334" spans="2:13" x14ac:dyDescent="0.3">
      <c r="B1334" s="5">
        <v>46174</v>
      </c>
      <c r="C1334" t="s">
        <v>38</v>
      </c>
      <c r="D1334" t="s">
        <v>37</v>
      </c>
      <c r="E1334" t="s">
        <v>22</v>
      </c>
      <c r="F1334" t="s">
        <v>18</v>
      </c>
      <c r="G1334">
        <v>12</v>
      </c>
      <c r="H1334">
        <v>254.81</v>
      </c>
      <c r="I1334">
        <v>170.19</v>
      </c>
      <c r="J1334">
        <v>12.14</v>
      </c>
      <c r="K1334">
        <v>3057.7200000000003</v>
      </c>
      <c r="L1334">
        <v>2042.28</v>
      </c>
      <c r="M1334">
        <v>145.68</v>
      </c>
    </row>
    <row r="1335" spans="2:13" x14ac:dyDescent="0.3">
      <c r="B1335" s="5">
        <v>46174</v>
      </c>
      <c r="C1335" t="s">
        <v>39</v>
      </c>
      <c r="D1335" t="s">
        <v>37</v>
      </c>
      <c r="E1335" t="s">
        <v>22</v>
      </c>
      <c r="F1335" t="s">
        <v>18</v>
      </c>
      <c r="G1335">
        <v>7</v>
      </c>
      <c r="H1335">
        <v>362.54</v>
      </c>
      <c r="I1335">
        <v>241.11</v>
      </c>
      <c r="J1335">
        <v>12.29</v>
      </c>
      <c r="K1335">
        <v>2537.7800000000002</v>
      </c>
      <c r="L1335">
        <v>1687.77</v>
      </c>
      <c r="M1335">
        <v>86.03</v>
      </c>
    </row>
    <row r="1336" spans="2:13" x14ac:dyDescent="0.3">
      <c r="B1336" s="5">
        <v>46174</v>
      </c>
      <c r="C1336" t="s">
        <v>40</v>
      </c>
      <c r="D1336" t="s">
        <v>37</v>
      </c>
      <c r="E1336" t="s">
        <v>22</v>
      </c>
      <c r="F1336" t="s">
        <v>18</v>
      </c>
      <c r="G1336">
        <v>13</v>
      </c>
      <c r="H1336">
        <v>164.55</v>
      </c>
      <c r="I1336">
        <v>109.89</v>
      </c>
      <c r="J1336">
        <v>12.14</v>
      </c>
      <c r="K1336">
        <v>2139.15</v>
      </c>
      <c r="L1336">
        <v>1428.57</v>
      </c>
      <c r="M1336">
        <v>157.82</v>
      </c>
    </row>
    <row r="1337" spans="2:13" x14ac:dyDescent="0.3">
      <c r="B1337" s="5">
        <v>46204</v>
      </c>
      <c r="C1337" t="s">
        <v>14</v>
      </c>
      <c r="D1337" t="s">
        <v>15</v>
      </c>
      <c r="E1337" t="s">
        <v>22</v>
      </c>
      <c r="F1337" t="s">
        <v>18</v>
      </c>
      <c r="G1337">
        <v>22</v>
      </c>
      <c r="H1337">
        <v>319.89999999999998</v>
      </c>
      <c r="I1337">
        <v>210.33</v>
      </c>
      <c r="J1337">
        <v>12.25</v>
      </c>
      <c r="K1337">
        <v>7037.7999999999993</v>
      </c>
      <c r="L1337">
        <v>4627.26</v>
      </c>
      <c r="M1337">
        <v>269.5</v>
      </c>
    </row>
    <row r="1338" spans="2:13" x14ac:dyDescent="0.3">
      <c r="B1338" s="5">
        <v>46204</v>
      </c>
      <c r="C1338" t="s">
        <v>23</v>
      </c>
      <c r="D1338" t="s">
        <v>15</v>
      </c>
      <c r="E1338" t="s">
        <v>22</v>
      </c>
      <c r="F1338" t="s">
        <v>18</v>
      </c>
      <c r="G1338">
        <v>59</v>
      </c>
      <c r="H1338">
        <v>140.65</v>
      </c>
      <c r="I1338">
        <v>92.12</v>
      </c>
      <c r="J1338">
        <v>12.17</v>
      </c>
      <c r="K1338">
        <v>8298.35</v>
      </c>
      <c r="L1338">
        <v>5435.08</v>
      </c>
      <c r="M1338">
        <v>718.03</v>
      </c>
    </row>
    <row r="1339" spans="2:13" x14ac:dyDescent="0.3">
      <c r="B1339" s="5">
        <v>46204</v>
      </c>
      <c r="C1339" t="s">
        <v>24</v>
      </c>
      <c r="D1339" t="s">
        <v>15</v>
      </c>
      <c r="E1339" t="s">
        <v>22</v>
      </c>
      <c r="F1339" t="s">
        <v>18</v>
      </c>
      <c r="G1339">
        <v>27</v>
      </c>
      <c r="H1339">
        <v>233.06</v>
      </c>
      <c r="I1339">
        <v>154.96</v>
      </c>
      <c r="J1339">
        <v>12.17</v>
      </c>
      <c r="K1339">
        <v>6292.62</v>
      </c>
      <c r="L1339">
        <v>4183.92</v>
      </c>
      <c r="M1339">
        <v>328.59</v>
      </c>
    </row>
    <row r="1340" spans="2:13" x14ac:dyDescent="0.3">
      <c r="B1340" s="5">
        <v>46204</v>
      </c>
      <c r="C1340" t="s">
        <v>25</v>
      </c>
      <c r="D1340" t="s">
        <v>15</v>
      </c>
      <c r="E1340" t="s">
        <v>22</v>
      </c>
      <c r="F1340" t="s">
        <v>18</v>
      </c>
      <c r="G1340">
        <v>12</v>
      </c>
      <c r="H1340">
        <v>407.3</v>
      </c>
      <c r="I1340">
        <v>272.35000000000002</v>
      </c>
      <c r="J1340">
        <v>12.19</v>
      </c>
      <c r="K1340">
        <v>4887.6000000000004</v>
      </c>
      <c r="L1340">
        <v>3268.2000000000003</v>
      </c>
      <c r="M1340">
        <v>146.28</v>
      </c>
    </row>
    <row r="1341" spans="2:13" x14ac:dyDescent="0.3">
      <c r="B1341" s="5">
        <v>46204</v>
      </c>
      <c r="C1341" t="s">
        <v>31</v>
      </c>
      <c r="D1341" t="s">
        <v>32</v>
      </c>
      <c r="E1341" t="s">
        <v>22</v>
      </c>
      <c r="F1341" t="s">
        <v>18</v>
      </c>
      <c r="G1341">
        <v>45</v>
      </c>
      <c r="H1341">
        <v>92.88</v>
      </c>
      <c r="I1341">
        <v>59.99</v>
      </c>
      <c r="J1341">
        <v>12.18</v>
      </c>
      <c r="K1341">
        <v>4179.5999999999995</v>
      </c>
      <c r="L1341">
        <v>2699.55</v>
      </c>
      <c r="M1341">
        <v>548.1</v>
      </c>
    </row>
    <row r="1342" spans="2:13" x14ac:dyDescent="0.3">
      <c r="B1342" s="5">
        <v>46204</v>
      </c>
      <c r="C1342" t="s">
        <v>33</v>
      </c>
      <c r="D1342" t="s">
        <v>32</v>
      </c>
      <c r="E1342" t="s">
        <v>22</v>
      </c>
      <c r="F1342" t="s">
        <v>18</v>
      </c>
      <c r="G1342">
        <v>38</v>
      </c>
      <c r="H1342">
        <v>147.51</v>
      </c>
      <c r="I1342">
        <v>94.6</v>
      </c>
      <c r="J1342">
        <v>12.21</v>
      </c>
      <c r="K1342">
        <v>5605.3799999999992</v>
      </c>
      <c r="L1342">
        <v>3594.7999999999997</v>
      </c>
      <c r="M1342">
        <v>463.98</v>
      </c>
    </row>
    <row r="1343" spans="2:13" x14ac:dyDescent="0.3">
      <c r="B1343" s="5">
        <v>46204</v>
      </c>
      <c r="C1343" t="s">
        <v>34</v>
      </c>
      <c r="D1343" t="s">
        <v>32</v>
      </c>
      <c r="E1343" t="s">
        <v>22</v>
      </c>
      <c r="F1343" t="s">
        <v>18</v>
      </c>
      <c r="G1343">
        <v>34</v>
      </c>
      <c r="H1343">
        <v>114.62</v>
      </c>
      <c r="I1343">
        <v>72.81</v>
      </c>
      <c r="J1343">
        <v>12.2</v>
      </c>
      <c r="K1343">
        <v>3897.08</v>
      </c>
      <c r="L1343">
        <v>2475.54</v>
      </c>
      <c r="M1343">
        <v>414.79999999999995</v>
      </c>
    </row>
    <row r="1344" spans="2:13" x14ac:dyDescent="0.3">
      <c r="B1344" s="5">
        <v>46204</v>
      </c>
      <c r="C1344" t="s">
        <v>35</v>
      </c>
      <c r="D1344" t="s">
        <v>32</v>
      </c>
      <c r="E1344" t="s">
        <v>22</v>
      </c>
      <c r="F1344" t="s">
        <v>18</v>
      </c>
      <c r="G1344">
        <v>8</v>
      </c>
      <c r="H1344">
        <v>223.7</v>
      </c>
      <c r="I1344">
        <v>139.59</v>
      </c>
      <c r="J1344">
        <v>12.12</v>
      </c>
      <c r="K1344">
        <v>1789.6</v>
      </c>
      <c r="L1344">
        <v>1116.72</v>
      </c>
      <c r="M1344">
        <v>96.96</v>
      </c>
    </row>
    <row r="1345" spans="2:13" x14ac:dyDescent="0.3">
      <c r="B1345" s="5">
        <v>46204</v>
      </c>
      <c r="C1345" t="s">
        <v>46</v>
      </c>
      <c r="D1345" t="s">
        <v>47</v>
      </c>
      <c r="E1345" t="s">
        <v>22</v>
      </c>
      <c r="F1345" t="s">
        <v>18</v>
      </c>
      <c r="G1345">
        <v>14</v>
      </c>
      <c r="H1345">
        <v>168.91</v>
      </c>
      <c r="I1345">
        <v>93.36</v>
      </c>
      <c r="J1345">
        <v>12.17</v>
      </c>
      <c r="K1345">
        <v>2364.7399999999998</v>
      </c>
      <c r="L1345">
        <v>1307.04</v>
      </c>
      <c r="M1345">
        <v>170.38</v>
      </c>
    </row>
    <row r="1346" spans="2:13" x14ac:dyDescent="0.3">
      <c r="B1346" s="5">
        <v>46204</v>
      </c>
      <c r="C1346" t="s">
        <v>48</v>
      </c>
      <c r="D1346" t="s">
        <v>47</v>
      </c>
      <c r="E1346" t="s">
        <v>22</v>
      </c>
      <c r="F1346" t="s">
        <v>18</v>
      </c>
      <c r="G1346">
        <v>12</v>
      </c>
      <c r="H1346">
        <v>140.56</v>
      </c>
      <c r="I1346">
        <v>76.95</v>
      </c>
      <c r="J1346">
        <v>12.04</v>
      </c>
      <c r="K1346">
        <v>1686.72</v>
      </c>
      <c r="L1346">
        <v>923.40000000000009</v>
      </c>
      <c r="M1346">
        <v>144.47999999999999</v>
      </c>
    </row>
    <row r="1347" spans="2:13" x14ac:dyDescent="0.3">
      <c r="B1347" s="5">
        <v>46204</v>
      </c>
      <c r="C1347" t="s">
        <v>49</v>
      </c>
      <c r="D1347" t="s">
        <v>47</v>
      </c>
      <c r="E1347" t="s">
        <v>22</v>
      </c>
      <c r="F1347" t="s">
        <v>18</v>
      </c>
      <c r="G1347">
        <v>6</v>
      </c>
      <c r="H1347">
        <v>280.86</v>
      </c>
      <c r="I1347">
        <v>157.61000000000001</v>
      </c>
      <c r="J1347">
        <v>12.16</v>
      </c>
      <c r="K1347">
        <v>1685.16</v>
      </c>
      <c r="L1347">
        <v>945.66000000000008</v>
      </c>
      <c r="M1347">
        <v>72.960000000000008</v>
      </c>
    </row>
    <row r="1348" spans="2:13" x14ac:dyDescent="0.3">
      <c r="B1348" s="5">
        <v>46204</v>
      </c>
      <c r="C1348" t="s">
        <v>50</v>
      </c>
      <c r="D1348" t="s">
        <v>47</v>
      </c>
      <c r="E1348" t="s">
        <v>22</v>
      </c>
      <c r="F1348" t="s">
        <v>18</v>
      </c>
      <c r="G1348">
        <v>18</v>
      </c>
      <c r="H1348">
        <v>102.44</v>
      </c>
      <c r="I1348">
        <v>55.6</v>
      </c>
      <c r="J1348">
        <v>12.21</v>
      </c>
      <c r="K1348">
        <v>1843.92</v>
      </c>
      <c r="L1348">
        <v>1000.8000000000001</v>
      </c>
      <c r="M1348">
        <v>219.78000000000003</v>
      </c>
    </row>
    <row r="1349" spans="2:13" x14ac:dyDescent="0.3">
      <c r="B1349" s="5">
        <v>46204</v>
      </c>
      <c r="C1349" t="s">
        <v>41</v>
      </c>
      <c r="D1349" t="s">
        <v>42</v>
      </c>
      <c r="E1349" t="s">
        <v>22</v>
      </c>
      <c r="F1349" t="s">
        <v>18</v>
      </c>
      <c r="G1349">
        <v>10</v>
      </c>
      <c r="H1349">
        <v>223.93</v>
      </c>
      <c r="I1349">
        <v>115.66</v>
      </c>
      <c r="J1349">
        <v>12.2</v>
      </c>
      <c r="K1349">
        <v>2239.3000000000002</v>
      </c>
      <c r="L1349">
        <v>1156.5999999999999</v>
      </c>
      <c r="M1349">
        <v>122</v>
      </c>
    </row>
    <row r="1350" spans="2:13" x14ac:dyDescent="0.3">
      <c r="B1350" s="5">
        <v>46204</v>
      </c>
      <c r="C1350" t="s">
        <v>43</v>
      </c>
      <c r="D1350" t="s">
        <v>42</v>
      </c>
      <c r="E1350" t="s">
        <v>22</v>
      </c>
      <c r="F1350" t="s">
        <v>18</v>
      </c>
      <c r="G1350">
        <v>10</v>
      </c>
      <c r="H1350">
        <v>185.97</v>
      </c>
      <c r="I1350">
        <v>95.19</v>
      </c>
      <c r="J1350">
        <v>12.25</v>
      </c>
      <c r="K1350">
        <v>1859.7</v>
      </c>
      <c r="L1350">
        <v>951.9</v>
      </c>
      <c r="M1350">
        <v>122.5</v>
      </c>
    </row>
    <row r="1351" spans="2:13" x14ac:dyDescent="0.3">
      <c r="B1351" s="5">
        <v>46204</v>
      </c>
      <c r="C1351" t="s">
        <v>44</v>
      </c>
      <c r="D1351" t="s">
        <v>42</v>
      </c>
      <c r="E1351" t="s">
        <v>22</v>
      </c>
      <c r="F1351" t="s">
        <v>18</v>
      </c>
      <c r="G1351">
        <v>5</v>
      </c>
      <c r="H1351">
        <v>241.99</v>
      </c>
      <c r="I1351">
        <v>127.72</v>
      </c>
      <c r="J1351">
        <v>12.28</v>
      </c>
      <c r="K1351">
        <v>1209.95</v>
      </c>
      <c r="L1351">
        <v>638.6</v>
      </c>
      <c r="M1351">
        <v>61.4</v>
      </c>
    </row>
    <row r="1352" spans="2:13" x14ac:dyDescent="0.3">
      <c r="B1352" s="5">
        <v>46204</v>
      </c>
      <c r="C1352" t="s">
        <v>45</v>
      </c>
      <c r="D1352" t="s">
        <v>42</v>
      </c>
      <c r="E1352" t="s">
        <v>22</v>
      </c>
      <c r="F1352" t="s">
        <v>18</v>
      </c>
      <c r="G1352">
        <v>8</v>
      </c>
      <c r="H1352">
        <v>114.25</v>
      </c>
      <c r="I1352">
        <v>58.03</v>
      </c>
      <c r="J1352">
        <v>12.17</v>
      </c>
      <c r="K1352">
        <v>914</v>
      </c>
      <c r="L1352">
        <v>464.24</v>
      </c>
      <c r="M1352">
        <v>97.36</v>
      </c>
    </row>
    <row r="1353" spans="2:13" x14ac:dyDescent="0.3">
      <c r="B1353" s="5">
        <v>46204</v>
      </c>
      <c r="C1353" t="s">
        <v>26</v>
      </c>
      <c r="D1353" t="s">
        <v>27</v>
      </c>
      <c r="E1353" t="s">
        <v>22</v>
      </c>
      <c r="F1353" t="s">
        <v>18</v>
      </c>
      <c r="G1353">
        <v>28</v>
      </c>
      <c r="H1353">
        <v>156.88999999999999</v>
      </c>
      <c r="I1353">
        <v>97.99</v>
      </c>
      <c r="J1353">
        <v>12.21</v>
      </c>
      <c r="K1353">
        <v>4392.92</v>
      </c>
      <c r="L1353">
        <v>2743.72</v>
      </c>
      <c r="M1353">
        <v>341.88</v>
      </c>
    </row>
    <row r="1354" spans="2:13" x14ac:dyDescent="0.3">
      <c r="B1354" s="5">
        <v>46204</v>
      </c>
      <c r="C1354" t="s">
        <v>28</v>
      </c>
      <c r="D1354" t="s">
        <v>27</v>
      </c>
      <c r="E1354" t="s">
        <v>22</v>
      </c>
      <c r="F1354" t="s">
        <v>18</v>
      </c>
      <c r="G1354">
        <v>20</v>
      </c>
      <c r="H1354">
        <v>123.62</v>
      </c>
      <c r="I1354">
        <v>76.150000000000006</v>
      </c>
      <c r="J1354">
        <v>12.22</v>
      </c>
      <c r="K1354">
        <v>2472.4</v>
      </c>
      <c r="L1354">
        <v>1523</v>
      </c>
      <c r="M1354">
        <v>244.4</v>
      </c>
    </row>
    <row r="1355" spans="2:13" x14ac:dyDescent="0.3">
      <c r="B1355" s="5">
        <v>46204</v>
      </c>
      <c r="C1355" t="s">
        <v>29</v>
      </c>
      <c r="D1355" t="s">
        <v>27</v>
      </c>
      <c r="E1355" t="s">
        <v>22</v>
      </c>
      <c r="F1355" t="s">
        <v>18</v>
      </c>
      <c r="G1355">
        <v>17</v>
      </c>
      <c r="H1355">
        <v>173.67</v>
      </c>
      <c r="I1355">
        <v>109.28</v>
      </c>
      <c r="J1355">
        <v>12.08</v>
      </c>
      <c r="K1355">
        <v>2952.39</v>
      </c>
      <c r="L1355">
        <v>1857.76</v>
      </c>
      <c r="M1355">
        <v>205.36</v>
      </c>
    </row>
    <row r="1356" spans="2:13" x14ac:dyDescent="0.3">
      <c r="B1356" s="5">
        <v>46204</v>
      </c>
      <c r="C1356" t="s">
        <v>30</v>
      </c>
      <c r="D1356" t="s">
        <v>27</v>
      </c>
      <c r="E1356" t="s">
        <v>22</v>
      </c>
      <c r="F1356" t="s">
        <v>18</v>
      </c>
      <c r="G1356">
        <v>27</v>
      </c>
      <c r="H1356">
        <v>109.57</v>
      </c>
      <c r="I1356">
        <v>67.77</v>
      </c>
      <c r="J1356">
        <v>12.21</v>
      </c>
      <c r="K1356">
        <v>2958.39</v>
      </c>
      <c r="L1356">
        <v>1829.79</v>
      </c>
      <c r="M1356">
        <v>329.67</v>
      </c>
    </row>
    <row r="1357" spans="2:13" x14ac:dyDescent="0.3">
      <c r="B1357" s="5">
        <v>46204</v>
      </c>
      <c r="C1357" t="s">
        <v>36</v>
      </c>
      <c r="D1357" t="s">
        <v>37</v>
      </c>
      <c r="E1357" t="s">
        <v>22</v>
      </c>
      <c r="F1357" t="s">
        <v>18</v>
      </c>
      <c r="G1357">
        <v>24</v>
      </c>
      <c r="H1357">
        <v>209.75</v>
      </c>
      <c r="I1357">
        <v>140.97999999999999</v>
      </c>
      <c r="J1357">
        <v>12.19</v>
      </c>
      <c r="K1357">
        <v>5034</v>
      </c>
      <c r="L1357">
        <v>3383.5199999999995</v>
      </c>
      <c r="M1357">
        <v>292.56</v>
      </c>
    </row>
    <row r="1358" spans="2:13" x14ac:dyDescent="0.3">
      <c r="B1358" s="5">
        <v>46204</v>
      </c>
      <c r="C1358" t="s">
        <v>38</v>
      </c>
      <c r="D1358" t="s">
        <v>37</v>
      </c>
      <c r="E1358" t="s">
        <v>22</v>
      </c>
      <c r="F1358" t="s">
        <v>18</v>
      </c>
      <c r="G1358">
        <v>10</v>
      </c>
      <c r="H1358">
        <v>254.81</v>
      </c>
      <c r="I1358">
        <v>170.19</v>
      </c>
      <c r="J1358">
        <v>12.14</v>
      </c>
      <c r="K1358">
        <v>2548.1</v>
      </c>
      <c r="L1358">
        <v>1701.9</v>
      </c>
      <c r="M1358">
        <v>121.4</v>
      </c>
    </row>
    <row r="1359" spans="2:13" x14ac:dyDescent="0.3">
      <c r="B1359" s="5">
        <v>46204</v>
      </c>
      <c r="C1359" t="s">
        <v>39</v>
      </c>
      <c r="D1359" t="s">
        <v>37</v>
      </c>
      <c r="E1359" t="s">
        <v>22</v>
      </c>
      <c r="F1359" t="s">
        <v>18</v>
      </c>
      <c r="G1359">
        <v>6</v>
      </c>
      <c r="H1359">
        <v>362.54</v>
      </c>
      <c r="I1359">
        <v>241.11</v>
      </c>
      <c r="J1359">
        <v>12.29</v>
      </c>
      <c r="K1359">
        <v>2175.2400000000002</v>
      </c>
      <c r="L1359">
        <v>1446.66</v>
      </c>
      <c r="M1359">
        <v>73.739999999999995</v>
      </c>
    </row>
    <row r="1360" spans="2:13" x14ac:dyDescent="0.3">
      <c r="B1360" s="5">
        <v>46204</v>
      </c>
      <c r="C1360" t="s">
        <v>40</v>
      </c>
      <c r="D1360" t="s">
        <v>37</v>
      </c>
      <c r="E1360" t="s">
        <v>22</v>
      </c>
      <c r="F1360" t="s">
        <v>18</v>
      </c>
      <c r="G1360">
        <v>13</v>
      </c>
      <c r="H1360">
        <v>164.55</v>
      </c>
      <c r="I1360">
        <v>109.89</v>
      </c>
      <c r="J1360">
        <v>12.14</v>
      </c>
      <c r="K1360">
        <v>2139.15</v>
      </c>
      <c r="L1360">
        <v>1428.57</v>
      </c>
      <c r="M1360">
        <v>157.82</v>
      </c>
    </row>
    <row r="1361" spans="2:13" x14ac:dyDescent="0.3">
      <c r="B1361" s="5">
        <v>46235</v>
      </c>
      <c r="C1361" t="s">
        <v>14</v>
      </c>
      <c r="D1361" t="s">
        <v>15</v>
      </c>
      <c r="E1361" t="s">
        <v>22</v>
      </c>
      <c r="F1361" t="s">
        <v>18</v>
      </c>
      <c r="G1361">
        <v>20</v>
      </c>
      <c r="H1361">
        <v>319.89999999999998</v>
      </c>
      <c r="I1361">
        <v>210.33</v>
      </c>
      <c r="J1361">
        <v>12.25</v>
      </c>
      <c r="K1361">
        <v>6398</v>
      </c>
      <c r="L1361">
        <v>4206.6000000000004</v>
      </c>
      <c r="M1361">
        <v>245</v>
      </c>
    </row>
    <row r="1362" spans="2:13" x14ac:dyDescent="0.3">
      <c r="B1362" s="5">
        <v>46235</v>
      </c>
      <c r="C1362" t="s">
        <v>23</v>
      </c>
      <c r="D1362" t="s">
        <v>15</v>
      </c>
      <c r="E1362" t="s">
        <v>22</v>
      </c>
      <c r="F1362" t="s">
        <v>18</v>
      </c>
      <c r="G1362">
        <v>55</v>
      </c>
      <c r="H1362">
        <v>140.65</v>
      </c>
      <c r="I1362">
        <v>92.12</v>
      </c>
      <c r="J1362">
        <v>12.17</v>
      </c>
      <c r="K1362">
        <v>7735.75</v>
      </c>
      <c r="L1362">
        <v>5066.6000000000004</v>
      </c>
      <c r="M1362">
        <v>669.35</v>
      </c>
    </row>
    <row r="1363" spans="2:13" x14ac:dyDescent="0.3">
      <c r="B1363" s="5">
        <v>46235</v>
      </c>
      <c r="C1363" t="s">
        <v>24</v>
      </c>
      <c r="D1363" t="s">
        <v>15</v>
      </c>
      <c r="E1363" t="s">
        <v>22</v>
      </c>
      <c r="F1363" t="s">
        <v>18</v>
      </c>
      <c r="G1363">
        <v>24</v>
      </c>
      <c r="H1363">
        <v>233.06</v>
      </c>
      <c r="I1363">
        <v>154.96</v>
      </c>
      <c r="J1363">
        <v>12.17</v>
      </c>
      <c r="K1363">
        <v>5593.4400000000005</v>
      </c>
      <c r="L1363">
        <v>3719.04</v>
      </c>
      <c r="M1363">
        <v>292.08</v>
      </c>
    </row>
    <row r="1364" spans="2:13" x14ac:dyDescent="0.3">
      <c r="B1364" s="5">
        <v>46235</v>
      </c>
      <c r="C1364" t="s">
        <v>25</v>
      </c>
      <c r="D1364" t="s">
        <v>15</v>
      </c>
      <c r="E1364" t="s">
        <v>22</v>
      </c>
      <c r="F1364" t="s">
        <v>18</v>
      </c>
      <c r="G1364">
        <v>12</v>
      </c>
      <c r="H1364">
        <v>407.3</v>
      </c>
      <c r="I1364">
        <v>272.35000000000002</v>
      </c>
      <c r="J1364">
        <v>12.19</v>
      </c>
      <c r="K1364">
        <v>4887.6000000000004</v>
      </c>
      <c r="L1364">
        <v>3268.2000000000003</v>
      </c>
      <c r="M1364">
        <v>146.28</v>
      </c>
    </row>
    <row r="1365" spans="2:13" x14ac:dyDescent="0.3">
      <c r="B1365" s="5">
        <v>46235</v>
      </c>
      <c r="C1365" t="s">
        <v>31</v>
      </c>
      <c r="D1365" t="s">
        <v>32</v>
      </c>
      <c r="E1365" t="s">
        <v>22</v>
      </c>
      <c r="F1365" t="s">
        <v>18</v>
      </c>
      <c r="G1365">
        <v>43</v>
      </c>
      <c r="H1365">
        <v>92.88</v>
      </c>
      <c r="I1365">
        <v>59.99</v>
      </c>
      <c r="J1365">
        <v>12.18</v>
      </c>
      <c r="K1365">
        <v>3993.8399999999997</v>
      </c>
      <c r="L1365">
        <v>2579.5700000000002</v>
      </c>
      <c r="M1365">
        <v>523.74</v>
      </c>
    </row>
    <row r="1366" spans="2:13" x14ac:dyDescent="0.3">
      <c r="B1366" s="5">
        <v>46235</v>
      </c>
      <c r="C1366" t="s">
        <v>33</v>
      </c>
      <c r="D1366" t="s">
        <v>32</v>
      </c>
      <c r="E1366" t="s">
        <v>22</v>
      </c>
      <c r="F1366" t="s">
        <v>18</v>
      </c>
      <c r="G1366">
        <v>38</v>
      </c>
      <c r="H1366">
        <v>147.51</v>
      </c>
      <c r="I1366">
        <v>94.6</v>
      </c>
      <c r="J1366">
        <v>12.21</v>
      </c>
      <c r="K1366">
        <v>5605.3799999999992</v>
      </c>
      <c r="L1366">
        <v>3594.7999999999997</v>
      </c>
      <c r="M1366">
        <v>463.98</v>
      </c>
    </row>
    <row r="1367" spans="2:13" x14ac:dyDescent="0.3">
      <c r="B1367" s="5">
        <v>46235</v>
      </c>
      <c r="C1367" t="s">
        <v>34</v>
      </c>
      <c r="D1367" t="s">
        <v>32</v>
      </c>
      <c r="E1367" t="s">
        <v>22</v>
      </c>
      <c r="F1367" t="s">
        <v>18</v>
      </c>
      <c r="G1367">
        <v>33</v>
      </c>
      <c r="H1367">
        <v>114.62</v>
      </c>
      <c r="I1367">
        <v>72.81</v>
      </c>
      <c r="J1367">
        <v>12.2</v>
      </c>
      <c r="K1367">
        <v>3782.46</v>
      </c>
      <c r="L1367">
        <v>2402.73</v>
      </c>
      <c r="M1367">
        <v>402.59999999999997</v>
      </c>
    </row>
    <row r="1368" spans="2:13" x14ac:dyDescent="0.3">
      <c r="B1368" s="5">
        <v>46235</v>
      </c>
      <c r="C1368" t="s">
        <v>35</v>
      </c>
      <c r="D1368" t="s">
        <v>32</v>
      </c>
      <c r="E1368" t="s">
        <v>22</v>
      </c>
      <c r="F1368" t="s">
        <v>18</v>
      </c>
      <c r="G1368">
        <v>7</v>
      </c>
      <c r="H1368">
        <v>223.7</v>
      </c>
      <c r="I1368">
        <v>139.59</v>
      </c>
      <c r="J1368">
        <v>12.12</v>
      </c>
      <c r="K1368">
        <v>1565.8999999999999</v>
      </c>
      <c r="L1368">
        <v>977.13</v>
      </c>
      <c r="M1368">
        <v>84.839999999999989</v>
      </c>
    </row>
    <row r="1369" spans="2:13" x14ac:dyDescent="0.3">
      <c r="B1369" s="5">
        <v>46235</v>
      </c>
      <c r="C1369" t="s">
        <v>46</v>
      </c>
      <c r="D1369" t="s">
        <v>47</v>
      </c>
      <c r="E1369" t="s">
        <v>22</v>
      </c>
      <c r="F1369" t="s">
        <v>18</v>
      </c>
      <c r="G1369">
        <v>13</v>
      </c>
      <c r="H1369">
        <v>168.91</v>
      </c>
      <c r="I1369">
        <v>93.36</v>
      </c>
      <c r="J1369">
        <v>12.17</v>
      </c>
      <c r="K1369">
        <v>2195.83</v>
      </c>
      <c r="L1369">
        <v>1213.68</v>
      </c>
      <c r="M1369">
        <v>158.21</v>
      </c>
    </row>
    <row r="1370" spans="2:13" x14ac:dyDescent="0.3">
      <c r="B1370" s="5">
        <v>46235</v>
      </c>
      <c r="C1370" t="s">
        <v>48</v>
      </c>
      <c r="D1370" t="s">
        <v>47</v>
      </c>
      <c r="E1370" t="s">
        <v>22</v>
      </c>
      <c r="F1370" t="s">
        <v>18</v>
      </c>
      <c r="G1370">
        <v>12</v>
      </c>
      <c r="H1370">
        <v>140.56</v>
      </c>
      <c r="I1370">
        <v>76.95</v>
      </c>
      <c r="J1370">
        <v>12.04</v>
      </c>
      <c r="K1370">
        <v>1686.72</v>
      </c>
      <c r="L1370">
        <v>923.40000000000009</v>
      </c>
      <c r="M1370">
        <v>144.47999999999999</v>
      </c>
    </row>
    <row r="1371" spans="2:13" x14ac:dyDescent="0.3">
      <c r="B1371" s="5">
        <v>46235</v>
      </c>
      <c r="C1371" t="s">
        <v>49</v>
      </c>
      <c r="D1371" t="s">
        <v>47</v>
      </c>
      <c r="E1371" t="s">
        <v>22</v>
      </c>
      <c r="F1371" t="s">
        <v>18</v>
      </c>
      <c r="G1371">
        <v>6</v>
      </c>
      <c r="H1371">
        <v>280.86</v>
      </c>
      <c r="I1371">
        <v>157.61000000000001</v>
      </c>
      <c r="J1371">
        <v>12.16</v>
      </c>
      <c r="K1371">
        <v>1685.16</v>
      </c>
      <c r="L1371">
        <v>945.66000000000008</v>
      </c>
      <c r="M1371">
        <v>72.960000000000008</v>
      </c>
    </row>
    <row r="1372" spans="2:13" x14ac:dyDescent="0.3">
      <c r="B1372" s="5">
        <v>46235</v>
      </c>
      <c r="C1372" t="s">
        <v>50</v>
      </c>
      <c r="D1372" t="s">
        <v>47</v>
      </c>
      <c r="E1372" t="s">
        <v>22</v>
      </c>
      <c r="F1372" t="s">
        <v>18</v>
      </c>
      <c r="G1372">
        <v>18</v>
      </c>
      <c r="H1372">
        <v>102.44</v>
      </c>
      <c r="I1372">
        <v>55.6</v>
      </c>
      <c r="J1372">
        <v>12.21</v>
      </c>
      <c r="K1372">
        <v>1843.92</v>
      </c>
      <c r="L1372">
        <v>1000.8000000000001</v>
      </c>
      <c r="M1372">
        <v>219.78000000000003</v>
      </c>
    </row>
    <row r="1373" spans="2:13" x14ac:dyDescent="0.3">
      <c r="B1373" s="5">
        <v>46235</v>
      </c>
      <c r="C1373" t="s">
        <v>41</v>
      </c>
      <c r="D1373" t="s">
        <v>42</v>
      </c>
      <c r="E1373" t="s">
        <v>22</v>
      </c>
      <c r="F1373" t="s">
        <v>18</v>
      </c>
      <c r="G1373">
        <v>11</v>
      </c>
      <c r="H1373">
        <v>223.93</v>
      </c>
      <c r="I1373">
        <v>115.66</v>
      </c>
      <c r="J1373">
        <v>12.2</v>
      </c>
      <c r="K1373">
        <v>2463.23</v>
      </c>
      <c r="L1373">
        <v>1272.26</v>
      </c>
      <c r="M1373">
        <v>134.19999999999999</v>
      </c>
    </row>
    <row r="1374" spans="2:13" x14ac:dyDescent="0.3">
      <c r="B1374" s="5">
        <v>46235</v>
      </c>
      <c r="C1374" t="s">
        <v>43</v>
      </c>
      <c r="D1374" t="s">
        <v>42</v>
      </c>
      <c r="E1374" t="s">
        <v>22</v>
      </c>
      <c r="F1374" t="s">
        <v>18</v>
      </c>
      <c r="G1374">
        <v>9</v>
      </c>
      <c r="H1374">
        <v>185.97</v>
      </c>
      <c r="I1374">
        <v>95.19</v>
      </c>
      <c r="J1374">
        <v>12.25</v>
      </c>
      <c r="K1374">
        <v>1673.73</v>
      </c>
      <c r="L1374">
        <v>856.71</v>
      </c>
      <c r="M1374">
        <v>110.25</v>
      </c>
    </row>
    <row r="1375" spans="2:13" x14ac:dyDescent="0.3">
      <c r="B1375" s="5">
        <v>46235</v>
      </c>
      <c r="C1375" t="s">
        <v>44</v>
      </c>
      <c r="D1375" t="s">
        <v>42</v>
      </c>
      <c r="E1375" t="s">
        <v>22</v>
      </c>
      <c r="F1375" t="s">
        <v>18</v>
      </c>
      <c r="G1375">
        <v>5</v>
      </c>
      <c r="H1375">
        <v>241.99</v>
      </c>
      <c r="I1375">
        <v>127.72</v>
      </c>
      <c r="J1375">
        <v>12.28</v>
      </c>
      <c r="K1375">
        <v>1209.95</v>
      </c>
      <c r="L1375">
        <v>638.6</v>
      </c>
      <c r="M1375">
        <v>61.4</v>
      </c>
    </row>
    <row r="1376" spans="2:13" x14ac:dyDescent="0.3">
      <c r="B1376" s="5">
        <v>46235</v>
      </c>
      <c r="C1376" t="s">
        <v>45</v>
      </c>
      <c r="D1376" t="s">
        <v>42</v>
      </c>
      <c r="E1376" t="s">
        <v>22</v>
      </c>
      <c r="F1376" t="s">
        <v>18</v>
      </c>
      <c r="G1376">
        <v>8</v>
      </c>
      <c r="H1376">
        <v>114.25</v>
      </c>
      <c r="I1376">
        <v>58.03</v>
      </c>
      <c r="J1376">
        <v>12.17</v>
      </c>
      <c r="K1376">
        <v>914</v>
      </c>
      <c r="L1376">
        <v>464.24</v>
      </c>
      <c r="M1376">
        <v>97.36</v>
      </c>
    </row>
    <row r="1377" spans="2:13" x14ac:dyDescent="0.3">
      <c r="B1377" s="5">
        <v>46235</v>
      </c>
      <c r="C1377" t="s">
        <v>26</v>
      </c>
      <c r="D1377" t="s">
        <v>27</v>
      </c>
      <c r="E1377" t="s">
        <v>22</v>
      </c>
      <c r="F1377" t="s">
        <v>18</v>
      </c>
      <c r="G1377">
        <v>27</v>
      </c>
      <c r="H1377">
        <v>156.88999999999999</v>
      </c>
      <c r="I1377">
        <v>97.99</v>
      </c>
      <c r="J1377">
        <v>12.21</v>
      </c>
      <c r="K1377">
        <v>4236.03</v>
      </c>
      <c r="L1377">
        <v>2645.73</v>
      </c>
      <c r="M1377">
        <v>329.67</v>
      </c>
    </row>
    <row r="1378" spans="2:13" x14ac:dyDescent="0.3">
      <c r="B1378" s="5">
        <v>46235</v>
      </c>
      <c r="C1378" t="s">
        <v>28</v>
      </c>
      <c r="D1378" t="s">
        <v>27</v>
      </c>
      <c r="E1378" t="s">
        <v>22</v>
      </c>
      <c r="F1378" t="s">
        <v>18</v>
      </c>
      <c r="G1378">
        <v>20</v>
      </c>
      <c r="H1378">
        <v>123.62</v>
      </c>
      <c r="I1378">
        <v>76.150000000000006</v>
      </c>
      <c r="J1378">
        <v>12.22</v>
      </c>
      <c r="K1378">
        <v>2472.4</v>
      </c>
      <c r="L1378">
        <v>1523</v>
      </c>
      <c r="M1378">
        <v>244.4</v>
      </c>
    </row>
    <row r="1379" spans="2:13" x14ac:dyDescent="0.3">
      <c r="B1379" s="5">
        <v>46235</v>
      </c>
      <c r="C1379" t="s">
        <v>29</v>
      </c>
      <c r="D1379" t="s">
        <v>27</v>
      </c>
      <c r="E1379" t="s">
        <v>22</v>
      </c>
      <c r="F1379" t="s">
        <v>18</v>
      </c>
      <c r="G1379">
        <v>17</v>
      </c>
      <c r="H1379">
        <v>173.67</v>
      </c>
      <c r="I1379">
        <v>109.28</v>
      </c>
      <c r="J1379">
        <v>12.08</v>
      </c>
      <c r="K1379">
        <v>2952.39</v>
      </c>
      <c r="L1379">
        <v>1857.76</v>
      </c>
      <c r="M1379">
        <v>205.36</v>
      </c>
    </row>
    <row r="1380" spans="2:13" x14ac:dyDescent="0.3">
      <c r="B1380" s="5">
        <v>46235</v>
      </c>
      <c r="C1380" t="s">
        <v>30</v>
      </c>
      <c r="D1380" t="s">
        <v>27</v>
      </c>
      <c r="E1380" t="s">
        <v>22</v>
      </c>
      <c r="F1380" t="s">
        <v>18</v>
      </c>
      <c r="G1380">
        <v>26</v>
      </c>
      <c r="H1380">
        <v>109.57</v>
      </c>
      <c r="I1380">
        <v>67.77</v>
      </c>
      <c r="J1380">
        <v>12.21</v>
      </c>
      <c r="K1380">
        <v>2848.8199999999997</v>
      </c>
      <c r="L1380">
        <v>1762.02</v>
      </c>
      <c r="M1380">
        <v>317.46000000000004</v>
      </c>
    </row>
    <row r="1381" spans="2:13" x14ac:dyDescent="0.3">
      <c r="B1381" s="5">
        <v>46235</v>
      </c>
      <c r="C1381" t="s">
        <v>36</v>
      </c>
      <c r="D1381" t="s">
        <v>37</v>
      </c>
      <c r="E1381" t="s">
        <v>22</v>
      </c>
      <c r="F1381" t="s">
        <v>18</v>
      </c>
      <c r="G1381">
        <v>23</v>
      </c>
      <c r="H1381">
        <v>209.75</v>
      </c>
      <c r="I1381">
        <v>140.97999999999999</v>
      </c>
      <c r="J1381">
        <v>12.19</v>
      </c>
      <c r="K1381">
        <v>4824.25</v>
      </c>
      <c r="L1381">
        <v>3242.54</v>
      </c>
      <c r="M1381">
        <v>280.37</v>
      </c>
    </row>
    <row r="1382" spans="2:13" x14ac:dyDescent="0.3">
      <c r="B1382" s="5">
        <v>46235</v>
      </c>
      <c r="C1382" t="s">
        <v>38</v>
      </c>
      <c r="D1382" t="s">
        <v>37</v>
      </c>
      <c r="E1382" t="s">
        <v>22</v>
      </c>
      <c r="F1382" t="s">
        <v>18</v>
      </c>
      <c r="G1382">
        <v>9</v>
      </c>
      <c r="H1382">
        <v>254.81</v>
      </c>
      <c r="I1382">
        <v>170.19</v>
      </c>
      <c r="J1382">
        <v>12.14</v>
      </c>
      <c r="K1382">
        <v>2293.29</v>
      </c>
      <c r="L1382">
        <v>1531.71</v>
      </c>
      <c r="M1382">
        <v>109.26</v>
      </c>
    </row>
    <row r="1383" spans="2:13" x14ac:dyDescent="0.3">
      <c r="B1383" s="5">
        <v>46235</v>
      </c>
      <c r="C1383" t="s">
        <v>39</v>
      </c>
      <c r="D1383" t="s">
        <v>37</v>
      </c>
      <c r="E1383" t="s">
        <v>22</v>
      </c>
      <c r="F1383" t="s">
        <v>18</v>
      </c>
      <c r="G1383">
        <v>6</v>
      </c>
      <c r="H1383">
        <v>362.54</v>
      </c>
      <c r="I1383">
        <v>241.11</v>
      </c>
      <c r="J1383">
        <v>12.29</v>
      </c>
      <c r="K1383">
        <v>2175.2400000000002</v>
      </c>
      <c r="L1383">
        <v>1446.66</v>
      </c>
      <c r="M1383">
        <v>73.739999999999995</v>
      </c>
    </row>
    <row r="1384" spans="2:13" x14ac:dyDescent="0.3">
      <c r="B1384" s="5">
        <v>46235</v>
      </c>
      <c r="C1384" t="s">
        <v>40</v>
      </c>
      <c r="D1384" t="s">
        <v>37</v>
      </c>
      <c r="E1384" t="s">
        <v>22</v>
      </c>
      <c r="F1384" t="s">
        <v>18</v>
      </c>
      <c r="G1384">
        <v>12</v>
      </c>
      <c r="H1384">
        <v>164.55</v>
      </c>
      <c r="I1384">
        <v>109.89</v>
      </c>
      <c r="J1384">
        <v>12.14</v>
      </c>
      <c r="K1384">
        <v>1974.6000000000001</v>
      </c>
      <c r="L1384">
        <v>1318.68</v>
      </c>
      <c r="M1384">
        <v>145.68</v>
      </c>
    </row>
    <row r="1385" spans="2:13" x14ac:dyDescent="0.3">
      <c r="B1385" s="5">
        <v>46266</v>
      </c>
      <c r="C1385" t="s">
        <v>14</v>
      </c>
      <c r="D1385" t="s">
        <v>15</v>
      </c>
      <c r="E1385" t="s">
        <v>22</v>
      </c>
      <c r="F1385" t="s">
        <v>18</v>
      </c>
      <c r="G1385">
        <v>19</v>
      </c>
      <c r="H1385">
        <v>319.89999999999998</v>
      </c>
      <c r="I1385">
        <v>210.33</v>
      </c>
      <c r="J1385">
        <v>12.25</v>
      </c>
      <c r="K1385">
        <v>6078.0999999999995</v>
      </c>
      <c r="L1385">
        <v>3996.2700000000004</v>
      </c>
      <c r="M1385">
        <v>232.75</v>
      </c>
    </row>
    <row r="1386" spans="2:13" x14ac:dyDescent="0.3">
      <c r="B1386" s="5">
        <v>46266</v>
      </c>
      <c r="C1386" t="s">
        <v>23</v>
      </c>
      <c r="D1386" t="s">
        <v>15</v>
      </c>
      <c r="E1386" t="s">
        <v>22</v>
      </c>
      <c r="F1386" t="s">
        <v>18</v>
      </c>
      <c r="G1386">
        <v>50</v>
      </c>
      <c r="H1386">
        <v>140.65</v>
      </c>
      <c r="I1386">
        <v>92.12</v>
      </c>
      <c r="J1386">
        <v>12.17</v>
      </c>
      <c r="K1386">
        <v>7032.5</v>
      </c>
      <c r="L1386">
        <v>4606</v>
      </c>
      <c r="M1386">
        <v>608.5</v>
      </c>
    </row>
    <row r="1387" spans="2:13" x14ac:dyDescent="0.3">
      <c r="B1387" s="5">
        <v>46266</v>
      </c>
      <c r="C1387" t="s">
        <v>24</v>
      </c>
      <c r="D1387" t="s">
        <v>15</v>
      </c>
      <c r="E1387" t="s">
        <v>22</v>
      </c>
      <c r="F1387" t="s">
        <v>18</v>
      </c>
      <c r="G1387">
        <v>20</v>
      </c>
      <c r="H1387">
        <v>233.06</v>
      </c>
      <c r="I1387">
        <v>154.96</v>
      </c>
      <c r="J1387">
        <v>12.17</v>
      </c>
      <c r="K1387">
        <v>4661.2</v>
      </c>
      <c r="L1387">
        <v>3099.2000000000003</v>
      </c>
      <c r="M1387">
        <v>243.4</v>
      </c>
    </row>
    <row r="1388" spans="2:13" x14ac:dyDescent="0.3">
      <c r="B1388" s="5">
        <v>46266</v>
      </c>
      <c r="C1388" t="s">
        <v>25</v>
      </c>
      <c r="D1388" t="s">
        <v>15</v>
      </c>
      <c r="E1388" t="s">
        <v>22</v>
      </c>
      <c r="F1388" t="s">
        <v>18</v>
      </c>
      <c r="G1388">
        <v>10</v>
      </c>
      <c r="H1388">
        <v>407.3</v>
      </c>
      <c r="I1388">
        <v>272.35000000000002</v>
      </c>
      <c r="J1388">
        <v>12.19</v>
      </c>
      <c r="K1388">
        <v>4073</v>
      </c>
      <c r="L1388">
        <v>2723.5</v>
      </c>
      <c r="M1388">
        <v>121.89999999999999</v>
      </c>
    </row>
    <row r="1389" spans="2:13" x14ac:dyDescent="0.3">
      <c r="B1389" s="5">
        <v>46266</v>
      </c>
      <c r="C1389" t="s">
        <v>31</v>
      </c>
      <c r="D1389" t="s">
        <v>32</v>
      </c>
      <c r="E1389" t="s">
        <v>22</v>
      </c>
      <c r="F1389" t="s">
        <v>18</v>
      </c>
      <c r="G1389">
        <v>43</v>
      </c>
      <c r="H1389">
        <v>92.88</v>
      </c>
      <c r="I1389">
        <v>59.99</v>
      </c>
      <c r="J1389">
        <v>12.18</v>
      </c>
      <c r="K1389">
        <v>3993.8399999999997</v>
      </c>
      <c r="L1389">
        <v>2579.5700000000002</v>
      </c>
      <c r="M1389">
        <v>523.74</v>
      </c>
    </row>
    <row r="1390" spans="2:13" x14ac:dyDescent="0.3">
      <c r="B1390" s="5">
        <v>46266</v>
      </c>
      <c r="C1390" t="s">
        <v>33</v>
      </c>
      <c r="D1390" t="s">
        <v>32</v>
      </c>
      <c r="E1390" t="s">
        <v>22</v>
      </c>
      <c r="F1390" t="s">
        <v>18</v>
      </c>
      <c r="G1390">
        <v>38</v>
      </c>
      <c r="H1390">
        <v>147.51</v>
      </c>
      <c r="I1390">
        <v>94.6</v>
      </c>
      <c r="J1390">
        <v>12.21</v>
      </c>
      <c r="K1390">
        <v>5605.3799999999992</v>
      </c>
      <c r="L1390">
        <v>3594.7999999999997</v>
      </c>
      <c r="M1390">
        <v>463.98</v>
      </c>
    </row>
    <row r="1391" spans="2:13" x14ac:dyDescent="0.3">
      <c r="B1391" s="5">
        <v>46266</v>
      </c>
      <c r="C1391" t="s">
        <v>34</v>
      </c>
      <c r="D1391" t="s">
        <v>32</v>
      </c>
      <c r="E1391" t="s">
        <v>22</v>
      </c>
      <c r="F1391" t="s">
        <v>18</v>
      </c>
      <c r="G1391">
        <v>31</v>
      </c>
      <c r="H1391">
        <v>114.62</v>
      </c>
      <c r="I1391">
        <v>72.81</v>
      </c>
      <c r="J1391">
        <v>12.2</v>
      </c>
      <c r="K1391">
        <v>3553.2200000000003</v>
      </c>
      <c r="L1391">
        <v>2257.11</v>
      </c>
      <c r="M1391">
        <v>378.2</v>
      </c>
    </row>
    <row r="1392" spans="2:13" x14ac:dyDescent="0.3">
      <c r="B1392" s="5">
        <v>46266</v>
      </c>
      <c r="C1392" t="s">
        <v>35</v>
      </c>
      <c r="D1392" t="s">
        <v>32</v>
      </c>
      <c r="E1392" t="s">
        <v>22</v>
      </c>
      <c r="F1392" t="s">
        <v>18</v>
      </c>
      <c r="G1392">
        <v>7</v>
      </c>
      <c r="H1392">
        <v>223.7</v>
      </c>
      <c r="I1392">
        <v>139.59</v>
      </c>
      <c r="J1392">
        <v>12.12</v>
      </c>
      <c r="K1392">
        <v>1565.8999999999999</v>
      </c>
      <c r="L1392">
        <v>977.13</v>
      </c>
      <c r="M1392">
        <v>84.839999999999989</v>
      </c>
    </row>
    <row r="1393" spans="2:13" x14ac:dyDescent="0.3">
      <c r="B1393" s="5">
        <v>46266</v>
      </c>
      <c r="C1393" t="s">
        <v>46</v>
      </c>
      <c r="D1393" t="s">
        <v>47</v>
      </c>
      <c r="E1393" t="s">
        <v>22</v>
      </c>
      <c r="F1393" t="s">
        <v>18</v>
      </c>
      <c r="G1393">
        <v>14</v>
      </c>
      <c r="H1393">
        <v>168.91</v>
      </c>
      <c r="I1393">
        <v>93.36</v>
      </c>
      <c r="J1393">
        <v>12.17</v>
      </c>
      <c r="K1393">
        <v>2364.7399999999998</v>
      </c>
      <c r="L1393">
        <v>1307.04</v>
      </c>
      <c r="M1393">
        <v>170.38</v>
      </c>
    </row>
    <row r="1394" spans="2:13" x14ac:dyDescent="0.3">
      <c r="B1394" s="5">
        <v>46266</v>
      </c>
      <c r="C1394" t="s">
        <v>48</v>
      </c>
      <c r="D1394" t="s">
        <v>47</v>
      </c>
      <c r="E1394" t="s">
        <v>22</v>
      </c>
      <c r="F1394" t="s">
        <v>18</v>
      </c>
      <c r="G1394">
        <v>12</v>
      </c>
      <c r="H1394">
        <v>140.56</v>
      </c>
      <c r="I1394">
        <v>76.95</v>
      </c>
      <c r="J1394">
        <v>12.04</v>
      </c>
      <c r="K1394">
        <v>1686.72</v>
      </c>
      <c r="L1394">
        <v>923.40000000000009</v>
      </c>
      <c r="M1394">
        <v>144.47999999999999</v>
      </c>
    </row>
    <row r="1395" spans="2:13" x14ac:dyDescent="0.3">
      <c r="B1395" s="5">
        <v>46266</v>
      </c>
      <c r="C1395" t="s">
        <v>49</v>
      </c>
      <c r="D1395" t="s">
        <v>47</v>
      </c>
      <c r="E1395" t="s">
        <v>22</v>
      </c>
      <c r="F1395" t="s">
        <v>18</v>
      </c>
      <c r="G1395">
        <v>7</v>
      </c>
      <c r="H1395">
        <v>280.86</v>
      </c>
      <c r="I1395">
        <v>157.61000000000001</v>
      </c>
      <c r="J1395">
        <v>12.16</v>
      </c>
      <c r="K1395">
        <v>1966.02</v>
      </c>
      <c r="L1395">
        <v>1103.27</v>
      </c>
      <c r="M1395">
        <v>85.12</v>
      </c>
    </row>
    <row r="1396" spans="2:13" x14ac:dyDescent="0.3">
      <c r="B1396" s="5">
        <v>46266</v>
      </c>
      <c r="C1396" t="s">
        <v>50</v>
      </c>
      <c r="D1396" t="s">
        <v>47</v>
      </c>
      <c r="E1396" t="s">
        <v>22</v>
      </c>
      <c r="F1396" t="s">
        <v>18</v>
      </c>
      <c r="G1396">
        <v>20</v>
      </c>
      <c r="H1396">
        <v>102.44</v>
      </c>
      <c r="I1396">
        <v>55.6</v>
      </c>
      <c r="J1396">
        <v>12.21</v>
      </c>
      <c r="K1396">
        <v>2048.8000000000002</v>
      </c>
      <c r="L1396">
        <v>1112</v>
      </c>
      <c r="M1396">
        <v>244.20000000000002</v>
      </c>
    </row>
    <row r="1397" spans="2:13" x14ac:dyDescent="0.3">
      <c r="B1397" s="5">
        <v>46266</v>
      </c>
      <c r="C1397" t="s">
        <v>41</v>
      </c>
      <c r="D1397" t="s">
        <v>42</v>
      </c>
      <c r="E1397" t="s">
        <v>22</v>
      </c>
      <c r="F1397" t="s">
        <v>18</v>
      </c>
      <c r="G1397">
        <v>11</v>
      </c>
      <c r="H1397">
        <v>223.93</v>
      </c>
      <c r="I1397">
        <v>115.66</v>
      </c>
      <c r="J1397">
        <v>12.2</v>
      </c>
      <c r="K1397">
        <v>2463.23</v>
      </c>
      <c r="L1397">
        <v>1272.26</v>
      </c>
      <c r="M1397">
        <v>134.19999999999999</v>
      </c>
    </row>
    <row r="1398" spans="2:13" x14ac:dyDescent="0.3">
      <c r="B1398" s="5">
        <v>46266</v>
      </c>
      <c r="C1398" t="s">
        <v>43</v>
      </c>
      <c r="D1398" t="s">
        <v>42</v>
      </c>
      <c r="E1398" t="s">
        <v>22</v>
      </c>
      <c r="F1398" t="s">
        <v>18</v>
      </c>
      <c r="G1398">
        <v>10</v>
      </c>
      <c r="H1398">
        <v>185.97</v>
      </c>
      <c r="I1398">
        <v>95.19</v>
      </c>
      <c r="J1398">
        <v>12.25</v>
      </c>
      <c r="K1398">
        <v>1859.7</v>
      </c>
      <c r="L1398">
        <v>951.9</v>
      </c>
      <c r="M1398">
        <v>122.5</v>
      </c>
    </row>
    <row r="1399" spans="2:13" x14ac:dyDescent="0.3">
      <c r="B1399" s="5">
        <v>46266</v>
      </c>
      <c r="C1399" t="s">
        <v>44</v>
      </c>
      <c r="D1399" t="s">
        <v>42</v>
      </c>
      <c r="E1399" t="s">
        <v>22</v>
      </c>
      <c r="F1399" t="s">
        <v>18</v>
      </c>
      <c r="G1399">
        <v>5</v>
      </c>
      <c r="H1399">
        <v>241.99</v>
      </c>
      <c r="I1399">
        <v>127.72</v>
      </c>
      <c r="J1399">
        <v>12.28</v>
      </c>
      <c r="K1399">
        <v>1209.95</v>
      </c>
      <c r="L1399">
        <v>638.6</v>
      </c>
      <c r="M1399">
        <v>61.4</v>
      </c>
    </row>
    <row r="1400" spans="2:13" x14ac:dyDescent="0.3">
      <c r="B1400" s="5">
        <v>46266</v>
      </c>
      <c r="C1400" t="s">
        <v>45</v>
      </c>
      <c r="D1400" t="s">
        <v>42</v>
      </c>
      <c r="E1400" t="s">
        <v>22</v>
      </c>
      <c r="F1400" t="s">
        <v>18</v>
      </c>
      <c r="G1400">
        <v>9</v>
      </c>
      <c r="H1400">
        <v>114.25</v>
      </c>
      <c r="I1400">
        <v>58.03</v>
      </c>
      <c r="J1400">
        <v>12.17</v>
      </c>
      <c r="K1400">
        <v>1028.25</v>
      </c>
      <c r="L1400">
        <v>522.27</v>
      </c>
      <c r="M1400">
        <v>109.53</v>
      </c>
    </row>
    <row r="1401" spans="2:13" x14ac:dyDescent="0.3">
      <c r="B1401" s="5">
        <v>46266</v>
      </c>
      <c r="C1401" t="s">
        <v>26</v>
      </c>
      <c r="D1401" t="s">
        <v>27</v>
      </c>
      <c r="E1401" t="s">
        <v>22</v>
      </c>
      <c r="F1401" t="s">
        <v>18</v>
      </c>
      <c r="G1401">
        <v>27</v>
      </c>
      <c r="H1401">
        <v>156.88999999999999</v>
      </c>
      <c r="I1401">
        <v>97.99</v>
      </c>
      <c r="J1401">
        <v>12.21</v>
      </c>
      <c r="K1401">
        <v>4236.03</v>
      </c>
      <c r="L1401">
        <v>2645.73</v>
      </c>
      <c r="M1401">
        <v>329.67</v>
      </c>
    </row>
    <row r="1402" spans="2:13" x14ac:dyDescent="0.3">
      <c r="B1402" s="5">
        <v>46266</v>
      </c>
      <c r="C1402" t="s">
        <v>28</v>
      </c>
      <c r="D1402" t="s">
        <v>27</v>
      </c>
      <c r="E1402" t="s">
        <v>22</v>
      </c>
      <c r="F1402" t="s">
        <v>18</v>
      </c>
      <c r="G1402">
        <v>18</v>
      </c>
      <c r="H1402">
        <v>123.62</v>
      </c>
      <c r="I1402">
        <v>76.150000000000006</v>
      </c>
      <c r="J1402">
        <v>12.22</v>
      </c>
      <c r="K1402">
        <v>2225.16</v>
      </c>
      <c r="L1402">
        <v>1370.7</v>
      </c>
      <c r="M1402">
        <v>219.96</v>
      </c>
    </row>
    <row r="1403" spans="2:13" x14ac:dyDescent="0.3">
      <c r="B1403" s="5">
        <v>46266</v>
      </c>
      <c r="C1403" t="s">
        <v>29</v>
      </c>
      <c r="D1403" t="s">
        <v>27</v>
      </c>
      <c r="E1403" t="s">
        <v>22</v>
      </c>
      <c r="F1403" t="s">
        <v>18</v>
      </c>
      <c r="G1403">
        <v>17</v>
      </c>
      <c r="H1403">
        <v>173.67</v>
      </c>
      <c r="I1403">
        <v>109.28</v>
      </c>
      <c r="J1403">
        <v>12.08</v>
      </c>
      <c r="K1403">
        <v>2952.39</v>
      </c>
      <c r="L1403">
        <v>1857.76</v>
      </c>
      <c r="M1403">
        <v>205.36</v>
      </c>
    </row>
    <row r="1404" spans="2:13" x14ac:dyDescent="0.3">
      <c r="B1404" s="5">
        <v>46266</v>
      </c>
      <c r="C1404" t="s">
        <v>30</v>
      </c>
      <c r="D1404" t="s">
        <v>27</v>
      </c>
      <c r="E1404" t="s">
        <v>22</v>
      </c>
      <c r="F1404" t="s">
        <v>18</v>
      </c>
      <c r="G1404">
        <v>24</v>
      </c>
      <c r="H1404">
        <v>109.57</v>
      </c>
      <c r="I1404">
        <v>67.77</v>
      </c>
      <c r="J1404">
        <v>12.21</v>
      </c>
      <c r="K1404">
        <v>2629.68</v>
      </c>
      <c r="L1404">
        <v>1626.48</v>
      </c>
      <c r="M1404">
        <v>293.04000000000002</v>
      </c>
    </row>
    <row r="1405" spans="2:13" x14ac:dyDescent="0.3">
      <c r="B1405" s="5">
        <v>46266</v>
      </c>
      <c r="C1405" t="s">
        <v>36</v>
      </c>
      <c r="D1405" t="s">
        <v>37</v>
      </c>
      <c r="E1405" t="s">
        <v>22</v>
      </c>
      <c r="F1405" t="s">
        <v>18</v>
      </c>
      <c r="G1405">
        <v>21</v>
      </c>
      <c r="H1405">
        <v>209.75</v>
      </c>
      <c r="I1405">
        <v>140.97999999999999</v>
      </c>
      <c r="J1405">
        <v>12.19</v>
      </c>
      <c r="K1405">
        <v>4404.75</v>
      </c>
      <c r="L1405">
        <v>2960.58</v>
      </c>
      <c r="M1405">
        <v>255.98999999999998</v>
      </c>
    </row>
    <row r="1406" spans="2:13" x14ac:dyDescent="0.3">
      <c r="B1406" s="5">
        <v>46266</v>
      </c>
      <c r="C1406" t="s">
        <v>38</v>
      </c>
      <c r="D1406" t="s">
        <v>37</v>
      </c>
      <c r="E1406" t="s">
        <v>22</v>
      </c>
      <c r="F1406" t="s">
        <v>18</v>
      </c>
      <c r="G1406">
        <v>8</v>
      </c>
      <c r="H1406">
        <v>254.81</v>
      </c>
      <c r="I1406">
        <v>170.19</v>
      </c>
      <c r="J1406">
        <v>12.14</v>
      </c>
      <c r="K1406">
        <v>2038.48</v>
      </c>
      <c r="L1406">
        <v>1361.52</v>
      </c>
      <c r="M1406">
        <v>97.12</v>
      </c>
    </row>
    <row r="1407" spans="2:13" x14ac:dyDescent="0.3">
      <c r="B1407" s="5">
        <v>46266</v>
      </c>
      <c r="C1407" t="s">
        <v>39</v>
      </c>
      <c r="D1407" t="s">
        <v>37</v>
      </c>
      <c r="E1407" t="s">
        <v>22</v>
      </c>
      <c r="F1407" t="s">
        <v>18</v>
      </c>
      <c r="G1407">
        <v>5</v>
      </c>
      <c r="H1407">
        <v>362.54</v>
      </c>
      <c r="I1407">
        <v>241.11</v>
      </c>
      <c r="J1407">
        <v>12.29</v>
      </c>
      <c r="K1407">
        <v>1812.7</v>
      </c>
      <c r="L1407">
        <v>1205.5500000000002</v>
      </c>
      <c r="M1407">
        <v>61.449999999999996</v>
      </c>
    </row>
    <row r="1408" spans="2:13" x14ac:dyDescent="0.3">
      <c r="B1408" s="5">
        <v>46266</v>
      </c>
      <c r="C1408" t="s">
        <v>40</v>
      </c>
      <c r="D1408" t="s">
        <v>37</v>
      </c>
      <c r="E1408" t="s">
        <v>22</v>
      </c>
      <c r="F1408" t="s">
        <v>18</v>
      </c>
      <c r="G1408">
        <v>9</v>
      </c>
      <c r="H1408">
        <v>164.55</v>
      </c>
      <c r="I1408">
        <v>109.89</v>
      </c>
      <c r="J1408">
        <v>12.14</v>
      </c>
      <c r="K1408">
        <v>1480.95</v>
      </c>
      <c r="L1408">
        <v>989.01</v>
      </c>
      <c r="M1408">
        <v>109.26</v>
      </c>
    </row>
    <row r="1409" spans="2:13" x14ac:dyDescent="0.3">
      <c r="B1409" s="5">
        <v>46296</v>
      </c>
      <c r="C1409" t="s">
        <v>14</v>
      </c>
      <c r="D1409" t="s">
        <v>15</v>
      </c>
      <c r="E1409" t="s">
        <v>22</v>
      </c>
      <c r="F1409" t="s">
        <v>18</v>
      </c>
      <c r="G1409">
        <v>18</v>
      </c>
      <c r="H1409">
        <v>319.89999999999998</v>
      </c>
      <c r="I1409">
        <v>210.33</v>
      </c>
      <c r="J1409">
        <v>12.25</v>
      </c>
      <c r="K1409">
        <v>5758.2</v>
      </c>
      <c r="L1409">
        <v>3785.94</v>
      </c>
      <c r="M1409">
        <v>220.5</v>
      </c>
    </row>
    <row r="1410" spans="2:13" x14ac:dyDescent="0.3">
      <c r="B1410" s="5">
        <v>46296</v>
      </c>
      <c r="C1410" t="s">
        <v>23</v>
      </c>
      <c r="D1410" t="s">
        <v>15</v>
      </c>
      <c r="E1410" t="s">
        <v>22</v>
      </c>
      <c r="F1410" t="s">
        <v>18</v>
      </c>
      <c r="G1410">
        <v>46</v>
      </c>
      <c r="H1410">
        <v>140.65</v>
      </c>
      <c r="I1410">
        <v>92.12</v>
      </c>
      <c r="J1410">
        <v>12.17</v>
      </c>
      <c r="K1410">
        <v>6469.9000000000005</v>
      </c>
      <c r="L1410">
        <v>4237.5200000000004</v>
      </c>
      <c r="M1410">
        <v>559.82000000000005</v>
      </c>
    </row>
    <row r="1411" spans="2:13" x14ac:dyDescent="0.3">
      <c r="B1411" s="5">
        <v>46296</v>
      </c>
      <c r="C1411" t="s">
        <v>24</v>
      </c>
      <c r="D1411" t="s">
        <v>15</v>
      </c>
      <c r="E1411" t="s">
        <v>22</v>
      </c>
      <c r="F1411" t="s">
        <v>18</v>
      </c>
      <c r="G1411">
        <v>20</v>
      </c>
      <c r="H1411">
        <v>233.06</v>
      </c>
      <c r="I1411">
        <v>154.96</v>
      </c>
      <c r="J1411">
        <v>12.17</v>
      </c>
      <c r="K1411">
        <v>4661.2</v>
      </c>
      <c r="L1411">
        <v>3099.2000000000003</v>
      </c>
      <c r="M1411">
        <v>243.4</v>
      </c>
    </row>
    <row r="1412" spans="2:13" x14ac:dyDescent="0.3">
      <c r="B1412" s="5">
        <v>46296</v>
      </c>
      <c r="C1412" t="s">
        <v>25</v>
      </c>
      <c r="D1412" t="s">
        <v>15</v>
      </c>
      <c r="E1412" t="s">
        <v>22</v>
      </c>
      <c r="F1412" t="s">
        <v>18</v>
      </c>
      <c r="G1412">
        <v>9</v>
      </c>
      <c r="H1412">
        <v>407.3</v>
      </c>
      <c r="I1412">
        <v>272.35000000000002</v>
      </c>
      <c r="J1412">
        <v>12.19</v>
      </c>
      <c r="K1412">
        <v>3665.7000000000003</v>
      </c>
      <c r="L1412">
        <v>2451.15</v>
      </c>
      <c r="M1412">
        <v>109.71</v>
      </c>
    </row>
    <row r="1413" spans="2:13" x14ac:dyDescent="0.3">
      <c r="B1413" s="5">
        <v>46296</v>
      </c>
      <c r="C1413" t="s">
        <v>31</v>
      </c>
      <c r="D1413" t="s">
        <v>32</v>
      </c>
      <c r="E1413" t="s">
        <v>22</v>
      </c>
      <c r="F1413" t="s">
        <v>18</v>
      </c>
      <c r="G1413">
        <v>42</v>
      </c>
      <c r="H1413">
        <v>92.88</v>
      </c>
      <c r="I1413">
        <v>59.99</v>
      </c>
      <c r="J1413">
        <v>12.18</v>
      </c>
      <c r="K1413">
        <v>3900.96</v>
      </c>
      <c r="L1413">
        <v>2519.58</v>
      </c>
      <c r="M1413">
        <v>511.56</v>
      </c>
    </row>
    <row r="1414" spans="2:13" x14ac:dyDescent="0.3">
      <c r="B1414" s="5">
        <v>46296</v>
      </c>
      <c r="C1414" t="s">
        <v>33</v>
      </c>
      <c r="D1414" t="s">
        <v>32</v>
      </c>
      <c r="E1414" t="s">
        <v>22</v>
      </c>
      <c r="F1414" t="s">
        <v>18</v>
      </c>
      <c r="G1414">
        <v>39</v>
      </c>
      <c r="H1414">
        <v>147.51</v>
      </c>
      <c r="I1414">
        <v>94.6</v>
      </c>
      <c r="J1414">
        <v>12.21</v>
      </c>
      <c r="K1414">
        <v>5752.8899999999994</v>
      </c>
      <c r="L1414">
        <v>3689.3999999999996</v>
      </c>
      <c r="M1414">
        <v>476.19000000000005</v>
      </c>
    </row>
    <row r="1415" spans="2:13" x14ac:dyDescent="0.3">
      <c r="B1415" s="5">
        <v>46296</v>
      </c>
      <c r="C1415" t="s">
        <v>34</v>
      </c>
      <c r="D1415" t="s">
        <v>32</v>
      </c>
      <c r="E1415" t="s">
        <v>22</v>
      </c>
      <c r="F1415" t="s">
        <v>18</v>
      </c>
      <c r="G1415">
        <v>30</v>
      </c>
      <c r="H1415">
        <v>114.62</v>
      </c>
      <c r="I1415">
        <v>72.81</v>
      </c>
      <c r="J1415">
        <v>12.2</v>
      </c>
      <c r="K1415">
        <v>3438.6000000000004</v>
      </c>
      <c r="L1415">
        <v>2184.3000000000002</v>
      </c>
      <c r="M1415">
        <v>366</v>
      </c>
    </row>
    <row r="1416" spans="2:13" x14ac:dyDescent="0.3">
      <c r="B1416" s="5">
        <v>46296</v>
      </c>
      <c r="C1416" t="s">
        <v>35</v>
      </c>
      <c r="D1416" t="s">
        <v>32</v>
      </c>
      <c r="E1416" t="s">
        <v>22</v>
      </c>
      <c r="F1416" t="s">
        <v>18</v>
      </c>
      <c r="G1416">
        <v>7</v>
      </c>
      <c r="H1416">
        <v>223.7</v>
      </c>
      <c r="I1416">
        <v>139.59</v>
      </c>
      <c r="J1416">
        <v>12.12</v>
      </c>
      <c r="K1416">
        <v>1565.8999999999999</v>
      </c>
      <c r="L1416">
        <v>977.13</v>
      </c>
      <c r="M1416">
        <v>84.839999999999989</v>
      </c>
    </row>
    <row r="1417" spans="2:13" x14ac:dyDescent="0.3">
      <c r="B1417" s="5">
        <v>46296</v>
      </c>
      <c r="C1417" t="s">
        <v>46</v>
      </c>
      <c r="D1417" t="s">
        <v>47</v>
      </c>
      <c r="E1417" t="s">
        <v>22</v>
      </c>
      <c r="F1417" t="s">
        <v>18</v>
      </c>
      <c r="G1417">
        <v>15</v>
      </c>
      <c r="H1417">
        <v>168.91</v>
      </c>
      <c r="I1417">
        <v>93.36</v>
      </c>
      <c r="J1417">
        <v>12.17</v>
      </c>
      <c r="K1417">
        <v>2533.65</v>
      </c>
      <c r="L1417">
        <v>1400.4</v>
      </c>
      <c r="M1417">
        <v>182.55</v>
      </c>
    </row>
    <row r="1418" spans="2:13" x14ac:dyDescent="0.3">
      <c r="B1418" s="5">
        <v>46296</v>
      </c>
      <c r="C1418" t="s">
        <v>48</v>
      </c>
      <c r="D1418" t="s">
        <v>47</v>
      </c>
      <c r="E1418" t="s">
        <v>22</v>
      </c>
      <c r="F1418" t="s">
        <v>18</v>
      </c>
      <c r="G1418">
        <v>13</v>
      </c>
      <c r="H1418">
        <v>140.56</v>
      </c>
      <c r="I1418">
        <v>76.95</v>
      </c>
      <c r="J1418">
        <v>12.04</v>
      </c>
      <c r="K1418">
        <v>1827.28</v>
      </c>
      <c r="L1418">
        <v>1000.35</v>
      </c>
      <c r="M1418">
        <v>156.51999999999998</v>
      </c>
    </row>
    <row r="1419" spans="2:13" x14ac:dyDescent="0.3">
      <c r="B1419" s="5">
        <v>46296</v>
      </c>
      <c r="C1419" t="s">
        <v>49</v>
      </c>
      <c r="D1419" t="s">
        <v>47</v>
      </c>
      <c r="E1419" t="s">
        <v>22</v>
      </c>
      <c r="F1419" t="s">
        <v>18</v>
      </c>
      <c r="G1419">
        <v>7</v>
      </c>
      <c r="H1419">
        <v>280.86</v>
      </c>
      <c r="I1419">
        <v>157.61000000000001</v>
      </c>
      <c r="J1419">
        <v>12.16</v>
      </c>
      <c r="K1419">
        <v>1966.02</v>
      </c>
      <c r="L1419">
        <v>1103.27</v>
      </c>
      <c r="M1419">
        <v>85.12</v>
      </c>
    </row>
    <row r="1420" spans="2:13" x14ac:dyDescent="0.3">
      <c r="B1420" s="5">
        <v>46296</v>
      </c>
      <c r="C1420" t="s">
        <v>50</v>
      </c>
      <c r="D1420" t="s">
        <v>47</v>
      </c>
      <c r="E1420" t="s">
        <v>22</v>
      </c>
      <c r="F1420" t="s">
        <v>18</v>
      </c>
      <c r="G1420">
        <v>20</v>
      </c>
      <c r="H1420">
        <v>102.44</v>
      </c>
      <c r="I1420">
        <v>55.6</v>
      </c>
      <c r="J1420">
        <v>12.21</v>
      </c>
      <c r="K1420">
        <v>2048.8000000000002</v>
      </c>
      <c r="L1420">
        <v>1112</v>
      </c>
      <c r="M1420">
        <v>244.20000000000002</v>
      </c>
    </row>
    <row r="1421" spans="2:13" x14ac:dyDescent="0.3">
      <c r="B1421" s="5">
        <v>46296</v>
      </c>
      <c r="C1421" t="s">
        <v>41</v>
      </c>
      <c r="D1421" t="s">
        <v>42</v>
      </c>
      <c r="E1421" t="s">
        <v>22</v>
      </c>
      <c r="F1421" t="s">
        <v>18</v>
      </c>
      <c r="G1421">
        <v>12</v>
      </c>
      <c r="H1421">
        <v>223.93</v>
      </c>
      <c r="I1421">
        <v>115.66</v>
      </c>
      <c r="J1421">
        <v>12.2</v>
      </c>
      <c r="K1421">
        <v>2687.16</v>
      </c>
      <c r="L1421">
        <v>1387.92</v>
      </c>
      <c r="M1421">
        <v>146.39999999999998</v>
      </c>
    </row>
    <row r="1422" spans="2:13" x14ac:dyDescent="0.3">
      <c r="B1422" s="5">
        <v>46296</v>
      </c>
      <c r="C1422" t="s">
        <v>43</v>
      </c>
      <c r="D1422" t="s">
        <v>42</v>
      </c>
      <c r="E1422" t="s">
        <v>22</v>
      </c>
      <c r="F1422" t="s">
        <v>18</v>
      </c>
      <c r="G1422">
        <v>11</v>
      </c>
      <c r="H1422">
        <v>185.97</v>
      </c>
      <c r="I1422">
        <v>95.19</v>
      </c>
      <c r="J1422">
        <v>12.25</v>
      </c>
      <c r="K1422">
        <v>2045.67</v>
      </c>
      <c r="L1422">
        <v>1047.0899999999999</v>
      </c>
      <c r="M1422">
        <v>134.75</v>
      </c>
    </row>
    <row r="1423" spans="2:13" x14ac:dyDescent="0.3">
      <c r="B1423" s="5">
        <v>46296</v>
      </c>
      <c r="C1423" t="s">
        <v>44</v>
      </c>
      <c r="D1423" t="s">
        <v>42</v>
      </c>
      <c r="E1423" t="s">
        <v>22</v>
      </c>
      <c r="F1423" t="s">
        <v>18</v>
      </c>
      <c r="G1423">
        <v>6</v>
      </c>
      <c r="H1423">
        <v>241.99</v>
      </c>
      <c r="I1423">
        <v>127.72</v>
      </c>
      <c r="J1423">
        <v>12.28</v>
      </c>
      <c r="K1423">
        <v>1451.94</v>
      </c>
      <c r="L1423">
        <v>766.31999999999994</v>
      </c>
      <c r="M1423">
        <v>73.679999999999993</v>
      </c>
    </row>
    <row r="1424" spans="2:13" x14ac:dyDescent="0.3">
      <c r="B1424" s="5">
        <v>46296</v>
      </c>
      <c r="C1424" t="s">
        <v>45</v>
      </c>
      <c r="D1424" t="s">
        <v>42</v>
      </c>
      <c r="E1424" t="s">
        <v>22</v>
      </c>
      <c r="F1424" t="s">
        <v>18</v>
      </c>
      <c r="G1424">
        <v>10</v>
      </c>
      <c r="H1424">
        <v>114.25</v>
      </c>
      <c r="I1424">
        <v>58.03</v>
      </c>
      <c r="J1424">
        <v>12.17</v>
      </c>
      <c r="K1424">
        <v>1142.5</v>
      </c>
      <c r="L1424">
        <v>580.29999999999995</v>
      </c>
      <c r="M1424">
        <v>121.7</v>
      </c>
    </row>
    <row r="1425" spans="2:13" x14ac:dyDescent="0.3">
      <c r="B1425" s="5">
        <v>46296</v>
      </c>
      <c r="C1425" t="s">
        <v>26</v>
      </c>
      <c r="D1425" t="s">
        <v>27</v>
      </c>
      <c r="E1425" t="s">
        <v>22</v>
      </c>
      <c r="F1425" t="s">
        <v>18</v>
      </c>
      <c r="G1425">
        <v>28</v>
      </c>
      <c r="H1425">
        <v>156.88999999999999</v>
      </c>
      <c r="I1425">
        <v>97.99</v>
      </c>
      <c r="J1425">
        <v>12.21</v>
      </c>
      <c r="K1425">
        <v>4392.92</v>
      </c>
      <c r="L1425">
        <v>2743.72</v>
      </c>
      <c r="M1425">
        <v>341.88</v>
      </c>
    </row>
    <row r="1426" spans="2:13" x14ac:dyDescent="0.3">
      <c r="B1426" s="5">
        <v>46296</v>
      </c>
      <c r="C1426" t="s">
        <v>28</v>
      </c>
      <c r="D1426" t="s">
        <v>27</v>
      </c>
      <c r="E1426" t="s">
        <v>22</v>
      </c>
      <c r="F1426" t="s">
        <v>18</v>
      </c>
      <c r="G1426">
        <v>18</v>
      </c>
      <c r="H1426">
        <v>123.62</v>
      </c>
      <c r="I1426">
        <v>76.150000000000006</v>
      </c>
      <c r="J1426">
        <v>12.22</v>
      </c>
      <c r="K1426">
        <v>2225.16</v>
      </c>
      <c r="L1426">
        <v>1370.7</v>
      </c>
      <c r="M1426">
        <v>219.96</v>
      </c>
    </row>
    <row r="1427" spans="2:13" x14ac:dyDescent="0.3">
      <c r="B1427" s="5">
        <v>46296</v>
      </c>
      <c r="C1427" t="s">
        <v>29</v>
      </c>
      <c r="D1427" t="s">
        <v>27</v>
      </c>
      <c r="E1427" t="s">
        <v>22</v>
      </c>
      <c r="F1427" t="s">
        <v>18</v>
      </c>
      <c r="G1427">
        <v>16</v>
      </c>
      <c r="H1427">
        <v>173.67</v>
      </c>
      <c r="I1427">
        <v>109.28</v>
      </c>
      <c r="J1427">
        <v>12.08</v>
      </c>
      <c r="K1427">
        <v>2778.72</v>
      </c>
      <c r="L1427">
        <v>1748.48</v>
      </c>
      <c r="M1427">
        <v>193.28</v>
      </c>
    </row>
    <row r="1428" spans="2:13" x14ac:dyDescent="0.3">
      <c r="B1428" s="5">
        <v>46296</v>
      </c>
      <c r="C1428" t="s">
        <v>30</v>
      </c>
      <c r="D1428" t="s">
        <v>27</v>
      </c>
      <c r="E1428" t="s">
        <v>22</v>
      </c>
      <c r="F1428" t="s">
        <v>18</v>
      </c>
      <c r="G1428">
        <v>24</v>
      </c>
      <c r="H1428">
        <v>109.57</v>
      </c>
      <c r="I1428">
        <v>67.77</v>
      </c>
      <c r="J1428">
        <v>12.21</v>
      </c>
      <c r="K1428">
        <v>2629.68</v>
      </c>
      <c r="L1428">
        <v>1626.48</v>
      </c>
      <c r="M1428">
        <v>293.04000000000002</v>
      </c>
    </row>
    <row r="1429" spans="2:13" x14ac:dyDescent="0.3">
      <c r="B1429" s="5">
        <v>46296</v>
      </c>
      <c r="C1429" t="s">
        <v>36</v>
      </c>
      <c r="D1429" t="s">
        <v>37</v>
      </c>
      <c r="E1429" t="s">
        <v>22</v>
      </c>
      <c r="F1429" t="s">
        <v>18</v>
      </c>
      <c r="G1429">
        <v>18</v>
      </c>
      <c r="H1429">
        <v>209.75</v>
      </c>
      <c r="I1429">
        <v>140.97999999999999</v>
      </c>
      <c r="J1429">
        <v>12.19</v>
      </c>
      <c r="K1429">
        <v>3775.5</v>
      </c>
      <c r="L1429">
        <v>2537.64</v>
      </c>
      <c r="M1429">
        <v>219.42</v>
      </c>
    </row>
    <row r="1430" spans="2:13" x14ac:dyDescent="0.3">
      <c r="B1430" s="5">
        <v>46296</v>
      </c>
      <c r="C1430" t="s">
        <v>38</v>
      </c>
      <c r="D1430" t="s">
        <v>37</v>
      </c>
      <c r="E1430" t="s">
        <v>22</v>
      </c>
      <c r="F1430" t="s">
        <v>18</v>
      </c>
      <c r="G1430">
        <v>8</v>
      </c>
      <c r="H1430">
        <v>254.81</v>
      </c>
      <c r="I1430">
        <v>170.19</v>
      </c>
      <c r="J1430">
        <v>12.14</v>
      </c>
      <c r="K1430">
        <v>2038.48</v>
      </c>
      <c r="L1430">
        <v>1361.52</v>
      </c>
      <c r="M1430">
        <v>97.12</v>
      </c>
    </row>
    <row r="1431" spans="2:13" x14ac:dyDescent="0.3">
      <c r="B1431" s="5">
        <v>46296</v>
      </c>
      <c r="C1431" t="s">
        <v>39</v>
      </c>
      <c r="D1431" t="s">
        <v>37</v>
      </c>
      <c r="E1431" t="s">
        <v>22</v>
      </c>
      <c r="F1431" t="s">
        <v>18</v>
      </c>
      <c r="G1431">
        <v>4</v>
      </c>
      <c r="H1431">
        <v>362.54</v>
      </c>
      <c r="I1431">
        <v>241.11</v>
      </c>
      <c r="J1431">
        <v>12.29</v>
      </c>
      <c r="K1431">
        <v>1450.16</v>
      </c>
      <c r="L1431">
        <v>964.44</v>
      </c>
      <c r="M1431">
        <v>49.16</v>
      </c>
    </row>
    <row r="1432" spans="2:13" x14ac:dyDescent="0.3">
      <c r="B1432" s="5">
        <v>46296</v>
      </c>
      <c r="C1432" t="s">
        <v>40</v>
      </c>
      <c r="D1432" t="s">
        <v>37</v>
      </c>
      <c r="E1432" t="s">
        <v>22</v>
      </c>
      <c r="F1432" t="s">
        <v>18</v>
      </c>
      <c r="G1432">
        <v>9</v>
      </c>
      <c r="H1432">
        <v>164.55</v>
      </c>
      <c r="I1432">
        <v>109.89</v>
      </c>
      <c r="J1432">
        <v>12.14</v>
      </c>
      <c r="K1432">
        <v>1480.95</v>
      </c>
      <c r="L1432">
        <v>989.01</v>
      </c>
      <c r="M1432">
        <v>109.26</v>
      </c>
    </row>
    <row r="1433" spans="2:13" x14ac:dyDescent="0.3">
      <c r="B1433" s="5">
        <v>46327</v>
      </c>
      <c r="C1433" t="s">
        <v>14</v>
      </c>
      <c r="D1433" t="s">
        <v>15</v>
      </c>
      <c r="E1433" t="s">
        <v>22</v>
      </c>
      <c r="F1433" t="s">
        <v>18</v>
      </c>
      <c r="G1433">
        <v>16</v>
      </c>
      <c r="H1433">
        <v>319.89999999999998</v>
      </c>
      <c r="I1433">
        <v>210.33</v>
      </c>
      <c r="J1433">
        <v>12.25</v>
      </c>
      <c r="K1433">
        <v>5118.3999999999996</v>
      </c>
      <c r="L1433">
        <v>3365.28</v>
      </c>
      <c r="M1433">
        <v>196</v>
      </c>
    </row>
    <row r="1434" spans="2:13" x14ac:dyDescent="0.3">
      <c r="B1434" s="5">
        <v>46327</v>
      </c>
      <c r="C1434" t="s">
        <v>23</v>
      </c>
      <c r="D1434" t="s">
        <v>15</v>
      </c>
      <c r="E1434" t="s">
        <v>22</v>
      </c>
      <c r="F1434" t="s">
        <v>18</v>
      </c>
      <c r="G1434">
        <v>44</v>
      </c>
      <c r="H1434">
        <v>140.65</v>
      </c>
      <c r="I1434">
        <v>92.12</v>
      </c>
      <c r="J1434">
        <v>12.17</v>
      </c>
      <c r="K1434">
        <v>6188.6</v>
      </c>
      <c r="L1434">
        <v>4053.28</v>
      </c>
      <c r="M1434">
        <v>535.48</v>
      </c>
    </row>
    <row r="1435" spans="2:13" x14ac:dyDescent="0.3">
      <c r="B1435" s="5">
        <v>46327</v>
      </c>
      <c r="C1435" t="s">
        <v>24</v>
      </c>
      <c r="D1435" t="s">
        <v>15</v>
      </c>
      <c r="E1435" t="s">
        <v>22</v>
      </c>
      <c r="F1435" t="s">
        <v>18</v>
      </c>
      <c r="G1435">
        <v>19</v>
      </c>
      <c r="H1435">
        <v>233.06</v>
      </c>
      <c r="I1435">
        <v>154.96</v>
      </c>
      <c r="J1435">
        <v>12.17</v>
      </c>
      <c r="K1435">
        <v>4428.1400000000003</v>
      </c>
      <c r="L1435">
        <v>2944.2400000000002</v>
      </c>
      <c r="M1435">
        <v>231.23</v>
      </c>
    </row>
    <row r="1436" spans="2:13" x14ac:dyDescent="0.3">
      <c r="B1436" s="5">
        <v>46327</v>
      </c>
      <c r="C1436" t="s">
        <v>25</v>
      </c>
      <c r="D1436" t="s">
        <v>15</v>
      </c>
      <c r="E1436" t="s">
        <v>22</v>
      </c>
      <c r="F1436" t="s">
        <v>18</v>
      </c>
      <c r="G1436">
        <v>9</v>
      </c>
      <c r="H1436">
        <v>407.3</v>
      </c>
      <c r="I1436">
        <v>272.35000000000002</v>
      </c>
      <c r="J1436">
        <v>12.19</v>
      </c>
      <c r="K1436">
        <v>3665.7000000000003</v>
      </c>
      <c r="L1436">
        <v>2451.15</v>
      </c>
      <c r="M1436">
        <v>109.71</v>
      </c>
    </row>
    <row r="1437" spans="2:13" x14ac:dyDescent="0.3">
      <c r="B1437" s="5">
        <v>46327</v>
      </c>
      <c r="C1437" t="s">
        <v>31</v>
      </c>
      <c r="D1437" t="s">
        <v>32</v>
      </c>
      <c r="E1437" t="s">
        <v>22</v>
      </c>
      <c r="F1437" t="s">
        <v>18</v>
      </c>
      <c r="G1437">
        <v>45</v>
      </c>
      <c r="H1437">
        <v>92.88</v>
      </c>
      <c r="I1437">
        <v>59.99</v>
      </c>
      <c r="J1437">
        <v>12.18</v>
      </c>
      <c r="K1437">
        <v>4179.5999999999995</v>
      </c>
      <c r="L1437">
        <v>2699.55</v>
      </c>
      <c r="M1437">
        <v>548.1</v>
      </c>
    </row>
    <row r="1438" spans="2:13" x14ac:dyDescent="0.3">
      <c r="B1438" s="5">
        <v>46327</v>
      </c>
      <c r="C1438" t="s">
        <v>33</v>
      </c>
      <c r="D1438" t="s">
        <v>32</v>
      </c>
      <c r="E1438" t="s">
        <v>22</v>
      </c>
      <c r="F1438" t="s">
        <v>18</v>
      </c>
      <c r="G1438">
        <v>39</v>
      </c>
      <c r="H1438">
        <v>147.51</v>
      </c>
      <c r="I1438">
        <v>94.6</v>
      </c>
      <c r="J1438">
        <v>12.21</v>
      </c>
      <c r="K1438">
        <v>5752.8899999999994</v>
      </c>
      <c r="L1438">
        <v>3689.3999999999996</v>
      </c>
      <c r="M1438">
        <v>476.19000000000005</v>
      </c>
    </row>
    <row r="1439" spans="2:13" x14ac:dyDescent="0.3">
      <c r="B1439" s="5">
        <v>46327</v>
      </c>
      <c r="C1439" t="s">
        <v>34</v>
      </c>
      <c r="D1439" t="s">
        <v>32</v>
      </c>
      <c r="E1439" t="s">
        <v>22</v>
      </c>
      <c r="F1439" t="s">
        <v>18</v>
      </c>
      <c r="G1439">
        <v>32</v>
      </c>
      <c r="H1439">
        <v>114.62</v>
      </c>
      <c r="I1439">
        <v>72.81</v>
      </c>
      <c r="J1439">
        <v>12.2</v>
      </c>
      <c r="K1439">
        <v>3667.84</v>
      </c>
      <c r="L1439">
        <v>2329.92</v>
      </c>
      <c r="M1439">
        <v>390.4</v>
      </c>
    </row>
    <row r="1440" spans="2:13" x14ac:dyDescent="0.3">
      <c r="B1440" s="5">
        <v>46327</v>
      </c>
      <c r="C1440" t="s">
        <v>35</v>
      </c>
      <c r="D1440" t="s">
        <v>32</v>
      </c>
      <c r="E1440" t="s">
        <v>22</v>
      </c>
      <c r="F1440" t="s">
        <v>18</v>
      </c>
      <c r="G1440">
        <v>7</v>
      </c>
      <c r="H1440">
        <v>223.7</v>
      </c>
      <c r="I1440">
        <v>139.59</v>
      </c>
      <c r="J1440">
        <v>12.12</v>
      </c>
      <c r="K1440">
        <v>1565.8999999999999</v>
      </c>
      <c r="L1440">
        <v>977.13</v>
      </c>
      <c r="M1440">
        <v>84.839999999999989</v>
      </c>
    </row>
    <row r="1441" spans="2:13" x14ac:dyDescent="0.3">
      <c r="B1441" s="5">
        <v>46327</v>
      </c>
      <c r="C1441" t="s">
        <v>46</v>
      </c>
      <c r="D1441" t="s">
        <v>47</v>
      </c>
      <c r="E1441" t="s">
        <v>22</v>
      </c>
      <c r="F1441" t="s">
        <v>18</v>
      </c>
      <c r="G1441">
        <v>18</v>
      </c>
      <c r="H1441">
        <v>168.91</v>
      </c>
      <c r="I1441">
        <v>93.36</v>
      </c>
      <c r="J1441">
        <v>12.17</v>
      </c>
      <c r="K1441">
        <v>3040.38</v>
      </c>
      <c r="L1441">
        <v>1680.48</v>
      </c>
      <c r="M1441">
        <v>219.06</v>
      </c>
    </row>
    <row r="1442" spans="2:13" x14ac:dyDescent="0.3">
      <c r="B1442" s="5">
        <v>46327</v>
      </c>
      <c r="C1442" t="s">
        <v>48</v>
      </c>
      <c r="D1442" t="s">
        <v>47</v>
      </c>
      <c r="E1442" t="s">
        <v>22</v>
      </c>
      <c r="F1442" t="s">
        <v>18</v>
      </c>
      <c r="G1442">
        <v>14</v>
      </c>
      <c r="H1442">
        <v>140.56</v>
      </c>
      <c r="I1442">
        <v>76.95</v>
      </c>
      <c r="J1442">
        <v>12.04</v>
      </c>
      <c r="K1442">
        <v>1967.8400000000001</v>
      </c>
      <c r="L1442">
        <v>1077.3</v>
      </c>
      <c r="M1442">
        <v>168.56</v>
      </c>
    </row>
    <row r="1443" spans="2:13" x14ac:dyDescent="0.3">
      <c r="B1443" s="5">
        <v>46327</v>
      </c>
      <c r="C1443" t="s">
        <v>49</v>
      </c>
      <c r="D1443" t="s">
        <v>47</v>
      </c>
      <c r="E1443" t="s">
        <v>22</v>
      </c>
      <c r="F1443" t="s">
        <v>18</v>
      </c>
      <c r="G1443">
        <v>8</v>
      </c>
      <c r="H1443">
        <v>280.86</v>
      </c>
      <c r="I1443">
        <v>157.61000000000001</v>
      </c>
      <c r="J1443">
        <v>12.16</v>
      </c>
      <c r="K1443">
        <v>2246.88</v>
      </c>
      <c r="L1443">
        <v>1260.8800000000001</v>
      </c>
      <c r="M1443">
        <v>97.28</v>
      </c>
    </row>
    <row r="1444" spans="2:13" x14ac:dyDescent="0.3">
      <c r="B1444" s="5">
        <v>46327</v>
      </c>
      <c r="C1444" t="s">
        <v>50</v>
      </c>
      <c r="D1444" t="s">
        <v>47</v>
      </c>
      <c r="E1444" t="s">
        <v>22</v>
      </c>
      <c r="F1444" t="s">
        <v>18</v>
      </c>
      <c r="G1444">
        <v>21</v>
      </c>
      <c r="H1444">
        <v>102.44</v>
      </c>
      <c r="I1444">
        <v>55.6</v>
      </c>
      <c r="J1444">
        <v>12.21</v>
      </c>
      <c r="K1444">
        <v>2151.2399999999998</v>
      </c>
      <c r="L1444">
        <v>1167.6000000000001</v>
      </c>
      <c r="M1444">
        <v>256.41000000000003</v>
      </c>
    </row>
    <row r="1445" spans="2:13" x14ac:dyDescent="0.3">
      <c r="B1445" s="5">
        <v>46327</v>
      </c>
      <c r="C1445" t="s">
        <v>41</v>
      </c>
      <c r="D1445" t="s">
        <v>42</v>
      </c>
      <c r="E1445" t="s">
        <v>22</v>
      </c>
      <c r="F1445" t="s">
        <v>18</v>
      </c>
      <c r="G1445">
        <v>15</v>
      </c>
      <c r="H1445">
        <v>223.93</v>
      </c>
      <c r="I1445">
        <v>115.66</v>
      </c>
      <c r="J1445">
        <v>12.2</v>
      </c>
      <c r="K1445">
        <v>3358.9500000000003</v>
      </c>
      <c r="L1445">
        <v>1734.8999999999999</v>
      </c>
      <c r="M1445">
        <v>183</v>
      </c>
    </row>
    <row r="1446" spans="2:13" x14ac:dyDescent="0.3">
      <c r="B1446" s="5">
        <v>46327</v>
      </c>
      <c r="C1446" t="s">
        <v>43</v>
      </c>
      <c r="D1446" t="s">
        <v>42</v>
      </c>
      <c r="E1446" t="s">
        <v>22</v>
      </c>
      <c r="F1446" t="s">
        <v>18</v>
      </c>
      <c r="G1446">
        <v>12</v>
      </c>
      <c r="H1446">
        <v>185.97</v>
      </c>
      <c r="I1446">
        <v>95.19</v>
      </c>
      <c r="J1446">
        <v>12.25</v>
      </c>
      <c r="K1446">
        <v>2231.64</v>
      </c>
      <c r="L1446">
        <v>1142.28</v>
      </c>
      <c r="M1446">
        <v>147</v>
      </c>
    </row>
    <row r="1447" spans="2:13" x14ac:dyDescent="0.3">
      <c r="B1447" s="5">
        <v>46327</v>
      </c>
      <c r="C1447" t="s">
        <v>44</v>
      </c>
      <c r="D1447" t="s">
        <v>42</v>
      </c>
      <c r="E1447" t="s">
        <v>22</v>
      </c>
      <c r="F1447" t="s">
        <v>18</v>
      </c>
      <c r="G1447">
        <v>7</v>
      </c>
      <c r="H1447">
        <v>241.99</v>
      </c>
      <c r="I1447">
        <v>127.72</v>
      </c>
      <c r="J1447">
        <v>12.28</v>
      </c>
      <c r="K1447">
        <v>1693.93</v>
      </c>
      <c r="L1447">
        <v>894.04</v>
      </c>
      <c r="M1447">
        <v>85.96</v>
      </c>
    </row>
    <row r="1448" spans="2:13" x14ac:dyDescent="0.3">
      <c r="B1448" s="5">
        <v>46327</v>
      </c>
      <c r="C1448" t="s">
        <v>45</v>
      </c>
      <c r="D1448" t="s">
        <v>42</v>
      </c>
      <c r="E1448" t="s">
        <v>22</v>
      </c>
      <c r="F1448" t="s">
        <v>18</v>
      </c>
      <c r="G1448">
        <v>11</v>
      </c>
      <c r="H1448">
        <v>114.25</v>
      </c>
      <c r="I1448">
        <v>58.03</v>
      </c>
      <c r="J1448">
        <v>12.17</v>
      </c>
      <c r="K1448">
        <v>1256.75</v>
      </c>
      <c r="L1448">
        <v>638.33000000000004</v>
      </c>
      <c r="M1448">
        <v>133.87</v>
      </c>
    </row>
    <row r="1449" spans="2:13" x14ac:dyDescent="0.3">
      <c r="B1449" s="5">
        <v>46327</v>
      </c>
      <c r="C1449" t="s">
        <v>26</v>
      </c>
      <c r="D1449" t="s">
        <v>27</v>
      </c>
      <c r="E1449" t="s">
        <v>22</v>
      </c>
      <c r="F1449" t="s">
        <v>18</v>
      </c>
      <c r="G1449">
        <v>26</v>
      </c>
      <c r="H1449">
        <v>156.88999999999999</v>
      </c>
      <c r="I1449">
        <v>97.99</v>
      </c>
      <c r="J1449">
        <v>12.21</v>
      </c>
      <c r="K1449">
        <v>4079.1399999999994</v>
      </c>
      <c r="L1449">
        <v>2547.7399999999998</v>
      </c>
      <c r="M1449">
        <v>317.46000000000004</v>
      </c>
    </row>
    <row r="1450" spans="2:13" x14ac:dyDescent="0.3">
      <c r="B1450" s="5">
        <v>46327</v>
      </c>
      <c r="C1450" t="s">
        <v>28</v>
      </c>
      <c r="D1450" t="s">
        <v>27</v>
      </c>
      <c r="E1450" t="s">
        <v>22</v>
      </c>
      <c r="F1450" t="s">
        <v>18</v>
      </c>
      <c r="G1450">
        <v>18</v>
      </c>
      <c r="H1450">
        <v>123.62</v>
      </c>
      <c r="I1450">
        <v>76.150000000000006</v>
      </c>
      <c r="J1450">
        <v>12.22</v>
      </c>
      <c r="K1450">
        <v>2225.16</v>
      </c>
      <c r="L1450">
        <v>1370.7</v>
      </c>
      <c r="M1450">
        <v>219.96</v>
      </c>
    </row>
    <row r="1451" spans="2:13" x14ac:dyDescent="0.3">
      <c r="B1451" s="5">
        <v>46327</v>
      </c>
      <c r="C1451" t="s">
        <v>29</v>
      </c>
      <c r="D1451" t="s">
        <v>27</v>
      </c>
      <c r="E1451" t="s">
        <v>22</v>
      </c>
      <c r="F1451" t="s">
        <v>18</v>
      </c>
      <c r="G1451">
        <v>16</v>
      </c>
      <c r="H1451">
        <v>173.67</v>
      </c>
      <c r="I1451">
        <v>109.28</v>
      </c>
      <c r="J1451">
        <v>12.08</v>
      </c>
      <c r="K1451">
        <v>2778.72</v>
      </c>
      <c r="L1451">
        <v>1748.48</v>
      </c>
      <c r="M1451">
        <v>193.28</v>
      </c>
    </row>
    <row r="1452" spans="2:13" x14ac:dyDescent="0.3">
      <c r="B1452" s="5">
        <v>46327</v>
      </c>
      <c r="C1452" t="s">
        <v>30</v>
      </c>
      <c r="D1452" t="s">
        <v>27</v>
      </c>
      <c r="E1452" t="s">
        <v>22</v>
      </c>
      <c r="F1452" t="s">
        <v>18</v>
      </c>
      <c r="G1452">
        <v>26</v>
      </c>
      <c r="H1452">
        <v>109.57</v>
      </c>
      <c r="I1452">
        <v>67.77</v>
      </c>
      <c r="J1452">
        <v>12.21</v>
      </c>
      <c r="K1452">
        <v>2848.8199999999997</v>
      </c>
      <c r="L1452">
        <v>1762.02</v>
      </c>
      <c r="M1452">
        <v>317.46000000000004</v>
      </c>
    </row>
    <row r="1453" spans="2:13" x14ac:dyDescent="0.3">
      <c r="B1453" s="5">
        <v>46327</v>
      </c>
      <c r="C1453" t="s">
        <v>36</v>
      </c>
      <c r="D1453" t="s">
        <v>37</v>
      </c>
      <c r="E1453" t="s">
        <v>22</v>
      </c>
      <c r="F1453" t="s">
        <v>18</v>
      </c>
      <c r="G1453">
        <v>18</v>
      </c>
      <c r="H1453">
        <v>209.75</v>
      </c>
      <c r="I1453">
        <v>140.97999999999999</v>
      </c>
      <c r="J1453">
        <v>12.19</v>
      </c>
      <c r="K1453">
        <v>3775.5</v>
      </c>
      <c r="L1453">
        <v>2537.64</v>
      </c>
      <c r="M1453">
        <v>219.42</v>
      </c>
    </row>
    <row r="1454" spans="2:13" x14ac:dyDescent="0.3">
      <c r="B1454" s="5">
        <v>46327</v>
      </c>
      <c r="C1454" t="s">
        <v>38</v>
      </c>
      <c r="D1454" t="s">
        <v>37</v>
      </c>
      <c r="E1454" t="s">
        <v>22</v>
      </c>
      <c r="F1454" t="s">
        <v>18</v>
      </c>
      <c r="G1454">
        <v>7</v>
      </c>
      <c r="H1454">
        <v>254.81</v>
      </c>
      <c r="I1454">
        <v>170.19</v>
      </c>
      <c r="J1454">
        <v>12.14</v>
      </c>
      <c r="K1454">
        <v>1783.67</v>
      </c>
      <c r="L1454">
        <v>1191.33</v>
      </c>
      <c r="M1454">
        <v>84.98</v>
      </c>
    </row>
    <row r="1455" spans="2:13" x14ac:dyDescent="0.3">
      <c r="B1455" s="5">
        <v>46327</v>
      </c>
      <c r="C1455" t="s">
        <v>39</v>
      </c>
      <c r="D1455" t="s">
        <v>37</v>
      </c>
      <c r="E1455" t="s">
        <v>22</v>
      </c>
      <c r="F1455" t="s">
        <v>18</v>
      </c>
      <c r="G1455">
        <v>4</v>
      </c>
      <c r="H1455">
        <v>362.54</v>
      </c>
      <c r="I1455">
        <v>241.11</v>
      </c>
      <c r="J1455">
        <v>12.29</v>
      </c>
      <c r="K1455">
        <v>1450.16</v>
      </c>
      <c r="L1455">
        <v>964.44</v>
      </c>
      <c r="M1455">
        <v>49.16</v>
      </c>
    </row>
    <row r="1456" spans="2:13" x14ac:dyDescent="0.3">
      <c r="B1456" s="5">
        <v>46327</v>
      </c>
      <c r="C1456" t="s">
        <v>40</v>
      </c>
      <c r="D1456" t="s">
        <v>37</v>
      </c>
      <c r="E1456" t="s">
        <v>22</v>
      </c>
      <c r="F1456" t="s">
        <v>18</v>
      </c>
      <c r="G1456">
        <v>8</v>
      </c>
      <c r="H1456">
        <v>164.55</v>
      </c>
      <c r="I1456">
        <v>109.89</v>
      </c>
      <c r="J1456">
        <v>12.14</v>
      </c>
      <c r="K1456">
        <v>1316.4</v>
      </c>
      <c r="L1456">
        <v>879.12</v>
      </c>
      <c r="M1456">
        <v>97.12</v>
      </c>
    </row>
    <row r="1457" spans="2:13" x14ac:dyDescent="0.3">
      <c r="B1457" s="5">
        <v>46357</v>
      </c>
      <c r="C1457" t="s">
        <v>14</v>
      </c>
      <c r="D1457" t="s">
        <v>15</v>
      </c>
      <c r="E1457" t="s">
        <v>22</v>
      </c>
      <c r="F1457" t="s">
        <v>18</v>
      </c>
      <c r="G1457">
        <v>17</v>
      </c>
      <c r="H1457">
        <v>319.89999999999998</v>
      </c>
      <c r="I1457">
        <v>210.33</v>
      </c>
      <c r="J1457">
        <v>12.25</v>
      </c>
      <c r="K1457">
        <v>5438.2999999999993</v>
      </c>
      <c r="L1457">
        <v>3575.61</v>
      </c>
      <c r="M1457">
        <v>208.25</v>
      </c>
    </row>
    <row r="1458" spans="2:13" x14ac:dyDescent="0.3">
      <c r="B1458" s="5">
        <v>46357</v>
      </c>
      <c r="C1458" t="s">
        <v>23</v>
      </c>
      <c r="D1458" t="s">
        <v>15</v>
      </c>
      <c r="E1458" t="s">
        <v>22</v>
      </c>
      <c r="F1458" t="s">
        <v>18</v>
      </c>
      <c r="G1458">
        <v>47</v>
      </c>
      <c r="H1458">
        <v>140.65</v>
      </c>
      <c r="I1458">
        <v>92.12</v>
      </c>
      <c r="J1458">
        <v>12.17</v>
      </c>
      <c r="K1458">
        <v>6610.55</v>
      </c>
      <c r="L1458">
        <v>4329.6400000000003</v>
      </c>
      <c r="M1458">
        <v>571.99</v>
      </c>
    </row>
    <row r="1459" spans="2:13" x14ac:dyDescent="0.3">
      <c r="B1459" s="5">
        <v>46357</v>
      </c>
      <c r="C1459" t="s">
        <v>24</v>
      </c>
      <c r="D1459" t="s">
        <v>15</v>
      </c>
      <c r="E1459" t="s">
        <v>22</v>
      </c>
      <c r="F1459" t="s">
        <v>18</v>
      </c>
      <c r="G1459">
        <v>20</v>
      </c>
      <c r="H1459">
        <v>233.06</v>
      </c>
      <c r="I1459">
        <v>154.96</v>
      </c>
      <c r="J1459">
        <v>12.17</v>
      </c>
      <c r="K1459">
        <v>4661.2</v>
      </c>
      <c r="L1459">
        <v>3099.2000000000003</v>
      </c>
      <c r="M1459">
        <v>243.4</v>
      </c>
    </row>
    <row r="1460" spans="2:13" x14ac:dyDescent="0.3">
      <c r="B1460" s="5">
        <v>46357</v>
      </c>
      <c r="C1460" t="s">
        <v>25</v>
      </c>
      <c r="D1460" t="s">
        <v>15</v>
      </c>
      <c r="E1460" t="s">
        <v>22</v>
      </c>
      <c r="F1460" t="s">
        <v>18</v>
      </c>
      <c r="G1460">
        <v>9</v>
      </c>
      <c r="H1460">
        <v>407.3</v>
      </c>
      <c r="I1460">
        <v>272.35000000000002</v>
      </c>
      <c r="J1460">
        <v>12.19</v>
      </c>
      <c r="K1460">
        <v>3665.7000000000003</v>
      </c>
      <c r="L1460">
        <v>2451.15</v>
      </c>
      <c r="M1460">
        <v>109.71</v>
      </c>
    </row>
    <row r="1461" spans="2:13" x14ac:dyDescent="0.3">
      <c r="B1461" s="5">
        <v>46357</v>
      </c>
      <c r="C1461" t="s">
        <v>31</v>
      </c>
      <c r="D1461" t="s">
        <v>32</v>
      </c>
      <c r="E1461" t="s">
        <v>22</v>
      </c>
      <c r="F1461" t="s">
        <v>18</v>
      </c>
      <c r="G1461">
        <v>46</v>
      </c>
      <c r="H1461">
        <v>92.88</v>
      </c>
      <c r="I1461">
        <v>59.99</v>
      </c>
      <c r="J1461">
        <v>12.18</v>
      </c>
      <c r="K1461">
        <v>4272.4799999999996</v>
      </c>
      <c r="L1461">
        <v>2759.54</v>
      </c>
      <c r="M1461">
        <v>560.28</v>
      </c>
    </row>
    <row r="1462" spans="2:13" x14ac:dyDescent="0.3">
      <c r="B1462" s="5">
        <v>46357</v>
      </c>
      <c r="C1462" t="s">
        <v>33</v>
      </c>
      <c r="D1462" t="s">
        <v>32</v>
      </c>
      <c r="E1462" t="s">
        <v>22</v>
      </c>
      <c r="F1462" t="s">
        <v>18</v>
      </c>
      <c r="G1462">
        <v>41</v>
      </c>
      <c r="H1462">
        <v>147.51</v>
      </c>
      <c r="I1462">
        <v>94.6</v>
      </c>
      <c r="J1462">
        <v>12.21</v>
      </c>
      <c r="K1462">
        <v>6047.91</v>
      </c>
      <c r="L1462">
        <v>3878.6</v>
      </c>
      <c r="M1462">
        <v>500.61</v>
      </c>
    </row>
    <row r="1463" spans="2:13" x14ac:dyDescent="0.3">
      <c r="B1463" s="5">
        <v>46357</v>
      </c>
      <c r="C1463" t="s">
        <v>34</v>
      </c>
      <c r="D1463" t="s">
        <v>32</v>
      </c>
      <c r="E1463" t="s">
        <v>22</v>
      </c>
      <c r="F1463" t="s">
        <v>18</v>
      </c>
      <c r="G1463">
        <v>34</v>
      </c>
      <c r="H1463">
        <v>114.62</v>
      </c>
      <c r="I1463">
        <v>72.81</v>
      </c>
      <c r="J1463">
        <v>12.2</v>
      </c>
      <c r="K1463">
        <v>3897.08</v>
      </c>
      <c r="L1463">
        <v>2475.54</v>
      </c>
      <c r="M1463">
        <v>414.79999999999995</v>
      </c>
    </row>
    <row r="1464" spans="2:13" x14ac:dyDescent="0.3">
      <c r="B1464" s="5">
        <v>46357</v>
      </c>
      <c r="C1464" t="s">
        <v>35</v>
      </c>
      <c r="D1464" t="s">
        <v>32</v>
      </c>
      <c r="E1464" t="s">
        <v>22</v>
      </c>
      <c r="F1464" t="s">
        <v>18</v>
      </c>
      <c r="G1464">
        <v>8</v>
      </c>
      <c r="H1464">
        <v>223.7</v>
      </c>
      <c r="I1464">
        <v>139.59</v>
      </c>
      <c r="J1464">
        <v>12.12</v>
      </c>
      <c r="K1464">
        <v>1789.6</v>
      </c>
      <c r="L1464">
        <v>1116.72</v>
      </c>
      <c r="M1464">
        <v>96.96</v>
      </c>
    </row>
    <row r="1465" spans="2:13" x14ac:dyDescent="0.3">
      <c r="B1465" s="5">
        <v>46357</v>
      </c>
      <c r="C1465" t="s">
        <v>46</v>
      </c>
      <c r="D1465" t="s">
        <v>47</v>
      </c>
      <c r="E1465" t="s">
        <v>22</v>
      </c>
      <c r="F1465" t="s">
        <v>18</v>
      </c>
      <c r="G1465">
        <v>21</v>
      </c>
      <c r="H1465">
        <v>168.91</v>
      </c>
      <c r="I1465">
        <v>93.36</v>
      </c>
      <c r="J1465">
        <v>12.17</v>
      </c>
      <c r="K1465">
        <v>3547.11</v>
      </c>
      <c r="L1465">
        <v>1960.56</v>
      </c>
      <c r="M1465">
        <v>255.57</v>
      </c>
    </row>
    <row r="1466" spans="2:13" x14ac:dyDescent="0.3">
      <c r="B1466" s="5">
        <v>46357</v>
      </c>
      <c r="C1466" t="s">
        <v>48</v>
      </c>
      <c r="D1466" t="s">
        <v>47</v>
      </c>
      <c r="E1466" t="s">
        <v>22</v>
      </c>
      <c r="F1466" t="s">
        <v>18</v>
      </c>
      <c r="G1466">
        <v>16</v>
      </c>
      <c r="H1466">
        <v>140.56</v>
      </c>
      <c r="I1466">
        <v>76.95</v>
      </c>
      <c r="J1466">
        <v>12.04</v>
      </c>
      <c r="K1466">
        <v>2248.96</v>
      </c>
      <c r="L1466">
        <v>1231.2</v>
      </c>
      <c r="M1466">
        <v>192.64</v>
      </c>
    </row>
    <row r="1467" spans="2:13" x14ac:dyDescent="0.3">
      <c r="B1467" s="5">
        <v>46357</v>
      </c>
      <c r="C1467" t="s">
        <v>49</v>
      </c>
      <c r="D1467" t="s">
        <v>47</v>
      </c>
      <c r="E1467" t="s">
        <v>22</v>
      </c>
      <c r="F1467" t="s">
        <v>18</v>
      </c>
      <c r="G1467">
        <v>8</v>
      </c>
      <c r="H1467">
        <v>280.86</v>
      </c>
      <c r="I1467">
        <v>157.61000000000001</v>
      </c>
      <c r="J1467">
        <v>12.16</v>
      </c>
      <c r="K1467">
        <v>2246.88</v>
      </c>
      <c r="L1467">
        <v>1260.8800000000001</v>
      </c>
      <c r="M1467">
        <v>97.28</v>
      </c>
    </row>
    <row r="1468" spans="2:13" x14ac:dyDescent="0.3">
      <c r="B1468" s="5">
        <v>46357</v>
      </c>
      <c r="C1468" t="s">
        <v>50</v>
      </c>
      <c r="D1468" t="s">
        <v>47</v>
      </c>
      <c r="E1468" t="s">
        <v>22</v>
      </c>
      <c r="F1468" t="s">
        <v>18</v>
      </c>
      <c r="G1468">
        <v>25</v>
      </c>
      <c r="H1468">
        <v>102.44</v>
      </c>
      <c r="I1468">
        <v>55.6</v>
      </c>
      <c r="J1468">
        <v>12.21</v>
      </c>
      <c r="K1468">
        <v>2561</v>
      </c>
      <c r="L1468">
        <v>1390</v>
      </c>
      <c r="M1468">
        <v>305.25</v>
      </c>
    </row>
    <row r="1469" spans="2:13" x14ac:dyDescent="0.3">
      <c r="B1469" s="5">
        <v>46357</v>
      </c>
      <c r="C1469" t="s">
        <v>41</v>
      </c>
      <c r="D1469" t="s">
        <v>42</v>
      </c>
      <c r="E1469" t="s">
        <v>22</v>
      </c>
      <c r="F1469" t="s">
        <v>18</v>
      </c>
      <c r="G1469">
        <v>17</v>
      </c>
      <c r="H1469">
        <v>223.93</v>
      </c>
      <c r="I1469">
        <v>115.66</v>
      </c>
      <c r="J1469">
        <v>12.2</v>
      </c>
      <c r="K1469">
        <v>3806.81</v>
      </c>
      <c r="L1469">
        <v>1966.22</v>
      </c>
      <c r="M1469">
        <v>207.39999999999998</v>
      </c>
    </row>
    <row r="1470" spans="2:13" x14ac:dyDescent="0.3">
      <c r="B1470" s="5">
        <v>46357</v>
      </c>
      <c r="C1470" t="s">
        <v>43</v>
      </c>
      <c r="D1470" t="s">
        <v>42</v>
      </c>
      <c r="E1470" t="s">
        <v>22</v>
      </c>
      <c r="F1470" t="s">
        <v>18</v>
      </c>
      <c r="G1470">
        <v>15</v>
      </c>
      <c r="H1470">
        <v>185.97</v>
      </c>
      <c r="I1470">
        <v>95.19</v>
      </c>
      <c r="J1470">
        <v>12.25</v>
      </c>
      <c r="K1470">
        <v>2789.55</v>
      </c>
      <c r="L1470">
        <v>1427.85</v>
      </c>
      <c r="M1470">
        <v>183.75</v>
      </c>
    </row>
    <row r="1471" spans="2:13" x14ac:dyDescent="0.3">
      <c r="B1471" s="5">
        <v>46357</v>
      </c>
      <c r="C1471" t="s">
        <v>44</v>
      </c>
      <c r="D1471" t="s">
        <v>42</v>
      </c>
      <c r="E1471" t="s">
        <v>22</v>
      </c>
      <c r="F1471" t="s">
        <v>18</v>
      </c>
      <c r="G1471">
        <v>7</v>
      </c>
      <c r="H1471">
        <v>241.99</v>
      </c>
      <c r="I1471">
        <v>127.72</v>
      </c>
      <c r="J1471">
        <v>12.28</v>
      </c>
      <c r="K1471">
        <v>1693.93</v>
      </c>
      <c r="L1471">
        <v>894.04</v>
      </c>
      <c r="M1471">
        <v>85.96</v>
      </c>
    </row>
    <row r="1472" spans="2:13" x14ac:dyDescent="0.3">
      <c r="B1472" s="5">
        <v>46357</v>
      </c>
      <c r="C1472" t="s">
        <v>45</v>
      </c>
      <c r="D1472" t="s">
        <v>42</v>
      </c>
      <c r="E1472" t="s">
        <v>22</v>
      </c>
      <c r="F1472" t="s">
        <v>18</v>
      </c>
      <c r="G1472">
        <v>14</v>
      </c>
      <c r="H1472">
        <v>114.25</v>
      </c>
      <c r="I1472">
        <v>58.03</v>
      </c>
      <c r="J1472">
        <v>12.17</v>
      </c>
      <c r="K1472">
        <v>1599.5</v>
      </c>
      <c r="L1472">
        <v>812.42000000000007</v>
      </c>
      <c r="M1472">
        <v>170.38</v>
      </c>
    </row>
    <row r="1473" spans="2:13" x14ac:dyDescent="0.3">
      <c r="B1473" s="5">
        <v>46357</v>
      </c>
      <c r="C1473" t="s">
        <v>26</v>
      </c>
      <c r="D1473" t="s">
        <v>27</v>
      </c>
      <c r="E1473" t="s">
        <v>22</v>
      </c>
      <c r="F1473" t="s">
        <v>18</v>
      </c>
      <c r="G1473">
        <v>30</v>
      </c>
      <c r="H1473">
        <v>156.88999999999999</v>
      </c>
      <c r="I1473">
        <v>97.99</v>
      </c>
      <c r="J1473">
        <v>12.21</v>
      </c>
      <c r="K1473">
        <v>4706.7</v>
      </c>
      <c r="L1473">
        <v>2939.7</v>
      </c>
      <c r="M1473">
        <v>366.3</v>
      </c>
    </row>
    <row r="1474" spans="2:13" x14ac:dyDescent="0.3">
      <c r="B1474" s="5">
        <v>46357</v>
      </c>
      <c r="C1474" t="s">
        <v>28</v>
      </c>
      <c r="D1474" t="s">
        <v>27</v>
      </c>
      <c r="E1474" t="s">
        <v>22</v>
      </c>
      <c r="F1474" t="s">
        <v>18</v>
      </c>
      <c r="G1474">
        <v>21</v>
      </c>
      <c r="H1474">
        <v>123.62</v>
      </c>
      <c r="I1474">
        <v>76.150000000000006</v>
      </c>
      <c r="J1474">
        <v>12.22</v>
      </c>
      <c r="K1474">
        <v>2596.02</v>
      </c>
      <c r="L1474">
        <v>1599.15</v>
      </c>
      <c r="M1474">
        <v>256.62</v>
      </c>
    </row>
    <row r="1475" spans="2:13" x14ac:dyDescent="0.3">
      <c r="B1475" s="5">
        <v>46357</v>
      </c>
      <c r="C1475" t="s">
        <v>29</v>
      </c>
      <c r="D1475" t="s">
        <v>27</v>
      </c>
      <c r="E1475" t="s">
        <v>22</v>
      </c>
      <c r="F1475" t="s">
        <v>18</v>
      </c>
      <c r="G1475">
        <v>18</v>
      </c>
      <c r="H1475">
        <v>173.67</v>
      </c>
      <c r="I1475">
        <v>109.28</v>
      </c>
      <c r="J1475">
        <v>12.08</v>
      </c>
      <c r="K1475">
        <v>3126.06</v>
      </c>
      <c r="L1475">
        <v>1967.04</v>
      </c>
      <c r="M1475">
        <v>217.44</v>
      </c>
    </row>
    <row r="1476" spans="2:13" x14ac:dyDescent="0.3">
      <c r="B1476" s="5">
        <v>46357</v>
      </c>
      <c r="C1476" t="s">
        <v>30</v>
      </c>
      <c r="D1476" t="s">
        <v>27</v>
      </c>
      <c r="E1476" t="s">
        <v>22</v>
      </c>
      <c r="F1476" t="s">
        <v>18</v>
      </c>
      <c r="G1476">
        <v>28</v>
      </c>
      <c r="H1476">
        <v>109.57</v>
      </c>
      <c r="I1476">
        <v>67.77</v>
      </c>
      <c r="J1476">
        <v>12.21</v>
      </c>
      <c r="K1476">
        <v>3067.96</v>
      </c>
      <c r="L1476">
        <v>1897.56</v>
      </c>
      <c r="M1476">
        <v>341.88</v>
      </c>
    </row>
    <row r="1477" spans="2:13" x14ac:dyDescent="0.3">
      <c r="B1477" s="5">
        <v>46357</v>
      </c>
      <c r="C1477" t="s">
        <v>36</v>
      </c>
      <c r="D1477" t="s">
        <v>37</v>
      </c>
      <c r="E1477" t="s">
        <v>22</v>
      </c>
      <c r="F1477" t="s">
        <v>18</v>
      </c>
      <c r="G1477">
        <v>19</v>
      </c>
      <c r="H1477">
        <v>209.75</v>
      </c>
      <c r="I1477">
        <v>140.97999999999999</v>
      </c>
      <c r="J1477">
        <v>12.19</v>
      </c>
      <c r="K1477">
        <v>3985.25</v>
      </c>
      <c r="L1477">
        <v>2678.62</v>
      </c>
      <c r="M1477">
        <v>231.60999999999999</v>
      </c>
    </row>
    <row r="1478" spans="2:13" x14ac:dyDescent="0.3">
      <c r="B1478" s="5">
        <v>46357</v>
      </c>
      <c r="C1478" t="s">
        <v>38</v>
      </c>
      <c r="D1478" t="s">
        <v>37</v>
      </c>
      <c r="E1478" t="s">
        <v>22</v>
      </c>
      <c r="F1478" t="s">
        <v>18</v>
      </c>
      <c r="G1478">
        <v>8</v>
      </c>
      <c r="H1478">
        <v>254.81</v>
      </c>
      <c r="I1478">
        <v>170.19</v>
      </c>
      <c r="J1478">
        <v>12.14</v>
      </c>
      <c r="K1478">
        <v>2038.48</v>
      </c>
      <c r="L1478">
        <v>1361.52</v>
      </c>
      <c r="M1478">
        <v>97.12</v>
      </c>
    </row>
    <row r="1479" spans="2:13" x14ac:dyDescent="0.3">
      <c r="B1479" s="5">
        <v>46357</v>
      </c>
      <c r="C1479" t="s">
        <v>39</v>
      </c>
      <c r="D1479" t="s">
        <v>37</v>
      </c>
      <c r="E1479" t="s">
        <v>22</v>
      </c>
      <c r="F1479" t="s">
        <v>18</v>
      </c>
      <c r="G1479">
        <v>5</v>
      </c>
      <c r="H1479">
        <v>362.54</v>
      </c>
      <c r="I1479">
        <v>241.11</v>
      </c>
      <c r="J1479">
        <v>12.29</v>
      </c>
      <c r="K1479">
        <v>1812.7</v>
      </c>
      <c r="L1479">
        <v>1205.5500000000002</v>
      </c>
      <c r="M1479">
        <v>61.449999999999996</v>
      </c>
    </row>
    <row r="1480" spans="2:13" x14ac:dyDescent="0.3">
      <c r="B1480" s="5">
        <v>46357</v>
      </c>
      <c r="C1480" t="s">
        <v>40</v>
      </c>
      <c r="D1480" t="s">
        <v>37</v>
      </c>
      <c r="E1480" t="s">
        <v>22</v>
      </c>
      <c r="F1480" t="s">
        <v>18</v>
      </c>
      <c r="G1480">
        <v>9</v>
      </c>
      <c r="H1480">
        <v>164.55</v>
      </c>
      <c r="I1480">
        <v>109.89</v>
      </c>
      <c r="J1480">
        <v>12.14</v>
      </c>
      <c r="K1480">
        <v>1480.95</v>
      </c>
      <c r="L1480">
        <v>989.01</v>
      </c>
      <c r="M1480">
        <v>109.26</v>
      </c>
    </row>
    <row r="1481" spans="2:13" x14ac:dyDescent="0.3">
      <c r="B1481" s="5">
        <v>46023</v>
      </c>
      <c r="C1481" t="s">
        <v>24</v>
      </c>
      <c r="D1481" t="s">
        <v>15</v>
      </c>
      <c r="E1481" t="s">
        <v>21</v>
      </c>
      <c r="F1481" t="s">
        <v>18</v>
      </c>
      <c r="G1481">
        <v>42</v>
      </c>
      <c r="H1481">
        <v>197.77</v>
      </c>
      <c r="I1481">
        <v>154.87</v>
      </c>
      <c r="J1481">
        <v>3.52</v>
      </c>
      <c r="K1481">
        <v>8306.34</v>
      </c>
      <c r="L1481">
        <v>6504.54</v>
      </c>
      <c r="M1481">
        <v>147.84</v>
      </c>
    </row>
    <row r="1482" spans="2:13" x14ac:dyDescent="0.3">
      <c r="B1482" s="5">
        <v>46023</v>
      </c>
      <c r="C1482" t="s">
        <v>25</v>
      </c>
      <c r="D1482" t="s">
        <v>15</v>
      </c>
      <c r="E1482" t="s">
        <v>20</v>
      </c>
      <c r="F1482" t="s">
        <v>18</v>
      </c>
      <c r="G1482">
        <v>33</v>
      </c>
      <c r="H1482">
        <v>316.19</v>
      </c>
      <c r="I1482">
        <v>272.13</v>
      </c>
      <c r="J1482">
        <v>3.52</v>
      </c>
      <c r="K1482">
        <v>10434.27</v>
      </c>
      <c r="L1482">
        <v>8980.2899999999991</v>
      </c>
      <c r="M1482">
        <v>116.16</v>
      </c>
    </row>
    <row r="1483" spans="2:13" x14ac:dyDescent="0.3">
      <c r="B1483" s="5">
        <v>46023</v>
      </c>
      <c r="C1483" t="s">
        <v>35</v>
      </c>
      <c r="D1483" t="s">
        <v>32</v>
      </c>
      <c r="E1483" t="s">
        <v>16</v>
      </c>
      <c r="F1483" t="s">
        <v>18</v>
      </c>
      <c r="G1483">
        <v>41</v>
      </c>
      <c r="H1483">
        <v>199.96</v>
      </c>
      <c r="I1483">
        <v>139.55000000000001</v>
      </c>
      <c r="J1483">
        <v>3.52</v>
      </c>
      <c r="K1483">
        <v>8198.36</v>
      </c>
      <c r="L1483">
        <v>5721.55</v>
      </c>
      <c r="M1483">
        <v>144.32</v>
      </c>
    </row>
    <row r="1484" spans="2:13" x14ac:dyDescent="0.3">
      <c r="B1484" s="5">
        <v>46023</v>
      </c>
      <c r="C1484" t="s">
        <v>46</v>
      </c>
      <c r="D1484" t="s">
        <v>47</v>
      </c>
      <c r="E1484" t="s">
        <v>21</v>
      </c>
      <c r="F1484" t="s">
        <v>18</v>
      </c>
      <c r="G1484">
        <v>33</v>
      </c>
      <c r="H1484">
        <v>143.16</v>
      </c>
      <c r="I1484">
        <v>93.41</v>
      </c>
      <c r="J1484">
        <v>3.52</v>
      </c>
      <c r="K1484">
        <v>4724.28</v>
      </c>
      <c r="L1484">
        <v>3082.5299999999997</v>
      </c>
      <c r="M1484">
        <v>116.16</v>
      </c>
    </row>
    <row r="1485" spans="2:13" x14ac:dyDescent="0.3">
      <c r="B1485" s="5">
        <v>46023</v>
      </c>
      <c r="C1485" t="s">
        <v>41</v>
      </c>
      <c r="D1485" t="s">
        <v>42</v>
      </c>
      <c r="E1485" t="s">
        <v>20</v>
      </c>
      <c r="F1485" t="s">
        <v>18</v>
      </c>
      <c r="G1485">
        <v>41</v>
      </c>
      <c r="H1485">
        <v>174.14</v>
      </c>
      <c r="I1485">
        <v>115.67</v>
      </c>
      <c r="J1485">
        <v>3.52</v>
      </c>
      <c r="K1485">
        <v>7139.74</v>
      </c>
      <c r="L1485">
        <v>4742.47</v>
      </c>
      <c r="M1485">
        <v>144.32</v>
      </c>
    </row>
    <row r="1486" spans="2:13" x14ac:dyDescent="0.3">
      <c r="B1486" s="5">
        <v>46023</v>
      </c>
      <c r="C1486" t="s">
        <v>44</v>
      </c>
      <c r="D1486" t="s">
        <v>42</v>
      </c>
      <c r="E1486" t="s">
        <v>21</v>
      </c>
      <c r="F1486" t="s">
        <v>18</v>
      </c>
      <c r="G1486">
        <v>11</v>
      </c>
      <c r="H1486">
        <v>205.77</v>
      </c>
      <c r="I1486">
        <v>127.72</v>
      </c>
      <c r="J1486">
        <v>3.52</v>
      </c>
      <c r="K1486">
        <v>2263.4700000000003</v>
      </c>
      <c r="L1486">
        <v>1404.92</v>
      </c>
      <c r="M1486">
        <v>38.72</v>
      </c>
    </row>
    <row r="1487" spans="2:13" x14ac:dyDescent="0.3">
      <c r="B1487" s="5">
        <v>46023</v>
      </c>
      <c r="C1487" t="s">
        <v>30</v>
      </c>
      <c r="D1487" t="s">
        <v>27</v>
      </c>
      <c r="E1487" t="s">
        <v>16</v>
      </c>
      <c r="F1487" t="s">
        <v>18</v>
      </c>
      <c r="G1487">
        <v>125</v>
      </c>
      <c r="H1487">
        <v>97.82</v>
      </c>
      <c r="I1487">
        <v>67.86</v>
      </c>
      <c r="J1487">
        <v>3.52</v>
      </c>
      <c r="K1487">
        <v>12227.5</v>
      </c>
      <c r="L1487">
        <v>8482.5</v>
      </c>
      <c r="M1487">
        <v>440</v>
      </c>
    </row>
    <row r="1488" spans="2:13" x14ac:dyDescent="0.3">
      <c r="B1488" s="5">
        <v>46023</v>
      </c>
      <c r="C1488" t="s">
        <v>38</v>
      </c>
      <c r="D1488" t="s">
        <v>37</v>
      </c>
      <c r="E1488" t="s">
        <v>16</v>
      </c>
      <c r="F1488" t="s">
        <v>18</v>
      </c>
      <c r="G1488">
        <v>39</v>
      </c>
      <c r="H1488">
        <v>227.86</v>
      </c>
      <c r="I1488">
        <v>170.29</v>
      </c>
      <c r="J1488">
        <v>3.52</v>
      </c>
      <c r="K1488">
        <v>8886.5400000000009</v>
      </c>
      <c r="L1488">
        <v>6641.3099999999995</v>
      </c>
      <c r="M1488">
        <v>137.28</v>
      </c>
    </row>
    <row r="1489" spans="2:13" x14ac:dyDescent="0.3">
      <c r="B1489" s="5">
        <v>46054</v>
      </c>
      <c r="C1489" t="s">
        <v>24</v>
      </c>
      <c r="D1489" t="s">
        <v>15</v>
      </c>
      <c r="E1489" t="s">
        <v>21</v>
      </c>
      <c r="F1489" t="s">
        <v>18</v>
      </c>
      <c r="G1489">
        <v>40</v>
      </c>
      <c r="H1489">
        <v>197.77</v>
      </c>
      <c r="I1489">
        <v>154.87</v>
      </c>
      <c r="J1489">
        <v>3.52</v>
      </c>
      <c r="K1489">
        <v>7910.8</v>
      </c>
      <c r="L1489">
        <v>6194.8</v>
      </c>
      <c r="M1489">
        <v>140.80000000000001</v>
      </c>
    </row>
    <row r="1490" spans="2:13" x14ac:dyDescent="0.3">
      <c r="B1490" s="5">
        <v>46054</v>
      </c>
      <c r="C1490" t="s">
        <v>25</v>
      </c>
      <c r="D1490" t="s">
        <v>15</v>
      </c>
      <c r="E1490" t="s">
        <v>20</v>
      </c>
      <c r="F1490" t="s">
        <v>18</v>
      </c>
      <c r="G1490">
        <v>34</v>
      </c>
      <c r="H1490">
        <v>316.19</v>
      </c>
      <c r="I1490">
        <v>272.13</v>
      </c>
      <c r="J1490">
        <v>3.52</v>
      </c>
      <c r="K1490">
        <v>10750.46</v>
      </c>
      <c r="L1490">
        <v>9252.42</v>
      </c>
      <c r="M1490">
        <v>119.68</v>
      </c>
    </row>
    <row r="1491" spans="2:13" x14ac:dyDescent="0.3">
      <c r="B1491" s="5">
        <v>46054</v>
      </c>
      <c r="C1491" t="s">
        <v>35</v>
      </c>
      <c r="D1491" t="s">
        <v>32</v>
      </c>
      <c r="E1491" t="s">
        <v>16</v>
      </c>
      <c r="F1491" t="s">
        <v>18</v>
      </c>
      <c r="G1491">
        <v>38</v>
      </c>
      <c r="H1491">
        <v>199.96</v>
      </c>
      <c r="I1491">
        <v>139.55000000000001</v>
      </c>
      <c r="J1491">
        <v>3.52</v>
      </c>
      <c r="K1491">
        <v>7598.4800000000005</v>
      </c>
      <c r="L1491">
        <v>5302.9000000000005</v>
      </c>
      <c r="M1491">
        <v>133.76</v>
      </c>
    </row>
    <row r="1492" spans="2:13" x14ac:dyDescent="0.3">
      <c r="B1492" s="5">
        <v>46054</v>
      </c>
      <c r="C1492" t="s">
        <v>46</v>
      </c>
      <c r="D1492" t="s">
        <v>47</v>
      </c>
      <c r="E1492" t="s">
        <v>21</v>
      </c>
      <c r="F1492" t="s">
        <v>18</v>
      </c>
      <c r="G1492">
        <v>31</v>
      </c>
      <c r="H1492">
        <v>143.16</v>
      </c>
      <c r="I1492">
        <v>93.41</v>
      </c>
      <c r="J1492">
        <v>3.52</v>
      </c>
      <c r="K1492">
        <v>4437.96</v>
      </c>
      <c r="L1492">
        <v>2895.71</v>
      </c>
      <c r="M1492">
        <v>109.12</v>
      </c>
    </row>
    <row r="1493" spans="2:13" x14ac:dyDescent="0.3">
      <c r="B1493" s="5">
        <v>46054</v>
      </c>
      <c r="C1493" t="s">
        <v>41</v>
      </c>
      <c r="D1493" t="s">
        <v>42</v>
      </c>
      <c r="E1493" t="s">
        <v>20</v>
      </c>
      <c r="F1493" t="s">
        <v>18</v>
      </c>
      <c r="G1493">
        <v>37</v>
      </c>
      <c r="H1493">
        <v>174.14</v>
      </c>
      <c r="I1493">
        <v>115.67</v>
      </c>
      <c r="J1493">
        <v>3.52</v>
      </c>
      <c r="K1493">
        <v>6443.1799999999994</v>
      </c>
      <c r="L1493">
        <v>4279.79</v>
      </c>
      <c r="M1493">
        <v>130.24</v>
      </c>
    </row>
    <row r="1494" spans="2:13" x14ac:dyDescent="0.3">
      <c r="B1494" s="5">
        <v>46054</v>
      </c>
      <c r="C1494" t="s">
        <v>44</v>
      </c>
      <c r="D1494" t="s">
        <v>42</v>
      </c>
      <c r="E1494" t="s">
        <v>21</v>
      </c>
      <c r="F1494" t="s">
        <v>18</v>
      </c>
      <c r="G1494">
        <v>9</v>
      </c>
      <c r="H1494">
        <v>205.77</v>
      </c>
      <c r="I1494">
        <v>127.72</v>
      </c>
      <c r="J1494">
        <v>3.52</v>
      </c>
      <c r="K1494">
        <v>1851.93</v>
      </c>
      <c r="L1494">
        <v>1149.48</v>
      </c>
      <c r="M1494">
        <v>31.68</v>
      </c>
    </row>
    <row r="1495" spans="2:13" x14ac:dyDescent="0.3">
      <c r="B1495" s="5">
        <v>46054</v>
      </c>
      <c r="C1495" t="s">
        <v>30</v>
      </c>
      <c r="D1495" t="s">
        <v>27</v>
      </c>
      <c r="E1495" t="s">
        <v>16</v>
      </c>
      <c r="F1495" t="s">
        <v>18</v>
      </c>
      <c r="G1495">
        <v>124</v>
      </c>
      <c r="H1495">
        <v>97.82</v>
      </c>
      <c r="I1495">
        <v>67.86</v>
      </c>
      <c r="J1495">
        <v>3.52</v>
      </c>
      <c r="K1495">
        <v>12129.679999999998</v>
      </c>
      <c r="L1495">
        <v>8414.64</v>
      </c>
      <c r="M1495">
        <v>436.48</v>
      </c>
    </row>
    <row r="1496" spans="2:13" x14ac:dyDescent="0.3">
      <c r="B1496" s="5">
        <v>46054</v>
      </c>
      <c r="C1496" t="s">
        <v>38</v>
      </c>
      <c r="D1496" t="s">
        <v>37</v>
      </c>
      <c r="E1496" t="s">
        <v>16</v>
      </c>
      <c r="F1496" t="s">
        <v>18</v>
      </c>
      <c r="G1496">
        <v>38</v>
      </c>
      <c r="H1496">
        <v>227.86</v>
      </c>
      <c r="I1496">
        <v>170.29</v>
      </c>
      <c r="J1496">
        <v>3.52</v>
      </c>
      <c r="K1496">
        <v>8658.68</v>
      </c>
      <c r="L1496">
        <v>6471.0199999999995</v>
      </c>
      <c r="M1496">
        <v>133.76</v>
      </c>
    </row>
    <row r="1497" spans="2:13" x14ac:dyDescent="0.3">
      <c r="B1497" s="5">
        <v>46082</v>
      </c>
      <c r="C1497" t="s">
        <v>24</v>
      </c>
      <c r="D1497" t="s">
        <v>15</v>
      </c>
      <c r="E1497" t="s">
        <v>21</v>
      </c>
      <c r="F1497" t="s">
        <v>18</v>
      </c>
      <c r="G1497">
        <v>45</v>
      </c>
      <c r="H1497">
        <v>197.77</v>
      </c>
      <c r="I1497">
        <v>154.87</v>
      </c>
      <c r="J1497">
        <v>3.52</v>
      </c>
      <c r="K1497">
        <v>8899.65</v>
      </c>
      <c r="L1497">
        <v>6969.1500000000005</v>
      </c>
      <c r="M1497">
        <v>158.4</v>
      </c>
    </row>
    <row r="1498" spans="2:13" x14ac:dyDescent="0.3">
      <c r="B1498" s="5">
        <v>46082</v>
      </c>
      <c r="C1498" t="s">
        <v>25</v>
      </c>
      <c r="D1498" t="s">
        <v>15</v>
      </c>
      <c r="E1498" t="s">
        <v>20</v>
      </c>
      <c r="F1498" t="s">
        <v>18</v>
      </c>
      <c r="G1498">
        <v>35</v>
      </c>
      <c r="H1498">
        <v>316.19</v>
      </c>
      <c r="I1498">
        <v>272.13</v>
      </c>
      <c r="J1498">
        <v>3.52</v>
      </c>
      <c r="K1498">
        <v>11066.65</v>
      </c>
      <c r="L1498">
        <v>9524.5499999999993</v>
      </c>
      <c r="M1498">
        <v>123.2</v>
      </c>
    </row>
    <row r="1499" spans="2:13" x14ac:dyDescent="0.3">
      <c r="B1499" s="5">
        <v>46082</v>
      </c>
      <c r="C1499" t="s">
        <v>35</v>
      </c>
      <c r="D1499" t="s">
        <v>32</v>
      </c>
      <c r="E1499" t="s">
        <v>16</v>
      </c>
      <c r="F1499" t="s">
        <v>18</v>
      </c>
      <c r="G1499">
        <v>39</v>
      </c>
      <c r="H1499">
        <v>199.96</v>
      </c>
      <c r="I1499">
        <v>139.55000000000001</v>
      </c>
      <c r="J1499">
        <v>3.52</v>
      </c>
      <c r="K1499">
        <v>7798.4400000000005</v>
      </c>
      <c r="L1499">
        <v>5442.4500000000007</v>
      </c>
      <c r="M1499">
        <v>137.28</v>
      </c>
    </row>
    <row r="1500" spans="2:13" x14ac:dyDescent="0.3">
      <c r="B1500" s="5">
        <v>46082</v>
      </c>
      <c r="C1500" t="s">
        <v>46</v>
      </c>
      <c r="D1500" t="s">
        <v>47</v>
      </c>
      <c r="E1500" t="s">
        <v>21</v>
      </c>
      <c r="F1500" t="s">
        <v>18</v>
      </c>
      <c r="G1500">
        <v>32</v>
      </c>
      <c r="H1500">
        <v>143.16</v>
      </c>
      <c r="I1500">
        <v>93.41</v>
      </c>
      <c r="J1500">
        <v>3.52</v>
      </c>
      <c r="K1500">
        <v>4581.12</v>
      </c>
      <c r="L1500">
        <v>2989.12</v>
      </c>
      <c r="M1500">
        <v>112.64</v>
      </c>
    </row>
    <row r="1501" spans="2:13" x14ac:dyDescent="0.3">
      <c r="B1501" s="5">
        <v>46082</v>
      </c>
      <c r="C1501" t="s">
        <v>41</v>
      </c>
      <c r="D1501" t="s">
        <v>42</v>
      </c>
      <c r="E1501" t="s">
        <v>20</v>
      </c>
      <c r="F1501" t="s">
        <v>18</v>
      </c>
      <c r="G1501">
        <v>38</v>
      </c>
      <c r="H1501">
        <v>174.14</v>
      </c>
      <c r="I1501">
        <v>115.67</v>
      </c>
      <c r="J1501">
        <v>3.52</v>
      </c>
      <c r="K1501">
        <v>6617.32</v>
      </c>
      <c r="L1501">
        <v>4395.46</v>
      </c>
      <c r="M1501">
        <v>133.76</v>
      </c>
    </row>
    <row r="1502" spans="2:13" x14ac:dyDescent="0.3">
      <c r="B1502" s="5">
        <v>46082</v>
      </c>
      <c r="C1502" t="s">
        <v>44</v>
      </c>
      <c r="D1502" t="s">
        <v>42</v>
      </c>
      <c r="E1502" t="s">
        <v>21</v>
      </c>
      <c r="F1502" t="s">
        <v>18</v>
      </c>
      <c r="G1502">
        <v>11</v>
      </c>
      <c r="H1502">
        <v>205.77</v>
      </c>
      <c r="I1502">
        <v>127.72</v>
      </c>
      <c r="J1502">
        <v>3.52</v>
      </c>
      <c r="K1502">
        <v>2263.4700000000003</v>
      </c>
      <c r="L1502">
        <v>1404.92</v>
      </c>
      <c r="M1502">
        <v>38.72</v>
      </c>
    </row>
    <row r="1503" spans="2:13" x14ac:dyDescent="0.3">
      <c r="B1503" s="5">
        <v>46082</v>
      </c>
      <c r="C1503" t="s">
        <v>30</v>
      </c>
      <c r="D1503" t="s">
        <v>27</v>
      </c>
      <c r="E1503" t="s">
        <v>16</v>
      </c>
      <c r="F1503" t="s">
        <v>18</v>
      </c>
      <c r="G1503">
        <v>130</v>
      </c>
      <c r="H1503">
        <v>97.82</v>
      </c>
      <c r="I1503">
        <v>67.86</v>
      </c>
      <c r="J1503">
        <v>3.52</v>
      </c>
      <c r="K1503">
        <v>12716.599999999999</v>
      </c>
      <c r="L1503">
        <v>8821.7999999999993</v>
      </c>
      <c r="M1503">
        <v>457.6</v>
      </c>
    </row>
    <row r="1504" spans="2:13" x14ac:dyDescent="0.3">
      <c r="B1504" s="5">
        <v>46082</v>
      </c>
      <c r="C1504" t="s">
        <v>38</v>
      </c>
      <c r="D1504" t="s">
        <v>37</v>
      </c>
      <c r="E1504" t="s">
        <v>16</v>
      </c>
      <c r="F1504" t="s">
        <v>18</v>
      </c>
      <c r="G1504">
        <v>45</v>
      </c>
      <c r="H1504">
        <v>227.86</v>
      </c>
      <c r="I1504">
        <v>170.29</v>
      </c>
      <c r="J1504">
        <v>3.52</v>
      </c>
      <c r="K1504">
        <v>10253.700000000001</v>
      </c>
      <c r="L1504">
        <v>7663.0499999999993</v>
      </c>
      <c r="M1504">
        <v>158.4</v>
      </c>
    </row>
    <row r="1505" spans="2:13" x14ac:dyDescent="0.3">
      <c r="B1505" s="5">
        <v>46113</v>
      </c>
      <c r="C1505" t="s">
        <v>24</v>
      </c>
      <c r="D1505" t="s">
        <v>15</v>
      </c>
      <c r="E1505" t="s">
        <v>21</v>
      </c>
      <c r="F1505" t="s">
        <v>18</v>
      </c>
      <c r="G1505">
        <v>50</v>
      </c>
      <c r="H1505">
        <v>197.77</v>
      </c>
      <c r="I1505">
        <v>154.87</v>
      </c>
      <c r="J1505">
        <v>3.52</v>
      </c>
      <c r="K1505">
        <v>9888.5</v>
      </c>
      <c r="L1505">
        <v>7743.5</v>
      </c>
      <c r="M1505">
        <v>176</v>
      </c>
    </row>
    <row r="1506" spans="2:13" x14ac:dyDescent="0.3">
      <c r="B1506" s="5">
        <v>46113</v>
      </c>
      <c r="C1506" t="s">
        <v>25</v>
      </c>
      <c r="D1506" t="s">
        <v>15</v>
      </c>
      <c r="E1506" t="s">
        <v>20</v>
      </c>
      <c r="F1506" t="s">
        <v>18</v>
      </c>
      <c r="G1506">
        <v>37</v>
      </c>
      <c r="H1506">
        <v>316.19</v>
      </c>
      <c r="I1506">
        <v>272.13</v>
      </c>
      <c r="J1506">
        <v>3.52</v>
      </c>
      <c r="K1506">
        <v>11699.03</v>
      </c>
      <c r="L1506">
        <v>10068.81</v>
      </c>
      <c r="M1506">
        <v>130.24</v>
      </c>
    </row>
    <row r="1507" spans="2:13" x14ac:dyDescent="0.3">
      <c r="B1507" s="5">
        <v>46113</v>
      </c>
      <c r="C1507" t="s">
        <v>35</v>
      </c>
      <c r="D1507" t="s">
        <v>32</v>
      </c>
      <c r="E1507" t="s">
        <v>16</v>
      </c>
      <c r="F1507" t="s">
        <v>18</v>
      </c>
      <c r="G1507">
        <v>39</v>
      </c>
      <c r="H1507">
        <v>199.96</v>
      </c>
      <c r="I1507">
        <v>139.55000000000001</v>
      </c>
      <c r="J1507">
        <v>3.52</v>
      </c>
      <c r="K1507">
        <v>7798.4400000000005</v>
      </c>
      <c r="L1507">
        <v>5442.4500000000007</v>
      </c>
      <c r="M1507">
        <v>137.28</v>
      </c>
    </row>
    <row r="1508" spans="2:13" x14ac:dyDescent="0.3">
      <c r="B1508" s="5">
        <v>46113</v>
      </c>
      <c r="C1508" t="s">
        <v>46</v>
      </c>
      <c r="D1508" t="s">
        <v>47</v>
      </c>
      <c r="E1508" t="s">
        <v>21</v>
      </c>
      <c r="F1508" t="s">
        <v>18</v>
      </c>
      <c r="G1508">
        <v>32</v>
      </c>
      <c r="H1508">
        <v>143.16</v>
      </c>
      <c r="I1508">
        <v>93.41</v>
      </c>
      <c r="J1508">
        <v>3.52</v>
      </c>
      <c r="K1508">
        <v>4581.12</v>
      </c>
      <c r="L1508">
        <v>2989.12</v>
      </c>
      <c r="M1508">
        <v>112.64</v>
      </c>
    </row>
    <row r="1509" spans="2:13" x14ac:dyDescent="0.3">
      <c r="B1509" s="5">
        <v>46113</v>
      </c>
      <c r="C1509" t="s">
        <v>41</v>
      </c>
      <c r="D1509" t="s">
        <v>42</v>
      </c>
      <c r="E1509" t="s">
        <v>20</v>
      </c>
      <c r="F1509" t="s">
        <v>18</v>
      </c>
      <c r="G1509">
        <v>42</v>
      </c>
      <c r="H1509">
        <v>174.14</v>
      </c>
      <c r="I1509">
        <v>115.67</v>
      </c>
      <c r="J1509">
        <v>3.52</v>
      </c>
      <c r="K1509">
        <v>7313.8799999999992</v>
      </c>
      <c r="L1509">
        <v>4858.1400000000003</v>
      </c>
      <c r="M1509">
        <v>147.84</v>
      </c>
    </row>
    <row r="1510" spans="2:13" x14ac:dyDescent="0.3">
      <c r="B1510" s="5">
        <v>46113</v>
      </c>
      <c r="C1510" t="s">
        <v>44</v>
      </c>
      <c r="D1510" t="s">
        <v>42</v>
      </c>
      <c r="E1510" t="s">
        <v>21</v>
      </c>
      <c r="F1510" t="s">
        <v>18</v>
      </c>
      <c r="G1510">
        <v>11</v>
      </c>
      <c r="H1510">
        <v>205.77</v>
      </c>
      <c r="I1510">
        <v>127.72</v>
      </c>
      <c r="J1510">
        <v>3.52</v>
      </c>
      <c r="K1510">
        <v>2263.4700000000003</v>
      </c>
      <c r="L1510">
        <v>1404.92</v>
      </c>
      <c r="M1510">
        <v>38.72</v>
      </c>
    </row>
    <row r="1511" spans="2:13" x14ac:dyDescent="0.3">
      <c r="B1511" s="5">
        <v>46113</v>
      </c>
      <c r="C1511" t="s">
        <v>30</v>
      </c>
      <c r="D1511" t="s">
        <v>27</v>
      </c>
      <c r="E1511" t="s">
        <v>16</v>
      </c>
      <c r="F1511" t="s">
        <v>18</v>
      </c>
      <c r="G1511">
        <v>134</v>
      </c>
      <c r="H1511">
        <v>97.82</v>
      </c>
      <c r="I1511">
        <v>67.86</v>
      </c>
      <c r="J1511">
        <v>3.52</v>
      </c>
      <c r="K1511">
        <v>13107.88</v>
      </c>
      <c r="L1511">
        <v>9093.24</v>
      </c>
      <c r="M1511">
        <v>471.68</v>
      </c>
    </row>
    <row r="1512" spans="2:13" x14ac:dyDescent="0.3">
      <c r="B1512" s="5">
        <v>46113</v>
      </c>
      <c r="C1512" t="s">
        <v>38</v>
      </c>
      <c r="D1512" t="s">
        <v>37</v>
      </c>
      <c r="E1512" t="s">
        <v>16</v>
      </c>
      <c r="F1512" t="s">
        <v>18</v>
      </c>
      <c r="G1512">
        <v>46</v>
      </c>
      <c r="H1512">
        <v>227.86</v>
      </c>
      <c r="I1512">
        <v>170.29</v>
      </c>
      <c r="J1512">
        <v>3.52</v>
      </c>
      <c r="K1512">
        <v>10481.560000000001</v>
      </c>
      <c r="L1512">
        <v>7833.3399999999992</v>
      </c>
      <c r="M1512">
        <v>161.91999999999999</v>
      </c>
    </row>
    <row r="1513" spans="2:13" x14ac:dyDescent="0.3">
      <c r="B1513" s="5">
        <v>46143</v>
      </c>
      <c r="C1513" t="s">
        <v>24</v>
      </c>
      <c r="D1513" t="s">
        <v>15</v>
      </c>
      <c r="E1513" t="s">
        <v>21</v>
      </c>
      <c r="F1513" t="s">
        <v>18</v>
      </c>
      <c r="G1513">
        <v>54</v>
      </c>
      <c r="H1513">
        <v>197.77</v>
      </c>
      <c r="I1513">
        <v>154.87</v>
      </c>
      <c r="J1513">
        <v>3.52</v>
      </c>
      <c r="K1513">
        <v>10679.58</v>
      </c>
      <c r="L1513">
        <v>8362.98</v>
      </c>
      <c r="M1513">
        <v>190.08</v>
      </c>
    </row>
    <row r="1514" spans="2:13" x14ac:dyDescent="0.3">
      <c r="B1514" s="5">
        <v>46143</v>
      </c>
      <c r="C1514" t="s">
        <v>25</v>
      </c>
      <c r="D1514" t="s">
        <v>15</v>
      </c>
      <c r="E1514" t="s">
        <v>20</v>
      </c>
      <c r="F1514" t="s">
        <v>18</v>
      </c>
      <c r="G1514">
        <v>41</v>
      </c>
      <c r="H1514">
        <v>316.19</v>
      </c>
      <c r="I1514">
        <v>272.13</v>
      </c>
      <c r="J1514">
        <v>3.52</v>
      </c>
      <c r="K1514">
        <v>12963.789999999999</v>
      </c>
      <c r="L1514">
        <v>11157.33</v>
      </c>
      <c r="M1514">
        <v>144.32</v>
      </c>
    </row>
    <row r="1515" spans="2:13" x14ac:dyDescent="0.3">
      <c r="B1515" s="5">
        <v>46143</v>
      </c>
      <c r="C1515" t="s">
        <v>35</v>
      </c>
      <c r="D1515" t="s">
        <v>32</v>
      </c>
      <c r="E1515" t="s">
        <v>16</v>
      </c>
      <c r="F1515" t="s">
        <v>18</v>
      </c>
      <c r="G1515">
        <v>40</v>
      </c>
      <c r="H1515">
        <v>199.96</v>
      </c>
      <c r="I1515">
        <v>139.55000000000001</v>
      </c>
      <c r="J1515">
        <v>3.52</v>
      </c>
      <c r="K1515">
        <v>7998.4000000000005</v>
      </c>
      <c r="L1515">
        <v>5582</v>
      </c>
      <c r="M1515">
        <v>140.80000000000001</v>
      </c>
    </row>
    <row r="1516" spans="2:13" x14ac:dyDescent="0.3">
      <c r="B1516" s="5">
        <v>46143</v>
      </c>
      <c r="C1516" t="s">
        <v>46</v>
      </c>
      <c r="D1516" t="s">
        <v>47</v>
      </c>
      <c r="E1516" t="s">
        <v>21</v>
      </c>
      <c r="F1516" t="s">
        <v>18</v>
      </c>
      <c r="G1516">
        <v>31</v>
      </c>
      <c r="H1516">
        <v>143.16</v>
      </c>
      <c r="I1516">
        <v>93.41</v>
      </c>
      <c r="J1516">
        <v>3.52</v>
      </c>
      <c r="K1516">
        <v>4437.96</v>
      </c>
      <c r="L1516">
        <v>2895.71</v>
      </c>
      <c r="M1516">
        <v>109.12</v>
      </c>
    </row>
    <row r="1517" spans="2:13" x14ac:dyDescent="0.3">
      <c r="B1517" s="5">
        <v>46143</v>
      </c>
      <c r="C1517" t="s">
        <v>41</v>
      </c>
      <c r="D1517" t="s">
        <v>42</v>
      </c>
      <c r="E1517" t="s">
        <v>20</v>
      </c>
      <c r="F1517" t="s">
        <v>18</v>
      </c>
      <c r="G1517">
        <v>40</v>
      </c>
      <c r="H1517">
        <v>174.14</v>
      </c>
      <c r="I1517">
        <v>115.67</v>
      </c>
      <c r="J1517">
        <v>3.52</v>
      </c>
      <c r="K1517">
        <v>6965.5999999999995</v>
      </c>
      <c r="L1517">
        <v>4626.8</v>
      </c>
      <c r="M1517">
        <v>140.80000000000001</v>
      </c>
    </row>
    <row r="1518" spans="2:13" x14ac:dyDescent="0.3">
      <c r="B1518" s="5">
        <v>46143</v>
      </c>
      <c r="C1518" t="s">
        <v>44</v>
      </c>
      <c r="D1518" t="s">
        <v>42</v>
      </c>
      <c r="E1518" t="s">
        <v>21</v>
      </c>
      <c r="F1518" t="s">
        <v>18</v>
      </c>
      <c r="G1518">
        <v>11</v>
      </c>
      <c r="H1518">
        <v>205.77</v>
      </c>
      <c r="I1518">
        <v>127.72</v>
      </c>
      <c r="J1518">
        <v>3.52</v>
      </c>
      <c r="K1518">
        <v>2263.4700000000003</v>
      </c>
      <c r="L1518">
        <v>1404.92</v>
      </c>
      <c r="M1518">
        <v>38.72</v>
      </c>
    </row>
    <row r="1519" spans="2:13" x14ac:dyDescent="0.3">
      <c r="B1519" s="5">
        <v>46143</v>
      </c>
      <c r="C1519" t="s">
        <v>30</v>
      </c>
      <c r="D1519" t="s">
        <v>27</v>
      </c>
      <c r="E1519" t="s">
        <v>16</v>
      </c>
      <c r="F1519" t="s">
        <v>18</v>
      </c>
      <c r="G1519">
        <v>145</v>
      </c>
      <c r="H1519">
        <v>97.82</v>
      </c>
      <c r="I1519">
        <v>67.86</v>
      </c>
      <c r="J1519">
        <v>3.52</v>
      </c>
      <c r="K1519">
        <v>14183.9</v>
      </c>
      <c r="L1519">
        <v>9839.7000000000007</v>
      </c>
      <c r="M1519">
        <v>510.4</v>
      </c>
    </row>
    <row r="1520" spans="2:13" x14ac:dyDescent="0.3">
      <c r="B1520" s="5">
        <v>46143</v>
      </c>
      <c r="C1520" t="s">
        <v>38</v>
      </c>
      <c r="D1520" t="s">
        <v>37</v>
      </c>
      <c r="E1520" t="s">
        <v>16</v>
      </c>
      <c r="F1520" t="s">
        <v>18</v>
      </c>
      <c r="G1520">
        <v>60</v>
      </c>
      <c r="H1520">
        <v>227.86</v>
      </c>
      <c r="I1520">
        <v>170.29</v>
      </c>
      <c r="J1520">
        <v>3.52</v>
      </c>
      <c r="K1520">
        <v>13671.6</v>
      </c>
      <c r="L1520">
        <v>10217.4</v>
      </c>
      <c r="M1520">
        <v>211.2</v>
      </c>
    </row>
    <row r="1521" spans="2:13" x14ac:dyDescent="0.3">
      <c r="B1521" s="5">
        <v>46174</v>
      </c>
      <c r="C1521" t="s">
        <v>24</v>
      </c>
      <c r="D1521" t="s">
        <v>15</v>
      </c>
      <c r="E1521" t="s">
        <v>21</v>
      </c>
      <c r="F1521" t="s">
        <v>18</v>
      </c>
      <c r="G1521">
        <v>55</v>
      </c>
      <c r="H1521">
        <v>197.77</v>
      </c>
      <c r="I1521">
        <v>154.87</v>
      </c>
      <c r="J1521">
        <v>3.52</v>
      </c>
      <c r="K1521">
        <v>10877.35</v>
      </c>
      <c r="L1521">
        <v>8517.85</v>
      </c>
      <c r="M1521">
        <v>193.6</v>
      </c>
    </row>
    <row r="1522" spans="2:13" x14ac:dyDescent="0.3">
      <c r="B1522" s="5">
        <v>46174</v>
      </c>
      <c r="C1522" t="s">
        <v>25</v>
      </c>
      <c r="D1522" t="s">
        <v>15</v>
      </c>
      <c r="E1522" t="s">
        <v>20</v>
      </c>
      <c r="F1522" t="s">
        <v>18</v>
      </c>
      <c r="G1522">
        <v>46</v>
      </c>
      <c r="H1522">
        <v>316.19</v>
      </c>
      <c r="I1522">
        <v>272.13</v>
      </c>
      <c r="J1522">
        <v>3.52</v>
      </c>
      <c r="K1522">
        <v>14544.74</v>
      </c>
      <c r="L1522">
        <v>12517.98</v>
      </c>
      <c r="M1522">
        <v>161.91999999999999</v>
      </c>
    </row>
    <row r="1523" spans="2:13" x14ac:dyDescent="0.3">
      <c r="B1523" s="5">
        <v>46174</v>
      </c>
      <c r="C1523" t="s">
        <v>35</v>
      </c>
      <c r="D1523" t="s">
        <v>32</v>
      </c>
      <c r="E1523" t="s">
        <v>16</v>
      </c>
      <c r="F1523" t="s">
        <v>18</v>
      </c>
      <c r="G1523">
        <v>42</v>
      </c>
      <c r="H1523">
        <v>199.96</v>
      </c>
      <c r="I1523">
        <v>139.55000000000001</v>
      </c>
      <c r="J1523">
        <v>3.52</v>
      </c>
      <c r="K1523">
        <v>8398.32</v>
      </c>
      <c r="L1523">
        <v>5861.1</v>
      </c>
      <c r="M1523">
        <v>147.84</v>
      </c>
    </row>
    <row r="1524" spans="2:13" x14ac:dyDescent="0.3">
      <c r="B1524" s="5">
        <v>46174</v>
      </c>
      <c r="C1524" t="s">
        <v>46</v>
      </c>
      <c r="D1524" t="s">
        <v>47</v>
      </c>
      <c r="E1524" t="s">
        <v>21</v>
      </c>
      <c r="F1524" t="s">
        <v>18</v>
      </c>
      <c r="G1524">
        <v>32</v>
      </c>
      <c r="H1524">
        <v>143.16</v>
      </c>
      <c r="I1524">
        <v>93.41</v>
      </c>
      <c r="J1524">
        <v>3.52</v>
      </c>
      <c r="K1524">
        <v>4581.12</v>
      </c>
      <c r="L1524">
        <v>2989.12</v>
      </c>
      <c r="M1524">
        <v>112.64</v>
      </c>
    </row>
    <row r="1525" spans="2:13" x14ac:dyDescent="0.3">
      <c r="B1525" s="5">
        <v>46174</v>
      </c>
      <c r="C1525" t="s">
        <v>41</v>
      </c>
      <c r="D1525" t="s">
        <v>42</v>
      </c>
      <c r="E1525" t="s">
        <v>20</v>
      </c>
      <c r="F1525" t="s">
        <v>18</v>
      </c>
      <c r="G1525">
        <v>41</v>
      </c>
      <c r="H1525">
        <v>174.14</v>
      </c>
      <c r="I1525">
        <v>115.67</v>
      </c>
      <c r="J1525">
        <v>3.52</v>
      </c>
      <c r="K1525">
        <v>7139.74</v>
      </c>
      <c r="L1525">
        <v>4742.47</v>
      </c>
      <c r="M1525">
        <v>144.32</v>
      </c>
    </row>
    <row r="1526" spans="2:13" x14ac:dyDescent="0.3">
      <c r="B1526" s="5">
        <v>46174</v>
      </c>
      <c r="C1526" t="s">
        <v>44</v>
      </c>
      <c r="D1526" t="s">
        <v>42</v>
      </c>
      <c r="E1526" t="s">
        <v>21</v>
      </c>
      <c r="F1526" t="s">
        <v>18</v>
      </c>
      <c r="G1526">
        <v>11</v>
      </c>
      <c r="H1526">
        <v>205.77</v>
      </c>
      <c r="I1526">
        <v>127.72</v>
      </c>
      <c r="J1526">
        <v>3.52</v>
      </c>
      <c r="K1526">
        <v>2263.4700000000003</v>
      </c>
      <c r="L1526">
        <v>1404.92</v>
      </c>
      <c r="M1526">
        <v>38.72</v>
      </c>
    </row>
    <row r="1527" spans="2:13" x14ac:dyDescent="0.3">
      <c r="B1527" s="5">
        <v>46174</v>
      </c>
      <c r="C1527" t="s">
        <v>30</v>
      </c>
      <c r="D1527" t="s">
        <v>27</v>
      </c>
      <c r="E1527" t="s">
        <v>16</v>
      </c>
      <c r="F1527" t="s">
        <v>18</v>
      </c>
      <c r="G1527">
        <v>141</v>
      </c>
      <c r="H1527">
        <v>97.82</v>
      </c>
      <c r="I1527">
        <v>67.86</v>
      </c>
      <c r="J1527">
        <v>3.52</v>
      </c>
      <c r="K1527">
        <v>13792.619999999999</v>
      </c>
      <c r="L1527">
        <v>9568.26</v>
      </c>
      <c r="M1527">
        <v>496.32</v>
      </c>
    </row>
    <row r="1528" spans="2:13" x14ac:dyDescent="0.3">
      <c r="B1528" s="5">
        <v>46174</v>
      </c>
      <c r="C1528" t="s">
        <v>38</v>
      </c>
      <c r="D1528" t="s">
        <v>37</v>
      </c>
      <c r="E1528" t="s">
        <v>16</v>
      </c>
      <c r="F1528" t="s">
        <v>18</v>
      </c>
      <c r="G1528">
        <v>62</v>
      </c>
      <c r="H1528">
        <v>227.86</v>
      </c>
      <c r="I1528">
        <v>170.29</v>
      </c>
      <c r="J1528">
        <v>3.52</v>
      </c>
      <c r="K1528">
        <v>14127.320000000002</v>
      </c>
      <c r="L1528">
        <v>10557.98</v>
      </c>
      <c r="M1528">
        <v>218.24</v>
      </c>
    </row>
    <row r="1529" spans="2:13" x14ac:dyDescent="0.3">
      <c r="B1529" s="5">
        <v>46204</v>
      </c>
      <c r="C1529" t="s">
        <v>24</v>
      </c>
      <c r="D1529" t="s">
        <v>15</v>
      </c>
      <c r="E1529" t="s">
        <v>21</v>
      </c>
      <c r="F1529" t="s">
        <v>18</v>
      </c>
      <c r="G1529">
        <v>60</v>
      </c>
      <c r="H1529">
        <v>197.77</v>
      </c>
      <c r="I1529">
        <v>154.87</v>
      </c>
      <c r="J1529">
        <v>3.52</v>
      </c>
      <c r="K1529">
        <v>11866.2</v>
      </c>
      <c r="L1529">
        <v>9292.2000000000007</v>
      </c>
      <c r="M1529">
        <v>211.2</v>
      </c>
    </row>
    <row r="1530" spans="2:13" x14ac:dyDescent="0.3">
      <c r="B1530" s="5">
        <v>46204</v>
      </c>
      <c r="C1530" t="s">
        <v>25</v>
      </c>
      <c r="D1530" t="s">
        <v>15</v>
      </c>
      <c r="E1530" t="s">
        <v>20</v>
      </c>
      <c r="F1530" t="s">
        <v>18</v>
      </c>
      <c r="G1530">
        <v>48</v>
      </c>
      <c r="H1530">
        <v>316.19</v>
      </c>
      <c r="I1530">
        <v>272.13</v>
      </c>
      <c r="J1530">
        <v>3.52</v>
      </c>
      <c r="K1530">
        <v>15177.119999999999</v>
      </c>
      <c r="L1530">
        <v>13062.24</v>
      </c>
      <c r="M1530">
        <v>168.96</v>
      </c>
    </row>
    <row r="1531" spans="2:13" x14ac:dyDescent="0.3">
      <c r="B1531" s="5">
        <v>46204</v>
      </c>
      <c r="C1531" t="s">
        <v>35</v>
      </c>
      <c r="D1531" t="s">
        <v>32</v>
      </c>
      <c r="E1531" t="s">
        <v>16</v>
      </c>
      <c r="F1531" t="s">
        <v>18</v>
      </c>
      <c r="G1531">
        <v>43</v>
      </c>
      <c r="H1531">
        <v>199.96</v>
      </c>
      <c r="I1531">
        <v>139.55000000000001</v>
      </c>
      <c r="J1531">
        <v>3.52</v>
      </c>
      <c r="K1531">
        <v>8598.2800000000007</v>
      </c>
      <c r="L1531">
        <v>6000.6500000000005</v>
      </c>
      <c r="M1531">
        <v>151.36000000000001</v>
      </c>
    </row>
    <row r="1532" spans="2:13" x14ac:dyDescent="0.3">
      <c r="B1532" s="5">
        <v>46204</v>
      </c>
      <c r="C1532" t="s">
        <v>46</v>
      </c>
      <c r="D1532" t="s">
        <v>47</v>
      </c>
      <c r="E1532" t="s">
        <v>21</v>
      </c>
      <c r="F1532" t="s">
        <v>18</v>
      </c>
      <c r="G1532">
        <v>31</v>
      </c>
      <c r="H1532">
        <v>143.16</v>
      </c>
      <c r="I1532">
        <v>93.41</v>
      </c>
      <c r="J1532">
        <v>3.52</v>
      </c>
      <c r="K1532">
        <v>4437.96</v>
      </c>
      <c r="L1532">
        <v>2895.71</v>
      </c>
      <c r="M1532">
        <v>109.12</v>
      </c>
    </row>
    <row r="1533" spans="2:13" x14ac:dyDescent="0.3">
      <c r="B1533" s="5">
        <v>46204</v>
      </c>
      <c r="C1533" t="s">
        <v>41</v>
      </c>
      <c r="D1533" t="s">
        <v>42</v>
      </c>
      <c r="E1533" t="s">
        <v>20</v>
      </c>
      <c r="F1533" t="s">
        <v>18</v>
      </c>
      <c r="G1533">
        <v>44</v>
      </c>
      <c r="H1533">
        <v>174.14</v>
      </c>
      <c r="I1533">
        <v>115.67</v>
      </c>
      <c r="J1533">
        <v>3.52</v>
      </c>
      <c r="K1533">
        <v>7662.16</v>
      </c>
      <c r="L1533">
        <v>5089.4800000000005</v>
      </c>
      <c r="M1533">
        <v>154.88</v>
      </c>
    </row>
    <row r="1534" spans="2:13" x14ac:dyDescent="0.3">
      <c r="B1534" s="5">
        <v>46204</v>
      </c>
      <c r="C1534" t="s">
        <v>44</v>
      </c>
      <c r="D1534" t="s">
        <v>42</v>
      </c>
      <c r="E1534" t="s">
        <v>21</v>
      </c>
      <c r="F1534" t="s">
        <v>18</v>
      </c>
      <c r="G1534">
        <v>11</v>
      </c>
      <c r="H1534">
        <v>205.77</v>
      </c>
      <c r="I1534">
        <v>127.72</v>
      </c>
      <c r="J1534">
        <v>3.52</v>
      </c>
      <c r="K1534">
        <v>2263.4700000000003</v>
      </c>
      <c r="L1534">
        <v>1404.92</v>
      </c>
      <c r="M1534">
        <v>38.72</v>
      </c>
    </row>
    <row r="1535" spans="2:13" x14ac:dyDescent="0.3">
      <c r="B1535" s="5">
        <v>46204</v>
      </c>
      <c r="C1535" t="s">
        <v>30</v>
      </c>
      <c r="D1535" t="s">
        <v>27</v>
      </c>
      <c r="E1535" t="s">
        <v>16</v>
      </c>
      <c r="F1535" t="s">
        <v>18</v>
      </c>
      <c r="G1535">
        <v>141</v>
      </c>
      <c r="H1535">
        <v>97.82</v>
      </c>
      <c r="I1535">
        <v>67.86</v>
      </c>
      <c r="J1535">
        <v>3.52</v>
      </c>
      <c r="K1535">
        <v>13792.619999999999</v>
      </c>
      <c r="L1535">
        <v>9568.26</v>
      </c>
      <c r="M1535">
        <v>496.32</v>
      </c>
    </row>
    <row r="1536" spans="2:13" x14ac:dyDescent="0.3">
      <c r="B1536" s="5">
        <v>46204</v>
      </c>
      <c r="C1536" t="s">
        <v>38</v>
      </c>
      <c r="D1536" t="s">
        <v>37</v>
      </c>
      <c r="E1536" t="s">
        <v>16</v>
      </c>
      <c r="F1536" t="s">
        <v>18</v>
      </c>
      <c r="G1536">
        <v>58</v>
      </c>
      <c r="H1536">
        <v>227.86</v>
      </c>
      <c r="I1536">
        <v>170.29</v>
      </c>
      <c r="J1536">
        <v>3.52</v>
      </c>
      <c r="K1536">
        <v>13215.880000000001</v>
      </c>
      <c r="L1536">
        <v>9876.82</v>
      </c>
      <c r="M1536">
        <v>204.16</v>
      </c>
    </row>
    <row r="1537" spans="2:13" x14ac:dyDescent="0.3">
      <c r="B1537" s="5">
        <v>46235</v>
      </c>
      <c r="C1537" t="s">
        <v>24</v>
      </c>
      <c r="D1537" t="s">
        <v>15</v>
      </c>
      <c r="E1537" t="s">
        <v>21</v>
      </c>
      <c r="F1537" t="s">
        <v>18</v>
      </c>
      <c r="G1537">
        <v>54</v>
      </c>
      <c r="H1537">
        <v>197.77</v>
      </c>
      <c r="I1537">
        <v>154.87</v>
      </c>
      <c r="J1537">
        <v>3.52</v>
      </c>
      <c r="K1537">
        <v>10679.58</v>
      </c>
      <c r="L1537">
        <v>8362.98</v>
      </c>
      <c r="M1537">
        <v>190.08</v>
      </c>
    </row>
    <row r="1538" spans="2:13" x14ac:dyDescent="0.3">
      <c r="B1538" s="5">
        <v>46235</v>
      </c>
      <c r="C1538" t="s">
        <v>25</v>
      </c>
      <c r="D1538" t="s">
        <v>15</v>
      </c>
      <c r="E1538" t="s">
        <v>20</v>
      </c>
      <c r="F1538" t="s">
        <v>18</v>
      </c>
      <c r="G1538">
        <v>42</v>
      </c>
      <c r="H1538">
        <v>316.19</v>
      </c>
      <c r="I1538">
        <v>272.13</v>
      </c>
      <c r="J1538">
        <v>3.52</v>
      </c>
      <c r="K1538">
        <v>13279.98</v>
      </c>
      <c r="L1538">
        <v>11429.46</v>
      </c>
      <c r="M1538">
        <v>147.84</v>
      </c>
    </row>
    <row r="1539" spans="2:13" x14ac:dyDescent="0.3">
      <c r="B1539" s="5">
        <v>46235</v>
      </c>
      <c r="C1539" t="s">
        <v>35</v>
      </c>
      <c r="D1539" t="s">
        <v>32</v>
      </c>
      <c r="E1539" t="s">
        <v>16</v>
      </c>
      <c r="F1539" t="s">
        <v>18</v>
      </c>
      <c r="G1539">
        <v>41</v>
      </c>
      <c r="H1539">
        <v>199.96</v>
      </c>
      <c r="I1539">
        <v>139.55000000000001</v>
      </c>
      <c r="J1539">
        <v>3.52</v>
      </c>
      <c r="K1539">
        <v>8198.36</v>
      </c>
      <c r="L1539">
        <v>5721.55</v>
      </c>
      <c r="M1539">
        <v>144.32</v>
      </c>
    </row>
    <row r="1540" spans="2:13" x14ac:dyDescent="0.3">
      <c r="B1540" s="5">
        <v>46235</v>
      </c>
      <c r="C1540" t="s">
        <v>46</v>
      </c>
      <c r="D1540" t="s">
        <v>47</v>
      </c>
      <c r="E1540" t="s">
        <v>21</v>
      </c>
      <c r="F1540" t="s">
        <v>18</v>
      </c>
      <c r="G1540">
        <v>32</v>
      </c>
      <c r="H1540">
        <v>143.16</v>
      </c>
      <c r="I1540">
        <v>93.41</v>
      </c>
      <c r="J1540">
        <v>3.52</v>
      </c>
      <c r="K1540">
        <v>4581.12</v>
      </c>
      <c r="L1540">
        <v>2989.12</v>
      </c>
      <c r="M1540">
        <v>112.64</v>
      </c>
    </row>
    <row r="1541" spans="2:13" x14ac:dyDescent="0.3">
      <c r="B1541" s="5">
        <v>46235</v>
      </c>
      <c r="C1541" t="s">
        <v>41</v>
      </c>
      <c r="D1541" t="s">
        <v>42</v>
      </c>
      <c r="E1541" t="s">
        <v>20</v>
      </c>
      <c r="F1541" t="s">
        <v>18</v>
      </c>
      <c r="G1541">
        <v>42</v>
      </c>
      <c r="H1541">
        <v>174.14</v>
      </c>
      <c r="I1541">
        <v>115.67</v>
      </c>
      <c r="J1541">
        <v>3.52</v>
      </c>
      <c r="K1541">
        <v>7313.8799999999992</v>
      </c>
      <c r="L1541">
        <v>4858.1400000000003</v>
      </c>
      <c r="M1541">
        <v>147.84</v>
      </c>
    </row>
    <row r="1542" spans="2:13" x14ac:dyDescent="0.3">
      <c r="B1542" s="5">
        <v>46235</v>
      </c>
      <c r="C1542" t="s">
        <v>44</v>
      </c>
      <c r="D1542" t="s">
        <v>42</v>
      </c>
      <c r="E1542" t="s">
        <v>21</v>
      </c>
      <c r="F1542" t="s">
        <v>18</v>
      </c>
      <c r="G1542">
        <v>11</v>
      </c>
      <c r="H1542">
        <v>205.77</v>
      </c>
      <c r="I1542">
        <v>127.72</v>
      </c>
      <c r="J1542">
        <v>3.52</v>
      </c>
      <c r="K1542">
        <v>2263.4700000000003</v>
      </c>
      <c r="L1542">
        <v>1404.92</v>
      </c>
      <c r="M1542">
        <v>38.72</v>
      </c>
    </row>
    <row r="1543" spans="2:13" x14ac:dyDescent="0.3">
      <c r="B1543" s="5">
        <v>46235</v>
      </c>
      <c r="C1543" t="s">
        <v>30</v>
      </c>
      <c r="D1543" t="s">
        <v>27</v>
      </c>
      <c r="E1543" t="s">
        <v>16</v>
      </c>
      <c r="F1543" t="s">
        <v>18</v>
      </c>
      <c r="G1543">
        <v>135</v>
      </c>
      <c r="H1543">
        <v>97.82</v>
      </c>
      <c r="I1543">
        <v>67.86</v>
      </c>
      <c r="J1543">
        <v>3.52</v>
      </c>
      <c r="K1543">
        <v>13205.699999999999</v>
      </c>
      <c r="L1543">
        <v>9161.1</v>
      </c>
      <c r="M1543">
        <v>475.2</v>
      </c>
    </row>
    <row r="1544" spans="2:13" x14ac:dyDescent="0.3">
      <c r="B1544" s="5">
        <v>46235</v>
      </c>
      <c r="C1544" t="s">
        <v>38</v>
      </c>
      <c r="D1544" t="s">
        <v>37</v>
      </c>
      <c r="E1544" t="s">
        <v>16</v>
      </c>
      <c r="F1544" t="s">
        <v>18</v>
      </c>
      <c r="G1544">
        <v>50</v>
      </c>
      <c r="H1544">
        <v>227.86</v>
      </c>
      <c r="I1544">
        <v>170.29</v>
      </c>
      <c r="J1544">
        <v>3.52</v>
      </c>
      <c r="K1544">
        <v>11393</v>
      </c>
      <c r="L1544">
        <v>8514.5</v>
      </c>
      <c r="M1544">
        <v>176</v>
      </c>
    </row>
    <row r="1545" spans="2:13" x14ac:dyDescent="0.3">
      <c r="B1545" s="5">
        <v>46266</v>
      </c>
      <c r="C1545" t="s">
        <v>24</v>
      </c>
      <c r="D1545" t="s">
        <v>15</v>
      </c>
      <c r="E1545" t="s">
        <v>21</v>
      </c>
      <c r="F1545" t="s">
        <v>18</v>
      </c>
      <c r="G1545">
        <v>48</v>
      </c>
      <c r="H1545">
        <v>197.77</v>
      </c>
      <c r="I1545">
        <v>154.87</v>
      </c>
      <c r="J1545">
        <v>3.52</v>
      </c>
      <c r="K1545">
        <v>9492.9600000000009</v>
      </c>
      <c r="L1545">
        <v>7433.76</v>
      </c>
      <c r="M1545">
        <v>168.96</v>
      </c>
    </row>
    <row r="1546" spans="2:13" x14ac:dyDescent="0.3">
      <c r="B1546" s="5">
        <v>46266</v>
      </c>
      <c r="C1546" t="s">
        <v>25</v>
      </c>
      <c r="D1546" t="s">
        <v>15</v>
      </c>
      <c r="E1546" t="s">
        <v>20</v>
      </c>
      <c r="F1546" t="s">
        <v>18</v>
      </c>
      <c r="G1546">
        <v>38</v>
      </c>
      <c r="H1546">
        <v>316.19</v>
      </c>
      <c r="I1546">
        <v>272.13</v>
      </c>
      <c r="J1546">
        <v>3.52</v>
      </c>
      <c r="K1546">
        <v>12015.22</v>
      </c>
      <c r="L1546">
        <v>10340.94</v>
      </c>
      <c r="M1546">
        <v>133.76</v>
      </c>
    </row>
    <row r="1547" spans="2:13" x14ac:dyDescent="0.3">
      <c r="B1547" s="5">
        <v>46266</v>
      </c>
      <c r="C1547" t="s">
        <v>35</v>
      </c>
      <c r="D1547" t="s">
        <v>32</v>
      </c>
      <c r="E1547" t="s">
        <v>16</v>
      </c>
      <c r="F1547" t="s">
        <v>18</v>
      </c>
      <c r="G1547">
        <v>40</v>
      </c>
      <c r="H1547">
        <v>199.96</v>
      </c>
      <c r="I1547">
        <v>139.55000000000001</v>
      </c>
      <c r="J1547">
        <v>3.52</v>
      </c>
      <c r="K1547">
        <v>7998.4000000000005</v>
      </c>
      <c r="L1547">
        <v>5582</v>
      </c>
      <c r="M1547">
        <v>140.80000000000001</v>
      </c>
    </row>
    <row r="1548" spans="2:13" x14ac:dyDescent="0.3">
      <c r="B1548" s="5">
        <v>46266</v>
      </c>
      <c r="C1548" t="s">
        <v>46</v>
      </c>
      <c r="D1548" t="s">
        <v>47</v>
      </c>
      <c r="E1548" t="s">
        <v>21</v>
      </c>
      <c r="F1548" t="s">
        <v>18</v>
      </c>
      <c r="G1548">
        <v>32</v>
      </c>
      <c r="H1548">
        <v>143.16</v>
      </c>
      <c r="I1548">
        <v>93.41</v>
      </c>
      <c r="J1548">
        <v>3.52</v>
      </c>
      <c r="K1548">
        <v>4581.12</v>
      </c>
      <c r="L1548">
        <v>2989.12</v>
      </c>
      <c r="M1548">
        <v>112.64</v>
      </c>
    </row>
    <row r="1549" spans="2:13" x14ac:dyDescent="0.3">
      <c r="B1549" s="5">
        <v>46266</v>
      </c>
      <c r="C1549" t="s">
        <v>41</v>
      </c>
      <c r="D1549" t="s">
        <v>42</v>
      </c>
      <c r="E1549" t="s">
        <v>20</v>
      </c>
      <c r="F1549" t="s">
        <v>18</v>
      </c>
      <c r="G1549">
        <v>43</v>
      </c>
      <c r="H1549">
        <v>174.14</v>
      </c>
      <c r="I1549">
        <v>115.67</v>
      </c>
      <c r="J1549">
        <v>3.52</v>
      </c>
      <c r="K1549">
        <v>7488.0199999999995</v>
      </c>
      <c r="L1549">
        <v>4973.8100000000004</v>
      </c>
      <c r="M1549">
        <v>151.36000000000001</v>
      </c>
    </row>
    <row r="1550" spans="2:13" x14ac:dyDescent="0.3">
      <c r="B1550" s="5">
        <v>46266</v>
      </c>
      <c r="C1550" t="s">
        <v>44</v>
      </c>
      <c r="D1550" t="s">
        <v>42</v>
      </c>
      <c r="E1550" t="s">
        <v>21</v>
      </c>
      <c r="F1550" t="s">
        <v>18</v>
      </c>
      <c r="G1550">
        <v>12</v>
      </c>
      <c r="H1550">
        <v>205.77</v>
      </c>
      <c r="I1550">
        <v>127.72</v>
      </c>
      <c r="J1550">
        <v>3.52</v>
      </c>
      <c r="K1550">
        <v>2469.2400000000002</v>
      </c>
      <c r="L1550">
        <v>1532.6399999999999</v>
      </c>
      <c r="M1550">
        <v>42.24</v>
      </c>
    </row>
    <row r="1551" spans="2:13" x14ac:dyDescent="0.3">
      <c r="B1551" s="5">
        <v>46266</v>
      </c>
      <c r="C1551" t="s">
        <v>30</v>
      </c>
      <c r="D1551" t="s">
        <v>27</v>
      </c>
      <c r="E1551" t="s">
        <v>16</v>
      </c>
      <c r="F1551" t="s">
        <v>18</v>
      </c>
      <c r="G1551">
        <v>129</v>
      </c>
      <c r="H1551">
        <v>97.82</v>
      </c>
      <c r="I1551">
        <v>67.86</v>
      </c>
      <c r="J1551">
        <v>3.52</v>
      </c>
      <c r="K1551">
        <v>12618.779999999999</v>
      </c>
      <c r="L1551">
        <v>8753.94</v>
      </c>
      <c r="M1551">
        <v>454.08</v>
      </c>
    </row>
    <row r="1552" spans="2:13" x14ac:dyDescent="0.3">
      <c r="B1552" s="5">
        <v>46266</v>
      </c>
      <c r="C1552" t="s">
        <v>38</v>
      </c>
      <c r="D1552" t="s">
        <v>37</v>
      </c>
      <c r="E1552" t="s">
        <v>16</v>
      </c>
      <c r="F1552" t="s">
        <v>18</v>
      </c>
      <c r="G1552">
        <v>46</v>
      </c>
      <c r="H1552">
        <v>227.86</v>
      </c>
      <c r="I1552">
        <v>170.29</v>
      </c>
      <c r="J1552">
        <v>3.52</v>
      </c>
      <c r="K1552">
        <v>10481.560000000001</v>
      </c>
      <c r="L1552">
        <v>7833.3399999999992</v>
      </c>
      <c r="M1552">
        <v>161.91999999999999</v>
      </c>
    </row>
    <row r="1553" spans="2:13" x14ac:dyDescent="0.3">
      <c r="B1553" s="5">
        <v>46296</v>
      </c>
      <c r="C1553" t="s">
        <v>24</v>
      </c>
      <c r="D1553" t="s">
        <v>15</v>
      </c>
      <c r="E1553" t="s">
        <v>21</v>
      </c>
      <c r="F1553" t="s">
        <v>18</v>
      </c>
      <c r="G1553">
        <v>47</v>
      </c>
      <c r="H1553">
        <v>197.77</v>
      </c>
      <c r="I1553">
        <v>154.87</v>
      </c>
      <c r="J1553">
        <v>3.52</v>
      </c>
      <c r="K1553">
        <v>9295.19</v>
      </c>
      <c r="L1553">
        <v>7278.89</v>
      </c>
      <c r="M1553">
        <v>165.44</v>
      </c>
    </row>
    <row r="1554" spans="2:13" x14ac:dyDescent="0.3">
      <c r="B1554" s="5">
        <v>46296</v>
      </c>
      <c r="C1554" t="s">
        <v>25</v>
      </c>
      <c r="D1554" t="s">
        <v>15</v>
      </c>
      <c r="E1554" t="s">
        <v>20</v>
      </c>
      <c r="F1554" t="s">
        <v>18</v>
      </c>
      <c r="G1554">
        <v>35</v>
      </c>
      <c r="H1554">
        <v>316.19</v>
      </c>
      <c r="I1554">
        <v>272.13</v>
      </c>
      <c r="J1554">
        <v>3.52</v>
      </c>
      <c r="K1554">
        <v>11066.65</v>
      </c>
      <c r="L1554">
        <v>9524.5499999999993</v>
      </c>
      <c r="M1554">
        <v>123.2</v>
      </c>
    </row>
    <row r="1555" spans="2:13" x14ac:dyDescent="0.3">
      <c r="B1555" s="5">
        <v>46296</v>
      </c>
      <c r="C1555" t="s">
        <v>35</v>
      </c>
      <c r="D1555" t="s">
        <v>32</v>
      </c>
      <c r="E1555" t="s">
        <v>16</v>
      </c>
      <c r="F1555" t="s">
        <v>18</v>
      </c>
      <c r="G1555">
        <v>39</v>
      </c>
      <c r="H1555">
        <v>199.96</v>
      </c>
      <c r="I1555">
        <v>139.55000000000001</v>
      </c>
      <c r="J1555">
        <v>3.52</v>
      </c>
      <c r="K1555">
        <v>7798.4400000000005</v>
      </c>
      <c r="L1555">
        <v>5442.4500000000007</v>
      </c>
      <c r="M1555">
        <v>137.28</v>
      </c>
    </row>
    <row r="1556" spans="2:13" x14ac:dyDescent="0.3">
      <c r="B1556" s="5">
        <v>46296</v>
      </c>
      <c r="C1556" t="s">
        <v>46</v>
      </c>
      <c r="D1556" t="s">
        <v>47</v>
      </c>
      <c r="E1556" t="s">
        <v>21</v>
      </c>
      <c r="F1556" t="s">
        <v>18</v>
      </c>
      <c r="G1556">
        <v>34</v>
      </c>
      <c r="H1556">
        <v>143.16</v>
      </c>
      <c r="I1556">
        <v>93.41</v>
      </c>
      <c r="J1556">
        <v>3.52</v>
      </c>
      <c r="K1556">
        <v>4867.4399999999996</v>
      </c>
      <c r="L1556">
        <v>3175.94</v>
      </c>
      <c r="M1556">
        <v>119.68</v>
      </c>
    </row>
    <row r="1557" spans="2:13" x14ac:dyDescent="0.3">
      <c r="B1557" s="5">
        <v>46296</v>
      </c>
      <c r="C1557" t="s">
        <v>41</v>
      </c>
      <c r="D1557" t="s">
        <v>42</v>
      </c>
      <c r="E1557" t="s">
        <v>20</v>
      </c>
      <c r="F1557" t="s">
        <v>18</v>
      </c>
      <c r="G1557">
        <v>49</v>
      </c>
      <c r="H1557">
        <v>174.14</v>
      </c>
      <c r="I1557">
        <v>115.67</v>
      </c>
      <c r="J1557">
        <v>3.52</v>
      </c>
      <c r="K1557">
        <v>8532.8599999999988</v>
      </c>
      <c r="L1557">
        <v>5667.83</v>
      </c>
      <c r="M1557">
        <v>172.48</v>
      </c>
    </row>
    <row r="1558" spans="2:13" x14ac:dyDescent="0.3">
      <c r="B1558" s="5">
        <v>46296</v>
      </c>
      <c r="C1558" t="s">
        <v>44</v>
      </c>
      <c r="D1558" t="s">
        <v>42</v>
      </c>
      <c r="E1558" t="s">
        <v>21</v>
      </c>
      <c r="F1558" t="s">
        <v>18</v>
      </c>
      <c r="G1558">
        <v>14</v>
      </c>
      <c r="H1558">
        <v>205.77</v>
      </c>
      <c r="I1558">
        <v>127.72</v>
      </c>
      <c r="J1558">
        <v>3.52</v>
      </c>
      <c r="K1558">
        <v>2880.78</v>
      </c>
      <c r="L1558">
        <v>1788.08</v>
      </c>
      <c r="M1558">
        <v>49.28</v>
      </c>
    </row>
    <row r="1559" spans="2:13" x14ac:dyDescent="0.3">
      <c r="B1559" s="5">
        <v>46296</v>
      </c>
      <c r="C1559" t="s">
        <v>30</v>
      </c>
      <c r="D1559" t="s">
        <v>27</v>
      </c>
      <c r="E1559" t="s">
        <v>16</v>
      </c>
      <c r="F1559" t="s">
        <v>18</v>
      </c>
      <c r="G1559">
        <v>125</v>
      </c>
      <c r="H1559">
        <v>97.82</v>
      </c>
      <c r="I1559">
        <v>67.86</v>
      </c>
      <c r="J1559">
        <v>3.52</v>
      </c>
      <c r="K1559">
        <v>12227.5</v>
      </c>
      <c r="L1559">
        <v>8482.5</v>
      </c>
      <c r="M1559">
        <v>440</v>
      </c>
    </row>
    <row r="1560" spans="2:13" x14ac:dyDescent="0.3">
      <c r="B1560" s="5">
        <v>46296</v>
      </c>
      <c r="C1560" t="s">
        <v>38</v>
      </c>
      <c r="D1560" t="s">
        <v>37</v>
      </c>
      <c r="E1560" t="s">
        <v>16</v>
      </c>
      <c r="F1560" t="s">
        <v>18</v>
      </c>
      <c r="G1560">
        <v>41</v>
      </c>
      <c r="H1560">
        <v>227.86</v>
      </c>
      <c r="I1560">
        <v>170.29</v>
      </c>
      <c r="J1560">
        <v>3.52</v>
      </c>
      <c r="K1560">
        <v>9342.26</v>
      </c>
      <c r="L1560">
        <v>6981.8899999999994</v>
      </c>
      <c r="M1560">
        <v>144.32</v>
      </c>
    </row>
    <row r="1561" spans="2:13" x14ac:dyDescent="0.3">
      <c r="B1561" s="5">
        <v>46327</v>
      </c>
      <c r="C1561" t="s">
        <v>24</v>
      </c>
      <c r="D1561" t="s">
        <v>15</v>
      </c>
      <c r="E1561" t="s">
        <v>21</v>
      </c>
      <c r="F1561" t="s">
        <v>18</v>
      </c>
      <c r="G1561">
        <v>43</v>
      </c>
      <c r="H1561">
        <v>197.77</v>
      </c>
      <c r="I1561">
        <v>154.87</v>
      </c>
      <c r="J1561">
        <v>3.52</v>
      </c>
      <c r="K1561">
        <v>8504.11</v>
      </c>
      <c r="L1561">
        <v>6659.41</v>
      </c>
      <c r="M1561">
        <v>151.36000000000001</v>
      </c>
    </row>
    <row r="1562" spans="2:13" x14ac:dyDescent="0.3">
      <c r="B1562" s="5">
        <v>46327</v>
      </c>
      <c r="C1562" t="s">
        <v>25</v>
      </c>
      <c r="D1562" t="s">
        <v>15</v>
      </c>
      <c r="E1562" t="s">
        <v>20</v>
      </c>
      <c r="F1562" t="s">
        <v>18</v>
      </c>
      <c r="G1562">
        <v>34</v>
      </c>
      <c r="H1562">
        <v>316.19</v>
      </c>
      <c r="I1562">
        <v>272.13</v>
      </c>
      <c r="J1562">
        <v>3.52</v>
      </c>
      <c r="K1562">
        <v>10750.46</v>
      </c>
      <c r="L1562">
        <v>9252.42</v>
      </c>
      <c r="M1562">
        <v>119.68</v>
      </c>
    </row>
    <row r="1563" spans="2:13" x14ac:dyDescent="0.3">
      <c r="B1563" s="5">
        <v>46327</v>
      </c>
      <c r="C1563" t="s">
        <v>35</v>
      </c>
      <c r="D1563" t="s">
        <v>32</v>
      </c>
      <c r="E1563" t="s">
        <v>16</v>
      </c>
      <c r="F1563" t="s">
        <v>18</v>
      </c>
      <c r="G1563">
        <v>40</v>
      </c>
      <c r="H1563">
        <v>199.96</v>
      </c>
      <c r="I1563">
        <v>139.55000000000001</v>
      </c>
      <c r="J1563">
        <v>3.52</v>
      </c>
      <c r="K1563">
        <v>7998.4000000000005</v>
      </c>
      <c r="L1563">
        <v>5582</v>
      </c>
      <c r="M1563">
        <v>140.80000000000001</v>
      </c>
    </row>
    <row r="1564" spans="2:13" x14ac:dyDescent="0.3">
      <c r="B1564" s="5">
        <v>46327</v>
      </c>
      <c r="C1564" t="s">
        <v>46</v>
      </c>
      <c r="D1564" t="s">
        <v>47</v>
      </c>
      <c r="E1564" t="s">
        <v>21</v>
      </c>
      <c r="F1564" t="s">
        <v>18</v>
      </c>
      <c r="G1564">
        <v>38</v>
      </c>
      <c r="H1564">
        <v>143.16</v>
      </c>
      <c r="I1564">
        <v>93.41</v>
      </c>
      <c r="J1564">
        <v>3.52</v>
      </c>
      <c r="K1564">
        <v>5440.08</v>
      </c>
      <c r="L1564">
        <v>3549.58</v>
      </c>
      <c r="M1564">
        <v>133.76</v>
      </c>
    </row>
    <row r="1565" spans="2:13" x14ac:dyDescent="0.3">
      <c r="B1565" s="5">
        <v>46327</v>
      </c>
      <c r="C1565" t="s">
        <v>41</v>
      </c>
      <c r="D1565" t="s">
        <v>42</v>
      </c>
      <c r="E1565" t="s">
        <v>20</v>
      </c>
      <c r="F1565" t="s">
        <v>18</v>
      </c>
      <c r="G1565">
        <v>57</v>
      </c>
      <c r="H1565">
        <v>174.14</v>
      </c>
      <c r="I1565">
        <v>115.67</v>
      </c>
      <c r="J1565">
        <v>3.52</v>
      </c>
      <c r="K1565">
        <v>9925.98</v>
      </c>
      <c r="L1565">
        <v>6593.1900000000005</v>
      </c>
      <c r="M1565">
        <v>200.64000000000001</v>
      </c>
    </row>
    <row r="1566" spans="2:13" x14ac:dyDescent="0.3">
      <c r="B1566" s="5">
        <v>46327</v>
      </c>
      <c r="C1566" t="s">
        <v>44</v>
      </c>
      <c r="D1566" t="s">
        <v>42</v>
      </c>
      <c r="E1566" t="s">
        <v>21</v>
      </c>
      <c r="F1566" t="s">
        <v>18</v>
      </c>
      <c r="G1566">
        <v>16</v>
      </c>
      <c r="H1566">
        <v>205.77</v>
      </c>
      <c r="I1566">
        <v>127.72</v>
      </c>
      <c r="J1566">
        <v>3.52</v>
      </c>
      <c r="K1566">
        <v>3292.32</v>
      </c>
      <c r="L1566">
        <v>2043.52</v>
      </c>
      <c r="M1566">
        <v>56.32</v>
      </c>
    </row>
    <row r="1567" spans="2:13" x14ac:dyDescent="0.3">
      <c r="B1567" s="5">
        <v>46327</v>
      </c>
      <c r="C1567" t="s">
        <v>30</v>
      </c>
      <c r="D1567" t="s">
        <v>27</v>
      </c>
      <c r="E1567" t="s">
        <v>16</v>
      </c>
      <c r="F1567" t="s">
        <v>18</v>
      </c>
      <c r="G1567">
        <v>130</v>
      </c>
      <c r="H1567">
        <v>97.82</v>
      </c>
      <c r="I1567">
        <v>67.86</v>
      </c>
      <c r="J1567">
        <v>3.52</v>
      </c>
      <c r="K1567">
        <v>12716.599999999999</v>
      </c>
      <c r="L1567">
        <v>8821.7999999999993</v>
      </c>
      <c r="M1567">
        <v>457.6</v>
      </c>
    </row>
    <row r="1568" spans="2:13" x14ac:dyDescent="0.3">
      <c r="B1568" s="5">
        <v>46327</v>
      </c>
      <c r="C1568" t="s">
        <v>38</v>
      </c>
      <c r="D1568" t="s">
        <v>37</v>
      </c>
      <c r="E1568" t="s">
        <v>16</v>
      </c>
      <c r="F1568" t="s">
        <v>18</v>
      </c>
      <c r="G1568">
        <v>41</v>
      </c>
      <c r="H1568">
        <v>227.86</v>
      </c>
      <c r="I1568">
        <v>170.29</v>
      </c>
      <c r="J1568">
        <v>3.52</v>
      </c>
      <c r="K1568">
        <v>9342.26</v>
      </c>
      <c r="L1568">
        <v>6981.8899999999994</v>
      </c>
      <c r="M1568">
        <v>144.32</v>
      </c>
    </row>
    <row r="1569" spans="2:13" x14ac:dyDescent="0.3">
      <c r="B1569" s="5">
        <v>46357</v>
      </c>
      <c r="C1569" t="s">
        <v>24</v>
      </c>
      <c r="D1569" t="s">
        <v>15</v>
      </c>
      <c r="E1569" t="s">
        <v>21</v>
      </c>
      <c r="F1569" t="s">
        <v>18</v>
      </c>
      <c r="G1569">
        <v>44</v>
      </c>
      <c r="H1569">
        <v>197.77</v>
      </c>
      <c r="I1569">
        <v>154.87</v>
      </c>
      <c r="J1569">
        <v>3.52</v>
      </c>
      <c r="K1569">
        <v>8701.880000000001</v>
      </c>
      <c r="L1569">
        <v>6814.2800000000007</v>
      </c>
      <c r="M1569">
        <v>154.88</v>
      </c>
    </row>
    <row r="1570" spans="2:13" x14ac:dyDescent="0.3">
      <c r="B1570" s="5">
        <v>46357</v>
      </c>
      <c r="C1570" t="s">
        <v>25</v>
      </c>
      <c r="D1570" t="s">
        <v>15</v>
      </c>
      <c r="E1570" t="s">
        <v>20</v>
      </c>
      <c r="F1570" t="s">
        <v>18</v>
      </c>
      <c r="G1570">
        <v>35</v>
      </c>
      <c r="H1570">
        <v>316.19</v>
      </c>
      <c r="I1570">
        <v>272.13</v>
      </c>
      <c r="J1570">
        <v>3.52</v>
      </c>
      <c r="K1570">
        <v>11066.65</v>
      </c>
      <c r="L1570">
        <v>9524.5499999999993</v>
      </c>
      <c r="M1570">
        <v>123.2</v>
      </c>
    </row>
    <row r="1571" spans="2:13" x14ac:dyDescent="0.3">
      <c r="B1571" s="5">
        <v>46357</v>
      </c>
      <c r="C1571" t="s">
        <v>35</v>
      </c>
      <c r="D1571" t="s">
        <v>32</v>
      </c>
      <c r="E1571" t="s">
        <v>16</v>
      </c>
      <c r="F1571" t="s">
        <v>18</v>
      </c>
      <c r="G1571">
        <v>46</v>
      </c>
      <c r="H1571">
        <v>199.96</v>
      </c>
      <c r="I1571">
        <v>139.55000000000001</v>
      </c>
      <c r="J1571">
        <v>3.52</v>
      </c>
      <c r="K1571">
        <v>9198.16</v>
      </c>
      <c r="L1571">
        <v>6419.3</v>
      </c>
      <c r="M1571">
        <v>161.91999999999999</v>
      </c>
    </row>
    <row r="1572" spans="2:13" x14ac:dyDescent="0.3">
      <c r="B1572" s="5">
        <v>46357</v>
      </c>
      <c r="C1572" t="s">
        <v>46</v>
      </c>
      <c r="D1572" t="s">
        <v>47</v>
      </c>
      <c r="E1572" t="s">
        <v>21</v>
      </c>
      <c r="F1572" t="s">
        <v>18</v>
      </c>
      <c r="G1572">
        <v>44</v>
      </c>
      <c r="H1572">
        <v>143.16</v>
      </c>
      <c r="I1572">
        <v>93.41</v>
      </c>
      <c r="J1572">
        <v>3.52</v>
      </c>
      <c r="K1572">
        <v>6299.04</v>
      </c>
      <c r="L1572">
        <v>4110.04</v>
      </c>
      <c r="M1572">
        <v>154.88</v>
      </c>
    </row>
    <row r="1573" spans="2:13" x14ac:dyDescent="0.3">
      <c r="B1573" s="5">
        <v>46357</v>
      </c>
      <c r="C1573" t="s">
        <v>41</v>
      </c>
      <c r="D1573" t="s">
        <v>42</v>
      </c>
      <c r="E1573" t="s">
        <v>20</v>
      </c>
      <c r="F1573" t="s">
        <v>18</v>
      </c>
      <c r="G1573">
        <v>64</v>
      </c>
      <c r="H1573">
        <v>174.14</v>
      </c>
      <c r="I1573">
        <v>115.67</v>
      </c>
      <c r="J1573">
        <v>3.52</v>
      </c>
      <c r="K1573">
        <v>11144.96</v>
      </c>
      <c r="L1573">
        <v>7402.88</v>
      </c>
      <c r="M1573">
        <v>225.28</v>
      </c>
    </row>
    <row r="1574" spans="2:13" x14ac:dyDescent="0.3">
      <c r="B1574" s="5">
        <v>46357</v>
      </c>
      <c r="C1574" t="s">
        <v>44</v>
      </c>
      <c r="D1574" t="s">
        <v>42</v>
      </c>
      <c r="E1574" t="s">
        <v>21</v>
      </c>
      <c r="F1574" t="s">
        <v>18</v>
      </c>
      <c r="G1574">
        <v>17</v>
      </c>
      <c r="H1574">
        <v>205.77</v>
      </c>
      <c r="I1574">
        <v>127.72</v>
      </c>
      <c r="J1574">
        <v>3.52</v>
      </c>
      <c r="K1574">
        <v>3498.09</v>
      </c>
      <c r="L1574">
        <v>2171.2399999999998</v>
      </c>
      <c r="M1574">
        <v>59.84</v>
      </c>
    </row>
    <row r="1575" spans="2:13" x14ac:dyDescent="0.3">
      <c r="B1575" s="5">
        <v>46357</v>
      </c>
      <c r="C1575" t="s">
        <v>30</v>
      </c>
      <c r="D1575" t="s">
        <v>27</v>
      </c>
      <c r="E1575" t="s">
        <v>16</v>
      </c>
      <c r="F1575" t="s">
        <v>18</v>
      </c>
      <c r="G1575">
        <v>147</v>
      </c>
      <c r="H1575">
        <v>97.82</v>
      </c>
      <c r="I1575">
        <v>67.86</v>
      </c>
      <c r="J1575">
        <v>3.52</v>
      </c>
      <c r="K1575">
        <v>14379.539999999999</v>
      </c>
      <c r="L1575">
        <v>9975.42</v>
      </c>
      <c r="M1575">
        <v>517.44000000000005</v>
      </c>
    </row>
    <row r="1576" spans="2:13" x14ac:dyDescent="0.3">
      <c r="B1576" s="5">
        <v>46357</v>
      </c>
      <c r="C1576" t="s">
        <v>38</v>
      </c>
      <c r="D1576" t="s">
        <v>37</v>
      </c>
      <c r="E1576" t="s">
        <v>16</v>
      </c>
      <c r="F1576" t="s">
        <v>18</v>
      </c>
      <c r="G1576">
        <v>44</v>
      </c>
      <c r="H1576">
        <v>227.86</v>
      </c>
      <c r="I1576">
        <v>170.29</v>
      </c>
      <c r="J1576">
        <v>3.52</v>
      </c>
      <c r="K1576">
        <v>10025.84</v>
      </c>
      <c r="L1576">
        <v>7492.7599999999993</v>
      </c>
      <c r="M1576">
        <v>154.88</v>
      </c>
    </row>
    <row r="1577" spans="2:13" x14ac:dyDescent="0.3">
      <c r="B1577" s="5">
        <v>46023</v>
      </c>
      <c r="C1577" t="s">
        <v>33</v>
      </c>
      <c r="D1577" t="s">
        <v>32</v>
      </c>
      <c r="E1577" t="s">
        <v>16</v>
      </c>
      <c r="F1577" t="s">
        <v>18</v>
      </c>
      <c r="G1577">
        <v>214</v>
      </c>
      <c r="H1577">
        <v>131.74</v>
      </c>
      <c r="I1577">
        <v>94.68</v>
      </c>
      <c r="J1577">
        <v>3.51</v>
      </c>
      <c r="K1577">
        <v>28192.36</v>
      </c>
      <c r="L1577">
        <v>20261.52</v>
      </c>
      <c r="M1577">
        <v>751.14</v>
      </c>
    </row>
    <row r="1578" spans="2:13" x14ac:dyDescent="0.3">
      <c r="B1578" s="5">
        <v>46023</v>
      </c>
      <c r="C1578" t="s">
        <v>34</v>
      </c>
      <c r="D1578" t="s">
        <v>32</v>
      </c>
      <c r="E1578" t="s">
        <v>21</v>
      </c>
      <c r="F1578" t="s">
        <v>18</v>
      </c>
      <c r="G1578">
        <v>71</v>
      </c>
      <c r="H1578">
        <v>97.12</v>
      </c>
      <c r="I1578">
        <v>72.81</v>
      </c>
      <c r="J1578">
        <v>3.51</v>
      </c>
      <c r="K1578">
        <v>6895.52</v>
      </c>
      <c r="L1578">
        <v>5169.51</v>
      </c>
      <c r="M1578">
        <v>249.20999999999998</v>
      </c>
    </row>
    <row r="1579" spans="2:13" x14ac:dyDescent="0.3">
      <c r="B1579" s="5">
        <v>46023</v>
      </c>
      <c r="C1579" t="s">
        <v>50</v>
      </c>
      <c r="D1579" t="s">
        <v>47</v>
      </c>
      <c r="E1579" t="s">
        <v>21</v>
      </c>
      <c r="F1579" t="s">
        <v>18</v>
      </c>
      <c r="G1579">
        <v>39</v>
      </c>
      <c r="H1579">
        <v>86.83</v>
      </c>
      <c r="I1579">
        <v>55.64</v>
      </c>
      <c r="J1579">
        <v>3.51</v>
      </c>
      <c r="K1579">
        <v>3386.37</v>
      </c>
      <c r="L1579">
        <v>2169.96</v>
      </c>
      <c r="M1579">
        <v>136.88999999999999</v>
      </c>
    </row>
    <row r="1580" spans="2:13" x14ac:dyDescent="0.3">
      <c r="B1580" s="5">
        <v>46023</v>
      </c>
      <c r="C1580" t="s">
        <v>43</v>
      </c>
      <c r="D1580" t="s">
        <v>42</v>
      </c>
      <c r="E1580" t="s">
        <v>20</v>
      </c>
      <c r="F1580" t="s">
        <v>18</v>
      </c>
      <c r="G1580">
        <v>35</v>
      </c>
      <c r="H1580">
        <v>144.28</v>
      </c>
      <c r="I1580">
        <v>95.15</v>
      </c>
      <c r="J1580">
        <v>3.51</v>
      </c>
      <c r="K1580">
        <v>5049.8</v>
      </c>
      <c r="L1580">
        <v>3330.25</v>
      </c>
      <c r="M1580">
        <v>122.85</v>
      </c>
    </row>
    <row r="1581" spans="2:13" x14ac:dyDescent="0.3">
      <c r="B1581" s="5">
        <v>46023</v>
      </c>
      <c r="C1581" t="s">
        <v>43</v>
      </c>
      <c r="D1581" t="s">
        <v>42</v>
      </c>
      <c r="E1581" t="s">
        <v>21</v>
      </c>
      <c r="F1581" t="s">
        <v>18</v>
      </c>
      <c r="G1581">
        <v>22</v>
      </c>
      <c r="H1581">
        <v>157.84</v>
      </c>
      <c r="I1581">
        <v>95.16</v>
      </c>
      <c r="J1581">
        <v>3.51</v>
      </c>
      <c r="K1581">
        <v>3472.48</v>
      </c>
      <c r="L1581">
        <v>2093.52</v>
      </c>
      <c r="M1581">
        <v>77.22</v>
      </c>
    </row>
    <row r="1582" spans="2:13" x14ac:dyDescent="0.3">
      <c r="B1582" s="5">
        <v>46023</v>
      </c>
      <c r="C1582" t="s">
        <v>43</v>
      </c>
      <c r="D1582" t="s">
        <v>42</v>
      </c>
      <c r="E1582" t="s">
        <v>16</v>
      </c>
      <c r="F1582" t="s">
        <v>18</v>
      </c>
      <c r="G1582">
        <v>52</v>
      </c>
      <c r="H1582">
        <v>165.36</v>
      </c>
      <c r="I1582">
        <v>95.12</v>
      </c>
      <c r="J1582">
        <v>3.51</v>
      </c>
      <c r="K1582">
        <v>8598.7200000000012</v>
      </c>
      <c r="L1582">
        <v>4946.24</v>
      </c>
      <c r="M1582">
        <v>182.51999999999998</v>
      </c>
    </row>
    <row r="1583" spans="2:13" x14ac:dyDescent="0.3">
      <c r="B1583" s="5">
        <v>46023</v>
      </c>
      <c r="C1583" t="s">
        <v>26</v>
      </c>
      <c r="D1583" t="s">
        <v>27</v>
      </c>
      <c r="E1583" t="s">
        <v>20</v>
      </c>
      <c r="F1583" t="s">
        <v>18</v>
      </c>
      <c r="G1583">
        <v>94</v>
      </c>
      <c r="H1583">
        <v>122.05</v>
      </c>
      <c r="I1583">
        <v>98.04</v>
      </c>
      <c r="J1583">
        <v>3.51</v>
      </c>
      <c r="K1583">
        <v>11472.699999999999</v>
      </c>
      <c r="L1583">
        <v>9215.76</v>
      </c>
      <c r="M1583">
        <v>329.94</v>
      </c>
    </row>
    <row r="1584" spans="2:13" x14ac:dyDescent="0.3">
      <c r="B1584" s="5">
        <v>46023</v>
      </c>
      <c r="C1584" t="s">
        <v>28</v>
      </c>
      <c r="D1584" t="s">
        <v>27</v>
      </c>
      <c r="E1584" t="s">
        <v>20</v>
      </c>
      <c r="F1584" t="s">
        <v>18</v>
      </c>
      <c r="G1584">
        <v>67</v>
      </c>
      <c r="H1584">
        <v>96.7</v>
      </c>
      <c r="I1584">
        <v>76.08</v>
      </c>
      <c r="J1584">
        <v>3.51</v>
      </c>
      <c r="K1584">
        <v>6478.9000000000005</v>
      </c>
      <c r="L1584">
        <v>5097.3599999999997</v>
      </c>
      <c r="M1584">
        <v>235.17</v>
      </c>
    </row>
    <row r="1585" spans="2:13" x14ac:dyDescent="0.3">
      <c r="B1585" s="5">
        <v>46054</v>
      </c>
      <c r="C1585" t="s">
        <v>33</v>
      </c>
      <c r="D1585" t="s">
        <v>32</v>
      </c>
      <c r="E1585" t="s">
        <v>16</v>
      </c>
      <c r="F1585" t="s">
        <v>18</v>
      </c>
      <c r="G1585">
        <v>212</v>
      </c>
      <c r="H1585">
        <v>131.74</v>
      </c>
      <c r="I1585">
        <v>94.68</v>
      </c>
      <c r="J1585">
        <v>3.51</v>
      </c>
      <c r="K1585">
        <v>27928.880000000001</v>
      </c>
      <c r="L1585">
        <v>20072.16</v>
      </c>
      <c r="M1585">
        <v>744.12</v>
      </c>
    </row>
    <row r="1586" spans="2:13" x14ac:dyDescent="0.3">
      <c r="B1586" s="5">
        <v>46054</v>
      </c>
      <c r="C1586" t="s">
        <v>34</v>
      </c>
      <c r="D1586" t="s">
        <v>32</v>
      </c>
      <c r="E1586" t="s">
        <v>21</v>
      </c>
      <c r="F1586" t="s">
        <v>18</v>
      </c>
      <c r="G1586">
        <v>67</v>
      </c>
      <c r="H1586">
        <v>97.12</v>
      </c>
      <c r="I1586">
        <v>72.81</v>
      </c>
      <c r="J1586">
        <v>3.51</v>
      </c>
      <c r="K1586">
        <v>6507.04</v>
      </c>
      <c r="L1586">
        <v>4878.2700000000004</v>
      </c>
      <c r="M1586">
        <v>235.17</v>
      </c>
    </row>
    <row r="1587" spans="2:13" x14ac:dyDescent="0.3">
      <c r="B1587" s="5">
        <v>46054</v>
      </c>
      <c r="C1587" t="s">
        <v>50</v>
      </c>
      <c r="D1587" t="s">
        <v>47</v>
      </c>
      <c r="E1587" t="s">
        <v>21</v>
      </c>
      <c r="F1587" t="s">
        <v>18</v>
      </c>
      <c r="G1587">
        <v>39</v>
      </c>
      <c r="H1587">
        <v>86.83</v>
      </c>
      <c r="I1587">
        <v>55.64</v>
      </c>
      <c r="J1587">
        <v>3.51</v>
      </c>
      <c r="K1587">
        <v>3386.37</v>
      </c>
      <c r="L1587">
        <v>2169.96</v>
      </c>
      <c r="M1587">
        <v>136.88999999999999</v>
      </c>
    </row>
    <row r="1588" spans="2:13" x14ac:dyDescent="0.3">
      <c r="B1588" s="5">
        <v>46054</v>
      </c>
      <c r="C1588" t="s">
        <v>43</v>
      </c>
      <c r="D1588" t="s">
        <v>42</v>
      </c>
      <c r="E1588" t="s">
        <v>20</v>
      </c>
      <c r="F1588" t="s">
        <v>18</v>
      </c>
      <c r="G1588">
        <v>34</v>
      </c>
      <c r="H1588">
        <v>144.28</v>
      </c>
      <c r="I1588">
        <v>95.15</v>
      </c>
      <c r="J1588">
        <v>3.51</v>
      </c>
      <c r="K1588">
        <v>4905.5200000000004</v>
      </c>
      <c r="L1588">
        <v>3235.1000000000004</v>
      </c>
      <c r="M1588">
        <v>119.33999999999999</v>
      </c>
    </row>
    <row r="1589" spans="2:13" x14ac:dyDescent="0.3">
      <c r="B1589" s="5">
        <v>46054</v>
      </c>
      <c r="C1589" t="s">
        <v>43</v>
      </c>
      <c r="D1589" t="s">
        <v>42</v>
      </c>
      <c r="E1589" t="s">
        <v>21</v>
      </c>
      <c r="F1589" t="s">
        <v>18</v>
      </c>
      <c r="G1589">
        <v>20</v>
      </c>
      <c r="H1589">
        <v>157.84</v>
      </c>
      <c r="I1589">
        <v>95.16</v>
      </c>
      <c r="J1589">
        <v>3.51</v>
      </c>
      <c r="K1589">
        <v>3156.8</v>
      </c>
      <c r="L1589">
        <v>1903.1999999999998</v>
      </c>
      <c r="M1589">
        <v>70.199999999999989</v>
      </c>
    </row>
    <row r="1590" spans="2:13" x14ac:dyDescent="0.3">
      <c r="B1590" s="5">
        <v>46054</v>
      </c>
      <c r="C1590" t="s">
        <v>43</v>
      </c>
      <c r="D1590" t="s">
        <v>42</v>
      </c>
      <c r="E1590" t="s">
        <v>16</v>
      </c>
      <c r="F1590" t="s">
        <v>18</v>
      </c>
      <c r="G1590">
        <v>49</v>
      </c>
      <c r="H1590">
        <v>165.36</v>
      </c>
      <c r="I1590">
        <v>95.12</v>
      </c>
      <c r="J1590">
        <v>3.51</v>
      </c>
      <c r="K1590">
        <v>8102.64</v>
      </c>
      <c r="L1590">
        <v>4660.88</v>
      </c>
      <c r="M1590">
        <v>171.98999999999998</v>
      </c>
    </row>
    <row r="1591" spans="2:13" x14ac:dyDescent="0.3">
      <c r="B1591" s="5">
        <v>46054</v>
      </c>
      <c r="C1591" t="s">
        <v>26</v>
      </c>
      <c r="D1591" t="s">
        <v>27</v>
      </c>
      <c r="E1591" t="s">
        <v>20</v>
      </c>
      <c r="F1591" t="s">
        <v>18</v>
      </c>
      <c r="G1591">
        <v>91</v>
      </c>
      <c r="H1591">
        <v>122.05</v>
      </c>
      <c r="I1591">
        <v>98.04</v>
      </c>
      <c r="J1591">
        <v>3.51</v>
      </c>
      <c r="K1591">
        <v>11106.55</v>
      </c>
      <c r="L1591">
        <v>8921.6400000000012</v>
      </c>
      <c r="M1591">
        <v>319.40999999999997</v>
      </c>
    </row>
    <row r="1592" spans="2:13" x14ac:dyDescent="0.3">
      <c r="B1592" s="5">
        <v>46054</v>
      </c>
      <c r="C1592" t="s">
        <v>28</v>
      </c>
      <c r="D1592" t="s">
        <v>27</v>
      </c>
      <c r="E1592" t="s">
        <v>20</v>
      </c>
      <c r="F1592" t="s">
        <v>18</v>
      </c>
      <c r="G1592">
        <v>66</v>
      </c>
      <c r="H1592">
        <v>96.7</v>
      </c>
      <c r="I1592">
        <v>76.08</v>
      </c>
      <c r="J1592">
        <v>3.51</v>
      </c>
      <c r="K1592">
        <v>6382.2</v>
      </c>
      <c r="L1592">
        <v>5021.28</v>
      </c>
      <c r="M1592">
        <v>231.66</v>
      </c>
    </row>
    <row r="1593" spans="2:13" x14ac:dyDescent="0.3">
      <c r="B1593" s="5">
        <v>46082</v>
      </c>
      <c r="C1593" t="s">
        <v>33</v>
      </c>
      <c r="D1593" t="s">
        <v>32</v>
      </c>
      <c r="E1593" t="s">
        <v>16</v>
      </c>
      <c r="F1593" t="s">
        <v>18</v>
      </c>
      <c r="G1593">
        <v>214</v>
      </c>
      <c r="H1593">
        <v>131.74</v>
      </c>
      <c r="I1593">
        <v>94.68</v>
      </c>
      <c r="J1593">
        <v>3.51</v>
      </c>
      <c r="K1593">
        <v>28192.36</v>
      </c>
      <c r="L1593">
        <v>20261.52</v>
      </c>
      <c r="M1593">
        <v>751.14</v>
      </c>
    </row>
    <row r="1594" spans="2:13" x14ac:dyDescent="0.3">
      <c r="B1594" s="5">
        <v>46082</v>
      </c>
      <c r="C1594" t="s">
        <v>34</v>
      </c>
      <c r="D1594" t="s">
        <v>32</v>
      </c>
      <c r="E1594" t="s">
        <v>21</v>
      </c>
      <c r="F1594" t="s">
        <v>18</v>
      </c>
      <c r="G1594">
        <v>71</v>
      </c>
      <c r="H1594">
        <v>97.12</v>
      </c>
      <c r="I1594">
        <v>72.81</v>
      </c>
      <c r="J1594">
        <v>3.51</v>
      </c>
      <c r="K1594">
        <v>6895.52</v>
      </c>
      <c r="L1594">
        <v>5169.51</v>
      </c>
      <c r="M1594">
        <v>249.20999999999998</v>
      </c>
    </row>
    <row r="1595" spans="2:13" x14ac:dyDescent="0.3">
      <c r="B1595" s="5">
        <v>46082</v>
      </c>
      <c r="C1595" t="s">
        <v>50</v>
      </c>
      <c r="D1595" t="s">
        <v>47</v>
      </c>
      <c r="E1595" t="s">
        <v>21</v>
      </c>
      <c r="F1595" t="s">
        <v>18</v>
      </c>
      <c r="G1595">
        <v>40</v>
      </c>
      <c r="H1595">
        <v>86.83</v>
      </c>
      <c r="I1595">
        <v>55.64</v>
      </c>
      <c r="J1595">
        <v>3.51</v>
      </c>
      <c r="K1595">
        <v>3473.2</v>
      </c>
      <c r="L1595">
        <v>2225.6</v>
      </c>
      <c r="M1595">
        <v>140.39999999999998</v>
      </c>
    </row>
    <row r="1596" spans="2:13" x14ac:dyDescent="0.3">
      <c r="B1596" s="5">
        <v>46082</v>
      </c>
      <c r="C1596" t="s">
        <v>43</v>
      </c>
      <c r="D1596" t="s">
        <v>42</v>
      </c>
      <c r="E1596" t="s">
        <v>20</v>
      </c>
      <c r="F1596" t="s">
        <v>18</v>
      </c>
      <c r="G1596">
        <v>33</v>
      </c>
      <c r="H1596">
        <v>144.28</v>
      </c>
      <c r="I1596">
        <v>95.15</v>
      </c>
      <c r="J1596">
        <v>3.51</v>
      </c>
      <c r="K1596">
        <v>4761.24</v>
      </c>
      <c r="L1596">
        <v>3139.9500000000003</v>
      </c>
      <c r="M1596">
        <v>115.83</v>
      </c>
    </row>
    <row r="1597" spans="2:13" x14ac:dyDescent="0.3">
      <c r="B1597" s="5">
        <v>46082</v>
      </c>
      <c r="C1597" t="s">
        <v>43</v>
      </c>
      <c r="D1597" t="s">
        <v>42</v>
      </c>
      <c r="E1597" t="s">
        <v>21</v>
      </c>
      <c r="F1597" t="s">
        <v>18</v>
      </c>
      <c r="G1597">
        <v>21</v>
      </c>
      <c r="H1597">
        <v>157.84</v>
      </c>
      <c r="I1597">
        <v>95.16</v>
      </c>
      <c r="J1597">
        <v>3.51</v>
      </c>
      <c r="K1597">
        <v>3314.64</v>
      </c>
      <c r="L1597">
        <v>1998.36</v>
      </c>
      <c r="M1597">
        <v>73.709999999999994</v>
      </c>
    </row>
    <row r="1598" spans="2:13" x14ac:dyDescent="0.3">
      <c r="B1598" s="5">
        <v>46082</v>
      </c>
      <c r="C1598" t="s">
        <v>43</v>
      </c>
      <c r="D1598" t="s">
        <v>42</v>
      </c>
      <c r="E1598" t="s">
        <v>16</v>
      </c>
      <c r="F1598" t="s">
        <v>18</v>
      </c>
      <c r="G1598">
        <v>50</v>
      </c>
      <c r="H1598">
        <v>165.36</v>
      </c>
      <c r="I1598">
        <v>95.12</v>
      </c>
      <c r="J1598">
        <v>3.51</v>
      </c>
      <c r="K1598">
        <v>8268</v>
      </c>
      <c r="L1598">
        <v>4756</v>
      </c>
      <c r="M1598">
        <v>175.5</v>
      </c>
    </row>
    <row r="1599" spans="2:13" x14ac:dyDescent="0.3">
      <c r="B1599" s="5">
        <v>46082</v>
      </c>
      <c r="C1599" t="s">
        <v>26</v>
      </c>
      <c r="D1599" t="s">
        <v>27</v>
      </c>
      <c r="E1599" t="s">
        <v>20</v>
      </c>
      <c r="F1599" t="s">
        <v>18</v>
      </c>
      <c r="G1599">
        <v>97</v>
      </c>
      <c r="H1599">
        <v>122.05</v>
      </c>
      <c r="I1599">
        <v>98.04</v>
      </c>
      <c r="J1599">
        <v>3.51</v>
      </c>
      <c r="K1599">
        <v>11838.85</v>
      </c>
      <c r="L1599">
        <v>9509.880000000001</v>
      </c>
      <c r="M1599">
        <v>340.46999999999997</v>
      </c>
    </row>
    <row r="1600" spans="2:13" x14ac:dyDescent="0.3">
      <c r="B1600" s="5">
        <v>46082</v>
      </c>
      <c r="C1600" t="s">
        <v>28</v>
      </c>
      <c r="D1600" t="s">
        <v>27</v>
      </c>
      <c r="E1600" t="s">
        <v>20</v>
      </c>
      <c r="F1600" t="s">
        <v>18</v>
      </c>
      <c r="G1600">
        <v>70</v>
      </c>
      <c r="H1600">
        <v>96.7</v>
      </c>
      <c r="I1600">
        <v>76.08</v>
      </c>
      <c r="J1600">
        <v>3.51</v>
      </c>
      <c r="K1600">
        <v>6769</v>
      </c>
      <c r="L1600">
        <v>5325.5999999999995</v>
      </c>
      <c r="M1600">
        <v>245.7</v>
      </c>
    </row>
    <row r="1601" spans="2:13" x14ac:dyDescent="0.3">
      <c r="B1601" s="5">
        <v>46113</v>
      </c>
      <c r="C1601" t="s">
        <v>33</v>
      </c>
      <c r="D1601" t="s">
        <v>32</v>
      </c>
      <c r="E1601" t="s">
        <v>16</v>
      </c>
      <c r="F1601" t="s">
        <v>18</v>
      </c>
      <c r="G1601">
        <v>211</v>
      </c>
      <c r="H1601">
        <v>131.74</v>
      </c>
      <c r="I1601">
        <v>94.68</v>
      </c>
      <c r="J1601">
        <v>3.51</v>
      </c>
      <c r="K1601">
        <v>27797.140000000003</v>
      </c>
      <c r="L1601">
        <v>19977.480000000003</v>
      </c>
      <c r="M1601">
        <v>740.6099999999999</v>
      </c>
    </row>
    <row r="1602" spans="2:13" x14ac:dyDescent="0.3">
      <c r="B1602" s="5">
        <v>46113</v>
      </c>
      <c r="C1602" t="s">
        <v>34</v>
      </c>
      <c r="D1602" t="s">
        <v>32</v>
      </c>
      <c r="E1602" t="s">
        <v>21</v>
      </c>
      <c r="F1602" t="s">
        <v>18</v>
      </c>
      <c r="G1602">
        <v>70</v>
      </c>
      <c r="H1602">
        <v>97.12</v>
      </c>
      <c r="I1602">
        <v>72.81</v>
      </c>
      <c r="J1602">
        <v>3.51</v>
      </c>
      <c r="K1602">
        <v>6798.4000000000005</v>
      </c>
      <c r="L1602">
        <v>5096.7</v>
      </c>
      <c r="M1602">
        <v>245.7</v>
      </c>
    </row>
    <row r="1603" spans="2:13" x14ac:dyDescent="0.3">
      <c r="B1603" s="5">
        <v>46113</v>
      </c>
      <c r="C1603" t="s">
        <v>50</v>
      </c>
      <c r="D1603" t="s">
        <v>47</v>
      </c>
      <c r="E1603" t="s">
        <v>21</v>
      </c>
      <c r="F1603" t="s">
        <v>18</v>
      </c>
      <c r="G1603">
        <v>38</v>
      </c>
      <c r="H1603">
        <v>86.83</v>
      </c>
      <c r="I1603">
        <v>55.64</v>
      </c>
      <c r="J1603">
        <v>3.51</v>
      </c>
      <c r="K1603">
        <v>3299.54</v>
      </c>
      <c r="L1603">
        <v>2114.3200000000002</v>
      </c>
      <c r="M1603">
        <v>133.38</v>
      </c>
    </row>
    <row r="1604" spans="2:13" x14ac:dyDescent="0.3">
      <c r="B1604" s="5">
        <v>46113</v>
      </c>
      <c r="C1604" t="s">
        <v>43</v>
      </c>
      <c r="D1604" t="s">
        <v>42</v>
      </c>
      <c r="E1604" t="s">
        <v>20</v>
      </c>
      <c r="F1604" t="s">
        <v>18</v>
      </c>
      <c r="G1604">
        <v>37</v>
      </c>
      <c r="H1604">
        <v>144.28</v>
      </c>
      <c r="I1604">
        <v>95.15</v>
      </c>
      <c r="J1604">
        <v>3.51</v>
      </c>
      <c r="K1604">
        <v>5338.36</v>
      </c>
      <c r="L1604">
        <v>3520.55</v>
      </c>
      <c r="M1604">
        <v>129.87</v>
      </c>
    </row>
    <row r="1605" spans="2:13" x14ac:dyDescent="0.3">
      <c r="B1605" s="5">
        <v>46113</v>
      </c>
      <c r="C1605" t="s">
        <v>43</v>
      </c>
      <c r="D1605" t="s">
        <v>42</v>
      </c>
      <c r="E1605" t="s">
        <v>21</v>
      </c>
      <c r="F1605" t="s">
        <v>18</v>
      </c>
      <c r="G1605">
        <v>23</v>
      </c>
      <c r="H1605">
        <v>157.84</v>
      </c>
      <c r="I1605">
        <v>95.16</v>
      </c>
      <c r="J1605">
        <v>3.51</v>
      </c>
      <c r="K1605">
        <v>3630.32</v>
      </c>
      <c r="L1605">
        <v>2188.6799999999998</v>
      </c>
      <c r="M1605">
        <v>80.72999999999999</v>
      </c>
    </row>
    <row r="1606" spans="2:13" x14ac:dyDescent="0.3">
      <c r="B1606" s="5">
        <v>46113</v>
      </c>
      <c r="C1606" t="s">
        <v>43</v>
      </c>
      <c r="D1606" t="s">
        <v>42</v>
      </c>
      <c r="E1606" t="s">
        <v>16</v>
      </c>
      <c r="F1606" t="s">
        <v>18</v>
      </c>
      <c r="G1606">
        <v>52</v>
      </c>
      <c r="H1606">
        <v>165.36</v>
      </c>
      <c r="I1606">
        <v>95.12</v>
      </c>
      <c r="J1606">
        <v>3.51</v>
      </c>
      <c r="K1606">
        <v>8598.7200000000012</v>
      </c>
      <c r="L1606">
        <v>4946.24</v>
      </c>
      <c r="M1606">
        <v>182.51999999999998</v>
      </c>
    </row>
    <row r="1607" spans="2:13" x14ac:dyDescent="0.3">
      <c r="B1607" s="5">
        <v>46113</v>
      </c>
      <c r="C1607" t="s">
        <v>26</v>
      </c>
      <c r="D1607" t="s">
        <v>27</v>
      </c>
      <c r="E1607" t="s">
        <v>20</v>
      </c>
      <c r="F1607" t="s">
        <v>18</v>
      </c>
      <c r="G1607">
        <v>99</v>
      </c>
      <c r="H1607">
        <v>122.05</v>
      </c>
      <c r="I1607">
        <v>98.04</v>
      </c>
      <c r="J1607">
        <v>3.51</v>
      </c>
      <c r="K1607">
        <v>12082.949999999999</v>
      </c>
      <c r="L1607">
        <v>9705.9600000000009</v>
      </c>
      <c r="M1607">
        <v>347.48999999999995</v>
      </c>
    </row>
    <row r="1608" spans="2:13" x14ac:dyDescent="0.3">
      <c r="B1608" s="5">
        <v>46113</v>
      </c>
      <c r="C1608" t="s">
        <v>28</v>
      </c>
      <c r="D1608" t="s">
        <v>27</v>
      </c>
      <c r="E1608" t="s">
        <v>20</v>
      </c>
      <c r="F1608" t="s">
        <v>18</v>
      </c>
      <c r="G1608">
        <v>68</v>
      </c>
      <c r="H1608">
        <v>96.7</v>
      </c>
      <c r="I1608">
        <v>76.08</v>
      </c>
      <c r="J1608">
        <v>3.51</v>
      </c>
      <c r="K1608">
        <v>6575.6</v>
      </c>
      <c r="L1608">
        <v>5173.4399999999996</v>
      </c>
      <c r="M1608">
        <v>238.67999999999998</v>
      </c>
    </row>
    <row r="1609" spans="2:13" x14ac:dyDescent="0.3">
      <c r="B1609" s="5">
        <v>46143</v>
      </c>
      <c r="C1609" t="s">
        <v>33</v>
      </c>
      <c r="D1609" t="s">
        <v>32</v>
      </c>
      <c r="E1609" t="s">
        <v>16</v>
      </c>
      <c r="F1609" t="s">
        <v>18</v>
      </c>
      <c r="G1609">
        <v>221</v>
      </c>
      <c r="H1609">
        <v>131.74</v>
      </c>
      <c r="I1609">
        <v>94.68</v>
      </c>
      <c r="J1609">
        <v>3.51</v>
      </c>
      <c r="K1609">
        <v>29114.54</v>
      </c>
      <c r="L1609">
        <v>20924.280000000002</v>
      </c>
      <c r="M1609">
        <v>775.70999999999992</v>
      </c>
    </row>
    <row r="1610" spans="2:13" x14ac:dyDescent="0.3">
      <c r="B1610" s="5">
        <v>46143</v>
      </c>
      <c r="C1610" t="s">
        <v>34</v>
      </c>
      <c r="D1610" t="s">
        <v>32</v>
      </c>
      <c r="E1610" t="s">
        <v>21</v>
      </c>
      <c r="F1610" t="s">
        <v>18</v>
      </c>
      <c r="G1610">
        <v>73</v>
      </c>
      <c r="H1610">
        <v>97.12</v>
      </c>
      <c r="I1610">
        <v>72.81</v>
      </c>
      <c r="J1610">
        <v>3.51</v>
      </c>
      <c r="K1610">
        <v>7089.76</v>
      </c>
      <c r="L1610">
        <v>5315.13</v>
      </c>
      <c r="M1610">
        <v>256.22999999999996</v>
      </c>
    </row>
    <row r="1611" spans="2:13" x14ac:dyDescent="0.3">
      <c r="B1611" s="5">
        <v>46143</v>
      </c>
      <c r="C1611" t="s">
        <v>50</v>
      </c>
      <c r="D1611" t="s">
        <v>47</v>
      </c>
      <c r="E1611" t="s">
        <v>21</v>
      </c>
      <c r="F1611" t="s">
        <v>18</v>
      </c>
      <c r="G1611">
        <v>38</v>
      </c>
      <c r="H1611">
        <v>86.83</v>
      </c>
      <c r="I1611">
        <v>55.64</v>
      </c>
      <c r="J1611">
        <v>3.51</v>
      </c>
      <c r="K1611">
        <v>3299.54</v>
      </c>
      <c r="L1611">
        <v>2114.3200000000002</v>
      </c>
      <c r="M1611">
        <v>133.38</v>
      </c>
    </row>
    <row r="1612" spans="2:13" x14ac:dyDescent="0.3">
      <c r="B1612" s="5">
        <v>46143</v>
      </c>
      <c r="C1612" t="s">
        <v>43</v>
      </c>
      <c r="D1612" t="s">
        <v>42</v>
      </c>
      <c r="E1612" t="s">
        <v>20</v>
      </c>
      <c r="F1612" t="s">
        <v>18</v>
      </c>
      <c r="G1612">
        <v>37</v>
      </c>
      <c r="H1612">
        <v>144.28</v>
      </c>
      <c r="I1612">
        <v>95.15</v>
      </c>
      <c r="J1612">
        <v>3.51</v>
      </c>
      <c r="K1612">
        <v>5338.36</v>
      </c>
      <c r="L1612">
        <v>3520.55</v>
      </c>
      <c r="M1612">
        <v>129.87</v>
      </c>
    </row>
    <row r="1613" spans="2:13" x14ac:dyDescent="0.3">
      <c r="B1613" s="5">
        <v>46143</v>
      </c>
      <c r="C1613" t="s">
        <v>43</v>
      </c>
      <c r="D1613" t="s">
        <v>42</v>
      </c>
      <c r="E1613" t="s">
        <v>21</v>
      </c>
      <c r="F1613" t="s">
        <v>18</v>
      </c>
      <c r="G1613">
        <v>22</v>
      </c>
      <c r="H1613">
        <v>157.84</v>
      </c>
      <c r="I1613">
        <v>95.16</v>
      </c>
      <c r="J1613">
        <v>3.51</v>
      </c>
      <c r="K1613">
        <v>3472.48</v>
      </c>
      <c r="L1613">
        <v>2093.52</v>
      </c>
      <c r="M1613">
        <v>77.22</v>
      </c>
    </row>
    <row r="1614" spans="2:13" x14ac:dyDescent="0.3">
      <c r="B1614" s="5">
        <v>46143</v>
      </c>
      <c r="C1614" t="s">
        <v>43</v>
      </c>
      <c r="D1614" t="s">
        <v>42</v>
      </c>
      <c r="E1614" t="s">
        <v>16</v>
      </c>
      <c r="F1614" t="s">
        <v>18</v>
      </c>
      <c r="G1614">
        <v>54</v>
      </c>
      <c r="H1614">
        <v>165.36</v>
      </c>
      <c r="I1614">
        <v>95.12</v>
      </c>
      <c r="J1614">
        <v>3.51</v>
      </c>
      <c r="K1614">
        <v>8929.44</v>
      </c>
      <c r="L1614">
        <v>5136.4800000000005</v>
      </c>
      <c r="M1614">
        <v>189.54</v>
      </c>
    </row>
    <row r="1615" spans="2:13" x14ac:dyDescent="0.3">
      <c r="B1615" s="5">
        <v>46143</v>
      </c>
      <c r="C1615" t="s">
        <v>26</v>
      </c>
      <c r="D1615" t="s">
        <v>27</v>
      </c>
      <c r="E1615" t="s">
        <v>20</v>
      </c>
      <c r="F1615" t="s">
        <v>18</v>
      </c>
      <c r="G1615">
        <v>108</v>
      </c>
      <c r="H1615">
        <v>122.05</v>
      </c>
      <c r="I1615">
        <v>98.04</v>
      </c>
      <c r="J1615">
        <v>3.51</v>
      </c>
      <c r="K1615">
        <v>13181.4</v>
      </c>
      <c r="L1615">
        <v>10588.320000000002</v>
      </c>
      <c r="M1615">
        <v>379.08</v>
      </c>
    </row>
    <row r="1616" spans="2:13" x14ac:dyDescent="0.3">
      <c r="B1616" s="5">
        <v>46143</v>
      </c>
      <c r="C1616" t="s">
        <v>28</v>
      </c>
      <c r="D1616" t="s">
        <v>27</v>
      </c>
      <c r="E1616" t="s">
        <v>20</v>
      </c>
      <c r="F1616" t="s">
        <v>18</v>
      </c>
      <c r="G1616">
        <v>76</v>
      </c>
      <c r="H1616">
        <v>96.7</v>
      </c>
      <c r="I1616">
        <v>76.08</v>
      </c>
      <c r="J1616">
        <v>3.51</v>
      </c>
      <c r="K1616">
        <v>7349.2</v>
      </c>
      <c r="L1616">
        <v>5782.08</v>
      </c>
      <c r="M1616">
        <v>266.76</v>
      </c>
    </row>
    <row r="1617" spans="2:13" x14ac:dyDescent="0.3">
      <c r="B1617" s="5">
        <v>46174</v>
      </c>
      <c r="C1617" t="s">
        <v>33</v>
      </c>
      <c r="D1617" t="s">
        <v>32</v>
      </c>
      <c r="E1617" t="s">
        <v>16</v>
      </c>
      <c r="F1617" t="s">
        <v>18</v>
      </c>
      <c r="G1617">
        <v>219</v>
      </c>
      <c r="H1617">
        <v>131.74</v>
      </c>
      <c r="I1617">
        <v>94.68</v>
      </c>
      <c r="J1617">
        <v>3.51</v>
      </c>
      <c r="K1617">
        <v>28851.06</v>
      </c>
      <c r="L1617">
        <v>20734.920000000002</v>
      </c>
      <c r="M1617">
        <v>768.68999999999994</v>
      </c>
    </row>
    <row r="1618" spans="2:13" x14ac:dyDescent="0.3">
      <c r="B1618" s="5">
        <v>46174</v>
      </c>
      <c r="C1618" t="s">
        <v>34</v>
      </c>
      <c r="D1618" t="s">
        <v>32</v>
      </c>
      <c r="E1618" t="s">
        <v>21</v>
      </c>
      <c r="F1618" t="s">
        <v>18</v>
      </c>
      <c r="G1618">
        <v>70</v>
      </c>
      <c r="H1618">
        <v>97.12</v>
      </c>
      <c r="I1618">
        <v>72.81</v>
      </c>
      <c r="J1618">
        <v>3.51</v>
      </c>
      <c r="K1618">
        <v>6798.4000000000005</v>
      </c>
      <c r="L1618">
        <v>5096.7</v>
      </c>
      <c r="M1618">
        <v>245.7</v>
      </c>
    </row>
    <row r="1619" spans="2:13" x14ac:dyDescent="0.3">
      <c r="B1619" s="5">
        <v>46174</v>
      </c>
      <c r="C1619" t="s">
        <v>50</v>
      </c>
      <c r="D1619" t="s">
        <v>47</v>
      </c>
      <c r="E1619" t="s">
        <v>21</v>
      </c>
      <c r="F1619" t="s">
        <v>18</v>
      </c>
      <c r="G1619">
        <v>40</v>
      </c>
      <c r="H1619">
        <v>86.83</v>
      </c>
      <c r="I1619">
        <v>55.64</v>
      </c>
      <c r="J1619">
        <v>3.51</v>
      </c>
      <c r="K1619">
        <v>3473.2</v>
      </c>
      <c r="L1619">
        <v>2225.6</v>
      </c>
      <c r="M1619">
        <v>140.39999999999998</v>
      </c>
    </row>
    <row r="1620" spans="2:13" x14ac:dyDescent="0.3">
      <c r="B1620" s="5">
        <v>46174</v>
      </c>
      <c r="C1620" t="s">
        <v>43</v>
      </c>
      <c r="D1620" t="s">
        <v>42</v>
      </c>
      <c r="E1620" t="s">
        <v>20</v>
      </c>
      <c r="F1620" t="s">
        <v>18</v>
      </c>
      <c r="G1620">
        <v>37</v>
      </c>
      <c r="H1620">
        <v>144.28</v>
      </c>
      <c r="I1620">
        <v>95.15</v>
      </c>
      <c r="J1620">
        <v>3.51</v>
      </c>
      <c r="K1620">
        <v>5338.36</v>
      </c>
      <c r="L1620">
        <v>3520.55</v>
      </c>
      <c r="M1620">
        <v>129.87</v>
      </c>
    </row>
    <row r="1621" spans="2:13" x14ac:dyDescent="0.3">
      <c r="B1621" s="5">
        <v>46174</v>
      </c>
      <c r="C1621" t="s">
        <v>43</v>
      </c>
      <c r="D1621" t="s">
        <v>42</v>
      </c>
      <c r="E1621" t="s">
        <v>21</v>
      </c>
      <c r="F1621" t="s">
        <v>18</v>
      </c>
      <c r="G1621">
        <v>22</v>
      </c>
      <c r="H1621">
        <v>157.84</v>
      </c>
      <c r="I1621">
        <v>95.16</v>
      </c>
      <c r="J1621">
        <v>3.51</v>
      </c>
      <c r="K1621">
        <v>3472.48</v>
      </c>
      <c r="L1621">
        <v>2093.52</v>
      </c>
      <c r="M1621">
        <v>77.22</v>
      </c>
    </row>
    <row r="1622" spans="2:13" x14ac:dyDescent="0.3">
      <c r="B1622" s="5">
        <v>46174</v>
      </c>
      <c r="C1622" t="s">
        <v>43</v>
      </c>
      <c r="D1622" t="s">
        <v>42</v>
      </c>
      <c r="E1622" t="s">
        <v>16</v>
      </c>
      <c r="F1622" t="s">
        <v>18</v>
      </c>
      <c r="G1622">
        <v>52</v>
      </c>
      <c r="H1622">
        <v>165.36</v>
      </c>
      <c r="I1622">
        <v>95.12</v>
      </c>
      <c r="J1622">
        <v>3.51</v>
      </c>
      <c r="K1622">
        <v>8598.7200000000012</v>
      </c>
      <c r="L1622">
        <v>4946.24</v>
      </c>
      <c r="M1622">
        <v>182.51999999999998</v>
      </c>
    </row>
    <row r="1623" spans="2:13" x14ac:dyDescent="0.3">
      <c r="B1623" s="5">
        <v>46174</v>
      </c>
      <c r="C1623" t="s">
        <v>26</v>
      </c>
      <c r="D1623" t="s">
        <v>27</v>
      </c>
      <c r="E1623" t="s">
        <v>20</v>
      </c>
      <c r="F1623" t="s">
        <v>18</v>
      </c>
      <c r="G1623">
        <v>104</v>
      </c>
      <c r="H1623">
        <v>122.05</v>
      </c>
      <c r="I1623">
        <v>98.04</v>
      </c>
      <c r="J1623">
        <v>3.51</v>
      </c>
      <c r="K1623">
        <v>12693.199999999999</v>
      </c>
      <c r="L1623">
        <v>10196.16</v>
      </c>
      <c r="M1623">
        <v>365.03999999999996</v>
      </c>
    </row>
    <row r="1624" spans="2:13" x14ac:dyDescent="0.3">
      <c r="B1624" s="5">
        <v>46174</v>
      </c>
      <c r="C1624" t="s">
        <v>28</v>
      </c>
      <c r="D1624" t="s">
        <v>27</v>
      </c>
      <c r="E1624" t="s">
        <v>20</v>
      </c>
      <c r="F1624" t="s">
        <v>18</v>
      </c>
      <c r="G1624">
        <v>73</v>
      </c>
      <c r="H1624">
        <v>96.7</v>
      </c>
      <c r="I1624">
        <v>76.08</v>
      </c>
      <c r="J1624">
        <v>3.51</v>
      </c>
      <c r="K1624">
        <v>7059.1</v>
      </c>
      <c r="L1624">
        <v>5553.84</v>
      </c>
      <c r="M1624">
        <v>256.22999999999996</v>
      </c>
    </row>
    <row r="1625" spans="2:13" x14ac:dyDescent="0.3">
      <c r="B1625" s="5">
        <v>46204</v>
      </c>
      <c r="C1625" t="s">
        <v>33</v>
      </c>
      <c r="D1625" t="s">
        <v>32</v>
      </c>
      <c r="E1625" t="s">
        <v>16</v>
      </c>
      <c r="F1625" t="s">
        <v>18</v>
      </c>
      <c r="G1625">
        <v>221</v>
      </c>
      <c r="H1625">
        <v>131.74</v>
      </c>
      <c r="I1625">
        <v>94.68</v>
      </c>
      <c r="J1625">
        <v>3.51</v>
      </c>
      <c r="K1625">
        <v>29114.54</v>
      </c>
      <c r="L1625">
        <v>20924.280000000002</v>
      </c>
      <c r="M1625">
        <v>775.70999999999992</v>
      </c>
    </row>
    <row r="1626" spans="2:13" x14ac:dyDescent="0.3">
      <c r="B1626" s="5">
        <v>46204</v>
      </c>
      <c r="C1626" t="s">
        <v>34</v>
      </c>
      <c r="D1626" t="s">
        <v>32</v>
      </c>
      <c r="E1626" t="s">
        <v>21</v>
      </c>
      <c r="F1626" t="s">
        <v>18</v>
      </c>
      <c r="G1626">
        <v>71</v>
      </c>
      <c r="H1626">
        <v>97.12</v>
      </c>
      <c r="I1626">
        <v>72.81</v>
      </c>
      <c r="J1626">
        <v>3.51</v>
      </c>
      <c r="K1626">
        <v>6895.52</v>
      </c>
      <c r="L1626">
        <v>5169.51</v>
      </c>
      <c r="M1626">
        <v>249.20999999999998</v>
      </c>
    </row>
    <row r="1627" spans="2:13" x14ac:dyDescent="0.3">
      <c r="B1627" s="5">
        <v>46204</v>
      </c>
      <c r="C1627" t="s">
        <v>50</v>
      </c>
      <c r="D1627" t="s">
        <v>47</v>
      </c>
      <c r="E1627" t="s">
        <v>21</v>
      </c>
      <c r="F1627" t="s">
        <v>18</v>
      </c>
      <c r="G1627">
        <v>40</v>
      </c>
      <c r="H1627">
        <v>86.83</v>
      </c>
      <c r="I1627">
        <v>55.64</v>
      </c>
      <c r="J1627">
        <v>3.51</v>
      </c>
      <c r="K1627">
        <v>3473.2</v>
      </c>
      <c r="L1627">
        <v>2225.6</v>
      </c>
      <c r="M1627">
        <v>140.39999999999998</v>
      </c>
    </row>
    <row r="1628" spans="2:13" x14ac:dyDescent="0.3">
      <c r="B1628" s="5">
        <v>46204</v>
      </c>
      <c r="C1628" t="s">
        <v>43</v>
      </c>
      <c r="D1628" t="s">
        <v>42</v>
      </c>
      <c r="E1628" t="s">
        <v>20</v>
      </c>
      <c r="F1628" t="s">
        <v>18</v>
      </c>
      <c r="G1628">
        <v>37</v>
      </c>
      <c r="H1628">
        <v>144.28</v>
      </c>
      <c r="I1628">
        <v>95.15</v>
      </c>
      <c r="J1628">
        <v>3.51</v>
      </c>
      <c r="K1628">
        <v>5338.36</v>
      </c>
      <c r="L1628">
        <v>3520.55</v>
      </c>
      <c r="M1628">
        <v>129.87</v>
      </c>
    </row>
    <row r="1629" spans="2:13" x14ac:dyDescent="0.3">
      <c r="B1629" s="5">
        <v>46204</v>
      </c>
      <c r="C1629" t="s">
        <v>43</v>
      </c>
      <c r="D1629" t="s">
        <v>42</v>
      </c>
      <c r="E1629" t="s">
        <v>21</v>
      </c>
      <c r="F1629" t="s">
        <v>18</v>
      </c>
      <c r="G1629">
        <v>22</v>
      </c>
      <c r="H1629">
        <v>157.84</v>
      </c>
      <c r="I1629">
        <v>95.16</v>
      </c>
      <c r="J1629">
        <v>3.51</v>
      </c>
      <c r="K1629">
        <v>3472.48</v>
      </c>
      <c r="L1629">
        <v>2093.52</v>
      </c>
      <c r="M1629">
        <v>77.22</v>
      </c>
    </row>
    <row r="1630" spans="2:13" x14ac:dyDescent="0.3">
      <c r="B1630" s="5">
        <v>46204</v>
      </c>
      <c r="C1630" t="s">
        <v>43</v>
      </c>
      <c r="D1630" t="s">
        <v>42</v>
      </c>
      <c r="E1630" t="s">
        <v>16</v>
      </c>
      <c r="F1630" t="s">
        <v>18</v>
      </c>
      <c r="G1630">
        <v>55</v>
      </c>
      <c r="H1630">
        <v>165.36</v>
      </c>
      <c r="I1630">
        <v>95.12</v>
      </c>
      <c r="J1630">
        <v>3.51</v>
      </c>
      <c r="K1630">
        <v>9094.8000000000011</v>
      </c>
      <c r="L1630">
        <v>5231.6000000000004</v>
      </c>
      <c r="M1630">
        <v>193.04999999999998</v>
      </c>
    </row>
    <row r="1631" spans="2:13" x14ac:dyDescent="0.3">
      <c r="B1631" s="5">
        <v>46204</v>
      </c>
      <c r="C1631" t="s">
        <v>26</v>
      </c>
      <c r="D1631" t="s">
        <v>27</v>
      </c>
      <c r="E1631" t="s">
        <v>20</v>
      </c>
      <c r="F1631" t="s">
        <v>18</v>
      </c>
      <c r="G1631">
        <v>106</v>
      </c>
      <c r="H1631">
        <v>122.05</v>
      </c>
      <c r="I1631">
        <v>98.04</v>
      </c>
      <c r="J1631">
        <v>3.51</v>
      </c>
      <c r="K1631">
        <v>12937.3</v>
      </c>
      <c r="L1631">
        <v>10392.24</v>
      </c>
      <c r="M1631">
        <v>372.06</v>
      </c>
    </row>
    <row r="1632" spans="2:13" x14ac:dyDescent="0.3">
      <c r="B1632" s="5">
        <v>46204</v>
      </c>
      <c r="C1632" t="s">
        <v>28</v>
      </c>
      <c r="D1632" t="s">
        <v>27</v>
      </c>
      <c r="E1632" t="s">
        <v>20</v>
      </c>
      <c r="F1632" t="s">
        <v>18</v>
      </c>
      <c r="G1632">
        <v>76</v>
      </c>
      <c r="H1632">
        <v>96.7</v>
      </c>
      <c r="I1632">
        <v>76.08</v>
      </c>
      <c r="J1632">
        <v>3.51</v>
      </c>
      <c r="K1632">
        <v>7349.2</v>
      </c>
      <c r="L1632">
        <v>5782.08</v>
      </c>
      <c r="M1632">
        <v>266.76</v>
      </c>
    </row>
    <row r="1633" spans="2:13" x14ac:dyDescent="0.3">
      <c r="B1633" s="5">
        <v>46235</v>
      </c>
      <c r="C1633" t="s">
        <v>33</v>
      </c>
      <c r="D1633" t="s">
        <v>32</v>
      </c>
      <c r="E1633" t="s">
        <v>16</v>
      </c>
      <c r="F1633" t="s">
        <v>18</v>
      </c>
      <c r="G1633">
        <v>214</v>
      </c>
      <c r="H1633">
        <v>131.74</v>
      </c>
      <c r="I1633">
        <v>94.68</v>
      </c>
      <c r="J1633">
        <v>3.51</v>
      </c>
      <c r="K1633">
        <v>28192.36</v>
      </c>
      <c r="L1633">
        <v>20261.52</v>
      </c>
      <c r="M1633">
        <v>751.14</v>
      </c>
    </row>
    <row r="1634" spans="2:13" x14ac:dyDescent="0.3">
      <c r="B1634" s="5">
        <v>46235</v>
      </c>
      <c r="C1634" t="s">
        <v>34</v>
      </c>
      <c r="D1634" t="s">
        <v>32</v>
      </c>
      <c r="E1634" t="s">
        <v>21</v>
      </c>
      <c r="F1634" t="s">
        <v>18</v>
      </c>
      <c r="G1634">
        <v>73</v>
      </c>
      <c r="H1634">
        <v>97.12</v>
      </c>
      <c r="I1634">
        <v>72.81</v>
      </c>
      <c r="J1634">
        <v>3.51</v>
      </c>
      <c r="K1634">
        <v>7089.76</v>
      </c>
      <c r="L1634">
        <v>5315.13</v>
      </c>
      <c r="M1634">
        <v>256.22999999999996</v>
      </c>
    </row>
    <row r="1635" spans="2:13" x14ac:dyDescent="0.3">
      <c r="B1635" s="5">
        <v>46235</v>
      </c>
      <c r="C1635" t="s">
        <v>50</v>
      </c>
      <c r="D1635" t="s">
        <v>47</v>
      </c>
      <c r="E1635" t="s">
        <v>21</v>
      </c>
      <c r="F1635" t="s">
        <v>18</v>
      </c>
      <c r="G1635">
        <v>39</v>
      </c>
      <c r="H1635">
        <v>86.83</v>
      </c>
      <c r="I1635">
        <v>55.64</v>
      </c>
      <c r="J1635">
        <v>3.51</v>
      </c>
      <c r="K1635">
        <v>3386.37</v>
      </c>
      <c r="L1635">
        <v>2169.96</v>
      </c>
      <c r="M1635">
        <v>136.88999999999999</v>
      </c>
    </row>
    <row r="1636" spans="2:13" x14ac:dyDescent="0.3">
      <c r="B1636" s="5">
        <v>46235</v>
      </c>
      <c r="C1636" t="s">
        <v>43</v>
      </c>
      <c r="D1636" t="s">
        <v>42</v>
      </c>
      <c r="E1636" t="s">
        <v>20</v>
      </c>
      <c r="F1636" t="s">
        <v>18</v>
      </c>
      <c r="G1636">
        <v>37</v>
      </c>
      <c r="H1636">
        <v>144.28</v>
      </c>
      <c r="I1636">
        <v>95.15</v>
      </c>
      <c r="J1636">
        <v>3.51</v>
      </c>
      <c r="K1636">
        <v>5338.36</v>
      </c>
      <c r="L1636">
        <v>3520.55</v>
      </c>
      <c r="M1636">
        <v>129.87</v>
      </c>
    </row>
    <row r="1637" spans="2:13" x14ac:dyDescent="0.3">
      <c r="B1637" s="5">
        <v>46235</v>
      </c>
      <c r="C1637" t="s">
        <v>43</v>
      </c>
      <c r="D1637" t="s">
        <v>42</v>
      </c>
      <c r="E1637" t="s">
        <v>21</v>
      </c>
      <c r="F1637" t="s">
        <v>18</v>
      </c>
      <c r="G1637">
        <v>23</v>
      </c>
      <c r="H1637">
        <v>157.84</v>
      </c>
      <c r="I1637">
        <v>95.16</v>
      </c>
      <c r="J1637">
        <v>3.51</v>
      </c>
      <c r="K1637">
        <v>3630.32</v>
      </c>
      <c r="L1637">
        <v>2188.6799999999998</v>
      </c>
      <c r="M1637">
        <v>80.72999999999999</v>
      </c>
    </row>
    <row r="1638" spans="2:13" x14ac:dyDescent="0.3">
      <c r="B1638" s="5">
        <v>46235</v>
      </c>
      <c r="C1638" t="s">
        <v>43</v>
      </c>
      <c r="D1638" t="s">
        <v>42</v>
      </c>
      <c r="E1638" t="s">
        <v>16</v>
      </c>
      <c r="F1638" t="s">
        <v>18</v>
      </c>
      <c r="G1638">
        <v>52</v>
      </c>
      <c r="H1638">
        <v>165.36</v>
      </c>
      <c r="I1638">
        <v>95.12</v>
      </c>
      <c r="J1638">
        <v>3.51</v>
      </c>
      <c r="K1638">
        <v>8598.7200000000012</v>
      </c>
      <c r="L1638">
        <v>4946.24</v>
      </c>
      <c r="M1638">
        <v>182.51999999999998</v>
      </c>
    </row>
    <row r="1639" spans="2:13" x14ac:dyDescent="0.3">
      <c r="B1639" s="5">
        <v>46235</v>
      </c>
      <c r="C1639" t="s">
        <v>26</v>
      </c>
      <c r="D1639" t="s">
        <v>27</v>
      </c>
      <c r="E1639" t="s">
        <v>20</v>
      </c>
      <c r="F1639" t="s">
        <v>18</v>
      </c>
      <c r="G1639">
        <v>101</v>
      </c>
      <c r="H1639">
        <v>122.05</v>
      </c>
      <c r="I1639">
        <v>98.04</v>
      </c>
      <c r="J1639">
        <v>3.51</v>
      </c>
      <c r="K1639">
        <v>12327.05</v>
      </c>
      <c r="L1639">
        <v>9902.0400000000009</v>
      </c>
      <c r="M1639">
        <v>354.51</v>
      </c>
    </row>
    <row r="1640" spans="2:13" x14ac:dyDescent="0.3">
      <c r="B1640" s="5">
        <v>46235</v>
      </c>
      <c r="C1640" t="s">
        <v>28</v>
      </c>
      <c r="D1640" t="s">
        <v>27</v>
      </c>
      <c r="E1640" t="s">
        <v>20</v>
      </c>
      <c r="F1640" t="s">
        <v>18</v>
      </c>
      <c r="G1640">
        <v>71</v>
      </c>
      <c r="H1640">
        <v>96.7</v>
      </c>
      <c r="I1640">
        <v>76.08</v>
      </c>
      <c r="J1640">
        <v>3.51</v>
      </c>
      <c r="K1640">
        <v>6865.7</v>
      </c>
      <c r="L1640">
        <v>5401.68</v>
      </c>
      <c r="M1640">
        <v>249.20999999999998</v>
      </c>
    </row>
    <row r="1641" spans="2:13" x14ac:dyDescent="0.3">
      <c r="B1641" s="5">
        <v>46266</v>
      </c>
      <c r="C1641" t="s">
        <v>33</v>
      </c>
      <c r="D1641" t="s">
        <v>32</v>
      </c>
      <c r="E1641" t="s">
        <v>16</v>
      </c>
      <c r="F1641" t="s">
        <v>18</v>
      </c>
      <c r="G1641">
        <v>211</v>
      </c>
      <c r="H1641">
        <v>131.74</v>
      </c>
      <c r="I1641">
        <v>94.68</v>
      </c>
      <c r="J1641">
        <v>3.51</v>
      </c>
      <c r="K1641">
        <v>27797.140000000003</v>
      </c>
      <c r="L1641">
        <v>19977.480000000003</v>
      </c>
      <c r="M1641">
        <v>740.6099999999999</v>
      </c>
    </row>
    <row r="1642" spans="2:13" x14ac:dyDescent="0.3">
      <c r="B1642" s="5">
        <v>46266</v>
      </c>
      <c r="C1642" t="s">
        <v>34</v>
      </c>
      <c r="D1642" t="s">
        <v>32</v>
      </c>
      <c r="E1642" t="s">
        <v>21</v>
      </c>
      <c r="F1642" t="s">
        <v>18</v>
      </c>
      <c r="G1642">
        <v>73</v>
      </c>
      <c r="H1642">
        <v>97.12</v>
      </c>
      <c r="I1642">
        <v>72.81</v>
      </c>
      <c r="J1642">
        <v>3.51</v>
      </c>
      <c r="K1642">
        <v>7089.76</v>
      </c>
      <c r="L1642">
        <v>5315.13</v>
      </c>
      <c r="M1642">
        <v>256.22999999999996</v>
      </c>
    </row>
    <row r="1643" spans="2:13" x14ac:dyDescent="0.3">
      <c r="B1643" s="5">
        <v>46266</v>
      </c>
      <c r="C1643" t="s">
        <v>50</v>
      </c>
      <c r="D1643" t="s">
        <v>47</v>
      </c>
      <c r="E1643" t="s">
        <v>21</v>
      </c>
      <c r="F1643" t="s">
        <v>18</v>
      </c>
      <c r="G1643">
        <v>43</v>
      </c>
      <c r="H1643">
        <v>86.83</v>
      </c>
      <c r="I1643">
        <v>55.64</v>
      </c>
      <c r="J1643">
        <v>3.51</v>
      </c>
      <c r="K1643">
        <v>3733.69</v>
      </c>
      <c r="L1643">
        <v>2392.52</v>
      </c>
      <c r="M1643">
        <v>150.92999999999998</v>
      </c>
    </row>
    <row r="1644" spans="2:13" x14ac:dyDescent="0.3">
      <c r="B1644" s="5">
        <v>46266</v>
      </c>
      <c r="C1644" t="s">
        <v>43</v>
      </c>
      <c r="D1644" t="s">
        <v>42</v>
      </c>
      <c r="E1644" t="s">
        <v>20</v>
      </c>
      <c r="F1644" t="s">
        <v>18</v>
      </c>
      <c r="G1644">
        <v>37</v>
      </c>
      <c r="H1644">
        <v>144.28</v>
      </c>
      <c r="I1644">
        <v>95.15</v>
      </c>
      <c r="J1644">
        <v>3.51</v>
      </c>
      <c r="K1644">
        <v>5338.36</v>
      </c>
      <c r="L1644">
        <v>3520.55</v>
      </c>
      <c r="M1644">
        <v>129.87</v>
      </c>
    </row>
    <row r="1645" spans="2:13" x14ac:dyDescent="0.3">
      <c r="B1645" s="5">
        <v>46266</v>
      </c>
      <c r="C1645" t="s">
        <v>43</v>
      </c>
      <c r="D1645" t="s">
        <v>42</v>
      </c>
      <c r="E1645" t="s">
        <v>21</v>
      </c>
      <c r="F1645" t="s">
        <v>18</v>
      </c>
      <c r="G1645">
        <v>22</v>
      </c>
      <c r="H1645">
        <v>157.84</v>
      </c>
      <c r="I1645">
        <v>95.16</v>
      </c>
      <c r="J1645">
        <v>3.51</v>
      </c>
      <c r="K1645">
        <v>3472.48</v>
      </c>
      <c r="L1645">
        <v>2093.52</v>
      </c>
      <c r="M1645">
        <v>77.22</v>
      </c>
    </row>
    <row r="1646" spans="2:13" x14ac:dyDescent="0.3">
      <c r="B1646" s="5">
        <v>46266</v>
      </c>
      <c r="C1646" t="s">
        <v>43</v>
      </c>
      <c r="D1646" t="s">
        <v>42</v>
      </c>
      <c r="E1646" t="s">
        <v>16</v>
      </c>
      <c r="F1646" t="s">
        <v>18</v>
      </c>
      <c r="G1646">
        <v>59</v>
      </c>
      <c r="H1646">
        <v>165.36</v>
      </c>
      <c r="I1646">
        <v>95.12</v>
      </c>
      <c r="J1646">
        <v>3.51</v>
      </c>
      <c r="K1646">
        <v>9756.2400000000016</v>
      </c>
      <c r="L1646">
        <v>5612.08</v>
      </c>
      <c r="M1646">
        <v>207.08999999999997</v>
      </c>
    </row>
    <row r="1647" spans="2:13" x14ac:dyDescent="0.3">
      <c r="B1647" s="5">
        <v>46266</v>
      </c>
      <c r="C1647" t="s">
        <v>26</v>
      </c>
      <c r="D1647" t="s">
        <v>27</v>
      </c>
      <c r="E1647" t="s">
        <v>20</v>
      </c>
      <c r="F1647" t="s">
        <v>18</v>
      </c>
      <c r="G1647">
        <v>101</v>
      </c>
      <c r="H1647">
        <v>122.05</v>
      </c>
      <c r="I1647">
        <v>98.04</v>
      </c>
      <c r="J1647">
        <v>3.51</v>
      </c>
      <c r="K1647">
        <v>12327.05</v>
      </c>
      <c r="L1647">
        <v>9902.0400000000009</v>
      </c>
      <c r="M1647">
        <v>354.51</v>
      </c>
    </row>
    <row r="1648" spans="2:13" x14ac:dyDescent="0.3">
      <c r="B1648" s="5">
        <v>46266</v>
      </c>
      <c r="C1648" t="s">
        <v>28</v>
      </c>
      <c r="D1648" t="s">
        <v>27</v>
      </c>
      <c r="E1648" t="s">
        <v>20</v>
      </c>
      <c r="F1648" t="s">
        <v>18</v>
      </c>
      <c r="G1648">
        <v>69</v>
      </c>
      <c r="H1648">
        <v>96.7</v>
      </c>
      <c r="I1648">
        <v>76.08</v>
      </c>
      <c r="J1648">
        <v>3.51</v>
      </c>
      <c r="K1648">
        <v>6672.3</v>
      </c>
      <c r="L1648">
        <v>5249.5199999999995</v>
      </c>
      <c r="M1648">
        <v>242.19</v>
      </c>
    </row>
    <row r="1649" spans="2:13" x14ac:dyDescent="0.3">
      <c r="B1649" s="5">
        <v>46296</v>
      </c>
      <c r="C1649" t="s">
        <v>33</v>
      </c>
      <c r="D1649" t="s">
        <v>32</v>
      </c>
      <c r="E1649" t="s">
        <v>16</v>
      </c>
      <c r="F1649" t="s">
        <v>18</v>
      </c>
      <c r="G1649">
        <v>215</v>
      </c>
      <c r="H1649">
        <v>131.74</v>
      </c>
      <c r="I1649">
        <v>94.68</v>
      </c>
      <c r="J1649">
        <v>3.51</v>
      </c>
      <c r="K1649">
        <v>28324.100000000002</v>
      </c>
      <c r="L1649">
        <v>20356.2</v>
      </c>
      <c r="M1649">
        <v>754.65</v>
      </c>
    </row>
    <row r="1650" spans="2:13" x14ac:dyDescent="0.3">
      <c r="B1650" s="5">
        <v>46296</v>
      </c>
      <c r="C1650" t="s">
        <v>34</v>
      </c>
      <c r="D1650" t="s">
        <v>32</v>
      </c>
      <c r="E1650" t="s">
        <v>21</v>
      </c>
      <c r="F1650" t="s">
        <v>18</v>
      </c>
      <c r="G1650">
        <v>70</v>
      </c>
      <c r="H1650">
        <v>97.12</v>
      </c>
      <c r="I1650">
        <v>72.81</v>
      </c>
      <c r="J1650">
        <v>3.51</v>
      </c>
      <c r="K1650">
        <v>6798.4000000000005</v>
      </c>
      <c r="L1650">
        <v>5096.7</v>
      </c>
      <c r="M1650">
        <v>245.7</v>
      </c>
    </row>
    <row r="1651" spans="2:13" x14ac:dyDescent="0.3">
      <c r="B1651" s="5">
        <v>46296</v>
      </c>
      <c r="C1651" t="s">
        <v>50</v>
      </c>
      <c r="D1651" t="s">
        <v>47</v>
      </c>
      <c r="E1651" t="s">
        <v>21</v>
      </c>
      <c r="F1651" t="s">
        <v>18</v>
      </c>
      <c r="G1651">
        <v>45</v>
      </c>
      <c r="H1651">
        <v>86.83</v>
      </c>
      <c r="I1651">
        <v>55.64</v>
      </c>
      <c r="J1651">
        <v>3.51</v>
      </c>
      <c r="K1651">
        <v>3907.35</v>
      </c>
      <c r="L1651">
        <v>2503.8000000000002</v>
      </c>
      <c r="M1651">
        <v>157.94999999999999</v>
      </c>
    </row>
    <row r="1652" spans="2:13" x14ac:dyDescent="0.3">
      <c r="B1652" s="5">
        <v>46296</v>
      </c>
      <c r="C1652" t="s">
        <v>43</v>
      </c>
      <c r="D1652" t="s">
        <v>42</v>
      </c>
      <c r="E1652" t="s">
        <v>20</v>
      </c>
      <c r="F1652" t="s">
        <v>18</v>
      </c>
      <c r="G1652">
        <v>44</v>
      </c>
      <c r="H1652">
        <v>144.28</v>
      </c>
      <c r="I1652">
        <v>95.15</v>
      </c>
      <c r="J1652">
        <v>3.51</v>
      </c>
      <c r="K1652">
        <v>6348.32</v>
      </c>
      <c r="L1652">
        <v>4186.6000000000004</v>
      </c>
      <c r="M1652">
        <v>154.44</v>
      </c>
    </row>
    <row r="1653" spans="2:13" x14ac:dyDescent="0.3">
      <c r="B1653" s="5">
        <v>46296</v>
      </c>
      <c r="C1653" t="s">
        <v>43</v>
      </c>
      <c r="D1653" t="s">
        <v>42</v>
      </c>
      <c r="E1653" t="s">
        <v>21</v>
      </c>
      <c r="F1653" t="s">
        <v>18</v>
      </c>
      <c r="G1653">
        <v>26</v>
      </c>
      <c r="H1653">
        <v>157.84</v>
      </c>
      <c r="I1653">
        <v>95.16</v>
      </c>
      <c r="J1653">
        <v>3.51</v>
      </c>
      <c r="K1653">
        <v>4103.84</v>
      </c>
      <c r="L1653">
        <v>2474.16</v>
      </c>
      <c r="M1653">
        <v>91.259999999999991</v>
      </c>
    </row>
    <row r="1654" spans="2:13" x14ac:dyDescent="0.3">
      <c r="B1654" s="5">
        <v>46296</v>
      </c>
      <c r="C1654" t="s">
        <v>43</v>
      </c>
      <c r="D1654" t="s">
        <v>42</v>
      </c>
      <c r="E1654" t="s">
        <v>16</v>
      </c>
      <c r="F1654" t="s">
        <v>18</v>
      </c>
      <c r="G1654">
        <v>60</v>
      </c>
      <c r="H1654">
        <v>165.36</v>
      </c>
      <c r="I1654">
        <v>95.12</v>
      </c>
      <c r="J1654">
        <v>3.51</v>
      </c>
      <c r="K1654">
        <v>9921.6</v>
      </c>
      <c r="L1654">
        <v>5707.2000000000007</v>
      </c>
      <c r="M1654">
        <v>210.6</v>
      </c>
    </row>
    <row r="1655" spans="2:13" x14ac:dyDescent="0.3">
      <c r="B1655" s="5">
        <v>46296</v>
      </c>
      <c r="C1655" t="s">
        <v>26</v>
      </c>
      <c r="D1655" t="s">
        <v>27</v>
      </c>
      <c r="E1655" t="s">
        <v>20</v>
      </c>
      <c r="F1655" t="s">
        <v>18</v>
      </c>
      <c r="G1655">
        <v>94</v>
      </c>
      <c r="H1655">
        <v>122.05</v>
      </c>
      <c r="I1655">
        <v>98.04</v>
      </c>
      <c r="J1655">
        <v>3.51</v>
      </c>
      <c r="K1655">
        <v>11472.699999999999</v>
      </c>
      <c r="L1655">
        <v>9215.76</v>
      </c>
      <c r="M1655">
        <v>329.94</v>
      </c>
    </row>
    <row r="1656" spans="2:13" x14ac:dyDescent="0.3">
      <c r="B1656" s="5">
        <v>46296</v>
      </c>
      <c r="C1656" t="s">
        <v>28</v>
      </c>
      <c r="D1656" t="s">
        <v>27</v>
      </c>
      <c r="E1656" t="s">
        <v>20</v>
      </c>
      <c r="F1656" t="s">
        <v>18</v>
      </c>
      <c r="G1656">
        <v>71</v>
      </c>
      <c r="H1656">
        <v>96.7</v>
      </c>
      <c r="I1656">
        <v>76.08</v>
      </c>
      <c r="J1656">
        <v>3.51</v>
      </c>
      <c r="K1656">
        <v>6865.7</v>
      </c>
      <c r="L1656">
        <v>5401.68</v>
      </c>
      <c r="M1656">
        <v>249.20999999999998</v>
      </c>
    </row>
    <row r="1657" spans="2:13" x14ac:dyDescent="0.3">
      <c r="B1657" s="5">
        <v>46327</v>
      </c>
      <c r="C1657" t="s">
        <v>33</v>
      </c>
      <c r="D1657" t="s">
        <v>32</v>
      </c>
      <c r="E1657" t="s">
        <v>16</v>
      </c>
      <c r="F1657" t="s">
        <v>18</v>
      </c>
      <c r="G1657">
        <v>208</v>
      </c>
      <c r="H1657">
        <v>131.74</v>
      </c>
      <c r="I1657">
        <v>94.68</v>
      </c>
      <c r="J1657">
        <v>3.51</v>
      </c>
      <c r="K1657">
        <v>27401.920000000002</v>
      </c>
      <c r="L1657">
        <v>19693.440000000002</v>
      </c>
      <c r="M1657">
        <v>730.07999999999993</v>
      </c>
    </row>
    <row r="1658" spans="2:13" x14ac:dyDescent="0.3">
      <c r="B1658" s="5">
        <v>46327</v>
      </c>
      <c r="C1658" t="s">
        <v>34</v>
      </c>
      <c r="D1658" t="s">
        <v>32</v>
      </c>
      <c r="E1658" t="s">
        <v>21</v>
      </c>
      <c r="F1658" t="s">
        <v>18</v>
      </c>
      <c r="G1658">
        <v>75</v>
      </c>
      <c r="H1658">
        <v>97.12</v>
      </c>
      <c r="I1658">
        <v>72.81</v>
      </c>
      <c r="J1658">
        <v>3.51</v>
      </c>
      <c r="K1658">
        <v>7284</v>
      </c>
      <c r="L1658">
        <v>5460.75</v>
      </c>
      <c r="M1658">
        <v>263.25</v>
      </c>
    </row>
    <row r="1659" spans="2:13" x14ac:dyDescent="0.3">
      <c r="B1659" s="5">
        <v>46327</v>
      </c>
      <c r="C1659" t="s">
        <v>50</v>
      </c>
      <c r="D1659" t="s">
        <v>47</v>
      </c>
      <c r="E1659" t="s">
        <v>21</v>
      </c>
      <c r="F1659" t="s">
        <v>18</v>
      </c>
      <c r="G1659">
        <v>46</v>
      </c>
      <c r="H1659">
        <v>86.83</v>
      </c>
      <c r="I1659">
        <v>55.64</v>
      </c>
      <c r="J1659">
        <v>3.51</v>
      </c>
      <c r="K1659">
        <v>3994.18</v>
      </c>
      <c r="L1659">
        <v>2559.44</v>
      </c>
      <c r="M1659">
        <v>161.45999999999998</v>
      </c>
    </row>
    <row r="1660" spans="2:13" x14ac:dyDescent="0.3">
      <c r="B1660" s="5">
        <v>46327</v>
      </c>
      <c r="C1660" t="s">
        <v>43</v>
      </c>
      <c r="D1660" t="s">
        <v>42</v>
      </c>
      <c r="E1660" t="s">
        <v>20</v>
      </c>
      <c r="F1660" t="s">
        <v>18</v>
      </c>
      <c r="G1660">
        <v>48</v>
      </c>
      <c r="H1660">
        <v>144.28</v>
      </c>
      <c r="I1660">
        <v>95.15</v>
      </c>
      <c r="J1660">
        <v>3.51</v>
      </c>
      <c r="K1660">
        <v>6925.4400000000005</v>
      </c>
      <c r="L1660">
        <v>4567.2000000000007</v>
      </c>
      <c r="M1660">
        <v>168.48</v>
      </c>
    </row>
    <row r="1661" spans="2:13" x14ac:dyDescent="0.3">
      <c r="B1661" s="5">
        <v>46327</v>
      </c>
      <c r="C1661" t="s">
        <v>43</v>
      </c>
      <c r="D1661" t="s">
        <v>42</v>
      </c>
      <c r="E1661" t="s">
        <v>21</v>
      </c>
      <c r="F1661" t="s">
        <v>18</v>
      </c>
      <c r="G1661">
        <v>30</v>
      </c>
      <c r="H1661">
        <v>157.84</v>
      </c>
      <c r="I1661">
        <v>95.16</v>
      </c>
      <c r="J1661">
        <v>3.51</v>
      </c>
      <c r="K1661">
        <v>4735.2</v>
      </c>
      <c r="L1661">
        <v>2854.7999999999997</v>
      </c>
      <c r="M1661">
        <v>105.3</v>
      </c>
    </row>
    <row r="1662" spans="2:13" x14ac:dyDescent="0.3">
      <c r="B1662" s="5">
        <v>46327</v>
      </c>
      <c r="C1662" t="s">
        <v>43</v>
      </c>
      <c r="D1662" t="s">
        <v>42</v>
      </c>
      <c r="E1662" t="s">
        <v>16</v>
      </c>
      <c r="F1662" t="s">
        <v>18</v>
      </c>
      <c r="G1662">
        <v>70</v>
      </c>
      <c r="H1662">
        <v>165.36</v>
      </c>
      <c r="I1662">
        <v>95.12</v>
      </c>
      <c r="J1662">
        <v>3.51</v>
      </c>
      <c r="K1662">
        <v>11575.2</v>
      </c>
      <c r="L1662">
        <v>6658.4000000000005</v>
      </c>
      <c r="M1662">
        <v>245.7</v>
      </c>
    </row>
    <row r="1663" spans="2:13" x14ac:dyDescent="0.3">
      <c r="B1663" s="5">
        <v>46327</v>
      </c>
      <c r="C1663" t="s">
        <v>26</v>
      </c>
      <c r="D1663" t="s">
        <v>27</v>
      </c>
      <c r="E1663" t="s">
        <v>20</v>
      </c>
      <c r="F1663" t="s">
        <v>18</v>
      </c>
      <c r="G1663">
        <v>97</v>
      </c>
      <c r="H1663">
        <v>122.05</v>
      </c>
      <c r="I1663">
        <v>98.04</v>
      </c>
      <c r="J1663">
        <v>3.51</v>
      </c>
      <c r="K1663">
        <v>11838.85</v>
      </c>
      <c r="L1663">
        <v>9509.880000000001</v>
      </c>
      <c r="M1663">
        <v>340.46999999999997</v>
      </c>
    </row>
    <row r="1664" spans="2:13" x14ac:dyDescent="0.3">
      <c r="B1664" s="5">
        <v>46327</v>
      </c>
      <c r="C1664" t="s">
        <v>28</v>
      </c>
      <c r="D1664" t="s">
        <v>27</v>
      </c>
      <c r="E1664" t="s">
        <v>20</v>
      </c>
      <c r="F1664" t="s">
        <v>18</v>
      </c>
      <c r="G1664">
        <v>73</v>
      </c>
      <c r="H1664">
        <v>96.7</v>
      </c>
      <c r="I1664">
        <v>76.08</v>
      </c>
      <c r="J1664">
        <v>3.51</v>
      </c>
      <c r="K1664">
        <v>7059.1</v>
      </c>
      <c r="L1664">
        <v>5553.84</v>
      </c>
      <c r="M1664">
        <v>256.22999999999996</v>
      </c>
    </row>
    <row r="1665" spans="2:13" x14ac:dyDescent="0.3">
      <c r="B1665" s="5">
        <v>46357</v>
      </c>
      <c r="C1665" t="s">
        <v>33</v>
      </c>
      <c r="D1665" t="s">
        <v>32</v>
      </c>
      <c r="E1665" t="s">
        <v>16</v>
      </c>
      <c r="F1665" t="s">
        <v>18</v>
      </c>
      <c r="G1665">
        <v>239</v>
      </c>
      <c r="H1665">
        <v>131.74</v>
      </c>
      <c r="I1665">
        <v>94.68</v>
      </c>
      <c r="J1665">
        <v>3.51</v>
      </c>
      <c r="K1665">
        <v>31485.86</v>
      </c>
      <c r="L1665">
        <v>22628.52</v>
      </c>
      <c r="M1665">
        <v>838.89</v>
      </c>
    </row>
    <row r="1666" spans="2:13" x14ac:dyDescent="0.3">
      <c r="B1666" s="5">
        <v>46357</v>
      </c>
      <c r="C1666" t="s">
        <v>34</v>
      </c>
      <c r="D1666" t="s">
        <v>32</v>
      </c>
      <c r="E1666" t="s">
        <v>21</v>
      </c>
      <c r="F1666" t="s">
        <v>18</v>
      </c>
      <c r="G1666">
        <v>78</v>
      </c>
      <c r="H1666">
        <v>97.12</v>
      </c>
      <c r="I1666">
        <v>72.81</v>
      </c>
      <c r="J1666">
        <v>3.51</v>
      </c>
      <c r="K1666">
        <v>7575.3600000000006</v>
      </c>
      <c r="L1666">
        <v>5679.18</v>
      </c>
      <c r="M1666">
        <v>273.77999999999997</v>
      </c>
    </row>
    <row r="1667" spans="2:13" x14ac:dyDescent="0.3">
      <c r="B1667" s="5">
        <v>46357</v>
      </c>
      <c r="C1667" t="s">
        <v>50</v>
      </c>
      <c r="D1667" t="s">
        <v>47</v>
      </c>
      <c r="E1667" t="s">
        <v>21</v>
      </c>
      <c r="F1667" t="s">
        <v>18</v>
      </c>
      <c r="G1667">
        <v>54</v>
      </c>
      <c r="H1667">
        <v>86.83</v>
      </c>
      <c r="I1667">
        <v>55.64</v>
      </c>
      <c r="J1667">
        <v>3.51</v>
      </c>
      <c r="K1667">
        <v>4688.82</v>
      </c>
      <c r="L1667">
        <v>3004.56</v>
      </c>
      <c r="M1667">
        <v>189.54</v>
      </c>
    </row>
    <row r="1668" spans="2:13" x14ac:dyDescent="0.3">
      <c r="B1668" s="5">
        <v>46357</v>
      </c>
      <c r="C1668" t="s">
        <v>43</v>
      </c>
      <c r="D1668" t="s">
        <v>42</v>
      </c>
      <c r="E1668" t="s">
        <v>20</v>
      </c>
      <c r="F1668" t="s">
        <v>18</v>
      </c>
      <c r="G1668">
        <v>52</v>
      </c>
      <c r="H1668">
        <v>144.28</v>
      </c>
      <c r="I1668">
        <v>95.15</v>
      </c>
      <c r="J1668">
        <v>3.51</v>
      </c>
      <c r="K1668">
        <v>7502.56</v>
      </c>
      <c r="L1668">
        <v>4947.8</v>
      </c>
      <c r="M1668">
        <v>182.51999999999998</v>
      </c>
    </row>
    <row r="1669" spans="2:13" x14ac:dyDescent="0.3">
      <c r="B1669" s="5">
        <v>46357</v>
      </c>
      <c r="C1669" t="s">
        <v>43</v>
      </c>
      <c r="D1669" t="s">
        <v>42</v>
      </c>
      <c r="E1669" t="s">
        <v>21</v>
      </c>
      <c r="F1669" t="s">
        <v>18</v>
      </c>
      <c r="G1669">
        <v>34</v>
      </c>
      <c r="H1669">
        <v>157.84</v>
      </c>
      <c r="I1669">
        <v>95.16</v>
      </c>
      <c r="J1669">
        <v>3.51</v>
      </c>
      <c r="K1669">
        <v>5366.56</v>
      </c>
      <c r="L1669">
        <v>3235.44</v>
      </c>
      <c r="M1669">
        <v>119.33999999999999</v>
      </c>
    </row>
    <row r="1670" spans="2:13" x14ac:dyDescent="0.3">
      <c r="B1670" s="5">
        <v>46357</v>
      </c>
      <c r="C1670" t="s">
        <v>43</v>
      </c>
      <c r="D1670" t="s">
        <v>42</v>
      </c>
      <c r="E1670" t="s">
        <v>16</v>
      </c>
      <c r="F1670" t="s">
        <v>18</v>
      </c>
      <c r="G1670">
        <v>77</v>
      </c>
      <c r="H1670">
        <v>165.36</v>
      </c>
      <c r="I1670">
        <v>95.12</v>
      </c>
      <c r="J1670">
        <v>3.51</v>
      </c>
      <c r="K1670">
        <v>12732.720000000001</v>
      </c>
      <c r="L1670">
        <v>7324.2400000000007</v>
      </c>
      <c r="M1670">
        <v>270.27</v>
      </c>
    </row>
    <row r="1671" spans="2:13" x14ac:dyDescent="0.3">
      <c r="B1671" s="5">
        <v>46357</v>
      </c>
      <c r="C1671" t="s">
        <v>26</v>
      </c>
      <c r="D1671" t="s">
        <v>27</v>
      </c>
      <c r="E1671" t="s">
        <v>20</v>
      </c>
      <c r="F1671" t="s">
        <v>18</v>
      </c>
      <c r="G1671">
        <v>112</v>
      </c>
      <c r="H1671">
        <v>122.05</v>
      </c>
      <c r="I1671">
        <v>98.04</v>
      </c>
      <c r="J1671">
        <v>3.51</v>
      </c>
      <c r="K1671">
        <v>13669.6</v>
      </c>
      <c r="L1671">
        <v>10980.480000000001</v>
      </c>
      <c r="M1671">
        <v>393.12</v>
      </c>
    </row>
    <row r="1672" spans="2:13" x14ac:dyDescent="0.3">
      <c r="B1672" s="5">
        <v>46357</v>
      </c>
      <c r="C1672" t="s">
        <v>28</v>
      </c>
      <c r="D1672" t="s">
        <v>27</v>
      </c>
      <c r="E1672" t="s">
        <v>20</v>
      </c>
      <c r="F1672" t="s">
        <v>18</v>
      </c>
      <c r="G1672">
        <v>79</v>
      </c>
      <c r="H1672">
        <v>96.7</v>
      </c>
      <c r="I1672">
        <v>76.08</v>
      </c>
      <c r="J1672">
        <v>3.51</v>
      </c>
      <c r="K1672">
        <v>7639.3</v>
      </c>
      <c r="L1672">
        <v>6010.32</v>
      </c>
      <c r="M1672">
        <v>277.28999999999996</v>
      </c>
    </row>
    <row r="1673" spans="2:13" x14ac:dyDescent="0.3">
      <c r="B1673" s="5">
        <v>46023</v>
      </c>
      <c r="C1673" t="s">
        <v>14</v>
      </c>
      <c r="D1673" t="s">
        <v>15</v>
      </c>
      <c r="E1673" t="s">
        <v>16</v>
      </c>
      <c r="F1673" t="s">
        <v>18</v>
      </c>
      <c r="G1673">
        <v>83</v>
      </c>
      <c r="H1673">
        <v>285.56</v>
      </c>
      <c r="I1673">
        <v>210.53</v>
      </c>
      <c r="J1673">
        <v>3.56</v>
      </c>
      <c r="K1673">
        <v>23701.48</v>
      </c>
      <c r="L1673">
        <v>17473.990000000002</v>
      </c>
      <c r="M1673">
        <v>295.48</v>
      </c>
    </row>
    <row r="1674" spans="2:13" x14ac:dyDescent="0.3">
      <c r="B1674" s="5">
        <v>46023</v>
      </c>
      <c r="C1674" t="s">
        <v>24</v>
      </c>
      <c r="D1674" t="s">
        <v>15</v>
      </c>
      <c r="E1674" t="s">
        <v>16</v>
      </c>
      <c r="F1674" t="s">
        <v>18</v>
      </c>
      <c r="G1674">
        <v>104</v>
      </c>
      <c r="H1674">
        <v>207.92</v>
      </c>
      <c r="I1674">
        <v>154.86000000000001</v>
      </c>
      <c r="J1674">
        <v>3.56</v>
      </c>
      <c r="K1674">
        <v>21623.68</v>
      </c>
      <c r="L1674">
        <v>16105.440000000002</v>
      </c>
      <c r="M1674">
        <v>370.24</v>
      </c>
    </row>
    <row r="1675" spans="2:13" x14ac:dyDescent="0.3">
      <c r="B1675" s="5">
        <v>46023</v>
      </c>
      <c r="C1675" t="s">
        <v>31</v>
      </c>
      <c r="D1675" t="s">
        <v>32</v>
      </c>
      <c r="E1675" t="s">
        <v>20</v>
      </c>
      <c r="F1675" t="s">
        <v>18</v>
      </c>
      <c r="G1675">
        <v>161</v>
      </c>
      <c r="H1675">
        <v>71.89</v>
      </c>
      <c r="I1675">
        <v>59.96</v>
      </c>
      <c r="J1675">
        <v>3.56</v>
      </c>
      <c r="K1675">
        <v>11574.29</v>
      </c>
      <c r="L1675">
        <v>9653.56</v>
      </c>
      <c r="M1675">
        <v>573.16</v>
      </c>
    </row>
    <row r="1676" spans="2:13" x14ac:dyDescent="0.3">
      <c r="B1676" s="5">
        <v>46023</v>
      </c>
      <c r="C1676" t="s">
        <v>34</v>
      </c>
      <c r="D1676" t="s">
        <v>32</v>
      </c>
      <c r="E1676" t="s">
        <v>20</v>
      </c>
      <c r="F1676" t="s">
        <v>18</v>
      </c>
      <c r="G1676">
        <v>123</v>
      </c>
      <c r="H1676">
        <v>88.96</v>
      </c>
      <c r="I1676">
        <v>72.84</v>
      </c>
      <c r="J1676">
        <v>3.56</v>
      </c>
      <c r="K1676">
        <v>10942.08</v>
      </c>
      <c r="L1676">
        <v>8959.32</v>
      </c>
      <c r="M1676">
        <v>437.88</v>
      </c>
    </row>
    <row r="1677" spans="2:13" x14ac:dyDescent="0.3">
      <c r="B1677" s="5">
        <v>46023</v>
      </c>
      <c r="C1677" t="s">
        <v>49</v>
      </c>
      <c r="D1677" t="s">
        <v>47</v>
      </c>
      <c r="E1677" t="s">
        <v>20</v>
      </c>
      <c r="F1677" t="s">
        <v>18</v>
      </c>
      <c r="G1677">
        <v>23</v>
      </c>
      <c r="H1677">
        <v>217.73</v>
      </c>
      <c r="I1677">
        <v>157.78</v>
      </c>
      <c r="J1677">
        <v>3.56</v>
      </c>
      <c r="K1677">
        <v>5007.79</v>
      </c>
      <c r="L1677">
        <v>3628.94</v>
      </c>
      <c r="M1677">
        <v>81.88</v>
      </c>
    </row>
    <row r="1678" spans="2:13" x14ac:dyDescent="0.3">
      <c r="B1678" s="5">
        <v>46023</v>
      </c>
      <c r="C1678" t="s">
        <v>49</v>
      </c>
      <c r="D1678" t="s">
        <v>47</v>
      </c>
      <c r="E1678" t="s">
        <v>16</v>
      </c>
      <c r="F1678" t="s">
        <v>18</v>
      </c>
      <c r="G1678">
        <v>36</v>
      </c>
      <c r="H1678">
        <v>251.5</v>
      </c>
      <c r="I1678">
        <v>157.9</v>
      </c>
      <c r="J1678">
        <v>3.56</v>
      </c>
      <c r="K1678">
        <v>9054</v>
      </c>
      <c r="L1678">
        <v>5684.4000000000005</v>
      </c>
      <c r="M1678">
        <v>128.16</v>
      </c>
    </row>
    <row r="1679" spans="2:13" x14ac:dyDescent="0.3">
      <c r="B1679" s="5">
        <v>46023</v>
      </c>
      <c r="C1679" t="s">
        <v>50</v>
      </c>
      <c r="D1679" t="s">
        <v>47</v>
      </c>
      <c r="E1679" t="s">
        <v>20</v>
      </c>
      <c r="F1679" t="s">
        <v>18</v>
      </c>
      <c r="G1679">
        <v>66</v>
      </c>
      <c r="H1679">
        <v>79.41</v>
      </c>
      <c r="I1679">
        <v>55.63</v>
      </c>
      <c r="J1679">
        <v>3.56</v>
      </c>
      <c r="K1679">
        <v>5241.0599999999995</v>
      </c>
      <c r="L1679">
        <v>3671.5800000000004</v>
      </c>
      <c r="M1679">
        <v>234.96</v>
      </c>
    </row>
    <row r="1680" spans="2:13" x14ac:dyDescent="0.3">
      <c r="B1680" s="5">
        <v>46023</v>
      </c>
      <c r="C1680" t="s">
        <v>45</v>
      </c>
      <c r="D1680" t="s">
        <v>42</v>
      </c>
      <c r="E1680" t="s">
        <v>21</v>
      </c>
      <c r="F1680" t="s">
        <v>18</v>
      </c>
      <c r="G1680">
        <v>19</v>
      </c>
      <c r="H1680">
        <v>96.75</v>
      </c>
      <c r="I1680">
        <v>58.04</v>
      </c>
      <c r="J1680">
        <v>3.56</v>
      </c>
      <c r="K1680">
        <v>1838.25</v>
      </c>
      <c r="L1680">
        <v>1102.76</v>
      </c>
      <c r="M1680">
        <v>67.64</v>
      </c>
    </row>
    <row r="1681" spans="2:13" x14ac:dyDescent="0.3">
      <c r="B1681" s="5">
        <v>46023</v>
      </c>
      <c r="C1681" t="s">
        <v>29</v>
      </c>
      <c r="D1681" t="s">
        <v>27</v>
      </c>
      <c r="E1681" t="s">
        <v>21</v>
      </c>
      <c r="F1681" t="s">
        <v>18</v>
      </c>
      <c r="G1681">
        <v>36</v>
      </c>
      <c r="H1681">
        <v>148.05000000000001</v>
      </c>
      <c r="I1681">
        <v>109.19</v>
      </c>
      <c r="J1681">
        <v>3.56</v>
      </c>
      <c r="K1681">
        <v>5329.8</v>
      </c>
      <c r="L1681">
        <v>3930.84</v>
      </c>
      <c r="M1681">
        <v>128.16</v>
      </c>
    </row>
    <row r="1682" spans="2:13" x14ac:dyDescent="0.3">
      <c r="B1682" s="5">
        <v>46023</v>
      </c>
      <c r="C1682" t="s">
        <v>36</v>
      </c>
      <c r="D1682" t="s">
        <v>37</v>
      </c>
      <c r="E1682" t="s">
        <v>21</v>
      </c>
      <c r="F1682" t="s">
        <v>18</v>
      </c>
      <c r="G1682">
        <v>36</v>
      </c>
      <c r="H1682">
        <v>178.33</v>
      </c>
      <c r="I1682">
        <v>141.08000000000001</v>
      </c>
      <c r="J1682">
        <v>3.56</v>
      </c>
      <c r="K1682">
        <v>6419.88</v>
      </c>
      <c r="L1682">
        <v>5078.88</v>
      </c>
      <c r="M1682">
        <v>128.16</v>
      </c>
    </row>
    <row r="1683" spans="2:13" x14ac:dyDescent="0.3">
      <c r="B1683" s="5">
        <v>46054</v>
      </c>
      <c r="C1683" t="s">
        <v>14</v>
      </c>
      <c r="D1683" t="s">
        <v>15</v>
      </c>
      <c r="E1683" t="s">
        <v>16</v>
      </c>
      <c r="F1683" t="s">
        <v>18</v>
      </c>
      <c r="G1683">
        <v>88</v>
      </c>
      <c r="H1683">
        <v>285.56</v>
      </c>
      <c r="I1683">
        <v>210.53</v>
      </c>
      <c r="J1683">
        <v>3.56</v>
      </c>
      <c r="K1683">
        <v>25129.279999999999</v>
      </c>
      <c r="L1683">
        <v>18526.64</v>
      </c>
      <c r="M1683">
        <v>313.28000000000003</v>
      </c>
    </row>
    <row r="1684" spans="2:13" x14ac:dyDescent="0.3">
      <c r="B1684" s="5">
        <v>46054</v>
      </c>
      <c r="C1684" t="s">
        <v>24</v>
      </c>
      <c r="D1684" t="s">
        <v>15</v>
      </c>
      <c r="E1684" t="s">
        <v>16</v>
      </c>
      <c r="F1684" t="s">
        <v>18</v>
      </c>
      <c r="G1684">
        <v>105</v>
      </c>
      <c r="H1684">
        <v>207.92</v>
      </c>
      <c r="I1684">
        <v>154.86000000000001</v>
      </c>
      <c r="J1684">
        <v>3.56</v>
      </c>
      <c r="K1684">
        <v>21831.599999999999</v>
      </c>
      <c r="L1684">
        <v>16260.300000000001</v>
      </c>
      <c r="M1684">
        <v>373.8</v>
      </c>
    </row>
    <row r="1685" spans="2:13" x14ac:dyDescent="0.3">
      <c r="B1685" s="5">
        <v>46054</v>
      </c>
      <c r="C1685" t="s">
        <v>31</v>
      </c>
      <c r="D1685" t="s">
        <v>32</v>
      </c>
      <c r="E1685" t="s">
        <v>20</v>
      </c>
      <c r="F1685" t="s">
        <v>18</v>
      </c>
      <c r="G1685">
        <v>168</v>
      </c>
      <c r="H1685">
        <v>71.89</v>
      </c>
      <c r="I1685">
        <v>59.96</v>
      </c>
      <c r="J1685">
        <v>3.56</v>
      </c>
      <c r="K1685">
        <v>12077.52</v>
      </c>
      <c r="L1685">
        <v>10073.280000000001</v>
      </c>
      <c r="M1685">
        <v>598.08000000000004</v>
      </c>
    </row>
    <row r="1686" spans="2:13" x14ac:dyDescent="0.3">
      <c r="B1686" s="5">
        <v>46054</v>
      </c>
      <c r="C1686" t="s">
        <v>34</v>
      </c>
      <c r="D1686" t="s">
        <v>32</v>
      </c>
      <c r="E1686" t="s">
        <v>20</v>
      </c>
      <c r="F1686" t="s">
        <v>18</v>
      </c>
      <c r="G1686">
        <v>112</v>
      </c>
      <c r="H1686">
        <v>88.96</v>
      </c>
      <c r="I1686">
        <v>72.84</v>
      </c>
      <c r="J1686">
        <v>3.56</v>
      </c>
      <c r="K1686">
        <v>9963.5199999999986</v>
      </c>
      <c r="L1686">
        <v>8158.08</v>
      </c>
      <c r="M1686">
        <v>398.72</v>
      </c>
    </row>
    <row r="1687" spans="2:13" x14ac:dyDescent="0.3">
      <c r="B1687" s="5">
        <v>46054</v>
      </c>
      <c r="C1687" t="s">
        <v>49</v>
      </c>
      <c r="D1687" t="s">
        <v>47</v>
      </c>
      <c r="E1687" t="s">
        <v>20</v>
      </c>
      <c r="F1687" t="s">
        <v>18</v>
      </c>
      <c r="G1687">
        <v>24</v>
      </c>
      <c r="H1687">
        <v>217.73</v>
      </c>
      <c r="I1687">
        <v>157.78</v>
      </c>
      <c r="J1687">
        <v>3.56</v>
      </c>
      <c r="K1687">
        <v>5225.5199999999995</v>
      </c>
      <c r="L1687">
        <v>3786.7200000000003</v>
      </c>
      <c r="M1687">
        <v>85.44</v>
      </c>
    </row>
    <row r="1688" spans="2:13" x14ac:dyDescent="0.3">
      <c r="B1688" s="5">
        <v>46054</v>
      </c>
      <c r="C1688" t="s">
        <v>49</v>
      </c>
      <c r="D1688" t="s">
        <v>47</v>
      </c>
      <c r="E1688" t="s">
        <v>16</v>
      </c>
      <c r="F1688" t="s">
        <v>18</v>
      </c>
      <c r="G1688">
        <v>35</v>
      </c>
      <c r="H1688">
        <v>251.5</v>
      </c>
      <c r="I1688">
        <v>157.9</v>
      </c>
      <c r="J1688">
        <v>3.56</v>
      </c>
      <c r="K1688">
        <v>8802.5</v>
      </c>
      <c r="L1688">
        <v>5526.5</v>
      </c>
      <c r="M1688">
        <v>124.60000000000001</v>
      </c>
    </row>
    <row r="1689" spans="2:13" x14ac:dyDescent="0.3">
      <c r="B1689" s="5">
        <v>46054</v>
      </c>
      <c r="C1689" t="s">
        <v>50</v>
      </c>
      <c r="D1689" t="s">
        <v>47</v>
      </c>
      <c r="E1689" t="s">
        <v>20</v>
      </c>
      <c r="F1689" t="s">
        <v>18</v>
      </c>
      <c r="G1689">
        <v>65</v>
      </c>
      <c r="H1689">
        <v>79.41</v>
      </c>
      <c r="I1689">
        <v>55.63</v>
      </c>
      <c r="J1689">
        <v>3.56</v>
      </c>
      <c r="K1689">
        <v>5161.6499999999996</v>
      </c>
      <c r="L1689">
        <v>3615.9500000000003</v>
      </c>
      <c r="M1689">
        <v>231.4</v>
      </c>
    </row>
    <row r="1690" spans="2:13" x14ac:dyDescent="0.3">
      <c r="B1690" s="5">
        <v>46054</v>
      </c>
      <c r="C1690" t="s">
        <v>45</v>
      </c>
      <c r="D1690" t="s">
        <v>42</v>
      </c>
      <c r="E1690" t="s">
        <v>21</v>
      </c>
      <c r="F1690" t="s">
        <v>18</v>
      </c>
      <c r="G1690">
        <v>19</v>
      </c>
      <c r="H1690">
        <v>96.75</v>
      </c>
      <c r="I1690">
        <v>58.04</v>
      </c>
      <c r="J1690">
        <v>3.56</v>
      </c>
      <c r="K1690">
        <v>1838.25</v>
      </c>
      <c r="L1690">
        <v>1102.76</v>
      </c>
      <c r="M1690">
        <v>67.64</v>
      </c>
    </row>
    <row r="1691" spans="2:13" x14ac:dyDescent="0.3">
      <c r="B1691" s="5">
        <v>46054</v>
      </c>
      <c r="C1691" t="s">
        <v>29</v>
      </c>
      <c r="D1691" t="s">
        <v>27</v>
      </c>
      <c r="E1691" t="s">
        <v>21</v>
      </c>
      <c r="F1691" t="s">
        <v>18</v>
      </c>
      <c r="G1691">
        <v>36</v>
      </c>
      <c r="H1691">
        <v>148.05000000000001</v>
      </c>
      <c r="I1691">
        <v>109.19</v>
      </c>
      <c r="J1691">
        <v>3.56</v>
      </c>
      <c r="K1691">
        <v>5329.8</v>
      </c>
      <c r="L1691">
        <v>3930.84</v>
      </c>
      <c r="M1691">
        <v>128.16</v>
      </c>
    </row>
    <row r="1692" spans="2:13" x14ac:dyDescent="0.3">
      <c r="B1692" s="5">
        <v>46054</v>
      </c>
      <c r="C1692" t="s">
        <v>36</v>
      </c>
      <c r="D1692" t="s">
        <v>37</v>
      </c>
      <c r="E1692" t="s">
        <v>21</v>
      </c>
      <c r="F1692" t="s">
        <v>18</v>
      </c>
      <c r="G1692">
        <v>37</v>
      </c>
      <c r="H1692">
        <v>178.33</v>
      </c>
      <c r="I1692">
        <v>141.08000000000001</v>
      </c>
      <c r="J1692">
        <v>3.56</v>
      </c>
      <c r="K1692">
        <v>6598.21</v>
      </c>
      <c r="L1692">
        <v>5219.96</v>
      </c>
      <c r="M1692">
        <v>131.72</v>
      </c>
    </row>
    <row r="1693" spans="2:13" x14ac:dyDescent="0.3">
      <c r="B1693" s="5">
        <v>46082</v>
      </c>
      <c r="C1693" t="s">
        <v>14</v>
      </c>
      <c r="D1693" t="s">
        <v>15</v>
      </c>
      <c r="E1693" t="s">
        <v>16</v>
      </c>
      <c r="F1693" t="s">
        <v>18</v>
      </c>
      <c r="G1693">
        <v>94</v>
      </c>
      <c r="H1693">
        <v>285.56</v>
      </c>
      <c r="I1693">
        <v>210.53</v>
      </c>
      <c r="J1693">
        <v>3.56</v>
      </c>
      <c r="K1693">
        <v>26842.639999999999</v>
      </c>
      <c r="L1693">
        <v>19789.82</v>
      </c>
      <c r="M1693">
        <v>334.64</v>
      </c>
    </row>
    <row r="1694" spans="2:13" x14ac:dyDescent="0.3">
      <c r="B1694" s="5">
        <v>46082</v>
      </c>
      <c r="C1694" t="s">
        <v>24</v>
      </c>
      <c r="D1694" t="s">
        <v>15</v>
      </c>
      <c r="E1694" t="s">
        <v>16</v>
      </c>
      <c r="F1694" t="s">
        <v>18</v>
      </c>
      <c r="G1694">
        <v>108</v>
      </c>
      <c r="H1694">
        <v>207.92</v>
      </c>
      <c r="I1694">
        <v>154.86000000000001</v>
      </c>
      <c r="J1694">
        <v>3.56</v>
      </c>
      <c r="K1694">
        <v>22455.359999999997</v>
      </c>
      <c r="L1694">
        <v>16724.88</v>
      </c>
      <c r="M1694">
        <v>384.48</v>
      </c>
    </row>
    <row r="1695" spans="2:13" x14ac:dyDescent="0.3">
      <c r="B1695" s="5">
        <v>46082</v>
      </c>
      <c r="C1695" t="s">
        <v>31</v>
      </c>
      <c r="D1695" t="s">
        <v>32</v>
      </c>
      <c r="E1695" t="s">
        <v>20</v>
      </c>
      <c r="F1695" t="s">
        <v>18</v>
      </c>
      <c r="G1695">
        <v>162</v>
      </c>
      <c r="H1695">
        <v>71.89</v>
      </c>
      <c r="I1695">
        <v>59.96</v>
      </c>
      <c r="J1695">
        <v>3.56</v>
      </c>
      <c r="K1695">
        <v>11646.18</v>
      </c>
      <c r="L1695">
        <v>9713.52</v>
      </c>
      <c r="M1695">
        <v>576.72</v>
      </c>
    </row>
    <row r="1696" spans="2:13" x14ac:dyDescent="0.3">
      <c r="B1696" s="5">
        <v>46082</v>
      </c>
      <c r="C1696" t="s">
        <v>34</v>
      </c>
      <c r="D1696" t="s">
        <v>32</v>
      </c>
      <c r="E1696" t="s">
        <v>20</v>
      </c>
      <c r="F1696" t="s">
        <v>18</v>
      </c>
      <c r="G1696">
        <v>123</v>
      </c>
      <c r="H1696">
        <v>88.96</v>
      </c>
      <c r="I1696">
        <v>72.84</v>
      </c>
      <c r="J1696">
        <v>3.56</v>
      </c>
      <c r="K1696">
        <v>10942.08</v>
      </c>
      <c r="L1696">
        <v>8959.32</v>
      </c>
      <c r="M1696">
        <v>437.88</v>
      </c>
    </row>
    <row r="1697" spans="2:13" x14ac:dyDescent="0.3">
      <c r="B1697" s="5">
        <v>46082</v>
      </c>
      <c r="C1697" t="s">
        <v>49</v>
      </c>
      <c r="D1697" t="s">
        <v>47</v>
      </c>
      <c r="E1697" t="s">
        <v>20</v>
      </c>
      <c r="F1697" t="s">
        <v>18</v>
      </c>
      <c r="G1697">
        <v>25</v>
      </c>
      <c r="H1697">
        <v>217.73</v>
      </c>
      <c r="I1697">
        <v>157.78</v>
      </c>
      <c r="J1697">
        <v>3.56</v>
      </c>
      <c r="K1697">
        <v>5443.25</v>
      </c>
      <c r="L1697">
        <v>3944.5</v>
      </c>
      <c r="M1697">
        <v>89</v>
      </c>
    </row>
    <row r="1698" spans="2:13" x14ac:dyDescent="0.3">
      <c r="B1698" s="5">
        <v>46082</v>
      </c>
      <c r="C1698" t="s">
        <v>49</v>
      </c>
      <c r="D1698" t="s">
        <v>47</v>
      </c>
      <c r="E1698" t="s">
        <v>16</v>
      </c>
      <c r="F1698" t="s">
        <v>18</v>
      </c>
      <c r="G1698">
        <v>34</v>
      </c>
      <c r="H1698">
        <v>251.5</v>
      </c>
      <c r="I1698">
        <v>157.9</v>
      </c>
      <c r="J1698">
        <v>3.56</v>
      </c>
      <c r="K1698">
        <v>8551</v>
      </c>
      <c r="L1698">
        <v>5368.6</v>
      </c>
      <c r="M1698">
        <v>121.04</v>
      </c>
    </row>
    <row r="1699" spans="2:13" x14ac:dyDescent="0.3">
      <c r="B1699" s="5">
        <v>46082</v>
      </c>
      <c r="C1699" t="s">
        <v>50</v>
      </c>
      <c r="D1699" t="s">
        <v>47</v>
      </c>
      <c r="E1699" t="s">
        <v>20</v>
      </c>
      <c r="F1699" t="s">
        <v>18</v>
      </c>
      <c r="G1699">
        <v>63</v>
      </c>
      <c r="H1699">
        <v>79.41</v>
      </c>
      <c r="I1699">
        <v>55.63</v>
      </c>
      <c r="J1699">
        <v>3.56</v>
      </c>
      <c r="K1699">
        <v>5002.83</v>
      </c>
      <c r="L1699">
        <v>3504.69</v>
      </c>
      <c r="M1699">
        <v>224.28</v>
      </c>
    </row>
    <row r="1700" spans="2:13" x14ac:dyDescent="0.3">
      <c r="B1700" s="5">
        <v>46082</v>
      </c>
      <c r="C1700" t="s">
        <v>45</v>
      </c>
      <c r="D1700" t="s">
        <v>42</v>
      </c>
      <c r="E1700" t="s">
        <v>21</v>
      </c>
      <c r="F1700" t="s">
        <v>18</v>
      </c>
      <c r="G1700">
        <v>19</v>
      </c>
      <c r="H1700">
        <v>96.75</v>
      </c>
      <c r="I1700">
        <v>58.04</v>
      </c>
      <c r="J1700">
        <v>3.56</v>
      </c>
      <c r="K1700">
        <v>1838.25</v>
      </c>
      <c r="L1700">
        <v>1102.76</v>
      </c>
      <c r="M1700">
        <v>67.64</v>
      </c>
    </row>
    <row r="1701" spans="2:13" x14ac:dyDescent="0.3">
      <c r="B1701" s="5">
        <v>46082</v>
      </c>
      <c r="C1701" t="s">
        <v>29</v>
      </c>
      <c r="D1701" t="s">
        <v>27</v>
      </c>
      <c r="E1701" t="s">
        <v>21</v>
      </c>
      <c r="F1701" t="s">
        <v>18</v>
      </c>
      <c r="G1701">
        <v>35</v>
      </c>
      <c r="H1701">
        <v>148.05000000000001</v>
      </c>
      <c r="I1701">
        <v>109.19</v>
      </c>
      <c r="J1701">
        <v>3.56</v>
      </c>
      <c r="K1701">
        <v>5181.75</v>
      </c>
      <c r="L1701">
        <v>3821.65</v>
      </c>
      <c r="M1701">
        <v>124.60000000000001</v>
      </c>
    </row>
    <row r="1702" spans="2:13" x14ac:dyDescent="0.3">
      <c r="B1702" s="5">
        <v>46082</v>
      </c>
      <c r="C1702" t="s">
        <v>36</v>
      </c>
      <c r="D1702" t="s">
        <v>37</v>
      </c>
      <c r="E1702" t="s">
        <v>21</v>
      </c>
      <c r="F1702" t="s">
        <v>18</v>
      </c>
      <c r="G1702">
        <v>41</v>
      </c>
      <c r="H1702">
        <v>178.33</v>
      </c>
      <c r="I1702">
        <v>141.08000000000001</v>
      </c>
      <c r="J1702">
        <v>3.56</v>
      </c>
      <c r="K1702">
        <v>7311.5300000000007</v>
      </c>
      <c r="L1702">
        <v>5784.2800000000007</v>
      </c>
      <c r="M1702">
        <v>145.96</v>
      </c>
    </row>
    <row r="1703" spans="2:13" x14ac:dyDescent="0.3">
      <c r="B1703" s="5">
        <v>46113</v>
      </c>
      <c r="C1703" t="s">
        <v>14</v>
      </c>
      <c r="D1703" t="s">
        <v>15</v>
      </c>
      <c r="E1703" t="s">
        <v>16</v>
      </c>
      <c r="F1703" t="s">
        <v>18</v>
      </c>
      <c r="G1703">
        <v>98</v>
      </c>
      <c r="H1703">
        <v>285.56</v>
      </c>
      <c r="I1703">
        <v>210.53</v>
      </c>
      <c r="J1703">
        <v>3.56</v>
      </c>
      <c r="K1703">
        <v>27984.880000000001</v>
      </c>
      <c r="L1703">
        <v>20631.939999999999</v>
      </c>
      <c r="M1703">
        <v>348.88</v>
      </c>
    </row>
    <row r="1704" spans="2:13" x14ac:dyDescent="0.3">
      <c r="B1704" s="5">
        <v>46113</v>
      </c>
      <c r="C1704" t="s">
        <v>24</v>
      </c>
      <c r="D1704" t="s">
        <v>15</v>
      </c>
      <c r="E1704" t="s">
        <v>16</v>
      </c>
      <c r="F1704" t="s">
        <v>18</v>
      </c>
      <c r="G1704">
        <v>122</v>
      </c>
      <c r="H1704">
        <v>207.92</v>
      </c>
      <c r="I1704">
        <v>154.86000000000001</v>
      </c>
      <c r="J1704">
        <v>3.56</v>
      </c>
      <c r="K1704">
        <v>25366.239999999998</v>
      </c>
      <c r="L1704">
        <v>18892.920000000002</v>
      </c>
      <c r="M1704">
        <v>434.32</v>
      </c>
    </row>
    <row r="1705" spans="2:13" x14ac:dyDescent="0.3">
      <c r="B1705" s="5">
        <v>46113</v>
      </c>
      <c r="C1705" t="s">
        <v>31</v>
      </c>
      <c r="D1705" t="s">
        <v>32</v>
      </c>
      <c r="E1705" t="s">
        <v>20</v>
      </c>
      <c r="F1705" t="s">
        <v>18</v>
      </c>
      <c r="G1705">
        <v>162</v>
      </c>
      <c r="H1705">
        <v>71.89</v>
      </c>
      <c r="I1705">
        <v>59.96</v>
      </c>
      <c r="J1705">
        <v>3.56</v>
      </c>
      <c r="K1705">
        <v>11646.18</v>
      </c>
      <c r="L1705">
        <v>9713.52</v>
      </c>
      <c r="M1705">
        <v>576.72</v>
      </c>
    </row>
    <row r="1706" spans="2:13" x14ac:dyDescent="0.3">
      <c r="B1706" s="5">
        <v>46113</v>
      </c>
      <c r="C1706" t="s">
        <v>34</v>
      </c>
      <c r="D1706" t="s">
        <v>32</v>
      </c>
      <c r="E1706" t="s">
        <v>20</v>
      </c>
      <c r="F1706" t="s">
        <v>18</v>
      </c>
      <c r="G1706">
        <v>118</v>
      </c>
      <c r="H1706">
        <v>88.96</v>
      </c>
      <c r="I1706">
        <v>72.84</v>
      </c>
      <c r="J1706">
        <v>3.56</v>
      </c>
      <c r="K1706">
        <v>10497.279999999999</v>
      </c>
      <c r="L1706">
        <v>8595.1200000000008</v>
      </c>
      <c r="M1706">
        <v>420.08</v>
      </c>
    </row>
    <row r="1707" spans="2:13" x14ac:dyDescent="0.3">
      <c r="B1707" s="5">
        <v>46113</v>
      </c>
      <c r="C1707" t="s">
        <v>49</v>
      </c>
      <c r="D1707" t="s">
        <v>47</v>
      </c>
      <c r="E1707" t="s">
        <v>20</v>
      </c>
      <c r="F1707" t="s">
        <v>18</v>
      </c>
      <c r="G1707">
        <v>25</v>
      </c>
      <c r="H1707">
        <v>217.73</v>
      </c>
      <c r="I1707">
        <v>157.78</v>
      </c>
      <c r="J1707">
        <v>3.56</v>
      </c>
      <c r="K1707">
        <v>5443.25</v>
      </c>
      <c r="L1707">
        <v>3944.5</v>
      </c>
      <c r="M1707">
        <v>89</v>
      </c>
    </row>
    <row r="1708" spans="2:13" x14ac:dyDescent="0.3">
      <c r="B1708" s="5">
        <v>46113</v>
      </c>
      <c r="C1708" t="s">
        <v>49</v>
      </c>
      <c r="D1708" t="s">
        <v>47</v>
      </c>
      <c r="E1708" t="s">
        <v>16</v>
      </c>
      <c r="F1708" t="s">
        <v>18</v>
      </c>
      <c r="G1708">
        <v>36</v>
      </c>
      <c r="H1708">
        <v>251.5</v>
      </c>
      <c r="I1708">
        <v>157.9</v>
      </c>
      <c r="J1708">
        <v>3.56</v>
      </c>
      <c r="K1708">
        <v>9054</v>
      </c>
      <c r="L1708">
        <v>5684.4000000000005</v>
      </c>
      <c r="M1708">
        <v>128.16</v>
      </c>
    </row>
    <row r="1709" spans="2:13" x14ac:dyDescent="0.3">
      <c r="B1709" s="5">
        <v>46113</v>
      </c>
      <c r="C1709" t="s">
        <v>50</v>
      </c>
      <c r="D1709" t="s">
        <v>47</v>
      </c>
      <c r="E1709" t="s">
        <v>20</v>
      </c>
      <c r="F1709" t="s">
        <v>18</v>
      </c>
      <c r="G1709">
        <v>63</v>
      </c>
      <c r="H1709">
        <v>79.41</v>
      </c>
      <c r="I1709">
        <v>55.63</v>
      </c>
      <c r="J1709">
        <v>3.56</v>
      </c>
      <c r="K1709">
        <v>5002.83</v>
      </c>
      <c r="L1709">
        <v>3504.69</v>
      </c>
      <c r="M1709">
        <v>224.28</v>
      </c>
    </row>
    <row r="1710" spans="2:13" x14ac:dyDescent="0.3">
      <c r="B1710" s="5">
        <v>46113</v>
      </c>
      <c r="C1710" t="s">
        <v>45</v>
      </c>
      <c r="D1710" t="s">
        <v>42</v>
      </c>
      <c r="E1710" t="s">
        <v>21</v>
      </c>
      <c r="F1710" t="s">
        <v>18</v>
      </c>
      <c r="G1710">
        <v>20</v>
      </c>
      <c r="H1710">
        <v>96.75</v>
      </c>
      <c r="I1710">
        <v>58.04</v>
      </c>
      <c r="J1710">
        <v>3.56</v>
      </c>
      <c r="K1710">
        <v>1935</v>
      </c>
      <c r="L1710">
        <v>1160.8</v>
      </c>
      <c r="M1710">
        <v>71.2</v>
      </c>
    </row>
    <row r="1711" spans="2:13" x14ac:dyDescent="0.3">
      <c r="B1711" s="5">
        <v>46113</v>
      </c>
      <c r="C1711" t="s">
        <v>29</v>
      </c>
      <c r="D1711" t="s">
        <v>27</v>
      </c>
      <c r="E1711" t="s">
        <v>21</v>
      </c>
      <c r="F1711" t="s">
        <v>18</v>
      </c>
      <c r="G1711">
        <v>39</v>
      </c>
      <c r="H1711">
        <v>148.05000000000001</v>
      </c>
      <c r="I1711">
        <v>109.19</v>
      </c>
      <c r="J1711">
        <v>3.56</v>
      </c>
      <c r="K1711">
        <v>5773.9500000000007</v>
      </c>
      <c r="L1711">
        <v>4258.41</v>
      </c>
      <c r="M1711">
        <v>138.84</v>
      </c>
    </row>
    <row r="1712" spans="2:13" x14ac:dyDescent="0.3">
      <c r="B1712" s="5">
        <v>46113</v>
      </c>
      <c r="C1712" t="s">
        <v>36</v>
      </c>
      <c r="D1712" t="s">
        <v>37</v>
      </c>
      <c r="E1712" t="s">
        <v>21</v>
      </c>
      <c r="F1712" t="s">
        <v>18</v>
      </c>
      <c r="G1712">
        <v>45</v>
      </c>
      <c r="H1712">
        <v>178.33</v>
      </c>
      <c r="I1712">
        <v>141.08000000000001</v>
      </c>
      <c r="J1712">
        <v>3.56</v>
      </c>
      <c r="K1712">
        <v>8024.85</v>
      </c>
      <c r="L1712">
        <v>6348.6</v>
      </c>
      <c r="M1712">
        <v>160.19999999999999</v>
      </c>
    </row>
    <row r="1713" spans="2:13" x14ac:dyDescent="0.3">
      <c r="B1713" s="5">
        <v>46143</v>
      </c>
      <c r="C1713" t="s">
        <v>14</v>
      </c>
      <c r="D1713" t="s">
        <v>15</v>
      </c>
      <c r="E1713" t="s">
        <v>16</v>
      </c>
      <c r="F1713" t="s">
        <v>18</v>
      </c>
      <c r="G1713">
        <v>106</v>
      </c>
      <c r="H1713">
        <v>285.56</v>
      </c>
      <c r="I1713">
        <v>210.53</v>
      </c>
      <c r="J1713">
        <v>3.56</v>
      </c>
      <c r="K1713">
        <v>30269.360000000001</v>
      </c>
      <c r="L1713">
        <v>22316.18</v>
      </c>
      <c r="M1713">
        <v>377.36</v>
      </c>
    </row>
    <row r="1714" spans="2:13" x14ac:dyDescent="0.3">
      <c r="B1714" s="5">
        <v>46143</v>
      </c>
      <c r="C1714" t="s">
        <v>24</v>
      </c>
      <c r="D1714" t="s">
        <v>15</v>
      </c>
      <c r="E1714" t="s">
        <v>16</v>
      </c>
      <c r="F1714" t="s">
        <v>18</v>
      </c>
      <c r="G1714">
        <v>133</v>
      </c>
      <c r="H1714">
        <v>207.92</v>
      </c>
      <c r="I1714">
        <v>154.86000000000001</v>
      </c>
      <c r="J1714">
        <v>3.56</v>
      </c>
      <c r="K1714">
        <v>27653.359999999997</v>
      </c>
      <c r="L1714">
        <v>20596.38</v>
      </c>
      <c r="M1714">
        <v>473.48</v>
      </c>
    </row>
    <row r="1715" spans="2:13" x14ac:dyDescent="0.3">
      <c r="B1715" s="5">
        <v>46143</v>
      </c>
      <c r="C1715" t="s">
        <v>31</v>
      </c>
      <c r="D1715" t="s">
        <v>32</v>
      </c>
      <c r="E1715" t="s">
        <v>20</v>
      </c>
      <c r="F1715" t="s">
        <v>18</v>
      </c>
      <c r="G1715">
        <v>170</v>
      </c>
      <c r="H1715">
        <v>71.89</v>
      </c>
      <c r="I1715">
        <v>59.96</v>
      </c>
      <c r="J1715">
        <v>3.56</v>
      </c>
      <c r="K1715">
        <v>12221.3</v>
      </c>
      <c r="L1715">
        <v>10193.200000000001</v>
      </c>
      <c r="M1715">
        <v>605.20000000000005</v>
      </c>
    </row>
    <row r="1716" spans="2:13" x14ac:dyDescent="0.3">
      <c r="B1716" s="5">
        <v>46143</v>
      </c>
      <c r="C1716" t="s">
        <v>34</v>
      </c>
      <c r="D1716" t="s">
        <v>32</v>
      </c>
      <c r="E1716" t="s">
        <v>20</v>
      </c>
      <c r="F1716" t="s">
        <v>18</v>
      </c>
      <c r="G1716">
        <v>124</v>
      </c>
      <c r="H1716">
        <v>88.96</v>
      </c>
      <c r="I1716">
        <v>72.84</v>
      </c>
      <c r="J1716">
        <v>3.56</v>
      </c>
      <c r="K1716">
        <v>11031.039999999999</v>
      </c>
      <c r="L1716">
        <v>9032.16</v>
      </c>
      <c r="M1716">
        <v>441.44</v>
      </c>
    </row>
    <row r="1717" spans="2:13" x14ac:dyDescent="0.3">
      <c r="B1717" s="5">
        <v>46143</v>
      </c>
      <c r="C1717" t="s">
        <v>49</v>
      </c>
      <c r="D1717" t="s">
        <v>47</v>
      </c>
      <c r="E1717" t="s">
        <v>20</v>
      </c>
      <c r="F1717" t="s">
        <v>18</v>
      </c>
      <c r="G1717">
        <v>23</v>
      </c>
      <c r="H1717">
        <v>217.73</v>
      </c>
      <c r="I1717">
        <v>157.78</v>
      </c>
      <c r="J1717">
        <v>3.56</v>
      </c>
      <c r="K1717">
        <v>5007.79</v>
      </c>
      <c r="L1717">
        <v>3628.94</v>
      </c>
      <c r="M1717">
        <v>81.88</v>
      </c>
    </row>
    <row r="1718" spans="2:13" x14ac:dyDescent="0.3">
      <c r="B1718" s="5">
        <v>46143</v>
      </c>
      <c r="C1718" t="s">
        <v>49</v>
      </c>
      <c r="D1718" t="s">
        <v>47</v>
      </c>
      <c r="E1718" t="s">
        <v>16</v>
      </c>
      <c r="F1718" t="s">
        <v>18</v>
      </c>
      <c r="G1718">
        <v>34</v>
      </c>
      <c r="H1718">
        <v>251.5</v>
      </c>
      <c r="I1718">
        <v>157.9</v>
      </c>
      <c r="J1718">
        <v>3.56</v>
      </c>
      <c r="K1718">
        <v>8551</v>
      </c>
      <c r="L1718">
        <v>5368.6</v>
      </c>
      <c r="M1718">
        <v>121.04</v>
      </c>
    </row>
    <row r="1719" spans="2:13" x14ac:dyDescent="0.3">
      <c r="B1719" s="5">
        <v>46143</v>
      </c>
      <c r="C1719" t="s">
        <v>50</v>
      </c>
      <c r="D1719" t="s">
        <v>47</v>
      </c>
      <c r="E1719" t="s">
        <v>20</v>
      </c>
      <c r="F1719" t="s">
        <v>18</v>
      </c>
      <c r="G1719">
        <v>64</v>
      </c>
      <c r="H1719">
        <v>79.41</v>
      </c>
      <c r="I1719">
        <v>55.63</v>
      </c>
      <c r="J1719">
        <v>3.56</v>
      </c>
      <c r="K1719">
        <v>5082.24</v>
      </c>
      <c r="L1719">
        <v>3560.32</v>
      </c>
      <c r="M1719">
        <v>227.84</v>
      </c>
    </row>
    <row r="1720" spans="2:13" x14ac:dyDescent="0.3">
      <c r="B1720" s="5">
        <v>46143</v>
      </c>
      <c r="C1720" t="s">
        <v>45</v>
      </c>
      <c r="D1720" t="s">
        <v>42</v>
      </c>
      <c r="E1720" t="s">
        <v>21</v>
      </c>
      <c r="F1720" t="s">
        <v>18</v>
      </c>
      <c r="G1720">
        <v>20</v>
      </c>
      <c r="H1720">
        <v>96.75</v>
      </c>
      <c r="I1720">
        <v>58.04</v>
      </c>
      <c r="J1720">
        <v>3.56</v>
      </c>
      <c r="K1720">
        <v>1935</v>
      </c>
      <c r="L1720">
        <v>1160.8</v>
      </c>
      <c r="M1720">
        <v>71.2</v>
      </c>
    </row>
    <row r="1721" spans="2:13" x14ac:dyDescent="0.3">
      <c r="B1721" s="5">
        <v>46143</v>
      </c>
      <c r="C1721" t="s">
        <v>29</v>
      </c>
      <c r="D1721" t="s">
        <v>27</v>
      </c>
      <c r="E1721" t="s">
        <v>21</v>
      </c>
      <c r="F1721" t="s">
        <v>18</v>
      </c>
      <c r="G1721">
        <v>39</v>
      </c>
      <c r="H1721">
        <v>148.05000000000001</v>
      </c>
      <c r="I1721">
        <v>109.19</v>
      </c>
      <c r="J1721">
        <v>3.56</v>
      </c>
      <c r="K1721">
        <v>5773.9500000000007</v>
      </c>
      <c r="L1721">
        <v>4258.41</v>
      </c>
      <c r="M1721">
        <v>138.84</v>
      </c>
    </row>
    <row r="1722" spans="2:13" x14ac:dyDescent="0.3">
      <c r="B1722" s="5">
        <v>46143</v>
      </c>
      <c r="C1722" t="s">
        <v>36</v>
      </c>
      <c r="D1722" t="s">
        <v>37</v>
      </c>
      <c r="E1722" t="s">
        <v>21</v>
      </c>
      <c r="F1722" t="s">
        <v>18</v>
      </c>
      <c r="G1722">
        <v>59</v>
      </c>
      <c r="H1722">
        <v>178.33</v>
      </c>
      <c r="I1722">
        <v>141.08000000000001</v>
      </c>
      <c r="J1722">
        <v>3.56</v>
      </c>
      <c r="K1722">
        <v>10521.470000000001</v>
      </c>
      <c r="L1722">
        <v>8323.7200000000012</v>
      </c>
      <c r="M1722">
        <v>210.04</v>
      </c>
    </row>
    <row r="1723" spans="2:13" x14ac:dyDescent="0.3">
      <c r="B1723" s="5">
        <v>46174</v>
      </c>
      <c r="C1723" t="s">
        <v>14</v>
      </c>
      <c r="D1723" t="s">
        <v>15</v>
      </c>
      <c r="E1723" t="s">
        <v>16</v>
      </c>
      <c r="F1723" t="s">
        <v>18</v>
      </c>
      <c r="G1723">
        <v>116</v>
      </c>
      <c r="H1723">
        <v>285.56</v>
      </c>
      <c r="I1723">
        <v>210.53</v>
      </c>
      <c r="J1723">
        <v>3.56</v>
      </c>
      <c r="K1723">
        <v>33124.959999999999</v>
      </c>
      <c r="L1723">
        <v>24421.48</v>
      </c>
      <c r="M1723">
        <v>412.96</v>
      </c>
    </row>
    <row r="1724" spans="2:13" x14ac:dyDescent="0.3">
      <c r="B1724" s="5">
        <v>46174</v>
      </c>
      <c r="C1724" t="s">
        <v>24</v>
      </c>
      <c r="D1724" t="s">
        <v>15</v>
      </c>
      <c r="E1724" t="s">
        <v>16</v>
      </c>
      <c r="F1724" t="s">
        <v>18</v>
      </c>
      <c r="G1724">
        <v>141</v>
      </c>
      <c r="H1724">
        <v>207.92</v>
      </c>
      <c r="I1724">
        <v>154.86000000000001</v>
      </c>
      <c r="J1724">
        <v>3.56</v>
      </c>
      <c r="K1724">
        <v>29316.719999999998</v>
      </c>
      <c r="L1724">
        <v>21835.260000000002</v>
      </c>
      <c r="M1724">
        <v>501.96</v>
      </c>
    </row>
    <row r="1725" spans="2:13" x14ac:dyDescent="0.3">
      <c r="B1725" s="5">
        <v>46174</v>
      </c>
      <c r="C1725" t="s">
        <v>31</v>
      </c>
      <c r="D1725" t="s">
        <v>32</v>
      </c>
      <c r="E1725" t="s">
        <v>20</v>
      </c>
      <c r="F1725" t="s">
        <v>18</v>
      </c>
      <c r="G1725">
        <v>174</v>
      </c>
      <c r="H1725">
        <v>71.89</v>
      </c>
      <c r="I1725">
        <v>59.96</v>
      </c>
      <c r="J1725">
        <v>3.56</v>
      </c>
      <c r="K1725">
        <v>12508.86</v>
      </c>
      <c r="L1725">
        <v>10433.040000000001</v>
      </c>
      <c r="M1725">
        <v>619.44000000000005</v>
      </c>
    </row>
    <row r="1726" spans="2:13" x14ac:dyDescent="0.3">
      <c r="B1726" s="5">
        <v>46174</v>
      </c>
      <c r="C1726" t="s">
        <v>34</v>
      </c>
      <c r="D1726" t="s">
        <v>32</v>
      </c>
      <c r="E1726" t="s">
        <v>20</v>
      </c>
      <c r="F1726" t="s">
        <v>18</v>
      </c>
      <c r="G1726">
        <v>125</v>
      </c>
      <c r="H1726">
        <v>88.96</v>
      </c>
      <c r="I1726">
        <v>72.84</v>
      </c>
      <c r="J1726">
        <v>3.56</v>
      </c>
      <c r="K1726">
        <v>11120</v>
      </c>
      <c r="L1726">
        <v>9105</v>
      </c>
      <c r="M1726">
        <v>445</v>
      </c>
    </row>
    <row r="1727" spans="2:13" x14ac:dyDescent="0.3">
      <c r="B1727" s="5">
        <v>46174</v>
      </c>
      <c r="C1727" t="s">
        <v>49</v>
      </c>
      <c r="D1727" t="s">
        <v>47</v>
      </c>
      <c r="E1727" t="s">
        <v>20</v>
      </c>
      <c r="F1727" t="s">
        <v>18</v>
      </c>
      <c r="G1727">
        <v>24</v>
      </c>
      <c r="H1727">
        <v>217.73</v>
      </c>
      <c r="I1727">
        <v>157.78</v>
      </c>
      <c r="J1727">
        <v>3.56</v>
      </c>
      <c r="K1727">
        <v>5225.5199999999995</v>
      </c>
      <c r="L1727">
        <v>3786.7200000000003</v>
      </c>
      <c r="M1727">
        <v>85.44</v>
      </c>
    </row>
    <row r="1728" spans="2:13" x14ac:dyDescent="0.3">
      <c r="B1728" s="5">
        <v>46174</v>
      </c>
      <c r="C1728" t="s">
        <v>49</v>
      </c>
      <c r="D1728" t="s">
        <v>47</v>
      </c>
      <c r="E1728" t="s">
        <v>16</v>
      </c>
      <c r="F1728" t="s">
        <v>18</v>
      </c>
      <c r="G1728">
        <v>36</v>
      </c>
      <c r="H1728">
        <v>251.5</v>
      </c>
      <c r="I1728">
        <v>157.9</v>
      </c>
      <c r="J1728">
        <v>3.56</v>
      </c>
      <c r="K1728">
        <v>9054</v>
      </c>
      <c r="L1728">
        <v>5684.4000000000005</v>
      </c>
      <c r="M1728">
        <v>128.16</v>
      </c>
    </row>
    <row r="1729" spans="2:13" x14ac:dyDescent="0.3">
      <c r="B1729" s="5">
        <v>46174</v>
      </c>
      <c r="C1729" t="s">
        <v>50</v>
      </c>
      <c r="D1729" t="s">
        <v>47</v>
      </c>
      <c r="E1729" t="s">
        <v>20</v>
      </c>
      <c r="F1729" t="s">
        <v>18</v>
      </c>
      <c r="G1729">
        <v>63</v>
      </c>
      <c r="H1729">
        <v>79.41</v>
      </c>
      <c r="I1729">
        <v>55.63</v>
      </c>
      <c r="J1729">
        <v>3.56</v>
      </c>
      <c r="K1729">
        <v>5002.83</v>
      </c>
      <c r="L1729">
        <v>3504.69</v>
      </c>
      <c r="M1729">
        <v>224.28</v>
      </c>
    </row>
    <row r="1730" spans="2:13" x14ac:dyDescent="0.3">
      <c r="B1730" s="5">
        <v>46174</v>
      </c>
      <c r="C1730" t="s">
        <v>45</v>
      </c>
      <c r="D1730" t="s">
        <v>42</v>
      </c>
      <c r="E1730" t="s">
        <v>21</v>
      </c>
      <c r="F1730" t="s">
        <v>18</v>
      </c>
      <c r="G1730">
        <v>21</v>
      </c>
      <c r="H1730">
        <v>96.75</v>
      </c>
      <c r="I1730">
        <v>58.04</v>
      </c>
      <c r="J1730">
        <v>3.56</v>
      </c>
      <c r="K1730">
        <v>2031.75</v>
      </c>
      <c r="L1730">
        <v>1218.8399999999999</v>
      </c>
      <c r="M1730">
        <v>74.760000000000005</v>
      </c>
    </row>
    <row r="1731" spans="2:13" x14ac:dyDescent="0.3">
      <c r="B1731" s="5">
        <v>46174</v>
      </c>
      <c r="C1731" t="s">
        <v>29</v>
      </c>
      <c r="D1731" t="s">
        <v>27</v>
      </c>
      <c r="E1731" t="s">
        <v>21</v>
      </c>
      <c r="F1731" t="s">
        <v>18</v>
      </c>
      <c r="G1731">
        <v>39</v>
      </c>
      <c r="H1731">
        <v>148.05000000000001</v>
      </c>
      <c r="I1731">
        <v>109.19</v>
      </c>
      <c r="J1731">
        <v>3.56</v>
      </c>
      <c r="K1731">
        <v>5773.9500000000007</v>
      </c>
      <c r="L1731">
        <v>4258.41</v>
      </c>
      <c r="M1731">
        <v>138.84</v>
      </c>
    </row>
    <row r="1732" spans="2:13" x14ac:dyDescent="0.3">
      <c r="B1732" s="5">
        <v>46174</v>
      </c>
      <c r="C1732" t="s">
        <v>36</v>
      </c>
      <c r="D1732" t="s">
        <v>37</v>
      </c>
      <c r="E1732" t="s">
        <v>21</v>
      </c>
      <c r="F1732" t="s">
        <v>18</v>
      </c>
      <c r="G1732">
        <v>60</v>
      </c>
      <c r="H1732">
        <v>178.33</v>
      </c>
      <c r="I1732">
        <v>141.08000000000001</v>
      </c>
      <c r="J1732">
        <v>3.56</v>
      </c>
      <c r="K1732">
        <v>10699.800000000001</v>
      </c>
      <c r="L1732">
        <v>8464.8000000000011</v>
      </c>
      <c r="M1732">
        <v>213.6</v>
      </c>
    </row>
    <row r="1733" spans="2:13" x14ac:dyDescent="0.3">
      <c r="B1733" s="5">
        <v>46204</v>
      </c>
      <c r="C1733" t="s">
        <v>14</v>
      </c>
      <c r="D1733" t="s">
        <v>15</v>
      </c>
      <c r="E1733" t="s">
        <v>16</v>
      </c>
      <c r="F1733" t="s">
        <v>18</v>
      </c>
      <c r="G1733">
        <v>121</v>
      </c>
      <c r="H1733">
        <v>285.56</v>
      </c>
      <c r="I1733">
        <v>210.53</v>
      </c>
      <c r="J1733">
        <v>3.56</v>
      </c>
      <c r="K1733">
        <v>34552.76</v>
      </c>
      <c r="L1733">
        <v>25474.13</v>
      </c>
      <c r="M1733">
        <v>430.76</v>
      </c>
    </row>
    <row r="1734" spans="2:13" x14ac:dyDescent="0.3">
      <c r="B1734" s="5">
        <v>46204</v>
      </c>
      <c r="C1734" t="s">
        <v>24</v>
      </c>
      <c r="D1734" t="s">
        <v>15</v>
      </c>
      <c r="E1734" t="s">
        <v>16</v>
      </c>
      <c r="F1734" t="s">
        <v>18</v>
      </c>
      <c r="G1734">
        <v>138</v>
      </c>
      <c r="H1734">
        <v>207.92</v>
      </c>
      <c r="I1734">
        <v>154.86000000000001</v>
      </c>
      <c r="J1734">
        <v>3.56</v>
      </c>
      <c r="K1734">
        <v>28692.959999999999</v>
      </c>
      <c r="L1734">
        <v>21370.68</v>
      </c>
      <c r="M1734">
        <v>491.28000000000003</v>
      </c>
    </row>
    <row r="1735" spans="2:13" x14ac:dyDescent="0.3">
      <c r="B1735" s="5">
        <v>46204</v>
      </c>
      <c r="C1735" t="s">
        <v>31</v>
      </c>
      <c r="D1735" t="s">
        <v>32</v>
      </c>
      <c r="E1735" t="s">
        <v>20</v>
      </c>
      <c r="F1735" t="s">
        <v>18</v>
      </c>
      <c r="G1735">
        <v>166</v>
      </c>
      <c r="H1735">
        <v>71.89</v>
      </c>
      <c r="I1735">
        <v>59.96</v>
      </c>
      <c r="J1735">
        <v>3.56</v>
      </c>
      <c r="K1735">
        <v>11933.74</v>
      </c>
      <c r="L1735">
        <v>9953.36</v>
      </c>
      <c r="M1735">
        <v>590.96</v>
      </c>
    </row>
    <row r="1736" spans="2:13" x14ac:dyDescent="0.3">
      <c r="B1736" s="5">
        <v>46204</v>
      </c>
      <c r="C1736" t="s">
        <v>34</v>
      </c>
      <c r="D1736" t="s">
        <v>32</v>
      </c>
      <c r="E1736" t="s">
        <v>20</v>
      </c>
      <c r="F1736" t="s">
        <v>18</v>
      </c>
      <c r="G1736">
        <v>127</v>
      </c>
      <c r="H1736">
        <v>88.96</v>
      </c>
      <c r="I1736">
        <v>72.84</v>
      </c>
      <c r="J1736">
        <v>3.56</v>
      </c>
      <c r="K1736">
        <v>11297.92</v>
      </c>
      <c r="L1736">
        <v>9250.68</v>
      </c>
      <c r="M1736">
        <v>452.12</v>
      </c>
    </row>
    <row r="1737" spans="2:13" x14ac:dyDescent="0.3">
      <c r="B1737" s="5">
        <v>46204</v>
      </c>
      <c r="C1737" t="s">
        <v>49</v>
      </c>
      <c r="D1737" t="s">
        <v>47</v>
      </c>
      <c r="E1737" t="s">
        <v>20</v>
      </c>
      <c r="F1737" t="s">
        <v>18</v>
      </c>
      <c r="G1737">
        <v>24</v>
      </c>
      <c r="H1737">
        <v>217.73</v>
      </c>
      <c r="I1737">
        <v>157.78</v>
      </c>
      <c r="J1737">
        <v>3.56</v>
      </c>
      <c r="K1737">
        <v>5225.5199999999995</v>
      </c>
      <c r="L1737">
        <v>3786.7200000000003</v>
      </c>
      <c r="M1737">
        <v>85.44</v>
      </c>
    </row>
    <row r="1738" spans="2:13" x14ac:dyDescent="0.3">
      <c r="B1738" s="5">
        <v>46204</v>
      </c>
      <c r="C1738" t="s">
        <v>49</v>
      </c>
      <c r="D1738" t="s">
        <v>47</v>
      </c>
      <c r="E1738" t="s">
        <v>16</v>
      </c>
      <c r="F1738" t="s">
        <v>18</v>
      </c>
      <c r="G1738">
        <v>35</v>
      </c>
      <c r="H1738">
        <v>251.5</v>
      </c>
      <c r="I1738">
        <v>157.9</v>
      </c>
      <c r="J1738">
        <v>3.56</v>
      </c>
      <c r="K1738">
        <v>8802.5</v>
      </c>
      <c r="L1738">
        <v>5526.5</v>
      </c>
      <c r="M1738">
        <v>124.60000000000001</v>
      </c>
    </row>
    <row r="1739" spans="2:13" x14ac:dyDescent="0.3">
      <c r="B1739" s="5">
        <v>46204</v>
      </c>
      <c r="C1739" t="s">
        <v>50</v>
      </c>
      <c r="D1739" t="s">
        <v>47</v>
      </c>
      <c r="E1739" t="s">
        <v>20</v>
      </c>
      <c r="F1739" t="s">
        <v>18</v>
      </c>
      <c r="G1739">
        <v>64</v>
      </c>
      <c r="H1739">
        <v>79.41</v>
      </c>
      <c r="I1739">
        <v>55.63</v>
      </c>
      <c r="J1739">
        <v>3.56</v>
      </c>
      <c r="K1739">
        <v>5082.24</v>
      </c>
      <c r="L1739">
        <v>3560.32</v>
      </c>
      <c r="M1739">
        <v>227.84</v>
      </c>
    </row>
    <row r="1740" spans="2:13" x14ac:dyDescent="0.3">
      <c r="B1740" s="5">
        <v>46204</v>
      </c>
      <c r="C1740" t="s">
        <v>45</v>
      </c>
      <c r="D1740" t="s">
        <v>42</v>
      </c>
      <c r="E1740" t="s">
        <v>21</v>
      </c>
      <c r="F1740" t="s">
        <v>18</v>
      </c>
      <c r="G1740">
        <v>20</v>
      </c>
      <c r="H1740">
        <v>96.75</v>
      </c>
      <c r="I1740">
        <v>58.04</v>
      </c>
      <c r="J1740">
        <v>3.56</v>
      </c>
      <c r="K1740">
        <v>1935</v>
      </c>
      <c r="L1740">
        <v>1160.8</v>
      </c>
      <c r="M1740">
        <v>71.2</v>
      </c>
    </row>
    <row r="1741" spans="2:13" x14ac:dyDescent="0.3">
      <c r="B1741" s="5">
        <v>46204</v>
      </c>
      <c r="C1741" t="s">
        <v>29</v>
      </c>
      <c r="D1741" t="s">
        <v>27</v>
      </c>
      <c r="E1741" t="s">
        <v>21</v>
      </c>
      <c r="F1741" t="s">
        <v>18</v>
      </c>
      <c r="G1741">
        <v>41</v>
      </c>
      <c r="H1741">
        <v>148.05000000000001</v>
      </c>
      <c r="I1741">
        <v>109.19</v>
      </c>
      <c r="J1741">
        <v>3.56</v>
      </c>
      <c r="K1741">
        <v>6070.05</v>
      </c>
      <c r="L1741">
        <v>4476.79</v>
      </c>
      <c r="M1741">
        <v>145.96</v>
      </c>
    </row>
    <row r="1742" spans="2:13" x14ac:dyDescent="0.3">
      <c r="B1742" s="5">
        <v>46204</v>
      </c>
      <c r="C1742" t="s">
        <v>36</v>
      </c>
      <c r="D1742" t="s">
        <v>37</v>
      </c>
      <c r="E1742" t="s">
        <v>21</v>
      </c>
      <c r="F1742" t="s">
        <v>18</v>
      </c>
      <c r="G1742">
        <v>52</v>
      </c>
      <c r="H1742">
        <v>178.33</v>
      </c>
      <c r="I1742">
        <v>141.08000000000001</v>
      </c>
      <c r="J1742">
        <v>3.56</v>
      </c>
      <c r="K1742">
        <v>9273.16</v>
      </c>
      <c r="L1742">
        <v>7336.1600000000008</v>
      </c>
      <c r="M1742">
        <v>185.12</v>
      </c>
    </row>
    <row r="1743" spans="2:13" x14ac:dyDescent="0.3">
      <c r="B1743" s="5">
        <v>46235</v>
      </c>
      <c r="C1743" t="s">
        <v>14</v>
      </c>
      <c r="D1743" t="s">
        <v>15</v>
      </c>
      <c r="E1743" t="s">
        <v>16</v>
      </c>
      <c r="F1743" t="s">
        <v>18</v>
      </c>
      <c r="G1743">
        <v>111</v>
      </c>
      <c r="H1743">
        <v>285.56</v>
      </c>
      <c r="I1743">
        <v>210.53</v>
      </c>
      <c r="J1743">
        <v>3.56</v>
      </c>
      <c r="K1743">
        <v>31697.16</v>
      </c>
      <c r="L1743">
        <v>23368.83</v>
      </c>
      <c r="M1743">
        <v>395.16</v>
      </c>
    </row>
    <row r="1744" spans="2:13" x14ac:dyDescent="0.3">
      <c r="B1744" s="5">
        <v>46235</v>
      </c>
      <c r="C1744" t="s">
        <v>24</v>
      </c>
      <c r="D1744" t="s">
        <v>15</v>
      </c>
      <c r="E1744" t="s">
        <v>16</v>
      </c>
      <c r="F1744" t="s">
        <v>18</v>
      </c>
      <c r="G1744">
        <v>136</v>
      </c>
      <c r="H1744">
        <v>207.92</v>
      </c>
      <c r="I1744">
        <v>154.86000000000001</v>
      </c>
      <c r="J1744">
        <v>3.56</v>
      </c>
      <c r="K1744">
        <v>28277.119999999999</v>
      </c>
      <c r="L1744">
        <v>21060.960000000003</v>
      </c>
      <c r="M1744">
        <v>484.16</v>
      </c>
    </row>
    <row r="1745" spans="2:13" x14ac:dyDescent="0.3">
      <c r="B1745" s="5">
        <v>46235</v>
      </c>
      <c r="C1745" t="s">
        <v>31</v>
      </c>
      <c r="D1745" t="s">
        <v>32</v>
      </c>
      <c r="E1745" t="s">
        <v>20</v>
      </c>
      <c r="F1745" t="s">
        <v>18</v>
      </c>
      <c r="G1745">
        <v>162</v>
      </c>
      <c r="H1745">
        <v>71.89</v>
      </c>
      <c r="I1745">
        <v>59.96</v>
      </c>
      <c r="J1745">
        <v>3.56</v>
      </c>
      <c r="K1745">
        <v>11646.18</v>
      </c>
      <c r="L1745">
        <v>9713.52</v>
      </c>
      <c r="M1745">
        <v>576.72</v>
      </c>
    </row>
    <row r="1746" spans="2:13" x14ac:dyDescent="0.3">
      <c r="B1746" s="5">
        <v>46235</v>
      </c>
      <c r="C1746" t="s">
        <v>34</v>
      </c>
      <c r="D1746" t="s">
        <v>32</v>
      </c>
      <c r="E1746" t="s">
        <v>20</v>
      </c>
      <c r="F1746" t="s">
        <v>18</v>
      </c>
      <c r="G1746">
        <v>121</v>
      </c>
      <c r="H1746">
        <v>88.96</v>
      </c>
      <c r="I1746">
        <v>72.84</v>
      </c>
      <c r="J1746">
        <v>3.56</v>
      </c>
      <c r="K1746">
        <v>10764.16</v>
      </c>
      <c r="L1746">
        <v>8813.6400000000012</v>
      </c>
      <c r="M1746">
        <v>430.76</v>
      </c>
    </row>
    <row r="1747" spans="2:13" x14ac:dyDescent="0.3">
      <c r="B1747" s="5">
        <v>46235</v>
      </c>
      <c r="C1747" t="s">
        <v>49</v>
      </c>
      <c r="D1747" t="s">
        <v>47</v>
      </c>
      <c r="E1747" t="s">
        <v>20</v>
      </c>
      <c r="F1747" t="s">
        <v>18</v>
      </c>
      <c r="G1747">
        <v>23</v>
      </c>
      <c r="H1747">
        <v>217.73</v>
      </c>
      <c r="I1747">
        <v>157.78</v>
      </c>
      <c r="J1747">
        <v>3.56</v>
      </c>
      <c r="K1747">
        <v>5007.79</v>
      </c>
      <c r="L1747">
        <v>3628.94</v>
      </c>
      <c r="M1747">
        <v>81.88</v>
      </c>
    </row>
    <row r="1748" spans="2:13" x14ac:dyDescent="0.3">
      <c r="B1748" s="5">
        <v>46235</v>
      </c>
      <c r="C1748" t="s">
        <v>49</v>
      </c>
      <c r="D1748" t="s">
        <v>47</v>
      </c>
      <c r="E1748" t="s">
        <v>16</v>
      </c>
      <c r="F1748" t="s">
        <v>18</v>
      </c>
      <c r="G1748">
        <v>36</v>
      </c>
      <c r="H1748">
        <v>251.5</v>
      </c>
      <c r="I1748">
        <v>157.9</v>
      </c>
      <c r="J1748">
        <v>3.56</v>
      </c>
      <c r="K1748">
        <v>9054</v>
      </c>
      <c r="L1748">
        <v>5684.4000000000005</v>
      </c>
      <c r="M1748">
        <v>128.16</v>
      </c>
    </row>
    <row r="1749" spans="2:13" x14ac:dyDescent="0.3">
      <c r="B1749" s="5">
        <v>46235</v>
      </c>
      <c r="C1749" t="s">
        <v>50</v>
      </c>
      <c r="D1749" t="s">
        <v>47</v>
      </c>
      <c r="E1749" t="s">
        <v>20</v>
      </c>
      <c r="F1749" t="s">
        <v>18</v>
      </c>
      <c r="G1749">
        <v>67</v>
      </c>
      <c r="H1749">
        <v>79.41</v>
      </c>
      <c r="I1749">
        <v>55.63</v>
      </c>
      <c r="J1749">
        <v>3.56</v>
      </c>
      <c r="K1749">
        <v>5320.4699999999993</v>
      </c>
      <c r="L1749">
        <v>3727.21</v>
      </c>
      <c r="M1749">
        <v>238.52</v>
      </c>
    </row>
    <row r="1750" spans="2:13" x14ac:dyDescent="0.3">
      <c r="B1750" s="5">
        <v>46235</v>
      </c>
      <c r="C1750" t="s">
        <v>45</v>
      </c>
      <c r="D1750" t="s">
        <v>42</v>
      </c>
      <c r="E1750" t="s">
        <v>21</v>
      </c>
      <c r="F1750" t="s">
        <v>18</v>
      </c>
      <c r="G1750">
        <v>21</v>
      </c>
      <c r="H1750">
        <v>96.75</v>
      </c>
      <c r="I1750">
        <v>58.04</v>
      </c>
      <c r="J1750">
        <v>3.56</v>
      </c>
      <c r="K1750">
        <v>2031.75</v>
      </c>
      <c r="L1750">
        <v>1218.8399999999999</v>
      </c>
      <c r="M1750">
        <v>74.760000000000005</v>
      </c>
    </row>
    <row r="1751" spans="2:13" x14ac:dyDescent="0.3">
      <c r="B1751" s="5">
        <v>46235</v>
      </c>
      <c r="C1751" t="s">
        <v>29</v>
      </c>
      <c r="D1751" t="s">
        <v>27</v>
      </c>
      <c r="E1751" t="s">
        <v>21</v>
      </c>
      <c r="F1751" t="s">
        <v>18</v>
      </c>
      <c r="G1751">
        <v>41</v>
      </c>
      <c r="H1751">
        <v>148.05000000000001</v>
      </c>
      <c r="I1751">
        <v>109.19</v>
      </c>
      <c r="J1751">
        <v>3.56</v>
      </c>
      <c r="K1751">
        <v>6070.05</v>
      </c>
      <c r="L1751">
        <v>4476.79</v>
      </c>
      <c r="M1751">
        <v>145.96</v>
      </c>
    </row>
    <row r="1752" spans="2:13" x14ac:dyDescent="0.3">
      <c r="B1752" s="5">
        <v>46235</v>
      </c>
      <c r="C1752" t="s">
        <v>36</v>
      </c>
      <c r="D1752" t="s">
        <v>37</v>
      </c>
      <c r="E1752" t="s">
        <v>21</v>
      </c>
      <c r="F1752" t="s">
        <v>18</v>
      </c>
      <c r="G1752">
        <v>51</v>
      </c>
      <c r="H1752">
        <v>178.33</v>
      </c>
      <c r="I1752">
        <v>141.08000000000001</v>
      </c>
      <c r="J1752">
        <v>3.56</v>
      </c>
      <c r="K1752">
        <v>9094.83</v>
      </c>
      <c r="L1752">
        <v>7195.0800000000008</v>
      </c>
      <c r="M1752">
        <v>181.56</v>
      </c>
    </row>
    <row r="1753" spans="2:13" x14ac:dyDescent="0.3">
      <c r="B1753" s="5">
        <v>46266</v>
      </c>
      <c r="C1753" t="s">
        <v>14</v>
      </c>
      <c r="D1753" t="s">
        <v>15</v>
      </c>
      <c r="E1753" t="s">
        <v>16</v>
      </c>
      <c r="F1753" t="s">
        <v>18</v>
      </c>
      <c r="G1753">
        <v>98</v>
      </c>
      <c r="H1753">
        <v>285.56</v>
      </c>
      <c r="I1753">
        <v>210.53</v>
      </c>
      <c r="J1753">
        <v>3.56</v>
      </c>
      <c r="K1753">
        <v>27984.880000000001</v>
      </c>
      <c r="L1753">
        <v>20631.939999999999</v>
      </c>
      <c r="M1753">
        <v>348.88</v>
      </c>
    </row>
    <row r="1754" spans="2:13" x14ac:dyDescent="0.3">
      <c r="B1754" s="5">
        <v>46266</v>
      </c>
      <c r="C1754" t="s">
        <v>24</v>
      </c>
      <c r="D1754" t="s">
        <v>15</v>
      </c>
      <c r="E1754" t="s">
        <v>16</v>
      </c>
      <c r="F1754" t="s">
        <v>18</v>
      </c>
      <c r="G1754">
        <v>115</v>
      </c>
      <c r="H1754">
        <v>207.92</v>
      </c>
      <c r="I1754">
        <v>154.86000000000001</v>
      </c>
      <c r="J1754">
        <v>3.56</v>
      </c>
      <c r="K1754">
        <v>23910.799999999999</v>
      </c>
      <c r="L1754">
        <v>17808.900000000001</v>
      </c>
      <c r="M1754">
        <v>409.40000000000003</v>
      </c>
    </row>
    <row r="1755" spans="2:13" x14ac:dyDescent="0.3">
      <c r="B1755" s="5">
        <v>46266</v>
      </c>
      <c r="C1755" t="s">
        <v>31</v>
      </c>
      <c r="D1755" t="s">
        <v>32</v>
      </c>
      <c r="E1755" t="s">
        <v>20</v>
      </c>
      <c r="F1755" t="s">
        <v>18</v>
      </c>
      <c r="G1755">
        <v>168</v>
      </c>
      <c r="H1755">
        <v>71.89</v>
      </c>
      <c r="I1755">
        <v>59.96</v>
      </c>
      <c r="J1755">
        <v>3.56</v>
      </c>
      <c r="K1755">
        <v>12077.52</v>
      </c>
      <c r="L1755">
        <v>10073.280000000001</v>
      </c>
      <c r="M1755">
        <v>598.08000000000004</v>
      </c>
    </row>
    <row r="1756" spans="2:13" x14ac:dyDescent="0.3">
      <c r="B1756" s="5">
        <v>46266</v>
      </c>
      <c r="C1756" t="s">
        <v>34</v>
      </c>
      <c r="D1756" t="s">
        <v>32</v>
      </c>
      <c r="E1756" t="s">
        <v>20</v>
      </c>
      <c r="F1756" t="s">
        <v>18</v>
      </c>
      <c r="G1756">
        <v>114</v>
      </c>
      <c r="H1756">
        <v>88.96</v>
      </c>
      <c r="I1756">
        <v>72.84</v>
      </c>
      <c r="J1756">
        <v>3.56</v>
      </c>
      <c r="K1756">
        <v>10141.439999999999</v>
      </c>
      <c r="L1756">
        <v>8303.76</v>
      </c>
      <c r="M1756">
        <v>405.84000000000003</v>
      </c>
    </row>
    <row r="1757" spans="2:13" x14ac:dyDescent="0.3">
      <c r="B1757" s="5">
        <v>46266</v>
      </c>
      <c r="C1757" t="s">
        <v>49</v>
      </c>
      <c r="D1757" t="s">
        <v>47</v>
      </c>
      <c r="E1757" t="s">
        <v>20</v>
      </c>
      <c r="F1757" t="s">
        <v>18</v>
      </c>
      <c r="G1757">
        <v>25</v>
      </c>
      <c r="H1757">
        <v>217.73</v>
      </c>
      <c r="I1757">
        <v>157.78</v>
      </c>
      <c r="J1757">
        <v>3.56</v>
      </c>
      <c r="K1757">
        <v>5443.25</v>
      </c>
      <c r="L1757">
        <v>3944.5</v>
      </c>
      <c r="M1757">
        <v>89</v>
      </c>
    </row>
    <row r="1758" spans="2:13" x14ac:dyDescent="0.3">
      <c r="B1758" s="5">
        <v>46266</v>
      </c>
      <c r="C1758" t="s">
        <v>49</v>
      </c>
      <c r="D1758" t="s">
        <v>47</v>
      </c>
      <c r="E1758" t="s">
        <v>16</v>
      </c>
      <c r="F1758" t="s">
        <v>18</v>
      </c>
      <c r="G1758">
        <v>36</v>
      </c>
      <c r="H1758">
        <v>251.5</v>
      </c>
      <c r="I1758">
        <v>157.9</v>
      </c>
      <c r="J1758">
        <v>3.56</v>
      </c>
      <c r="K1758">
        <v>9054</v>
      </c>
      <c r="L1758">
        <v>5684.4000000000005</v>
      </c>
      <c r="M1758">
        <v>128.16</v>
      </c>
    </row>
    <row r="1759" spans="2:13" x14ac:dyDescent="0.3">
      <c r="B1759" s="5">
        <v>46266</v>
      </c>
      <c r="C1759" t="s">
        <v>50</v>
      </c>
      <c r="D1759" t="s">
        <v>47</v>
      </c>
      <c r="E1759" t="s">
        <v>20</v>
      </c>
      <c r="F1759" t="s">
        <v>18</v>
      </c>
      <c r="G1759">
        <v>67</v>
      </c>
      <c r="H1759">
        <v>79.41</v>
      </c>
      <c r="I1759">
        <v>55.63</v>
      </c>
      <c r="J1759">
        <v>3.56</v>
      </c>
      <c r="K1759">
        <v>5320.4699999999993</v>
      </c>
      <c r="L1759">
        <v>3727.21</v>
      </c>
      <c r="M1759">
        <v>238.52</v>
      </c>
    </row>
    <row r="1760" spans="2:13" x14ac:dyDescent="0.3">
      <c r="B1760" s="5">
        <v>46266</v>
      </c>
      <c r="C1760" t="s">
        <v>45</v>
      </c>
      <c r="D1760" t="s">
        <v>42</v>
      </c>
      <c r="E1760" t="s">
        <v>21</v>
      </c>
      <c r="F1760" t="s">
        <v>18</v>
      </c>
      <c r="G1760">
        <v>21</v>
      </c>
      <c r="H1760">
        <v>96.75</v>
      </c>
      <c r="I1760">
        <v>58.04</v>
      </c>
      <c r="J1760">
        <v>3.56</v>
      </c>
      <c r="K1760">
        <v>2031.75</v>
      </c>
      <c r="L1760">
        <v>1218.8399999999999</v>
      </c>
      <c r="M1760">
        <v>74.760000000000005</v>
      </c>
    </row>
    <row r="1761" spans="2:13" x14ac:dyDescent="0.3">
      <c r="B1761" s="5">
        <v>46266</v>
      </c>
      <c r="C1761" t="s">
        <v>29</v>
      </c>
      <c r="D1761" t="s">
        <v>27</v>
      </c>
      <c r="E1761" t="s">
        <v>21</v>
      </c>
      <c r="F1761" t="s">
        <v>18</v>
      </c>
      <c r="G1761">
        <v>40</v>
      </c>
      <c r="H1761">
        <v>148.05000000000001</v>
      </c>
      <c r="I1761">
        <v>109.19</v>
      </c>
      <c r="J1761">
        <v>3.56</v>
      </c>
      <c r="K1761">
        <v>5922</v>
      </c>
      <c r="L1761">
        <v>4367.6000000000004</v>
      </c>
      <c r="M1761">
        <v>142.4</v>
      </c>
    </row>
    <row r="1762" spans="2:13" x14ac:dyDescent="0.3">
      <c r="B1762" s="5">
        <v>46266</v>
      </c>
      <c r="C1762" t="s">
        <v>36</v>
      </c>
      <c r="D1762" t="s">
        <v>37</v>
      </c>
      <c r="E1762" t="s">
        <v>21</v>
      </c>
      <c r="F1762" t="s">
        <v>18</v>
      </c>
      <c r="G1762">
        <v>45</v>
      </c>
      <c r="H1762">
        <v>178.33</v>
      </c>
      <c r="I1762">
        <v>141.08000000000001</v>
      </c>
      <c r="J1762">
        <v>3.56</v>
      </c>
      <c r="K1762">
        <v>8024.85</v>
      </c>
      <c r="L1762">
        <v>6348.6</v>
      </c>
      <c r="M1762">
        <v>160.19999999999999</v>
      </c>
    </row>
    <row r="1763" spans="2:13" x14ac:dyDescent="0.3">
      <c r="B1763" s="5">
        <v>46296</v>
      </c>
      <c r="C1763" t="s">
        <v>14</v>
      </c>
      <c r="D1763" t="s">
        <v>15</v>
      </c>
      <c r="E1763" t="s">
        <v>16</v>
      </c>
      <c r="F1763" t="s">
        <v>18</v>
      </c>
      <c r="G1763">
        <v>93</v>
      </c>
      <c r="H1763">
        <v>285.56</v>
      </c>
      <c r="I1763">
        <v>210.53</v>
      </c>
      <c r="J1763">
        <v>3.56</v>
      </c>
      <c r="K1763">
        <v>26557.08</v>
      </c>
      <c r="L1763">
        <v>19579.29</v>
      </c>
      <c r="M1763">
        <v>331.08</v>
      </c>
    </row>
    <row r="1764" spans="2:13" x14ac:dyDescent="0.3">
      <c r="B1764" s="5">
        <v>46296</v>
      </c>
      <c r="C1764" t="s">
        <v>24</v>
      </c>
      <c r="D1764" t="s">
        <v>15</v>
      </c>
      <c r="E1764" t="s">
        <v>16</v>
      </c>
      <c r="F1764" t="s">
        <v>18</v>
      </c>
      <c r="G1764">
        <v>111</v>
      </c>
      <c r="H1764">
        <v>207.92</v>
      </c>
      <c r="I1764">
        <v>154.86000000000001</v>
      </c>
      <c r="J1764">
        <v>3.56</v>
      </c>
      <c r="K1764">
        <v>23079.119999999999</v>
      </c>
      <c r="L1764">
        <v>17189.460000000003</v>
      </c>
      <c r="M1764">
        <v>395.16</v>
      </c>
    </row>
    <row r="1765" spans="2:13" x14ac:dyDescent="0.3">
      <c r="B1765" s="5">
        <v>46296</v>
      </c>
      <c r="C1765" t="s">
        <v>31</v>
      </c>
      <c r="D1765" t="s">
        <v>32</v>
      </c>
      <c r="E1765" t="s">
        <v>20</v>
      </c>
      <c r="F1765" t="s">
        <v>18</v>
      </c>
      <c r="G1765">
        <v>167</v>
      </c>
      <c r="H1765">
        <v>71.89</v>
      </c>
      <c r="I1765">
        <v>59.96</v>
      </c>
      <c r="J1765">
        <v>3.56</v>
      </c>
      <c r="K1765">
        <v>12005.63</v>
      </c>
      <c r="L1765">
        <v>10013.32</v>
      </c>
      <c r="M1765">
        <v>594.52</v>
      </c>
    </row>
    <row r="1766" spans="2:13" x14ac:dyDescent="0.3">
      <c r="B1766" s="5">
        <v>46296</v>
      </c>
      <c r="C1766" t="s">
        <v>34</v>
      </c>
      <c r="D1766" t="s">
        <v>32</v>
      </c>
      <c r="E1766" t="s">
        <v>20</v>
      </c>
      <c r="F1766" t="s">
        <v>18</v>
      </c>
      <c r="G1766">
        <v>121</v>
      </c>
      <c r="H1766">
        <v>88.96</v>
      </c>
      <c r="I1766">
        <v>72.84</v>
      </c>
      <c r="J1766">
        <v>3.56</v>
      </c>
      <c r="K1766">
        <v>10764.16</v>
      </c>
      <c r="L1766">
        <v>8813.6400000000012</v>
      </c>
      <c r="M1766">
        <v>430.76</v>
      </c>
    </row>
    <row r="1767" spans="2:13" x14ac:dyDescent="0.3">
      <c r="B1767" s="5">
        <v>46296</v>
      </c>
      <c r="C1767" t="s">
        <v>49</v>
      </c>
      <c r="D1767" t="s">
        <v>47</v>
      </c>
      <c r="E1767" t="s">
        <v>20</v>
      </c>
      <c r="F1767" t="s">
        <v>18</v>
      </c>
      <c r="G1767">
        <v>26</v>
      </c>
      <c r="H1767">
        <v>217.73</v>
      </c>
      <c r="I1767">
        <v>157.78</v>
      </c>
      <c r="J1767">
        <v>3.56</v>
      </c>
      <c r="K1767">
        <v>5660.98</v>
      </c>
      <c r="L1767">
        <v>4102.28</v>
      </c>
      <c r="M1767">
        <v>92.56</v>
      </c>
    </row>
    <row r="1768" spans="2:13" x14ac:dyDescent="0.3">
      <c r="B1768" s="5">
        <v>46296</v>
      </c>
      <c r="C1768" t="s">
        <v>49</v>
      </c>
      <c r="D1768" t="s">
        <v>47</v>
      </c>
      <c r="E1768" t="s">
        <v>16</v>
      </c>
      <c r="F1768" t="s">
        <v>18</v>
      </c>
      <c r="G1768">
        <v>38</v>
      </c>
      <c r="H1768">
        <v>251.5</v>
      </c>
      <c r="I1768">
        <v>157.9</v>
      </c>
      <c r="J1768">
        <v>3.56</v>
      </c>
      <c r="K1768">
        <v>9557</v>
      </c>
      <c r="L1768">
        <v>6000.2</v>
      </c>
      <c r="M1768">
        <v>135.28</v>
      </c>
    </row>
    <row r="1769" spans="2:13" x14ac:dyDescent="0.3">
      <c r="B1769" s="5">
        <v>46296</v>
      </c>
      <c r="C1769" t="s">
        <v>50</v>
      </c>
      <c r="D1769" t="s">
        <v>47</v>
      </c>
      <c r="E1769" t="s">
        <v>20</v>
      </c>
      <c r="F1769" t="s">
        <v>18</v>
      </c>
      <c r="G1769">
        <v>70</v>
      </c>
      <c r="H1769">
        <v>79.41</v>
      </c>
      <c r="I1769">
        <v>55.63</v>
      </c>
      <c r="J1769">
        <v>3.56</v>
      </c>
      <c r="K1769">
        <v>5558.7</v>
      </c>
      <c r="L1769">
        <v>3894.1000000000004</v>
      </c>
      <c r="M1769">
        <v>249.20000000000002</v>
      </c>
    </row>
    <row r="1770" spans="2:13" x14ac:dyDescent="0.3">
      <c r="B1770" s="5">
        <v>46296</v>
      </c>
      <c r="C1770" t="s">
        <v>45</v>
      </c>
      <c r="D1770" t="s">
        <v>42</v>
      </c>
      <c r="E1770" t="s">
        <v>21</v>
      </c>
      <c r="F1770" t="s">
        <v>18</v>
      </c>
      <c r="G1770">
        <v>23</v>
      </c>
      <c r="H1770">
        <v>96.75</v>
      </c>
      <c r="I1770">
        <v>58.04</v>
      </c>
      <c r="J1770">
        <v>3.56</v>
      </c>
      <c r="K1770">
        <v>2225.25</v>
      </c>
      <c r="L1770">
        <v>1334.92</v>
      </c>
      <c r="M1770">
        <v>81.88</v>
      </c>
    </row>
    <row r="1771" spans="2:13" x14ac:dyDescent="0.3">
      <c r="B1771" s="5">
        <v>46296</v>
      </c>
      <c r="C1771" t="s">
        <v>29</v>
      </c>
      <c r="D1771" t="s">
        <v>27</v>
      </c>
      <c r="E1771" t="s">
        <v>21</v>
      </c>
      <c r="F1771" t="s">
        <v>18</v>
      </c>
      <c r="G1771">
        <v>39</v>
      </c>
      <c r="H1771">
        <v>148.05000000000001</v>
      </c>
      <c r="I1771">
        <v>109.19</v>
      </c>
      <c r="J1771">
        <v>3.56</v>
      </c>
      <c r="K1771">
        <v>5773.9500000000007</v>
      </c>
      <c r="L1771">
        <v>4258.41</v>
      </c>
      <c r="M1771">
        <v>138.84</v>
      </c>
    </row>
    <row r="1772" spans="2:13" x14ac:dyDescent="0.3">
      <c r="B1772" s="5">
        <v>46296</v>
      </c>
      <c r="C1772" t="s">
        <v>36</v>
      </c>
      <c r="D1772" t="s">
        <v>37</v>
      </c>
      <c r="E1772" t="s">
        <v>21</v>
      </c>
      <c r="F1772" t="s">
        <v>18</v>
      </c>
      <c r="G1772">
        <v>42</v>
      </c>
      <c r="H1772">
        <v>178.33</v>
      </c>
      <c r="I1772">
        <v>141.08000000000001</v>
      </c>
      <c r="J1772">
        <v>3.56</v>
      </c>
      <c r="K1772">
        <v>7489.8600000000006</v>
      </c>
      <c r="L1772">
        <v>5925.3600000000006</v>
      </c>
      <c r="M1772">
        <v>149.52000000000001</v>
      </c>
    </row>
    <row r="1773" spans="2:13" x14ac:dyDescent="0.3">
      <c r="B1773" s="5">
        <v>46327</v>
      </c>
      <c r="C1773" t="s">
        <v>14</v>
      </c>
      <c r="D1773" t="s">
        <v>15</v>
      </c>
      <c r="E1773" t="s">
        <v>16</v>
      </c>
      <c r="F1773" t="s">
        <v>18</v>
      </c>
      <c r="G1773">
        <v>91</v>
      </c>
      <c r="H1773">
        <v>285.56</v>
      </c>
      <c r="I1773">
        <v>210.53</v>
      </c>
      <c r="J1773">
        <v>3.56</v>
      </c>
      <c r="K1773">
        <v>25985.96</v>
      </c>
      <c r="L1773">
        <v>19158.23</v>
      </c>
      <c r="M1773">
        <v>323.95999999999998</v>
      </c>
    </row>
    <row r="1774" spans="2:13" x14ac:dyDescent="0.3">
      <c r="B1774" s="5">
        <v>46327</v>
      </c>
      <c r="C1774" t="s">
        <v>24</v>
      </c>
      <c r="D1774" t="s">
        <v>15</v>
      </c>
      <c r="E1774" t="s">
        <v>16</v>
      </c>
      <c r="F1774" t="s">
        <v>18</v>
      </c>
      <c r="G1774">
        <v>102</v>
      </c>
      <c r="H1774">
        <v>207.92</v>
      </c>
      <c r="I1774">
        <v>154.86000000000001</v>
      </c>
      <c r="J1774">
        <v>3.56</v>
      </c>
      <c r="K1774">
        <v>21207.84</v>
      </c>
      <c r="L1774">
        <v>15795.720000000001</v>
      </c>
      <c r="M1774">
        <v>363.12</v>
      </c>
    </row>
    <row r="1775" spans="2:13" x14ac:dyDescent="0.3">
      <c r="B1775" s="5">
        <v>46327</v>
      </c>
      <c r="C1775" t="s">
        <v>31</v>
      </c>
      <c r="D1775" t="s">
        <v>32</v>
      </c>
      <c r="E1775" t="s">
        <v>20</v>
      </c>
      <c r="F1775" t="s">
        <v>18</v>
      </c>
      <c r="G1775">
        <v>172</v>
      </c>
      <c r="H1775">
        <v>71.89</v>
      </c>
      <c r="I1775">
        <v>59.96</v>
      </c>
      <c r="J1775">
        <v>3.56</v>
      </c>
      <c r="K1775">
        <v>12365.08</v>
      </c>
      <c r="L1775">
        <v>10313.120000000001</v>
      </c>
      <c r="M1775">
        <v>612.32000000000005</v>
      </c>
    </row>
    <row r="1776" spans="2:13" x14ac:dyDescent="0.3">
      <c r="B1776" s="5">
        <v>46327</v>
      </c>
      <c r="C1776" t="s">
        <v>34</v>
      </c>
      <c r="D1776" t="s">
        <v>32</v>
      </c>
      <c r="E1776" t="s">
        <v>20</v>
      </c>
      <c r="F1776" t="s">
        <v>18</v>
      </c>
      <c r="G1776">
        <v>121</v>
      </c>
      <c r="H1776">
        <v>88.96</v>
      </c>
      <c r="I1776">
        <v>72.84</v>
      </c>
      <c r="J1776">
        <v>3.56</v>
      </c>
      <c r="K1776">
        <v>10764.16</v>
      </c>
      <c r="L1776">
        <v>8813.6400000000012</v>
      </c>
      <c r="M1776">
        <v>430.76</v>
      </c>
    </row>
    <row r="1777" spans="2:13" x14ac:dyDescent="0.3">
      <c r="B1777" s="5">
        <v>46327</v>
      </c>
      <c r="C1777" t="s">
        <v>49</v>
      </c>
      <c r="D1777" t="s">
        <v>47</v>
      </c>
      <c r="E1777" t="s">
        <v>20</v>
      </c>
      <c r="F1777" t="s">
        <v>18</v>
      </c>
      <c r="G1777">
        <v>29</v>
      </c>
      <c r="H1777">
        <v>217.73</v>
      </c>
      <c r="I1777">
        <v>157.78</v>
      </c>
      <c r="J1777">
        <v>3.56</v>
      </c>
      <c r="K1777">
        <v>6314.17</v>
      </c>
      <c r="L1777">
        <v>4575.62</v>
      </c>
      <c r="M1777">
        <v>103.24</v>
      </c>
    </row>
    <row r="1778" spans="2:13" x14ac:dyDescent="0.3">
      <c r="B1778" s="5">
        <v>46327</v>
      </c>
      <c r="C1778" t="s">
        <v>49</v>
      </c>
      <c r="D1778" t="s">
        <v>47</v>
      </c>
      <c r="E1778" t="s">
        <v>16</v>
      </c>
      <c r="F1778" t="s">
        <v>18</v>
      </c>
      <c r="G1778">
        <v>43</v>
      </c>
      <c r="H1778">
        <v>251.5</v>
      </c>
      <c r="I1778">
        <v>157.9</v>
      </c>
      <c r="J1778">
        <v>3.56</v>
      </c>
      <c r="K1778">
        <v>10814.5</v>
      </c>
      <c r="L1778">
        <v>6789.7</v>
      </c>
      <c r="M1778">
        <v>153.08000000000001</v>
      </c>
    </row>
    <row r="1779" spans="2:13" x14ac:dyDescent="0.3">
      <c r="B1779" s="5">
        <v>46327</v>
      </c>
      <c r="C1779" t="s">
        <v>50</v>
      </c>
      <c r="D1779" t="s">
        <v>47</v>
      </c>
      <c r="E1779" t="s">
        <v>20</v>
      </c>
      <c r="F1779" t="s">
        <v>18</v>
      </c>
      <c r="G1779">
        <v>81</v>
      </c>
      <c r="H1779">
        <v>79.41</v>
      </c>
      <c r="I1779">
        <v>55.63</v>
      </c>
      <c r="J1779">
        <v>3.56</v>
      </c>
      <c r="K1779">
        <v>6432.21</v>
      </c>
      <c r="L1779">
        <v>4506.0300000000007</v>
      </c>
      <c r="M1779">
        <v>288.36</v>
      </c>
    </row>
    <row r="1780" spans="2:13" x14ac:dyDescent="0.3">
      <c r="B1780" s="5">
        <v>46327</v>
      </c>
      <c r="C1780" t="s">
        <v>45</v>
      </c>
      <c r="D1780" t="s">
        <v>42</v>
      </c>
      <c r="E1780" t="s">
        <v>21</v>
      </c>
      <c r="F1780" t="s">
        <v>18</v>
      </c>
      <c r="G1780">
        <v>25</v>
      </c>
      <c r="H1780">
        <v>96.75</v>
      </c>
      <c r="I1780">
        <v>58.04</v>
      </c>
      <c r="J1780">
        <v>3.56</v>
      </c>
      <c r="K1780">
        <v>2418.75</v>
      </c>
      <c r="L1780">
        <v>1451</v>
      </c>
      <c r="M1780">
        <v>89</v>
      </c>
    </row>
    <row r="1781" spans="2:13" x14ac:dyDescent="0.3">
      <c r="B1781" s="5">
        <v>46327</v>
      </c>
      <c r="C1781" t="s">
        <v>29</v>
      </c>
      <c r="D1781" t="s">
        <v>27</v>
      </c>
      <c r="E1781" t="s">
        <v>21</v>
      </c>
      <c r="F1781" t="s">
        <v>18</v>
      </c>
      <c r="G1781">
        <v>37</v>
      </c>
      <c r="H1781">
        <v>148.05000000000001</v>
      </c>
      <c r="I1781">
        <v>109.19</v>
      </c>
      <c r="J1781">
        <v>3.56</v>
      </c>
      <c r="K1781">
        <v>5477.85</v>
      </c>
      <c r="L1781">
        <v>4040.0299999999997</v>
      </c>
      <c r="M1781">
        <v>131.72</v>
      </c>
    </row>
    <row r="1782" spans="2:13" x14ac:dyDescent="0.3">
      <c r="B1782" s="5">
        <v>46327</v>
      </c>
      <c r="C1782" t="s">
        <v>36</v>
      </c>
      <c r="D1782" t="s">
        <v>37</v>
      </c>
      <c r="E1782" t="s">
        <v>21</v>
      </c>
      <c r="F1782" t="s">
        <v>18</v>
      </c>
      <c r="G1782">
        <v>38</v>
      </c>
      <c r="H1782">
        <v>178.33</v>
      </c>
      <c r="I1782">
        <v>141.08000000000001</v>
      </c>
      <c r="J1782">
        <v>3.56</v>
      </c>
      <c r="K1782">
        <v>6776.5400000000009</v>
      </c>
      <c r="L1782">
        <v>5361.0400000000009</v>
      </c>
      <c r="M1782">
        <v>135.28</v>
      </c>
    </row>
    <row r="1783" spans="2:13" x14ac:dyDescent="0.3">
      <c r="B1783" s="5">
        <v>46357</v>
      </c>
      <c r="C1783" t="s">
        <v>14</v>
      </c>
      <c r="D1783" t="s">
        <v>15</v>
      </c>
      <c r="E1783" t="s">
        <v>16</v>
      </c>
      <c r="F1783" t="s">
        <v>18</v>
      </c>
      <c r="G1783">
        <v>94</v>
      </c>
      <c r="H1783">
        <v>285.56</v>
      </c>
      <c r="I1783">
        <v>210.53</v>
      </c>
      <c r="J1783">
        <v>3.56</v>
      </c>
      <c r="K1783">
        <v>26842.639999999999</v>
      </c>
      <c r="L1783">
        <v>19789.82</v>
      </c>
      <c r="M1783">
        <v>334.64</v>
      </c>
    </row>
    <row r="1784" spans="2:13" x14ac:dyDescent="0.3">
      <c r="B1784" s="5">
        <v>46357</v>
      </c>
      <c r="C1784" t="s">
        <v>24</v>
      </c>
      <c r="D1784" t="s">
        <v>15</v>
      </c>
      <c r="E1784" t="s">
        <v>16</v>
      </c>
      <c r="F1784" t="s">
        <v>18</v>
      </c>
      <c r="G1784">
        <v>117</v>
      </c>
      <c r="H1784">
        <v>207.92</v>
      </c>
      <c r="I1784">
        <v>154.86000000000001</v>
      </c>
      <c r="J1784">
        <v>3.56</v>
      </c>
      <c r="K1784">
        <v>24326.639999999999</v>
      </c>
      <c r="L1784">
        <v>18118.620000000003</v>
      </c>
      <c r="M1784">
        <v>416.52</v>
      </c>
    </row>
    <row r="1785" spans="2:13" x14ac:dyDescent="0.3">
      <c r="B1785" s="5">
        <v>46357</v>
      </c>
      <c r="C1785" t="s">
        <v>31</v>
      </c>
      <c r="D1785" t="s">
        <v>32</v>
      </c>
      <c r="E1785" t="s">
        <v>20</v>
      </c>
      <c r="F1785" t="s">
        <v>18</v>
      </c>
      <c r="G1785">
        <v>188</v>
      </c>
      <c r="H1785">
        <v>71.89</v>
      </c>
      <c r="I1785">
        <v>59.96</v>
      </c>
      <c r="J1785">
        <v>3.56</v>
      </c>
      <c r="K1785">
        <v>13515.32</v>
      </c>
      <c r="L1785">
        <v>11272.48</v>
      </c>
      <c r="M1785">
        <v>669.28</v>
      </c>
    </row>
    <row r="1786" spans="2:13" x14ac:dyDescent="0.3">
      <c r="B1786" s="5">
        <v>46357</v>
      </c>
      <c r="C1786" t="s">
        <v>34</v>
      </c>
      <c r="D1786" t="s">
        <v>32</v>
      </c>
      <c r="E1786" t="s">
        <v>20</v>
      </c>
      <c r="F1786" t="s">
        <v>18</v>
      </c>
      <c r="G1786">
        <v>133</v>
      </c>
      <c r="H1786">
        <v>88.96</v>
      </c>
      <c r="I1786">
        <v>72.84</v>
      </c>
      <c r="J1786">
        <v>3.56</v>
      </c>
      <c r="K1786">
        <v>11831.679999999998</v>
      </c>
      <c r="L1786">
        <v>9687.7200000000012</v>
      </c>
      <c r="M1786">
        <v>473.48</v>
      </c>
    </row>
    <row r="1787" spans="2:13" x14ac:dyDescent="0.3">
      <c r="B1787" s="5">
        <v>46357</v>
      </c>
      <c r="C1787" t="s">
        <v>49</v>
      </c>
      <c r="D1787" t="s">
        <v>47</v>
      </c>
      <c r="E1787" t="s">
        <v>20</v>
      </c>
      <c r="F1787" t="s">
        <v>18</v>
      </c>
      <c r="G1787">
        <v>32</v>
      </c>
      <c r="H1787">
        <v>217.73</v>
      </c>
      <c r="I1787">
        <v>157.78</v>
      </c>
      <c r="J1787">
        <v>3.56</v>
      </c>
      <c r="K1787">
        <v>6967.36</v>
      </c>
      <c r="L1787">
        <v>5048.96</v>
      </c>
      <c r="M1787">
        <v>113.92</v>
      </c>
    </row>
    <row r="1788" spans="2:13" x14ac:dyDescent="0.3">
      <c r="B1788" s="5">
        <v>46357</v>
      </c>
      <c r="C1788" t="s">
        <v>49</v>
      </c>
      <c r="D1788" t="s">
        <v>47</v>
      </c>
      <c r="E1788" t="s">
        <v>16</v>
      </c>
      <c r="F1788" t="s">
        <v>18</v>
      </c>
      <c r="G1788">
        <v>48</v>
      </c>
      <c r="H1788">
        <v>251.5</v>
      </c>
      <c r="I1788">
        <v>157.9</v>
      </c>
      <c r="J1788">
        <v>3.56</v>
      </c>
      <c r="K1788">
        <v>12072</v>
      </c>
      <c r="L1788">
        <v>7579.2000000000007</v>
      </c>
      <c r="M1788">
        <v>170.88</v>
      </c>
    </row>
    <row r="1789" spans="2:13" x14ac:dyDescent="0.3">
      <c r="B1789" s="5">
        <v>46357</v>
      </c>
      <c r="C1789" t="s">
        <v>50</v>
      </c>
      <c r="D1789" t="s">
        <v>47</v>
      </c>
      <c r="E1789" t="s">
        <v>20</v>
      </c>
      <c r="F1789" t="s">
        <v>18</v>
      </c>
      <c r="G1789">
        <v>92</v>
      </c>
      <c r="H1789">
        <v>79.41</v>
      </c>
      <c r="I1789">
        <v>55.63</v>
      </c>
      <c r="J1789">
        <v>3.56</v>
      </c>
      <c r="K1789">
        <v>7305.7199999999993</v>
      </c>
      <c r="L1789">
        <v>5117.96</v>
      </c>
      <c r="M1789">
        <v>327.52</v>
      </c>
    </row>
    <row r="1790" spans="2:13" x14ac:dyDescent="0.3">
      <c r="B1790" s="5">
        <v>46357</v>
      </c>
      <c r="C1790" t="s">
        <v>45</v>
      </c>
      <c r="D1790" t="s">
        <v>42</v>
      </c>
      <c r="E1790" t="s">
        <v>21</v>
      </c>
      <c r="F1790" t="s">
        <v>18</v>
      </c>
      <c r="G1790">
        <v>30</v>
      </c>
      <c r="H1790">
        <v>96.75</v>
      </c>
      <c r="I1790">
        <v>58.04</v>
      </c>
      <c r="J1790">
        <v>3.56</v>
      </c>
      <c r="K1790">
        <v>2902.5</v>
      </c>
      <c r="L1790">
        <v>1741.2</v>
      </c>
      <c r="M1790">
        <v>106.8</v>
      </c>
    </row>
    <row r="1791" spans="2:13" x14ac:dyDescent="0.3">
      <c r="B1791" s="5">
        <v>46357</v>
      </c>
      <c r="C1791" t="s">
        <v>29</v>
      </c>
      <c r="D1791" t="s">
        <v>27</v>
      </c>
      <c r="E1791" t="s">
        <v>21</v>
      </c>
      <c r="F1791" t="s">
        <v>18</v>
      </c>
      <c r="G1791">
        <v>41</v>
      </c>
      <c r="H1791">
        <v>148.05000000000001</v>
      </c>
      <c r="I1791">
        <v>109.19</v>
      </c>
      <c r="J1791">
        <v>3.56</v>
      </c>
      <c r="K1791">
        <v>6070.05</v>
      </c>
      <c r="L1791">
        <v>4476.79</v>
      </c>
      <c r="M1791">
        <v>145.96</v>
      </c>
    </row>
    <row r="1792" spans="2:13" x14ac:dyDescent="0.3">
      <c r="B1792" s="5">
        <v>46357</v>
      </c>
      <c r="C1792" t="s">
        <v>36</v>
      </c>
      <c r="D1792" t="s">
        <v>37</v>
      </c>
      <c r="E1792" t="s">
        <v>21</v>
      </c>
      <c r="F1792" t="s">
        <v>18</v>
      </c>
      <c r="G1792">
        <v>45</v>
      </c>
      <c r="H1792">
        <v>178.33</v>
      </c>
      <c r="I1792">
        <v>141.08000000000001</v>
      </c>
      <c r="J1792">
        <v>3.56</v>
      </c>
      <c r="K1792">
        <v>8024.85</v>
      </c>
      <c r="L1792">
        <v>6348.6</v>
      </c>
      <c r="M1792">
        <v>160.19999999999999</v>
      </c>
    </row>
    <row r="1793" spans="2:13" x14ac:dyDescent="0.3">
      <c r="B1793" s="5">
        <v>46023</v>
      </c>
      <c r="C1793" t="s">
        <v>33</v>
      </c>
      <c r="D1793" t="s">
        <v>32</v>
      </c>
      <c r="E1793" t="s">
        <v>20</v>
      </c>
      <c r="F1793" t="s">
        <v>18</v>
      </c>
      <c r="G1793">
        <v>142</v>
      </c>
      <c r="H1793">
        <v>114.8</v>
      </c>
      <c r="I1793">
        <v>94.74</v>
      </c>
      <c r="J1793">
        <v>3.55</v>
      </c>
      <c r="K1793">
        <v>16301.6</v>
      </c>
      <c r="L1793">
        <v>13453.08</v>
      </c>
      <c r="M1793">
        <v>504.09999999999997</v>
      </c>
    </row>
    <row r="1794" spans="2:13" x14ac:dyDescent="0.3">
      <c r="B1794" s="5">
        <v>46023</v>
      </c>
      <c r="C1794" t="s">
        <v>46</v>
      </c>
      <c r="D1794" t="s">
        <v>47</v>
      </c>
      <c r="E1794" t="s">
        <v>20</v>
      </c>
      <c r="F1794" t="s">
        <v>18</v>
      </c>
      <c r="G1794">
        <v>53</v>
      </c>
      <c r="H1794">
        <v>131.07</v>
      </c>
      <c r="I1794">
        <v>93.42</v>
      </c>
      <c r="J1794">
        <v>3.55</v>
      </c>
      <c r="K1794">
        <v>6946.71</v>
      </c>
      <c r="L1794">
        <v>4951.26</v>
      </c>
      <c r="M1794">
        <v>188.14999999999998</v>
      </c>
    </row>
    <row r="1795" spans="2:13" x14ac:dyDescent="0.3">
      <c r="B1795" s="5">
        <v>46023</v>
      </c>
      <c r="C1795" t="s">
        <v>48</v>
      </c>
      <c r="D1795" t="s">
        <v>47</v>
      </c>
      <c r="E1795" t="s">
        <v>20</v>
      </c>
      <c r="F1795" t="s">
        <v>18</v>
      </c>
      <c r="G1795">
        <v>47</v>
      </c>
      <c r="H1795">
        <v>108.97</v>
      </c>
      <c r="I1795">
        <v>77.010000000000005</v>
      </c>
      <c r="J1795">
        <v>3.55</v>
      </c>
      <c r="K1795">
        <v>5121.59</v>
      </c>
      <c r="L1795">
        <v>3619.4700000000003</v>
      </c>
      <c r="M1795">
        <v>166.85</v>
      </c>
    </row>
    <row r="1796" spans="2:13" x14ac:dyDescent="0.3">
      <c r="B1796" s="5">
        <v>46023</v>
      </c>
      <c r="C1796" t="s">
        <v>48</v>
      </c>
      <c r="D1796" t="s">
        <v>47</v>
      </c>
      <c r="E1796" t="s">
        <v>16</v>
      </c>
      <c r="F1796" t="s">
        <v>18</v>
      </c>
      <c r="G1796">
        <v>68</v>
      </c>
      <c r="H1796">
        <v>125.33</v>
      </c>
      <c r="I1796">
        <v>77</v>
      </c>
      <c r="J1796">
        <v>3.55</v>
      </c>
      <c r="K1796">
        <v>8522.44</v>
      </c>
      <c r="L1796">
        <v>5236</v>
      </c>
      <c r="M1796">
        <v>241.39999999999998</v>
      </c>
    </row>
    <row r="1797" spans="2:13" x14ac:dyDescent="0.3">
      <c r="B1797" s="5">
        <v>46023</v>
      </c>
      <c r="C1797" t="s">
        <v>50</v>
      </c>
      <c r="D1797" t="s">
        <v>47</v>
      </c>
      <c r="E1797" t="s">
        <v>16</v>
      </c>
      <c r="F1797" t="s">
        <v>18</v>
      </c>
      <c r="G1797">
        <v>95</v>
      </c>
      <c r="H1797">
        <v>91.43</v>
      </c>
      <c r="I1797">
        <v>55.6</v>
      </c>
      <c r="J1797">
        <v>3.55</v>
      </c>
      <c r="K1797">
        <v>8685.85</v>
      </c>
      <c r="L1797">
        <v>5282</v>
      </c>
      <c r="M1797">
        <v>337.25</v>
      </c>
    </row>
    <row r="1798" spans="2:13" x14ac:dyDescent="0.3">
      <c r="B1798" s="5">
        <v>46023</v>
      </c>
      <c r="C1798" t="s">
        <v>41</v>
      </c>
      <c r="D1798" t="s">
        <v>42</v>
      </c>
      <c r="E1798" t="s">
        <v>16</v>
      </c>
      <c r="F1798" t="s">
        <v>18</v>
      </c>
      <c r="G1798">
        <v>60</v>
      </c>
      <c r="H1798">
        <v>199.94</v>
      </c>
      <c r="I1798">
        <v>115.61</v>
      </c>
      <c r="J1798">
        <v>3.55</v>
      </c>
      <c r="K1798">
        <v>11996.4</v>
      </c>
      <c r="L1798">
        <v>6936.6</v>
      </c>
      <c r="M1798">
        <v>213</v>
      </c>
    </row>
    <row r="1799" spans="2:13" x14ac:dyDescent="0.3">
      <c r="B1799" s="5">
        <v>46023</v>
      </c>
      <c r="C1799" t="s">
        <v>44</v>
      </c>
      <c r="D1799" t="s">
        <v>42</v>
      </c>
      <c r="E1799" t="s">
        <v>20</v>
      </c>
      <c r="F1799" t="s">
        <v>18</v>
      </c>
      <c r="G1799">
        <v>18</v>
      </c>
      <c r="H1799">
        <v>188.36</v>
      </c>
      <c r="I1799">
        <v>127.73</v>
      </c>
      <c r="J1799">
        <v>3.55</v>
      </c>
      <c r="K1799">
        <v>3390.4800000000005</v>
      </c>
      <c r="L1799">
        <v>2299.14</v>
      </c>
      <c r="M1799">
        <v>63.9</v>
      </c>
    </row>
    <row r="1800" spans="2:13" x14ac:dyDescent="0.3">
      <c r="B1800" s="5">
        <v>46023</v>
      </c>
      <c r="C1800" t="s">
        <v>44</v>
      </c>
      <c r="D1800" t="s">
        <v>42</v>
      </c>
      <c r="E1800" t="s">
        <v>16</v>
      </c>
      <c r="F1800" t="s">
        <v>18</v>
      </c>
      <c r="G1800">
        <v>26</v>
      </c>
      <c r="H1800">
        <v>216.73</v>
      </c>
      <c r="I1800">
        <v>127.71</v>
      </c>
      <c r="J1800">
        <v>3.55</v>
      </c>
      <c r="K1800">
        <v>5634.98</v>
      </c>
      <c r="L1800">
        <v>3320.46</v>
      </c>
      <c r="M1800">
        <v>92.3</v>
      </c>
    </row>
    <row r="1801" spans="2:13" x14ac:dyDescent="0.3">
      <c r="B1801" s="5">
        <v>46023</v>
      </c>
      <c r="C1801" t="s">
        <v>28</v>
      </c>
      <c r="D1801" t="s">
        <v>27</v>
      </c>
      <c r="E1801" t="s">
        <v>21</v>
      </c>
      <c r="F1801" t="s">
        <v>18</v>
      </c>
      <c r="G1801">
        <v>41</v>
      </c>
      <c r="H1801">
        <v>104.71</v>
      </c>
      <c r="I1801">
        <v>76.150000000000006</v>
      </c>
      <c r="J1801">
        <v>3.55</v>
      </c>
      <c r="K1801">
        <v>4293.1099999999997</v>
      </c>
      <c r="L1801">
        <v>3122.15</v>
      </c>
      <c r="M1801">
        <v>145.54999999999998</v>
      </c>
    </row>
    <row r="1802" spans="2:13" x14ac:dyDescent="0.3">
      <c r="B1802" s="5">
        <v>46023</v>
      </c>
      <c r="C1802" t="s">
        <v>36</v>
      </c>
      <c r="D1802" t="s">
        <v>37</v>
      </c>
      <c r="E1802" t="s">
        <v>16</v>
      </c>
      <c r="F1802" t="s">
        <v>18</v>
      </c>
      <c r="G1802">
        <v>93</v>
      </c>
      <c r="H1802">
        <v>186.68</v>
      </c>
      <c r="I1802">
        <v>140.87</v>
      </c>
      <c r="J1802">
        <v>3.55</v>
      </c>
      <c r="K1802">
        <v>17361.240000000002</v>
      </c>
      <c r="L1802">
        <v>13100.91</v>
      </c>
      <c r="M1802">
        <v>330.15</v>
      </c>
    </row>
    <row r="1803" spans="2:13" x14ac:dyDescent="0.3">
      <c r="B1803" s="5">
        <v>46023</v>
      </c>
      <c r="C1803" t="s">
        <v>39</v>
      </c>
      <c r="D1803" t="s">
        <v>37</v>
      </c>
      <c r="E1803" t="s">
        <v>21</v>
      </c>
      <c r="F1803" t="s">
        <v>18</v>
      </c>
      <c r="G1803">
        <v>9</v>
      </c>
      <c r="H1803">
        <v>308.19</v>
      </c>
      <c r="I1803">
        <v>240.99</v>
      </c>
      <c r="J1803">
        <v>3.55</v>
      </c>
      <c r="K1803">
        <v>2773.71</v>
      </c>
      <c r="L1803">
        <v>2168.91</v>
      </c>
      <c r="M1803">
        <v>31.95</v>
      </c>
    </row>
    <row r="1804" spans="2:13" x14ac:dyDescent="0.3">
      <c r="B1804" s="5">
        <v>46023</v>
      </c>
      <c r="C1804" t="s">
        <v>39</v>
      </c>
      <c r="D1804" t="s">
        <v>37</v>
      </c>
      <c r="E1804" t="s">
        <v>16</v>
      </c>
      <c r="F1804" t="s">
        <v>18</v>
      </c>
      <c r="G1804">
        <v>23</v>
      </c>
      <c r="H1804">
        <v>323.24</v>
      </c>
      <c r="I1804">
        <v>241.11</v>
      </c>
      <c r="J1804">
        <v>3.55</v>
      </c>
      <c r="K1804">
        <v>7434.52</v>
      </c>
      <c r="L1804">
        <v>5545.5300000000007</v>
      </c>
      <c r="M1804">
        <v>81.649999999999991</v>
      </c>
    </row>
    <row r="1805" spans="2:13" x14ac:dyDescent="0.3">
      <c r="B1805" s="5">
        <v>46023</v>
      </c>
      <c r="C1805" t="s">
        <v>40</v>
      </c>
      <c r="D1805" t="s">
        <v>37</v>
      </c>
      <c r="E1805" t="s">
        <v>20</v>
      </c>
      <c r="F1805" t="s">
        <v>18</v>
      </c>
      <c r="G1805">
        <v>32</v>
      </c>
      <c r="H1805">
        <v>127.56</v>
      </c>
      <c r="I1805">
        <v>109.83</v>
      </c>
      <c r="J1805">
        <v>3.55</v>
      </c>
      <c r="K1805">
        <v>4081.92</v>
      </c>
      <c r="L1805">
        <v>3514.56</v>
      </c>
      <c r="M1805">
        <v>113.6</v>
      </c>
    </row>
    <row r="1806" spans="2:13" x14ac:dyDescent="0.3">
      <c r="B1806" s="5">
        <v>46054</v>
      </c>
      <c r="C1806" t="s">
        <v>33</v>
      </c>
      <c r="D1806" t="s">
        <v>32</v>
      </c>
      <c r="E1806" t="s">
        <v>20</v>
      </c>
      <c r="F1806" t="s">
        <v>18</v>
      </c>
      <c r="G1806">
        <v>136</v>
      </c>
      <c r="H1806">
        <v>114.8</v>
      </c>
      <c r="I1806">
        <v>94.74</v>
      </c>
      <c r="J1806">
        <v>3.55</v>
      </c>
      <c r="K1806">
        <v>15612.8</v>
      </c>
      <c r="L1806">
        <v>12884.64</v>
      </c>
      <c r="M1806">
        <v>482.79999999999995</v>
      </c>
    </row>
    <row r="1807" spans="2:13" x14ac:dyDescent="0.3">
      <c r="B1807" s="5">
        <v>46054</v>
      </c>
      <c r="C1807" t="s">
        <v>46</v>
      </c>
      <c r="D1807" t="s">
        <v>47</v>
      </c>
      <c r="E1807" t="s">
        <v>20</v>
      </c>
      <c r="F1807" t="s">
        <v>18</v>
      </c>
      <c r="G1807">
        <v>50</v>
      </c>
      <c r="H1807">
        <v>131.07</v>
      </c>
      <c r="I1807">
        <v>93.42</v>
      </c>
      <c r="J1807">
        <v>3.55</v>
      </c>
      <c r="K1807">
        <v>6553.5</v>
      </c>
      <c r="L1807">
        <v>4671</v>
      </c>
      <c r="M1807">
        <v>177.5</v>
      </c>
    </row>
    <row r="1808" spans="2:13" x14ac:dyDescent="0.3">
      <c r="B1808" s="5">
        <v>46054</v>
      </c>
      <c r="C1808" t="s">
        <v>48</v>
      </c>
      <c r="D1808" t="s">
        <v>47</v>
      </c>
      <c r="E1808" t="s">
        <v>20</v>
      </c>
      <c r="F1808" t="s">
        <v>18</v>
      </c>
      <c r="G1808">
        <v>44</v>
      </c>
      <c r="H1808">
        <v>108.97</v>
      </c>
      <c r="I1808">
        <v>77.010000000000005</v>
      </c>
      <c r="J1808">
        <v>3.55</v>
      </c>
      <c r="K1808">
        <v>4794.68</v>
      </c>
      <c r="L1808">
        <v>3388.44</v>
      </c>
      <c r="M1808">
        <v>156.19999999999999</v>
      </c>
    </row>
    <row r="1809" spans="2:13" x14ac:dyDescent="0.3">
      <c r="B1809" s="5">
        <v>46054</v>
      </c>
      <c r="C1809" t="s">
        <v>48</v>
      </c>
      <c r="D1809" t="s">
        <v>47</v>
      </c>
      <c r="E1809" t="s">
        <v>16</v>
      </c>
      <c r="F1809" t="s">
        <v>18</v>
      </c>
      <c r="G1809">
        <v>64</v>
      </c>
      <c r="H1809">
        <v>125.33</v>
      </c>
      <c r="I1809">
        <v>77</v>
      </c>
      <c r="J1809">
        <v>3.55</v>
      </c>
      <c r="K1809">
        <v>8021.12</v>
      </c>
      <c r="L1809">
        <v>4928</v>
      </c>
      <c r="M1809">
        <v>227.2</v>
      </c>
    </row>
    <row r="1810" spans="2:13" x14ac:dyDescent="0.3">
      <c r="B1810" s="5">
        <v>46054</v>
      </c>
      <c r="C1810" t="s">
        <v>50</v>
      </c>
      <c r="D1810" t="s">
        <v>47</v>
      </c>
      <c r="E1810" t="s">
        <v>16</v>
      </c>
      <c r="F1810" t="s">
        <v>18</v>
      </c>
      <c r="G1810">
        <v>91</v>
      </c>
      <c r="H1810">
        <v>91.43</v>
      </c>
      <c r="I1810">
        <v>55.6</v>
      </c>
      <c r="J1810">
        <v>3.55</v>
      </c>
      <c r="K1810">
        <v>8320.130000000001</v>
      </c>
      <c r="L1810">
        <v>5059.6000000000004</v>
      </c>
      <c r="M1810">
        <v>323.05</v>
      </c>
    </row>
    <row r="1811" spans="2:13" x14ac:dyDescent="0.3">
      <c r="B1811" s="5">
        <v>46054</v>
      </c>
      <c r="C1811" t="s">
        <v>41</v>
      </c>
      <c r="D1811" t="s">
        <v>42</v>
      </c>
      <c r="E1811" t="s">
        <v>16</v>
      </c>
      <c r="F1811" t="s">
        <v>18</v>
      </c>
      <c r="G1811">
        <v>54</v>
      </c>
      <c r="H1811">
        <v>199.94</v>
      </c>
      <c r="I1811">
        <v>115.61</v>
      </c>
      <c r="J1811">
        <v>3.55</v>
      </c>
      <c r="K1811">
        <v>10796.76</v>
      </c>
      <c r="L1811">
        <v>6242.94</v>
      </c>
      <c r="M1811">
        <v>191.7</v>
      </c>
    </row>
    <row r="1812" spans="2:13" x14ac:dyDescent="0.3">
      <c r="B1812" s="5">
        <v>46054</v>
      </c>
      <c r="C1812" t="s">
        <v>44</v>
      </c>
      <c r="D1812" t="s">
        <v>42</v>
      </c>
      <c r="E1812" t="s">
        <v>20</v>
      </c>
      <c r="F1812" t="s">
        <v>18</v>
      </c>
      <c r="G1812">
        <v>18</v>
      </c>
      <c r="H1812">
        <v>188.36</v>
      </c>
      <c r="I1812">
        <v>127.73</v>
      </c>
      <c r="J1812">
        <v>3.55</v>
      </c>
      <c r="K1812">
        <v>3390.4800000000005</v>
      </c>
      <c r="L1812">
        <v>2299.14</v>
      </c>
      <c r="M1812">
        <v>63.9</v>
      </c>
    </row>
    <row r="1813" spans="2:13" x14ac:dyDescent="0.3">
      <c r="B1813" s="5">
        <v>46054</v>
      </c>
      <c r="C1813" t="s">
        <v>44</v>
      </c>
      <c r="D1813" t="s">
        <v>42</v>
      </c>
      <c r="E1813" t="s">
        <v>16</v>
      </c>
      <c r="F1813" t="s">
        <v>18</v>
      </c>
      <c r="G1813">
        <v>26</v>
      </c>
      <c r="H1813">
        <v>216.73</v>
      </c>
      <c r="I1813">
        <v>127.71</v>
      </c>
      <c r="J1813">
        <v>3.55</v>
      </c>
      <c r="K1813">
        <v>5634.98</v>
      </c>
      <c r="L1813">
        <v>3320.46</v>
      </c>
      <c r="M1813">
        <v>92.3</v>
      </c>
    </row>
    <row r="1814" spans="2:13" x14ac:dyDescent="0.3">
      <c r="B1814" s="5">
        <v>46054</v>
      </c>
      <c r="C1814" t="s">
        <v>28</v>
      </c>
      <c r="D1814" t="s">
        <v>27</v>
      </c>
      <c r="E1814" t="s">
        <v>21</v>
      </c>
      <c r="F1814" t="s">
        <v>18</v>
      </c>
      <c r="G1814">
        <v>37</v>
      </c>
      <c r="H1814">
        <v>104.71</v>
      </c>
      <c r="I1814">
        <v>76.150000000000006</v>
      </c>
      <c r="J1814">
        <v>3.55</v>
      </c>
      <c r="K1814">
        <v>3874.27</v>
      </c>
      <c r="L1814">
        <v>2817.55</v>
      </c>
      <c r="M1814">
        <v>131.35</v>
      </c>
    </row>
    <row r="1815" spans="2:13" x14ac:dyDescent="0.3">
      <c r="B1815" s="5">
        <v>46054</v>
      </c>
      <c r="C1815" t="s">
        <v>36</v>
      </c>
      <c r="D1815" t="s">
        <v>37</v>
      </c>
      <c r="E1815" t="s">
        <v>16</v>
      </c>
      <c r="F1815" t="s">
        <v>18</v>
      </c>
      <c r="G1815">
        <v>87</v>
      </c>
      <c r="H1815">
        <v>186.68</v>
      </c>
      <c r="I1815">
        <v>140.87</v>
      </c>
      <c r="J1815">
        <v>3.55</v>
      </c>
      <c r="K1815">
        <v>16241.16</v>
      </c>
      <c r="L1815">
        <v>12255.69</v>
      </c>
      <c r="M1815">
        <v>308.84999999999997</v>
      </c>
    </row>
    <row r="1816" spans="2:13" x14ac:dyDescent="0.3">
      <c r="B1816" s="5">
        <v>46054</v>
      </c>
      <c r="C1816" t="s">
        <v>39</v>
      </c>
      <c r="D1816" t="s">
        <v>37</v>
      </c>
      <c r="E1816" t="s">
        <v>21</v>
      </c>
      <c r="F1816" t="s">
        <v>18</v>
      </c>
      <c r="G1816">
        <v>9</v>
      </c>
      <c r="H1816">
        <v>308.19</v>
      </c>
      <c r="I1816">
        <v>240.99</v>
      </c>
      <c r="J1816">
        <v>3.55</v>
      </c>
      <c r="K1816">
        <v>2773.71</v>
      </c>
      <c r="L1816">
        <v>2168.91</v>
      </c>
      <c r="M1816">
        <v>31.95</v>
      </c>
    </row>
    <row r="1817" spans="2:13" x14ac:dyDescent="0.3">
      <c r="B1817" s="5">
        <v>46054</v>
      </c>
      <c r="C1817" t="s">
        <v>39</v>
      </c>
      <c r="D1817" t="s">
        <v>37</v>
      </c>
      <c r="E1817" t="s">
        <v>16</v>
      </c>
      <c r="F1817" t="s">
        <v>18</v>
      </c>
      <c r="G1817">
        <v>23</v>
      </c>
      <c r="H1817">
        <v>323.24</v>
      </c>
      <c r="I1817">
        <v>241.11</v>
      </c>
      <c r="J1817">
        <v>3.55</v>
      </c>
      <c r="K1817">
        <v>7434.52</v>
      </c>
      <c r="L1817">
        <v>5545.5300000000007</v>
      </c>
      <c r="M1817">
        <v>81.649999999999991</v>
      </c>
    </row>
    <row r="1818" spans="2:13" x14ac:dyDescent="0.3">
      <c r="B1818" s="5">
        <v>46054</v>
      </c>
      <c r="C1818" t="s">
        <v>40</v>
      </c>
      <c r="D1818" t="s">
        <v>37</v>
      </c>
      <c r="E1818" t="s">
        <v>20</v>
      </c>
      <c r="F1818" t="s">
        <v>18</v>
      </c>
      <c r="G1818">
        <v>32</v>
      </c>
      <c r="H1818">
        <v>127.56</v>
      </c>
      <c r="I1818">
        <v>109.83</v>
      </c>
      <c r="J1818">
        <v>3.55</v>
      </c>
      <c r="K1818">
        <v>4081.92</v>
      </c>
      <c r="L1818">
        <v>3514.56</v>
      </c>
      <c r="M1818">
        <v>113.6</v>
      </c>
    </row>
    <row r="1819" spans="2:13" x14ac:dyDescent="0.3">
      <c r="B1819" s="5">
        <v>46082</v>
      </c>
      <c r="C1819" t="s">
        <v>33</v>
      </c>
      <c r="D1819" t="s">
        <v>32</v>
      </c>
      <c r="E1819" t="s">
        <v>20</v>
      </c>
      <c r="F1819" t="s">
        <v>18</v>
      </c>
      <c r="G1819">
        <v>146</v>
      </c>
      <c r="H1819">
        <v>114.8</v>
      </c>
      <c r="I1819">
        <v>94.74</v>
      </c>
      <c r="J1819">
        <v>3.55</v>
      </c>
      <c r="K1819">
        <v>16760.8</v>
      </c>
      <c r="L1819">
        <v>13832.039999999999</v>
      </c>
      <c r="M1819">
        <v>518.29999999999995</v>
      </c>
    </row>
    <row r="1820" spans="2:13" x14ac:dyDescent="0.3">
      <c r="B1820" s="5">
        <v>46082</v>
      </c>
      <c r="C1820" t="s">
        <v>46</v>
      </c>
      <c r="D1820" t="s">
        <v>47</v>
      </c>
      <c r="E1820" t="s">
        <v>20</v>
      </c>
      <c r="F1820" t="s">
        <v>18</v>
      </c>
      <c r="G1820">
        <v>53</v>
      </c>
      <c r="H1820">
        <v>131.07</v>
      </c>
      <c r="I1820">
        <v>93.42</v>
      </c>
      <c r="J1820">
        <v>3.55</v>
      </c>
      <c r="K1820">
        <v>6946.71</v>
      </c>
      <c r="L1820">
        <v>4951.26</v>
      </c>
      <c r="M1820">
        <v>188.14999999999998</v>
      </c>
    </row>
    <row r="1821" spans="2:13" x14ac:dyDescent="0.3">
      <c r="B1821" s="5">
        <v>46082</v>
      </c>
      <c r="C1821" t="s">
        <v>48</v>
      </c>
      <c r="D1821" t="s">
        <v>47</v>
      </c>
      <c r="E1821" t="s">
        <v>20</v>
      </c>
      <c r="F1821" t="s">
        <v>18</v>
      </c>
      <c r="G1821">
        <v>45</v>
      </c>
      <c r="H1821">
        <v>108.97</v>
      </c>
      <c r="I1821">
        <v>77.010000000000005</v>
      </c>
      <c r="J1821">
        <v>3.55</v>
      </c>
      <c r="K1821">
        <v>4903.6499999999996</v>
      </c>
      <c r="L1821">
        <v>3465.4500000000003</v>
      </c>
      <c r="M1821">
        <v>159.75</v>
      </c>
    </row>
    <row r="1822" spans="2:13" x14ac:dyDescent="0.3">
      <c r="B1822" s="5">
        <v>46082</v>
      </c>
      <c r="C1822" t="s">
        <v>48</v>
      </c>
      <c r="D1822" t="s">
        <v>47</v>
      </c>
      <c r="E1822" t="s">
        <v>16</v>
      </c>
      <c r="F1822" t="s">
        <v>18</v>
      </c>
      <c r="G1822">
        <v>69</v>
      </c>
      <c r="H1822">
        <v>125.33</v>
      </c>
      <c r="I1822">
        <v>77</v>
      </c>
      <c r="J1822">
        <v>3.55</v>
      </c>
      <c r="K1822">
        <v>8647.77</v>
      </c>
      <c r="L1822">
        <v>5313</v>
      </c>
      <c r="M1822">
        <v>244.95</v>
      </c>
    </row>
    <row r="1823" spans="2:13" x14ac:dyDescent="0.3">
      <c r="B1823" s="5">
        <v>46082</v>
      </c>
      <c r="C1823" t="s">
        <v>50</v>
      </c>
      <c r="D1823" t="s">
        <v>47</v>
      </c>
      <c r="E1823" t="s">
        <v>16</v>
      </c>
      <c r="F1823" t="s">
        <v>18</v>
      </c>
      <c r="G1823">
        <v>99</v>
      </c>
      <c r="H1823">
        <v>91.43</v>
      </c>
      <c r="I1823">
        <v>55.6</v>
      </c>
      <c r="J1823">
        <v>3.55</v>
      </c>
      <c r="K1823">
        <v>9051.5700000000015</v>
      </c>
      <c r="L1823">
        <v>5504.4000000000005</v>
      </c>
      <c r="M1823">
        <v>351.45</v>
      </c>
    </row>
    <row r="1824" spans="2:13" x14ac:dyDescent="0.3">
      <c r="B1824" s="5">
        <v>46082</v>
      </c>
      <c r="C1824" t="s">
        <v>41</v>
      </c>
      <c r="D1824" t="s">
        <v>42</v>
      </c>
      <c r="E1824" t="s">
        <v>16</v>
      </c>
      <c r="F1824" t="s">
        <v>18</v>
      </c>
      <c r="G1824">
        <v>55</v>
      </c>
      <c r="H1824">
        <v>199.94</v>
      </c>
      <c r="I1824">
        <v>115.61</v>
      </c>
      <c r="J1824">
        <v>3.55</v>
      </c>
      <c r="K1824">
        <v>10996.7</v>
      </c>
      <c r="L1824">
        <v>6358.55</v>
      </c>
      <c r="M1824">
        <v>195.25</v>
      </c>
    </row>
    <row r="1825" spans="2:13" x14ac:dyDescent="0.3">
      <c r="B1825" s="5">
        <v>46082</v>
      </c>
      <c r="C1825" t="s">
        <v>44</v>
      </c>
      <c r="D1825" t="s">
        <v>42</v>
      </c>
      <c r="E1825" t="s">
        <v>20</v>
      </c>
      <c r="F1825" t="s">
        <v>18</v>
      </c>
      <c r="G1825">
        <v>18</v>
      </c>
      <c r="H1825">
        <v>188.36</v>
      </c>
      <c r="I1825">
        <v>127.73</v>
      </c>
      <c r="J1825">
        <v>3.55</v>
      </c>
      <c r="K1825">
        <v>3390.4800000000005</v>
      </c>
      <c r="L1825">
        <v>2299.14</v>
      </c>
      <c r="M1825">
        <v>63.9</v>
      </c>
    </row>
    <row r="1826" spans="2:13" x14ac:dyDescent="0.3">
      <c r="B1826" s="5">
        <v>46082</v>
      </c>
      <c r="C1826" t="s">
        <v>44</v>
      </c>
      <c r="D1826" t="s">
        <v>42</v>
      </c>
      <c r="E1826" t="s">
        <v>16</v>
      </c>
      <c r="F1826" t="s">
        <v>18</v>
      </c>
      <c r="G1826">
        <v>26</v>
      </c>
      <c r="H1826">
        <v>216.73</v>
      </c>
      <c r="I1826">
        <v>127.71</v>
      </c>
      <c r="J1826">
        <v>3.55</v>
      </c>
      <c r="K1826">
        <v>5634.98</v>
      </c>
      <c r="L1826">
        <v>3320.46</v>
      </c>
      <c r="M1826">
        <v>92.3</v>
      </c>
    </row>
    <row r="1827" spans="2:13" x14ac:dyDescent="0.3">
      <c r="B1827" s="5">
        <v>46082</v>
      </c>
      <c r="C1827" t="s">
        <v>28</v>
      </c>
      <c r="D1827" t="s">
        <v>27</v>
      </c>
      <c r="E1827" t="s">
        <v>21</v>
      </c>
      <c r="F1827" t="s">
        <v>18</v>
      </c>
      <c r="G1827">
        <v>41</v>
      </c>
      <c r="H1827">
        <v>104.71</v>
      </c>
      <c r="I1827">
        <v>76.150000000000006</v>
      </c>
      <c r="J1827">
        <v>3.55</v>
      </c>
      <c r="K1827">
        <v>4293.1099999999997</v>
      </c>
      <c r="L1827">
        <v>3122.15</v>
      </c>
      <c r="M1827">
        <v>145.54999999999998</v>
      </c>
    </row>
    <row r="1828" spans="2:13" x14ac:dyDescent="0.3">
      <c r="B1828" s="5">
        <v>46082</v>
      </c>
      <c r="C1828" t="s">
        <v>36</v>
      </c>
      <c r="D1828" t="s">
        <v>37</v>
      </c>
      <c r="E1828" t="s">
        <v>16</v>
      </c>
      <c r="F1828" t="s">
        <v>18</v>
      </c>
      <c r="G1828">
        <v>105</v>
      </c>
      <c r="H1828">
        <v>186.68</v>
      </c>
      <c r="I1828">
        <v>140.87</v>
      </c>
      <c r="J1828">
        <v>3.55</v>
      </c>
      <c r="K1828">
        <v>19601.400000000001</v>
      </c>
      <c r="L1828">
        <v>14791.35</v>
      </c>
      <c r="M1828">
        <v>372.75</v>
      </c>
    </row>
    <row r="1829" spans="2:13" x14ac:dyDescent="0.3">
      <c r="B1829" s="5">
        <v>46082</v>
      </c>
      <c r="C1829" t="s">
        <v>39</v>
      </c>
      <c r="D1829" t="s">
        <v>37</v>
      </c>
      <c r="E1829" t="s">
        <v>21</v>
      </c>
      <c r="F1829" t="s">
        <v>18</v>
      </c>
      <c r="G1829">
        <v>12</v>
      </c>
      <c r="H1829">
        <v>308.19</v>
      </c>
      <c r="I1829">
        <v>240.99</v>
      </c>
      <c r="J1829">
        <v>3.55</v>
      </c>
      <c r="K1829">
        <v>3698.2799999999997</v>
      </c>
      <c r="L1829">
        <v>2891.88</v>
      </c>
      <c r="M1829">
        <v>42.599999999999994</v>
      </c>
    </row>
    <row r="1830" spans="2:13" x14ac:dyDescent="0.3">
      <c r="B1830" s="5">
        <v>46082</v>
      </c>
      <c r="C1830" t="s">
        <v>39</v>
      </c>
      <c r="D1830" t="s">
        <v>37</v>
      </c>
      <c r="E1830" t="s">
        <v>16</v>
      </c>
      <c r="F1830" t="s">
        <v>18</v>
      </c>
      <c r="G1830">
        <v>27</v>
      </c>
      <c r="H1830">
        <v>323.24</v>
      </c>
      <c r="I1830">
        <v>241.11</v>
      </c>
      <c r="J1830">
        <v>3.55</v>
      </c>
      <c r="K1830">
        <v>8727.48</v>
      </c>
      <c r="L1830">
        <v>6509.97</v>
      </c>
      <c r="M1830">
        <v>95.85</v>
      </c>
    </row>
    <row r="1831" spans="2:13" x14ac:dyDescent="0.3">
      <c r="B1831" s="5">
        <v>46082</v>
      </c>
      <c r="C1831" t="s">
        <v>40</v>
      </c>
      <c r="D1831" t="s">
        <v>37</v>
      </c>
      <c r="E1831" t="s">
        <v>20</v>
      </c>
      <c r="F1831" t="s">
        <v>18</v>
      </c>
      <c r="G1831">
        <v>36</v>
      </c>
      <c r="H1831">
        <v>127.56</v>
      </c>
      <c r="I1831">
        <v>109.83</v>
      </c>
      <c r="J1831">
        <v>3.55</v>
      </c>
      <c r="K1831">
        <v>4592.16</v>
      </c>
      <c r="L1831">
        <v>3953.88</v>
      </c>
      <c r="M1831">
        <v>127.8</v>
      </c>
    </row>
    <row r="1832" spans="2:13" x14ac:dyDescent="0.3">
      <c r="B1832" s="5">
        <v>46113</v>
      </c>
      <c r="C1832" t="s">
        <v>33</v>
      </c>
      <c r="D1832" t="s">
        <v>32</v>
      </c>
      <c r="E1832" t="s">
        <v>20</v>
      </c>
      <c r="F1832" t="s">
        <v>18</v>
      </c>
      <c r="G1832">
        <v>145</v>
      </c>
      <c r="H1832">
        <v>114.8</v>
      </c>
      <c r="I1832">
        <v>94.74</v>
      </c>
      <c r="J1832">
        <v>3.55</v>
      </c>
      <c r="K1832">
        <v>16646</v>
      </c>
      <c r="L1832">
        <v>13737.3</v>
      </c>
      <c r="M1832">
        <v>514.75</v>
      </c>
    </row>
    <row r="1833" spans="2:13" x14ac:dyDescent="0.3">
      <c r="B1833" s="5">
        <v>46113</v>
      </c>
      <c r="C1833" t="s">
        <v>46</v>
      </c>
      <c r="D1833" t="s">
        <v>47</v>
      </c>
      <c r="E1833" t="s">
        <v>20</v>
      </c>
      <c r="F1833" t="s">
        <v>18</v>
      </c>
      <c r="G1833">
        <v>54</v>
      </c>
      <c r="H1833">
        <v>131.07</v>
      </c>
      <c r="I1833">
        <v>93.42</v>
      </c>
      <c r="J1833">
        <v>3.55</v>
      </c>
      <c r="K1833">
        <v>7077.78</v>
      </c>
      <c r="L1833">
        <v>5044.68</v>
      </c>
      <c r="M1833">
        <v>191.7</v>
      </c>
    </row>
    <row r="1834" spans="2:13" x14ac:dyDescent="0.3">
      <c r="B1834" s="5">
        <v>46113</v>
      </c>
      <c r="C1834" t="s">
        <v>48</v>
      </c>
      <c r="D1834" t="s">
        <v>47</v>
      </c>
      <c r="E1834" t="s">
        <v>20</v>
      </c>
      <c r="F1834" t="s">
        <v>18</v>
      </c>
      <c r="G1834">
        <v>46</v>
      </c>
      <c r="H1834">
        <v>108.97</v>
      </c>
      <c r="I1834">
        <v>77.010000000000005</v>
      </c>
      <c r="J1834">
        <v>3.55</v>
      </c>
      <c r="K1834">
        <v>5012.62</v>
      </c>
      <c r="L1834">
        <v>3542.46</v>
      </c>
      <c r="M1834">
        <v>163.29999999999998</v>
      </c>
    </row>
    <row r="1835" spans="2:13" x14ac:dyDescent="0.3">
      <c r="B1835" s="5">
        <v>46113</v>
      </c>
      <c r="C1835" t="s">
        <v>48</v>
      </c>
      <c r="D1835" t="s">
        <v>47</v>
      </c>
      <c r="E1835" t="s">
        <v>16</v>
      </c>
      <c r="F1835" t="s">
        <v>18</v>
      </c>
      <c r="G1835">
        <v>65</v>
      </c>
      <c r="H1835">
        <v>125.33</v>
      </c>
      <c r="I1835">
        <v>77</v>
      </c>
      <c r="J1835">
        <v>3.55</v>
      </c>
      <c r="K1835">
        <v>8146.45</v>
      </c>
      <c r="L1835">
        <v>5005</v>
      </c>
      <c r="M1835">
        <v>230.75</v>
      </c>
    </row>
    <row r="1836" spans="2:13" x14ac:dyDescent="0.3">
      <c r="B1836" s="5">
        <v>46113</v>
      </c>
      <c r="C1836" t="s">
        <v>50</v>
      </c>
      <c r="D1836" t="s">
        <v>47</v>
      </c>
      <c r="E1836" t="s">
        <v>16</v>
      </c>
      <c r="F1836" t="s">
        <v>18</v>
      </c>
      <c r="G1836">
        <v>101</v>
      </c>
      <c r="H1836">
        <v>91.43</v>
      </c>
      <c r="I1836">
        <v>55.6</v>
      </c>
      <c r="J1836">
        <v>3.55</v>
      </c>
      <c r="K1836">
        <v>9234.43</v>
      </c>
      <c r="L1836">
        <v>5615.6</v>
      </c>
      <c r="M1836">
        <v>358.54999999999995</v>
      </c>
    </row>
    <row r="1837" spans="2:13" x14ac:dyDescent="0.3">
      <c r="B1837" s="5">
        <v>46113</v>
      </c>
      <c r="C1837" t="s">
        <v>41</v>
      </c>
      <c r="D1837" t="s">
        <v>42</v>
      </c>
      <c r="E1837" t="s">
        <v>16</v>
      </c>
      <c r="F1837" t="s">
        <v>18</v>
      </c>
      <c r="G1837">
        <v>61</v>
      </c>
      <c r="H1837">
        <v>199.94</v>
      </c>
      <c r="I1837">
        <v>115.61</v>
      </c>
      <c r="J1837">
        <v>3.55</v>
      </c>
      <c r="K1837">
        <v>12196.34</v>
      </c>
      <c r="L1837">
        <v>7052.21</v>
      </c>
      <c r="M1837">
        <v>216.54999999999998</v>
      </c>
    </row>
    <row r="1838" spans="2:13" x14ac:dyDescent="0.3">
      <c r="B1838" s="5">
        <v>46113</v>
      </c>
      <c r="C1838" t="s">
        <v>44</v>
      </c>
      <c r="D1838" t="s">
        <v>42</v>
      </c>
      <c r="E1838" t="s">
        <v>20</v>
      </c>
      <c r="F1838" t="s">
        <v>18</v>
      </c>
      <c r="G1838">
        <v>20</v>
      </c>
      <c r="H1838">
        <v>188.36</v>
      </c>
      <c r="I1838">
        <v>127.73</v>
      </c>
      <c r="J1838">
        <v>3.55</v>
      </c>
      <c r="K1838">
        <v>3767.2000000000003</v>
      </c>
      <c r="L1838">
        <v>2554.6</v>
      </c>
      <c r="M1838">
        <v>71</v>
      </c>
    </row>
    <row r="1839" spans="2:13" x14ac:dyDescent="0.3">
      <c r="B1839" s="5">
        <v>46113</v>
      </c>
      <c r="C1839" t="s">
        <v>44</v>
      </c>
      <c r="D1839" t="s">
        <v>42</v>
      </c>
      <c r="E1839" t="s">
        <v>16</v>
      </c>
      <c r="F1839" t="s">
        <v>18</v>
      </c>
      <c r="G1839">
        <v>28</v>
      </c>
      <c r="H1839">
        <v>216.73</v>
      </c>
      <c r="I1839">
        <v>127.71</v>
      </c>
      <c r="J1839">
        <v>3.55</v>
      </c>
      <c r="K1839">
        <v>6068.44</v>
      </c>
      <c r="L1839">
        <v>3575.8799999999997</v>
      </c>
      <c r="M1839">
        <v>99.399999999999991</v>
      </c>
    </row>
    <row r="1840" spans="2:13" x14ac:dyDescent="0.3">
      <c r="B1840" s="5">
        <v>46113</v>
      </c>
      <c r="C1840" t="s">
        <v>28</v>
      </c>
      <c r="D1840" t="s">
        <v>27</v>
      </c>
      <c r="E1840" t="s">
        <v>21</v>
      </c>
      <c r="F1840" t="s">
        <v>18</v>
      </c>
      <c r="G1840">
        <v>41</v>
      </c>
      <c r="H1840">
        <v>104.71</v>
      </c>
      <c r="I1840">
        <v>76.150000000000006</v>
      </c>
      <c r="J1840">
        <v>3.55</v>
      </c>
      <c r="K1840">
        <v>4293.1099999999997</v>
      </c>
      <c r="L1840">
        <v>3122.15</v>
      </c>
      <c r="M1840">
        <v>145.54999999999998</v>
      </c>
    </row>
    <row r="1841" spans="2:13" x14ac:dyDescent="0.3">
      <c r="B1841" s="5">
        <v>46113</v>
      </c>
      <c r="C1841" t="s">
        <v>36</v>
      </c>
      <c r="D1841" t="s">
        <v>37</v>
      </c>
      <c r="E1841" t="s">
        <v>16</v>
      </c>
      <c r="F1841" t="s">
        <v>18</v>
      </c>
      <c r="G1841">
        <v>109</v>
      </c>
      <c r="H1841">
        <v>186.68</v>
      </c>
      <c r="I1841">
        <v>140.87</v>
      </c>
      <c r="J1841">
        <v>3.55</v>
      </c>
      <c r="K1841">
        <v>20348.12</v>
      </c>
      <c r="L1841">
        <v>15354.83</v>
      </c>
      <c r="M1841">
        <v>386.95</v>
      </c>
    </row>
    <row r="1842" spans="2:13" x14ac:dyDescent="0.3">
      <c r="B1842" s="5">
        <v>46113</v>
      </c>
      <c r="C1842" t="s">
        <v>39</v>
      </c>
      <c r="D1842" t="s">
        <v>37</v>
      </c>
      <c r="E1842" t="s">
        <v>21</v>
      </c>
      <c r="F1842" t="s">
        <v>18</v>
      </c>
      <c r="G1842">
        <v>13</v>
      </c>
      <c r="H1842">
        <v>308.19</v>
      </c>
      <c r="I1842">
        <v>240.99</v>
      </c>
      <c r="J1842">
        <v>3.55</v>
      </c>
      <c r="K1842">
        <v>4006.47</v>
      </c>
      <c r="L1842">
        <v>3132.87</v>
      </c>
      <c r="M1842">
        <v>46.15</v>
      </c>
    </row>
    <row r="1843" spans="2:13" x14ac:dyDescent="0.3">
      <c r="B1843" s="5">
        <v>46113</v>
      </c>
      <c r="C1843" t="s">
        <v>39</v>
      </c>
      <c r="D1843" t="s">
        <v>37</v>
      </c>
      <c r="E1843" t="s">
        <v>16</v>
      </c>
      <c r="F1843" t="s">
        <v>18</v>
      </c>
      <c r="G1843">
        <v>30</v>
      </c>
      <c r="H1843">
        <v>323.24</v>
      </c>
      <c r="I1843">
        <v>241.11</v>
      </c>
      <c r="J1843">
        <v>3.55</v>
      </c>
      <c r="K1843">
        <v>9697.2000000000007</v>
      </c>
      <c r="L1843">
        <v>7233.3</v>
      </c>
      <c r="M1843">
        <v>106.5</v>
      </c>
    </row>
    <row r="1844" spans="2:13" x14ac:dyDescent="0.3">
      <c r="B1844" s="5">
        <v>46113</v>
      </c>
      <c r="C1844" t="s">
        <v>40</v>
      </c>
      <c r="D1844" t="s">
        <v>37</v>
      </c>
      <c r="E1844" t="s">
        <v>20</v>
      </c>
      <c r="F1844" t="s">
        <v>18</v>
      </c>
      <c r="G1844">
        <v>39</v>
      </c>
      <c r="H1844">
        <v>127.56</v>
      </c>
      <c r="I1844">
        <v>109.83</v>
      </c>
      <c r="J1844">
        <v>3.55</v>
      </c>
      <c r="K1844">
        <v>4974.84</v>
      </c>
      <c r="L1844">
        <v>4283.37</v>
      </c>
      <c r="M1844">
        <v>138.44999999999999</v>
      </c>
    </row>
    <row r="1845" spans="2:13" x14ac:dyDescent="0.3">
      <c r="B1845" s="5">
        <v>46143</v>
      </c>
      <c r="C1845" t="s">
        <v>33</v>
      </c>
      <c r="D1845" t="s">
        <v>32</v>
      </c>
      <c r="E1845" t="s">
        <v>20</v>
      </c>
      <c r="F1845" t="s">
        <v>18</v>
      </c>
      <c r="G1845">
        <v>143</v>
      </c>
      <c r="H1845">
        <v>114.8</v>
      </c>
      <c r="I1845">
        <v>94.74</v>
      </c>
      <c r="J1845">
        <v>3.55</v>
      </c>
      <c r="K1845">
        <v>16416.399999999998</v>
      </c>
      <c r="L1845">
        <v>13547.82</v>
      </c>
      <c r="M1845">
        <v>507.65</v>
      </c>
    </row>
    <row r="1846" spans="2:13" x14ac:dyDescent="0.3">
      <c r="B1846" s="5">
        <v>46143</v>
      </c>
      <c r="C1846" t="s">
        <v>46</v>
      </c>
      <c r="D1846" t="s">
        <v>47</v>
      </c>
      <c r="E1846" t="s">
        <v>20</v>
      </c>
      <c r="F1846" t="s">
        <v>18</v>
      </c>
      <c r="G1846">
        <v>54</v>
      </c>
      <c r="H1846">
        <v>131.07</v>
      </c>
      <c r="I1846">
        <v>93.42</v>
      </c>
      <c r="J1846">
        <v>3.55</v>
      </c>
      <c r="K1846">
        <v>7077.78</v>
      </c>
      <c r="L1846">
        <v>5044.68</v>
      </c>
      <c r="M1846">
        <v>191.7</v>
      </c>
    </row>
    <row r="1847" spans="2:13" x14ac:dyDescent="0.3">
      <c r="B1847" s="5">
        <v>46143</v>
      </c>
      <c r="C1847" t="s">
        <v>48</v>
      </c>
      <c r="D1847" t="s">
        <v>47</v>
      </c>
      <c r="E1847" t="s">
        <v>20</v>
      </c>
      <c r="F1847" t="s">
        <v>18</v>
      </c>
      <c r="G1847">
        <v>47</v>
      </c>
      <c r="H1847">
        <v>108.97</v>
      </c>
      <c r="I1847">
        <v>77.010000000000005</v>
      </c>
      <c r="J1847">
        <v>3.55</v>
      </c>
      <c r="K1847">
        <v>5121.59</v>
      </c>
      <c r="L1847">
        <v>3619.4700000000003</v>
      </c>
      <c r="M1847">
        <v>166.85</v>
      </c>
    </row>
    <row r="1848" spans="2:13" x14ac:dyDescent="0.3">
      <c r="B1848" s="5">
        <v>46143</v>
      </c>
      <c r="C1848" t="s">
        <v>48</v>
      </c>
      <c r="D1848" t="s">
        <v>47</v>
      </c>
      <c r="E1848" t="s">
        <v>16</v>
      </c>
      <c r="F1848" t="s">
        <v>18</v>
      </c>
      <c r="G1848">
        <v>69</v>
      </c>
      <c r="H1848">
        <v>125.33</v>
      </c>
      <c r="I1848">
        <v>77</v>
      </c>
      <c r="J1848">
        <v>3.55</v>
      </c>
      <c r="K1848">
        <v>8647.77</v>
      </c>
      <c r="L1848">
        <v>5313</v>
      </c>
      <c r="M1848">
        <v>244.95</v>
      </c>
    </row>
    <row r="1849" spans="2:13" x14ac:dyDescent="0.3">
      <c r="B1849" s="5">
        <v>46143</v>
      </c>
      <c r="C1849" t="s">
        <v>50</v>
      </c>
      <c r="D1849" t="s">
        <v>47</v>
      </c>
      <c r="E1849" t="s">
        <v>16</v>
      </c>
      <c r="F1849" t="s">
        <v>18</v>
      </c>
      <c r="G1849">
        <v>101</v>
      </c>
      <c r="H1849">
        <v>91.43</v>
      </c>
      <c r="I1849">
        <v>55.6</v>
      </c>
      <c r="J1849">
        <v>3.55</v>
      </c>
      <c r="K1849">
        <v>9234.43</v>
      </c>
      <c r="L1849">
        <v>5615.6</v>
      </c>
      <c r="M1849">
        <v>358.54999999999995</v>
      </c>
    </row>
    <row r="1850" spans="2:13" x14ac:dyDescent="0.3">
      <c r="B1850" s="5">
        <v>46143</v>
      </c>
      <c r="C1850" t="s">
        <v>41</v>
      </c>
      <c r="D1850" t="s">
        <v>42</v>
      </c>
      <c r="E1850" t="s">
        <v>16</v>
      </c>
      <c r="F1850" t="s">
        <v>18</v>
      </c>
      <c r="G1850">
        <v>59</v>
      </c>
      <c r="H1850">
        <v>199.94</v>
      </c>
      <c r="I1850">
        <v>115.61</v>
      </c>
      <c r="J1850">
        <v>3.55</v>
      </c>
      <c r="K1850">
        <v>11796.46</v>
      </c>
      <c r="L1850">
        <v>6820.99</v>
      </c>
      <c r="M1850">
        <v>209.45</v>
      </c>
    </row>
    <row r="1851" spans="2:13" x14ac:dyDescent="0.3">
      <c r="B1851" s="5">
        <v>46143</v>
      </c>
      <c r="C1851" t="s">
        <v>44</v>
      </c>
      <c r="D1851" t="s">
        <v>42</v>
      </c>
      <c r="E1851" t="s">
        <v>20</v>
      </c>
      <c r="F1851" t="s">
        <v>18</v>
      </c>
      <c r="G1851">
        <v>19</v>
      </c>
      <c r="H1851">
        <v>188.36</v>
      </c>
      <c r="I1851">
        <v>127.73</v>
      </c>
      <c r="J1851">
        <v>3.55</v>
      </c>
      <c r="K1851">
        <v>3578.84</v>
      </c>
      <c r="L1851">
        <v>2426.87</v>
      </c>
      <c r="M1851">
        <v>67.45</v>
      </c>
    </row>
    <row r="1852" spans="2:13" x14ac:dyDescent="0.3">
      <c r="B1852" s="5">
        <v>46143</v>
      </c>
      <c r="C1852" t="s">
        <v>44</v>
      </c>
      <c r="D1852" t="s">
        <v>42</v>
      </c>
      <c r="E1852" t="s">
        <v>16</v>
      </c>
      <c r="F1852" t="s">
        <v>18</v>
      </c>
      <c r="G1852">
        <v>28</v>
      </c>
      <c r="H1852">
        <v>216.73</v>
      </c>
      <c r="I1852">
        <v>127.71</v>
      </c>
      <c r="J1852">
        <v>3.55</v>
      </c>
      <c r="K1852">
        <v>6068.44</v>
      </c>
      <c r="L1852">
        <v>3575.8799999999997</v>
      </c>
      <c r="M1852">
        <v>99.399999999999991</v>
      </c>
    </row>
    <row r="1853" spans="2:13" x14ac:dyDescent="0.3">
      <c r="B1853" s="5">
        <v>46143</v>
      </c>
      <c r="C1853" t="s">
        <v>28</v>
      </c>
      <c r="D1853" t="s">
        <v>27</v>
      </c>
      <c r="E1853" t="s">
        <v>21</v>
      </c>
      <c r="F1853" t="s">
        <v>18</v>
      </c>
      <c r="G1853">
        <v>45</v>
      </c>
      <c r="H1853">
        <v>104.71</v>
      </c>
      <c r="I1853">
        <v>76.150000000000006</v>
      </c>
      <c r="J1853">
        <v>3.55</v>
      </c>
      <c r="K1853">
        <v>4711.95</v>
      </c>
      <c r="L1853">
        <v>3426.7500000000005</v>
      </c>
      <c r="M1853">
        <v>159.75</v>
      </c>
    </row>
    <row r="1854" spans="2:13" x14ac:dyDescent="0.3">
      <c r="B1854" s="5">
        <v>46143</v>
      </c>
      <c r="C1854" t="s">
        <v>36</v>
      </c>
      <c r="D1854" t="s">
        <v>37</v>
      </c>
      <c r="E1854" t="s">
        <v>16</v>
      </c>
      <c r="F1854" t="s">
        <v>18</v>
      </c>
      <c r="G1854">
        <v>140</v>
      </c>
      <c r="H1854">
        <v>186.68</v>
      </c>
      <c r="I1854">
        <v>140.87</v>
      </c>
      <c r="J1854">
        <v>3.55</v>
      </c>
      <c r="K1854">
        <v>26135.200000000001</v>
      </c>
      <c r="L1854">
        <v>19721.8</v>
      </c>
      <c r="M1854">
        <v>497</v>
      </c>
    </row>
    <row r="1855" spans="2:13" x14ac:dyDescent="0.3">
      <c r="B1855" s="5">
        <v>46143</v>
      </c>
      <c r="C1855" t="s">
        <v>39</v>
      </c>
      <c r="D1855" t="s">
        <v>37</v>
      </c>
      <c r="E1855" t="s">
        <v>21</v>
      </c>
      <c r="F1855" t="s">
        <v>18</v>
      </c>
      <c r="G1855">
        <v>16</v>
      </c>
      <c r="H1855">
        <v>308.19</v>
      </c>
      <c r="I1855">
        <v>240.99</v>
      </c>
      <c r="J1855">
        <v>3.55</v>
      </c>
      <c r="K1855">
        <v>4931.04</v>
      </c>
      <c r="L1855">
        <v>3855.84</v>
      </c>
      <c r="M1855">
        <v>56.8</v>
      </c>
    </row>
    <row r="1856" spans="2:13" x14ac:dyDescent="0.3">
      <c r="B1856" s="5">
        <v>46143</v>
      </c>
      <c r="C1856" t="s">
        <v>39</v>
      </c>
      <c r="D1856" t="s">
        <v>37</v>
      </c>
      <c r="E1856" t="s">
        <v>16</v>
      </c>
      <c r="F1856" t="s">
        <v>18</v>
      </c>
      <c r="G1856">
        <v>37</v>
      </c>
      <c r="H1856">
        <v>323.24</v>
      </c>
      <c r="I1856">
        <v>241.11</v>
      </c>
      <c r="J1856">
        <v>3.55</v>
      </c>
      <c r="K1856">
        <v>11959.880000000001</v>
      </c>
      <c r="L1856">
        <v>8921.07</v>
      </c>
      <c r="M1856">
        <v>131.35</v>
      </c>
    </row>
    <row r="1857" spans="2:13" x14ac:dyDescent="0.3">
      <c r="B1857" s="5">
        <v>46143</v>
      </c>
      <c r="C1857" t="s">
        <v>40</v>
      </c>
      <c r="D1857" t="s">
        <v>37</v>
      </c>
      <c r="E1857" t="s">
        <v>20</v>
      </c>
      <c r="F1857" t="s">
        <v>18</v>
      </c>
      <c r="G1857">
        <v>46</v>
      </c>
      <c r="H1857">
        <v>127.56</v>
      </c>
      <c r="I1857">
        <v>109.83</v>
      </c>
      <c r="J1857">
        <v>3.55</v>
      </c>
      <c r="K1857">
        <v>5867.76</v>
      </c>
      <c r="L1857">
        <v>5052.18</v>
      </c>
      <c r="M1857">
        <v>163.29999999999998</v>
      </c>
    </row>
    <row r="1858" spans="2:13" x14ac:dyDescent="0.3">
      <c r="B1858" s="5">
        <v>46174</v>
      </c>
      <c r="C1858" t="s">
        <v>33</v>
      </c>
      <c r="D1858" t="s">
        <v>32</v>
      </c>
      <c r="E1858" t="s">
        <v>20</v>
      </c>
      <c r="F1858" t="s">
        <v>18</v>
      </c>
      <c r="G1858">
        <v>152</v>
      </c>
      <c r="H1858">
        <v>114.8</v>
      </c>
      <c r="I1858">
        <v>94.74</v>
      </c>
      <c r="J1858">
        <v>3.55</v>
      </c>
      <c r="K1858">
        <v>17449.599999999999</v>
      </c>
      <c r="L1858">
        <v>14400.48</v>
      </c>
      <c r="M1858">
        <v>539.6</v>
      </c>
    </row>
    <row r="1859" spans="2:13" x14ac:dyDescent="0.3">
      <c r="B1859" s="5">
        <v>46174</v>
      </c>
      <c r="C1859" t="s">
        <v>46</v>
      </c>
      <c r="D1859" t="s">
        <v>47</v>
      </c>
      <c r="E1859" t="s">
        <v>20</v>
      </c>
      <c r="F1859" t="s">
        <v>18</v>
      </c>
      <c r="G1859">
        <v>55</v>
      </c>
      <c r="H1859">
        <v>131.07</v>
      </c>
      <c r="I1859">
        <v>93.42</v>
      </c>
      <c r="J1859">
        <v>3.55</v>
      </c>
      <c r="K1859">
        <v>7208.8499999999995</v>
      </c>
      <c r="L1859">
        <v>5138.1000000000004</v>
      </c>
      <c r="M1859">
        <v>195.25</v>
      </c>
    </row>
    <row r="1860" spans="2:13" x14ac:dyDescent="0.3">
      <c r="B1860" s="5">
        <v>46174</v>
      </c>
      <c r="C1860" t="s">
        <v>48</v>
      </c>
      <c r="D1860" t="s">
        <v>47</v>
      </c>
      <c r="E1860" t="s">
        <v>20</v>
      </c>
      <c r="F1860" t="s">
        <v>18</v>
      </c>
      <c r="G1860">
        <v>47</v>
      </c>
      <c r="H1860">
        <v>108.97</v>
      </c>
      <c r="I1860">
        <v>77.010000000000005</v>
      </c>
      <c r="J1860">
        <v>3.55</v>
      </c>
      <c r="K1860">
        <v>5121.59</v>
      </c>
      <c r="L1860">
        <v>3619.4700000000003</v>
      </c>
      <c r="M1860">
        <v>166.85</v>
      </c>
    </row>
    <row r="1861" spans="2:13" x14ac:dyDescent="0.3">
      <c r="B1861" s="5">
        <v>46174</v>
      </c>
      <c r="C1861" t="s">
        <v>48</v>
      </c>
      <c r="D1861" t="s">
        <v>47</v>
      </c>
      <c r="E1861" t="s">
        <v>16</v>
      </c>
      <c r="F1861" t="s">
        <v>18</v>
      </c>
      <c r="G1861">
        <v>65</v>
      </c>
      <c r="H1861">
        <v>125.33</v>
      </c>
      <c r="I1861">
        <v>77</v>
      </c>
      <c r="J1861">
        <v>3.55</v>
      </c>
      <c r="K1861">
        <v>8146.45</v>
      </c>
      <c r="L1861">
        <v>5005</v>
      </c>
      <c r="M1861">
        <v>230.75</v>
      </c>
    </row>
    <row r="1862" spans="2:13" x14ac:dyDescent="0.3">
      <c r="B1862" s="5">
        <v>46174</v>
      </c>
      <c r="C1862" t="s">
        <v>50</v>
      </c>
      <c r="D1862" t="s">
        <v>47</v>
      </c>
      <c r="E1862" t="s">
        <v>16</v>
      </c>
      <c r="F1862" t="s">
        <v>18</v>
      </c>
      <c r="G1862">
        <v>97</v>
      </c>
      <c r="H1862">
        <v>91.43</v>
      </c>
      <c r="I1862">
        <v>55.6</v>
      </c>
      <c r="J1862">
        <v>3.55</v>
      </c>
      <c r="K1862">
        <v>8868.7100000000009</v>
      </c>
      <c r="L1862">
        <v>5393.2</v>
      </c>
      <c r="M1862">
        <v>344.34999999999997</v>
      </c>
    </row>
    <row r="1863" spans="2:13" x14ac:dyDescent="0.3">
      <c r="B1863" s="5">
        <v>46174</v>
      </c>
      <c r="C1863" t="s">
        <v>41</v>
      </c>
      <c r="D1863" t="s">
        <v>42</v>
      </c>
      <c r="E1863" t="s">
        <v>16</v>
      </c>
      <c r="F1863" t="s">
        <v>18</v>
      </c>
      <c r="G1863">
        <v>62</v>
      </c>
      <c r="H1863">
        <v>199.94</v>
      </c>
      <c r="I1863">
        <v>115.61</v>
      </c>
      <c r="J1863">
        <v>3.55</v>
      </c>
      <c r="K1863">
        <v>12396.28</v>
      </c>
      <c r="L1863">
        <v>7167.82</v>
      </c>
      <c r="M1863">
        <v>220.1</v>
      </c>
    </row>
    <row r="1864" spans="2:13" x14ac:dyDescent="0.3">
      <c r="B1864" s="5">
        <v>46174</v>
      </c>
      <c r="C1864" t="s">
        <v>44</v>
      </c>
      <c r="D1864" t="s">
        <v>42</v>
      </c>
      <c r="E1864" t="s">
        <v>20</v>
      </c>
      <c r="F1864" t="s">
        <v>18</v>
      </c>
      <c r="G1864">
        <v>20</v>
      </c>
      <c r="H1864">
        <v>188.36</v>
      </c>
      <c r="I1864">
        <v>127.73</v>
      </c>
      <c r="J1864">
        <v>3.55</v>
      </c>
      <c r="K1864">
        <v>3767.2000000000003</v>
      </c>
      <c r="L1864">
        <v>2554.6</v>
      </c>
      <c r="M1864">
        <v>71</v>
      </c>
    </row>
    <row r="1865" spans="2:13" x14ac:dyDescent="0.3">
      <c r="B1865" s="5">
        <v>46174</v>
      </c>
      <c r="C1865" t="s">
        <v>44</v>
      </c>
      <c r="D1865" t="s">
        <v>42</v>
      </c>
      <c r="E1865" t="s">
        <v>16</v>
      </c>
      <c r="F1865" t="s">
        <v>18</v>
      </c>
      <c r="G1865">
        <v>28</v>
      </c>
      <c r="H1865">
        <v>216.73</v>
      </c>
      <c r="I1865">
        <v>127.71</v>
      </c>
      <c r="J1865">
        <v>3.55</v>
      </c>
      <c r="K1865">
        <v>6068.44</v>
      </c>
      <c r="L1865">
        <v>3575.8799999999997</v>
      </c>
      <c r="M1865">
        <v>99.399999999999991</v>
      </c>
    </row>
    <row r="1866" spans="2:13" x14ac:dyDescent="0.3">
      <c r="B1866" s="5">
        <v>46174</v>
      </c>
      <c r="C1866" t="s">
        <v>28</v>
      </c>
      <c r="D1866" t="s">
        <v>27</v>
      </c>
      <c r="E1866" t="s">
        <v>21</v>
      </c>
      <c r="F1866" t="s">
        <v>18</v>
      </c>
      <c r="G1866">
        <v>46</v>
      </c>
      <c r="H1866">
        <v>104.71</v>
      </c>
      <c r="I1866">
        <v>76.150000000000006</v>
      </c>
      <c r="J1866">
        <v>3.55</v>
      </c>
      <c r="K1866">
        <v>4816.66</v>
      </c>
      <c r="L1866">
        <v>3502.9</v>
      </c>
      <c r="M1866">
        <v>163.29999999999998</v>
      </c>
    </row>
    <row r="1867" spans="2:13" x14ac:dyDescent="0.3">
      <c r="B1867" s="5">
        <v>46174</v>
      </c>
      <c r="C1867" t="s">
        <v>36</v>
      </c>
      <c r="D1867" t="s">
        <v>37</v>
      </c>
      <c r="E1867" t="s">
        <v>16</v>
      </c>
      <c r="F1867" t="s">
        <v>18</v>
      </c>
      <c r="G1867">
        <v>146</v>
      </c>
      <c r="H1867">
        <v>186.68</v>
      </c>
      <c r="I1867">
        <v>140.87</v>
      </c>
      <c r="J1867">
        <v>3.55</v>
      </c>
      <c r="K1867">
        <v>27255.280000000002</v>
      </c>
      <c r="L1867">
        <v>20567.02</v>
      </c>
      <c r="M1867">
        <v>518.29999999999995</v>
      </c>
    </row>
    <row r="1868" spans="2:13" x14ac:dyDescent="0.3">
      <c r="B1868" s="5">
        <v>46174</v>
      </c>
      <c r="C1868" t="s">
        <v>39</v>
      </c>
      <c r="D1868" t="s">
        <v>37</v>
      </c>
      <c r="E1868" t="s">
        <v>21</v>
      </c>
      <c r="F1868" t="s">
        <v>18</v>
      </c>
      <c r="G1868">
        <v>16</v>
      </c>
      <c r="H1868">
        <v>308.19</v>
      </c>
      <c r="I1868">
        <v>240.99</v>
      </c>
      <c r="J1868">
        <v>3.55</v>
      </c>
      <c r="K1868">
        <v>4931.04</v>
      </c>
      <c r="L1868">
        <v>3855.84</v>
      </c>
      <c r="M1868">
        <v>56.8</v>
      </c>
    </row>
    <row r="1869" spans="2:13" x14ac:dyDescent="0.3">
      <c r="B1869" s="5">
        <v>46174</v>
      </c>
      <c r="C1869" t="s">
        <v>39</v>
      </c>
      <c r="D1869" t="s">
        <v>37</v>
      </c>
      <c r="E1869" t="s">
        <v>16</v>
      </c>
      <c r="F1869" t="s">
        <v>18</v>
      </c>
      <c r="G1869">
        <v>40</v>
      </c>
      <c r="H1869">
        <v>323.24</v>
      </c>
      <c r="I1869">
        <v>241.11</v>
      </c>
      <c r="J1869">
        <v>3.55</v>
      </c>
      <c r="K1869">
        <v>12929.6</v>
      </c>
      <c r="L1869">
        <v>9644.4000000000015</v>
      </c>
      <c r="M1869">
        <v>142</v>
      </c>
    </row>
    <row r="1870" spans="2:13" x14ac:dyDescent="0.3">
      <c r="B1870" s="5">
        <v>46174</v>
      </c>
      <c r="C1870" t="s">
        <v>40</v>
      </c>
      <c r="D1870" t="s">
        <v>37</v>
      </c>
      <c r="E1870" t="s">
        <v>20</v>
      </c>
      <c r="F1870" t="s">
        <v>18</v>
      </c>
      <c r="G1870">
        <v>50</v>
      </c>
      <c r="H1870">
        <v>127.56</v>
      </c>
      <c r="I1870">
        <v>109.83</v>
      </c>
      <c r="J1870">
        <v>3.55</v>
      </c>
      <c r="K1870">
        <v>6378</v>
      </c>
      <c r="L1870">
        <v>5491.5</v>
      </c>
      <c r="M1870">
        <v>177.5</v>
      </c>
    </row>
    <row r="1871" spans="2:13" x14ac:dyDescent="0.3">
      <c r="B1871" s="5">
        <v>46204</v>
      </c>
      <c r="C1871" t="s">
        <v>33</v>
      </c>
      <c r="D1871" t="s">
        <v>32</v>
      </c>
      <c r="E1871" t="s">
        <v>20</v>
      </c>
      <c r="F1871" t="s">
        <v>18</v>
      </c>
      <c r="G1871">
        <v>143</v>
      </c>
      <c r="H1871">
        <v>114.8</v>
      </c>
      <c r="I1871">
        <v>94.74</v>
      </c>
      <c r="J1871">
        <v>3.55</v>
      </c>
      <c r="K1871">
        <v>16416.399999999998</v>
      </c>
      <c r="L1871">
        <v>13547.82</v>
      </c>
      <c r="M1871">
        <v>507.65</v>
      </c>
    </row>
    <row r="1872" spans="2:13" x14ac:dyDescent="0.3">
      <c r="B1872" s="5">
        <v>46204</v>
      </c>
      <c r="C1872" t="s">
        <v>46</v>
      </c>
      <c r="D1872" t="s">
        <v>47</v>
      </c>
      <c r="E1872" t="s">
        <v>20</v>
      </c>
      <c r="F1872" t="s">
        <v>18</v>
      </c>
      <c r="G1872">
        <v>52</v>
      </c>
      <c r="H1872">
        <v>131.07</v>
      </c>
      <c r="I1872">
        <v>93.42</v>
      </c>
      <c r="J1872">
        <v>3.55</v>
      </c>
      <c r="K1872">
        <v>6815.6399999999994</v>
      </c>
      <c r="L1872">
        <v>4857.84</v>
      </c>
      <c r="M1872">
        <v>184.6</v>
      </c>
    </row>
    <row r="1873" spans="2:13" x14ac:dyDescent="0.3">
      <c r="B1873" s="5">
        <v>46204</v>
      </c>
      <c r="C1873" t="s">
        <v>48</v>
      </c>
      <c r="D1873" t="s">
        <v>47</v>
      </c>
      <c r="E1873" t="s">
        <v>20</v>
      </c>
      <c r="F1873" t="s">
        <v>18</v>
      </c>
      <c r="G1873">
        <v>44</v>
      </c>
      <c r="H1873">
        <v>108.97</v>
      </c>
      <c r="I1873">
        <v>77.010000000000005</v>
      </c>
      <c r="J1873">
        <v>3.55</v>
      </c>
      <c r="K1873">
        <v>4794.68</v>
      </c>
      <c r="L1873">
        <v>3388.44</v>
      </c>
      <c r="M1873">
        <v>156.19999999999999</v>
      </c>
    </row>
    <row r="1874" spans="2:13" x14ac:dyDescent="0.3">
      <c r="B1874" s="5">
        <v>46204</v>
      </c>
      <c r="C1874" t="s">
        <v>48</v>
      </c>
      <c r="D1874" t="s">
        <v>47</v>
      </c>
      <c r="E1874" t="s">
        <v>16</v>
      </c>
      <c r="F1874" t="s">
        <v>18</v>
      </c>
      <c r="G1874">
        <v>68</v>
      </c>
      <c r="H1874">
        <v>125.33</v>
      </c>
      <c r="I1874">
        <v>77</v>
      </c>
      <c r="J1874">
        <v>3.55</v>
      </c>
      <c r="K1874">
        <v>8522.44</v>
      </c>
      <c r="L1874">
        <v>5236</v>
      </c>
      <c r="M1874">
        <v>241.39999999999998</v>
      </c>
    </row>
    <row r="1875" spans="2:13" x14ac:dyDescent="0.3">
      <c r="B1875" s="5">
        <v>46204</v>
      </c>
      <c r="C1875" t="s">
        <v>50</v>
      </c>
      <c r="D1875" t="s">
        <v>47</v>
      </c>
      <c r="E1875" t="s">
        <v>16</v>
      </c>
      <c r="F1875" t="s">
        <v>18</v>
      </c>
      <c r="G1875">
        <v>93</v>
      </c>
      <c r="H1875">
        <v>91.43</v>
      </c>
      <c r="I1875">
        <v>55.6</v>
      </c>
      <c r="J1875">
        <v>3.55</v>
      </c>
      <c r="K1875">
        <v>8502.99</v>
      </c>
      <c r="L1875">
        <v>5170.8</v>
      </c>
      <c r="M1875">
        <v>330.15</v>
      </c>
    </row>
    <row r="1876" spans="2:13" x14ac:dyDescent="0.3">
      <c r="B1876" s="5">
        <v>46204</v>
      </c>
      <c r="C1876" t="s">
        <v>41</v>
      </c>
      <c r="D1876" t="s">
        <v>42</v>
      </c>
      <c r="E1876" t="s">
        <v>16</v>
      </c>
      <c r="F1876" t="s">
        <v>18</v>
      </c>
      <c r="G1876">
        <v>61</v>
      </c>
      <c r="H1876">
        <v>199.94</v>
      </c>
      <c r="I1876">
        <v>115.61</v>
      </c>
      <c r="J1876">
        <v>3.55</v>
      </c>
      <c r="K1876">
        <v>12196.34</v>
      </c>
      <c r="L1876">
        <v>7052.21</v>
      </c>
      <c r="M1876">
        <v>216.54999999999998</v>
      </c>
    </row>
    <row r="1877" spans="2:13" x14ac:dyDescent="0.3">
      <c r="B1877" s="5">
        <v>46204</v>
      </c>
      <c r="C1877" t="s">
        <v>44</v>
      </c>
      <c r="D1877" t="s">
        <v>42</v>
      </c>
      <c r="E1877" t="s">
        <v>20</v>
      </c>
      <c r="F1877" t="s">
        <v>18</v>
      </c>
      <c r="G1877">
        <v>19</v>
      </c>
      <c r="H1877">
        <v>188.36</v>
      </c>
      <c r="I1877">
        <v>127.73</v>
      </c>
      <c r="J1877">
        <v>3.55</v>
      </c>
      <c r="K1877">
        <v>3578.84</v>
      </c>
      <c r="L1877">
        <v>2426.87</v>
      </c>
      <c r="M1877">
        <v>67.45</v>
      </c>
    </row>
    <row r="1878" spans="2:13" x14ac:dyDescent="0.3">
      <c r="B1878" s="5">
        <v>46204</v>
      </c>
      <c r="C1878" t="s">
        <v>44</v>
      </c>
      <c r="D1878" t="s">
        <v>42</v>
      </c>
      <c r="E1878" t="s">
        <v>16</v>
      </c>
      <c r="F1878" t="s">
        <v>18</v>
      </c>
      <c r="G1878">
        <v>27</v>
      </c>
      <c r="H1878">
        <v>216.73</v>
      </c>
      <c r="I1878">
        <v>127.71</v>
      </c>
      <c r="J1878">
        <v>3.55</v>
      </c>
      <c r="K1878">
        <v>5851.71</v>
      </c>
      <c r="L1878">
        <v>3448.1699999999996</v>
      </c>
      <c r="M1878">
        <v>95.85</v>
      </c>
    </row>
    <row r="1879" spans="2:13" x14ac:dyDescent="0.3">
      <c r="B1879" s="5">
        <v>46204</v>
      </c>
      <c r="C1879" t="s">
        <v>28</v>
      </c>
      <c r="D1879" t="s">
        <v>27</v>
      </c>
      <c r="E1879" t="s">
        <v>21</v>
      </c>
      <c r="F1879" t="s">
        <v>18</v>
      </c>
      <c r="G1879">
        <v>45</v>
      </c>
      <c r="H1879">
        <v>104.71</v>
      </c>
      <c r="I1879">
        <v>76.150000000000006</v>
      </c>
      <c r="J1879">
        <v>3.55</v>
      </c>
      <c r="K1879">
        <v>4711.95</v>
      </c>
      <c r="L1879">
        <v>3426.7500000000005</v>
      </c>
      <c r="M1879">
        <v>159.75</v>
      </c>
    </row>
    <row r="1880" spans="2:13" x14ac:dyDescent="0.3">
      <c r="B1880" s="5">
        <v>46204</v>
      </c>
      <c r="C1880" t="s">
        <v>36</v>
      </c>
      <c r="D1880" t="s">
        <v>37</v>
      </c>
      <c r="E1880" t="s">
        <v>16</v>
      </c>
      <c r="F1880" t="s">
        <v>18</v>
      </c>
      <c r="G1880">
        <v>129</v>
      </c>
      <c r="H1880">
        <v>186.68</v>
      </c>
      <c r="I1880">
        <v>140.87</v>
      </c>
      <c r="J1880">
        <v>3.55</v>
      </c>
      <c r="K1880">
        <v>24081.72</v>
      </c>
      <c r="L1880">
        <v>18172.23</v>
      </c>
      <c r="M1880">
        <v>457.95</v>
      </c>
    </row>
    <row r="1881" spans="2:13" x14ac:dyDescent="0.3">
      <c r="B1881" s="5">
        <v>46204</v>
      </c>
      <c r="C1881" t="s">
        <v>39</v>
      </c>
      <c r="D1881" t="s">
        <v>37</v>
      </c>
      <c r="E1881" t="s">
        <v>21</v>
      </c>
      <c r="F1881" t="s">
        <v>18</v>
      </c>
      <c r="G1881">
        <v>15</v>
      </c>
      <c r="H1881">
        <v>308.19</v>
      </c>
      <c r="I1881">
        <v>240.99</v>
      </c>
      <c r="J1881">
        <v>3.55</v>
      </c>
      <c r="K1881">
        <v>4622.8500000000004</v>
      </c>
      <c r="L1881">
        <v>3614.8500000000004</v>
      </c>
      <c r="M1881">
        <v>53.25</v>
      </c>
    </row>
    <row r="1882" spans="2:13" x14ac:dyDescent="0.3">
      <c r="B1882" s="5">
        <v>46204</v>
      </c>
      <c r="C1882" t="s">
        <v>39</v>
      </c>
      <c r="D1882" t="s">
        <v>37</v>
      </c>
      <c r="E1882" t="s">
        <v>16</v>
      </c>
      <c r="F1882" t="s">
        <v>18</v>
      </c>
      <c r="G1882">
        <v>37</v>
      </c>
      <c r="H1882">
        <v>323.24</v>
      </c>
      <c r="I1882">
        <v>241.11</v>
      </c>
      <c r="J1882">
        <v>3.55</v>
      </c>
      <c r="K1882">
        <v>11959.880000000001</v>
      </c>
      <c r="L1882">
        <v>8921.07</v>
      </c>
      <c r="M1882">
        <v>131.35</v>
      </c>
    </row>
    <row r="1883" spans="2:13" x14ac:dyDescent="0.3">
      <c r="B1883" s="5">
        <v>46204</v>
      </c>
      <c r="C1883" t="s">
        <v>40</v>
      </c>
      <c r="D1883" t="s">
        <v>37</v>
      </c>
      <c r="E1883" t="s">
        <v>20</v>
      </c>
      <c r="F1883" t="s">
        <v>18</v>
      </c>
      <c r="G1883">
        <v>44</v>
      </c>
      <c r="H1883">
        <v>127.56</v>
      </c>
      <c r="I1883">
        <v>109.83</v>
      </c>
      <c r="J1883">
        <v>3.55</v>
      </c>
      <c r="K1883">
        <v>5612.64</v>
      </c>
      <c r="L1883">
        <v>4832.5199999999995</v>
      </c>
      <c r="M1883">
        <v>156.19999999999999</v>
      </c>
    </row>
    <row r="1884" spans="2:13" x14ac:dyDescent="0.3">
      <c r="B1884" s="5">
        <v>46235</v>
      </c>
      <c r="C1884" t="s">
        <v>33</v>
      </c>
      <c r="D1884" t="s">
        <v>32</v>
      </c>
      <c r="E1884" t="s">
        <v>20</v>
      </c>
      <c r="F1884" t="s">
        <v>18</v>
      </c>
      <c r="G1884">
        <v>145</v>
      </c>
      <c r="H1884">
        <v>114.8</v>
      </c>
      <c r="I1884">
        <v>94.74</v>
      </c>
      <c r="J1884">
        <v>3.55</v>
      </c>
      <c r="K1884">
        <v>16646</v>
      </c>
      <c r="L1884">
        <v>13737.3</v>
      </c>
      <c r="M1884">
        <v>514.75</v>
      </c>
    </row>
    <row r="1885" spans="2:13" x14ac:dyDescent="0.3">
      <c r="B1885" s="5">
        <v>46235</v>
      </c>
      <c r="C1885" t="s">
        <v>46</v>
      </c>
      <c r="D1885" t="s">
        <v>47</v>
      </c>
      <c r="E1885" t="s">
        <v>20</v>
      </c>
      <c r="F1885" t="s">
        <v>18</v>
      </c>
      <c r="G1885">
        <v>52</v>
      </c>
      <c r="H1885">
        <v>131.07</v>
      </c>
      <c r="I1885">
        <v>93.42</v>
      </c>
      <c r="J1885">
        <v>3.55</v>
      </c>
      <c r="K1885">
        <v>6815.6399999999994</v>
      </c>
      <c r="L1885">
        <v>4857.84</v>
      </c>
      <c r="M1885">
        <v>184.6</v>
      </c>
    </row>
    <row r="1886" spans="2:13" x14ac:dyDescent="0.3">
      <c r="B1886" s="5">
        <v>46235</v>
      </c>
      <c r="C1886" t="s">
        <v>48</v>
      </c>
      <c r="D1886" t="s">
        <v>47</v>
      </c>
      <c r="E1886" t="s">
        <v>20</v>
      </c>
      <c r="F1886" t="s">
        <v>18</v>
      </c>
      <c r="G1886">
        <v>44</v>
      </c>
      <c r="H1886">
        <v>108.97</v>
      </c>
      <c r="I1886">
        <v>77.010000000000005</v>
      </c>
      <c r="J1886">
        <v>3.55</v>
      </c>
      <c r="K1886">
        <v>4794.68</v>
      </c>
      <c r="L1886">
        <v>3388.44</v>
      </c>
      <c r="M1886">
        <v>156.19999999999999</v>
      </c>
    </row>
    <row r="1887" spans="2:13" x14ac:dyDescent="0.3">
      <c r="B1887" s="5">
        <v>46235</v>
      </c>
      <c r="C1887" t="s">
        <v>48</v>
      </c>
      <c r="D1887" t="s">
        <v>47</v>
      </c>
      <c r="E1887" t="s">
        <v>16</v>
      </c>
      <c r="F1887" t="s">
        <v>18</v>
      </c>
      <c r="G1887">
        <v>69</v>
      </c>
      <c r="H1887">
        <v>125.33</v>
      </c>
      <c r="I1887">
        <v>77</v>
      </c>
      <c r="J1887">
        <v>3.55</v>
      </c>
      <c r="K1887">
        <v>8647.77</v>
      </c>
      <c r="L1887">
        <v>5313</v>
      </c>
      <c r="M1887">
        <v>244.95</v>
      </c>
    </row>
    <row r="1888" spans="2:13" x14ac:dyDescent="0.3">
      <c r="B1888" s="5">
        <v>46235</v>
      </c>
      <c r="C1888" t="s">
        <v>50</v>
      </c>
      <c r="D1888" t="s">
        <v>47</v>
      </c>
      <c r="E1888" t="s">
        <v>16</v>
      </c>
      <c r="F1888" t="s">
        <v>18</v>
      </c>
      <c r="G1888">
        <v>93</v>
      </c>
      <c r="H1888">
        <v>91.43</v>
      </c>
      <c r="I1888">
        <v>55.6</v>
      </c>
      <c r="J1888">
        <v>3.55</v>
      </c>
      <c r="K1888">
        <v>8502.99</v>
      </c>
      <c r="L1888">
        <v>5170.8</v>
      </c>
      <c r="M1888">
        <v>330.15</v>
      </c>
    </row>
    <row r="1889" spans="2:13" x14ac:dyDescent="0.3">
      <c r="B1889" s="5">
        <v>46235</v>
      </c>
      <c r="C1889" t="s">
        <v>41</v>
      </c>
      <c r="D1889" t="s">
        <v>42</v>
      </c>
      <c r="E1889" t="s">
        <v>16</v>
      </c>
      <c r="F1889" t="s">
        <v>18</v>
      </c>
      <c r="G1889">
        <v>60</v>
      </c>
      <c r="H1889">
        <v>199.94</v>
      </c>
      <c r="I1889">
        <v>115.61</v>
      </c>
      <c r="J1889">
        <v>3.55</v>
      </c>
      <c r="K1889">
        <v>11996.4</v>
      </c>
      <c r="L1889">
        <v>6936.6</v>
      </c>
      <c r="M1889">
        <v>213</v>
      </c>
    </row>
    <row r="1890" spans="2:13" x14ac:dyDescent="0.3">
      <c r="B1890" s="5">
        <v>46235</v>
      </c>
      <c r="C1890" t="s">
        <v>44</v>
      </c>
      <c r="D1890" t="s">
        <v>42</v>
      </c>
      <c r="E1890" t="s">
        <v>20</v>
      </c>
      <c r="F1890" t="s">
        <v>18</v>
      </c>
      <c r="G1890">
        <v>19</v>
      </c>
      <c r="H1890">
        <v>188.36</v>
      </c>
      <c r="I1890">
        <v>127.73</v>
      </c>
      <c r="J1890">
        <v>3.55</v>
      </c>
      <c r="K1890">
        <v>3578.84</v>
      </c>
      <c r="L1890">
        <v>2426.87</v>
      </c>
      <c r="M1890">
        <v>67.45</v>
      </c>
    </row>
    <row r="1891" spans="2:13" x14ac:dyDescent="0.3">
      <c r="B1891" s="5">
        <v>46235</v>
      </c>
      <c r="C1891" t="s">
        <v>44</v>
      </c>
      <c r="D1891" t="s">
        <v>42</v>
      </c>
      <c r="E1891" t="s">
        <v>16</v>
      </c>
      <c r="F1891" t="s">
        <v>18</v>
      </c>
      <c r="G1891">
        <v>27</v>
      </c>
      <c r="H1891">
        <v>216.73</v>
      </c>
      <c r="I1891">
        <v>127.71</v>
      </c>
      <c r="J1891">
        <v>3.55</v>
      </c>
      <c r="K1891">
        <v>5851.71</v>
      </c>
      <c r="L1891">
        <v>3448.1699999999996</v>
      </c>
      <c r="M1891">
        <v>95.85</v>
      </c>
    </row>
    <row r="1892" spans="2:13" x14ac:dyDescent="0.3">
      <c r="B1892" s="5">
        <v>46235</v>
      </c>
      <c r="C1892" t="s">
        <v>28</v>
      </c>
      <c r="D1892" t="s">
        <v>27</v>
      </c>
      <c r="E1892" t="s">
        <v>21</v>
      </c>
      <c r="F1892" t="s">
        <v>18</v>
      </c>
      <c r="G1892">
        <v>46</v>
      </c>
      <c r="H1892">
        <v>104.71</v>
      </c>
      <c r="I1892">
        <v>76.150000000000006</v>
      </c>
      <c r="J1892">
        <v>3.55</v>
      </c>
      <c r="K1892">
        <v>4816.66</v>
      </c>
      <c r="L1892">
        <v>3502.9</v>
      </c>
      <c r="M1892">
        <v>163.29999999999998</v>
      </c>
    </row>
    <row r="1893" spans="2:13" x14ac:dyDescent="0.3">
      <c r="B1893" s="5">
        <v>46235</v>
      </c>
      <c r="C1893" t="s">
        <v>36</v>
      </c>
      <c r="D1893" t="s">
        <v>37</v>
      </c>
      <c r="E1893" t="s">
        <v>16</v>
      </c>
      <c r="F1893" t="s">
        <v>18</v>
      </c>
      <c r="G1893">
        <v>126</v>
      </c>
      <c r="H1893">
        <v>186.68</v>
      </c>
      <c r="I1893">
        <v>140.87</v>
      </c>
      <c r="J1893">
        <v>3.55</v>
      </c>
      <c r="K1893">
        <v>23521.68</v>
      </c>
      <c r="L1893">
        <v>17749.62</v>
      </c>
      <c r="M1893">
        <v>447.29999999999995</v>
      </c>
    </row>
    <row r="1894" spans="2:13" x14ac:dyDescent="0.3">
      <c r="B1894" s="5">
        <v>46235</v>
      </c>
      <c r="C1894" t="s">
        <v>39</v>
      </c>
      <c r="D1894" t="s">
        <v>37</v>
      </c>
      <c r="E1894" t="s">
        <v>21</v>
      </c>
      <c r="F1894" t="s">
        <v>18</v>
      </c>
      <c r="G1894">
        <v>14</v>
      </c>
      <c r="H1894">
        <v>308.19</v>
      </c>
      <c r="I1894">
        <v>240.99</v>
      </c>
      <c r="J1894">
        <v>3.55</v>
      </c>
      <c r="K1894">
        <v>4314.66</v>
      </c>
      <c r="L1894">
        <v>3373.86</v>
      </c>
      <c r="M1894">
        <v>49.699999999999996</v>
      </c>
    </row>
    <row r="1895" spans="2:13" x14ac:dyDescent="0.3">
      <c r="B1895" s="5">
        <v>46235</v>
      </c>
      <c r="C1895" t="s">
        <v>39</v>
      </c>
      <c r="D1895" t="s">
        <v>37</v>
      </c>
      <c r="E1895" t="s">
        <v>16</v>
      </c>
      <c r="F1895" t="s">
        <v>18</v>
      </c>
      <c r="G1895">
        <v>33</v>
      </c>
      <c r="H1895">
        <v>323.24</v>
      </c>
      <c r="I1895">
        <v>241.11</v>
      </c>
      <c r="J1895">
        <v>3.55</v>
      </c>
      <c r="K1895">
        <v>10666.92</v>
      </c>
      <c r="L1895">
        <v>7956.63</v>
      </c>
      <c r="M1895">
        <v>117.14999999999999</v>
      </c>
    </row>
    <row r="1896" spans="2:13" x14ac:dyDescent="0.3">
      <c r="B1896" s="5">
        <v>46235</v>
      </c>
      <c r="C1896" t="s">
        <v>40</v>
      </c>
      <c r="D1896" t="s">
        <v>37</v>
      </c>
      <c r="E1896" t="s">
        <v>20</v>
      </c>
      <c r="F1896" t="s">
        <v>18</v>
      </c>
      <c r="G1896">
        <v>41</v>
      </c>
      <c r="H1896">
        <v>127.56</v>
      </c>
      <c r="I1896">
        <v>109.83</v>
      </c>
      <c r="J1896">
        <v>3.55</v>
      </c>
      <c r="K1896">
        <v>5229.96</v>
      </c>
      <c r="L1896">
        <v>4503.03</v>
      </c>
      <c r="M1896">
        <v>145.54999999999998</v>
      </c>
    </row>
    <row r="1897" spans="2:13" x14ac:dyDescent="0.3">
      <c r="B1897" s="5">
        <v>46266</v>
      </c>
      <c r="C1897" t="s">
        <v>33</v>
      </c>
      <c r="D1897" t="s">
        <v>32</v>
      </c>
      <c r="E1897" t="s">
        <v>20</v>
      </c>
      <c r="F1897" t="s">
        <v>18</v>
      </c>
      <c r="G1897">
        <v>144</v>
      </c>
      <c r="H1897">
        <v>114.8</v>
      </c>
      <c r="I1897">
        <v>94.74</v>
      </c>
      <c r="J1897">
        <v>3.55</v>
      </c>
      <c r="K1897">
        <v>16531.2</v>
      </c>
      <c r="L1897">
        <v>13642.56</v>
      </c>
      <c r="M1897">
        <v>511.2</v>
      </c>
    </row>
    <row r="1898" spans="2:13" x14ac:dyDescent="0.3">
      <c r="B1898" s="5">
        <v>46266</v>
      </c>
      <c r="C1898" t="s">
        <v>46</v>
      </c>
      <c r="D1898" t="s">
        <v>47</v>
      </c>
      <c r="E1898" t="s">
        <v>20</v>
      </c>
      <c r="F1898" t="s">
        <v>18</v>
      </c>
      <c r="G1898">
        <v>57</v>
      </c>
      <c r="H1898">
        <v>131.07</v>
      </c>
      <c r="I1898">
        <v>93.42</v>
      </c>
      <c r="J1898">
        <v>3.55</v>
      </c>
      <c r="K1898">
        <v>7470.99</v>
      </c>
      <c r="L1898">
        <v>5324.9400000000005</v>
      </c>
      <c r="M1898">
        <v>202.35</v>
      </c>
    </row>
    <row r="1899" spans="2:13" x14ac:dyDescent="0.3">
      <c r="B1899" s="5">
        <v>46266</v>
      </c>
      <c r="C1899" t="s">
        <v>48</v>
      </c>
      <c r="D1899" t="s">
        <v>47</v>
      </c>
      <c r="E1899" t="s">
        <v>20</v>
      </c>
      <c r="F1899" t="s">
        <v>18</v>
      </c>
      <c r="G1899">
        <v>49</v>
      </c>
      <c r="H1899">
        <v>108.97</v>
      </c>
      <c r="I1899">
        <v>77.010000000000005</v>
      </c>
      <c r="J1899">
        <v>3.55</v>
      </c>
      <c r="K1899">
        <v>5339.53</v>
      </c>
      <c r="L1899">
        <v>3773.4900000000002</v>
      </c>
      <c r="M1899">
        <v>173.95</v>
      </c>
    </row>
    <row r="1900" spans="2:13" x14ac:dyDescent="0.3">
      <c r="B1900" s="5">
        <v>46266</v>
      </c>
      <c r="C1900" t="s">
        <v>48</v>
      </c>
      <c r="D1900" t="s">
        <v>47</v>
      </c>
      <c r="E1900" t="s">
        <v>16</v>
      </c>
      <c r="F1900" t="s">
        <v>18</v>
      </c>
      <c r="G1900">
        <v>69</v>
      </c>
      <c r="H1900">
        <v>125.33</v>
      </c>
      <c r="I1900">
        <v>77</v>
      </c>
      <c r="J1900">
        <v>3.55</v>
      </c>
      <c r="K1900">
        <v>8647.77</v>
      </c>
      <c r="L1900">
        <v>5313</v>
      </c>
      <c r="M1900">
        <v>244.95</v>
      </c>
    </row>
    <row r="1901" spans="2:13" x14ac:dyDescent="0.3">
      <c r="B1901" s="5">
        <v>46266</v>
      </c>
      <c r="C1901" t="s">
        <v>50</v>
      </c>
      <c r="D1901" t="s">
        <v>47</v>
      </c>
      <c r="E1901" t="s">
        <v>16</v>
      </c>
      <c r="F1901" t="s">
        <v>18</v>
      </c>
      <c r="G1901">
        <v>104</v>
      </c>
      <c r="H1901">
        <v>91.43</v>
      </c>
      <c r="I1901">
        <v>55.6</v>
      </c>
      <c r="J1901">
        <v>3.55</v>
      </c>
      <c r="K1901">
        <v>9508.7200000000012</v>
      </c>
      <c r="L1901">
        <v>5782.4000000000005</v>
      </c>
      <c r="M1901">
        <v>369.2</v>
      </c>
    </row>
    <row r="1902" spans="2:13" x14ac:dyDescent="0.3">
      <c r="B1902" s="5">
        <v>46266</v>
      </c>
      <c r="C1902" t="s">
        <v>41</v>
      </c>
      <c r="D1902" t="s">
        <v>42</v>
      </c>
      <c r="E1902" t="s">
        <v>16</v>
      </c>
      <c r="F1902" t="s">
        <v>18</v>
      </c>
      <c r="G1902">
        <v>66</v>
      </c>
      <c r="H1902">
        <v>199.94</v>
      </c>
      <c r="I1902">
        <v>115.61</v>
      </c>
      <c r="J1902">
        <v>3.55</v>
      </c>
      <c r="K1902">
        <v>13196.039999999999</v>
      </c>
      <c r="L1902">
        <v>7630.26</v>
      </c>
      <c r="M1902">
        <v>234.29999999999998</v>
      </c>
    </row>
    <row r="1903" spans="2:13" x14ac:dyDescent="0.3">
      <c r="B1903" s="5">
        <v>46266</v>
      </c>
      <c r="C1903" t="s">
        <v>44</v>
      </c>
      <c r="D1903" t="s">
        <v>42</v>
      </c>
      <c r="E1903" t="s">
        <v>20</v>
      </c>
      <c r="F1903" t="s">
        <v>18</v>
      </c>
      <c r="G1903">
        <v>19</v>
      </c>
      <c r="H1903">
        <v>188.36</v>
      </c>
      <c r="I1903">
        <v>127.73</v>
      </c>
      <c r="J1903">
        <v>3.55</v>
      </c>
      <c r="K1903">
        <v>3578.84</v>
      </c>
      <c r="L1903">
        <v>2426.87</v>
      </c>
      <c r="M1903">
        <v>67.45</v>
      </c>
    </row>
    <row r="1904" spans="2:13" x14ac:dyDescent="0.3">
      <c r="B1904" s="5">
        <v>46266</v>
      </c>
      <c r="C1904" t="s">
        <v>44</v>
      </c>
      <c r="D1904" t="s">
        <v>42</v>
      </c>
      <c r="E1904" t="s">
        <v>16</v>
      </c>
      <c r="F1904" t="s">
        <v>18</v>
      </c>
      <c r="G1904">
        <v>29</v>
      </c>
      <c r="H1904">
        <v>216.73</v>
      </c>
      <c r="I1904">
        <v>127.71</v>
      </c>
      <c r="J1904">
        <v>3.55</v>
      </c>
      <c r="K1904">
        <v>6285.17</v>
      </c>
      <c r="L1904">
        <v>3703.5899999999997</v>
      </c>
      <c r="M1904">
        <v>102.94999999999999</v>
      </c>
    </row>
    <row r="1905" spans="2:13" x14ac:dyDescent="0.3">
      <c r="B1905" s="5">
        <v>46266</v>
      </c>
      <c r="C1905" t="s">
        <v>28</v>
      </c>
      <c r="D1905" t="s">
        <v>27</v>
      </c>
      <c r="E1905" t="s">
        <v>21</v>
      </c>
      <c r="F1905" t="s">
        <v>18</v>
      </c>
      <c r="G1905">
        <v>42</v>
      </c>
      <c r="H1905">
        <v>104.71</v>
      </c>
      <c r="I1905">
        <v>76.150000000000006</v>
      </c>
      <c r="J1905">
        <v>3.55</v>
      </c>
      <c r="K1905">
        <v>4397.82</v>
      </c>
      <c r="L1905">
        <v>3198.3</v>
      </c>
      <c r="M1905">
        <v>149.1</v>
      </c>
    </row>
    <row r="1906" spans="2:13" x14ac:dyDescent="0.3">
      <c r="B1906" s="5">
        <v>46266</v>
      </c>
      <c r="C1906" t="s">
        <v>36</v>
      </c>
      <c r="D1906" t="s">
        <v>37</v>
      </c>
      <c r="E1906" t="s">
        <v>16</v>
      </c>
      <c r="F1906" t="s">
        <v>18</v>
      </c>
      <c r="G1906">
        <v>109</v>
      </c>
      <c r="H1906">
        <v>186.68</v>
      </c>
      <c r="I1906">
        <v>140.87</v>
      </c>
      <c r="J1906">
        <v>3.55</v>
      </c>
      <c r="K1906">
        <v>20348.12</v>
      </c>
      <c r="L1906">
        <v>15354.83</v>
      </c>
      <c r="M1906">
        <v>386.95</v>
      </c>
    </row>
    <row r="1907" spans="2:13" x14ac:dyDescent="0.3">
      <c r="B1907" s="5">
        <v>46266</v>
      </c>
      <c r="C1907" t="s">
        <v>39</v>
      </c>
      <c r="D1907" t="s">
        <v>37</v>
      </c>
      <c r="E1907" t="s">
        <v>21</v>
      </c>
      <c r="F1907" t="s">
        <v>18</v>
      </c>
      <c r="G1907">
        <v>13</v>
      </c>
      <c r="H1907">
        <v>308.19</v>
      </c>
      <c r="I1907">
        <v>240.99</v>
      </c>
      <c r="J1907">
        <v>3.55</v>
      </c>
      <c r="K1907">
        <v>4006.47</v>
      </c>
      <c r="L1907">
        <v>3132.87</v>
      </c>
      <c r="M1907">
        <v>46.15</v>
      </c>
    </row>
    <row r="1908" spans="2:13" x14ac:dyDescent="0.3">
      <c r="B1908" s="5">
        <v>46266</v>
      </c>
      <c r="C1908" t="s">
        <v>39</v>
      </c>
      <c r="D1908" t="s">
        <v>37</v>
      </c>
      <c r="E1908" t="s">
        <v>16</v>
      </c>
      <c r="F1908" t="s">
        <v>18</v>
      </c>
      <c r="G1908">
        <v>29</v>
      </c>
      <c r="H1908">
        <v>323.24</v>
      </c>
      <c r="I1908">
        <v>241.11</v>
      </c>
      <c r="J1908">
        <v>3.55</v>
      </c>
      <c r="K1908">
        <v>9373.9600000000009</v>
      </c>
      <c r="L1908">
        <v>6992.1900000000005</v>
      </c>
      <c r="M1908">
        <v>102.94999999999999</v>
      </c>
    </row>
    <row r="1909" spans="2:13" x14ac:dyDescent="0.3">
      <c r="B1909" s="5">
        <v>46266</v>
      </c>
      <c r="C1909" t="s">
        <v>40</v>
      </c>
      <c r="D1909" t="s">
        <v>37</v>
      </c>
      <c r="E1909" t="s">
        <v>20</v>
      </c>
      <c r="F1909" t="s">
        <v>18</v>
      </c>
      <c r="G1909">
        <v>37</v>
      </c>
      <c r="H1909">
        <v>127.56</v>
      </c>
      <c r="I1909">
        <v>109.83</v>
      </c>
      <c r="J1909">
        <v>3.55</v>
      </c>
      <c r="K1909">
        <v>4719.72</v>
      </c>
      <c r="L1909">
        <v>4063.71</v>
      </c>
      <c r="M1909">
        <v>131.35</v>
      </c>
    </row>
    <row r="1910" spans="2:13" x14ac:dyDescent="0.3">
      <c r="B1910" s="5">
        <v>46296</v>
      </c>
      <c r="C1910" t="s">
        <v>33</v>
      </c>
      <c r="D1910" t="s">
        <v>32</v>
      </c>
      <c r="E1910" t="s">
        <v>20</v>
      </c>
      <c r="F1910" t="s">
        <v>18</v>
      </c>
      <c r="G1910">
        <v>139</v>
      </c>
      <c r="H1910">
        <v>114.8</v>
      </c>
      <c r="I1910">
        <v>94.74</v>
      </c>
      <c r="J1910">
        <v>3.55</v>
      </c>
      <c r="K1910">
        <v>15957.199999999999</v>
      </c>
      <c r="L1910">
        <v>13168.859999999999</v>
      </c>
      <c r="M1910">
        <v>493.45</v>
      </c>
    </row>
    <row r="1911" spans="2:13" x14ac:dyDescent="0.3">
      <c r="B1911" s="5">
        <v>46296</v>
      </c>
      <c r="C1911" t="s">
        <v>46</v>
      </c>
      <c r="D1911" t="s">
        <v>47</v>
      </c>
      <c r="E1911" t="s">
        <v>20</v>
      </c>
      <c r="F1911" t="s">
        <v>18</v>
      </c>
      <c r="G1911">
        <v>60</v>
      </c>
      <c r="H1911">
        <v>131.07</v>
      </c>
      <c r="I1911">
        <v>93.42</v>
      </c>
      <c r="J1911">
        <v>3.55</v>
      </c>
      <c r="K1911">
        <v>7864.2</v>
      </c>
      <c r="L1911">
        <v>5605.2</v>
      </c>
      <c r="M1911">
        <v>213</v>
      </c>
    </row>
    <row r="1912" spans="2:13" x14ac:dyDescent="0.3">
      <c r="B1912" s="5">
        <v>46296</v>
      </c>
      <c r="C1912" t="s">
        <v>48</v>
      </c>
      <c r="D1912" t="s">
        <v>47</v>
      </c>
      <c r="E1912" t="s">
        <v>20</v>
      </c>
      <c r="F1912" t="s">
        <v>18</v>
      </c>
      <c r="G1912">
        <v>49</v>
      </c>
      <c r="H1912">
        <v>108.97</v>
      </c>
      <c r="I1912">
        <v>77.010000000000005</v>
      </c>
      <c r="J1912">
        <v>3.55</v>
      </c>
      <c r="K1912">
        <v>5339.53</v>
      </c>
      <c r="L1912">
        <v>3773.4900000000002</v>
      </c>
      <c r="M1912">
        <v>173.95</v>
      </c>
    </row>
    <row r="1913" spans="2:13" x14ac:dyDescent="0.3">
      <c r="B1913" s="5">
        <v>46296</v>
      </c>
      <c r="C1913" t="s">
        <v>48</v>
      </c>
      <c r="D1913" t="s">
        <v>47</v>
      </c>
      <c r="E1913" t="s">
        <v>16</v>
      </c>
      <c r="F1913" t="s">
        <v>18</v>
      </c>
      <c r="G1913">
        <v>74</v>
      </c>
      <c r="H1913">
        <v>125.33</v>
      </c>
      <c r="I1913">
        <v>77</v>
      </c>
      <c r="J1913">
        <v>3.55</v>
      </c>
      <c r="K1913">
        <v>9274.42</v>
      </c>
      <c r="L1913">
        <v>5698</v>
      </c>
      <c r="M1913">
        <v>262.7</v>
      </c>
    </row>
    <row r="1914" spans="2:13" x14ac:dyDescent="0.3">
      <c r="B1914" s="5">
        <v>46296</v>
      </c>
      <c r="C1914" t="s">
        <v>50</v>
      </c>
      <c r="D1914" t="s">
        <v>47</v>
      </c>
      <c r="E1914" t="s">
        <v>16</v>
      </c>
      <c r="F1914" t="s">
        <v>18</v>
      </c>
      <c r="G1914">
        <v>109</v>
      </c>
      <c r="H1914">
        <v>91.43</v>
      </c>
      <c r="I1914">
        <v>55.6</v>
      </c>
      <c r="J1914">
        <v>3.55</v>
      </c>
      <c r="K1914">
        <v>9965.8700000000008</v>
      </c>
      <c r="L1914">
        <v>6060.4000000000005</v>
      </c>
      <c r="M1914">
        <v>386.95</v>
      </c>
    </row>
    <row r="1915" spans="2:13" x14ac:dyDescent="0.3">
      <c r="B1915" s="5">
        <v>46296</v>
      </c>
      <c r="C1915" t="s">
        <v>41</v>
      </c>
      <c r="D1915" t="s">
        <v>42</v>
      </c>
      <c r="E1915" t="s">
        <v>16</v>
      </c>
      <c r="F1915" t="s">
        <v>18</v>
      </c>
      <c r="G1915">
        <v>72</v>
      </c>
      <c r="H1915">
        <v>199.94</v>
      </c>
      <c r="I1915">
        <v>115.61</v>
      </c>
      <c r="J1915">
        <v>3.55</v>
      </c>
      <c r="K1915">
        <v>14395.68</v>
      </c>
      <c r="L1915">
        <v>8323.92</v>
      </c>
      <c r="M1915">
        <v>255.6</v>
      </c>
    </row>
    <row r="1916" spans="2:13" x14ac:dyDescent="0.3">
      <c r="B1916" s="5">
        <v>46296</v>
      </c>
      <c r="C1916" t="s">
        <v>44</v>
      </c>
      <c r="D1916" t="s">
        <v>42</v>
      </c>
      <c r="E1916" t="s">
        <v>20</v>
      </c>
      <c r="F1916" t="s">
        <v>18</v>
      </c>
      <c r="G1916">
        <v>22</v>
      </c>
      <c r="H1916">
        <v>188.36</v>
      </c>
      <c r="I1916">
        <v>127.73</v>
      </c>
      <c r="J1916">
        <v>3.55</v>
      </c>
      <c r="K1916">
        <v>4143.92</v>
      </c>
      <c r="L1916">
        <v>2810.06</v>
      </c>
      <c r="M1916">
        <v>78.099999999999994</v>
      </c>
    </row>
    <row r="1917" spans="2:13" x14ac:dyDescent="0.3">
      <c r="B1917" s="5">
        <v>46296</v>
      </c>
      <c r="C1917" t="s">
        <v>44</v>
      </c>
      <c r="D1917" t="s">
        <v>42</v>
      </c>
      <c r="E1917" t="s">
        <v>16</v>
      </c>
      <c r="F1917" t="s">
        <v>18</v>
      </c>
      <c r="G1917">
        <v>33</v>
      </c>
      <c r="H1917">
        <v>216.73</v>
      </c>
      <c r="I1917">
        <v>127.71</v>
      </c>
      <c r="J1917">
        <v>3.55</v>
      </c>
      <c r="K1917">
        <v>7152.0899999999992</v>
      </c>
      <c r="L1917">
        <v>4214.4299999999994</v>
      </c>
      <c r="M1917">
        <v>117.14999999999999</v>
      </c>
    </row>
    <row r="1918" spans="2:13" x14ac:dyDescent="0.3">
      <c r="B1918" s="5">
        <v>46296</v>
      </c>
      <c r="C1918" t="s">
        <v>28</v>
      </c>
      <c r="D1918" t="s">
        <v>27</v>
      </c>
      <c r="E1918" t="s">
        <v>21</v>
      </c>
      <c r="F1918" t="s">
        <v>18</v>
      </c>
      <c r="G1918">
        <v>43</v>
      </c>
      <c r="H1918">
        <v>104.71</v>
      </c>
      <c r="I1918">
        <v>76.150000000000006</v>
      </c>
      <c r="J1918">
        <v>3.55</v>
      </c>
      <c r="K1918">
        <v>4502.53</v>
      </c>
      <c r="L1918">
        <v>3274.4500000000003</v>
      </c>
      <c r="M1918">
        <v>152.65</v>
      </c>
    </row>
    <row r="1919" spans="2:13" x14ac:dyDescent="0.3">
      <c r="B1919" s="5">
        <v>46296</v>
      </c>
      <c r="C1919" t="s">
        <v>36</v>
      </c>
      <c r="D1919" t="s">
        <v>37</v>
      </c>
      <c r="E1919" t="s">
        <v>16</v>
      </c>
      <c r="F1919" t="s">
        <v>18</v>
      </c>
      <c r="G1919">
        <v>101</v>
      </c>
      <c r="H1919">
        <v>186.68</v>
      </c>
      <c r="I1919">
        <v>140.87</v>
      </c>
      <c r="J1919">
        <v>3.55</v>
      </c>
      <c r="K1919">
        <v>18854.68</v>
      </c>
      <c r="L1919">
        <v>14227.87</v>
      </c>
      <c r="M1919">
        <v>358.54999999999995</v>
      </c>
    </row>
    <row r="1920" spans="2:13" x14ac:dyDescent="0.3">
      <c r="B1920" s="5">
        <v>46296</v>
      </c>
      <c r="C1920" t="s">
        <v>39</v>
      </c>
      <c r="D1920" t="s">
        <v>37</v>
      </c>
      <c r="E1920" t="s">
        <v>21</v>
      </c>
      <c r="F1920" t="s">
        <v>18</v>
      </c>
      <c r="G1920">
        <v>10</v>
      </c>
      <c r="H1920">
        <v>308.19</v>
      </c>
      <c r="I1920">
        <v>240.99</v>
      </c>
      <c r="J1920">
        <v>3.55</v>
      </c>
      <c r="K1920">
        <v>3081.9</v>
      </c>
      <c r="L1920">
        <v>2409.9</v>
      </c>
      <c r="M1920">
        <v>35.5</v>
      </c>
    </row>
    <row r="1921" spans="2:13" x14ac:dyDescent="0.3">
      <c r="B1921" s="5">
        <v>46296</v>
      </c>
      <c r="C1921" t="s">
        <v>39</v>
      </c>
      <c r="D1921" t="s">
        <v>37</v>
      </c>
      <c r="E1921" t="s">
        <v>16</v>
      </c>
      <c r="F1921" t="s">
        <v>18</v>
      </c>
      <c r="G1921">
        <v>26</v>
      </c>
      <c r="H1921">
        <v>323.24</v>
      </c>
      <c r="I1921">
        <v>241.11</v>
      </c>
      <c r="J1921">
        <v>3.55</v>
      </c>
      <c r="K1921">
        <v>8404.24</v>
      </c>
      <c r="L1921">
        <v>6268.8600000000006</v>
      </c>
      <c r="M1921">
        <v>92.3</v>
      </c>
    </row>
    <row r="1922" spans="2:13" x14ac:dyDescent="0.3">
      <c r="B1922" s="5">
        <v>46296</v>
      </c>
      <c r="C1922" t="s">
        <v>40</v>
      </c>
      <c r="D1922" t="s">
        <v>37</v>
      </c>
      <c r="E1922" t="s">
        <v>20</v>
      </c>
      <c r="F1922" t="s">
        <v>18</v>
      </c>
      <c r="G1922">
        <v>35</v>
      </c>
      <c r="H1922">
        <v>127.56</v>
      </c>
      <c r="I1922">
        <v>109.83</v>
      </c>
      <c r="J1922">
        <v>3.55</v>
      </c>
      <c r="K1922">
        <v>4464.6000000000004</v>
      </c>
      <c r="L1922">
        <v>3844.0499999999997</v>
      </c>
      <c r="M1922">
        <v>124.25</v>
      </c>
    </row>
    <row r="1923" spans="2:13" x14ac:dyDescent="0.3">
      <c r="B1923" s="5">
        <v>46327</v>
      </c>
      <c r="C1923" t="s">
        <v>33</v>
      </c>
      <c r="D1923" t="s">
        <v>32</v>
      </c>
      <c r="E1923" t="s">
        <v>20</v>
      </c>
      <c r="F1923" t="s">
        <v>18</v>
      </c>
      <c r="G1923">
        <v>143</v>
      </c>
      <c r="H1923">
        <v>114.8</v>
      </c>
      <c r="I1923">
        <v>94.74</v>
      </c>
      <c r="J1923">
        <v>3.55</v>
      </c>
      <c r="K1923">
        <v>16416.399999999998</v>
      </c>
      <c r="L1923">
        <v>13547.82</v>
      </c>
      <c r="M1923">
        <v>507.65</v>
      </c>
    </row>
    <row r="1924" spans="2:13" x14ac:dyDescent="0.3">
      <c r="B1924" s="5">
        <v>46327</v>
      </c>
      <c r="C1924" t="s">
        <v>46</v>
      </c>
      <c r="D1924" t="s">
        <v>47</v>
      </c>
      <c r="E1924" t="s">
        <v>20</v>
      </c>
      <c r="F1924" t="s">
        <v>18</v>
      </c>
      <c r="G1924">
        <v>66</v>
      </c>
      <c r="H1924">
        <v>131.07</v>
      </c>
      <c r="I1924">
        <v>93.42</v>
      </c>
      <c r="J1924">
        <v>3.55</v>
      </c>
      <c r="K1924">
        <v>8650.619999999999</v>
      </c>
      <c r="L1924">
        <v>6165.72</v>
      </c>
      <c r="M1924">
        <v>234.29999999999998</v>
      </c>
    </row>
    <row r="1925" spans="2:13" x14ac:dyDescent="0.3">
      <c r="B1925" s="5">
        <v>46327</v>
      </c>
      <c r="C1925" t="s">
        <v>48</v>
      </c>
      <c r="D1925" t="s">
        <v>47</v>
      </c>
      <c r="E1925" t="s">
        <v>20</v>
      </c>
      <c r="F1925" t="s">
        <v>18</v>
      </c>
      <c r="G1925">
        <v>56</v>
      </c>
      <c r="H1925">
        <v>108.97</v>
      </c>
      <c r="I1925">
        <v>77.010000000000005</v>
      </c>
      <c r="J1925">
        <v>3.55</v>
      </c>
      <c r="K1925">
        <v>6102.32</v>
      </c>
      <c r="L1925">
        <v>4312.5600000000004</v>
      </c>
      <c r="M1925">
        <v>198.79999999999998</v>
      </c>
    </row>
    <row r="1926" spans="2:13" x14ac:dyDescent="0.3">
      <c r="B1926" s="5">
        <v>46327</v>
      </c>
      <c r="C1926" t="s">
        <v>48</v>
      </c>
      <c r="D1926" t="s">
        <v>47</v>
      </c>
      <c r="E1926" t="s">
        <v>16</v>
      </c>
      <c r="F1926" t="s">
        <v>18</v>
      </c>
      <c r="G1926">
        <v>78</v>
      </c>
      <c r="H1926">
        <v>125.33</v>
      </c>
      <c r="I1926">
        <v>77</v>
      </c>
      <c r="J1926">
        <v>3.55</v>
      </c>
      <c r="K1926">
        <v>9775.74</v>
      </c>
      <c r="L1926">
        <v>6006</v>
      </c>
      <c r="M1926">
        <v>276.89999999999998</v>
      </c>
    </row>
    <row r="1927" spans="2:13" x14ac:dyDescent="0.3">
      <c r="B1927" s="5">
        <v>46327</v>
      </c>
      <c r="C1927" t="s">
        <v>50</v>
      </c>
      <c r="D1927" t="s">
        <v>47</v>
      </c>
      <c r="E1927" t="s">
        <v>16</v>
      </c>
      <c r="F1927" t="s">
        <v>18</v>
      </c>
      <c r="G1927">
        <v>114</v>
      </c>
      <c r="H1927">
        <v>91.43</v>
      </c>
      <c r="I1927">
        <v>55.6</v>
      </c>
      <c r="J1927">
        <v>3.55</v>
      </c>
      <c r="K1927">
        <v>10423.02</v>
      </c>
      <c r="L1927">
        <v>6338.4000000000005</v>
      </c>
      <c r="M1927">
        <v>404.7</v>
      </c>
    </row>
    <row r="1928" spans="2:13" x14ac:dyDescent="0.3">
      <c r="B1928" s="5">
        <v>46327</v>
      </c>
      <c r="C1928" t="s">
        <v>41</v>
      </c>
      <c r="D1928" t="s">
        <v>42</v>
      </c>
      <c r="E1928" t="s">
        <v>16</v>
      </c>
      <c r="F1928" t="s">
        <v>18</v>
      </c>
      <c r="G1928">
        <v>82</v>
      </c>
      <c r="H1928">
        <v>199.94</v>
      </c>
      <c r="I1928">
        <v>115.61</v>
      </c>
      <c r="J1928">
        <v>3.55</v>
      </c>
      <c r="K1928">
        <v>16395.079999999998</v>
      </c>
      <c r="L1928">
        <v>9480.02</v>
      </c>
      <c r="M1928">
        <v>291.09999999999997</v>
      </c>
    </row>
    <row r="1929" spans="2:13" x14ac:dyDescent="0.3">
      <c r="B1929" s="5">
        <v>46327</v>
      </c>
      <c r="C1929" t="s">
        <v>44</v>
      </c>
      <c r="D1929" t="s">
        <v>42</v>
      </c>
      <c r="E1929" t="s">
        <v>20</v>
      </c>
      <c r="F1929" t="s">
        <v>18</v>
      </c>
      <c r="G1929">
        <v>25</v>
      </c>
      <c r="H1929">
        <v>188.36</v>
      </c>
      <c r="I1929">
        <v>127.73</v>
      </c>
      <c r="J1929">
        <v>3.55</v>
      </c>
      <c r="K1929">
        <v>4709</v>
      </c>
      <c r="L1929">
        <v>3193.25</v>
      </c>
      <c r="M1929">
        <v>88.75</v>
      </c>
    </row>
    <row r="1930" spans="2:13" x14ac:dyDescent="0.3">
      <c r="B1930" s="5">
        <v>46327</v>
      </c>
      <c r="C1930" t="s">
        <v>44</v>
      </c>
      <c r="D1930" t="s">
        <v>42</v>
      </c>
      <c r="E1930" t="s">
        <v>16</v>
      </c>
      <c r="F1930" t="s">
        <v>18</v>
      </c>
      <c r="G1930">
        <v>35</v>
      </c>
      <c r="H1930">
        <v>216.73</v>
      </c>
      <c r="I1930">
        <v>127.71</v>
      </c>
      <c r="J1930">
        <v>3.55</v>
      </c>
      <c r="K1930">
        <v>7585.5499999999993</v>
      </c>
      <c r="L1930">
        <v>4469.8499999999995</v>
      </c>
      <c r="M1930">
        <v>124.25</v>
      </c>
    </row>
    <row r="1931" spans="2:13" x14ac:dyDescent="0.3">
      <c r="B1931" s="5">
        <v>46327</v>
      </c>
      <c r="C1931" t="s">
        <v>28</v>
      </c>
      <c r="D1931" t="s">
        <v>27</v>
      </c>
      <c r="E1931" t="s">
        <v>21</v>
      </c>
      <c r="F1931" t="s">
        <v>18</v>
      </c>
      <c r="G1931">
        <v>42</v>
      </c>
      <c r="H1931">
        <v>104.71</v>
      </c>
      <c r="I1931">
        <v>76.150000000000006</v>
      </c>
      <c r="J1931">
        <v>3.55</v>
      </c>
      <c r="K1931">
        <v>4397.82</v>
      </c>
      <c r="L1931">
        <v>3198.3</v>
      </c>
      <c r="M1931">
        <v>149.1</v>
      </c>
    </row>
    <row r="1932" spans="2:13" x14ac:dyDescent="0.3">
      <c r="B1932" s="5">
        <v>46327</v>
      </c>
      <c r="C1932" t="s">
        <v>36</v>
      </c>
      <c r="D1932" t="s">
        <v>37</v>
      </c>
      <c r="E1932" t="s">
        <v>16</v>
      </c>
      <c r="F1932" t="s">
        <v>18</v>
      </c>
      <c r="G1932">
        <v>96</v>
      </c>
      <c r="H1932">
        <v>186.68</v>
      </c>
      <c r="I1932">
        <v>140.87</v>
      </c>
      <c r="J1932">
        <v>3.55</v>
      </c>
      <c r="K1932">
        <v>17921.28</v>
      </c>
      <c r="L1932">
        <v>13523.52</v>
      </c>
      <c r="M1932">
        <v>340.79999999999995</v>
      </c>
    </row>
    <row r="1933" spans="2:13" x14ac:dyDescent="0.3">
      <c r="B1933" s="5">
        <v>46327</v>
      </c>
      <c r="C1933" t="s">
        <v>39</v>
      </c>
      <c r="D1933" t="s">
        <v>37</v>
      </c>
      <c r="E1933" t="s">
        <v>21</v>
      </c>
      <c r="F1933" t="s">
        <v>18</v>
      </c>
      <c r="G1933">
        <v>10</v>
      </c>
      <c r="H1933">
        <v>308.19</v>
      </c>
      <c r="I1933">
        <v>240.99</v>
      </c>
      <c r="J1933">
        <v>3.55</v>
      </c>
      <c r="K1933">
        <v>3081.9</v>
      </c>
      <c r="L1933">
        <v>2409.9</v>
      </c>
      <c r="M1933">
        <v>35.5</v>
      </c>
    </row>
    <row r="1934" spans="2:13" x14ac:dyDescent="0.3">
      <c r="B1934" s="5">
        <v>46327</v>
      </c>
      <c r="C1934" t="s">
        <v>39</v>
      </c>
      <c r="D1934" t="s">
        <v>37</v>
      </c>
      <c r="E1934" t="s">
        <v>16</v>
      </c>
      <c r="F1934" t="s">
        <v>18</v>
      </c>
      <c r="G1934">
        <v>24</v>
      </c>
      <c r="H1934">
        <v>323.24</v>
      </c>
      <c r="I1934">
        <v>241.11</v>
      </c>
      <c r="J1934">
        <v>3.55</v>
      </c>
      <c r="K1934">
        <v>7757.76</v>
      </c>
      <c r="L1934">
        <v>5786.64</v>
      </c>
      <c r="M1934">
        <v>85.199999999999989</v>
      </c>
    </row>
    <row r="1935" spans="2:13" x14ac:dyDescent="0.3">
      <c r="B1935" s="5">
        <v>46327</v>
      </c>
      <c r="C1935" t="s">
        <v>40</v>
      </c>
      <c r="D1935" t="s">
        <v>37</v>
      </c>
      <c r="E1935" t="s">
        <v>20</v>
      </c>
      <c r="F1935" t="s">
        <v>18</v>
      </c>
      <c r="G1935">
        <v>32</v>
      </c>
      <c r="H1935">
        <v>127.56</v>
      </c>
      <c r="I1935">
        <v>109.83</v>
      </c>
      <c r="J1935">
        <v>3.55</v>
      </c>
      <c r="K1935">
        <v>4081.92</v>
      </c>
      <c r="L1935">
        <v>3514.56</v>
      </c>
      <c r="M1935">
        <v>113.6</v>
      </c>
    </row>
    <row r="1936" spans="2:13" x14ac:dyDescent="0.3">
      <c r="B1936" s="5">
        <v>46357</v>
      </c>
      <c r="C1936" t="s">
        <v>33</v>
      </c>
      <c r="D1936" t="s">
        <v>32</v>
      </c>
      <c r="E1936" t="s">
        <v>20</v>
      </c>
      <c r="F1936" t="s">
        <v>18</v>
      </c>
      <c r="G1936">
        <v>162</v>
      </c>
      <c r="H1936">
        <v>114.8</v>
      </c>
      <c r="I1936">
        <v>94.74</v>
      </c>
      <c r="J1936">
        <v>3.55</v>
      </c>
      <c r="K1936">
        <v>18597.599999999999</v>
      </c>
      <c r="L1936">
        <v>15347.88</v>
      </c>
      <c r="M1936">
        <v>575.1</v>
      </c>
    </row>
    <row r="1937" spans="2:13" x14ac:dyDescent="0.3">
      <c r="B1937" s="5">
        <v>46357</v>
      </c>
      <c r="C1937" t="s">
        <v>46</v>
      </c>
      <c r="D1937" t="s">
        <v>47</v>
      </c>
      <c r="E1937" t="s">
        <v>20</v>
      </c>
      <c r="F1937" t="s">
        <v>18</v>
      </c>
      <c r="G1937">
        <v>73</v>
      </c>
      <c r="H1937">
        <v>131.07</v>
      </c>
      <c r="I1937">
        <v>93.42</v>
      </c>
      <c r="J1937">
        <v>3.55</v>
      </c>
      <c r="K1937">
        <v>9568.1099999999988</v>
      </c>
      <c r="L1937">
        <v>6819.66</v>
      </c>
      <c r="M1937">
        <v>259.14999999999998</v>
      </c>
    </row>
    <row r="1938" spans="2:13" x14ac:dyDescent="0.3">
      <c r="B1938" s="5">
        <v>46357</v>
      </c>
      <c r="C1938" t="s">
        <v>48</v>
      </c>
      <c r="D1938" t="s">
        <v>47</v>
      </c>
      <c r="E1938" t="s">
        <v>20</v>
      </c>
      <c r="F1938" t="s">
        <v>18</v>
      </c>
      <c r="G1938">
        <v>64</v>
      </c>
      <c r="H1938">
        <v>108.97</v>
      </c>
      <c r="I1938">
        <v>77.010000000000005</v>
      </c>
      <c r="J1938">
        <v>3.55</v>
      </c>
      <c r="K1938">
        <v>6974.08</v>
      </c>
      <c r="L1938">
        <v>4928.6400000000003</v>
      </c>
      <c r="M1938">
        <v>227.2</v>
      </c>
    </row>
    <row r="1939" spans="2:13" x14ac:dyDescent="0.3">
      <c r="B1939" s="5">
        <v>46357</v>
      </c>
      <c r="C1939" t="s">
        <v>48</v>
      </c>
      <c r="D1939" t="s">
        <v>47</v>
      </c>
      <c r="E1939" t="s">
        <v>16</v>
      </c>
      <c r="F1939" t="s">
        <v>18</v>
      </c>
      <c r="G1939">
        <v>94</v>
      </c>
      <c r="H1939">
        <v>125.33</v>
      </c>
      <c r="I1939">
        <v>77</v>
      </c>
      <c r="J1939">
        <v>3.55</v>
      </c>
      <c r="K1939">
        <v>11781.02</v>
      </c>
      <c r="L1939">
        <v>7238</v>
      </c>
      <c r="M1939">
        <v>333.7</v>
      </c>
    </row>
    <row r="1940" spans="2:13" x14ac:dyDescent="0.3">
      <c r="B1940" s="5">
        <v>46357</v>
      </c>
      <c r="C1940" t="s">
        <v>50</v>
      </c>
      <c r="D1940" t="s">
        <v>47</v>
      </c>
      <c r="E1940" t="s">
        <v>16</v>
      </c>
      <c r="F1940" t="s">
        <v>18</v>
      </c>
      <c r="G1940">
        <v>132</v>
      </c>
      <c r="H1940">
        <v>91.43</v>
      </c>
      <c r="I1940">
        <v>55.6</v>
      </c>
      <c r="J1940">
        <v>3.55</v>
      </c>
      <c r="K1940">
        <v>12068.76</v>
      </c>
      <c r="L1940">
        <v>7339.2</v>
      </c>
      <c r="M1940">
        <v>468.59999999999997</v>
      </c>
    </row>
    <row r="1941" spans="2:13" x14ac:dyDescent="0.3">
      <c r="B1941" s="5">
        <v>46357</v>
      </c>
      <c r="C1941" t="s">
        <v>41</v>
      </c>
      <c r="D1941" t="s">
        <v>42</v>
      </c>
      <c r="E1941" t="s">
        <v>16</v>
      </c>
      <c r="F1941" t="s">
        <v>18</v>
      </c>
      <c r="G1941">
        <v>94</v>
      </c>
      <c r="H1941">
        <v>199.94</v>
      </c>
      <c r="I1941">
        <v>115.61</v>
      </c>
      <c r="J1941">
        <v>3.55</v>
      </c>
      <c r="K1941">
        <v>18794.36</v>
      </c>
      <c r="L1941">
        <v>10867.34</v>
      </c>
      <c r="M1941">
        <v>333.7</v>
      </c>
    </row>
    <row r="1942" spans="2:13" x14ac:dyDescent="0.3">
      <c r="B1942" s="5">
        <v>46357</v>
      </c>
      <c r="C1942" t="s">
        <v>44</v>
      </c>
      <c r="D1942" t="s">
        <v>42</v>
      </c>
      <c r="E1942" t="s">
        <v>20</v>
      </c>
      <c r="F1942" t="s">
        <v>18</v>
      </c>
      <c r="G1942">
        <v>29</v>
      </c>
      <c r="H1942">
        <v>188.36</v>
      </c>
      <c r="I1942">
        <v>127.73</v>
      </c>
      <c r="J1942">
        <v>3.55</v>
      </c>
      <c r="K1942">
        <v>5462.4400000000005</v>
      </c>
      <c r="L1942">
        <v>3704.17</v>
      </c>
      <c r="M1942">
        <v>102.94999999999999</v>
      </c>
    </row>
    <row r="1943" spans="2:13" x14ac:dyDescent="0.3">
      <c r="B1943" s="5">
        <v>46357</v>
      </c>
      <c r="C1943" t="s">
        <v>44</v>
      </c>
      <c r="D1943" t="s">
        <v>42</v>
      </c>
      <c r="E1943" t="s">
        <v>16</v>
      </c>
      <c r="F1943" t="s">
        <v>18</v>
      </c>
      <c r="G1943">
        <v>43</v>
      </c>
      <c r="H1943">
        <v>216.73</v>
      </c>
      <c r="I1943">
        <v>127.71</v>
      </c>
      <c r="J1943">
        <v>3.55</v>
      </c>
      <c r="K1943">
        <v>9319.39</v>
      </c>
      <c r="L1943">
        <v>5491.53</v>
      </c>
      <c r="M1943">
        <v>152.65</v>
      </c>
    </row>
    <row r="1944" spans="2:13" x14ac:dyDescent="0.3">
      <c r="B1944" s="5">
        <v>46357</v>
      </c>
      <c r="C1944" t="s">
        <v>28</v>
      </c>
      <c r="D1944" t="s">
        <v>27</v>
      </c>
      <c r="E1944" t="s">
        <v>21</v>
      </c>
      <c r="F1944" t="s">
        <v>18</v>
      </c>
      <c r="G1944">
        <v>48</v>
      </c>
      <c r="H1944">
        <v>104.71</v>
      </c>
      <c r="I1944">
        <v>76.150000000000006</v>
      </c>
      <c r="J1944">
        <v>3.55</v>
      </c>
      <c r="K1944">
        <v>5026.08</v>
      </c>
      <c r="L1944">
        <v>3655.2000000000003</v>
      </c>
      <c r="M1944">
        <v>170.39999999999998</v>
      </c>
    </row>
    <row r="1945" spans="2:13" x14ac:dyDescent="0.3">
      <c r="B1945" s="5">
        <v>46357</v>
      </c>
      <c r="C1945" t="s">
        <v>36</v>
      </c>
      <c r="D1945" t="s">
        <v>37</v>
      </c>
      <c r="E1945" t="s">
        <v>16</v>
      </c>
      <c r="F1945" t="s">
        <v>18</v>
      </c>
      <c r="G1945">
        <v>106</v>
      </c>
      <c r="H1945">
        <v>186.68</v>
      </c>
      <c r="I1945">
        <v>140.87</v>
      </c>
      <c r="J1945">
        <v>3.55</v>
      </c>
      <c r="K1945">
        <v>19788.080000000002</v>
      </c>
      <c r="L1945">
        <v>14932.220000000001</v>
      </c>
      <c r="M1945">
        <v>376.29999999999995</v>
      </c>
    </row>
    <row r="1946" spans="2:13" x14ac:dyDescent="0.3">
      <c r="B1946" s="5">
        <v>46357</v>
      </c>
      <c r="C1946" t="s">
        <v>39</v>
      </c>
      <c r="D1946" t="s">
        <v>37</v>
      </c>
      <c r="E1946" t="s">
        <v>21</v>
      </c>
      <c r="F1946" t="s">
        <v>18</v>
      </c>
      <c r="G1946">
        <v>12</v>
      </c>
      <c r="H1946">
        <v>308.19</v>
      </c>
      <c r="I1946">
        <v>240.99</v>
      </c>
      <c r="J1946">
        <v>3.55</v>
      </c>
      <c r="K1946">
        <v>3698.2799999999997</v>
      </c>
      <c r="L1946">
        <v>2891.88</v>
      </c>
      <c r="M1946">
        <v>42.599999999999994</v>
      </c>
    </row>
    <row r="1947" spans="2:13" x14ac:dyDescent="0.3">
      <c r="B1947" s="5">
        <v>46357</v>
      </c>
      <c r="C1947" t="s">
        <v>39</v>
      </c>
      <c r="D1947" t="s">
        <v>37</v>
      </c>
      <c r="E1947" t="s">
        <v>16</v>
      </c>
      <c r="F1947" t="s">
        <v>18</v>
      </c>
      <c r="G1947">
        <v>28</v>
      </c>
      <c r="H1947">
        <v>323.24</v>
      </c>
      <c r="I1947">
        <v>241.11</v>
      </c>
      <c r="J1947">
        <v>3.55</v>
      </c>
      <c r="K1947">
        <v>9050.7200000000012</v>
      </c>
      <c r="L1947">
        <v>6751.08</v>
      </c>
      <c r="M1947">
        <v>99.399999999999991</v>
      </c>
    </row>
    <row r="1948" spans="2:13" x14ac:dyDescent="0.3">
      <c r="B1948" s="5">
        <v>46357</v>
      </c>
      <c r="C1948" t="s">
        <v>40</v>
      </c>
      <c r="D1948" t="s">
        <v>37</v>
      </c>
      <c r="E1948" t="s">
        <v>20</v>
      </c>
      <c r="F1948" t="s">
        <v>18</v>
      </c>
      <c r="G1948">
        <v>37</v>
      </c>
      <c r="H1948">
        <v>127.56</v>
      </c>
      <c r="I1948">
        <v>109.83</v>
      </c>
      <c r="J1948">
        <v>3.55</v>
      </c>
      <c r="K1948">
        <v>4719.72</v>
      </c>
      <c r="L1948">
        <v>4063.71</v>
      </c>
      <c r="M1948">
        <v>131.35</v>
      </c>
    </row>
    <row r="1949" spans="2:13" x14ac:dyDescent="0.3">
      <c r="B1949" s="5">
        <v>46023</v>
      </c>
      <c r="C1949" t="s">
        <v>14</v>
      </c>
      <c r="D1949" t="s">
        <v>15</v>
      </c>
      <c r="E1949" t="s">
        <v>21</v>
      </c>
      <c r="F1949" t="s">
        <v>18</v>
      </c>
      <c r="G1949">
        <v>36</v>
      </c>
      <c r="H1949">
        <v>270.77999999999997</v>
      </c>
      <c r="I1949">
        <v>210.42</v>
      </c>
      <c r="J1949">
        <v>3.54</v>
      </c>
      <c r="K1949">
        <v>9748.0799999999981</v>
      </c>
      <c r="L1949">
        <v>7575.12</v>
      </c>
      <c r="M1949">
        <v>127.44</v>
      </c>
    </row>
    <row r="1950" spans="2:13" x14ac:dyDescent="0.3">
      <c r="B1950" s="5">
        <v>46023</v>
      </c>
      <c r="C1950" t="s">
        <v>23</v>
      </c>
      <c r="D1950" t="s">
        <v>15</v>
      </c>
      <c r="E1950" t="s">
        <v>16</v>
      </c>
      <c r="F1950" t="s">
        <v>18</v>
      </c>
      <c r="G1950">
        <v>226</v>
      </c>
      <c r="H1950">
        <v>125.69</v>
      </c>
      <c r="I1950">
        <v>91.98</v>
      </c>
      <c r="J1950">
        <v>3.54</v>
      </c>
      <c r="K1950">
        <v>28405.94</v>
      </c>
      <c r="L1950">
        <v>20787.48</v>
      </c>
      <c r="M1950">
        <v>800.04</v>
      </c>
    </row>
    <row r="1951" spans="2:13" x14ac:dyDescent="0.3">
      <c r="B1951" s="5">
        <v>46023</v>
      </c>
      <c r="C1951" t="s">
        <v>24</v>
      </c>
      <c r="D1951" t="s">
        <v>15</v>
      </c>
      <c r="E1951" t="s">
        <v>20</v>
      </c>
      <c r="F1951" t="s">
        <v>18</v>
      </c>
      <c r="G1951">
        <v>71</v>
      </c>
      <c r="H1951">
        <v>181.74</v>
      </c>
      <c r="I1951">
        <v>154.9</v>
      </c>
      <c r="J1951">
        <v>3.54</v>
      </c>
      <c r="K1951">
        <v>12903.54</v>
      </c>
      <c r="L1951">
        <v>10997.9</v>
      </c>
      <c r="M1951">
        <v>251.34</v>
      </c>
    </row>
    <row r="1952" spans="2:13" x14ac:dyDescent="0.3">
      <c r="B1952" s="5">
        <v>46023</v>
      </c>
      <c r="C1952" t="s">
        <v>25</v>
      </c>
      <c r="D1952" t="s">
        <v>15</v>
      </c>
      <c r="E1952" t="s">
        <v>16</v>
      </c>
      <c r="F1952" t="s">
        <v>18</v>
      </c>
      <c r="G1952">
        <v>50</v>
      </c>
      <c r="H1952">
        <v>363.84</v>
      </c>
      <c r="I1952">
        <v>272.05</v>
      </c>
      <c r="J1952">
        <v>3.54</v>
      </c>
      <c r="K1952">
        <v>18192</v>
      </c>
      <c r="L1952">
        <v>13602.5</v>
      </c>
      <c r="M1952">
        <v>177</v>
      </c>
    </row>
    <row r="1953" spans="2:13" x14ac:dyDescent="0.3">
      <c r="B1953" s="5">
        <v>46023</v>
      </c>
      <c r="C1953" t="s">
        <v>34</v>
      </c>
      <c r="D1953" t="s">
        <v>32</v>
      </c>
      <c r="E1953" t="s">
        <v>16</v>
      </c>
      <c r="F1953" t="s">
        <v>18</v>
      </c>
      <c r="G1953">
        <v>170</v>
      </c>
      <c r="H1953">
        <v>102.04</v>
      </c>
      <c r="I1953">
        <v>72.819999999999993</v>
      </c>
      <c r="J1953">
        <v>3.54</v>
      </c>
      <c r="K1953">
        <v>17346.8</v>
      </c>
      <c r="L1953">
        <v>12379.4</v>
      </c>
      <c r="M1953">
        <v>601.79999999999995</v>
      </c>
    </row>
    <row r="1954" spans="2:13" x14ac:dyDescent="0.3">
      <c r="B1954" s="5">
        <v>46023</v>
      </c>
      <c r="C1954" t="s">
        <v>35</v>
      </c>
      <c r="D1954" t="s">
        <v>32</v>
      </c>
      <c r="E1954" t="s">
        <v>20</v>
      </c>
      <c r="F1954" t="s">
        <v>18</v>
      </c>
      <c r="G1954">
        <v>27</v>
      </c>
      <c r="H1954">
        <v>174.74</v>
      </c>
      <c r="I1954">
        <v>139.65</v>
      </c>
      <c r="J1954">
        <v>3.54</v>
      </c>
      <c r="K1954">
        <v>4717.9800000000005</v>
      </c>
      <c r="L1954">
        <v>3770.55</v>
      </c>
      <c r="M1954">
        <v>95.58</v>
      </c>
    </row>
    <row r="1955" spans="2:13" x14ac:dyDescent="0.3">
      <c r="B1955" s="5">
        <v>46023</v>
      </c>
      <c r="C1955" t="s">
        <v>48</v>
      </c>
      <c r="D1955" t="s">
        <v>47</v>
      </c>
      <c r="E1955" t="s">
        <v>21</v>
      </c>
      <c r="F1955" t="s">
        <v>18</v>
      </c>
      <c r="G1955">
        <v>28</v>
      </c>
      <c r="H1955">
        <v>118.92</v>
      </c>
      <c r="I1955">
        <v>76.92</v>
      </c>
      <c r="J1955">
        <v>3.54</v>
      </c>
      <c r="K1955">
        <v>3329.76</v>
      </c>
      <c r="L1955">
        <v>2153.7600000000002</v>
      </c>
      <c r="M1955">
        <v>99.12</v>
      </c>
    </row>
    <row r="1956" spans="2:13" x14ac:dyDescent="0.3">
      <c r="B1956" s="5">
        <v>46023</v>
      </c>
      <c r="C1956" t="s">
        <v>41</v>
      </c>
      <c r="D1956" t="s">
        <v>42</v>
      </c>
      <c r="E1956" t="s">
        <v>21</v>
      </c>
      <c r="F1956" t="s">
        <v>18</v>
      </c>
      <c r="G1956">
        <v>24</v>
      </c>
      <c r="H1956">
        <v>189.99</v>
      </c>
      <c r="I1956">
        <v>115.74</v>
      </c>
      <c r="J1956">
        <v>3.54</v>
      </c>
      <c r="K1956">
        <v>4559.76</v>
      </c>
      <c r="L1956">
        <v>2777.7599999999998</v>
      </c>
      <c r="M1956">
        <v>84.960000000000008</v>
      </c>
    </row>
    <row r="1957" spans="2:13" x14ac:dyDescent="0.3">
      <c r="B1957" s="5">
        <v>46023</v>
      </c>
      <c r="C1957" t="s">
        <v>45</v>
      </c>
      <c r="D1957" t="s">
        <v>42</v>
      </c>
      <c r="E1957" t="s">
        <v>20</v>
      </c>
      <c r="F1957" t="s">
        <v>18</v>
      </c>
      <c r="G1957">
        <v>31</v>
      </c>
      <c r="H1957">
        <v>88.37</v>
      </c>
      <c r="I1957">
        <v>58.07</v>
      </c>
      <c r="J1957">
        <v>3.54</v>
      </c>
      <c r="K1957">
        <v>2739.4700000000003</v>
      </c>
      <c r="L1957">
        <v>1800.17</v>
      </c>
      <c r="M1957">
        <v>109.74</v>
      </c>
    </row>
    <row r="1958" spans="2:13" x14ac:dyDescent="0.3">
      <c r="B1958" s="5">
        <v>46023</v>
      </c>
      <c r="C1958" t="s">
        <v>26</v>
      </c>
      <c r="D1958" t="s">
        <v>27</v>
      </c>
      <c r="E1958" t="s">
        <v>21</v>
      </c>
      <c r="F1958" t="s">
        <v>18</v>
      </c>
      <c r="G1958">
        <v>59</v>
      </c>
      <c r="H1958">
        <v>132.72</v>
      </c>
      <c r="I1958">
        <v>98.1</v>
      </c>
      <c r="J1958">
        <v>3.54</v>
      </c>
      <c r="K1958">
        <v>7830.48</v>
      </c>
      <c r="L1958">
        <v>5787.9</v>
      </c>
      <c r="M1958">
        <v>208.86</v>
      </c>
    </row>
    <row r="1959" spans="2:13" x14ac:dyDescent="0.3">
      <c r="B1959" s="5">
        <v>46023</v>
      </c>
      <c r="C1959" t="s">
        <v>28</v>
      </c>
      <c r="D1959" t="s">
        <v>27</v>
      </c>
      <c r="E1959" t="s">
        <v>16</v>
      </c>
      <c r="F1959" t="s">
        <v>18</v>
      </c>
      <c r="G1959">
        <v>102</v>
      </c>
      <c r="H1959">
        <v>110.57</v>
      </c>
      <c r="I1959">
        <v>76.11</v>
      </c>
      <c r="J1959">
        <v>3.54</v>
      </c>
      <c r="K1959">
        <v>11278.14</v>
      </c>
      <c r="L1959">
        <v>7763.22</v>
      </c>
      <c r="M1959">
        <v>361.08</v>
      </c>
    </row>
    <row r="1960" spans="2:13" x14ac:dyDescent="0.3">
      <c r="B1960" s="5">
        <v>46023</v>
      </c>
      <c r="C1960" t="s">
        <v>30</v>
      </c>
      <c r="D1960" t="s">
        <v>27</v>
      </c>
      <c r="E1960" t="s">
        <v>20</v>
      </c>
      <c r="F1960" t="s">
        <v>18</v>
      </c>
      <c r="G1960">
        <v>90</v>
      </c>
      <c r="H1960">
        <v>85.27</v>
      </c>
      <c r="I1960">
        <v>67.84</v>
      </c>
      <c r="J1960">
        <v>3.54</v>
      </c>
      <c r="K1960">
        <v>7674.2999999999993</v>
      </c>
      <c r="L1960">
        <v>6105.6</v>
      </c>
      <c r="M1960">
        <v>318.60000000000002</v>
      </c>
    </row>
    <row r="1961" spans="2:13" x14ac:dyDescent="0.3">
      <c r="B1961" s="5">
        <v>46023</v>
      </c>
      <c r="C1961" t="s">
        <v>30</v>
      </c>
      <c r="D1961" t="s">
        <v>27</v>
      </c>
      <c r="E1961" t="s">
        <v>21</v>
      </c>
      <c r="F1961" t="s">
        <v>18</v>
      </c>
      <c r="G1961">
        <v>53</v>
      </c>
      <c r="H1961">
        <v>93.08</v>
      </c>
      <c r="I1961">
        <v>67.86</v>
      </c>
      <c r="J1961">
        <v>3.54</v>
      </c>
      <c r="K1961">
        <v>4933.24</v>
      </c>
      <c r="L1961">
        <v>3596.58</v>
      </c>
      <c r="M1961">
        <v>187.62</v>
      </c>
    </row>
    <row r="1962" spans="2:13" x14ac:dyDescent="0.3">
      <c r="B1962" s="5">
        <v>46023</v>
      </c>
      <c r="C1962" t="s">
        <v>39</v>
      </c>
      <c r="D1962" t="s">
        <v>37</v>
      </c>
      <c r="E1962" t="s">
        <v>20</v>
      </c>
      <c r="F1962" t="s">
        <v>18</v>
      </c>
      <c r="G1962">
        <v>16</v>
      </c>
      <c r="H1962">
        <v>282.51</v>
      </c>
      <c r="I1962">
        <v>240.98</v>
      </c>
      <c r="J1962">
        <v>3.54</v>
      </c>
      <c r="K1962">
        <v>4520.16</v>
      </c>
      <c r="L1962">
        <v>3855.68</v>
      </c>
      <c r="M1962">
        <v>56.64</v>
      </c>
    </row>
    <row r="1963" spans="2:13" x14ac:dyDescent="0.3">
      <c r="B1963" s="5">
        <v>46023</v>
      </c>
      <c r="C1963" t="s">
        <v>40</v>
      </c>
      <c r="D1963" t="s">
        <v>37</v>
      </c>
      <c r="E1963" t="s">
        <v>16</v>
      </c>
      <c r="F1963" t="s">
        <v>18</v>
      </c>
      <c r="G1963">
        <v>43</v>
      </c>
      <c r="H1963">
        <v>146.97999999999999</v>
      </c>
      <c r="I1963">
        <v>109.72</v>
      </c>
      <c r="J1963">
        <v>3.54</v>
      </c>
      <c r="K1963">
        <v>6320.1399999999994</v>
      </c>
      <c r="L1963">
        <v>4717.96</v>
      </c>
      <c r="M1963">
        <v>152.22</v>
      </c>
    </row>
    <row r="1964" spans="2:13" x14ac:dyDescent="0.3">
      <c r="B1964" s="5">
        <v>46054</v>
      </c>
      <c r="C1964" t="s">
        <v>14</v>
      </c>
      <c r="D1964" t="s">
        <v>15</v>
      </c>
      <c r="E1964" t="s">
        <v>21</v>
      </c>
      <c r="F1964" t="s">
        <v>18</v>
      </c>
      <c r="G1964">
        <v>36</v>
      </c>
      <c r="H1964">
        <v>270.77999999999997</v>
      </c>
      <c r="I1964">
        <v>210.42</v>
      </c>
      <c r="J1964">
        <v>3.54</v>
      </c>
      <c r="K1964">
        <v>9748.0799999999981</v>
      </c>
      <c r="L1964">
        <v>7575.12</v>
      </c>
      <c r="M1964">
        <v>127.44</v>
      </c>
    </row>
    <row r="1965" spans="2:13" x14ac:dyDescent="0.3">
      <c r="B1965" s="5">
        <v>46054</v>
      </c>
      <c r="C1965" t="s">
        <v>23</v>
      </c>
      <c r="D1965" t="s">
        <v>15</v>
      </c>
      <c r="E1965" t="s">
        <v>16</v>
      </c>
      <c r="F1965" t="s">
        <v>18</v>
      </c>
      <c r="G1965">
        <v>233</v>
      </c>
      <c r="H1965">
        <v>125.69</v>
      </c>
      <c r="I1965">
        <v>91.98</v>
      </c>
      <c r="J1965">
        <v>3.54</v>
      </c>
      <c r="K1965">
        <v>29285.77</v>
      </c>
      <c r="L1965">
        <v>21431.34</v>
      </c>
      <c r="M1965">
        <v>824.82</v>
      </c>
    </row>
    <row r="1966" spans="2:13" x14ac:dyDescent="0.3">
      <c r="B1966" s="5">
        <v>46054</v>
      </c>
      <c r="C1966" t="s">
        <v>24</v>
      </c>
      <c r="D1966" t="s">
        <v>15</v>
      </c>
      <c r="E1966" t="s">
        <v>20</v>
      </c>
      <c r="F1966" t="s">
        <v>18</v>
      </c>
      <c r="G1966">
        <v>71</v>
      </c>
      <c r="H1966">
        <v>181.74</v>
      </c>
      <c r="I1966">
        <v>154.9</v>
      </c>
      <c r="J1966">
        <v>3.54</v>
      </c>
      <c r="K1966">
        <v>12903.54</v>
      </c>
      <c r="L1966">
        <v>10997.9</v>
      </c>
      <c r="M1966">
        <v>251.34</v>
      </c>
    </row>
    <row r="1967" spans="2:13" x14ac:dyDescent="0.3">
      <c r="B1967" s="5">
        <v>46054</v>
      </c>
      <c r="C1967" t="s">
        <v>25</v>
      </c>
      <c r="D1967" t="s">
        <v>15</v>
      </c>
      <c r="E1967" t="s">
        <v>16</v>
      </c>
      <c r="F1967" t="s">
        <v>18</v>
      </c>
      <c r="G1967">
        <v>46</v>
      </c>
      <c r="H1967">
        <v>363.84</v>
      </c>
      <c r="I1967">
        <v>272.05</v>
      </c>
      <c r="J1967">
        <v>3.54</v>
      </c>
      <c r="K1967">
        <v>16736.64</v>
      </c>
      <c r="L1967">
        <v>12514.300000000001</v>
      </c>
      <c r="M1967">
        <v>162.84</v>
      </c>
    </row>
    <row r="1968" spans="2:13" x14ac:dyDescent="0.3">
      <c r="B1968" s="5">
        <v>46054</v>
      </c>
      <c r="C1968" t="s">
        <v>34</v>
      </c>
      <c r="D1968" t="s">
        <v>32</v>
      </c>
      <c r="E1968" t="s">
        <v>16</v>
      </c>
      <c r="F1968" t="s">
        <v>18</v>
      </c>
      <c r="G1968">
        <v>172</v>
      </c>
      <c r="H1968">
        <v>102.04</v>
      </c>
      <c r="I1968">
        <v>72.819999999999993</v>
      </c>
      <c r="J1968">
        <v>3.54</v>
      </c>
      <c r="K1968">
        <v>17550.88</v>
      </c>
      <c r="L1968">
        <v>12525.039999999999</v>
      </c>
      <c r="M1968">
        <v>608.88</v>
      </c>
    </row>
    <row r="1969" spans="2:13" x14ac:dyDescent="0.3">
      <c r="B1969" s="5">
        <v>46054</v>
      </c>
      <c r="C1969" t="s">
        <v>35</v>
      </c>
      <c r="D1969" t="s">
        <v>32</v>
      </c>
      <c r="E1969" t="s">
        <v>20</v>
      </c>
      <c r="F1969" t="s">
        <v>18</v>
      </c>
      <c r="G1969">
        <v>26</v>
      </c>
      <c r="H1969">
        <v>174.74</v>
      </c>
      <c r="I1969">
        <v>139.65</v>
      </c>
      <c r="J1969">
        <v>3.54</v>
      </c>
      <c r="K1969">
        <v>4543.24</v>
      </c>
      <c r="L1969">
        <v>3630.9</v>
      </c>
      <c r="M1969">
        <v>92.04</v>
      </c>
    </row>
    <row r="1970" spans="2:13" x14ac:dyDescent="0.3">
      <c r="B1970" s="5">
        <v>46054</v>
      </c>
      <c r="C1970" t="s">
        <v>48</v>
      </c>
      <c r="D1970" t="s">
        <v>47</v>
      </c>
      <c r="E1970" t="s">
        <v>21</v>
      </c>
      <c r="F1970" t="s">
        <v>18</v>
      </c>
      <c r="G1970">
        <v>26</v>
      </c>
      <c r="H1970">
        <v>118.92</v>
      </c>
      <c r="I1970">
        <v>76.92</v>
      </c>
      <c r="J1970">
        <v>3.54</v>
      </c>
      <c r="K1970">
        <v>3091.92</v>
      </c>
      <c r="L1970">
        <v>1999.92</v>
      </c>
      <c r="M1970">
        <v>92.04</v>
      </c>
    </row>
    <row r="1971" spans="2:13" x14ac:dyDescent="0.3">
      <c r="B1971" s="5">
        <v>46054</v>
      </c>
      <c r="C1971" t="s">
        <v>41</v>
      </c>
      <c r="D1971" t="s">
        <v>42</v>
      </c>
      <c r="E1971" t="s">
        <v>21</v>
      </c>
      <c r="F1971" t="s">
        <v>18</v>
      </c>
      <c r="G1971">
        <v>23</v>
      </c>
      <c r="H1971">
        <v>189.99</v>
      </c>
      <c r="I1971">
        <v>115.74</v>
      </c>
      <c r="J1971">
        <v>3.54</v>
      </c>
      <c r="K1971">
        <v>4369.7700000000004</v>
      </c>
      <c r="L1971">
        <v>2662.02</v>
      </c>
      <c r="M1971">
        <v>81.42</v>
      </c>
    </row>
    <row r="1972" spans="2:13" x14ac:dyDescent="0.3">
      <c r="B1972" s="5">
        <v>46054</v>
      </c>
      <c r="C1972" t="s">
        <v>45</v>
      </c>
      <c r="D1972" t="s">
        <v>42</v>
      </c>
      <c r="E1972" t="s">
        <v>20</v>
      </c>
      <c r="F1972" t="s">
        <v>18</v>
      </c>
      <c r="G1972">
        <v>29</v>
      </c>
      <c r="H1972">
        <v>88.37</v>
      </c>
      <c r="I1972">
        <v>58.07</v>
      </c>
      <c r="J1972">
        <v>3.54</v>
      </c>
      <c r="K1972">
        <v>2562.73</v>
      </c>
      <c r="L1972">
        <v>1684.03</v>
      </c>
      <c r="M1972">
        <v>102.66</v>
      </c>
    </row>
    <row r="1973" spans="2:13" x14ac:dyDescent="0.3">
      <c r="B1973" s="5">
        <v>46054</v>
      </c>
      <c r="C1973" t="s">
        <v>26</v>
      </c>
      <c r="D1973" t="s">
        <v>27</v>
      </c>
      <c r="E1973" t="s">
        <v>21</v>
      </c>
      <c r="F1973" t="s">
        <v>18</v>
      </c>
      <c r="G1973">
        <v>54</v>
      </c>
      <c r="H1973">
        <v>132.72</v>
      </c>
      <c r="I1973">
        <v>98.1</v>
      </c>
      <c r="J1973">
        <v>3.54</v>
      </c>
      <c r="K1973">
        <v>7166.88</v>
      </c>
      <c r="L1973">
        <v>5297.4</v>
      </c>
      <c r="M1973">
        <v>191.16</v>
      </c>
    </row>
    <row r="1974" spans="2:13" x14ac:dyDescent="0.3">
      <c r="B1974" s="5">
        <v>46054</v>
      </c>
      <c r="C1974" t="s">
        <v>28</v>
      </c>
      <c r="D1974" t="s">
        <v>27</v>
      </c>
      <c r="E1974" t="s">
        <v>16</v>
      </c>
      <c r="F1974" t="s">
        <v>18</v>
      </c>
      <c r="G1974">
        <v>93</v>
      </c>
      <c r="H1974">
        <v>110.57</v>
      </c>
      <c r="I1974">
        <v>76.11</v>
      </c>
      <c r="J1974">
        <v>3.54</v>
      </c>
      <c r="K1974">
        <v>10283.01</v>
      </c>
      <c r="L1974">
        <v>7078.23</v>
      </c>
      <c r="M1974">
        <v>329.22</v>
      </c>
    </row>
    <row r="1975" spans="2:13" x14ac:dyDescent="0.3">
      <c r="B1975" s="5">
        <v>46054</v>
      </c>
      <c r="C1975" t="s">
        <v>30</v>
      </c>
      <c r="D1975" t="s">
        <v>27</v>
      </c>
      <c r="E1975" t="s">
        <v>20</v>
      </c>
      <c r="F1975" t="s">
        <v>18</v>
      </c>
      <c r="G1975">
        <v>85</v>
      </c>
      <c r="H1975">
        <v>85.27</v>
      </c>
      <c r="I1975">
        <v>67.84</v>
      </c>
      <c r="J1975">
        <v>3.54</v>
      </c>
      <c r="K1975">
        <v>7247.95</v>
      </c>
      <c r="L1975">
        <v>5766.4000000000005</v>
      </c>
      <c r="M1975">
        <v>300.89999999999998</v>
      </c>
    </row>
    <row r="1976" spans="2:13" x14ac:dyDescent="0.3">
      <c r="B1976" s="5">
        <v>46054</v>
      </c>
      <c r="C1976" t="s">
        <v>30</v>
      </c>
      <c r="D1976" t="s">
        <v>27</v>
      </c>
      <c r="E1976" t="s">
        <v>21</v>
      </c>
      <c r="F1976" t="s">
        <v>18</v>
      </c>
      <c r="G1976">
        <v>50</v>
      </c>
      <c r="H1976">
        <v>93.08</v>
      </c>
      <c r="I1976">
        <v>67.86</v>
      </c>
      <c r="J1976">
        <v>3.54</v>
      </c>
      <c r="K1976">
        <v>4654</v>
      </c>
      <c r="L1976">
        <v>3393</v>
      </c>
      <c r="M1976">
        <v>177</v>
      </c>
    </row>
    <row r="1977" spans="2:13" x14ac:dyDescent="0.3">
      <c r="B1977" s="5">
        <v>46054</v>
      </c>
      <c r="C1977" t="s">
        <v>39</v>
      </c>
      <c r="D1977" t="s">
        <v>37</v>
      </c>
      <c r="E1977" t="s">
        <v>20</v>
      </c>
      <c r="F1977" t="s">
        <v>18</v>
      </c>
      <c r="G1977">
        <v>17</v>
      </c>
      <c r="H1977">
        <v>282.51</v>
      </c>
      <c r="I1977">
        <v>240.98</v>
      </c>
      <c r="J1977">
        <v>3.54</v>
      </c>
      <c r="K1977">
        <v>4802.67</v>
      </c>
      <c r="L1977">
        <v>4096.66</v>
      </c>
      <c r="M1977">
        <v>60.18</v>
      </c>
    </row>
    <row r="1978" spans="2:13" x14ac:dyDescent="0.3">
      <c r="B1978" s="5">
        <v>46054</v>
      </c>
      <c r="C1978" t="s">
        <v>40</v>
      </c>
      <c r="D1978" t="s">
        <v>37</v>
      </c>
      <c r="E1978" t="s">
        <v>16</v>
      </c>
      <c r="F1978" t="s">
        <v>18</v>
      </c>
      <c r="G1978">
        <v>44</v>
      </c>
      <c r="H1978">
        <v>146.97999999999999</v>
      </c>
      <c r="I1978">
        <v>109.72</v>
      </c>
      <c r="J1978">
        <v>3.54</v>
      </c>
      <c r="K1978">
        <v>6467.12</v>
      </c>
      <c r="L1978">
        <v>4827.68</v>
      </c>
      <c r="M1978">
        <v>155.76</v>
      </c>
    </row>
    <row r="1979" spans="2:13" x14ac:dyDescent="0.3">
      <c r="B1979" s="5">
        <v>46082</v>
      </c>
      <c r="C1979" t="s">
        <v>14</v>
      </c>
      <c r="D1979" t="s">
        <v>15</v>
      </c>
      <c r="E1979" t="s">
        <v>21</v>
      </c>
      <c r="F1979" t="s">
        <v>18</v>
      </c>
      <c r="G1979">
        <v>39</v>
      </c>
      <c r="H1979">
        <v>270.77999999999997</v>
      </c>
      <c r="I1979">
        <v>210.42</v>
      </c>
      <c r="J1979">
        <v>3.54</v>
      </c>
      <c r="K1979">
        <v>10560.419999999998</v>
      </c>
      <c r="L1979">
        <v>8206.3799999999992</v>
      </c>
      <c r="M1979">
        <v>138.06</v>
      </c>
    </row>
    <row r="1980" spans="2:13" x14ac:dyDescent="0.3">
      <c r="B1980" s="5">
        <v>46082</v>
      </c>
      <c r="C1980" t="s">
        <v>23</v>
      </c>
      <c r="D1980" t="s">
        <v>15</v>
      </c>
      <c r="E1980" t="s">
        <v>16</v>
      </c>
      <c r="F1980" t="s">
        <v>18</v>
      </c>
      <c r="G1980">
        <v>241</v>
      </c>
      <c r="H1980">
        <v>125.69</v>
      </c>
      <c r="I1980">
        <v>91.98</v>
      </c>
      <c r="J1980">
        <v>3.54</v>
      </c>
      <c r="K1980">
        <v>30291.29</v>
      </c>
      <c r="L1980">
        <v>22167.18</v>
      </c>
      <c r="M1980">
        <v>853.14</v>
      </c>
    </row>
    <row r="1981" spans="2:13" x14ac:dyDescent="0.3">
      <c r="B1981" s="5">
        <v>46082</v>
      </c>
      <c r="C1981" t="s">
        <v>24</v>
      </c>
      <c r="D1981" t="s">
        <v>15</v>
      </c>
      <c r="E1981" t="s">
        <v>20</v>
      </c>
      <c r="F1981" t="s">
        <v>18</v>
      </c>
      <c r="G1981">
        <v>72</v>
      </c>
      <c r="H1981">
        <v>181.74</v>
      </c>
      <c r="I1981">
        <v>154.9</v>
      </c>
      <c r="J1981">
        <v>3.54</v>
      </c>
      <c r="K1981">
        <v>13085.28</v>
      </c>
      <c r="L1981">
        <v>11152.800000000001</v>
      </c>
      <c r="M1981">
        <v>254.88</v>
      </c>
    </row>
    <row r="1982" spans="2:13" x14ac:dyDescent="0.3">
      <c r="B1982" s="5">
        <v>46082</v>
      </c>
      <c r="C1982" t="s">
        <v>25</v>
      </c>
      <c r="D1982" t="s">
        <v>15</v>
      </c>
      <c r="E1982" t="s">
        <v>16</v>
      </c>
      <c r="F1982" t="s">
        <v>18</v>
      </c>
      <c r="G1982">
        <v>50</v>
      </c>
      <c r="H1982">
        <v>363.84</v>
      </c>
      <c r="I1982">
        <v>272.05</v>
      </c>
      <c r="J1982">
        <v>3.54</v>
      </c>
      <c r="K1982">
        <v>18192</v>
      </c>
      <c r="L1982">
        <v>13602.5</v>
      </c>
      <c r="M1982">
        <v>177</v>
      </c>
    </row>
    <row r="1983" spans="2:13" x14ac:dyDescent="0.3">
      <c r="B1983" s="5">
        <v>46082</v>
      </c>
      <c r="C1983" t="s">
        <v>34</v>
      </c>
      <c r="D1983" t="s">
        <v>32</v>
      </c>
      <c r="E1983" t="s">
        <v>16</v>
      </c>
      <c r="F1983" t="s">
        <v>18</v>
      </c>
      <c r="G1983">
        <v>172</v>
      </c>
      <c r="H1983">
        <v>102.04</v>
      </c>
      <c r="I1983">
        <v>72.819999999999993</v>
      </c>
      <c r="J1983">
        <v>3.54</v>
      </c>
      <c r="K1983">
        <v>17550.88</v>
      </c>
      <c r="L1983">
        <v>12525.039999999999</v>
      </c>
      <c r="M1983">
        <v>608.88</v>
      </c>
    </row>
    <row r="1984" spans="2:13" x14ac:dyDescent="0.3">
      <c r="B1984" s="5">
        <v>46082</v>
      </c>
      <c r="C1984" t="s">
        <v>35</v>
      </c>
      <c r="D1984" t="s">
        <v>32</v>
      </c>
      <c r="E1984" t="s">
        <v>20</v>
      </c>
      <c r="F1984" t="s">
        <v>18</v>
      </c>
      <c r="G1984">
        <v>29</v>
      </c>
      <c r="H1984">
        <v>174.74</v>
      </c>
      <c r="I1984">
        <v>139.65</v>
      </c>
      <c r="J1984">
        <v>3.54</v>
      </c>
      <c r="K1984">
        <v>5067.46</v>
      </c>
      <c r="L1984">
        <v>4049.8500000000004</v>
      </c>
      <c r="M1984">
        <v>102.66</v>
      </c>
    </row>
    <row r="1985" spans="2:13" x14ac:dyDescent="0.3">
      <c r="B1985" s="5">
        <v>46082</v>
      </c>
      <c r="C1985" t="s">
        <v>48</v>
      </c>
      <c r="D1985" t="s">
        <v>47</v>
      </c>
      <c r="E1985" t="s">
        <v>21</v>
      </c>
      <c r="F1985" t="s">
        <v>18</v>
      </c>
      <c r="G1985">
        <v>27</v>
      </c>
      <c r="H1985">
        <v>118.92</v>
      </c>
      <c r="I1985">
        <v>76.92</v>
      </c>
      <c r="J1985">
        <v>3.54</v>
      </c>
      <c r="K1985">
        <v>3210.84</v>
      </c>
      <c r="L1985">
        <v>2076.84</v>
      </c>
      <c r="M1985">
        <v>95.58</v>
      </c>
    </row>
    <row r="1986" spans="2:13" x14ac:dyDescent="0.3">
      <c r="B1986" s="5">
        <v>46082</v>
      </c>
      <c r="C1986" t="s">
        <v>41</v>
      </c>
      <c r="D1986" t="s">
        <v>42</v>
      </c>
      <c r="E1986" t="s">
        <v>21</v>
      </c>
      <c r="F1986" t="s">
        <v>18</v>
      </c>
      <c r="G1986">
        <v>23</v>
      </c>
      <c r="H1986">
        <v>189.99</v>
      </c>
      <c r="I1986">
        <v>115.74</v>
      </c>
      <c r="J1986">
        <v>3.54</v>
      </c>
      <c r="K1986">
        <v>4369.7700000000004</v>
      </c>
      <c r="L1986">
        <v>2662.02</v>
      </c>
      <c r="M1986">
        <v>81.42</v>
      </c>
    </row>
    <row r="1987" spans="2:13" x14ac:dyDescent="0.3">
      <c r="B1987" s="5">
        <v>46082</v>
      </c>
      <c r="C1987" t="s">
        <v>45</v>
      </c>
      <c r="D1987" t="s">
        <v>42</v>
      </c>
      <c r="E1987" t="s">
        <v>20</v>
      </c>
      <c r="F1987" t="s">
        <v>18</v>
      </c>
      <c r="G1987">
        <v>31</v>
      </c>
      <c r="H1987">
        <v>88.37</v>
      </c>
      <c r="I1987">
        <v>58.07</v>
      </c>
      <c r="J1987">
        <v>3.54</v>
      </c>
      <c r="K1987">
        <v>2739.4700000000003</v>
      </c>
      <c r="L1987">
        <v>1800.17</v>
      </c>
      <c r="M1987">
        <v>109.74</v>
      </c>
    </row>
    <row r="1988" spans="2:13" x14ac:dyDescent="0.3">
      <c r="B1988" s="5">
        <v>46082</v>
      </c>
      <c r="C1988" t="s">
        <v>26</v>
      </c>
      <c r="D1988" t="s">
        <v>27</v>
      </c>
      <c r="E1988" t="s">
        <v>21</v>
      </c>
      <c r="F1988" t="s">
        <v>18</v>
      </c>
      <c r="G1988">
        <v>56</v>
      </c>
      <c r="H1988">
        <v>132.72</v>
      </c>
      <c r="I1988">
        <v>98.1</v>
      </c>
      <c r="J1988">
        <v>3.54</v>
      </c>
      <c r="K1988">
        <v>7432.32</v>
      </c>
      <c r="L1988">
        <v>5493.5999999999995</v>
      </c>
      <c r="M1988">
        <v>198.24</v>
      </c>
    </row>
    <row r="1989" spans="2:13" x14ac:dyDescent="0.3">
      <c r="B1989" s="5">
        <v>46082</v>
      </c>
      <c r="C1989" t="s">
        <v>28</v>
      </c>
      <c r="D1989" t="s">
        <v>27</v>
      </c>
      <c r="E1989" t="s">
        <v>16</v>
      </c>
      <c r="F1989" t="s">
        <v>18</v>
      </c>
      <c r="G1989">
        <v>103</v>
      </c>
      <c r="H1989">
        <v>110.57</v>
      </c>
      <c r="I1989">
        <v>76.11</v>
      </c>
      <c r="J1989">
        <v>3.54</v>
      </c>
      <c r="K1989">
        <v>11388.71</v>
      </c>
      <c r="L1989">
        <v>7839.33</v>
      </c>
      <c r="M1989">
        <v>364.62</v>
      </c>
    </row>
    <row r="1990" spans="2:13" x14ac:dyDescent="0.3">
      <c r="B1990" s="5">
        <v>46082</v>
      </c>
      <c r="C1990" t="s">
        <v>30</v>
      </c>
      <c r="D1990" t="s">
        <v>27</v>
      </c>
      <c r="E1990" t="s">
        <v>20</v>
      </c>
      <c r="F1990" t="s">
        <v>18</v>
      </c>
      <c r="G1990">
        <v>90</v>
      </c>
      <c r="H1990">
        <v>85.27</v>
      </c>
      <c r="I1990">
        <v>67.84</v>
      </c>
      <c r="J1990">
        <v>3.54</v>
      </c>
      <c r="K1990">
        <v>7674.2999999999993</v>
      </c>
      <c r="L1990">
        <v>6105.6</v>
      </c>
      <c r="M1990">
        <v>318.60000000000002</v>
      </c>
    </row>
    <row r="1991" spans="2:13" x14ac:dyDescent="0.3">
      <c r="B1991" s="5">
        <v>46082</v>
      </c>
      <c r="C1991" t="s">
        <v>30</v>
      </c>
      <c r="D1991" t="s">
        <v>27</v>
      </c>
      <c r="E1991" t="s">
        <v>21</v>
      </c>
      <c r="F1991" t="s">
        <v>18</v>
      </c>
      <c r="G1991">
        <v>50</v>
      </c>
      <c r="H1991">
        <v>93.08</v>
      </c>
      <c r="I1991">
        <v>67.86</v>
      </c>
      <c r="J1991">
        <v>3.54</v>
      </c>
      <c r="K1991">
        <v>4654</v>
      </c>
      <c r="L1991">
        <v>3393</v>
      </c>
      <c r="M1991">
        <v>177</v>
      </c>
    </row>
    <row r="1992" spans="2:13" x14ac:dyDescent="0.3">
      <c r="B1992" s="5">
        <v>46082</v>
      </c>
      <c r="C1992" t="s">
        <v>39</v>
      </c>
      <c r="D1992" t="s">
        <v>37</v>
      </c>
      <c r="E1992" t="s">
        <v>20</v>
      </c>
      <c r="F1992" t="s">
        <v>18</v>
      </c>
      <c r="G1992">
        <v>18</v>
      </c>
      <c r="H1992">
        <v>282.51</v>
      </c>
      <c r="I1992">
        <v>240.98</v>
      </c>
      <c r="J1992">
        <v>3.54</v>
      </c>
      <c r="K1992">
        <v>5085.18</v>
      </c>
      <c r="L1992">
        <v>4337.6399999999994</v>
      </c>
      <c r="M1992">
        <v>63.72</v>
      </c>
    </row>
    <row r="1993" spans="2:13" x14ac:dyDescent="0.3">
      <c r="B1993" s="5">
        <v>46082</v>
      </c>
      <c r="C1993" t="s">
        <v>40</v>
      </c>
      <c r="D1993" t="s">
        <v>37</v>
      </c>
      <c r="E1993" t="s">
        <v>16</v>
      </c>
      <c r="F1993" t="s">
        <v>18</v>
      </c>
      <c r="G1993">
        <v>51</v>
      </c>
      <c r="H1993">
        <v>146.97999999999999</v>
      </c>
      <c r="I1993">
        <v>109.72</v>
      </c>
      <c r="J1993">
        <v>3.54</v>
      </c>
      <c r="K1993">
        <v>7495.98</v>
      </c>
      <c r="L1993">
        <v>5595.72</v>
      </c>
      <c r="M1993">
        <v>180.54</v>
      </c>
    </row>
    <row r="1994" spans="2:13" x14ac:dyDescent="0.3">
      <c r="B1994" s="5">
        <v>46113</v>
      </c>
      <c r="C1994" t="s">
        <v>14</v>
      </c>
      <c r="D1994" t="s">
        <v>15</v>
      </c>
      <c r="E1994" t="s">
        <v>21</v>
      </c>
      <c r="F1994" t="s">
        <v>18</v>
      </c>
      <c r="G1994">
        <v>41</v>
      </c>
      <c r="H1994">
        <v>270.77999999999997</v>
      </c>
      <c r="I1994">
        <v>210.42</v>
      </c>
      <c r="J1994">
        <v>3.54</v>
      </c>
      <c r="K1994">
        <v>11101.98</v>
      </c>
      <c r="L1994">
        <v>8627.2199999999993</v>
      </c>
      <c r="M1994">
        <v>145.14000000000001</v>
      </c>
    </row>
    <row r="1995" spans="2:13" x14ac:dyDescent="0.3">
      <c r="B1995" s="5">
        <v>46113</v>
      </c>
      <c r="C1995" t="s">
        <v>23</v>
      </c>
      <c r="D1995" t="s">
        <v>15</v>
      </c>
      <c r="E1995" t="s">
        <v>16</v>
      </c>
      <c r="F1995" t="s">
        <v>18</v>
      </c>
      <c r="G1995">
        <v>268</v>
      </c>
      <c r="H1995">
        <v>125.69</v>
      </c>
      <c r="I1995">
        <v>91.98</v>
      </c>
      <c r="J1995">
        <v>3.54</v>
      </c>
      <c r="K1995">
        <v>33684.92</v>
      </c>
      <c r="L1995">
        <v>24650.639999999999</v>
      </c>
      <c r="M1995">
        <v>948.72</v>
      </c>
    </row>
    <row r="1996" spans="2:13" x14ac:dyDescent="0.3">
      <c r="B1996" s="5">
        <v>46113</v>
      </c>
      <c r="C1996" t="s">
        <v>24</v>
      </c>
      <c r="D1996" t="s">
        <v>15</v>
      </c>
      <c r="E1996" t="s">
        <v>20</v>
      </c>
      <c r="F1996" t="s">
        <v>18</v>
      </c>
      <c r="G1996">
        <v>80</v>
      </c>
      <c r="H1996">
        <v>181.74</v>
      </c>
      <c r="I1996">
        <v>154.9</v>
      </c>
      <c r="J1996">
        <v>3.54</v>
      </c>
      <c r="K1996">
        <v>14539.2</v>
      </c>
      <c r="L1996">
        <v>12392</v>
      </c>
      <c r="M1996">
        <v>283.2</v>
      </c>
    </row>
    <row r="1997" spans="2:13" x14ac:dyDescent="0.3">
      <c r="B1997" s="5">
        <v>46113</v>
      </c>
      <c r="C1997" t="s">
        <v>25</v>
      </c>
      <c r="D1997" t="s">
        <v>15</v>
      </c>
      <c r="E1997" t="s">
        <v>16</v>
      </c>
      <c r="F1997" t="s">
        <v>18</v>
      </c>
      <c r="G1997">
        <v>55</v>
      </c>
      <c r="H1997">
        <v>363.84</v>
      </c>
      <c r="I1997">
        <v>272.05</v>
      </c>
      <c r="J1997">
        <v>3.54</v>
      </c>
      <c r="K1997">
        <v>20011.199999999997</v>
      </c>
      <c r="L1997">
        <v>14962.75</v>
      </c>
      <c r="M1997">
        <v>194.7</v>
      </c>
    </row>
    <row r="1998" spans="2:13" x14ac:dyDescent="0.3">
      <c r="B1998" s="5">
        <v>46113</v>
      </c>
      <c r="C1998" t="s">
        <v>34</v>
      </c>
      <c r="D1998" t="s">
        <v>32</v>
      </c>
      <c r="E1998" t="s">
        <v>16</v>
      </c>
      <c r="F1998" t="s">
        <v>18</v>
      </c>
      <c r="G1998">
        <v>181</v>
      </c>
      <c r="H1998">
        <v>102.04</v>
      </c>
      <c r="I1998">
        <v>72.819999999999993</v>
      </c>
      <c r="J1998">
        <v>3.54</v>
      </c>
      <c r="K1998">
        <v>18469.240000000002</v>
      </c>
      <c r="L1998">
        <v>13180.419999999998</v>
      </c>
      <c r="M1998">
        <v>640.74</v>
      </c>
    </row>
    <row r="1999" spans="2:13" x14ac:dyDescent="0.3">
      <c r="B1999" s="5">
        <v>46113</v>
      </c>
      <c r="C1999" t="s">
        <v>35</v>
      </c>
      <c r="D1999" t="s">
        <v>32</v>
      </c>
      <c r="E1999" t="s">
        <v>20</v>
      </c>
      <c r="F1999" t="s">
        <v>18</v>
      </c>
      <c r="G1999">
        <v>28</v>
      </c>
      <c r="H1999">
        <v>174.74</v>
      </c>
      <c r="I1999">
        <v>139.65</v>
      </c>
      <c r="J1999">
        <v>3.54</v>
      </c>
      <c r="K1999">
        <v>4892.72</v>
      </c>
      <c r="L1999">
        <v>3910.2000000000003</v>
      </c>
      <c r="M1999">
        <v>99.12</v>
      </c>
    </row>
    <row r="2000" spans="2:13" x14ac:dyDescent="0.3">
      <c r="B2000" s="5">
        <v>46113</v>
      </c>
      <c r="C2000" t="s">
        <v>48</v>
      </c>
      <c r="D2000" t="s">
        <v>47</v>
      </c>
      <c r="E2000" t="s">
        <v>21</v>
      </c>
      <c r="F2000" t="s">
        <v>18</v>
      </c>
      <c r="G2000">
        <v>27</v>
      </c>
      <c r="H2000">
        <v>118.92</v>
      </c>
      <c r="I2000">
        <v>76.92</v>
      </c>
      <c r="J2000">
        <v>3.54</v>
      </c>
      <c r="K2000">
        <v>3210.84</v>
      </c>
      <c r="L2000">
        <v>2076.84</v>
      </c>
      <c r="M2000">
        <v>95.58</v>
      </c>
    </row>
    <row r="2001" spans="2:13" x14ac:dyDescent="0.3">
      <c r="B2001" s="5">
        <v>46113</v>
      </c>
      <c r="C2001" t="s">
        <v>41</v>
      </c>
      <c r="D2001" t="s">
        <v>42</v>
      </c>
      <c r="E2001" t="s">
        <v>21</v>
      </c>
      <c r="F2001" t="s">
        <v>18</v>
      </c>
      <c r="G2001">
        <v>25</v>
      </c>
      <c r="H2001">
        <v>189.99</v>
      </c>
      <c r="I2001">
        <v>115.74</v>
      </c>
      <c r="J2001">
        <v>3.54</v>
      </c>
      <c r="K2001">
        <v>4749.75</v>
      </c>
      <c r="L2001">
        <v>2893.5</v>
      </c>
      <c r="M2001">
        <v>88.5</v>
      </c>
    </row>
    <row r="2002" spans="2:13" x14ac:dyDescent="0.3">
      <c r="B2002" s="5">
        <v>46113</v>
      </c>
      <c r="C2002" t="s">
        <v>45</v>
      </c>
      <c r="D2002" t="s">
        <v>42</v>
      </c>
      <c r="E2002" t="s">
        <v>20</v>
      </c>
      <c r="F2002" t="s">
        <v>18</v>
      </c>
      <c r="G2002">
        <v>32</v>
      </c>
      <c r="H2002">
        <v>88.37</v>
      </c>
      <c r="I2002">
        <v>58.07</v>
      </c>
      <c r="J2002">
        <v>3.54</v>
      </c>
      <c r="K2002">
        <v>2827.84</v>
      </c>
      <c r="L2002">
        <v>1858.24</v>
      </c>
      <c r="M2002">
        <v>113.28</v>
      </c>
    </row>
    <row r="2003" spans="2:13" x14ac:dyDescent="0.3">
      <c r="B2003" s="5">
        <v>46113</v>
      </c>
      <c r="C2003" t="s">
        <v>26</v>
      </c>
      <c r="D2003" t="s">
        <v>27</v>
      </c>
      <c r="E2003" t="s">
        <v>21</v>
      </c>
      <c r="F2003" t="s">
        <v>18</v>
      </c>
      <c r="G2003">
        <v>57</v>
      </c>
      <c r="H2003">
        <v>132.72</v>
      </c>
      <c r="I2003">
        <v>98.1</v>
      </c>
      <c r="J2003">
        <v>3.54</v>
      </c>
      <c r="K2003">
        <v>7565.04</v>
      </c>
      <c r="L2003">
        <v>5591.7</v>
      </c>
      <c r="M2003">
        <v>201.78</v>
      </c>
    </row>
    <row r="2004" spans="2:13" x14ac:dyDescent="0.3">
      <c r="B2004" s="5">
        <v>46113</v>
      </c>
      <c r="C2004" t="s">
        <v>28</v>
      </c>
      <c r="D2004" t="s">
        <v>27</v>
      </c>
      <c r="E2004" t="s">
        <v>16</v>
      </c>
      <c r="F2004" t="s">
        <v>18</v>
      </c>
      <c r="G2004">
        <v>105</v>
      </c>
      <c r="H2004">
        <v>110.57</v>
      </c>
      <c r="I2004">
        <v>76.11</v>
      </c>
      <c r="J2004">
        <v>3.54</v>
      </c>
      <c r="K2004">
        <v>11609.849999999999</v>
      </c>
      <c r="L2004">
        <v>7991.55</v>
      </c>
      <c r="M2004">
        <v>371.7</v>
      </c>
    </row>
    <row r="2005" spans="2:13" x14ac:dyDescent="0.3">
      <c r="B2005" s="5">
        <v>46113</v>
      </c>
      <c r="C2005" t="s">
        <v>30</v>
      </c>
      <c r="D2005" t="s">
        <v>27</v>
      </c>
      <c r="E2005" t="s">
        <v>20</v>
      </c>
      <c r="F2005" t="s">
        <v>18</v>
      </c>
      <c r="G2005">
        <v>91</v>
      </c>
      <c r="H2005">
        <v>85.27</v>
      </c>
      <c r="I2005">
        <v>67.84</v>
      </c>
      <c r="J2005">
        <v>3.54</v>
      </c>
      <c r="K2005">
        <v>7759.57</v>
      </c>
      <c r="L2005">
        <v>6173.4400000000005</v>
      </c>
      <c r="M2005">
        <v>322.14</v>
      </c>
    </row>
    <row r="2006" spans="2:13" x14ac:dyDescent="0.3">
      <c r="B2006" s="5">
        <v>46113</v>
      </c>
      <c r="C2006" t="s">
        <v>30</v>
      </c>
      <c r="D2006" t="s">
        <v>27</v>
      </c>
      <c r="E2006" t="s">
        <v>21</v>
      </c>
      <c r="F2006" t="s">
        <v>18</v>
      </c>
      <c r="G2006">
        <v>56</v>
      </c>
      <c r="H2006">
        <v>93.08</v>
      </c>
      <c r="I2006">
        <v>67.86</v>
      </c>
      <c r="J2006">
        <v>3.54</v>
      </c>
      <c r="K2006">
        <v>5212.4799999999996</v>
      </c>
      <c r="L2006">
        <v>3800.16</v>
      </c>
      <c r="M2006">
        <v>198.24</v>
      </c>
    </row>
    <row r="2007" spans="2:13" x14ac:dyDescent="0.3">
      <c r="B2007" s="5">
        <v>46113</v>
      </c>
      <c r="C2007" t="s">
        <v>39</v>
      </c>
      <c r="D2007" t="s">
        <v>37</v>
      </c>
      <c r="E2007" t="s">
        <v>20</v>
      </c>
      <c r="F2007" t="s">
        <v>18</v>
      </c>
      <c r="G2007">
        <v>20</v>
      </c>
      <c r="H2007">
        <v>282.51</v>
      </c>
      <c r="I2007">
        <v>240.98</v>
      </c>
      <c r="J2007">
        <v>3.54</v>
      </c>
      <c r="K2007">
        <v>5650.2</v>
      </c>
      <c r="L2007">
        <v>4819.5999999999995</v>
      </c>
      <c r="M2007">
        <v>70.8</v>
      </c>
    </row>
    <row r="2008" spans="2:13" x14ac:dyDescent="0.3">
      <c r="B2008" s="5">
        <v>46113</v>
      </c>
      <c r="C2008" t="s">
        <v>40</v>
      </c>
      <c r="D2008" t="s">
        <v>37</v>
      </c>
      <c r="E2008" t="s">
        <v>16</v>
      </c>
      <c r="F2008" t="s">
        <v>18</v>
      </c>
      <c r="G2008">
        <v>58</v>
      </c>
      <c r="H2008">
        <v>146.97999999999999</v>
      </c>
      <c r="I2008">
        <v>109.72</v>
      </c>
      <c r="J2008">
        <v>3.54</v>
      </c>
      <c r="K2008">
        <v>8524.84</v>
      </c>
      <c r="L2008">
        <v>6363.76</v>
      </c>
      <c r="M2008">
        <v>205.32</v>
      </c>
    </row>
    <row r="2009" spans="2:13" x14ac:dyDescent="0.3">
      <c r="B2009" s="5">
        <v>46143</v>
      </c>
      <c r="C2009" t="s">
        <v>14</v>
      </c>
      <c r="D2009" t="s">
        <v>15</v>
      </c>
      <c r="E2009" t="s">
        <v>21</v>
      </c>
      <c r="F2009" t="s">
        <v>18</v>
      </c>
      <c r="G2009">
        <v>46</v>
      </c>
      <c r="H2009">
        <v>270.77999999999997</v>
      </c>
      <c r="I2009">
        <v>210.42</v>
      </c>
      <c r="J2009">
        <v>3.54</v>
      </c>
      <c r="K2009">
        <v>12455.88</v>
      </c>
      <c r="L2009">
        <v>9679.32</v>
      </c>
      <c r="M2009">
        <v>162.84</v>
      </c>
    </row>
    <row r="2010" spans="2:13" x14ac:dyDescent="0.3">
      <c r="B2010" s="5">
        <v>46143</v>
      </c>
      <c r="C2010" t="s">
        <v>23</v>
      </c>
      <c r="D2010" t="s">
        <v>15</v>
      </c>
      <c r="E2010" t="s">
        <v>16</v>
      </c>
      <c r="F2010" t="s">
        <v>18</v>
      </c>
      <c r="G2010">
        <v>296</v>
      </c>
      <c r="H2010">
        <v>125.69</v>
      </c>
      <c r="I2010">
        <v>91.98</v>
      </c>
      <c r="J2010">
        <v>3.54</v>
      </c>
      <c r="K2010">
        <v>37204.239999999998</v>
      </c>
      <c r="L2010">
        <v>27226.080000000002</v>
      </c>
      <c r="M2010">
        <v>1047.8399999999999</v>
      </c>
    </row>
    <row r="2011" spans="2:13" x14ac:dyDescent="0.3">
      <c r="B2011" s="5">
        <v>46143</v>
      </c>
      <c r="C2011" t="s">
        <v>24</v>
      </c>
      <c r="D2011" t="s">
        <v>15</v>
      </c>
      <c r="E2011" t="s">
        <v>20</v>
      </c>
      <c r="F2011" t="s">
        <v>18</v>
      </c>
      <c r="G2011">
        <v>89</v>
      </c>
      <c r="H2011">
        <v>181.74</v>
      </c>
      <c r="I2011">
        <v>154.9</v>
      </c>
      <c r="J2011">
        <v>3.54</v>
      </c>
      <c r="K2011">
        <v>16174.86</v>
      </c>
      <c r="L2011">
        <v>13786.1</v>
      </c>
      <c r="M2011">
        <v>315.06</v>
      </c>
    </row>
    <row r="2012" spans="2:13" x14ac:dyDescent="0.3">
      <c r="B2012" s="5">
        <v>46143</v>
      </c>
      <c r="C2012" t="s">
        <v>25</v>
      </c>
      <c r="D2012" t="s">
        <v>15</v>
      </c>
      <c r="E2012" t="s">
        <v>16</v>
      </c>
      <c r="F2012" t="s">
        <v>18</v>
      </c>
      <c r="G2012">
        <v>62</v>
      </c>
      <c r="H2012">
        <v>363.84</v>
      </c>
      <c r="I2012">
        <v>272.05</v>
      </c>
      <c r="J2012">
        <v>3.54</v>
      </c>
      <c r="K2012">
        <v>22558.079999999998</v>
      </c>
      <c r="L2012">
        <v>16867.100000000002</v>
      </c>
      <c r="M2012">
        <v>219.48</v>
      </c>
    </row>
    <row r="2013" spans="2:13" x14ac:dyDescent="0.3">
      <c r="B2013" s="5">
        <v>46143</v>
      </c>
      <c r="C2013" t="s">
        <v>34</v>
      </c>
      <c r="D2013" t="s">
        <v>32</v>
      </c>
      <c r="E2013" t="s">
        <v>16</v>
      </c>
      <c r="F2013" t="s">
        <v>18</v>
      </c>
      <c r="G2013">
        <v>183</v>
      </c>
      <c r="H2013">
        <v>102.04</v>
      </c>
      <c r="I2013">
        <v>72.819999999999993</v>
      </c>
      <c r="J2013">
        <v>3.54</v>
      </c>
      <c r="K2013">
        <v>18673.32</v>
      </c>
      <c r="L2013">
        <v>13326.06</v>
      </c>
      <c r="M2013">
        <v>647.82000000000005</v>
      </c>
    </row>
    <row r="2014" spans="2:13" x14ac:dyDescent="0.3">
      <c r="B2014" s="5">
        <v>46143</v>
      </c>
      <c r="C2014" t="s">
        <v>35</v>
      </c>
      <c r="D2014" t="s">
        <v>32</v>
      </c>
      <c r="E2014" t="s">
        <v>20</v>
      </c>
      <c r="F2014" t="s">
        <v>18</v>
      </c>
      <c r="G2014">
        <v>27</v>
      </c>
      <c r="H2014">
        <v>174.74</v>
      </c>
      <c r="I2014">
        <v>139.65</v>
      </c>
      <c r="J2014">
        <v>3.54</v>
      </c>
      <c r="K2014">
        <v>4717.9800000000005</v>
      </c>
      <c r="L2014">
        <v>3770.55</v>
      </c>
      <c r="M2014">
        <v>95.58</v>
      </c>
    </row>
    <row r="2015" spans="2:13" x14ac:dyDescent="0.3">
      <c r="B2015" s="5">
        <v>46143</v>
      </c>
      <c r="C2015" t="s">
        <v>48</v>
      </c>
      <c r="D2015" t="s">
        <v>47</v>
      </c>
      <c r="E2015" t="s">
        <v>21</v>
      </c>
      <c r="F2015" t="s">
        <v>18</v>
      </c>
      <c r="G2015">
        <v>27</v>
      </c>
      <c r="H2015">
        <v>118.92</v>
      </c>
      <c r="I2015">
        <v>76.92</v>
      </c>
      <c r="J2015">
        <v>3.54</v>
      </c>
      <c r="K2015">
        <v>3210.84</v>
      </c>
      <c r="L2015">
        <v>2076.84</v>
      </c>
      <c r="M2015">
        <v>95.58</v>
      </c>
    </row>
    <row r="2016" spans="2:13" x14ac:dyDescent="0.3">
      <c r="B2016" s="5">
        <v>46143</v>
      </c>
      <c r="C2016" t="s">
        <v>41</v>
      </c>
      <c r="D2016" t="s">
        <v>42</v>
      </c>
      <c r="E2016" t="s">
        <v>21</v>
      </c>
      <c r="F2016" t="s">
        <v>18</v>
      </c>
      <c r="G2016">
        <v>25</v>
      </c>
      <c r="H2016">
        <v>189.99</v>
      </c>
      <c r="I2016">
        <v>115.74</v>
      </c>
      <c r="J2016">
        <v>3.54</v>
      </c>
      <c r="K2016">
        <v>4749.75</v>
      </c>
      <c r="L2016">
        <v>2893.5</v>
      </c>
      <c r="M2016">
        <v>88.5</v>
      </c>
    </row>
    <row r="2017" spans="2:13" x14ac:dyDescent="0.3">
      <c r="B2017" s="5">
        <v>46143</v>
      </c>
      <c r="C2017" t="s">
        <v>45</v>
      </c>
      <c r="D2017" t="s">
        <v>42</v>
      </c>
      <c r="E2017" t="s">
        <v>20</v>
      </c>
      <c r="F2017" t="s">
        <v>18</v>
      </c>
      <c r="G2017">
        <v>32</v>
      </c>
      <c r="H2017">
        <v>88.37</v>
      </c>
      <c r="I2017">
        <v>58.07</v>
      </c>
      <c r="J2017">
        <v>3.54</v>
      </c>
      <c r="K2017">
        <v>2827.84</v>
      </c>
      <c r="L2017">
        <v>1858.24</v>
      </c>
      <c r="M2017">
        <v>113.28</v>
      </c>
    </row>
    <row r="2018" spans="2:13" x14ac:dyDescent="0.3">
      <c r="B2018" s="5">
        <v>46143</v>
      </c>
      <c r="C2018" t="s">
        <v>26</v>
      </c>
      <c r="D2018" t="s">
        <v>27</v>
      </c>
      <c r="E2018" t="s">
        <v>21</v>
      </c>
      <c r="F2018" t="s">
        <v>18</v>
      </c>
      <c r="G2018">
        <v>64</v>
      </c>
      <c r="H2018">
        <v>132.72</v>
      </c>
      <c r="I2018">
        <v>98.1</v>
      </c>
      <c r="J2018">
        <v>3.54</v>
      </c>
      <c r="K2018">
        <v>8494.08</v>
      </c>
      <c r="L2018">
        <v>6278.4</v>
      </c>
      <c r="M2018">
        <v>226.56</v>
      </c>
    </row>
    <row r="2019" spans="2:13" x14ac:dyDescent="0.3">
      <c r="B2019" s="5">
        <v>46143</v>
      </c>
      <c r="C2019" t="s">
        <v>28</v>
      </c>
      <c r="D2019" t="s">
        <v>27</v>
      </c>
      <c r="E2019" t="s">
        <v>16</v>
      </c>
      <c r="F2019" t="s">
        <v>18</v>
      </c>
      <c r="G2019">
        <v>113</v>
      </c>
      <c r="H2019">
        <v>110.57</v>
      </c>
      <c r="I2019">
        <v>76.11</v>
      </c>
      <c r="J2019">
        <v>3.54</v>
      </c>
      <c r="K2019">
        <v>12494.41</v>
      </c>
      <c r="L2019">
        <v>8600.43</v>
      </c>
      <c r="M2019">
        <v>400.02</v>
      </c>
    </row>
    <row r="2020" spans="2:13" x14ac:dyDescent="0.3">
      <c r="B2020" s="5">
        <v>46143</v>
      </c>
      <c r="C2020" t="s">
        <v>30</v>
      </c>
      <c r="D2020" t="s">
        <v>27</v>
      </c>
      <c r="E2020" t="s">
        <v>20</v>
      </c>
      <c r="F2020" t="s">
        <v>18</v>
      </c>
      <c r="G2020">
        <v>98</v>
      </c>
      <c r="H2020">
        <v>85.27</v>
      </c>
      <c r="I2020">
        <v>67.84</v>
      </c>
      <c r="J2020">
        <v>3.54</v>
      </c>
      <c r="K2020">
        <v>8356.4599999999991</v>
      </c>
      <c r="L2020">
        <v>6648.3200000000006</v>
      </c>
      <c r="M2020">
        <v>346.92</v>
      </c>
    </row>
    <row r="2021" spans="2:13" x14ac:dyDescent="0.3">
      <c r="B2021" s="5">
        <v>46143</v>
      </c>
      <c r="C2021" t="s">
        <v>30</v>
      </c>
      <c r="D2021" t="s">
        <v>27</v>
      </c>
      <c r="E2021" t="s">
        <v>21</v>
      </c>
      <c r="F2021" t="s">
        <v>18</v>
      </c>
      <c r="G2021">
        <v>58</v>
      </c>
      <c r="H2021">
        <v>93.08</v>
      </c>
      <c r="I2021">
        <v>67.86</v>
      </c>
      <c r="J2021">
        <v>3.54</v>
      </c>
      <c r="K2021">
        <v>5398.64</v>
      </c>
      <c r="L2021">
        <v>3935.88</v>
      </c>
      <c r="M2021">
        <v>205.32</v>
      </c>
    </row>
    <row r="2022" spans="2:13" x14ac:dyDescent="0.3">
      <c r="B2022" s="5">
        <v>46143</v>
      </c>
      <c r="C2022" t="s">
        <v>39</v>
      </c>
      <c r="D2022" t="s">
        <v>37</v>
      </c>
      <c r="E2022" t="s">
        <v>20</v>
      </c>
      <c r="F2022" t="s">
        <v>18</v>
      </c>
      <c r="G2022">
        <v>26</v>
      </c>
      <c r="H2022">
        <v>282.51</v>
      </c>
      <c r="I2022">
        <v>240.98</v>
      </c>
      <c r="J2022">
        <v>3.54</v>
      </c>
      <c r="K2022">
        <v>7345.26</v>
      </c>
      <c r="L2022">
        <v>6265.48</v>
      </c>
      <c r="M2022">
        <v>92.04</v>
      </c>
    </row>
    <row r="2023" spans="2:13" x14ac:dyDescent="0.3">
      <c r="B2023" s="5">
        <v>46143</v>
      </c>
      <c r="C2023" t="s">
        <v>40</v>
      </c>
      <c r="D2023" t="s">
        <v>37</v>
      </c>
      <c r="E2023" t="s">
        <v>16</v>
      </c>
      <c r="F2023" t="s">
        <v>18</v>
      </c>
      <c r="G2023">
        <v>68</v>
      </c>
      <c r="H2023">
        <v>146.97999999999999</v>
      </c>
      <c r="I2023">
        <v>109.72</v>
      </c>
      <c r="J2023">
        <v>3.54</v>
      </c>
      <c r="K2023">
        <v>9994.64</v>
      </c>
      <c r="L2023">
        <v>7460.96</v>
      </c>
      <c r="M2023">
        <v>240.72</v>
      </c>
    </row>
    <row r="2024" spans="2:13" x14ac:dyDescent="0.3">
      <c r="B2024" s="5">
        <v>46174</v>
      </c>
      <c r="C2024" t="s">
        <v>14</v>
      </c>
      <c r="D2024" t="s">
        <v>15</v>
      </c>
      <c r="E2024" t="s">
        <v>21</v>
      </c>
      <c r="F2024" t="s">
        <v>18</v>
      </c>
      <c r="G2024">
        <v>48</v>
      </c>
      <c r="H2024">
        <v>270.77999999999997</v>
      </c>
      <c r="I2024">
        <v>210.42</v>
      </c>
      <c r="J2024">
        <v>3.54</v>
      </c>
      <c r="K2024">
        <v>12997.439999999999</v>
      </c>
      <c r="L2024">
        <v>10100.16</v>
      </c>
      <c r="M2024">
        <v>169.92000000000002</v>
      </c>
    </row>
    <row r="2025" spans="2:13" x14ac:dyDescent="0.3">
      <c r="B2025" s="5">
        <v>46174</v>
      </c>
      <c r="C2025" t="s">
        <v>23</v>
      </c>
      <c r="D2025" t="s">
        <v>15</v>
      </c>
      <c r="E2025" t="s">
        <v>16</v>
      </c>
      <c r="F2025" t="s">
        <v>18</v>
      </c>
      <c r="G2025">
        <v>316</v>
      </c>
      <c r="H2025">
        <v>125.69</v>
      </c>
      <c r="I2025">
        <v>91.98</v>
      </c>
      <c r="J2025">
        <v>3.54</v>
      </c>
      <c r="K2025">
        <v>39718.04</v>
      </c>
      <c r="L2025">
        <v>29065.68</v>
      </c>
      <c r="M2025">
        <v>1118.6400000000001</v>
      </c>
    </row>
    <row r="2026" spans="2:13" x14ac:dyDescent="0.3">
      <c r="B2026" s="5">
        <v>46174</v>
      </c>
      <c r="C2026" t="s">
        <v>24</v>
      </c>
      <c r="D2026" t="s">
        <v>15</v>
      </c>
      <c r="E2026" t="s">
        <v>20</v>
      </c>
      <c r="F2026" t="s">
        <v>18</v>
      </c>
      <c r="G2026">
        <v>91</v>
      </c>
      <c r="H2026">
        <v>181.74</v>
      </c>
      <c r="I2026">
        <v>154.9</v>
      </c>
      <c r="J2026">
        <v>3.54</v>
      </c>
      <c r="K2026">
        <v>16538.34</v>
      </c>
      <c r="L2026">
        <v>14095.9</v>
      </c>
      <c r="M2026">
        <v>322.14</v>
      </c>
    </row>
    <row r="2027" spans="2:13" x14ac:dyDescent="0.3">
      <c r="B2027" s="5">
        <v>46174</v>
      </c>
      <c r="C2027" t="s">
        <v>25</v>
      </c>
      <c r="D2027" t="s">
        <v>15</v>
      </c>
      <c r="E2027" t="s">
        <v>16</v>
      </c>
      <c r="F2027" t="s">
        <v>18</v>
      </c>
      <c r="G2027">
        <v>65</v>
      </c>
      <c r="H2027">
        <v>363.84</v>
      </c>
      <c r="I2027">
        <v>272.05</v>
      </c>
      <c r="J2027">
        <v>3.54</v>
      </c>
      <c r="K2027">
        <v>23649.599999999999</v>
      </c>
      <c r="L2027">
        <v>17683.25</v>
      </c>
      <c r="M2027">
        <v>230.1</v>
      </c>
    </row>
    <row r="2028" spans="2:13" x14ac:dyDescent="0.3">
      <c r="B2028" s="5">
        <v>46174</v>
      </c>
      <c r="C2028" t="s">
        <v>34</v>
      </c>
      <c r="D2028" t="s">
        <v>32</v>
      </c>
      <c r="E2028" t="s">
        <v>16</v>
      </c>
      <c r="F2028" t="s">
        <v>18</v>
      </c>
      <c r="G2028">
        <v>187</v>
      </c>
      <c r="H2028">
        <v>102.04</v>
      </c>
      <c r="I2028">
        <v>72.819999999999993</v>
      </c>
      <c r="J2028">
        <v>3.54</v>
      </c>
      <c r="K2028">
        <v>19081.48</v>
      </c>
      <c r="L2028">
        <v>13617.339999999998</v>
      </c>
      <c r="M2028">
        <v>661.98</v>
      </c>
    </row>
    <row r="2029" spans="2:13" x14ac:dyDescent="0.3">
      <c r="B2029" s="5">
        <v>46174</v>
      </c>
      <c r="C2029" t="s">
        <v>35</v>
      </c>
      <c r="D2029" t="s">
        <v>32</v>
      </c>
      <c r="E2029" t="s">
        <v>20</v>
      </c>
      <c r="F2029" t="s">
        <v>18</v>
      </c>
      <c r="G2029">
        <v>30</v>
      </c>
      <c r="H2029">
        <v>174.74</v>
      </c>
      <c r="I2029">
        <v>139.65</v>
      </c>
      <c r="J2029">
        <v>3.54</v>
      </c>
      <c r="K2029">
        <v>5242.2000000000007</v>
      </c>
      <c r="L2029">
        <v>4189.5</v>
      </c>
      <c r="M2029">
        <v>106.2</v>
      </c>
    </row>
    <row r="2030" spans="2:13" x14ac:dyDescent="0.3">
      <c r="B2030" s="5">
        <v>46174</v>
      </c>
      <c r="C2030" t="s">
        <v>48</v>
      </c>
      <c r="D2030" t="s">
        <v>47</v>
      </c>
      <c r="E2030" t="s">
        <v>21</v>
      </c>
      <c r="F2030" t="s">
        <v>18</v>
      </c>
      <c r="G2030">
        <v>28</v>
      </c>
      <c r="H2030">
        <v>118.92</v>
      </c>
      <c r="I2030">
        <v>76.92</v>
      </c>
      <c r="J2030">
        <v>3.54</v>
      </c>
      <c r="K2030">
        <v>3329.76</v>
      </c>
      <c r="L2030">
        <v>2153.7600000000002</v>
      </c>
      <c r="M2030">
        <v>99.12</v>
      </c>
    </row>
    <row r="2031" spans="2:13" x14ac:dyDescent="0.3">
      <c r="B2031" s="5">
        <v>46174</v>
      </c>
      <c r="C2031" t="s">
        <v>41</v>
      </c>
      <c r="D2031" t="s">
        <v>42</v>
      </c>
      <c r="E2031" t="s">
        <v>21</v>
      </c>
      <c r="F2031" t="s">
        <v>18</v>
      </c>
      <c r="G2031">
        <v>24</v>
      </c>
      <c r="H2031">
        <v>189.99</v>
      </c>
      <c r="I2031">
        <v>115.74</v>
      </c>
      <c r="J2031">
        <v>3.54</v>
      </c>
      <c r="K2031">
        <v>4559.76</v>
      </c>
      <c r="L2031">
        <v>2777.7599999999998</v>
      </c>
      <c r="M2031">
        <v>84.960000000000008</v>
      </c>
    </row>
    <row r="2032" spans="2:13" x14ac:dyDescent="0.3">
      <c r="B2032" s="5">
        <v>46174</v>
      </c>
      <c r="C2032" t="s">
        <v>45</v>
      </c>
      <c r="D2032" t="s">
        <v>42</v>
      </c>
      <c r="E2032" t="s">
        <v>20</v>
      </c>
      <c r="F2032" t="s">
        <v>18</v>
      </c>
      <c r="G2032">
        <v>33</v>
      </c>
      <c r="H2032">
        <v>88.37</v>
      </c>
      <c r="I2032">
        <v>58.07</v>
      </c>
      <c r="J2032">
        <v>3.54</v>
      </c>
      <c r="K2032">
        <v>2916.21</v>
      </c>
      <c r="L2032">
        <v>1916.31</v>
      </c>
      <c r="M2032">
        <v>116.82000000000001</v>
      </c>
    </row>
    <row r="2033" spans="2:13" x14ac:dyDescent="0.3">
      <c r="B2033" s="5">
        <v>46174</v>
      </c>
      <c r="C2033" t="s">
        <v>26</v>
      </c>
      <c r="D2033" t="s">
        <v>27</v>
      </c>
      <c r="E2033" t="s">
        <v>21</v>
      </c>
      <c r="F2033" t="s">
        <v>18</v>
      </c>
      <c r="G2033">
        <v>61</v>
      </c>
      <c r="H2033">
        <v>132.72</v>
      </c>
      <c r="I2033">
        <v>98.1</v>
      </c>
      <c r="J2033">
        <v>3.54</v>
      </c>
      <c r="K2033">
        <v>8095.92</v>
      </c>
      <c r="L2033">
        <v>5984.0999999999995</v>
      </c>
      <c r="M2033">
        <v>215.94</v>
      </c>
    </row>
    <row r="2034" spans="2:13" x14ac:dyDescent="0.3">
      <c r="B2034" s="5">
        <v>46174</v>
      </c>
      <c r="C2034" t="s">
        <v>28</v>
      </c>
      <c r="D2034" t="s">
        <v>27</v>
      </c>
      <c r="E2034" t="s">
        <v>16</v>
      </c>
      <c r="F2034" t="s">
        <v>18</v>
      </c>
      <c r="G2034">
        <v>112</v>
      </c>
      <c r="H2034">
        <v>110.57</v>
      </c>
      <c r="I2034">
        <v>76.11</v>
      </c>
      <c r="J2034">
        <v>3.54</v>
      </c>
      <c r="K2034">
        <v>12383.84</v>
      </c>
      <c r="L2034">
        <v>8524.32</v>
      </c>
      <c r="M2034">
        <v>396.48</v>
      </c>
    </row>
    <row r="2035" spans="2:13" x14ac:dyDescent="0.3">
      <c r="B2035" s="5">
        <v>46174</v>
      </c>
      <c r="C2035" t="s">
        <v>30</v>
      </c>
      <c r="D2035" t="s">
        <v>27</v>
      </c>
      <c r="E2035" t="s">
        <v>20</v>
      </c>
      <c r="F2035" t="s">
        <v>18</v>
      </c>
      <c r="G2035">
        <v>98</v>
      </c>
      <c r="H2035">
        <v>85.27</v>
      </c>
      <c r="I2035">
        <v>67.84</v>
      </c>
      <c r="J2035">
        <v>3.54</v>
      </c>
      <c r="K2035">
        <v>8356.4599999999991</v>
      </c>
      <c r="L2035">
        <v>6648.3200000000006</v>
      </c>
      <c r="M2035">
        <v>346.92</v>
      </c>
    </row>
    <row r="2036" spans="2:13" x14ac:dyDescent="0.3">
      <c r="B2036" s="5">
        <v>46174</v>
      </c>
      <c r="C2036" t="s">
        <v>30</v>
      </c>
      <c r="D2036" t="s">
        <v>27</v>
      </c>
      <c r="E2036" t="s">
        <v>21</v>
      </c>
      <c r="F2036" t="s">
        <v>18</v>
      </c>
      <c r="G2036">
        <v>58</v>
      </c>
      <c r="H2036">
        <v>93.08</v>
      </c>
      <c r="I2036">
        <v>67.86</v>
      </c>
      <c r="J2036">
        <v>3.54</v>
      </c>
      <c r="K2036">
        <v>5398.64</v>
      </c>
      <c r="L2036">
        <v>3935.88</v>
      </c>
      <c r="M2036">
        <v>205.32</v>
      </c>
    </row>
    <row r="2037" spans="2:13" x14ac:dyDescent="0.3">
      <c r="B2037" s="5">
        <v>46174</v>
      </c>
      <c r="C2037" t="s">
        <v>39</v>
      </c>
      <c r="D2037" t="s">
        <v>37</v>
      </c>
      <c r="E2037" t="s">
        <v>20</v>
      </c>
      <c r="F2037" t="s">
        <v>18</v>
      </c>
      <c r="G2037">
        <v>27</v>
      </c>
      <c r="H2037">
        <v>282.51</v>
      </c>
      <c r="I2037">
        <v>240.98</v>
      </c>
      <c r="J2037">
        <v>3.54</v>
      </c>
      <c r="K2037">
        <v>7627.7699999999995</v>
      </c>
      <c r="L2037">
        <v>6506.46</v>
      </c>
      <c r="M2037">
        <v>95.58</v>
      </c>
    </row>
    <row r="2038" spans="2:13" x14ac:dyDescent="0.3">
      <c r="B2038" s="5">
        <v>46174</v>
      </c>
      <c r="C2038" t="s">
        <v>40</v>
      </c>
      <c r="D2038" t="s">
        <v>37</v>
      </c>
      <c r="E2038" t="s">
        <v>16</v>
      </c>
      <c r="F2038" t="s">
        <v>18</v>
      </c>
      <c r="G2038">
        <v>74</v>
      </c>
      <c r="H2038">
        <v>146.97999999999999</v>
      </c>
      <c r="I2038">
        <v>109.72</v>
      </c>
      <c r="J2038">
        <v>3.54</v>
      </c>
      <c r="K2038">
        <v>10876.519999999999</v>
      </c>
      <c r="L2038">
        <v>8119.28</v>
      </c>
      <c r="M2038">
        <v>261.95999999999998</v>
      </c>
    </row>
    <row r="2039" spans="2:13" x14ac:dyDescent="0.3">
      <c r="B2039" s="5">
        <v>46204</v>
      </c>
      <c r="C2039" t="s">
        <v>14</v>
      </c>
      <c r="D2039" t="s">
        <v>15</v>
      </c>
      <c r="E2039" t="s">
        <v>21</v>
      </c>
      <c r="F2039" t="s">
        <v>18</v>
      </c>
      <c r="G2039">
        <v>47</v>
      </c>
      <c r="H2039">
        <v>270.77999999999997</v>
      </c>
      <c r="I2039">
        <v>210.42</v>
      </c>
      <c r="J2039">
        <v>3.54</v>
      </c>
      <c r="K2039">
        <v>12726.659999999998</v>
      </c>
      <c r="L2039">
        <v>9889.74</v>
      </c>
      <c r="M2039">
        <v>166.38</v>
      </c>
    </row>
    <row r="2040" spans="2:13" x14ac:dyDescent="0.3">
      <c r="B2040" s="5">
        <v>46204</v>
      </c>
      <c r="C2040" t="s">
        <v>23</v>
      </c>
      <c r="D2040" t="s">
        <v>15</v>
      </c>
      <c r="E2040" t="s">
        <v>16</v>
      </c>
      <c r="F2040" t="s">
        <v>18</v>
      </c>
      <c r="G2040">
        <v>319</v>
      </c>
      <c r="H2040">
        <v>125.69</v>
      </c>
      <c r="I2040">
        <v>91.98</v>
      </c>
      <c r="J2040">
        <v>3.54</v>
      </c>
      <c r="K2040">
        <v>40095.11</v>
      </c>
      <c r="L2040">
        <v>29341.620000000003</v>
      </c>
      <c r="M2040">
        <v>1129.26</v>
      </c>
    </row>
    <row r="2041" spans="2:13" x14ac:dyDescent="0.3">
      <c r="B2041" s="5">
        <v>46204</v>
      </c>
      <c r="C2041" t="s">
        <v>24</v>
      </c>
      <c r="D2041" t="s">
        <v>15</v>
      </c>
      <c r="E2041" t="s">
        <v>20</v>
      </c>
      <c r="F2041" t="s">
        <v>18</v>
      </c>
      <c r="G2041">
        <v>93</v>
      </c>
      <c r="H2041">
        <v>181.74</v>
      </c>
      <c r="I2041">
        <v>154.9</v>
      </c>
      <c r="J2041">
        <v>3.54</v>
      </c>
      <c r="K2041">
        <v>16901.82</v>
      </c>
      <c r="L2041">
        <v>14405.7</v>
      </c>
      <c r="M2041">
        <v>329.22</v>
      </c>
    </row>
    <row r="2042" spans="2:13" x14ac:dyDescent="0.3">
      <c r="B2042" s="5">
        <v>46204</v>
      </c>
      <c r="C2042" t="s">
        <v>25</v>
      </c>
      <c r="D2042" t="s">
        <v>15</v>
      </c>
      <c r="E2042" t="s">
        <v>16</v>
      </c>
      <c r="F2042" t="s">
        <v>18</v>
      </c>
      <c r="G2042">
        <v>68</v>
      </c>
      <c r="H2042">
        <v>363.84</v>
      </c>
      <c r="I2042">
        <v>272.05</v>
      </c>
      <c r="J2042">
        <v>3.54</v>
      </c>
      <c r="K2042">
        <v>24741.119999999999</v>
      </c>
      <c r="L2042">
        <v>18499.400000000001</v>
      </c>
      <c r="M2042">
        <v>240.72</v>
      </c>
    </row>
    <row r="2043" spans="2:13" x14ac:dyDescent="0.3">
      <c r="B2043" s="5">
        <v>46204</v>
      </c>
      <c r="C2043" t="s">
        <v>34</v>
      </c>
      <c r="D2043" t="s">
        <v>32</v>
      </c>
      <c r="E2043" t="s">
        <v>16</v>
      </c>
      <c r="F2043" t="s">
        <v>18</v>
      </c>
      <c r="G2043">
        <v>181</v>
      </c>
      <c r="H2043">
        <v>102.04</v>
      </c>
      <c r="I2043">
        <v>72.819999999999993</v>
      </c>
      <c r="J2043">
        <v>3.54</v>
      </c>
      <c r="K2043">
        <v>18469.240000000002</v>
      </c>
      <c r="L2043">
        <v>13180.419999999998</v>
      </c>
      <c r="M2043">
        <v>640.74</v>
      </c>
    </row>
    <row r="2044" spans="2:13" x14ac:dyDescent="0.3">
      <c r="B2044" s="5">
        <v>46204</v>
      </c>
      <c r="C2044" t="s">
        <v>35</v>
      </c>
      <c r="D2044" t="s">
        <v>32</v>
      </c>
      <c r="E2044" t="s">
        <v>20</v>
      </c>
      <c r="F2044" t="s">
        <v>18</v>
      </c>
      <c r="G2044">
        <v>29</v>
      </c>
      <c r="H2044">
        <v>174.74</v>
      </c>
      <c r="I2044">
        <v>139.65</v>
      </c>
      <c r="J2044">
        <v>3.54</v>
      </c>
      <c r="K2044">
        <v>5067.46</v>
      </c>
      <c r="L2044">
        <v>4049.8500000000004</v>
      </c>
      <c r="M2044">
        <v>102.66</v>
      </c>
    </row>
    <row r="2045" spans="2:13" x14ac:dyDescent="0.3">
      <c r="B2045" s="5">
        <v>46204</v>
      </c>
      <c r="C2045" t="s">
        <v>48</v>
      </c>
      <c r="D2045" t="s">
        <v>47</v>
      </c>
      <c r="E2045" t="s">
        <v>21</v>
      </c>
      <c r="F2045" t="s">
        <v>18</v>
      </c>
      <c r="G2045">
        <v>27</v>
      </c>
      <c r="H2045">
        <v>118.92</v>
      </c>
      <c r="I2045">
        <v>76.92</v>
      </c>
      <c r="J2045">
        <v>3.54</v>
      </c>
      <c r="K2045">
        <v>3210.84</v>
      </c>
      <c r="L2045">
        <v>2076.84</v>
      </c>
      <c r="M2045">
        <v>95.58</v>
      </c>
    </row>
    <row r="2046" spans="2:13" x14ac:dyDescent="0.3">
      <c r="B2046" s="5">
        <v>46204</v>
      </c>
      <c r="C2046" t="s">
        <v>41</v>
      </c>
      <c r="D2046" t="s">
        <v>42</v>
      </c>
      <c r="E2046" t="s">
        <v>21</v>
      </c>
      <c r="F2046" t="s">
        <v>18</v>
      </c>
      <c r="G2046">
        <v>26</v>
      </c>
      <c r="H2046">
        <v>189.99</v>
      </c>
      <c r="I2046">
        <v>115.74</v>
      </c>
      <c r="J2046">
        <v>3.54</v>
      </c>
      <c r="K2046">
        <v>4939.74</v>
      </c>
      <c r="L2046">
        <v>3009.24</v>
      </c>
      <c r="M2046">
        <v>92.04</v>
      </c>
    </row>
    <row r="2047" spans="2:13" x14ac:dyDescent="0.3">
      <c r="B2047" s="5">
        <v>46204</v>
      </c>
      <c r="C2047" t="s">
        <v>45</v>
      </c>
      <c r="D2047" t="s">
        <v>42</v>
      </c>
      <c r="E2047" t="s">
        <v>20</v>
      </c>
      <c r="F2047" t="s">
        <v>18</v>
      </c>
      <c r="G2047">
        <v>33</v>
      </c>
      <c r="H2047">
        <v>88.37</v>
      </c>
      <c r="I2047">
        <v>58.07</v>
      </c>
      <c r="J2047">
        <v>3.54</v>
      </c>
      <c r="K2047">
        <v>2916.21</v>
      </c>
      <c r="L2047">
        <v>1916.31</v>
      </c>
      <c r="M2047">
        <v>116.82000000000001</v>
      </c>
    </row>
    <row r="2048" spans="2:13" x14ac:dyDescent="0.3">
      <c r="B2048" s="5">
        <v>46204</v>
      </c>
      <c r="C2048" t="s">
        <v>26</v>
      </c>
      <c r="D2048" t="s">
        <v>27</v>
      </c>
      <c r="E2048" t="s">
        <v>21</v>
      </c>
      <c r="F2048" t="s">
        <v>18</v>
      </c>
      <c r="G2048">
        <v>61</v>
      </c>
      <c r="H2048">
        <v>132.72</v>
      </c>
      <c r="I2048">
        <v>98.1</v>
      </c>
      <c r="J2048">
        <v>3.54</v>
      </c>
      <c r="K2048">
        <v>8095.92</v>
      </c>
      <c r="L2048">
        <v>5984.0999999999995</v>
      </c>
      <c r="M2048">
        <v>215.94</v>
      </c>
    </row>
    <row r="2049" spans="2:13" x14ac:dyDescent="0.3">
      <c r="B2049" s="5">
        <v>46204</v>
      </c>
      <c r="C2049" t="s">
        <v>28</v>
      </c>
      <c r="D2049" t="s">
        <v>27</v>
      </c>
      <c r="E2049" t="s">
        <v>16</v>
      </c>
      <c r="F2049" t="s">
        <v>18</v>
      </c>
      <c r="G2049">
        <v>110</v>
      </c>
      <c r="H2049">
        <v>110.57</v>
      </c>
      <c r="I2049">
        <v>76.11</v>
      </c>
      <c r="J2049">
        <v>3.54</v>
      </c>
      <c r="K2049">
        <v>12162.699999999999</v>
      </c>
      <c r="L2049">
        <v>8372.1</v>
      </c>
      <c r="M2049">
        <v>389.4</v>
      </c>
    </row>
    <row r="2050" spans="2:13" x14ac:dyDescent="0.3">
      <c r="B2050" s="5">
        <v>46204</v>
      </c>
      <c r="C2050" t="s">
        <v>30</v>
      </c>
      <c r="D2050" t="s">
        <v>27</v>
      </c>
      <c r="E2050" t="s">
        <v>20</v>
      </c>
      <c r="F2050" t="s">
        <v>18</v>
      </c>
      <c r="G2050">
        <v>94</v>
      </c>
      <c r="H2050">
        <v>85.27</v>
      </c>
      <c r="I2050">
        <v>67.84</v>
      </c>
      <c r="J2050">
        <v>3.54</v>
      </c>
      <c r="K2050">
        <v>8015.3799999999992</v>
      </c>
      <c r="L2050">
        <v>6376.96</v>
      </c>
      <c r="M2050">
        <v>332.76</v>
      </c>
    </row>
    <row r="2051" spans="2:13" x14ac:dyDescent="0.3">
      <c r="B2051" s="5">
        <v>46204</v>
      </c>
      <c r="C2051" t="s">
        <v>30</v>
      </c>
      <c r="D2051" t="s">
        <v>27</v>
      </c>
      <c r="E2051" t="s">
        <v>21</v>
      </c>
      <c r="F2051" t="s">
        <v>18</v>
      </c>
      <c r="G2051">
        <v>55</v>
      </c>
      <c r="H2051">
        <v>93.08</v>
      </c>
      <c r="I2051">
        <v>67.86</v>
      </c>
      <c r="J2051">
        <v>3.54</v>
      </c>
      <c r="K2051">
        <v>5119.3999999999996</v>
      </c>
      <c r="L2051">
        <v>3732.3</v>
      </c>
      <c r="M2051">
        <v>194.7</v>
      </c>
    </row>
    <row r="2052" spans="2:13" x14ac:dyDescent="0.3">
      <c r="B2052" s="5">
        <v>46204</v>
      </c>
      <c r="C2052" t="s">
        <v>39</v>
      </c>
      <c r="D2052" t="s">
        <v>37</v>
      </c>
      <c r="E2052" t="s">
        <v>20</v>
      </c>
      <c r="F2052" t="s">
        <v>18</v>
      </c>
      <c r="G2052">
        <v>25</v>
      </c>
      <c r="H2052">
        <v>282.51</v>
      </c>
      <c r="I2052">
        <v>240.98</v>
      </c>
      <c r="J2052">
        <v>3.54</v>
      </c>
      <c r="K2052">
        <v>7062.75</v>
      </c>
      <c r="L2052">
        <v>6024.5</v>
      </c>
      <c r="M2052">
        <v>88.5</v>
      </c>
    </row>
    <row r="2053" spans="2:13" x14ac:dyDescent="0.3">
      <c r="B2053" s="5">
        <v>46204</v>
      </c>
      <c r="C2053" t="s">
        <v>40</v>
      </c>
      <c r="D2053" t="s">
        <v>37</v>
      </c>
      <c r="E2053" t="s">
        <v>16</v>
      </c>
      <c r="F2053" t="s">
        <v>18</v>
      </c>
      <c r="G2053">
        <v>66</v>
      </c>
      <c r="H2053">
        <v>146.97999999999999</v>
      </c>
      <c r="I2053">
        <v>109.72</v>
      </c>
      <c r="J2053">
        <v>3.54</v>
      </c>
      <c r="K2053">
        <v>9700.6799999999985</v>
      </c>
      <c r="L2053">
        <v>7241.5199999999995</v>
      </c>
      <c r="M2053">
        <v>233.64000000000001</v>
      </c>
    </row>
    <row r="2054" spans="2:13" x14ac:dyDescent="0.3">
      <c r="B2054" s="5">
        <v>46235</v>
      </c>
      <c r="C2054" t="s">
        <v>14</v>
      </c>
      <c r="D2054" t="s">
        <v>15</v>
      </c>
      <c r="E2054" t="s">
        <v>21</v>
      </c>
      <c r="F2054" t="s">
        <v>18</v>
      </c>
      <c r="G2054">
        <v>49</v>
      </c>
      <c r="H2054">
        <v>270.77999999999997</v>
      </c>
      <c r="I2054">
        <v>210.42</v>
      </c>
      <c r="J2054">
        <v>3.54</v>
      </c>
      <c r="K2054">
        <v>13268.22</v>
      </c>
      <c r="L2054">
        <v>10310.58</v>
      </c>
      <c r="M2054">
        <v>173.46</v>
      </c>
    </row>
    <row r="2055" spans="2:13" x14ac:dyDescent="0.3">
      <c r="B2055" s="5">
        <v>46235</v>
      </c>
      <c r="C2055" t="s">
        <v>23</v>
      </c>
      <c r="D2055" t="s">
        <v>15</v>
      </c>
      <c r="E2055" t="s">
        <v>16</v>
      </c>
      <c r="F2055" t="s">
        <v>18</v>
      </c>
      <c r="G2055">
        <v>322</v>
      </c>
      <c r="H2055">
        <v>125.69</v>
      </c>
      <c r="I2055">
        <v>91.98</v>
      </c>
      <c r="J2055">
        <v>3.54</v>
      </c>
      <c r="K2055">
        <v>40472.18</v>
      </c>
      <c r="L2055">
        <v>29617.56</v>
      </c>
      <c r="M2055">
        <v>1139.8800000000001</v>
      </c>
    </row>
    <row r="2056" spans="2:13" x14ac:dyDescent="0.3">
      <c r="B2056" s="5">
        <v>46235</v>
      </c>
      <c r="C2056" t="s">
        <v>24</v>
      </c>
      <c r="D2056" t="s">
        <v>15</v>
      </c>
      <c r="E2056" t="s">
        <v>20</v>
      </c>
      <c r="F2056" t="s">
        <v>18</v>
      </c>
      <c r="G2056">
        <v>95</v>
      </c>
      <c r="H2056">
        <v>181.74</v>
      </c>
      <c r="I2056">
        <v>154.9</v>
      </c>
      <c r="J2056">
        <v>3.54</v>
      </c>
      <c r="K2056">
        <v>17265.3</v>
      </c>
      <c r="L2056">
        <v>14715.5</v>
      </c>
      <c r="M2056">
        <v>336.3</v>
      </c>
    </row>
    <row r="2057" spans="2:13" x14ac:dyDescent="0.3">
      <c r="B2057" s="5">
        <v>46235</v>
      </c>
      <c r="C2057" t="s">
        <v>25</v>
      </c>
      <c r="D2057" t="s">
        <v>15</v>
      </c>
      <c r="E2057" t="s">
        <v>16</v>
      </c>
      <c r="F2057" t="s">
        <v>18</v>
      </c>
      <c r="G2057">
        <v>67</v>
      </c>
      <c r="H2057">
        <v>363.84</v>
      </c>
      <c r="I2057">
        <v>272.05</v>
      </c>
      <c r="J2057">
        <v>3.54</v>
      </c>
      <c r="K2057">
        <v>24377.279999999999</v>
      </c>
      <c r="L2057">
        <v>18227.350000000002</v>
      </c>
      <c r="M2057">
        <v>237.18</v>
      </c>
    </row>
    <row r="2058" spans="2:13" x14ac:dyDescent="0.3">
      <c r="B2058" s="5">
        <v>46235</v>
      </c>
      <c r="C2058" t="s">
        <v>34</v>
      </c>
      <c r="D2058" t="s">
        <v>32</v>
      </c>
      <c r="E2058" t="s">
        <v>16</v>
      </c>
      <c r="F2058" t="s">
        <v>18</v>
      </c>
      <c r="G2058">
        <v>173</v>
      </c>
      <c r="H2058">
        <v>102.04</v>
      </c>
      <c r="I2058">
        <v>72.819999999999993</v>
      </c>
      <c r="J2058">
        <v>3.54</v>
      </c>
      <c r="K2058">
        <v>17652.920000000002</v>
      </c>
      <c r="L2058">
        <v>12597.859999999999</v>
      </c>
      <c r="M2058">
        <v>612.41999999999996</v>
      </c>
    </row>
    <row r="2059" spans="2:13" x14ac:dyDescent="0.3">
      <c r="B2059" s="5">
        <v>46235</v>
      </c>
      <c r="C2059" t="s">
        <v>35</v>
      </c>
      <c r="D2059" t="s">
        <v>32</v>
      </c>
      <c r="E2059" t="s">
        <v>20</v>
      </c>
      <c r="F2059" t="s">
        <v>18</v>
      </c>
      <c r="G2059">
        <v>28</v>
      </c>
      <c r="H2059">
        <v>174.74</v>
      </c>
      <c r="I2059">
        <v>139.65</v>
      </c>
      <c r="J2059">
        <v>3.54</v>
      </c>
      <c r="K2059">
        <v>4892.72</v>
      </c>
      <c r="L2059">
        <v>3910.2000000000003</v>
      </c>
      <c r="M2059">
        <v>99.12</v>
      </c>
    </row>
    <row r="2060" spans="2:13" x14ac:dyDescent="0.3">
      <c r="B2060" s="5">
        <v>46235</v>
      </c>
      <c r="C2060" t="s">
        <v>48</v>
      </c>
      <c r="D2060" t="s">
        <v>47</v>
      </c>
      <c r="E2060" t="s">
        <v>21</v>
      </c>
      <c r="F2060" t="s">
        <v>18</v>
      </c>
      <c r="G2060">
        <v>28</v>
      </c>
      <c r="H2060">
        <v>118.92</v>
      </c>
      <c r="I2060">
        <v>76.92</v>
      </c>
      <c r="J2060">
        <v>3.54</v>
      </c>
      <c r="K2060">
        <v>3329.76</v>
      </c>
      <c r="L2060">
        <v>2153.7600000000002</v>
      </c>
      <c r="M2060">
        <v>99.12</v>
      </c>
    </row>
    <row r="2061" spans="2:13" x14ac:dyDescent="0.3">
      <c r="B2061" s="5">
        <v>46235</v>
      </c>
      <c r="C2061" t="s">
        <v>41</v>
      </c>
      <c r="D2061" t="s">
        <v>42</v>
      </c>
      <c r="E2061" t="s">
        <v>21</v>
      </c>
      <c r="F2061" t="s">
        <v>18</v>
      </c>
      <c r="G2061">
        <v>26</v>
      </c>
      <c r="H2061">
        <v>189.99</v>
      </c>
      <c r="I2061">
        <v>115.74</v>
      </c>
      <c r="J2061">
        <v>3.54</v>
      </c>
      <c r="K2061">
        <v>4939.74</v>
      </c>
      <c r="L2061">
        <v>3009.24</v>
      </c>
      <c r="M2061">
        <v>92.04</v>
      </c>
    </row>
    <row r="2062" spans="2:13" x14ac:dyDescent="0.3">
      <c r="B2062" s="5">
        <v>46235</v>
      </c>
      <c r="C2062" t="s">
        <v>45</v>
      </c>
      <c r="D2062" t="s">
        <v>42</v>
      </c>
      <c r="E2062" t="s">
        <v>20</v>
      </c>
      <c r="F2062" t="s">
        <v>18</v>
      </c>
      <c r="G2062">
        <v>32</v>
      </c>
      <c r="H2062">
        <v>88.37</v>
      </c>
      <c r="I2062">
        <v>58.07</v>
      </c>
      <c r="J2062">
        <v>3.54</v>
      </c>
      <c r="K2062">
        <v>2827.84</v>
      </c>
      <c r="L2062">
        <v>1858.24</v>
      </c>
      <c r="M2062">
        <v>113.28</v>
      </c>
    </row>
    <row r="2063" spans="2:13" x14ac:dyDescent="0.3">
      <c r="B2063" s="5">
        <v>46235</v>
      </c>
      <c r="C2063" t="s">
        <v>26</v>
      </c>
      <c r="D2063" t="s">
        <v>27</v>
      </c>
      <c r="E2063" t="s">
        <v>21</v>
      </c>
      <c r="F2063" t="s">
        <v>18</v>
      </c>
      <c r="G2063">
        <v>63</v>
      </c>
      <c r="H2063">
        <v>132.72</v>
      </c>
      <c r="I2063">
        <v>98.1</v>
      </c>
      <c r="J2063">
        <v>3.54</v>
      </c>
      <c r="K2063">
        <v>8361.36</v>
      </c>
      <c r="L2063">
        <v>6180.2999999999993</v>
      </c>
      <c r="M2063">
        <v>223.02</v>
      </c>
    </row>
    <row r="2064" spans="2:13" x14ac:dyDescent="0.3">
      <c r="B2064" s="5">
        <v>46235</v>
      </c>
      <c r="C2064" t="s">
        <v>28</v>
      </c>
      <c r="D2064" t="s">
        <v>27</v>
      </c>
      <c r="E2064" t="s">
        <v>16</v>
      </c>
      <c r="F2064" t="s">
        <v>18</v>
      </c>
      <c r="G2064">
        <v>108</v>
      </c>
      <c r="H2064">
        <v>110.57</v>
      </c>
      <c r="I2064">
        <v>76.11</v>
      </c>
      <c r="J2064">
        <v>3.54</v>
      </c>
      <c r="K2064">
        <v>11941.56</v>
      </c>
      <c r="L2064">
        <v>8219.8799999999992</v>
      </c>
      <c r="M2064">
        <v>382.32</v>
      </c>
    </row>
    <row r="2065" spans="2:13" x14ac:dyDescent="0.3">
      <c r="B2065" s="5">
        <v>46235</v>
      </c>
      <c r="C2065" t="s">
        <v>30</v>
      </c>
      <c r="D2065" t="s">
        <v>27</v>
      </c>
      <c r="E2065" t="s">
        <v>20</v>
      </c>
      <c r="F2065" t="s">
        <v>18</v>
      </c>
      <c r="G2065">
        <v>100</v>
      </c>
      <c r="H2065">
        <v>85.27</v>
      </c>
      <c r="I2065">
        <v>67.84</v>
      </c>
      <c r="J2065">
        <v>3.54</v>
      </c>
      <c r="K2065">
        <v>8527</v>
      </c>
      <c r="L2065">
        <v>6784</v>
      </c>
      <c r="M2065">
        <v>354</v>
      </c>
    </row>
    <row r="2066" spans="2:13" x14ac:dyDescent="0.3">
      <c r="B2066" s="5">
        <v>46235</v>
      </c>
      <c r="C2066" t="s">
        <v>30</v>
      </c>
      <c r="D2066" t="s">
        <v>27</v>
      </c>
      <c r="E2066" t="s">
        <v>21</v>
      </c>
      <c r="F2066" t="s">
        <v>18</v>
      </c>
      <c r="G2066">
        <v>59</v>
      </c>
      <c r="H2066">
        <v>93.08</v>
      </c>
      <c r="I2066">
        <v>67.86</v>
      </c>
      <c r="J2066">
        <v>3.54</v>
      </c>
      <c r="K2066">
        <v>5491.72</v>
      </c>
      <c r="L2066">
        <v>4003.74</v>
      </c>
      <c r="M2066">
        <v>208.86</v>
      </c>
    </row>
    <row r="2067" spans="2:13" x14ac:dyDescent="0.3">
      <c r="B2067" s="5">
        <v>46235</v>
      </c>
      <c r="C2067" t="s">
        <v>39</v>
      </c>
      <c r="D2067" t="s">
        <v>37</v>
      </c>
      <c r="E2067" t="s">
        <v>20</v>
      </c>
      <c r="F2067" t="s">
        <v>18</v>
      </c>
      <c r="G2067">
        <v>23</v>
      </c>
      <c r="H2067">
        <v>282.51</v>
      </c>
      <c r="I2067">
        <v>240.98</v>
      </c>
      <c r="J2067">
        <v>3.54</v>
      </c>
      <c r="K2067">
        <v>6497.73</v>
      </c>
      <c r="L2067">
        <v>5542.54</v>
      </c>
      <c r="M2067">
        <v>81.42</v>
      </c>
    </row>
    <row r="2068" spans="2:13" x14ac:dyDescent="0.3">
      <c r="B2068" s="5">
        <v>46235</v>
      </c>
      <c r="C2068" t="s">
        <v>40</v>
      </c>
      <c r="D2068" t="s">
        <v>37</v>
      </c>
      <c r="E2068" t="s">
        <v>16</v>
      </c>
      <c r="F2068" t="s">
        <v>18</v>
      </c>
      <c r="G2068">
        <v>63</v>
      </c>
      <c r="H2068">
        <v>146.97999999999999</v>
      </c>
      <c r="I2068">
        <v>109.72</v>
      </c>
      <c r="J2068">
        <v>3.54</v>
      </c>
      <c r="K2068">
        <v>9259.74</v>
      </c>
      <c r="L2068">
        <v>6912.36</v>
      </c>
      <c r="M2068">
        <v>223.02</v>
      </c>
    </row>
    <row r="2069" spans="2:13" x14ac:dyDescent="0.3">
      <c r="B2069" s="5">
        <v>46266</v>
      </c>
      <c r="C2069" t="s">
        <v>14</v>
      </c>
      <c r="D2069" t="s">
        <v>15</v>
      </c>
      <c r="E2069" t="s">
        <v>21</v>
      </c>
      <c r="F2069" t="s">
        <v>18</v>
      </c>
      <c r="G2069">
        <v>42</v>
      </c>
      <c r="H2069">
        <v>270.77999999999997</v>
      </c>
      <c r="I2069">
        <v>210.42</v>
      </c>
      <c r="J2069">
        <v>3.54</v>
      </c>
      <c r="K2069">
        <v>11372.759999999998</v>
      </c>
      <c r="L2069">
        <v>8837.64</v>
      </c>
      <c r="M2069">
        <v>148.68</v>
      </c>
    </row>
    <row r="2070" spans="2:13" x14ac:dyDescent="0.3">
      <c r="B2070" s="5">
        <v>46266</v>
      </c>
      <c r="C2070" t="s">
        <v>23</v>
      </c>
      <c r="D2070" t="s">
        <v>15</v>
      </c>
      <c r="E2070" t="s">
        <v>16</v>
      </c>
      <c r="F2070" t="s">
        <v>18</v>
      </c>
      <c r="G2070">
        <v>263</v>
      </c>
      <c r="H2070">
        <v>125.69</v>
      </c>
      <c r="I2070">
        <v>91.98</v>
      </c>
      <c r="J2070">
        <v>3.54</v>
      </c>
      <c r="K2070">
        <v>33056.47</v>
      </c>
      <c r="L2070">
        <v>24190.74</v>
      </c>
      <c r="M2070">
        <v>931.02</v>
      </c>
    </row>
    <row r="2071" spans="2:13" x14ac:dyDescent="0.3">
      <c r="B2071" s="5">
        <v>46266</v>
      </c>
      <c r="C2071" t="s">
        <v>24</v>
      </c>
      <c r="D2071" t="s">
        <v>15</v>
      </c>
      <c r="E2071" t="s">
        <v>20</v>
      </c>
      <c r="F2071" t="s">
        <v>18</v>
      </c>
      <c r="G2071">
        <v>82</v>
      </c>
      <c r="H2071">
        <v>181.74</v>
      </c>
      <c r="I2071">
        <v>154.9</v>
      </c>
      <c r="J2071">
        <v>3.54</v>
      </c>
      <c r="K2071">
        <v>14902.68</v>
      </c>
      <c r="L2071">
        <v>12701.800000000001</v>
      </c>
      <c r="M2071">
        <v>290.28000000000003</v>
      </c>
    </row>
    <row r="2072" spans="2:13" x14ac:dyDescent="0.3">
      <c r="B2072" s="5">
        <v>46266</v>
      </c>
      <c r="C2072" t="s">
        <v>25</v>
      </c>
      <c r="D2072" t="s">
        <v>15</v>
      </c>
      <c r="E2072" t="s">
        <v>16</v>
      </c>
      <c r="F2072" t="s">
        <v>18</v>
      </c>
      <c r="G2072">
        <v>57</v>
      </c>
      <c r="H2072">
        <v>363.84</v>
      </c>
      <c r="I2072">
        <v>272.05</v>
      </c>
      <c r="J2072">
        <v>3.54</v>
      </c>
      <c r="K2072">
        <v>20738.879999999997</v>
      </c>
      <c r="L2072">
        <v>15506.85</v>
      </c>
      <c r="M2072">
        <v>201.78</v>
      </c>
    </row>
    <row r="2073" spans="2:13" x14ac:dyDescent="0.3">
      <c r="B2073" s="5">
        <v>46266</v>
      </c>
      <c r="C2073" t="s">
        <v>34</v>
      </c>
      <c r="D2073" t="s">
        <v>32</v>
      </c>
      <c r="E2073" t="s">
        <v>16</v>
      </c>
      <c r="F2073" t="s">
        <v>18</v>
      </c>
      <c r="G2073">
        <v>167</v>
      </c>
      <c r="H2073">
        <v>102.04</v>
      </c>
      <c r="I2073">
        <v>72.819999999999993</v>
      </c>
      <c r="J2073">
        <v>3.54</v>
      </c>
      <c r="K2073">
        <v>17040.68</v>
      </c>
      <c r="L2073">
        <v>12160.939999999999</v>
      </c>
      <c r="M2073">
        <v>591.17999999999995</v>
      </c>
    </row>
    <row r="2074" spans="2:13" x14ac:dyDescent="0.3">
      <c r="B2074" s="5">
        <v>46266</v>
      </c>
      <c r="C2074" t="s">
        <v>35</v>
      </c>
      <c r="D2074" t="s">
        <v>32</v>
      </c>
      <c r="E2074" t="s">
        <v>20</v>
      </c>
      <c r="F2074" t="s">
        <v>18</v>
      </c>
      <c r="G2074">
        <v>28</v>
      </c>
      <c r="H2074">
        <v>174.74</v>
      </c>
      <c r="I2074">
        <v>139.65</v>
      </c>
      <c r="J2074">
        <v>3.54</v>
      </c>
      <c r="K2074">
        <v>4892.72</v>
      </c>
      <c r="L2074">
        <v>3910.2000000000003</v>
      </c>
      <c r="M2074">
        <v>99.12</v>
      </c>
    </row>
    <row r="2075" spans="2:13" x14ac:dyDescent="0.3">
      <c r="B2075" s="5">
        <v>46266</v>
      </c>
      <c r="C2075" t="s">
        <v>48</v>
      </c>
      <c r="D2075" t="s">
        <v>47</v>
      </c>
      <c r="E2075" t="s">
        <v>21</v>
      </c>
      <c r="F2075" t="s">
        <v>18</v>
      </c>
      <c r="G2075">
        <v>29</v>
      </c>
      <c r="H2075">
        <v>118.92</v>
      </c>
      <c r="I2075">
        <v>76.92</v>
      </c>
      <c r="J2075">
        <v>3.54</v>
      </c>
      <c r="K2075">
        <v>3448.68</v>
      </c>
      <c r="L2075">
        <v>2230.6799999999998</v>
      </c>
      <c r="M2075">
        <v>102.66</v>
      </c>
    </row>
    <row r="2076" spans="2:13" x14ac:dyDescent="0.3">
      <c r="B2076" s="5">
        <v>46266</v>
      </c>
      <c r="C2076" t="s">
        <v>41</v>
      </c>
      <c r="D2076" t="s">
        <v>42</v>
      </c>
      <c r="E2076" t="s">
        <v>21</v>
      </c>
      <c r="F2076" t="s">
        <v>18</v>
      </c>
      <c r="G2076">
        <v>27</v>
      </c>
      <c r="H2076">
        <v>189.99</v>
      </c>
      <c r="I2076">
        <v>115.74</v>
      </c>
      <c r="J2076">
        <v>3.54</v>
      </c>
      <c r="K2076">
        <v>5129.7300000000005</v>
      </c>
      <c r="L2076">
        <v>3124.98</v>
      </c>
      <c r="M2076">
        <v>95.58</v>
      </c>
    </row>
    <row r="2077" spans="2:13" x14ac:dyDescent="0.3">
      <c r="B2077" s="5">
        <v>46266</v>
      </c>
      <c r="C2077" t="s">
        <v>45</v>
      </c>
      <c r="D2077" t="s">
        <v>42</v>
      </c>
      <c r="E2077" t="s">
        <v>20</v>
      </c>
      <c r="F2077" t="s">
        <v>18</v>
      </c>
      <c r="G2077">
        <v>34</v>
      </c>
      <c r="H2077">
        <v>88.37</v>
      </c>
      <c r="I2077">
        <v>58.07</v>
      </c>
      <c r="J2077">
        <v>3.54</v>
      </c>
      <c r="K2077">
        <v>3004.58</v>
      </c>
      <c r="L2077">
        <v>1974.38</v>
      </c>
      <c r="M2077">
        <v>120.36</v>
      </c>
    </row>
    <row r="2078" spans="2:13" x14ac:dyDescent="0.3">
      <c r="B2078" s="5">
        <v>46266</v>
      </c>
      <c r="C2078" t="s">
        <v>26</v>
      </c>
      <c r="D2078" t="s">
        <v>27</v>
      </c>
      <c r="E2078" t="s">
        <v>21</v>
      </c>
      <c r="F2078" t="s">
        <v>18</v>
      </c>
      <c r="G2078">
        <v>62</v>
      </c>
      <c r="H2078">
        <v>132.72</v>
      </c>
      <c r="I2078">
        <v>98.1</v>
      </c>
      <c r="J2078">
        <v>3.54</v>
      </c>
      <c r="K2078">
        <v>8228.64</v>
      </c>
      <c r="L2078">
        <v>6082.2</v>
      </c>
      <c r="M2078">
        <v>219.48</v>
      </c>
    </row>
    <row r="2079" spans="2:13" x14ac:dyDescent="0.3">
      <c r="B2079" s="5">
        <v>46266</v>
      </c>
      <c r="C2079" t="s">
        <v>28</v>
      </c>
      <c r="D2079" t="s">
        <v>27</v>
      </c>
      <c r="E2079" t="s">
        <v>16</v>
      </c>
      <c r="F2079" t="s">
        <v>18</v>
      </c>
      <c r="G2079">
        <v>109</v>
      </c>
      <c r="H2079">
        <v>110.57</v>
      </c>
      <c r="I2079">
        <v>76.11</v>
      </c>
      <c r="J2079">
        <v>3.54</v>
      </c>
      <c r="K2079">
        <v>12052.13</v>
      </c>
      <c r="L2079">
        <v>8295.99</v>
      </c>
      <c r="M2079">
        <v>385.86</v>
      </c>
    </row>
    <row r="2080" spans="2:13" x14ac:dyDescent="0.3">
      <c r="B2080" s="5">
        <v>46266</v>
      </c>
      <c r="C2080" t="s">
        <v>30</v>
      </c>
      <c r="D2080" t="s">
        <v>27</v>
      </c>
      <c r="E2080" t="s">
        <v>20</v>
      </c>
      <c r="F2080" t="s">
        <v>18</v>
      </c>
      <c r="G2080">
        <v>94</v>
      </c>
      <c r="H2080">
        <v>85.27</v>
      </c>
      <c r="I2080">
        <v>67.84</v>
      </c>
      <c r="J2080">
        <v>3.54</v>
      </c>
      <c r="K2080">
        <v>8015.3799999999992</v>
      </c>
      <c r="L2080">
        <v>6376.96</v>
      </c>
      <c r="M2080">
        <v>332.76</v>
      </c>
    </row>
    <row r="2081" spans="2:13" x14ac:dyDescent="0.3">
      <c r="B2081" s="5">
        <v>46266</v>
      </c>
      <c r="C2081" t="s">
        <v>30</v>
      </c>
      <c r="D2081" t="s">
        <v>27</v>
      </c>
      <c r="E2081" t="s">
        <v>21</v>
      </c>
      <c r="F2081" t="s">
        <v>18</v>
      </c>
      <c r="G2081">
        <v>55</v>
      </c>
      <c r="H2081">
        <v>93.08</v>
      </c>
      <c r="I2081">
        <v>67.86</v>
      </c>
      <c r="J2081">
        <v>3.54</v>
      </c>
      <c r="K2081">
        <v>5119.3999999999996</v>
      </c>
      <c r="L2081">
        <v>3732.3</v>
      </c>
      <c r="M2081">
        <v>194.7</v>
      </c>
    </row>
    <row r="2082" spans="2:13" x14ac:dyDescent="0.3">
      <c r="B2082" s="5">
        <v>46266</v>
      </c>
      <c r="C2082" t="s">
        <v>39</v>
      </c>
      <c r="D2082" t="s">
        <v>37</v>
      </c>
      <c r="E2082" t="s">
        <v>20</v>
      </c>
      <c r="F2082" t="s">
        <v>18</v>
      </c>
      <c r="G2082">
        <v>20</v>
      </c>
      <c r="H2082">
        <v>282.51</v>
      </c>
      <c r="I2082">
        <v>240.98</v>
      </c>
      <c r="J2082">
        <v>3.54</v>
      </c>
      <c r="K2082">
        <v>5650.2</v>
      </c>
      <c r="L2082">
        <v>4819.5999999999995</v>
      </c>
      <c r="M2082">
        <v>70.8</v>
      </c>
    </row>
    <row r="2083" spans="2:13" x14ac:dyDescent="0.3">
      <c r="B2083" s="5">
        <v>46266</v>
      </c>
      <c r="C2083" t="s">
        <v>40</v>
      </c>
      <c r="D2083" t="s">
        <v>37</v>
      </c>
      <c r="E2083" t="s">
        <v>16</v>
      </c>
      <c r="F2083" t="s">
        <v>18</v>
      </c>
      <c r="G2083">
        <v>57</v>
      </c>
      <c r="H2083">
        <v>146.97999999999999</v>
      </c>
      <c r="I2083">
        <v>109.72</v>
      </c>
      <c r="J2083">
        <v>3.54</v>
      </c>
      <c r="K2083">
        <v>8377.8599999999988</v>
      </c>
      <c r="L2083">
        <v>6254.04</v>
      </c>
      <c r="M2083">
        <v>201.78</v>
      </c>
    </row>
    <row r="2084" spans="2:13" x14ac:dyDescent="0.3">
      <c r="B2084" s="5">
        <v>46296</v>
      </c>
      <c r="C2084" t="s">
        <v>14</v>
      </c>
      <c r="D2084" t="s">
        <v>15</v>
      </c>
      <c r="E2084" t="s">
        <v>21</v>
      </c>
      <c r="F2084" t="s">
        <v>18</v>
      </c>
      <c r="G2084">
        <v>40</v>
      </c>
      <c r="H2084">
        <v>270.77999999999997</v>
      </c>
      <c r="I2084">
        <v>210.42</v>
      </c>
      <c r="J2084">
        <v>3.54</v>
      </c>
      <c r="K2084">
        <v>10831.199999999999</v>
      </c>
      <c r="L2084">
        <v>8416.7999999999993</v>
      </c>
      <c r="M2084">
        <v>141.6</v>
      </c>
    </row>
    <row r="2085" spans="2:13" x14ac:dyDescent="0.3">
      <c r="B2085" s="5">
        <v>46296</v>
      </c>
      <c r="C2085" t="s">
        <v>23</v>
      </c>
      <c r="D2085" t="s">
        <v>15</v>
      </c>
      <c r="E2085" t="s">
        <v>16</v>
      </c>
      <c r="F2085" t="s">
        <v>18</v>
      </c>
      <c r="G2085">
        <v>258</v>
      </c>
      <c r="H2085">
        <v>125.69</v>
      </c>
      <c r="I2085">
        <v>91.98</v>
      </c>
      <c r="J2085">
        <v>3.54</v>
      </c>
      <c r="K2085">
        <v>32428.02</v>
      </c>
      <c r="L2085">
        <v>23730.84</v>
      </c>
      <c r="M2085">
        <v>913.32</v>
      </c>
    </row>
    <row r="2086" spans="2:13" x14ac:dyDescent="0.3">
      <c r="B2086" s="5">
        <v>46296</v>
      </c>
      <c r="C2086" t="s">
        <v>24</v>
      </c>
      <c r="D2086" t="s">
        <v>15</v>
      </c>
      <c r="E2086" t="s">
        <v>20</v>
      </c>
      <c r="F2086" t="s">
        <v>18</v>
      </c>
      <c r="G2086">
        <v>75</v>
      </c>
      <c r="H2086">
        <v>181.74</v>
      </c>
      <c r="I2086">
        <v>154.9</v>
      </c>
      <c r="J2086">
        <v>3.54</v>
      </c>
      <c r="K2086">
        <v>13630.5</v>
      </c>
      <c r="L2086">
        <v>11617.5</v>
      </c>
      <c r="M2086">
        <v>265.5</v>
      </c>
    </row>
    <row r="2087" spans="2:13" x14ac:dyDescent="0.3">
      <c r="B2087" s="5">
        <v>46296</v>
      </c>
      <c r="C2087" t="s">
        <v>25</v>
      </c>
      <c r="D2087" t="s">
        <v>15</v>
      </c>
      <c r="E2087" t="s">
        <v>16</v>
      </c>
      <c r="F2087" t="s">
        <v>18</v>
      </c>
      <c r="G2087">
        <v>52</v>
      </c>
      <c r="H2087">
        <v>363.84</v>
      </c>
      <c r="I2087">
        <v>272.05</v>
      </c>
      <c r="J2087">
        <v>3.54</v>
      </c>
      <c r="K2087">
        <v>18919.68</v>
      </c>
      <c r="L2087">
        <v>14146.6</v>
      </c>
      <c r="M2087">
        <v>184.08</v>
      </c>
    </row>
    <row r="2088" spans="2:13" x14ac:dyDescent="0.3">
      <c r="B2088" s="5">
        <v>46296</v>
      </c>
      <c r="C2088" t="s">
        <v>34</v>
      </c>
      <c r="D2088" t="s">
        <v>32</v>
      </c>
      <c r="E2088" t="s">
        <v>16</v>
      </c>
      <c r="F2088" t="s">
        <v>18</v>
      </c>
      <c r="G2088">
        <v>175</v>
      </c>
      <c r="H2088">
        <v>102.04</v>
      </c>
      <c r="I2088">
        <v>72.819999999999993</v>
      </c>
      <c r="J2088">
        <v>3.54</v>
      </c>
      <c r="K2088">
        <v>17857</v>
      </c>
      <c r="L2088">
        <v>12743.499999999998</v>
      </c>
      <c r="M2088">
        <v>619.5</v>
      </c>
    </row>
    <row r="2089" spans="2:13" x14ac:dyDescent="0.3">
      <c r="B2089" s="5">
        <v>46296</v>
      </c>
      <c r="C2089" t="s">
        <v>35</v>
      </c>
      <c r="D2089" t="s">
        <v>32</v>
      </c>
      <c r="E2089" t="s">
        <v>20</v>
      </c>
      <c r="F2089" t="s">
        <v>18</v>
      </c>
      <c r="G2089">
        <v>27</v>
      </c>
      <c r="H2089">
        <v>174.74</v>
      </c>
      <c r="I2089">
        <v>139.65</v>
      </c>
      <c r="J2089">
        <v>3.54</v>
      </c>
      <c r="K2089">
        <v>4717.9800000000005</v>
      </c>
      <c r="L2089">
        <v>3770.55</v>
      </c>
      <c r="M2089">
        <v>95.58</v>
      </c>
    </row>
    <row r="2090" spans="2:13" x14ac:dyDescent="0.3">
      <c r="B2090" s="5">
        <v>46296</v>
      </c>
      <c r="C2090" t="s">
        <v>48</v>
      </c>
      <c r="D2090" t="s">
        <v>47</v>
      </c>
      <c r="E2090" t="s">
        <v>21</v>
      </c>
      <c r="F2090" t="s">
        <v>18</v>
      </c>
      <c r="G2090">
        <v>31</v>
      </c>
      <c r="H2090">
        <v>118.92</v>
      </c>
      <c r="I2090">
        <v>76.92</v>
      </c>
      <c r="J2090">
        <v>3.54</v>
      </c>
      <c r="K2090">
        <v>3686.52</v>
      </c>
      <c r="L2090">
        <v>2384.52</v>
      </c>
      <c r="M2090">
        <v>109.74</v>
      </c>
    </row>
    <row r="2091" spans="2:13" x14ac:dyDescent="0.3">
      <c r="B2091" s="5">
        <v>46296</v>
      </c>
      <c r="C2091" t="s">
        <v>41</v>
      </c>
      <c r="D2091" t="s">
        <v>42</v>
      </c>
      <c r="E2091" t="s">
        <v>21</v>
      </c>
      <c r="F2091" t="s">
        <v>18</v>
      </c>
      <c r="G2091">
        <v>30</v>
      </c>
      <c r="H2091">
        <v>189.99</v>
      </c>
      <c r="I2091">
        <v>115.74</v>
      </c>
      <c r="J2091">
        <v>3.54</v>
      </c>
      <c r="K2091">
        <v>5699.7000000000007</v>
      </c>
      <c r="L2091">
        <v>3472.2</v>
      </c>
      <c r="M2091">
        <v>106.2</v>
      </c>
    </row>
    <row r="2092" spans="2:13" x14ac:dyDescent="0.3">
      <c r="B2092" s="5">
        <v>46296</v>
      </c>
      <c r="C2092" t="s">
        <v>45</v>
      </c>
      <c r="D2092" t="s">
        <v>42</v>
      </c>
      <c r="E2092" t="s">
        <v>20</v>
      </c>
      <c r="F2092" t="s">
        <v>18</v>
      </c>
      <c r="G2092">
        <v>38</v>
      </c>
      <c r="H2092">
        <v>88.37</v>
      </c>
      <c r="I2092">
        <v>58.07</v>
      </c>
      <c r="J2092">
        <v>3.54</v>
      </c>
      <c r="K2092">
        <v>3358.0600000000004</v>
      </c>
      <c r="L2092">
        <v>2206.66</v>
      </c>
      <c r="M2092">
        <v>134.52000000000001</v>
      </c>
    </row>
    <row r="2093" spans="2:13" x14ac:dyDescent="0.3">
      <c r="B2093" s="5">
        <v>46296</v>
      </c>
      <c r="C2093" t="s">
        <v>26</v>
      </c>
      <c r="D2093" t="s">
        <v>27</v>
      </c>
      <c r="E2093" t="s">
        <v>21</v>
      </c>
      <c r="F2093" t="s">
        <v>18</v>
      </c>
      <c r="G2093">
        <v>57</v>
      </c>
      <c r="H2093">
        <v>132.72</v>
      </c>
      <c r="I2093">
        <v>98.1</v>
      </c>
      <c r="J2093">
        <v>3.54</v>
      </c>
      <c r="K2093">
        <v>7565.04</v>
      </c>
      <c r="L2093">
        <v>5591.7</v>
      </c>
      <c r="M2093">
        <v>201.78</v>
      </c>
    </row>
    <row r="2094" spans="2:13" x14ac:dyDescent="0.3">
      <c r="B2094" s="5">
        <v>46296</v>
      </c>
      <c r="C2094" t="s">
        <v>28</v>
      </c>
      <c r="D2094" t="s">
        <v>27</v>
      </c>
      <c r="E2094" t="s">
        <v>16</v>
      </c>
      <c r="F2094" t="s">
        <v>18</v>
      </c>
      <c r="G2094">
        <v>98</v>
      </c>
      <c r="H2094">
        <v>110.57</v>
      </c>
      <c r="I2094">
        <v>76.11</v>
      </c>
      <c r="J2094">
        <v>3.54</v>
      </c>
      <c r="K2094">
        <v>10835.859999999999</v>
      </c>
      <c r="L2094">
        <v>7458.78</v>
      </c>
      <c r="M2094">
        <v>346.92</v>
      </c>
    </row>
    <row r="2095" spans="2:13" x14ac:dyDescent="0.3">
      <c r="B2095" s="5">
        <v>46296</v>
      </c>
      <c r="C2095" t="s">
        <v>30</v>
      </c>
      <c r="D2095" t="s">
        <v>27</v>
      </c>
      <c r="E2095" t="s">
        <v>20</v>
      </c>
      <c r="F2095" t="s">
        <v>18</v>
      </c>
      <c r="G2095">
        <v>92</v>
      </c>
      <c r="H2095">
        <v>85.27</v>
      </c>
      <c r="I2095">
        <v>67.84</v>
      </c>
      <c r="J2095">
        <v>3.54</v>
      </c>
      <c r="K2095">
        <v>7844.8399999999992</v>
      </c>
      <c r="L2095">
        <v>6241.2800000000007</v>
      </c>
      <c r="M2095">
        <v>325.68</v>
      </c>
    </row>
    <row r="2096" spans="2:13" x14ac:dyDescent="0.3">
      <c r="B2096" s="5">
        <v>46296</v>
      </c>
      <c r="C2096" t="s">
        <v>30</v>
      </c>
      <c r="D2096" t="s">
        <v>27</v>
      </c>
      <c r="E2096" t="s">
        <v>21</v>
      </c>
      <c r="F2096" t="s">
        <v>18</v>
      </c>
      <c r="G2096">
        <v>52</v>
      </c>
      <c r="H2096">
        <v>93.08</v>
      </c>
      <c r="I2096">
        <v>67.86</v>
      </c>
      <c r="J2096">
        <v>3.54</v>
      </c>
      <c r="K2096">
        <v>4840.16</v>
      </c>
      <c r="L2096">
        <v>3528.72</v>
      </c>
      <c r="M2096">
        <v>184.08</v>
      </c>
    </row>
    <row r="2097" spans="2:13" x14ac:dyDescent="0.3">
      <c r="B2097" s="5">
        <v>46296</v>
      </c>
      <c r="C2097" t="s">
        <v>39</v>
      </c>
      <c r="D2097" t="s">
        <v>37</v>
      </c>
      <c r="E2097" t="s">
        <v>20</v>
      </c>
      <c r="F2097" t="s">
        <v>18</v>
      </c>
      <c r="G2097">
        <v>18</v>
      </c>
      <c r="H2097">
        <v>282.51</v>
      </c>
      <c r="I2097">
        <v>240.98</v>
      </c>
      <c r="J2097">
        <v>3.54</v>
      </c>
      <c r="K2097">
        <v>5085.18</v>
      </c>
      <c r="L2097">
        <v>4337.6399999999994</v>
      </c>
      <c r="M2097">
        <v>63.72</v>
      </c>
    </row>
    <row r="2098" spans="2:13" x14ac:dyDescent="0.3">
      <c r="B2098" s="5">
        <v>46296</v>
      </c>
      <c r="C2098" t="s">
        <v>40</v>
      </c>
      <c r="D2098" t="s">
        <v>37</v>
      </c>
      <c r="E2098" t="s">
        <v>16</v>
      </c>
      <c r="F2098" t="s">
        <v>18</v>
      </c>
      <c r="G2098">
        <v>51</v>
      </c>
      <c r="H2098">
        <v>146.97999999999999</v>
      </c>
      <c r="I2098">
        <v>109.72</v>
      </c>
      <c r="J2098">
        <v>3.54</v>
      </c>
      <c r="K2098">
        <v>7495.98</v>
      </c>
      <c r="L2098">
        <v>5595.72</v>
      </c>
      <c r="M2098">
        <v>180.54</v>
      </c>
    </row>
    <row r="2099" spans="2:13" x14ac:dyDescent="0.3">
      <c r="B2099" s="5">
        <v>46327</v>
      </c>
      <c r="C2099" t="s">
        <v>14</v>
      </c>
      <c r="D2099" t="s">
        <v>15</v>
      </c>
      <c r="E2099" t="s">
        <v>21</v>
      </c>
      <c r="F2099" t="s">
        <v>18</v>
      </c>
      <c r="G2099">
        <v>37</v>
      </c>
      <c r="H2099">
        <v>270.77999999999997</v>
      </c>
      <c r="I2099">
        <v>210.42</v>
      </c>
      <c r="J2099">
        <v>3.54</v>
      </c>
      <c r="K2099">
        <v>10018.859999999999</v>
      </c>
      <c r="L2099">
        <v>7785.54</v>
      </c>
      <c r="M2099">
        <v>130.97999999999999</v>
      </c>
    </row>
    <row r="2100" spans="2:13" x14ac:dyDescent="0.3">
      <c r="B2100" s="5">
        <v>46327</v>
      </c>
      <c r="C2100" t="s">
        <v>23</v>
      </c>
      <c r="D2100" t="s">
        <v>15</v>
      </c>
      <c r="E2100" t="s">
        <v>16</v>
      </c>
      <c r="F2100" t="s">
        <v>18</v>
      </c>
      <c r="G2100">
        <v>240</v>
      </c>
      <c r="H2100">
        <v>125.69</v>
      </c>
      <c r="I2100">
        <v>91.98</v>
      </c>
      <c r="J2100">
        <v>3.54</v>
      </c>
      <c r="K2100">
        <v>30165.599999999999</v>
      </c>
      <c r="L2100">
        <v>22075.200000000001</v>
      </c>
      <c r="M2100">
        <v>849.6</v>
      </c>
    </row>
    <row r="2101" spans="2:13" x14ac:dyDescent="0.3">
      <c r="B2101" s="5">
        <v>46327</v>
      </c>
      <c r="C2101" t="s">
        <v>24</v>
      </c>
      <c r="D2101" t="s">
        <v>15</v>
      </c>
      <c r="E2101" t="s">
        <v>20</v>
      </c>
      <c r="F2101" t="s">
        <v>18</v>
      </c>
      <c r="G2101">
        <v>69</v>
      </c>
      <c r="H2101">
        <v>181.74</v>
      </c>
      <c r="I2101">
        <v>154.9</v>
      </c>
      <c r="J2101">
        <v>3.54</v>
      </c>
      <c r="K2101">
        <v>12540.060000000001</v>
      </c>
      <c r="L2101">
        <v>10688.1</v>
      </c>
      <c r="M2101">
        <v>244.26</v>
      </c>
    </row>
    <row r="2102" spans="2:13" x14ac:dyDescent="0.3">
      <c r="B2102" s="5">
        <v>46327</v>
      </c>
      <c r="C2102" t="s">
        <v>25</v>
      </c>
      <c r="D2102" t="s">
        <v>15</v>
      </c>
      <c r="E2102" t="s">
        <v>16</v>
      </c>
      <c r="F2102" t="s">
        <v>18</v>
      </c>
      <c r="G2102">
        <v>49</v>
      </c>
      <c r="H2102">
        <v>363.84</v>
      </c>
      <c r="I2102">
        <v>272.05</v>
      </c>
      <c r="J2102">
        <v>3.54</v>
      </c>
      <c r="K2102">
        <v>17828.16</v>
      </c>
      <c r="L2102">
        <v>13330.45</v>
      </c>
      <c r="M2102">
        <v>173.46</v>
      </c>
    </row>
    <row r="2103" spans="2:13" x14ac:dyDescent="0.3">
      <c r="B2103" s="5">
        <v>46327</v>
      </c>
      <c r="C2103" t="s">
        <v>34</v>
      </c>
      <c r="D2103" t="s">
        <v>32</v>
      </c>
      <c r="E2103" t="s">
        <v>16</v>
      </c>
      <c r="F2103" t="s">
        <v>18</v>
      </c>
      <c r="G2103">
        <v>176</v>
      </c>
      <c r="H2103">
        <v>102.04</v>
      </c>
      <c r="I2103">
        <v>72.819999999999993</v>
      </c>
      <c r="J2103">
        <v>3.54</v>
      </c>
      <c r="K2103">
        <v>17959.04</v>
      </c>
      <c r="L2103">
        <v>12816.32</v>
      </c>
      <c r="M2103">
        <v>623.04</v>
      </c>
    </row>
    <row r="2104" spans="2:13" x14ac:dyDescent="0.3">
      <c r="B2104" s="5">
        <v>46327</v>
      </c>
      <c r="C2104" t="s">
        <v>35</v>
      </c>
      <c r="D2104" t="s">
        <v>32</v>
      </c>
      <c r="E2104" t="s">
        <v>20</v>
      </c>
      <c r="F2104" t="s">
        <v>18</v>
      </c>
      <c r="G2104">
        <v>29</v>
      </c>
      <c r="H2104">
        <v>174.74</v>
      </c>
      <c r="I2104">
        <v>139.65</v>
      </c>
      <c r="J2104">
        <v>3.54</v>
      </c>
      <c r="K2104">
        <v>5067.46</v>
      </c>
      <c r="L2104">
        <v>4049.8500000000004</v>
      </c>
      <c r="M2104">
        <v>102.66</v>
      </c>
    </row>
    <row r="2105" spans="2:13" x14ac:dyDescent="0.3">
      <c r="B2105" s="5">
        <v>46327</v>
      </c>
      <c r="C2105" t="s">
        <v>48</v>
      </c>
      <c r="D2105" t="s">
        <v>47</v>
      </c>
      <c r="E2105" t="s">
        <v>21</v>
      </c>
      <c r="F2105" t="s">
        <v>18</v>
      </c>
      <c r="G2105">
        <v>34</v>
      </c>
      <c r="H2105">
        <v>118.92</v>
      </c>
      <c r="I2105">
        <v>76.92</v>
      </c>
      <c r="J2105">
        <v>3.54</v>
      </c>
      <c r="K2105">
        <v>4043.28</v>
      </c>
      <c r="L2105">
        <v>2615.2800000000002</v>
      </c>
      <c r="M2105">
        <v>120.36</v>
      </c>
    </row>
    <row r="2106" spans="2:13" x14ac:dyDescent="0.3">
      <c r="B2106" s="5">
        <v>46327</v>
      </c>
      <c r="C2106" t="s">
        <v>41</v>
      </c>
      <c r="D2106" t="s">
        <v>42</v>
      </c>
      <c r="E2106" t="s">
        <v>21</v>
      </c>
      <c r="F2106" t="s">
        <v>18</v>
      </c>
      <c r="G2106">
        <v>32</v>
      </c>
      <c r="H2106">
        <v>189.99</v>
      </c>
      <c r="I2106">
        <v>115.74</v>
      </c>
      <c r="J2106">
        <v>3.54</v>
      </c>
      <c r="K2106">
        <v>6079.68</v>
      </c>
      <c r="L2106">
        <v>3703.68</v>
      </c>
      <c r="M2106">
        <v>113.28</v>
      </c>
    </row>
    <row r="2107" spans="2:13" x14ac:dyDescent="0.3">
      <c r="B2107" s="5">
        <v>46327</v>
      </c>
      <c r="C2107" t="s">
        <v>45</v>
      </c>
      <c r="D2107" t="s">
        <v>42</v>
      </c>
      <c r="E2107" t="s">
        <v>20</v>
      </c>
      <c r="F2107" t="s">
        <v>18</v>
      </c>
      <c r="G2107">
        <v>42</v>
      </c>
      <c r="H2107">
        <v>88.37</v>
      </c>
      <c r="I2107">
        <v>58.07</v>
      </c>
      <c r="J2107">
        <v>3.54</v>
      </c>
      <c r="K2107">
        <v>3711.54</v>
      </c>
      <c r="L2107">
        <v>2438.94</v>
      </c>
      <c r="M2107">
        <v>148.68</v>
      </c>
    </row>
    <row r="2108" spans="2:13" x14ac:dyDescent="0.3">
      <c r="B2108" s="5">
        <v>46327</v>
      </c>
      <c r="C2108" t="s">
        <v>26</v>
      </c>
      <c r="D2108" t="s">
        <v>27</v>
      </c>
      <c r="E2108" t="s">
        <v>21</v>
      </c>
      <c r="F2108" t="s">
        <v>18</v>
      </c>
      <c r="G2108">
        <v>58</v>
      </c>
      <c r="H2108">
        <v>132.72</v>
      </c>
      <c r="I2108">
        <v>98.1</v>
      </c>
      <c r="J2108">
        <v>3.54</v>
      </c>
      <c r="K2108">
        <v>7697.76</v>
      </c>
      <c r="L2108">
        <v>5689.7999999999993</v>
      </c>
      <c r="M2108">
        <v>205.32</v>
      </c>
    </row>
    <row r="2109" spans="2:13" x14ac:dyDescent="0.3">
      <c r="B2109" s="5">
        <v>46327</v>
      </c>
      <c r="C2109" t="s">
        <v>28</v>
      </c>
      <c r="D2109" t="s">
        <v>27</v>
      </c>
      <c r="E2109" t="s">
        <v>16</v>
      </c>
      <c r="F2109" t="s">
        <v>18</v>
      </c>
      <c r="G2109">
        <v>102</v>
      </c>
      <c r="H2109">
        <v>110.57</v>
      </c>
      <c r="I2109">
        <v>76.11</v>
      </c>
      <c r="J2109">
        <v>3.54</v>
      </c>
      <c r="K2109">
        <v>11278.14</v>
      </c>
      <c r="L2109">
        <v>7763.22</v>
      </c>
      <c r="M2109">
        <v>361.08</v>
      </c>
    </row>
    <row r="2110" spans="2:13" x14ac:dyDescent="0.3">
      <c r="B2110" s="5">
        <v>46327</v>
      </c>
      <c r="C2110" t="s">
        <v>30</v>
      </c>
      <c r="D2110" t="s">
        <v>27</v>
      </c>
      <c r="E2110" t="s">
        <v>20</v>
      </c>
      <c r="F2110" t="s">
        <v>18</v>
      </c>
      <c r="G2110">
        <v>90</v>
      </c>
      <c r="H2110">
        <v>85.27</v>
      </c>
      <c r="I2110">
        <v>67.84</v>
      </c>
      <c r="J2110">
        <v>3.54</v>
      </c>
      <c r="K2110">
        <v>7674.2999999999993</v>
      </c>
      <c r="L2110">
        <v>6105.6</v>
      </c>
      <c r="M2110">
        <v>318.60000000000002</v>
      </c>
    </row>
    <row r="2111" spans="2:13" x14ac:dyDescent="0.3">
      <c r="B2111" s="5">
        <v>46327</v>
      </c>
      <c r="C2111" t="s">
        <v>30</v>
      </c>
      <c r="D2111" t="s">
        <v>27</v>
      </c>
      <c r="E2111" t="s">
        <v>21</v>
      </c>
      <c r="F2111" t="s">
        <v>18</v>
      </c>
      <c r="G2111">
        <v>56</v>
      </c>
      <c r="H2111">
        <v>93.08</v>
      </c>
      <c r="I2111">
        <v>67.86</v>
      </c>
      <c r="J2111">
        <v>3.54</v>
      </c>
      <c r="K2111">
        <v>5212.4799999999996</v>
      </c>
      <c r="L2111">
        <v>3800.16</v>
      </c>
      <c r="M2111">
        <v>198.24</v>
      </c>
    </row>
    <row r="2112" spans="2:13" x14ac:dyDescent="0.3">
      <c r="B2112" s="5">
        <v>46327</v>
      </c>
      <c r="C2112" t="s">
        <v>39</v>
      </c>
      <c r="D2112" t="s">
        <v>37</v>
      </c>
      <c r="E2112" t="s">
        <v>20</v>
      </c>
      <c r="F2112" t="s">
        <v>18</v>
      </c>
      <c r="G2112">
        <v>17</v>
      </c>
      <c r="H2112">
        <v>282.51</v>
      </c>
      <c r="I2112">
        <v>240.98</v>
      </c>
      <c r="J2112">
        <v>3.54</v>
      </c>
      <c r="K2112">
        <v>4802.67</v>
      </c>
      <c r="L2112">
        <v>4096.66</v>
      </c>
      <c r="M2112">
        <v>60.18</v>
      </c>
    </row>
    <row r="2113" spans="2:13" x14ac:dyDescent="0.3">
      <c r="B2113" s="5">
        <v>46327</v>
      </c>
      <c r="C2113" t="s">
        <v>40</v>
      </c>
      <c r="D2113" t="s">
        <v>37</v>
      </c>
      <c r="E2113" t="s">
        <v>16</v>
      </c>
      <c r="F2113" t="s">
        <v>18</v>
      </c>
      <c r="G2113">
        <v>46</v>
      </c>
      <c r="H2113">
        <v>146.97999999999999</v>
      </c>
      <c r="I2113">
        <v>109.72</v>
      </c>
      <c r="J2113">
        <v>3.54</v>
      </c>
      <c r="K2113">
        <v>6761.08</v>
      </c>
      <c r="L2113">
        <v>5047.12</v>
      </c>
      <c r="M2113">
        <v>162.84</v>
      </c>
    </row>
    <row r="2114" spans="2:13" x14ac:dyDescent="0.3">
      <c r="B2114" s="5">
        <v>46357</v>
      </c>
      <c r="C2114" t="s">
        <v>14</v>
      </c>
      <c r="D2114" t="s">
        <v>15</v>
      </c>
      <c r="E2114" t="s">
        <v>21</v>
      </c>
      <c r="F2114" t="s">
        <v>18</v>
      </c>
      <c r="G2114">
        <v>38</v>
      </c>
      <c r="H2114">
        <v>270.77999999999997</v>
      </c>
      <c r="I2114">
        <v>210.42</v>
      </c>
      <c r="J2114">
        <v>3.54</v>
      </c>
      <c r="K2114">
        <v>10289.64</v>
      </c>
      <c r="L2114">
        <v>7995.9599999999991</v>
      </c>
      <c r="M2114">
        <v>134.52000000000001</v>
      </c>
    </row>
    <row r="2115" spans="2:13" x14ac:dyDescent="0.3">
      <c r="B2115" s="5">
        <v>46357</v>
      </c>
      <c r="C2115" t="s">
        <v>23</v>
      </c>
      <c r="D2115" t="s">
        <v>15</v>
      </c>
      <c r="E2115" t="s">
        <v>16</v>
      </c>
      <c r="F2115" t="s">
        <v>18</v>
      </c>
      <c r="G2115">
        <v>256</v>
      </c>
      <c r="H2115">
        <v>125.69</v>
      </c>
      <c r="I2115">
        <v>91.98</v>
      </c>
      <c r="J2115">
        <v>3.54</v>
      </c>
      <c r="K2115">
        <v>32176.639999999999</v>
      </c>
      <c r="L2115">
        <v>23546.880000000001</v>
      </c>
      <c r="M2115">
        <v>906.24</v>
      </c>
    </row>
    <row r="2116" spans="2:13" x14ac:dyDescent="0.3">
      <c r="B2116" s="5">
        <v>46357</v>
      </c>
      <c r="C2116" t="s">
        <v>24</v>
      </c>
      <c r="D2116" t="s">
        <v>15</v>
      </c>
      <c r="E2116" t="s">
        <v>20</v>
      </c>
      <c r="F2116" t="s">
        <v>18</v>
      </c>
      <c r="G2116">
        <v>75</v>
      </c>
      <c r="H2116">
        <v>181.74</v>
      </c>
      <c r="I2116">
        <v>154.9</v>
      </c>
      <c r="J2116">
        <v>3.54</v>
      </c>
      <c r="K2116">
        <v>13630.5</v>
      </c>
      <c r="L2116">
        <v>11617.5</v>
      </c>
      <c r="M2116">
        <v>265.5</v>
      </c>
    </row>
    <row r="2117" spans="2:13" x14ac:dyDescent="0.3">
      <c r="B2117" s="5">
        <v>46357</v>
      </c>
      <c r="C2117" t="s">
        <v>25</v>
      </c>
      <c r="D2117" t="s">
        <v>15</v>
      </c>
      <c r="E2117" t="s">
        <v>16</v>
      </c>
      <c r="F2117" t="s">
        <v>18</v>
      </c>
      <c r="G2117">
        <v>51</v>
      </c>
      <c r="H2117">
        <v>363.84</v>
      </c>
      <c r="I2117">
        <v>272.05</v>
      </c>
      <c r="J2117">
        <v>3.54</v>
      </c>
      <c r="K2117">
        <v>18555.84</v>
      </c>
      <c r="L2117">
        <v>13874.550000000001</v>
      </c>
      <c r="M2117">
        <v>180.54</v>
      </c>
    </row>
    <row r="2118" spans="2:13" x14ac:dyDescent="0.3">
      <c r="B2118" s="5">
        <v>46357</v>
      </c>
      <c r="C2118" t="s">
        <v>34</v>
      </c>
      <c r="D2118" t="s">
        <v>32</v>
      </c>
      <c r="E2118" t="s">
        <v>16</v>
      </c>
      <c r="F2118" t="s">
        <v>18</v>
      </c>
      <c r="G2118">
        <v>193</v>
      </c>
      <c r="H2118">
        <v>102.04</v>
      </c>
      <c r="I2118">
        <v>72.819999999999993</v>
      </c>
      <c r="J2118">
        <v>3.54</v>
      </c>
      <c r="K2118">
        <v>19693.72</v>
      </c>
      <c r="L2118">
        <v>14054.259999999998</v>
      </c>
      <c r="M2118">
        <v>683.22</v>
      </c>
    </row>
    <row r="2119" spans="2:13" x14ac:dyDescent="0.3">
      <c r="B2119" s="5">
        <v>46357</v>
      </c>
      <c r="C2119" t="s">
        <v>35</v>
      </c>
      <c r="D2119" t="s">
        <v>32</v>
      </c>
      <c r="E2119" t="s">
        <v>20</v>
      </c>
      <c r="F2119" t="s">
        <v>18</v>
      </c>
      <c r="G2119">
        <v>30</v>
      </c>
      <c r="H2119">
        <v>174.74</v>
      </c>
      <c r="I2119">
        <v>139.65</v>
      </c>
      <c r="J2119">
        <v>3.54</v>
      </c>
      <c r="K2119">
        <v>5242.2000000000007</v>
      </c>
      <c r="L2119">
        <v>4189.5</v>
      </c>
      <c r="M2119">
        <v>106.2</v>
      </c>
    </row>
    <row r="2120" spans="2:13" x14ac:dyDescent="0.3">
      <c r="B2120" s="5">
        <v>46357</v>
      </c>
      <c r="C2120" t="s">
        <v>48</v>
      </c>
      <c r="D2120" t="s">
        <v>47</v>
      </c>
      <c r="E2120" t="s">
        <v>21</v>
      </c>
      <c r="F2120" t="s">
        <v>18</v>
      </c>
      <c r="G2120">
        <v>38</v>
      </c>
      <c r="H2120">
        <v>118.92</v>
      </c>
      <c r="I2120">
        <v>76.92</v>
      </c>
      <c r="J2120">
        <v>3.54</v>
      </c>
      <c r="K2120">
        <v>4518.96</v>
      </c>
      <c r="L2120">
        <v>2922.96</v>
      </c>
      <c r="M2120">
        <v>134.52000000000001</v>
      </c>
    </row>
    <row r="2121" spans="2:13" x14ac:dyDescent="0.3">
      <c r="B2121" s="5">
        <v>46357</v>
      </c>
      <c r="C2121" t="s">
        <v>41</v>
      </c>
      <c r="D2121" t="s">
        <v>42</v>
      </c>
      <c r="E2121" t="s">
        <v>21</v>
      </c>
      <c r="F2121" t="s">
        <v>18</v>
      </c>
      <c r="G2121">
        <v>38</v>
      </c>
      <c r="H2121">
        <v>189.99</v>
      </c>
      <c r="I2121">
        <v>115.74</v>
      </c>
      <c r="J2121">
        <v>3.54</v>
      </c>
      <c r="K2121">
        <v>7219.6200000000008</v>
      </c>
      <c r="L2121">
        <v>4398.12</v>
      </c>
      <c r="M2121">
        <v>134.52000000000001</v>
      </c>
    </row>
    <row r="2122" spans="2:13" x14ac:dyDescent="0.3">
      <c r="B2122" s="5">
        <v>46357</v>
      </c>
      <c r="C2122" t="s">
        <v>45</v>
      </c>
      <c r="D2122" t="s">
        <v>42</v>
      </c>
      <c r="E2122" t="s">
        <v>20</v>
      </c>
      <c r="F2122" t="s">
        <v>18</v>
      </c>
      <c r="G2122">
        <v>47</v>
      </c>
      <c r="H2122">
        <v>88.37</v>
      </c>
      <c r="I2122">
        <v>58.07</v>
      </c>
      <c r="J2122">
        <v>3.54</v>
      </c>
      <c r="K2122">
        <v>4153.3900000000003</v>
      </c>
      <c r="L2122">
        <v>2729.29</v>
      </c>
      <c r="M2122">
        <v>166.38</v>
      </c>
    </row>
    <row r="2123" spans="2:13" x14ac:dyDescent="0.3">
      <c r="B2123" s="5">
        <v>46357</v>
      </c>
      <c r="C2123" t="s">
        <v>26</v>
      </c>
      <c r="D2123" t="s">
        <v>27</v>
      </c>
      <c r="E2123" t="s">
        <v>21</v>
      </c>
      <c r="F2123" t="s">
        <v>18</v>
      </c>
      <c r="G2123">
        <v>63</v>
      </c>
      <c r="H2123">
        <v>132.72</v>
      </c>
      <c r="I2123">
        <v>98.1</v>
      </c>
      <c r="J2123">
        <v>3.54</v>
      </c>
      <c r="K2123">
        <v>8361.36</v>
      </c>
      <c r="L2123">
        <v>6180.2999999999993</v>
      </c>
      <c r="M2123">
        <v>223.02</v>
      </c>
    </row>
    <row r="2124" spans="2:13" x14ac:dyDescent="0.3">
      <c r="B2124" s="5">
        <v>46357</v>
      </c>
      <c r="C2124" t="s">
        <v>28</v>
      </c>
      <c r="D2124" t="s">
        <v>27</v>
      </c>
      <c r="E2124" t="s">
        <v>16</v>
      </c>
      <c r="F2124" t="s">
        <v>18</v>
      </c>
      <c r="G2124">
        <v>110</v>
      </c>
      <c r="H2124">
        <v>110.57</v>
      </c>
      <c r="I2124">
        <v>76.11</v>
      </c>
      <c r="J2124">
        <v>3.54</v>
      </c>
      <c r="K2124">
        <v>12162.699999999999</v>
      </c>
      <c r="L2124">
        <v>8372.1</v>
      </c>
      <c r="M2124">
        <v>389.4</v>
      </c>
    </row>
    <row r="2125" spans="2:13" x14ac:dyDescent="0.3">
      <c r="B2125" s="5">
        <v>46357</v>
      </c>
      <c r="C2125" t="s">
        <v>30</v>
      </c>
      <c r="D2125" t="s">
        <v>27</v>
      </c>
      <c r="E2125" t="s">
        <v>20</v>
      </c>
      <c r="F2125" t="s">
        <v>18</v>
      </c>
      <c r="G2125">
        <v>99</v>
      </c>
      <c r="H2125">
        <v>85.27</v>
      </c>
      <c r="I2125">
        <v>67.84</v>
      </c>
      <c r="J2125">
        <v>3.54</v>
      </c>
      <c r="K2125">
        <v>8441.73</v>
      </c>
      <c r="L2125">
        <v>6716.1600000000008</v>
      </c>
      <c r="M2125">
        <v>350.46</v>
      </c>
    </row>
    <row r="2126" spans="2:13" x14ac:dyDescent="0.3">
      <c r="B2126" s="5">
        <v>46357</v>
      </c>
      <c r="C2126" t="s">
        <v>30</v>
      </c>
      <c r="D2126" t="s">
        <v>27</v>
      </c>
      <c r="E2126" t="s">
        <v>21</v>
      </c>
      <c r="F2126" t="s">
        <v>18</v>
      </c>
      <c r="G2126">
        <v>58</v>
      </c>
      <c r="H2126">
        <v>93.08</v>
      </c>
      <c r="I2126">
        <v>67.86</v>
      </c>
      <c r="J2126">
        <v>3.54</v>
      </c>
      <c r="K2126">
        <v>5398.64</v>
      </c>
      <c r="L2126">
        <v>3935.88</v>
      </c>
      <c r="M2126">
        <v>205.32</v>
      </c>
    </row>
    <row r="2127" spans="2:13" x14ac:dyDescent="0.3">
      <c r="B2127" s="5">
        <v>46357</v>
      </c>
      <c r="C2127" t="s">
        <v>39</v>
      </c>
      <c r="D2127" t="s">
        <v>37</v>
      </c>
      <c r="E2127" t="s">
        <v>20</v>
      </c>
      <c r="F2127" t="s">
        <v>18</v>
      </c>
      <c r="G2127">
        <v>19</v>
      </c>
      <c r="H2127">
        <v>282.51</v>
      </c>
      <c r="I2127">
        <v>240.98</v>
      </c>
      <c r="J2127">
        <v>3.54</v>
      </c>
      <c r="K2127">
        <v>5367.69</v>
      </c>
      <c r="L2127">
        <v>4578.62</v>
      </c>
      <c r="M2127">
        <v>67.260000000000005</v>
      </c>
    </row>
    <row r="2128" spans="2:13" x14ac:dyDescent="0.3">
      <c r="B2128" s="5">
        <v>46357</v>
      </c>
      <c r="C2128" t="s">
        <v>40</v>
      </c>
      <c r="D2128" t="s">
        <v>37</v>
      </c>
      <c r="E2128" t="s">
        <v>16</v>
      </c>
      <c r="F2128" t="s">
        <v>18</v>
      </c>
      <c r="G2128">
        <v>52</v>
      </c>
      <c r="H2128">
        <v>146.97999999999999</v>
      </c>
      <c r="I2128">
        <v>109.72</v>
      </c>
      <c r="J2128">
        <v>3.54</v>
      </c>
      <c r="K2128">
        <v>7642.9599999999991</v>
      </c>
      <c r="L2128">
        <v>5705.44</v>
      </c>
      <c r="M2128">
        <v>184.08</v>
      </c>
    </row>
    <row r="2129" spans="2:13" x14ac:dyDescent="0.3">
      <c r="B2129" s="5">
        <v>46023</v>
      </c>
      <c r="C2129" t="s">
        <v>14</v>
      </c>
      <c r="D2129" t="s">
        <v>15</v>
      </c>
      <c r="E2129" t="s">
        <v>20</v>
      </c>
      <c r="F2129" t="s">
        <v>18</v>
      </c>
      <c r="G2129">
        <v>56</v>
      </c>
      <c r="H2129">
        <v>247.22</v>
      </c>
      <c r="I2129">
        <v>210.23</v>
      </c>
      <c r="J2129">
        <v>3.53</v>
      </c>
      <c r="K2129">
        <v>13844.32</v>
      </c>
      <c r="L2129">
        <v>11772.88</v>
      </c>
      <c r="M2129">
        <v>197.67999999999998</v>
      </c>
    </row>
    <row r="2130" spans="2:13" x14ac:dyDescent="0.3">
      <c r="B2130" s="5">
        <v>46023</v>
      </c>
      <c r="C2130" t="s">
        <v>23</v>
      </c>
      <c r="D2130" t="s">
        <v>15</v>
      </c>
      <c r="E2130" t="s">
        <v>20</v>
      </c>
      <c r="F2130" t="s">
        <v>18</v>
      </c>
      <c r="G2130">
        <v>163</v>
      </c>
      <c r="H2130">
        <v>109.08</v>
      </c>
      <c r="I2130">
        <v>92</v>
      </c>
      <c r="J2130">
        <v>3.53</v>
      </c>
      <c r="K2130">
        <v>17780.04</v>
      </c>
      <c r="L2130">
        <v>14996</v>
      </c>
      <c r="M2130">
        <v>575.39</v>
      </c>
    </row>
    <row r="2131" spans="2:13" x14ac:dyDescent="0.3">
      <c r="B2131" s="5">
        <v>46023</v>
      </c>
      <c r="C2131" t="s">
        <v>31</v>
      </c>
      <c r="D2131" t="s">
        <v>32</v>
      </c>
      <c r="E2131" t="s">
        <v>16</v>
      </c>
      <c r="F2131" t="s">
        <v>18</v>
      </c>
      <c r="G2131">
        <v>248</v>
      </c>
      <c r="H2131">
        <v>83.04</v>
      </c>
      <c r="I2131">
        <v>60.02</v>
      </c>
      <c r="J2131">
        <v>3.53</v>
      </c>
      <c r="K2131">
        <v>20593.920000000002</v>
      </c>
      <c r="L2131">
        <v>14884.960000000001</v>
      </c>
      <c r="M2131">
        <v>875.43999999999994</v>
      </c>
    </row>
    <row r="2132" spans="2:13" x14ac:dyDescent="0.3">
      <c r="B2132" s="5">
        <v>46023</v>
      </c>
      <c r="C2132" t="s">
        <v>29</v>
      </c>
      <c r="D2132" t="s">
        <v>27</v>
      </c>
      <c r="E2132" t="s">
        <v>20</v>
      </c>
      <c r="F2132" t="s">
        <v>18</v>
      </c>
      <c r="G2132">
        <v>58</v>
      </c>
      <c r="H2132">
        <v>134.81</v>
      </c>
      <c r="I2132">
        <v>109.18</v>
      </c>
      <c r="J2132">
        <v>3.53</v>
      </c>
      <c r="K2132">
        <v>7818.9800000000005</v>
      </c>
      <c r="L2132">
        <v>6332.4400000000005</v>
      </c>
      <c r="M2132">
        <v>204.73999999999998</v>
      </c>
    </row>
    <row r="2133" spans="2:13" x14ac:dyDescent="0.3">
      <c r="B2133" s="5">
        <v>46023</v>
      </c>
      <c r="C2133" t="s">
        <v>29</v>
      </c>
      <c r="D2133" t="s">
        <v>27</v>
      </c>
      <c r="E2133" t="s">
        <v>16</v>
      </c>
      <c r="F2133" t="s">
        <v>18</v>
      </c>
      <c r="G2133">
        <v>89</v>
      </c>
      <c r="H2133">
        <v>155.41</v>
      </c>
      <c r="I2133">
        <v>109.2</v>
      </c>
      <c r="J2133">
        <v>3.53</v>
      </c>
      <c r="K2133">
        <v>13831.49</v>
      </c>
      <c r="L2133">
        <v>9718.8000000000011</v>
      </c>
      <c r="M2133">
        <v>314.16999999999996</v>
      </c>
    </row>
    <row r="2134" spans="2:13" x14ac:dyDescent="0.3">
      <c r="B2134" s="5">
        <v>46023</v>
      </c>
      <c r="C2134" t="s">
        <v>36</v>
      </c>
      <c r="D2134" t="s">
        <v>37</v>
      </c>
      <c r="E2134" t="s">
        <v>20</v>
      </c>
      <c r="F2134" t="s">
        <v>18</v>
      </c>
      <c r="G2134">
        <v>63</v>
      </c>
      <c r="H2134">
        <v>162.9</v>
      </c>
      <c r="I2134">
        <v>140.93</v>
      </c>
      <c r="J2134">
        <v>3.53</v>
      </c>
      <c r="K2134">
        <v>10262.700000000001</v>
      </c>
      <c r="L2134">
        <v>8878.59</v>
      </c>
      <c r="M2134">
        <v>222.39</v>
      </c>
    </row>
    <row r="2135" spans="2:13" x14ac:dyDescent="0.3">
      <c r="B2135" s="5">
        <v>46023</v>
      </c>
      <c r="C2135" t="s">
        <v>38</v>
      </c>
      <c r="D2135" t="s">
        <v>37</v>
      </c>
      <c r="E2135" t="s">
        <v>20</v>
      </c>
      <c r="F2135" t="s">
        <v>18</v>
      </c>
      <c r="G2135">
        <v>26</v>
      </c>
      <c r="H2135">
        <v>196.25</v>
      </c>
      <c r="I2135">
        <v>170.37</v>
      </c>
      <c r="J2135">
        <v>3.53</v>
      </c>
      <c r="K2135">
        <v>5102.5</v>
      </c>
      <c r="L2135">
        <v>4429.62</v>
      </c>
      <c r="M2135">
        <v>91.78</v>
      </c>
    </row>
    <row r="2136" spans="2:13" x14ac:dyDescent="0.3">
      <c r="B2136" s="5">
        <v>46054</v>
      </c>
      <c r="C2136" t="s">
        <v>14</v>
      </c>
      <c r="D2136" t="s">
        <v>15</v>
      </c>
      <c r="E2136" t="s">
        <v>20</v>
      </c>
      <c r="F2136" t="s">
        <v>18</v>
      </c>
      <c r="G2136">
        <v>60</v>
      </c>
      <c r="H2136">
        <v>247.22</v>
      </c>
      <c r="I2136">
        <v>210.23</v>
      </c>
      <c r="J2136">
        <v>3.53</v>
      </c>
      <c r="K2136">
        <v>14833.2</v>
      </c>
      <c r="L2136">
        <v>12613.8</v>
      </c>
      <c r="M2136">
        <v>211.79999999999998</v>
      </c>
    </row>
    <row r="2137" spans="2:13" x14ac:dyDescent="0.3">
      <c r="B2137" s="5">
        <v>46054</v>
      </c>
      <c r="C2137" t="s">
        <v>23</v>
      </c>
      <c r="D2137" t="s">
        <v>15</v>
      </c>
      <c r="E2137" t="s">
        <v>20</v>
      </c>
      <c r="F2137" t="s">
        <v>18</v>
      </c>
      <c r="G2137">
        <v>160</v>
      </c>
      <c r="H2137">
        <v>109.08</v>
      </c>
      <c r="I2137">
        <v>92</v>
      </c>
      <c r="J2137">
        <v>3.53</v>
      </c>
      <c r="K2137">
        <v>17452.8</v>
      </c>
      <c r="L2137">
        <v>14720</v>
      </c>
      <c r="M2137">
        <v>564.79999999999995</v>
      </c>
    </row>
    <row r="2138" spans="2:13" x14ac:dyDescent="0.3">
      <c r="B2138" s="5">
        <v>46054</v>
      </c>
      <c r="C2138" t="s">
        <v>31</v>
      </c>
      <c r="D2138" t="s">
        <v>32</v>
      </c>
      <c r="E2138" t="s">
        <v>16</v>
      </c>
      <c r="F2138" t="s">
        <v>18</v>
      </c>
      <c r="G2138">
        <v>242</v>
      </c>
      <c r="H2138">
        <v>83.04</v>
      </c>
      <c r="I2138">
        <v>60.02</v>
      </c>
      <c r="J2138">
        <v>3.53</v>
      </c>
      <c r="K2138">
        <v>20095.68</v>
      </c>
      <c r="L2138">
        <v>14524.84</v>
      </c>
      <c r="M2138">
        <v>854.26</v>
      </c>
    </row>
    <row r="2139" spans="2:13" x14ac:dyDescent="0.3">
      <c r="B2139" s="5">
        <v>46054</v>
      </c>
      <c r="C2139" t="s">
        <v>29</v>
      </c>
      <c r="D2139" t="s">
        <v>27</v>
      </c>
      <c r="E2139" t="s">
        <v>20</v>
      </c>
      <c r="F2139" t="s">
        <v>18</v>
      </c>
      <c r="G2139">
        <v>58</v>
      </c>
      <c r="H2139">
        <v>134.81</v>
      </c>
      <c r="I2139">
        <v>109.18</v>
      </c>
      <c r="J2139">
        <v>3.53</v>
      </c>
      <c r="K2139">
        <v>7818.9800000000005</v>
      </c>
      <c r="L2139">
        <v>6332.4400000000005</v>
      </c>
      <c r="M2139">
        <v>204.73999999999998</v>
      </c>
    </row>
    <row r="2140" spans="2:13" x14ac:dyDescent="0.3">
      <c r="B2140" s="5">
        <v>46054</v>
      </c>
      <c r="C2140" t="s">
        <v>29</v>
      </c>
      <c r="D2140" t="s">
        <v>27</v>
      </c>
      <c r="E2140" t="s">
        <v>16</v>
      </c>
      <c r="F2140" t="s">
        <v>18</v>
      </c>
      <c r="G2140">
        <v>87</v>
      </c>
      <c r="H2140">
        <v>155.41</v>
      </c>
      <c r="I2140">
        <v>109.2</v>
      </c>
      <c r="J2140">
        <v>3.53</v>
      </c>
      <c r="K2140">
        <v>13520.67</v>
      </c>
      <c r="L2140">
        <v>9500.4</v>
      </c>
      <c r="M2140">
        <v>307.10999999999996</v>
      </c>
    </row>
    <row r="2141" spans="2:13" x14ac:dyDescent="0.3">
      <c r="B2141" s="5">
        <v>46054</v>
      </c>
      <c r="C2141" t="s">
        <v>36</v>
      </c>
      <c r="D2141" t="s">
        <v>37</v>
      </c>
      <c r="E2141" t="s">
        <v>20</v>
      </c>
      <c r="F2141" t="s">
        <v>18</v>
      </c>
      <c r="G2141">
        <v>60</v>
      </c>
      <c r="H2141">
        <v>162.9</v>
      </c>
      <c r="I2141">
        <v>140.93</v>
      </c>
      <c r="J2141">
        <v>3.53</v>
      </c>
      <c r="K2141">
        <v>9774</v>
      </c>
      <c r="L2141">
        <v>8455.8000000000011</v>
      </c>
      <c r="M2141">
        <v>211.79999999999998</v>
      </c>
    </row>
    <row r="2142" spans="2:13" x14ac:dyDescent="0.3">
      <c r="B2142" s="5">
        <v>46054</v>
      </c>
      <c r="C2142" t="s">
        <v>38</v>
      </c>
      <c r="D2142" t="s">
        <v>37</v>
      </c>
      <c r="E2142" t="s">
        <v>20</v>
      </c>
      <c r="F2142" t="s">
        <v>18</v>
      </c>
      <c r="G2142">
        <v>26</v>
      </c>
      <c r="H2142">
        <v>196.25</v>
      </c>
      <c r="I2142">
        <v>170.37</v>
      </c>
      <c r="J2142">
        <v>3.53</v>
      </c>
      <c r="K2142">
        <v>5102.5</v>
      </c>
      <c r="L2142">
        <v>4429.62</v>
      </c>
      <c r="M2142">
        <v>91.78</v>
      </c>
    </row>
    <row r="2143" spans="2:13" x14ac:dyDescent="0.3">
      <c r="B2143" s="5">
        <v>46082</v>
      </c>
      <c r="C2143" t="s">
        <v>14</v>
      </c>
      <c r="D2143" t="s">
        <v>15</v>
      </c>
      <c r="E2143" t="s">
        <v>20</v>
      </c>
      <c r="F2143" t="s">
        <v>18</v>
      </c>
      <c r="G2143">
        <v>65</v>
      </c>
      <c r="H2143">
        <v>247.22</v>
      </c>
      <c r="I2143">
        <v>210.23</v>
      </c>
      <c r="J2143">
        <v>3.53</v>
      </c>
      <c r="K2143">
        <v>16069.3</v>
      </c>
      <c r="L2143">
        <v>13664.949999999999</v>
      </c>
      <c r="M2143">
        <v>229.45</v>
      </c>
    </row>
    <row r="2144" spans="2:13" x14ac:dyDescent="0.3">
      <c r="B2144" s="5">
        <v>46082</v>
      </c>
      <c r="C2144" t="s">
        <v>23</v>
      </c>
      <c r="D2144" t="s">
        <v>15</v>
      </c>
      <c r="E2144" t="s">
        <v>20</v>
      </c>
      <c r="F2144" t="s">
        <v>18</v>
      </c>
      <c r="G2144">
        <v>173</v>
      </c>
      <c r="H2144">
        <v>109.08</v>
      </c>
      <c r="I2144">
        <v>92</v>
      </c>
      <c r="J2144">
        <v>3.53</v>
      </c>
      <c r="K2144">
        <v>18870.84</v>
      </c>
      <c r="L2144">
        <v>15916</v>
      </c>
      <c r="M2144">
        <v>610.68999999999994</v>
      </c>
    </row>
    <row r="2145" spans="2:13" x14ac:dyDescent="0.3">
      <c r="B2145" s="5">
        <v>46082</v>
      </c>
      <c r="C2145" t="s">
        <v>31</v>
      </c>
      <c r="D2145" t="s">
        <v>32</v>
      </c>
      <c r="E2145" t="s">
        <v>16</v>
      </c>
      <c r="F2145" t="s">
        <v>18</v>
      </c>
      <c r="G2145">
        <v>234</v>
      </c>
      <c r="H2145">
        <v>83.04</v>
      </c>
      <c r="I2145">
        <v>60.02</v>
      </c>
      <c r="J2145">
        <v>3.53</v>
      </c>
      <c r="K2145">
        <v>19431.36</v>
      </c>
      <c r="L2145">
        <v>14044.68</v>
      </c>
      <c r="M2145">
        <v>826.02</v>
      </c>
    </row>
    <row r="2146" spans="2:13" x14ac:dyDescent="0.3">
      <c r="B2146" s="5">
        <v>46082</v>
      </c>
      <c r="C2146" t="s">
        <v>29</v>
      </c>
      <c r="D2146" t="s">
        <v>27</v>
      </c>
      <c r="E2146" t="s">
        <v>20</v>
      </c>
      <c r="F2146" t="s">
        <v>18</v>
      </c>
      <c r="G2146">
        <v>60</v>
      </c>
      <c r="H2146">
        <v>134.81</v>
      </c>
      <c r="I2146">
        <v>109.18</v>
      </c>
      <c r="J2146">
        <v>3.53</v>
      </c>
      <c r="K2146">
        <v>8088.6</v>
      </c>
      <c r="L2146">
        <v>6550.8</v>
      </c>
      <c r="M2146">
        <v>211.79999999999998</v>
      </c>
    </row>
    <row r="2147" spans="2:13" x14ac:dyDescent="0.3">
      <c r="B2147" s="5">
        <v>46082</v>
      </c>
      <c r="C2147" t="s">
        <v>29</v>
      </c>
      <c r="D2147" t="s">
        <v>27</v>
      </c>
      <c r="E2147" t="s">
        <v>16</v>
      </c>
      <c r="F2147" t="s">
        <v>18</v>
      </c>
      <c r="G2147">
        <v>86</v>
      </c>
      <c r="H2147">
        <v>155.41</v>
      </c>
      <c r="I2147">
        <v>109.2</v>
      </c>
      <c r="J2147">
        <v>3.53</v>
      </c>
      <c r="K2147">
        <v>13365.26</v>
      </c>
      <c r="L2147">
        <v>9391.2000000000007</v>
      </c>
      <c r="M2147">
        <v>303.58</v>
      </c>
    </row>
    <row r="2148" spans="2:13" x14ac:dyDescent="0.3">
      <c r="B2148" s="5">
        <v>46082</v>
      </c>
      <c r="C2148" t="s">
        <v>36</v>
      </c>
      <c r="D2148" t="s">
        <v>37</v>
      </c>
      <c r="E2148" t="s">
        <v>20</v>
      </c>
      <c r="F2148" t="s">
        <v>18</v>
      </c>
      <c r="G2148">
        <v>71</v>
      </c>
      <c r="H2148">
        <v>162.9</v>
      </c>
      <c r="I2148">
        <v>140.93</v>
      </c>
      <c r="J2148">
        <v>3.53</v>
      </c>
      <c r="K2148">
        <v>11565.9</v>
      </c>
      <c r="L2148">
        <v>10006.030000000001</v>
      </c>
      <c r="M2148">
        <v>250.63</v>
      </c>
    </row>
    <row r="2149" spans="2:13" x14ac:dyDescent="0.3">
      <c r="B2149" s="5">
        <v>46082</v>
      </c>
      <c r="C2149" t="s">
        <v>38</v>
      </c>
      <c r="D2149" t="s">
        <v>37</v>
      </c>
      <c r="E2149" t="s">
        <v>20</v>
      </c>
      <c r="F2149" t="s">
        <v>18</v>
      </c>
      <c r="G2149">
        <v>28</v>
      </c>
      <c r="H2149">
        <v>196.25</v>
      </c>
      <c r="I2149">
        <v>170.37</v>
      </c>
      <c r="J2149">
        <v>3.53</v>
      </c>
      <c r="K2149">
        <v>5495</v>
      </c>
      <c r="L2149">
        <v>4770.3600000000006</v>
      </c>
      <c r="M2149">
        <v>98.839999999999989</v>
      </c>
    </row>
    <row r="2150" spans="2:13" x14ac:dyDescent="0.3">
      <c r="B2150" s="5">
        <v>46113</v>
      </c>
      <c r="C2150" t="s">
        <v>14</v>
      </c>
      <c r="D2150" t="s">
        <v>15</v>
      </c>
      <c r="E2150" t="s">
        <v>20</v>
      </c>
      <c r="F2150" t="s">
        <v>18</v>
      </c>
      <c r="G2150">
        <v>70</v>
      </c>
      <c r="H2150">
        <v>247.22</v>
      </c>
      <c r="I2150">
        <v>210.23</v>
      </c>
      <c r="J2150">
        <v>3.53</v>
      </c>
      <c r="K2150">
        <v>17305.400000000001</v>
      </c>
      <c r="L2150">
        <v>14716.099999999999</v>
      </c>
      <c r="M2150">
        <v>247.1</v>
      </c>
    </row>
    <row r="2151" spans="2:13" x14ac:dyDescent="0.3">
      <c r="B2151" s="5">
        <v>46113</v>
      </c>
      <c r="C2151" t="s">
        <v>23</v>
      </c>
      <c r="D2151" t="s">
        <v>15</v>
      </c>
      <c r="E2151" t="s">
        <v>20</v>
      </c>
      <c r="F2151" t="s">
        <v>18</v>
      </c>
      <c r="G2151">
        <v>191</v>
      </c>
      <c r="H2151">
        <v>109.08</v>
      </c>
      <c r="I2151">
        <v>92</v>
      </c>
      <c r="J2151">
        <v>3.53</v>
      </c>
      <c r="K2151">
        <v>20834.28</v>
      </c>
      <c r="L2151">
        <v>17572</v>
      </c>
      <c r="M2151">
        <v>674.23</v>
      </c>
    </row>
    <row r="2152" spans="2:13" x14ac:dyDescent="0.3">
      <c r="B2152" s="5">
        <v>46113</v>
      </c>
      <c r="C2152" t="s">
        <v>31</v>
      </c>
      <c r="D2152" t="s">
        <v>32</v>
      </c>
      <c r="E2152" t="s">
        <v>16</v>
      </c>
      <c r="F2152" t="s">
        <v>18</v>
      </c>
      <c r="G2152">
        <v>248</v>
      </c>
      <c r="H2152">
        <v>83.04</v>
      </c>
      <c r="I2152">
        <v>60.02</v>
      </c>
      <c r="J2152">
        <v>3.53</v>
      </c>
      <c r="K2152">
        <v>20593.920000000002</v>
      </c>
      <c r="L2152">
        <v>14884.960000000001</v>
      </c>
      <c r="M2152">
        <v>875.43999999999994</v>
      </c>
    </row>
    <row r="2153" spans="2:13" x14ac:dyDescent="0.3">
      <c r="B2153" s="5">
        <v>46113</v>
      </c>
      <c r="C2153" t="s">
        <v>29</v>
      </c>
      <c r="D2153" t="s">
        <v>27</v>
      </c>
      <c r="E2153" t="s">
        <v>20</v>
      </c>
      <c r="F2153" t="s">
        <v>18</v>
      </c>
      <c r="G2153">
        <v>64</v>
      </c>
      <c r="H2153">
        <v>134.81</v>
      </c>
      <c r="I2153">
        <v>109.18</v>
      </c>
      <c r="J2153">
        <v>3.53</v>
      </c>
      <c r="K2153">
        <v>8627.84</v>
      </c>
      <c r="L2153">
        <v>6987.52</v>
      </c>
      <c r="M2153">
        <v>225.92</v>
      </c>
    </row>
    <row r="2154" spans="2:13" x14ac:dyDescent="0.3">
      <c r="B2154" s="5">
        <v>46113</v>
      </c>
      <c r="C2154" t="s">
        <v>29</v>
      </c>
      <c r="D2154" t="s">
        <v>27</v>
      </c>
      <c r="E2154" t="s">
        <v>16</v>
      </c>
      <c r="F2154" t="s">
        <v>18</v>
      </c>
      <c r="G2154">
        <v>89</v>
      </c>
      <c r="H2154">
        <v>155.41</v>
      </c>
      <c r="I2154">
        <v>109.2</v>
      </c>
      <c r="J2154">
        <v>3.53</v>
      </c>
      <c r="K2154">
        <v>13831.49</v>
      </c>
      <c r="L2154">
        <v>9718.8000000000011</v>
      </c>
      <c r="M2154">
        <v>314.16999999999996</v>
      </c>
    </row>
    <row r="2155" spans="2:13" x14ac:dyDescent="0.3">
      <c r="B2155" s="5">
        <v>46113</v>
      </c>
      <c r="C2155" t="s">
        <v>36</v>
      </c>
      <c r="D2155" t="s">
        <v>37</v>
      </c>
      <c r="E2155" t="s">
        <v>20</v>
      </c>
      <c r="F2155" t="s">
        <v>18</v>
      </c>
      <c r="G2155">
        <v>75</v>
      </c>
      <c r="H2155">
        <v>162.9</v>
      </c>
      <c r="I2155">
        <v>140.93</v>
      </c>
      <c r="J2155">
        <v>3.53</v>
      </c>
      <c r="K2155">
        <v>12217.5</v>
      </c>
      <c r="L2155">
        <v>10569.75</v>
      </c>
      <c r="M2155">
        <v>264.75</v>
      </c>
    </row>
    <row r="2156" spans="2:13" x14ac:dyDescent="0.3">
      <c r="B2156" s="5">
        <v>46113</v>
      </c>
      <c r="C2156" t="s">
        <v>38</v>
      </c>
      <c r="D2156" t="s">
        <v>37</v>
      </c>
      <c r="E2156" t="s">
        <v>20</v>
      </c>
      <c r="F2156" t="s">
        <v>18</v>
      </c>
      <c r="G2156">
        <v>33</v>
      </c>
      <c r="H2156">
        <v>196.25</v>
      </c>
      <c r="I2156">
        <v>170.37</v>
      </c>
      <c r="J2156">
        <v>3.53</v>
      </c>
      <c r="K2156">
        <v>6476.25</v>
      </c>
      <c r="L2156">
        <v>5622.21</v>
      </c>
      <c r="M2156">
        <v>116.49</v>
      </c>
    </row>
    <row r="2157" spans="2:13" x14ac:dyDescent="0.3">
      <c r="B2157" s="5">
        <v>46143</v>
      </c>
      <c r="C2157" t="s">
        <v>14</v>
      </c>
      <c r="D2157" t="s">
        <v>15</v>
      </c>
      <c r="E2157" t="s">
        <v>20</v>
      </c>
      <c r="F2157" t="s">
        <v>18</v>
      </c>
      <c r="G2157">
        <v>78</v>
      </c>
      <c r="H2157">
        <v>247.22</v>
      </c>
      <c r="I2157">
        <v>210.23</v>
      </c>
      <c r="J2157">
        <v>3.53</v>
      </c>
      <c r="K2157">
        <v>19283.16</v>
      </c>
      <c r="L2157">
        <v>16397.939999999999</v>
      </c>
      <c r="M2157">
        <v>275.33999999999997</v>
      </c>
    </row>
    <row r="2158" spans="2:13" x14ac:dyDescent="0.3">
      <c r="B2158" s="5">
        <v>46143</v>
      </c>
      <c r="C2158" t="s">
        <v>23</v>
      </c>
      <c r="D2158" t="s">
        <v>15</v>
      </c>
      <c r="E2158" t="s">
        <v>20</v>
      </c>
      <c r="F2158" t="s">
        <v>18</v>
      </c>
      <c r="G2158">
        <v>195</v>
      </c>
      <c r="H2158">
        <v>109.08</v>
      </c>
      <c r="I2158">
        <v>92</v>
      </c>
      <c r="J2158">
        <v>3.53</v>
      </c>
      <c r="K2158">
        <v>21270.6</v>
      </c>
      <c r="L2158">
        <v>17940</v>
      </c>
      <c r="M2158">
        <v>688.34999999999991</v>
      </c>
    </row>
    <row r="2159" spans="2:13" x14ac:dyDescent="0.3">
      <c r="B2159" s="5">
        <v>46143</v>
      </c>
      <c r="C2159" t="s">
        <v>31</v>
      </c>
      <c r="D2159" t="s">
        <v>32</v>
      </c>
      <c r="E2159" t="s">
        <v>16</v>
      </c>
      <c r="F2159" t="s">
        <v>18</v>
      </c>
      <c r="G2159">
        <v>250</v>
      </c>
      <c r="H2159">
        <v>83.04</v>
      </c>
      <c r="I2159">
        <v>60.02</v>
      </c>
      <c r="J2159">
        <v>3.53</v>
      </c>
      <c r="K2159">
        <v>20760</v>
      </c>
      <c r="L2159">
        <v>15005</v>
      </c>
      <c r="M2159">
        <v>882.5</v>
      </c>
    </row>
    <row r="2160" spans="2:13" x14ac:dyDescent="0.3">
      <c r="B2160" s="5">
        <v>46143</v>
      </c>
      <c r="C2160" t="s">
        <v>29</v>
      </c>
      <c r="D2160" t="s">
        <v>27</v>
      </c>
      <c r="E2160" t="s">
        <v>20</v>
      </c>
      <c r="F2160" t="s">
        <v>18</v>
      </c>
      <c r="G2160">
        <v>66</v>
      </c>
      <c r="H2160">
        <v>134.81</v>
      </c>
      <c r="I2160">
        <v>109.18</v>
      </c>
      <c r="J2160">
        <v>3.53</v>
      </c>
      <c r="K2160">
        <v>8897.4600000000009</v>
      </c>
      <c r="L2160">
        <v>7205.88</v>
      </c>
      <c r="M2160">
        <v>232.98</v>
      </c>
    </row>
    <row r="2161" spans="2:13" x14ac:dyDescent="0.3">
      <c r="B2161" s="5">
        <v>46143</v>
      </c>
      <c r="C2161" t="s">
        <v>29</v>
      </c>
      <c r="D2161" t="s">
        <v>27</v>
      </c>
      <c r="E2161" t="s">
        <v>16</v>
      </c>
      <c r="F2161" t="s">
        <v>18</v>
      </c>
      <c r="G2161">
        <v>96</v>
      </c>
      <c r="H2161">
        <v>155.41</v>
      </c>
      <c r="I2161">
        <v>109.2</v>
      </c>
      <c r="J2161">
        <v>3.53</v>
      </c>
      <c r="K2161">
        <v>14919.36</v>
      </c>
      <c r="L2161">
        <v>10483.200000000001</v>
      </c>
      <c r="M2161">
        <v>338.88</v>
      </c>
    </row>
    <row r="2162" spans="2:13" x14ac:dyDescent="0.3">
      <c r="B2162" s="5">
        <v>46143</v>
      </c>
      <c r="C2162" t="s">
        <v>36</v>
      </c>
      <c r="D2162" t="s">
        <v>37</v>
      </c>
      <c r="E2162" t="s">
        <v>20</v>
      </c>
      <c r="F2162" t="s">
        <v>18</v>
      </c>
      <c r="G2162">
        <v>99</v>
      </c>
      <c r="H2162">
        <v>162.9</v>
      </c>
      <c r="I2162">
        <v>140.93</v>
      </c>
      <c r="J2162">
        <v>3.53</v>
      </c>
      <c r="K2162">
        <v>16127.1</v>
      </c>
      <c r="L2162">
        <v>13952.070000000002</v>
      </c>
      <c r="M2162">
        <v>349.46999999999997</v>
      </c>
    </row>
    <row r="2163" spans="2:13" x14ac:dyDescent="0.3">
      <c r="B2163" s="5">
        <v>46143</v>
      </c>
      <c r="C2163" t="s">
        <v>38</v>
      </c>
      <c r="D2163" t="s">
        <v>37</v>
      </c>
      <c r="E2163" t="s">
        <v>20</v>
      </c>
      <c r="F2163" t="s">
        <v>18</v>
      </c>
      <c r="G2163">
        <v>39</v>
      </c>
      <c r="H2163">
        <v>196.25</v>
      </c>
      <c r="I2163">
        <v>170.37</v>
      </c>
      <c r="J2163">
        <v>3.53</v>
      </c>
      <c r="K2163">
        <v>7653.75</v>
      </c>
      <c r="L2163">
        <v>6644.43</v>
      </c>
      <c r="M2163">
        <v>137.66999999999999</v>
      </c>
    </row>
    <row r="2164" spans="2:13" x14ac:dyDescent="0.3">
      <c r="B2164" s="5">
        <v>46174</v>
      </c>
      <c r="C2164" t="s">
        <v>14</v>
      </c>
      <c r="D2164" t="s">
        <v>15</v>
      </c>
      <c r="E2164" t="s">
        <v>20</v>
      </c>
      <c r="F2164" t="s">
        <v>18</v>
      </c>
      <c r="G2164">
        <v>83</v>
      </c>
      <c r="H2164">
        <v>247.22</v>
      </c>
      <c r="I2164">
        <v>210.23</v>
      </c>
      <c r="J2164">
        <v>3.53</v>
      </c>
      <c r="K2164">
        <v>20519.259999999998</v>
      </c>
      <c r="L2164">
        <v>17449.09</v>
      </c>
      <c r="M2164">
        <v>292.99</v>
      </c>
    </row>
    <row r="2165" spans="2:13" x14ac:dyDescent="0.3">
      <c r="B2165" s="5">
        <v>46174</v>
      </c>
      <c r="C2165" t="s">
        <v>23</v>
      </c>
      <c r="D2165" t="s">
        <v>15</v>
      </c>
      <c r="E2165" t="s">
        <v>20</v>
      </c>
      <c r="F2165" t="s">
        <v>18</v>
      </c>
      <c r="G2165">
        <v>221</v>
      </c>
      <c r="H2165">
        <v>109.08</v>
      </c>
      <c r="I2165">
        <v>92</v>
      </c>
      <c r="J2165">
        <v>3.53</v>
      </c>
      <c r="K2165">
        <v>24106.68</v>
      </c>
      <c r="L2165">
        <v>20332</v>
      </c>
      <c r="M2165">
        <v>780.13</v>
      </c>
    </row>
    <row r="2166" spans="2:13" x14ac:dyDescent="0.3">
      <c r="B2166" s="5">
        <v>46174</v>
      </c>
      <c r="C2166" t="s">
        <v>31</v>
      </c>
      <c r="D2166" t="s">
        <v>32</v>
      </c>
      <c r="E2166" t="s">
        <v>16</v>
      </c>
      <c r="F2166" t="s">
        <v>18</v>
      </c>
      <c r="G2166">
        <v>247</v>
      </c>
      <c r="H2166">
        <v>83.04</v>
      </c>
      <c r="I2166">
        <v>60.02</v>
      </c>
      <c r="J2166">
        <v>3.53</v>
      </c>
      <c r="K2166">
        <v>20510.88</v>
      </c>
      <c r="L2166">
        <v>14824.94</v>
      </c>
      <c r="M2166">
        <v>871.91</v>
      </c>
    </row>
    <row r="2167" spans="2:13" x14ac:dyDescent="0.3">
      <c r="B2167" s="5">
        <v>46174</v>
      </c>
      <c r="C2167" t="s">
        <v>29</v>
      </c>
      <c r="D2167" t="s">
        <v>27</v>
      </c>
      <c r="E2167" t="s">
        <v>20</v>
      </c>
      <c r="F2167" t="s">
        <v>18</v>
      </c>
      <c r="G2167">
        <v>64</v>
      </c>
      <c r="H2167">
        <v>134.81</v>
      </c>
      <c r="I2167">
        <v>109.18</v>
      </c>
      <c r="J2167">
        <v>3.53</v>
      </c>
      <c r="K2167">
        <v>8627.84</v>
      </c>
      <c r="L2167">
        <v>6987.52</v>
      </c>
      <c r="M2167">
        <v>225.92</v>
      </c>
    </row>
    <row r="2168" spans="2:13" x14ac:dyDescent="0.3">
      <c r="B2168" s="5">
        <v>46174</v>
      </c>
      <c r="C2168" t="s">
        <v>29</v>
      </c>
      <c r="D2168" t="s">
        <v>27</v>
      </c>
      <c r="E2168" t="s">
        <v>16</v>
      </c>
      <c r="F2168" t="s">
        <v>18</v>
      </c>
      <c r="G2168">
        <v>100</v>
      </c>
      <c r="H2168">
        <v>155.41</v>
      </c>
      <c r="I2168">
        <v>109.2</v>
      </c>
      <c r="J2168">
        <v>3.53</v>
      </c>
      <c r="K2168">
        <v>15541</v>
      </c>
      <c r="L2168">
        <v>10920</v>
      </c>
      <c r="M2168">
        <v>353</v>
      </c>
    </row>
    <row r="2169" spans="2:13" x14ac:dyDescent="0.3">
      <c r="B2169" s="5">
        <v>46174</v>
      </c>
      <c r="C2169" t="s">
        <v>36</v>
      </c>
      <c r="D2169" t="s">
        <v>37</v>
      </c>
      <c r="E2169" t="s">
        <v>20</v>
      </c>
      <c r="F2169" t="s">
        <v>18</v>
      </c>
      <c r="G2169">
        <v>97</v>
      </c>
      <c r="H2169">
        <v>162.9</v>
      </c>
      <c r="I2169">
        <v>140.93</v>
      </c>
      <c r="J2169">
        <v>3.53</v>
      </c>
      <c r="K2169">
        <v>15801.300000000001</v>
      </c>
      <c r="L2169">
        <v>13670.210000000001</v>
      </c>
      <c r="M2169">
        <v>342.40999999999997</v>
      </c>
    </row>
    <row r="2170" spans="2:13" x14ac:dyDescent="0.3">
      <c r="B2170" s="5">
        <v>46174</v>
      </c>
      <c r="C2170" t="s">
        <v>38</v>
      </c>
      <c r="D2170" t="s">
        <v>37</v>
      </c>
      <c r="E2170" t="s">
        <v>20</v>
      </c>
      <c r="F2170" t="s">
        <v>18</v>
      </c>
      <c r="G2170">
        <v>42</v>
      </c>
      <c r="H2170">
        <v>196.25</v>
      </c>
      <c r="I2170">
        <v>170.37</v>
      </c>
      <c r="J2170">
        <v>3.53</v>
      </c>
      <c r="K2170">
        <v>8242.5</v>
      </c>
      <c r="L2170">
        <v>7155.54</v>
      </c>
      <c r="M2170">
        <v>148.26</v>
      </c>
    </row>
    <row r="2171" spans="2:13" x14ac:dyDescent="0.3">
      <c r="B2171" s="5">
        <v>46204</v>
      </c>
      <c r="C2171" t="s">
        <v>14</v>
      </c>
      <c r="D2171" t="s">
        <v>15</v>
      </c>
      <c r="E2171" t="s">
        <v>20</v>
      </c>
      <c r="F2171" t="s">
        <v>18</v>
      </c>
      <c r="G2171">
        <v>83</v>
      </c>
      <c r="H2171">
        <v>247.22</v>
      </c>
      <c r="I2171">
        <v>210.23</v>
      </c>
      <c r="J2171">
        <v>3.53</v>
      </c>
      <c r="K2171">
        <v>20519.259999999998</v>
      </c>
      <c r="L2171">
        <v>17449.09</v>
      </c>
      <c r="M2171">
        <v>292.99</v>
      </c>
    </row>
    <row r="2172" spans="2:13" x14ac:dyDescent="0.3">
      <c r="B2172" s="5">
        <v>46204</v>
      </c>
      <c r="C2172" t="s">
        <v>23</v>
      </c>
      <c r="D2172" t="s">
        <v>15</v>
      </c>
      <c r="E2172" t="s">
        <v>20</v>
      </c>
      <c r="F2172" t="s">
        <v>18</v>
      </c>
      <c r="G2172">
        <v>214</v>
      </c>
      <c r="H2172">
        <v>109.08</v>
      </c>
      <c r="I2172">
        <v>92</v>
      </c>
      <c r="J2172">
        <v>3.53</v>
      </c>
      <c r="K2172">
        <v>23343.119999999999</v>
      </c>
      <c r="L2172">
        <v>19688</v>
      </c>
      <c r="M2172">
        <v>755.42</v>
      </c>
    </row>
    <row r="2173" spans="2:13" x14ac:dyDescent="0.3">
      <c r="B2173" s="5">
        <v>46204</v>
      </c>
      <c r="C2173" t="s">
        <v>31</v>
      </c>
      <c r="D2173" t="s">
        <v>32</v>
      </c>
      <c r="E2173" t="s">
        <v>16</v>
      </c>
      <c r="F2173" t="s">
        <v>18</v>
      </c>
      <c r="G2173">
        <v>260</v>
      </c>
      <c r="H2173">
        <v>83.04</v>
      </c>
      <c r="I2173">
        <v>60.02</v>
      </c>
      <c r="J2173">
        <v>3.53</v>
      </c>
      <c r="K2173">
        <v>21590.400000000001</v>
      </c>
      <c r="L2173">
        <v>15605.2</v>
      </c>
      <c r="M2173">
        <v>917.8</v>
      </c>
    </row>
    <row r="2174" spans="2:13" x14ac:dyDescent="0.3">
      <c r="B2174" s="5">
        <v>46204</v>
      </c>
      <c r="C2174" t="s">
        <v>29</v>
      </c>
      <c r="D2174" t="s">
        <v>27</v>
      </c>
      <c r="E2174" t="s">
        <v>20</v>
      </c>
      <c r="F2174" t="s">
        <v>18</v>
      </c>
      <c r="G2174">
        <v>66</v>
      </c>
      <c r="H2174">
        <v>134.81</v>
      </c>
      <c r="I2174">
        <v>109.18</v>
      </c>
      <c r="J2174">
        <v>3.53</v>
      </c>
      <c r="K2174">
        <v>8897.4600000000009</v>
      </c>
      <c r="L2174">
        <v>7205.88</v>
      </c>
      <c r="M2174">
        <v>232.98</v>
      </c>
    </row>
    <row r="2175" spans="2:13" x14ac:dyDescent="0.3">
      <c r="B2175" s="5">
        <v>46204</v>
      </c>
      <c r="C2175" t="s">
        <v>29</v>
      </c>
      <c r="D2175" t="s">
        <v>27</v>
      </c>
      <c r="E2175" t="s">
        <v>16</v>
      </c>
      <c r="F2175" t="s">
        <v>18</v>
      </c>
      <c r="G2175">
        <v>99</v>
      </c>
      <c r="H2175">
        <v>155.41</v>
      </c>
      <c r="I2175">
        <v>109.2</v>
      </c>
      <c r="J2175">
        <v>3.53</v>
      </c>
      <c r="K2175">
        <v>15385.59</v>
      </c>
      <c r="L2175">
        <v>10810.800000000001</v>
      </c>
      <c r="M2175">
        <v>349.46999999999997</v>
      </c>
    </row>
    <row r="2176" spans="2:13" x14ac:dyDescent="0.3">
      <c r="B2176" s="5">
        <v>46204</v>
      </c>
      <c r="C2176" t="s">
        <v>36</v>
      </c>
      <c r="D2176" t="s">
        <v>37</v>
      </c>
      <c r="E2176" t="s">
        <v>20</v>
      </c>
      <c r="F2176" t="s">
        <v>18</v>
      </c>
      <c r="G2176">
        <v>89</v>
      </c>
      <c r="H2176">
        <v>162.9</v>
      </c>
      <c r="I2176">
        <v>140.93</v>
      </c>
      <c r="J2176">
        <v>3.53</v>
      </c>
      <c r="K2176">
        <v>14498.1</v>
      </c>
      <c r="L2176">
        <v>12542.77</v>
      </c>
      <c r="M2176">
        <v>314.16999999999996</v>
      </c>
    </row>
    <row r="2177" spans="2:13" x14ac:dyDescent="0.3">
      <c r="B2177" s="5">
        <v>46204</v>
      </c>
      <c r="C2177" t="s">
        <v>38</v>
      </c>
      <c r="D2177" t="s">
        <v>37</v>
      </c>
      <c r="E2177" t="s">
        <v>20</v>
      </c>
      <c r="F2177" t="s">
        <v>18</v>
      </c>
      <c r="G2177">
        <v>40</v>
      </c>
      <c r="H2177">
        <v>196.25</v>
      </c>
      <c r="I2177">
        <v>170.37</v>
      </c>
      <c r="J2177">
        <v>3.53</v>
      </c>
      <c r="K2177">
        <v>7850</v>
      </c>
      <c r="L2177">
        <v>6814.8</v>
      </c>
      <c r="M2177">
        <v>141.19999999999999</v>
      </c>
    </row>
    <row r="2178" spans="2:13" x14ac:dyDescent="0.3">
      <c r="B2178" s="5">
        <v>46235</v>
      </c>
      <c r="C2178" t="s">
        <v>14</v>
      </c>
      <c r="D2178" t="s">
        <v>15</v>
      </c>
      <c r="E2178" t="s">
        <v>20</v>
      </c>
      <c r="F2178" t="s">
        <v>18</v>
      </c>
      <c r="G2178">
        <v>80</v>
      </c>
      <c r="H2178">
        <v>247.22</v>
      </c>
      <c r="I2178">
        <v>210.23</v>
      </c>
      <c r="J2178">
        <v>3.53</v>
      </c>
      <c r="K2178">
        <v>19777.599999999999</v>
      </c>
      <c r="L2178">
        <v>16818.399999999998</v>
      </c>
      <c r="M2178">
        <v>282.39999999999998</v>
      </c>
    </row>
    <row r="2179" spans="2:13" x14ac:dyDescent="0.3">
      <c r="B2179" s="5">
        <v>46235</v>
      </c>
      <c r="C2179" t="s">
        <v>23</v>
      </c>
      <c r="D2179" t="s">
        <v>15</v>
      </c>
      <c r="E2179" t="s">
        <v>20</v>
      </c>
      <c r="F2179" t="s">
        <v>18</v>
      </c>
      <c r="G2179">
        <v>207</v>
      </c>
      <c r="H2179">
        <v>109.08</v>
      </c>
      <c r="I2179">
        <v>92</v>
      </c>
      <c r="J2179">
        <v>3.53</v>
      </c>
      <c r="K2179">
        <v>22579.56</v>
      </c>
      <c r="L2179">
        <v>19044</v>
      </c>
      <c r="M2179">
        <v>730.70999999999992</v>
      </c>
    </row>
    <row r="2180" spans="2:13" x14ac:dyDescent="0.3">
      <c r="B2180" s="5">
        <v>46235</v>
      </c>
      <c r="C2180" t="s">
        <v>31</v>
      </c>
      <c r="D2180" t="s">
        <v>32</v>
      </c>
      <c r="E2180" t="s">
        <v>16</v>
      </c>
      <c r="F2180" t="s">
        <v>18</v>
      </c>
      <c r="G2180">
        <v>255</v>
      </c>
      <c r="H2180">
        <v>83.04</v>
      </c>
      <c r="I2180">
        <v>60.02</v>
      </c>
      <c r="J2180">
        <v>3.53</v>
      </c>
      <c r="K2180">
        <v>21175.200000000001</v>
      </c>
      <c r="L2180">
        <v>15305.1</v>
      </c>
      <c r="M2180">
        <v>900.15</v>
      </c>
    </row>
    <row r="2181" spans="2:13" x14ac:dyDescent="0.3">
      <c r="B2181" s="5">
        <v>46235</v>
      </c>
      <c r="C2181" t="s">
        <v>29</v>
      </c>
      <c r="D2181" t="s">
        <v>27</v>
      </c>
      <c r="E2181" t="s">
        <v>20</v>
      </c>
      <c r="F2181" t="s">
        <v>18</v>
      </c>
      <c r="G2181">
        <v>64</v>
      </c>
      <c r="H2181">
        <v>134.81</v>
      </c>
      <c r="I2181">
        <v>109.18</v>
      </c>
      <c r="J2181">
        <v>3.53</v>
      </c>
      <c r="K2181">
        <v>8627.84</v>
      </c>
      <c r="L2181">
        <v>6987.52</v>
      </c>
      <c r="M2181">
        <v>225.92</v>
      </c>
    </row>
    <row r="2182" spans="2:13" x14ac:dyDescent="0.3">
      <c r="B2182" s="5">
        <v>46235</v>
      </c>
      <c r="C2182" t="s">
        <v>29</v>
      </c>
      <c r="D2182" t="s">
        <v>27</v>
      </c>
      <c r="E2182" t="s">
        <v>16</v>
      </c>
      <c r="F2182" t="s">
        <v>18</v>
      </c>
      <c r="G2182">
        <v>96</v>
      </c>
      <c r="H2182">
        <v>155.41</v>
      </c>
      <c r="I2182">
        <v>109.2</v>
      </c>
      <c r="J2182">
        <v>3.53</v>
      </c>
      <c r="K2182">
        <v>14919.36</v>
      </c>
      <c r="L2182">
        <v>10483.200000000001</v>
      </c>
      <c r="M2182">
        <v>338.88</v>
      </c>
    </row>
    <row r="2183" spans="2:13" x14ac:dyDescent="0.3">
      <c r="B2183" s="5">
        <v>46235</v>
      </c>
      <c r="C2183" t="s">
        <v>36</v>
      </c>
      <c r="D2183" t="s">
        <v>37</v>
      </c>
      <c r="E2183" t="s">
        <v>20</v>
      </c>
      <c r="F2183" t="s">
        <v>18</v>
      </c>
      <c r="G2183">
        <v>82</v>
      </c>
      <c r="H2183">
        <v>162.9</v>
      </c>
      <c r="I2183">
        <v>140.93</v>
      </c>
      <c r="J2183">
        <v>3.53</v>
      </c>
      <c r="K2183">
        <v>13357.800000000001</v>
      </c>
      <c r="L2183">
        <v>11556.26</v>
      </c>
      <c r="M2183">
        <v>289.45999999999998</v>
      </c>
    </row>
    <row r="2184" spans="2:13" x14ac:dyDescent="0.3">
      <c r="B2184" s="5">
        <v>46235</v>
      </c>
      <c r="C2184" t="s">
        <v>38</v>
      </c>
      <c r="D2184" t="s">
        <v>37</v>
      </c>
      <c r="E2184" t="s">
        <v>20</v>
      </c>
      <c r="F2184" t="s">
        <v>18</v>
      </c>
      <c r="G2184">
        <v>36</v>
      </c>
      <c r="H2184">
        <v>196.25</v>
      </c>
      <c r="I2184">
        <v>170.37</v>
      </c>
      <c r="J2184">
        <v>3.53</v>
      </c>
      <c r="K2184">
        <v>7065</v>
      </c>
      <c r="L2184">
        <v>6133.32</v>
      </c>
      <c r="M2184">
        <v>127.08</v>
      </c>
    </row>
    <row r="2185" spans="2:13" x14ac:dyDescent="0.3">
      <c r="B2185" s="5">
        <v>46266</v>
      </c>
      <c r="C2185" t="s">
        <v>14</v>
      </c>
      <c r="D2185" t="s">
        <v>15</v>
      </c>
      <c r="E2185" t="s">
        <v>20</v>
      </c>
      <c r="F2185" t="s">
        <v>18</v>
      </c>
      <c r="G2185">
        <v>66</v>
      </c>
      <c r="H2185">
        <v>247.22</v>
      </c>
      <c r="I2185">
        <v>210.23</v>
      </c>
      <c r="J2185">
        <v>3.53</v>
      </c>
      <c r="K2185">
        <v>16316.52</v>
      </c>
      <c r="L2185">
        <v>13875.179999999998</v>
      </c>
      <c r="M2185">
        <v>232.98</v>
      </c>
    </row>
    <row r="2186" spans="2:13" x14ac:dyDescent="0.3">
      <c r="B2186" s="5">
        <v>46266</v>
      </c>
      <c r="C2186" t="s">
        <v>23</v>
      </c>
      <c r="D2186" t="s">
        <v>15</v>
      </c>
      <c r="E2186" t="s">
        <v>20</v>
      </c>
      <c r="F2186" t="s">
        <v>18</v>
      </c>
      <c r="G2186">
        <v>180</v>
      </c>
      <c r="H2186">
        <v>109.08</v>
      </c>
      <c r="I2186">
        <v>92</v>
      </c>
      <c r="J2186">
        <v>3.53</v>
      </c>
      <c r="K2186">
        <v>19634.400000000001</v>
      </c>
      <c r="L2186">
        <v>16560</v>
      </c>
      <c r="M2186">
        <v>635.4</v>
      </c>
    </row>
    <row r="2187" spans="2:13" x14ac:dyDescent="0.3">
      <c r="B2187" s="5">
        <v>46266</v>
      </c>
      <c r="C2187" t="s">
        <v>31</v>
      </c>
      <c r="D2187" t="s">
        <v>32</v>
      </c>
      <c r="E2187" t="s">
        <v>16</v>
      </c>
      <c r="F2187" t="s">
        <v>18</v>
      </c>
      <c r="G2187">
        <v>238</v>
      </c>
      <c r="H2187">
        <v>83.04</v>
      </c>
      <c r="I2187">
        <v>60.02</v>
      </c>
      <c r="J2187">
        <v>3.53</v>
      </c>
      <c r="K2187">
        <v>19763.52</v>
      </c>
      <c r="L2187">
        <v>14284.76</v>
      </c>
      <c r="M2187">
        <v>840.14</v>
      </c>
    </row>
    <row r="2188" spans="2:13" x14ac:dyDescent="0.3">
      <c r="B2188" s="5">
        <v>46266</v>
      </c>
      <c r="C2188" t="s">
        <v>29</v>
      </c>
      <c r="D2188" t="s">
        <v>27</v>
      </c>
      <c r="E2188" t="s">
        <v>20</v>
      </c>
      <c r="F2188" t="s">
        <v>18</v>
      </c>
      <c r="G2188">
        <v>61</v>
      </c>
      <c r="H2188">
        <v>134.81</v>
      </c>
      <c r="I2188">
        <v>109.18</v>
      </c>
      <c r="J2188">
        <v>3.53</v>
      </c>
      <c r="K2188">
        <v>8223.41</v>
      </c>
      <c r="L2188">
        <v>6659.9800000000005</v>
      </c>
      <c r="M2188">
        <v>215.32999999999998</v>
      </c>
    </row>
    <row r="2189" spans="2:13" x14ac:dyDescent="0.3">
      <c r="B2189" s="5">
        <v>46266</v>
      </c>
      <c r="C2189" t="s">
        <v>29</v>
      </c>
      <c r="D2189" t="s">
        <v>27</v>
      </c>
      <c r="E2189" t="s">
        <v>16</v>
      </c>
      <c r="F2189" t="s">
        <v>18</v>
      </c>
      <c r="G2189">
        <v>94</v>
      </c>
      <c r="H2189">
        <v>155.41</v>
      </c>
      <c r="I2189">
        <v>109.2</v>
      </c>
      <c r="J2189">
        <v>3.53</v>
      </c>
      <c r="K2189">
        <v>14608.539999999999</v>
      </c>
      <c r="L2189">
        <v>10264.800000000001</v>
      </c>
      <c r="M2189">
        <v>331.82</v>
      </c>
    </row>
    <row r="2190" spans="2:13" x14ac:dyDescent="0.3">
      <c r="B2190" s="5">
        <v>46266</v>
      </c>
      <c r="C2190" t="s">
        <v>36</v>
      </c>
      <c r="D2190" t="s">
        <v>37</v>
      </c>
      <c r="E2190" t="s">
        <v>20</v>
      </c>
      <c r="F2190" t="s">
        <v>18</v>
      </c>
      <c r="G2190">
        <v>75</v>
      </c>
      <c r="H2190">
        <v>162.9</v>
      </c>
      <c r="I2190">
        <v>140.93</v>
      </c>
      <c r="J2190">
        <v>3.53</v>
      </c>
      <c r="K2190">
        <v>12217.5</v>
      </c>
      <c r="L2190">
        <v>10569.75</v>
      </c>
      <c r="M2190">
        <v>264.75</v>
      </c>
    </row>
    <row r="2191" spans="2:13" x14ac:dyDescent="0.3">
      <c r="B2191" s="5">
        <v>46266</v>
      </c>
      <c r="C2191" t="s">
        <v>38</v>
      </c>
      <c r="D2191" t="s">
        <v>37</v>
      </c>
      <c r="E2191" t="s">
        <v>20</v>
      </c>
      <c r="F2191" t="s">
        <v>18</v>
      </c>
      <c r="G2191">
        <v>34</v>
      </c>
      <c r="H2191">
        <v>196.25</v>
      </c>
      <c r="I2191">
        <v>170.37</v>
      </c>
      <c r="J2191">
        <v>3.53</v>
      </c>
      <c r="K2191">
        <v>6672.5</v>
      </c>
      <c r="L2191">
        <v>5792.58</v>
      </c>
      <c r="M2191">
        <v>120.02</v>
      </c>
    </row>
    <row r="2192" spans="2:13" x14ac:dyDescent="0.3">
      <c r="B2192" s="5">
        <v>46296</v>
      </c>
      <c r="C2192" t="s">
        <v>14</v>
      </c>
      <c r="D2192" t="s">
        <v>15</v>
      </c>
      <c r="E2192" t="s">
        <v>20</v>
      </c>
      <c r="F2192" t="s">
        <v>18</v>
      </c>
      <c r="G2192">
        <v>65</v>
      </c>
      <c r="H2192">
        <v>247.22</v>
      </c>
      <c r="I2192">
        <v>210.23</v>
      </c>
      <c r="J2192">
        <v>3.53</v>
      </c>
      <c r="K2192">
        <v>16069.3</v>
      </c>
      <c r="L2192">
        <v>13664.949999999999</v>
      </c>
      <c r="M2192">
        <v>229.45</v>
      </c>
    </row>
    <row r="2193" spans="2:13" x14ac:dyDescent="0.3">
      <c r="B2193" s="5">
        <v>46296</v>
      </c>
      <c r="C2193" t="s">
        <v>23</v>
      </c>
      <c r="D2193" t="s">
        <v>15</v>
      </c>
      <c r="E2193" t="s">
        <v>20</v>
      </c>
      <c r="F2193" t="s">
        <v>18</v>
      </c>
      <c r="G2193">
        <v>181</v>
      </c>
      <c r="H2193">
        <v>109.08</v>
      </c>
      <c r="I2193">
        <v>92</v>
      </c>
      <c r="J2193">
        <v>3.53</v>
      </c>
      <c r="K2193">
        <v>19743.48</v>
      </c>
      <c r="L2193">
        <v>16652</v>
      </c>
      <c r="M2193">
        <v>638.92999999999995</v>
      </c>
    </row>
    <row r="2194" spans="2:13" x14ac:dyDescent="0.3">
      <c r="B2194" s="5">
        <v>46296</v>
      </c>
      <c r="C2194" t="s">
        <v>31</v>
      </c>
      <c r="D2194" t="s">
        <v>32</v>
      </c>
      <c r="E2194" t="s">
        <v>16</v>
      </c>
      <c r="F2194" t="s">
        <v>18</v>
      </c>
      <c r="G2194">
        <v>239</v>
      </c>
      <c r="H2194">
        <v>83.04</v>
      </c>
      <c r="I2194">
        <v>60.02</v>
      </c>
      <c r="J2194">
        <v>3.53</v>
      </c>
      <c r="K2194">
        <v>19846.560000000001</v>
      </c>
      <c r="L2194">
        <v>14344.78</v>
      </c>
      <c r="M2194">
        <v>843.67</v>
      </c>
    </row>
    <row r="2195" spans="2:13" x14ac:dyDescent="0.3">
      <c r="B2195" s="5">
        <v>46296</v>
      </c>
      <c r="C2195" t="s">
        <v>29</v>
      </c>
      <c r="D2195" t="s">
        <v>27</v>
      </c>
      <c r="E2195" t="s">
        <v>20</v>
      </c>
      <c r="F2195" t="s">
        <v>18</v>
      </c>
      <c r="G2195">
        <v>60</v>
      </c>
      <c r="H2195">
        <v>134.81</v>
      </c>
      <c r="I2195">
        <v>109.18</v>
      </c>
      <c r="J2195">
        <v>3.53</v>
      </c>
      <c r="K2195">
        <v>8088.6</v>
      </c>
      <c r="L2195">
        <v>6550.8</v>
      </c>
      <c r="M2195">
        <v>211.79999999999998</v>
      </c>
    </row>
    <row r="2196" spans="2:13" x14ac:dyDescent="0.3">
      <c r="B2196" s="5">
        <v>46296</v>
      </c>
      <c r="C2196" t="s">
        <v>29</v>
      </c>
      <c r="D2196" t="s">
        <v>27</v>
      </c>
      <c r="E2196" t="s">
        <v>16</v>
      </c>
      <c r="F2196" t="s">
        <v>18</v>
      </c>
      <c r="G2196">
        <v>91</v>
      </c>
      <c r="H2196">
        <v>155.41</v>
      </c>
      <c r="I2196">
        <v>109.2</v>
      </c>
      <c r="J2196">
        <v>3.53</v>
      </c>
      <c r="K2196">
        <v>14142.31</v>
      </c>
      <c r="L2196">
        <v>9937.2000000000007</v>
      </c>
      <c r="M2196">
        <v>321.22999999999996</v>
      </c>
    </row>
    <row r="2197" spans="2:13" x14ac:dyDescent="0.3">
      <c r="B2197" s="5">
        <v>46296</v>
      </c>
      <c r="C2197" t="s">
        <v>36</v>
      </c>
      <c r="D2197" t="s">
        <v>37</v>
      </c>
      <c r="E2197" t="s">
        <v>20</v>
      </c>
      <c r="F2197" t="s">
        <v>18</v>
      </c>
      <c r="G2197">
        <v>69</v>
      </c>
      <c r="H2197">
        <v>162.9</v>
      </c>
      <c r="I2197">
        <v>140.93</v>
      </c>
      <c r="J2197">
        <v>3.53</v>
      </c>
      <c r="K2197">
        <v>11240.1</v>
      </c>
      <c r="L2197">
        <v>9724.17</v>
      </c>
      <c r="M2197">
        <v>243.57</v>
      </c>
    </row>
    <row r="2198" spans="2:13" x14ac:dyDescent="0.3">
      <c r="B2198" s="5">
        <v>46296</v>
      </c>
      <c r="C2198" t="s">
        <v>38</v>
      </c>
      <c r="D2198" t="s">
        <v>37</v>
      </c>
      <c r="E2198" t="s">
        <v>20</v>
      </c>
      <c r="F2198" t="s">
        <v>18</v>
      </c>
      <c r="G2198">
        <v>30</v>
      </c>
      <c r="H2198">
        <v>196.25</v>
      </c>
      <c r="I2198">
        <v>170.37</v>
      </c>
      <c r="J2198">
        <v>3.53</v>
      </c>
      <c r="K2198">
        <v>5887.5</v>
      </c>
      <c r="L2198">
        <v>5111.1000000000004</v>
      </c>
      <c r="M2198">
        <v>105.89999999999999</v>
      </c>
    </row>
    <row r="2199" spans="2:13" x14ac:dyDescent="0.3">
      <c r="B2199" s="5">
        <v>46327</v>
      </c>
      <c r="C2199" t="s">
        <v>14</v>
      </c>
      <c r="D2199" t="s">
        <v>15</v>
      </c>
      <c r="E2199" t="s">
        <v>20</v>
      </c>
      <c r="F2199" t="s">
        <v>18</v>
      </c>
      <c r="G2199">
        <v>60</v>
      </c>
      <c r="H2199">
        <v>247.22</v>
      </c>
      <c r="I2199">
        <v>210.23</v>
      </c>
      <c r="J2199">
        <v>3.53</v>
      </c>
      <c r="K2199">
        <v>14833.2</v>
      </c>
      <c r="L2199">
        <v>12613.8</v>
      </c>
      <c r="M2199">
        <v>211.79999999999998</v>
      </c>
    </row>
    <row r="2200" spans="2:13" x14ac:dyDescent="0.3">
      <c r="B2200" s="5">
        <v>46327</v>
      </c>
      <c r="C2200" t="s">
        <v>23</v>
      </c>
      <c r="D2200" t="s">
        <v>15</v>
      </c>
      <c r="E2200" t="s">
        <v>20</v>
      </c>
      <c r="F2200" t="s">
        <v>18</v>
      </c>
      <c r="G2200">
        <v>163</v>
      </c>
      <c r="H2200">
        <v>109.08</v>
      </c>
      <c r="I2200">
        <v>92</v>
      </c>
      <c r="J2200">
        <v>3.53</v>
      </c>
      <c r="K2200">
        <v>17780.04</v>
      </c>
      <c r="L2200">
        <v>14996</v>
      </c>
      <c r="M2200">
        <v>575.39</v>
      </c>
    </row>
    <row r="2201" spans="2:13" x14ac:dyDescent="0.3">
      <c r="B2201" s="5">
        <v>46327</v>
      </c>
      <c r="C2201" t="s">
        <v>31</v>
      </c>
      <c r="D2201" t="s">
        <v>32</v>
      </c>
      <c r="E2201" t="s">
        <v>16</v>
      </c>
      <c r="F2201" t="s">
        <v>18</v>
      </c>
      <c r="G2201">
        <v>244</v>
      </c>
      <c r="H2201">
        <v>83.04</v>
      </c>
      <c r="I2201">
        <v>60.02</v>
      </c>
      <c r="J2201">
        <v>3.53</v>
      </c>
      <c r="K2201">
        <v>20261.760000000002</v>
      </c>
      <c r="L2201">
        <v>14644.880000000001</v>
      </c>
      <c r="M2201">
        <v>861.31999999999994</v>
      </c>
    </row>
    <row r="2202" spans="2:13" x14ac:dyDescent="0.3">
      <c r="B2202" s="5">
        <v>46327</v>
      </c>
      <c r="C2202" t="s">
        <v>29</v>
      </c>
      <c r="D2202" t="s">
        <v>27</v>
      </c>
      <c r="E2202" t="s">
        <v>20</v>
      </c>
      <c r="F2202" t="s">
        <v>18</v>
      </c>
      <c r="G2202">
        <v>63</v>
      </c>
      <c r="H2202">
        <v>134.81</v>
      </c>
      <c r="I2202">
        <v>109.18</v>
      </c>
      <c r="J2202">
        <v>3.53</v>
      </c>
      <c r="K2202">
        <v>8493.0300000000007</v>
      </c>
      <c r="L2202">
        <v>6878.34</v>
      </c>
      <c r="M2202">
        <v>222.39</v>
      </c>
    </row>
    <row r="2203" spans="2:13" x14ac:dyDescent="0.3">
      <c r="B2203" s="5">
        <v>46327</v>
      </c>
      <c r="C2203" t="s">
        <v>29</v>
      </c>
      <c r="D2203" t="s">
        <v>27</v>
      </c>
      <c r="E2203" t="s">
        <v>16</v>
      </c>
      <c r="F2203" t="s">
        <v>18</v>
      </c>
      <c r="G2203">
        <v>97</v>
      </c>
      <c r="H2203">
        <v>155.41</v>
      </c>
      <c r="I2203">
        <v>109.2</v>
      </c>
      <c r="J2203">
        <v>3.53</v>
      </c>
      <c r="K2203">
        <v>15074.77</v>
      </c>
      <c r="L2203">
        <v>10592.4</v>
      </c>
      <c r="M2203">
        <v>342.40999999999997</v>
      </c>
    </row>
    <row r="2204" spans="2:13" x14ac:dyDescent="0.3">
      <c r="B2204" s="5">
        <v>46327</v>
      </c>
      <c r="C2204" t="s">
        <v>36</v>
      </c>
      <c r="D2204" t="s">
        <v>37</v>
      </c>
      <c r="E2204" t="s">
        <v>20</v>
      </c>
      <c r="F2204" t="s">
        <v>18</v>
      </c>
      <c r="G2204">
        <v>67</v>
      </c>
      <c r="H2204">
        <v>162.9</v>
      </c>
      <c r="I2204">
        <v>140.93</v>
      </c>
      <c r="J2204">
        <v>3.53</v>
      </c>
      <c r="K2204">
        <v>10914.300000000001</v>
      </c>
      <c r="L2204">
        <v>9442.3100000000013</v>
      </c>
      <c r="M2204">
        <v>236.51</v>
      </c>
    </row>
    <row r="2205" spans="2:13" x14ac:dyDescent="0.3">
      <c r="B2205" s="5">
        <v>46327</v>
      </c>
      <c r="C2205" t="s">
        <v>38</v>
      </c>
      <c r="D2205" t="s">
        <v>37</v>
      </c>
      <c r="E2205" t="s">
        <v>20</v>
      </c>
      <c r="F2205" t="s">
        <v>18</v>
      </c>
      <c r="G2205">
        <v>28</v>
      </c>
      <c r="H2205">
        <v>196.25</v>
      </c>
      <c r="I2205">
        <v>170.37</v>
      </c>
      <c r="J2205">
        <v>3.53</v>
      </c>
      <c r="K2205">
        <v>5495</v>
      </c>
      <c r="L2205">
        <v>4770.3600000000006</v>
      </c>
      <c r="M2205">
        <v>98.839999999999989</v>
      </c>
    </row>
    <row r="2206" spans="2:13" x14ac:dyDescent="0.3">
      <c r="B2206" s="5">
        <v>46357</v>
      </c>
      <c r="C2206" t="s">
        <v>14</v>
      </c>
      <c r="D2206" t="s">
        <v>15</v>
      </c>
      <c r="E2206" t="s">
        <v>20</v>
      </c>
      <c r="F2206" t="s">
        <v>18</v>
      </c>
      <c r="G2206">
        <v>63</v>
      </c>
      <c r="H2206">
        <v>247.22</v>
      </c>
      <c r="I2206">
        <v>210.23</v>
      </c>
      <c r="J2206">
        <v>3.53</v>
      </c>
      <c r="K2206">
        <v>15574.86</v>
      </c>
      <c r="L2206">
        <v>13244.49</v>
      </c>
      <c r="M2206">
        <v>222.39</v>
      </c>
    </row>
    <row r="2207" spans="2:13" x14ac:dyDescent="0.3">
      <c r="B2207" s="5">
        <v>46357</v>
      </c>
      <c r="C2207" t="s">
        <v>23</v>
      </c>
      <c r="D2207" t="s">
        <v>15</v>
      </c>
      <c r="E2207" t="s">
        <v>20</v>
      </c>
      <c r="F2207" t="s">
        <v>18</v>
      </c>
      <c r="G2207">
        <v>168</v>
      </c>
      <c r="H2207">
        <v>109.08</v>
      </c>
      <c r="I2207">
        <v>92</v>
      </c>
      <c r="J2207">
        <v>3.53</v>
      </c>
      <c r="K2207">
        <v>18325.439999999999</v>
      </c>
      <c r="L2207">
        <v>15456</v>
      </c>
      <c r="M2207">
        <v>593.04</v>
      </c>
    </row>
    <row r="2208" spans="2:13" x14ac:dyDescent="0.3">
      <c r="B2208" s="5">
        <v>46357</v>
      </c>
      <c r="C2208" t="s">
        <v>31</v>
      </c>
      <c r="D2208" t="s">
        <v>32</v>
      </c>
      <c r="E2208" t="s">
        <v>16</v>
      </c>
      <c r="F2208" t="s">
        <v>18</v>
      </c>
      <c r="G2208">
        <v>273</v>
      </c>
      <c r="H2208">
        <v>83.04</v>
      </c>
      <c r="I2208">
        <v>60.02</v>
      </c>
      <c r="J2208">
        <v>3.53</v>
      </c>
      <c r="K2208">
        <v>22669.920000000002</v>
      </c>
      <c r="L2208">
        <v>16385.46</v>
      </c>
      <c r="M2208">
        <v>963.68999999999994</v>
      </c>
    </row>
    <row r="2209" spans="2:13" x14ac:dyDescent="0.3">
      <c r="B2209" s="5">
        <v>46357</v>
      </c>
      <c r="C2209" t="s">
        <v>29</v>
      </c>
      <c r="D2209" t="s">
        <v>27</v>
      </c>
      <c r="E2209" t="s">
        <v>20</v>
      </c>
      <c r="F2209" t="s">
        <v>18</v>
      </c>
      <c r="G2209">
        <v>71</v>
      </c>
      <c r="H2209">
        <v>134.81</v>
      </c>
      <c r="I2209">
        <v>109.18</v>
      </c>
      <c r="J2209">
        <v>3.53</v>
      </c>
      <c r="K2209">
        <v>9571.51</v>
      </c>
      <c r="L2209">
        <v>7751.7800000000007</v>
      </c>
      <c r="M2209">
        <v>250.63</v>
      </c>
    </row>
    <row r="2210" spans="2:13" x14ac:dyDescent="0.3">
      <c r="B2210" s="5">
        <v>46357</v>
      </c>
      <c r="C2210" t="s">
        <v>29</v>
      </c>
      <c r="D2210" t="s">
        <v>27</v>
      </c>
      <c r="E2210" t="s">
        <v>16</v>
      </c>
      <c r="F2210" t="s">
        <v>18</v>
      </c>
      <c r="G2210">
        <v>103</v>
      </c>
      <c r="H2210">
        <v>155.41</v>
      </c>
      <c r="I2210">
        <v>109.2</v>
      </c>
      <c r="J2210">
        <v>3.53</v>
      </c>
      <c r="K2210">
        <v>16007.23</v>
      </c>
      <c r="L2210">
        <v>11247.6</v>
      </c>
      <c r="M2210">
        <v>363.59</v>
      </c>
    </row>
    <row r="2211" spans="2:13" x14ac:dyDescent="0.3">
      <c r="B2211" s="5">
        <v>46357</v>
      </c>
      <c r="C2211" t="s">
        <v>36</v>
      </c>
      <c r="D2211" t="s">
        <v>37</v>
      </c>
      <c r="E2211" t="s">
        <v>20</v>
      </c>
      <c r="F2211" t="s">
        <v>18</v>
      </c>
      <c r="G2211">
        <v>75</v>
      </c>
      <c r="H2211">
        <v>162.9</v>
      </c>
      <c r="I2211">
        <v>140.93</v>
      </c>
      <c r="J2211">
        <v>3.53</v>
      </c>
      <c r="K2211">
        <v>12217.5</v>
      </c>
      <c r="L2211">
        <v>10569.75</v>
      </c>
      <c r="M2211">
        <v>264.75</v>
      </c>
    </row>
    <row r="2212" spans="2:13" x14ac:dyDescent="0.3">
      <c r="B2212" s="5">
        <v>46357</v>
      </c>
      <c r="C2212" t="s">
        <v>38</v>
      </c>
      <c r="D2212" t="s">
        <v>37</v>
      </c>
      <c r="E2212" t="s">
        <v>20</v>
      </c>
      <c r="F2212" t="s">
        <v>18</v>
      </c>
      <c r="G2212">
        <v>30</v>
      </c>
      <c r="H2212">
        <v>196.25</v>
      </c>
      <c r="I2212">
        <v>170.37</v>
      </c>
      <c r="J2212">
        <v>3.53</v>
      </c>
      <c r="K2212">
        <v>5887.5</v>
      </c>
      <c r="L2212">
        <v>5111.1000000000004</v>
      </c>
      <c r="M2212">
        <v>105.89999999999999</v>
      </c>
    </row>
    <row r="2213" spans="2:13" x14ac:dyDescent="0.3">
      <c r="B2213" s="5">
        <v>46023</v>
      </c>
      <c r="C2213" t="s">
        <v>23</v>
      </c>
      <c r="D2213" t="s">
        <v>15</v>
      </c>
      <c r="E2213" t="s">
        <v>21</v>
      </c>
      <c r="F2213" t="s">
        <v>18</v>
      </c>
      <c r="G2213">
        <v>96</v>
      </c>
      <c r="H2213">
        <v>119.27</v>
      </c>
      <c r="I2213">
        <v>92.12</v>
      </c>
      <c r="J2213">
        <v>3.53</v>
      </c>
      <c r="K2213">
        <v>11449.92</v>
      </c>
      <c r="L2213">
        <v>8843.52</v>
      </c>
      <c r="M2213">
        <v>338.88</v>
      </c>
    </row>
    <row r="2214" spans="2:13" x14ac:dyDescent="0.3">
      <c r="B2214" s="5">
        <v>46023</v>
      </c>
      <c r="C2214" t="s">
        <v>25</v>
      </c>
      <c r="D2214" t="s">
        <v>15</v>
      </c>
      <c r="E2214" t="s">
        <v>21</v>
      </c>
      <c r="F2214" t="s">
        <v>18</v>
      </c>
      <c r="G2214">
        <v>20</v>
      </c>
      <c r="H2214">
        <v>344.72</v>
      </c>
      <c r="I2214">
        <v>272.01</v>
      </c>
      <c r="J2214">
        <v>3.53</v>
      </c>
      <c r="K2214">
        <v>6894.4000000000005</v>
      </c>
      <c r="L2214">
        <v>5440.2</v>
      </c>
      <c r="M2214">
        <v>70.599999999999994</v>
      </c>
    </row>
    <row r="2215" spans="2:13" x14ac:dyDescent="0.3">
      <c r="B2215" s="5">
        <v>46023</v>
      </c>
      <c r="C2215" t="s">
        <v>31</v>
      </c>
      <c r="D2215" t="s">
        <v>32</v>
      </c>
      <c r="E2215" t="s">
        <v>21</v>
      </c>
      <c r="F2215" t="s">
        <v>18</v>
      </c>
      <c r="G2215">
        <v>103</v>
      </c>
      <c r="H2215">
        <v>78.66</v>
      </c>
      <c r="I2215">
        <v>60.06</v>
      </c>
      <c r="J2215">
        <v>3.53</v>
      </c>
      <c r="K2215">
        <v>8101.98</v>
      </c>
      <c r="L2215">
        <v>6186.18</v>
      </c>
      <c r="M2215">
        <v>363.59</v>
      </c>
    </row>
    <row r="2216" spans="2:13" x14ac:dyDescent="0.3">
      <c r="B2216" s="5">
        <v>46023</v>
      </c>
      <c r="C2216" t="s">
        <v>33</v>
      </c>
      <c r="D2216" t="s">
        <v>32</v>
      </c>
      <c r="E2216" t="s">
        <v>21</v>
      </c>
      <c r="F2216" t="s">
        <v>18</v>
      </c>
      <c r="G2216">
        <v>85</v>
      </c>
      <c r="H2216">
        <v>125.2</v>
      </c>
      <c r="I2216">
        <v>94.74</v>
      </c>
      <c r="J2216">
        <v>3.53</v>
      </c>
      <c r="K2216">
        <v>10642</v>
      </c>
      <c r="L2216">
        <v>8052.9</v>
      </c>
      <c r="M2216">
        <v>300.05</v>
      </c>
    </row>
    <row r="2217" spans="2:13" x14ac:dyDescent="0.3">
      <c r="B2217" s="5">
        <v>46023</v>
      </c>
      <c r="C2217" t="s">
        <v>35</v>
      </c>
      <c r="D2217" t="s">
        <v>32</v>
      </c>
      <c r="E2217" t="s">
        <v>21</v>
      </c>
      <c r="F2217" t="s">
        <v>18</v>
      </c>
      <c r="G2217">
        <v>16</v>
      </c>
      <c r="H2217">
        <v>190.41</v>
      </c>
      <c r="I2217">
        <v>139.55000000000001</v>
      </c>
      <c r="J2217">
        <v>3.53</v>
      </c>
      <c r="K2217">
        <v>3046.56</v>
      </c>
      <c r="L2217">
        <v>2232.8000000000002</v>
      </c>
      <c r="M2217">
        <v>56.48</v>
      </c>
    </row>
    <row r="2218" spans="2:13" x14ac:dyDescent="0.3">
      <c r="B2218" s="5">
        <v>46023</v>
      </c>
      <c r="C2218" t="s">
        <v>49</v>
      </c>
      <c r="D2218" t="s">
        <v>47</v>
      </c>
      <c r="E2218" t="s">
        <v>21</v>
      </c>
      <c r="F2218" t="s">
        <v>18</v>
      </c>
      <c r="G2218">
        <v>15</v>
      </c>
      <c r="H2218">
        <v>238.74</v>
      </c>
      <c r="I2218">
        <v>157.66</v>
      </c>
      <c r="J2218">
        <v>3.53</v>
      </c>
      <c r="K2218">
        <v>3581.1000000000004</v>
      </c>
      <c r="L2218">
        <v>2364.9</v>
      </c>
      <c r="M2218">
        <v>52.949999999999996</v>
      </c>
    </row>
    <row r="2219" spans="2:13" x14ac:dyDescent="0.3">
      <c r="B2219" s="5">
        <v>46023</v>
      </c>
      <c r="C2219" t="s">
        <v>38</v>
      </c>
      <c r="D2219" t="s">
        <v>37</v>
      </c>
      <c r="E2219" t="s">
        <v>21</v>
      </c>
      <c r="F2219" t="s">
        <v>18</v>
      </c>
      <c r="G2219">
        <v>16</v>
      </c>
      <c r="H2219">
        <v>216.14</v>
      </c>
      <c r="I2219">
        <v>170.2</v>
      </c>
      <c r="J2219">
        <v>3.53</v>
      </c>
      <c r="K2219">
        <v>3458.24</v>
      </c>
      <c r="L2219">
        <v>2723.2</v>
      </c>
      <c r="M2219">
        <v>56.48</v>
      </c>
    </row>
    <row r="2220" spans="2:13" x14ac:dyDescent="0.3">
      <c r="B2220" s="5">
        <v>46023</v>
      </c>
      <c r="C2220" t="s">
        <v>40</v>
      </c>
      <c r="D2220" t="s">
        <v>37</v>
      </c>
      <c r="E2220" t="s">
        <v>21</v>
      </c>
      <c r="F2220" t="s">
        <v>18</v>
      </c>
      <c r="G2220">
        <v>18</v>
      </c>
      <c r="H2220">
        <v>139.59</v>
      </c>
      <c r="I2220">
        <v>109.76</v>
      </c>
      <c r="J2220">
        <v>3.53</v>
      </c>
      <c r="K2220">
        <v>2512.62</v>
      </c>
      <c r="L2220">
        <v>1975.68</v>
      </c>
      <c r="M2220">
        <v>63.54</v>
      </c>
    </row>
    <row r="2221" spans="2:13" x14ac:dyDescent="0.3">
      <c r="B2221" s="5">
        <v>46054</v>
      </c>
      <c r="C2221" t="s">
        <v>23</v>
      </c>
      <c r="D2221" t="s">
        <v>15</v>
      </c>
      <c r="E2221" t="s">
        <v>21</v>
      </c>
      <c r="F2221" t="s">
        <v>18</v>
      </c>
      <c r="G2221">
        <v>94</v>
      </c>
      <c r="H2221">
        <v>119.27</v>
      </c>
      <c r="I2221">
        <v>92.12</v>
      </c>
      <c r="J2221">
        <v>3.53</v>
      </c>
      <c r="K2221">
        <v>11211.38</v>
      </c>
      <c r="L2221">
        <v>8659.2800000000007</v>
      </c>
      <c r="M2221">
        <v>331.82</v>
      </c>
    </row>
    <row r="2222" spans="2:13" x14ac:dyDescent="0.3">
      <c r="B2222" s="5">
        <v>46054</v>
      </c>
      <c r="C2222" t="s">
        <v>25</v>
      </c>
      <c r="D2222" t="s">
        <v>15</v>
      </c>
      <c r="E2222" t="s">
        <v>21</v>
      </c>
      <c r="F2222" t="s">
        <v>18</v>
      </c>
      <c r="G2222">
        <v>19</v>
      </c>
      <c r="H2222">
        <v>344.72</v>
      </c>
      <c r="I2222">
        <v>272.01</v>
      </c>
      <c r="J2222">
        <v>3.53</v>
      </c>
      <c r="K2222">
        <v>6549.68</v>
      </c>
      <c r="L2222">
        <v>5168.1899999999996</v>
      </c>
      <c r="M2222">
        <v>67.069999999999993</v>
      </c>
    </row>
    <row r="2223" spans="2:13" x14ac:dyDescent="0.3">
      <c r="B2223" s="5">
        <v>46054</v>
      </c>
      <c r="C2223" t="s">
        <v>31</v>
      </c>
      <c r="D2223" t="s">
        <v>32</v>
      </c>
      <c r="E2223" t="s">
        <v>21</v>
      </c>
      <c r="F2223" t="s">
        <v>18</v>
      </c>
      <c r="G2223">
        <v>93</v>
      </c>
      <c r="H2223">
        <v>78.66</v>
      </c>
      <c r="I2223">
        <v>60.06</v>
      </c>
      <c r="J2223">
        <v>3.53</v>
      </c>
      <c r="K2223">
        <v>7315.38</v>
      </c>
      <c r="L2223">
        <v>5585.58</v>
      </c>
      <c r="M2223">
        <v>328.28999999999996</v>
      </c>
    </row>
    <row r="2224" spans="2:13" x14ac:dyDescent="0.3">
      <c r="B2224" s="5">
        <v>46054</v>
      </c>
      <c r="C2224" t="s">
        <v>33</v>
      </c>
      <c r="D2224" t="s">
        <v>32</v>
      </c>
      <c r="E2224" t="s">
        <v>21</v>
      </c>
      <c r="F2224" t="s">
        <v>18</v>
      </c>
      <c r="G2224">
        <v>83</v>
      </c>
      <c r="H2224">
        <v>125.2</v>
      </c>
      <c r="I2224">
        <v>94.74</v>
      </c>
      <c r="J2224">
        <v>3.53</v>
      </c>
      <c r="K2224">
        <v>10391.6</v>
      </c>
      <c r="L2224">
        <v>7863.4199999999992</v>
      </c>
      <c r="M2224">
        <v>292.99</v>
      </c>
    </row>
    <row r="2225" spans="2:13" x14ac:dyDescent="0.3">
      <c r="B2225" s="5">
        <v>46054</v>
      </c>
      <c r="C2225" t="s">
        <v>35</v>
      </c>
      <c r="D2225" t="s">
        <v>32</v>
      </c>
      <c r="E2225" t="s">
        <v>21</v>
      </c>
      <c r="F2225" t="s">
        <v>18</v>
      </c>
      <c r="G2225">
        <v>16</v>
      </c>
      <c r="H2225">
        <v>190.41</v>
      </c>
      <c r="I2225">
        <v>139.55000000000001</v>
      </c>
      <c r="J2225">
        <v>3.53</v>
      </c>
      <c r="K2225">
        <v>3046.56</v>
      </c>
      <c r="L2225">
        <v>2232.8000000000002</v>
      </c>
      <c r="M2225">
        <v>56.48</v>
      </c>
    </row>
    <row r="2226" spans="2:13" x14ac:dyDescent="0.3">
      <c r="B2226" s="5">
        <v>46054</v>
      </c>
      <c r="C2226" t="s">
        <v>49</v>
      </c>
      <c r="D2226" t="s">
        <v>47</v>
      </c>
      <c r="E2226" t="s">
        <v>21</v>
      </c>
      <c r="F2226" t="s">
        <v>18</v>
      </c>
      <c r="G2226">
        <v>13</v>
      </c>
      <c r="H2226">
        <v>238.74</v>
      </c>
      <c r="I2226">
        <v>157.66</v>
      </c>
      <c r="J2226">
        <v>3.53</v>
      </c>
      <c r="K2226">
        <v>3103.62</v>
      </c>
      <c r="L2226">
        <v>2049.58</v>
      </c>
      <c r="M2226">
        <v>45.89</v>
      </c>
    </row>
    <row r="2227" spans="2:13" x14ac:dyDescent="0.3">
      <c r="B2227" s="5">
        <v>46054</v>
      </c>
      <c r="C2227" t="s">
        <v>38</v>
      </c>
      <c r="D2227" t="s">
        <v>37</v>
      </c>
      <c r="E2227" t="s">
        <v>21</v>
      </c>
      <c r="F2227" t="s">
        <v>18</v>
      </c>
      <c r="G2227">
        <v>15</v>
      </c>
      <c r="H2227">
        <v>216.14</v>
      </c>
      <c r="I2227">
        <v>170.2</v>
      </c>
      <c r="J2227">
        <v>3.53</v>
      </c>
      <c r="K2227">
        <v>3242.1</v>
      </c>
      <c r="L2227">
        <v>2553</v>
      </c>
      <c r="M2227">
        <v>52.949999999999996</v>
      </c>
    </row>
    <row r="2228" spans="2:13" x14ac:dyDescent="0.3">
      <c r="B2228" s="5">
        <v>46054</v>
      </c>
      <c r="C2228" t="s">
        <v>40</v>
      </c>
      <c r="D2228" t="s">
        <v>37</v>
      </c>
      <c r="E2228" t="s">
        <v>21</v>
      </c>
      <c r="F2228" t="s">
        <v>18</v>
      </c>
      <c r="G2228">
        <v>19</v>
      </c>
      <c r="H2228">
        <v>139.59</v>
      </c>
      <c r="I2228">
        <v>109.76</v>
      </c>
      <c r="J2228">
        <v>3.53</v>
      </c>
      <c r="K2228">
        <v>2652.21</v>
      </c>
      <c r="L2228">
        <v>2085.44</v>
      </c>
      <c r="M2228">
        <v>67.069999999999993</v>
      </c>
    </row>
    <row r="2229" spans="2:13" x14ac:dyDescent="0.3">
      <c r="B2229" s="5">
        <v>46082</v>
      </c>
      <c r="C2229" t="s">
        <v>23</v>
      </c>
      <c r="D2229" t="s">
        <v>15</v>
      </c>
      <c r="E2229" t="s">
        <v>21</v>
      </c>
      <c r="F2229" t="s">
        <v>18</v>
      </c>
      <c r="G2229">
        <v>102</v>
      </c>
      <c r="H2229">
        <v>119.27</v>
      </c>
      <c r="I2229">
        <v>92.12</v>
      </c>
      <c r="J2229">
        <v>3.53</v>
      </c>
      <c r="K2229">
        <v>12165.539999999999</v>
      </c>
      <c r="L2229">
        <v>9396.24</v>
      </c>
      <c r="M2229">
        <v>360.06</v>
      </c>
    </row>
    <row r="2230" spans="2:13" x14ac:dyDescent="0.3">
      <c r="B2230" s="5">
        <v>46082</v>
      </c>
      <c r="C2230" t="s">
        <v>25</v>
      </c>
      <c r="D2230" t="s">
        <v>15</v>
      </c>
      <c r="E2230" t="s">
        <v>21</v>
      </c>
      <c r="F2230" t="s">
        <v>18</v>
      </c>
      <c r="G2230">
        <v>21</v>
      </c>
      <c r="H2230">
        <v>344.72</v>
      </c>
      <c r="I2230">
        <v>272.01</v>
      </c>
      <c r="J2230">
        <v>3.53</v>
      </c>
      <c r="K2230">
        <v>7239.1200000000008</v>
      </c>
      <c r="L2230">
        <v>5712.21</v>
      </c>
      <c r="M2230">
        <v>74.13</v>
      </c>
    </row>
    <row r="2231" spans="2:13" x14ac:dyDescent="0.3">
      <c r="B2231" s="5">
        <v>46082</v>
      </c>
      <c r="C2231" t="s">
        <v>31</v>
      </c>
      <c r="D2231" t="s">
        <v>32</v>
      </c>
      <c r="E2231" t="s">
        <v>21</v>
      </c>
      <c r="F2231" t="s">
        <v>18</v>
      </c>
      <c r="G2231">
        <v>101</v>
      </c>
      <c r="H2231">
        <v>78.66</v>
      </c>
      <c r="I2231">
        <v>60.06</v>
      </c>
      <c r="J2231">
        <v>3.53</v>
      </c>
      <c r="K2231">
        <v>7944.66</v>
      </c>
      <c r="L2231">
        <v>6066.06</v>
      </c>
      <c r="M2231">
        <v>356.53</v>
      </c>
    </row>
    <row r="2232" spans="2:13" x14ac:dyDescent="0.3">
      <c r="B2232" s="5">
        <v>46082</v>
      </c>
      <c r="C2232" t="s">
        <v>33</v>
      </c>
      <c r="D2232" t="s">
        <v>32</v>
      </c>
      <c r="E2232" t="s">
        <v>21</v>
      </c>
      <c r="F2232" t="s">
        <v>18</v>
      </c>
      <c r="G2232">
        <v>85</v>
      </c>
      <c r="H2232">
        <v>125.2</v>
      </c>
      <c r="I2232">
        <v>94.74</v>
      </c>
      <c r="J2232">
        <v>3.53</v>
      </c>
      <c r="K2232">
        <v>10642</v>
      </c>
      <c r="L2232">
        <v>8052.9</v>
      </c>
      <c r="M2232">
        <v>300.05</v>
      </c>
    </row>
    <row r="2233" spans="2:13" x14ac:dyDescent="0.3">
      <c r="B2233" s="5">
        <v>46082</v>
      </c>
      <c r="C2233" t="s">
        <v>35</v>
      </c>
      <c r="D2233" t="s">
        <v>32</v>
      </c>
      <c r="E2233" t="s">
        <v>21</v>
      </c>
      <c r="F2233" t="s">
        <v>18</v>
      </c>
      <c r="G2233">
        <v>16</v>
      </c>
      <c r="H2233">
        <v>190.41</v>
      </c>
      <c r="I2233">
        <v>139.55000000000001</v>
      </c>
      <c r="J2233">
        <v>3.53</v>
      </c>
      <c r="K2233">
        <v>3046.56</v>
      </c>
      <c r="L2233">
        <v>2232.8000000000002</v>
      </c>
      <c r="M2233">
        <v>56.48</v>
      </c>
    </row>
    <row r="2234" spans="2:13" x14ac:dyDescent="0.3">
      <c r="B2234" s="5">
        <v>46082</v>
      </c>
      <c r="C2234" t="s">
        <v>49</v>
      </c>
      <c r="D2234" t="s">
        <v>47</v>
      </c>
      <c r="E2234" t="s">
        <v>21</v>
      </c>
      <c r="F2234" t="s">
        <v>18</v>
      </c>
      <c r="G2234">
        <v>15</v>
      </c>
      <c r="H2234">
        <v>238.74</v>
      </c>
      <c r="I2234">
        <v>157.66</v>
      </c>
      <c r="J2234">
        <v>3.53</v>
      </c>
      <c r="K2234">
        <v>3581.1000000000004</v>
      </c>
      <c r="L2234">
        <v>2364.9</v>
      </c>
      <c r="M2234">
        <v>52.949999999999996</v>
      </c>
    </row>
    <row r="2235" spans="2:13" x14ac:dyDescent="0.3">
      <c r="B2235" s="5">
        <v>46082</v>
      </c>
      <c r="C2235" t="s">
        <v>38</v>
      </c>
      <c r="D2235" t="s">
        <v>37</v>
      </c>
      <c r="E2235" t="s">
        <v>21</v>
      </c>
      <c r="F2235" t="s">
        <v>18</v>
      </c>
      <c r="G2235">
        <v>18</v>
      </c>
      <c r="H2235">
        <v>216.14</v>
      </c>
      <c r="I2235">
        <v>170.2</v>
      </c>
      <c r="J2235">
        <v>3.53</v>
      </c>
      <c r="K2235">
        <v>3890.5199999999995</v>
      </c>
      <c r="L2235">
        <v>3063.6</v>
      </c>
      <c r="M2235">
        <v>63.54</v>
      </c>
    </row>
    <row r="2236" spans="2:13" x14ac:dyDescent="0.3">
      <c r="B2236" s="5">
        <v>46082</v>
      </c>
      <c r="C2236" t="s">
        <v>40</v>
      </c>
      <c r="D2236" t="s">
        <v>37</v>
      </c>
      <c r="E2236" t="s">
        <v>21</v>
      </c>
      <c r="F2236" t="s">
        <v>18</v>
      </c>
      <c r="G2236">
        <v>21</v>
      </c>
      <c r="H2236">
        <v>139.59</v>
      </c>
      <c r="I2236">
        <v>109.76</v>
      </c>
      <c r="J2236">
        <v>3.53</v>
      </c>
      <c r="K2236">
        <v>2931.39</v>
      </c>
      <c r="L2236">
        <v>2304.96</v>
      </c>
      <c r="M2236">
        <v>74.13</v>
      </c>
    </row>
    <row r="2237" spans="2:13" x14ac:dyDescent="0.3">
      <c r="B2237" s="5">
        <v>46113</v>
      </c>
      <c r="C2237" t="s">
        <v>23</v>
      </c>
      <c r="D2237" t="s">
        <v>15</v>
      </c>
      <c r="E2237" t="s">
        <v>21</v>
      </c>
      <c r="F2237" t="s">
        <v>18</v>
      </c>
      <c r="G2237">
        <v>112</v>
      </c>
      <c r="H2237">
        <v>119.27</v>
      </c>
      <c r="I2237">
        <v>92.12</v>
      </c>
      <c r="J2237">
        <v>3.53</v>
      </c>
      <c r="K2237">
        <v>13358.24</v>
      </c>
      <c r="L2237">
        <v>10317.44</v>
      </c>
      <c r="M2237">
        <v>395.35999999999996</v>
      </c>
    </row>
    <row r="2238" spans="2:13" x14ac:dyDescent="0.3">
      <c r="B2238" s="5">
        <v>46113</v>
      </c>
      <c r="C2238" t="s">
        <v>25</v>
      </c>
      <c r="D2238" t="s">
        <v>15</v>
      </c>
      <c r="E2238" t="s">
        <v>21</v>
      </c>
      <c r="F2238" t="s">
        <v>18</v>
      </c>
      <c r="G2238">
        <v>22</v>
      </c>
      <c r="H2238">
        <v>344.72</v>
      </c>
      <c r="I2238">
        <v>272.01</v>
      </c>
      <c r="J2238">
        <v>3.53</v>
      </c>
      <c r="K2238">
        <v>7583.84</v>
      </c>
      <c r="L2238">
        <v>5984.2199999999993</v>
      </c>
      <c r="M2238">
        <v>77.66</v>
      </c>
    </row>
    <row r="2239" spans="2:13" x14ac:dyDescent="0.3">
      <c r="B2239" s="5">
        <v>46113</v>
      </c>
      <c r="C2239" t="s">
        <v>31</v>
      </c>
      <c r="D2239" t="s">
        <v>32</v>
      </c>
      <c r="E2239" t="s">
        <v>21</v>
      </c>
      <c r="F2239" t="s">
        <v>18</v>
      </c>
      <c r="G2239">
        <v>102</v>
      </c>
      <c r="H2239">
        <v>78.66</v>
      </c>
      <c r="I2239">
        <v>60.06</v>
      </c>
      <c r="J2239">
        <v>3.53</v>
      </c>
      <c r="K2239">
        <v>8023.32</v>
      </c>
      <c r="L2239">
        <v>6126.12</v>
      </c>
      <c r="M2239">
        <v>360.06</v>
      </c>
    </row>
    <row r="2240" spans="2:13" x14ac:dyDescent="0.3">
      <c r="B2240" s="5">
        <v>46113</v>
      </c>
      <c r="C2240" t="s">
        <v>33</v>
      </c>
      <c r="D2240" t="s">
        <v>32</v>
      </c>
      <c r="E2240" t="s">
        <v>21</v>
      </c>
      <c r="F2240" t="s">
        <v>18</v>
      </c>
      <c r="G2240">
        <v>83</v>
      </c>
      <c r="H2240">
        <v>125.2</v>
      </c>
      <c r="I2240">
        <v>94.74</v>
      </c>
      <c r="J2240">
        <v>3.53</v>
      </c>
      <c r="K2240">
        <v>10391.6</v>
      </c>
      <c r="L2240">
        <v>7863.4199999999992</v>
      </c>
      <c r="M2240">
        <v>292.99</v>
      </c>
    </row>
    <row r="2241" spans="2:13" x14ac:dyDescent="0.3">
      <c r="B2241" s="5">
        <v>46113</v>
      </c>
      <c r="C2241" t="s">
        <v>35</v>
      </c>
      <c r="D2241" t="s">
        <v>32</v>
      </c>
      <c r="E2241" t="s">
        <v>21</v>
      </c>
      <c r="F2241" t="s">
        <v>18</v>
      </c>
      <c r="G2241">
        <v>16</v>
      </c>
      <c r="H2241">
        <v>190.41</v>
      </c>
      <c r="I2241">
        <v>139.55000000000001</v>
      </c>
      <c r="J2241">
        <v>3.53</v>
      </c>
      <c r="K2241">
        <v>3046.56</v>
      </c>
      <c r="L2241">
        <v>2232.8000000000002</v>
      </c>
      <c r="M2241">
        <v>56.48</v>
      </c>
    </row>
    <row r="2242" spans="2:13" x14ac:dyDescent="0.3">
      <c r="B2242" s="5">
        <v>46113</v>
      </c>
      <c r="C2242" t="s">
        <v>49</v>
      </c>
      <c r="D2242" t="s">
        <v>47</v>
      </c>
      <c r="E2242" t="s">
        <v>21</v>
      </c>
      <c r="F2242" t="s">
        <v>18</v>
      </c>
      <c r="G2242">
        <v>14</v>
      </c>
      <c r="H2242">
        <v>238.74</v>
      </c>
      <c r="I2242">
        <v>157.66</v>
      </c>
      <c r="J2242">
        <v>3.53</v>
      </c>
      <c r="K2242">
        <v>3342.36</v>
      </c>
      <c r="L2242">
        <v>2207.2399999999998</v>
      </c>
      <c r="M2242">
        <v>49.419999999999995</v>
      </c>
    </row>
    <row r="2243" spans="2:13" x14ac:dyDescent="0.3">
      <c r="B2243" s="5">
        <v>46113</v>
      </c>
      <c r="C2243" t="s">
        <v>38</v>
      </c>
      <c r="D2243" t="s">
        <v>37</v>
      </c>
      <c r="E2243" t="s">
        <v>21</v>
      </c>
      <c r="F2243" t="s">
        <v>18</v>
      </c>
      <c r="G2243">
        <v>20</v>
      </c>
      <c r="H2243">
        <v>216.14</v>
      </c>
      <c r="I2243">
        <v>170.2</v>
      </c>
      <c r="J2243">
        <v>3.53</v>
      </c>
      <c r="K2243">
        <v>4322.7999999999993</v>
      </c>
      <c r="L2243">
        <v>3404</v>
      </c>
      <c r="M2243">
        <v>70.599999999999994</v>
      </c>
    </row>
    <row r="2244" spans="2:13" x14ac:dyDescent="0.3">
      <c r="B2244" s="5">
        <v>46113</v>
      </c>
      <c r="C2244" t="s">
        <v>40</v>
      </c>
      <c r="D2244" t="s">
        <v>37</v>
      </c>
      <c r="E2244" t="s">
        <v>21</v>
      </c>
      <c r="F2244" t="s">
        <v>18</v>
      </c>
      <c r="G2244">
        <v>24</v>
      </c>
      <c r="H2244">
        <v>139.59</v>
      </c>
      <c r="I2244">
        <v>109.76</v>
      </c>
      <c r="J2244">
        <v>3.53</v>
      </c>
      <c r="K2244">
        <v>3350.16</v>
      </c>
      <c r="L2244">
        <v>2634.2400000000002</v>
      </c>
      <c r="M2244">
        <v>84.72</v>
      </c>
    </row>
    <row r="2245" spans="2:13" x14ac:dyDescent="0.3">
      <c r="B2245" s="5">
        <v>46143</v>
      </c>
      <c r="C2245" t="s">
        <v>23</v>
      </c>
      <c r="D2245" t="s">
        <v>15</v>
      </c>
      <c r="E2245" t="s">
        <v>21</v>
      </c>
      <c r="F2245" t="s">
        <v>18</v>
      </c>
      <c r="G2245">
        <v>120</v>
      </c>
      <c r="H2245">
        <v>119.27</v>
      </c>
      <c r="I2245">
        <v>92.12</v>
      </c>
      <c r="J2245">
        <v>3.53</v>
      </c>
      <c r="K2245">
        <v>14312.4</v>
      </c>
      <c r="L2245">
        <v>11054.400000000001</v>
      </c>
      <c r="M2245">
        <v>423.59999999999997</v>
      </c>
    </row>
    <row r="2246" spans="2:13" x14ac:dyDescent="0.3">
      <c r="B2246" s="5">
        <v>46143</v>
      </c>
      <c r="C2246" t="s">
        <v>25</v>
      </c>
      <c r="D2246" t="s">
        <v>15</v>
      </c>
      <c r="E2246" t="s">
        <v>21</v>
      </c>
      <c r="F2246" t="s">
        <v>18</v>
      </c>
      <c r="G2246">
        <v>26</v>
      </c>
      <c r="H2246">
        <v>344.72</v>
      </c>
      <c r="I2246">
        <v>272.01</v>
      </c>
      <c r="J2246">
        <v>3.53</v>
      </c>
      <c r="K2246">
        <v>8962.7200000000012</v>
      </c>
      <c r="L2246">
        <v>7072.26</v>
      </c>
      <c r="M2246">
        <v>91.78</v>
      </c>
    </row>
    <row r="2247" spans="2:13" x14ac:dyDescent="0.3">
      <c r="B2247" s="5">
        <v>46143</v>
      </c>
      <c r="C2247" t="s">
        <v>31</v>
      </c>
      <c r="D2247" t="s">
        <v>32</v>
      </c>
      <c r="E2247" t="s">
        <v>21</v>
      </c>
      <c r="F2247" t="s">
        <v>18</v>
      </c>
      <c r="G2247">
        <v>104</v>
      </c>
      <c r="H2247">
        <v>78.66</v>
      </c>
      <c r="I2247">
        <v>60.06</v>
      </c>
      <c r="J2247">
        <v>3.53</v>
      </c>
      <c r="K2247">
        <v>8180.6399999999994</v>
      </c>
      <c r="L2247">
        <v>6246.24</v>
      </c>
      <c r="M2247">
        <v>367.12</v>
      </c>
    </row>
    <row r="2248" spans="2:13" x14ac:dyDescent="0.3">
      <c r="B2248" s="5">
        <v>46143</v>
      </c>
      <c r="C2248" t="s">
        <v>33</v>
      </c>
      <c r="D2248" t="s">
        <v>32</v>
      </c>
      <c r="E2248" t="s">
        <v>21</v>
      </c>
      <c r="F2248" t="s">
        <v>18</v>
      </c>
      <c r="G2248">
        <v>92</v>
      </c>
      <c r="H2248">
        <v>125.2</v>
      </c>
      <c r="I2248">
        <v>94.74</v>
      </c>
      <c r="J2248">
        <v>3.53</v>
      </c>
      <c r="K2248">
        <v>11518.4</v>
      </c>
      <c r="L2248">
        <v>8716.08</v>
      </c>
      <c r="M2248">
        <v>324.76</v>
      </c>
    </row>
    <row r="2249" spans="2:13" x14ac:dyDescent="0.3">
      <c r="B2249" s="5">
        <v>46143</v>
      </c>
      <c r="C2249" t="s">
        <v>35</v>
      </c>
      <c r="D2249" t="s">
        <v>32</v>
      </c>
      <c r="E2249" t="s">
        <v>21</v>
      </c>
      <c r="F2249" t="s">
        <v>18</v>
      </c>
      <c r="G2249">
        <v>18</v>
      </c>
      <c r="H2249">
        <v>190.41</v>
      </c>
      <c r="I2249">
        <v>139.55000000000001</v>
      </c>
      <c r="J2249">
        <v>3.53</v>
      </c>
      <c r="K2249">
        <v>3427.38</v>
      </c>
      <c r="L2249">
        <v>2511.9</v>
      </c>
      <c r="M2249">
        <v>63.54</v>
      </c>
    </row>
    <row r="2250" spans="2:13" x14ac:dyDescent="0.3">
      <c r="B2250" s="5">
        <v>46143</v>
      </c>
      <c r="C2250" t="s">
        <v>49</v>
      </c>
      <c r="D2250" t="s">
        <v>47</v>
      </c>
      <c r="E2250" t="s">
        <v>21</v>
      </c>
      <c r="F2250" t="s">
        <v>18</v>
      </c>
      <c r="G2250">
        <v>14</v>
      </c>
      <c r="H2250">
        <v>238.74</v>
      </c>
      <c r="I2250">
        <v>157.66</v>
      </c>
      <c r="J2250">
        <v>3.53</v>
      </c>
      <c r="K2250">
        <v>3342.36</v>
      </c>
      <c r="L2250">
        <v>2207.2399999999998</v>
      </c>
      <c r="M2250">
        <v>49.419999999999995</v>
      </c>
    </row>
    <row r="2251" spans="2:13" x14ac:dyDescent="0.3">
      <c r="B2251" s="5">
        <v>46143</v>
      </c>
      <c r="C2251" t="s">
        <v>38</v>
      </c>
      <c r="D2251" t="s">
        <v>37</v>
      </c>
      <c r="E2251" t="s">
        <v>21</v>
      </c>
      <c r="F2251" t="s">
        <v>18</v>
      </c>
      <c r="G2251">
        <v>24</v>
      </c>
      <c r="H2251">
        <v>216.14</v>
      </c>
      <c r="I2251">
        <v>170.2</v>
      </c>
      <c r="J2251">
        <v>3.53</v>
      </c>
      <c r="K2251">
        <v>5187.3599999999997</v>
      </c>
      <c r="L2251">
        <v>4084.7999999999997</v>
      </c>
      <c r="M2251">
        <v>84.72</v>
      </c>
    </row>
    <row r="2252" spans="2:13" x14ac:dyDescent="0.3">
      <c r="B2252" s="5">
        <v>46143</v>
      </c>
      <c r="C2252" t="s">
        <v>40</v>
      </c>
      <c r="D2252" t="s">
        <v>37</v>
      </c>
      <c r="E2252" t="s">
        <v>21</v>
      </c>
      <c r="F2252" t="s">
        <v>18</v>
      </c>
      <c r="G2252">
        <v>29</v>
      </c>
      <c r="H2252">
        <v>139.59</v>
      </c>
      <c r="I2252">
        <v>109.76</v>
      </c>
      <c r="J2252">
        <v>3.53</v>
      </c>
      <c r="K2252">
        <v>4048.11</v>
      </c>
      <c r="L2252">
        <v>3183.04</v>
      </c>
      <c r="M2252">
        <v>102.36999999999999</v>
      </c>
    </row>
    <row r="2253" spans="2:13" x14ac:dyDescent="0.3">
      <c r="B2253" s="5">
        <v>46174</v>
      </c>
      <c r="C2253" t="s">
        <v>23</v>
      </c>
      <c r="D2253" t="s">
        <v>15</v>
      </c>
      <c r="E2253" t="s">
        <v>21</v>
      </c>
      <c r="F2253" t="s">
        <v>18</v>
      </c>
      <c r="G2253">
        <v>134</v>
      </c>
      <c r="H2253">
        <v>119.27</v>
      </c>
      <c r="I2253">
        <v>92.12</v>
      </c>
      <c r="J2253">
        <v>3.53</v>
      </c>
      <c r="K2253">
        <v>15982.18</v>
      </c>
      <c r="L2253">
        <v>12344.08</v>
      </c>
      <c r="M2253">
        <v>473.02</v>
      </c>
    </row>
    <row r="2254" spans="2:13" x14ac:dyDescent="0.3">
      <c r="B2254" s="5">
        <v>46174</v>
      </c>
      <c r="C2254" t="s">
        <v>25</v>
      </c>
      <c r="D2254" t="s">
        <v>15</v>
      </c>
      <c r="E2254" t="s">
        <v>21</v>
      </c>
      <c r="F2254" t="s">
        <v>18</v>
      </c>
      <c r="G2254">
        <v>28</v>
      </c>
      <c r="H2254">
        <v>344.72</v>
      </c>
      <c r="I2254">
        <v>272.01</v>
      </c>
      <c r="J2254">
        <v>3.53</v>
      </c>
      <c r="K2254">
        <v>9652.16</v>
      </c>
      <c r="L2254">
        <v>7616.28</v>
      </c>
      <c r="M2254">
        <v>98.839999999999989</v>
      </c>
    </row>
    <row r="2255" spans="2:13" x14ac:dyDescent="0.3">
      <c r="B2255" s="5">
        <v>46174</v>
      </c>
      <c r="C2255" t="s">
        <v>31</v>
      </c>
      <c r="D2255" t="s">
        <v>32</v>
      </c>
      <c r="E2255" t="s">
        <v>21</v>
      </c>
      <c r="F2255" t="s">
        <v>18</v>
      </c>
      <c r="G2255">
        <v>100</v>
      </c>
      <c r="H2255">
        <v>78.66</v>
      </c>
      <c r="I2255">
        <v>60.06</v>
      </c>
      <c r="J2255">
        <v>3.53</v>
      </c>
      <c r="K2255">
        <v>7866</v>
      </c>
      <c r="L2255">
        <v>6006</v>
      </c>
      <c r="M2255">
        <v>353</v>
      </c>
    </row>
    <row r="2256" spans="2:13" x14ac:dyDescent="0.3">
      <c r="B2256" s="5">
        <v>46174</v>
      </c>
      <c r="C2256" t="s">
        <v>33</v>
      </c>
      <c r="D2256" t="s">
        <v>32</v>
      </c>
      <c r="E2256" t="s">
        <v>21</v>
      </c>
      <c r="F2256" t="s">
        <v>18</v>
      </c>
      <c r="G2256">
        <v>89</v>
      </c>
      <c r="H2256">
        <v>125.2</v>
      </c>
      <c r="I2256">
        <v>94.74</v>
      </c>
      <c r="J2256">
        <v>3.53</v>
      </c>
      <c r="K2256">
        <v>11142.800000000001</v>
      </c>
      <c r="L2256">
        <v>8431.8599999999988</v>
      </c>
      <c r="M2256">
        <v>314.16999999999996</v>
      </c>
    </row>
    <row r="2257" spans="2:13" x14ac:dyDescent="0.3">
      <c r="B2257" s="5">
        <v>46174</v>
      </c>
      <c r="C2257" t="s">
        <v>35</v>
      </c>
      <c r="D2257" t="s">
        <v>32</v>
      </c>
      <c r="E2257" t="s">
        <v>21</v>
      </c>
      <c r="F2257" t="s">
        <v>18</v>
      </c>
      <c r="G2257">
        <v>16</v>
      </c>
      <c r="H2257">
        <v>190.41</v>
      </c>
      <c r="I2257">
        <v>139.55000000000001</v>
      </c>
      <c r="J2257">
        <v>3.53</v>
      </c>
      <c r="K2257">
        <v>3046.56</v>
      </c>
      <c r="L2257">
        <v>2232.8000000000002</v>
      </c>
      <c r="M2257">
        <v>56.48</v>
      </c>
    </row>
    <row r="2258" spans="2:13" x14ac:dyDescent="0.3">
      <c r="B2258" s="5">
        <v>46174</v>
      </c>
      <c r="C2258" t="s">
        <v>49</v>
      </c>
      <c r="D2258" t="s">
        <v>47</v>
      </c>
      <c r="E2258" t="s">
        <v>21</v>
      </c>
      <c r="F2258" t="s">
        <v>18</v>
      </c>
      <c r="G2258">
        <v>14</v>
      </c>
      <c r="H2258">
        <v>238.74</v>
      </c>
      <c r="I2258">
        <v>157.66</v>
      </c>
      <c r="J2258">
        <v>3.53</v>
      </c>
      <c r="K2258">
        <v>3342.36</v>
      </c>
      <c r="L2258">
        <v>2207.2399999999998</v>
      </c>
      <c r="M2258">
        <v>49.419999999999995</v>
      </c>
    </row>
    <row r="2259" spans="2:13" x14ac:dyDescent="0.3">
      <c r="B2259" s="5">
        <v>46174</v>
      </c>
      <c r="C2259" t="s">
        <v>38</v>
      </c>
      <c r="D2259" t="s">
        <v>37</v>
      </c>
      <c r="E2259" t="s">
        <v>21</v>
      </c>
      <c r="F2259" t="s">
        <v>18</v>
      </c>
      <c r="G2259">
        <v>25</v>
      </c>
      <c r="H2259">
        <v>216.14</v>
      </c>
      <c r="I2259">
        <v>170.2</v>
      </c>
      <c r="J2259">
        <v>3.53</v>
      </c>
      <c r="K2259">
        <v>5403.5</v>
      </c>
      <c r="L2259">
        <v>4255</v>
      </c>
      <c r="M2259">
        <v>88.25</v>
      </c>
    </row>
    <row r="2260" spans="2:13" x14ac:dyDescent="0.3">
      <c r="B2260" s="5">
        <v>46174</v>
      </c>
      <c r="C2260" t="s">
        <v>40</v>
      </c>
      <c r="D2260" t="s">
        <v>37</v>
      </c>
      <c r="E2260" t="s">
        <v>21</v>
      </c>
      <c r="F2260" t="s">
        <v>18</v>
      </c>
      <c r="G2260">
        <v>28</v>
      </c>
      <c r="H2260">
        <v>139.59</v>
      </c>
      <c r="I2260">
        <v>109.76</v>
      </c>
      <c r="J2260">
        <v>3.53</v>
      </c>
      <c r="K2260">
        <v>3908.52</v>
      </c>
      <c r="L2260">
        <v>3073.28</v>
      </c>
      <c r="M2260">
        <v>98.839999999999989</v>
      </c>
    </row>
    <row r="2261" spans="2:13" x14ac:dyDescent="0.3">
      <c r="B2261" s="5">
        <v>46204</v>
      </c>
      <c r="C2261" t="s">
        <v>23</v>
      </c>
      <c r="D2261" t="s">
        <v>15</v>
      </c>
      <c r="E2261" t="s">
        <v>21</v>
      </c>
      <c r="F2261" t="s">
        <v>18</v>
      </c>
      <c r="G2261">
        <v>130</v>
      </c>
      <c r="H2261">
        <v>119.27</v>
      </c>
      <c r="I2261">
        <v>92.12</v>
      </c>
      <c r="J2261">
        <v>3.53</v>
      </c>
      <c r="K2261">
        <v>15505.1</v>
      </c>
      <c r="L2261">
        <v>11975.6</v>
      </c>
      <c r="M2261">
        <v>458.9</v>
      </c>
    </row>
    <row r="2262" spans="2:13" x14ac:dyDescent="0.3">
      <c r="B2262" s="5">
        <v>46204</v>
      </c>
      <c r="C2262" t="s">
        <v>25</v>
      </c>
      <c r="D2262" t="s">
        <v>15</v>
      </c>
      <c r="E2262" t="s">
        <v>21</v>
      </c>
      <c r="F2262" t="s">
        <v>18</v>
      </c>
      <c r="G2262">
        <v>28</v>
      </c>
      <c r="H2262">
        <v>344.72</v>
      </c>
      <c r="I2262">
        <v>272.01</v>
      </c>
      <c r="J2262">
        <v>3.53</v>
      </c>
      <c r="K2262">
        <v>9652.16</v>
      </c>
      <c r="L2262">
        <v>7616.28</v>
      </c>
      <c r="M2262">
        <v>98.839999999999989</v>
      </c>
    </row>
    <row r="2263" spans="2:13" x14ac:dyDescent="0.3">
      <c r="B2263" s="5">
        <v>46204</v>
      </c>
      <c r="C2263" t="s">
        <v>31</v>
      </c>
      <c r="D2263" t="s">
        <v>32</v>
      </c>
      <c r="E2263" t="s">
        <v>21</v>
      </c>
      <c r="F2263" t="s">
        <v>18</v>
      </c>
      <c r="G2263">
        <v>101</v>
      </c>
      <c r="H2263">
        <v>78.66</v>
      </c>
      <c r="I2263">
        <v>60.06</v>
      </c>
      <c r="J2263">
        <v>3.53</v>
      </c>
      <c r="K2263">
        <v>7944.66</v>
      </c>
      <c r="L2263">
        <v>6066.06</v>
      </c>
      <c r="M2263">
        <v>356.53</v>
      </c>
    </row>
    <row r="2264" spans="2:13" x14ac:dyDescent="0.3">
      <c r="B2264" s="5">
        <v>46204</v>
      </c>
      <c r="C2264" t="s">
        <v>33</v>
      </c>
      <c r="D2264" t="s">
        <v>32</v>
      </c>
      <c r="E2264" t="s">
        <v>21</v>
      </c>
      <c r="F2264" t="s">
        <v>18</v>
      </c>
      <c r="G2264">
        <v>92</v>
      </c>
      <c r="H2264">
        <v>125.2</v>
      </c>
      <c r="I2264">
        <v>94.74</v>
      </c>
      <c r="J2264">
        <v>3.53</v>
      </c>
      <c r="K2264">
        <v>11518.4</v>
      </c>
      <c r="L2264">
        <v>8716.08</v>
      </c>
      <c r="M2264">
        <v>324.76</v>
      </c>
    </row>
    <row r="2265" spans="2:13" x14ac:dyDescent="0.3">
      <c r="B2265" s="5">
        <v>46204</v>
      </c>
      <c r="C2265" t="s">
        <v>35</v>
      </c>
      <c r="D2265" t="s">
        <v>32</v>
      </c>
      <c r="E2265" t="s">
        <v>21</v>
      </c>
      <c r="F2265" t="s">
        <v>18</v>
      </c>
      <c r="G2265">
        <v>18</v>
      </c>
      <c r="H2265">
        <v>190.41</v>
      </c>
      <c r="I2265">
        <v>139.55000000000001</v>
      </c>
      <c r="J2265">
        <v>3.53</v>
      </c>
      <c r="K2265">
        <v>3427.38</v>
      </c>
      <c r="L2265">
        <v>2511.9</v>
      </c>
      <c r="M2265">
        <v>63.54</v>
      </c>
    </row>
    <row r="2266" spans="2:13" x14ac:dyDescent="0.3">
      <c r="B2266" s="5">
        <v>46204</v>
      </c>
      <c r="C2266" t="s">
        <v>49</v>
      </c>
      <c r="D2266" t="s">
        <v>47</v>
      </c>
      <c r="E2266" t="s">
        <v>21</v>
      </c>
      <c r="F2266" t="s">
        <v>18</v>
      </c>
      <c r="G2266">
        <v>14</v>
      </c>
      <c r="H2266">
        <v>238.74</v>
      </c>
      <c r="I2266">
        <v>157.66</v>
      </c>
      <c r="J2266">
        <v>3.53</v>
      </c>
      <c r="K2266">
        <v>3342.36</v>
      </c>
      <c r="L2266">
        <v>2207.2399999999998</v>
      </c>
      <c r="M2266">
        <v>49.419999999999995</v>
      </c>
    </row>
    <row r="2267" spans="2:13" x14ac:dyDescent="0.3">
      <c r="B2267" s="5">
        <v>46204</v>
      </c>
      <c r="C2267" t="s">
        <v>38</v>
      </c>
      <c r="D2267" t="s">
        <v>37</v>
      </c>
      <c r="E2267" t="s">
        <v>21</v>
      </c>
      <c r="F2267" t="s">
        <v>18</v>
      </c>
      <c r="G2267">
        <v>24</v>
      </c>
      <c r="H2267">
        <v>216.14</v>
      </c>
      <c r="I2267">
        <v>170.2</v>
      </c>
      <c r="J2267">
        <v>3.53</v>
      </c>
      <c r="K2267">
        <v>5187.3599999999997</v>
      </c>
      <c r="L2267">
        <v>4084.7999999999997</v>
      </c>
      <c r="M2267">
        <v>84.72</v>
      </c>
    </row>
    <row r="2268" spans="2:13" x14ac:dyDescent="0.3">
      <c r="B2268" s="5">
        <v>46204</v>
      </c>
      <c r="C2268" t="s">
        <v>40</v>
      </c>
      <c r="D2268" t="s">
        <v>37</v>
      </c>
      <c r="E2268" t="s">
        <v>21</v>
      </c>
      <c r="F2268" t="s">
        <v>18</v>
      </c>
      <c r="G2268">
        <v>28</v>
      </c>
      <c r="H2268">
        <v>139.59</v>
      </c>
      <c r="I2268">
        <v>109.76</v>
      </c>
      <c r="J2268">
        <v>3.53</v>
      </c>
      <c r="K2268">
        <v>3908.52</v>
      </c>
      <c r="L2268">
        <v>3073.28</v>
      </c>
      <c r="M2268">
        <v>98.839999999999989</v>
      </c>
    </row>
    <row r="2269" spans="2:13" x14ac:dyDescent="0.3">
      <c r="B2269" s="5">
        <v>46235</v>
      </c>
      <c r="C2269" t="s">
        <v>23</v>
      </c>
      <c r="D2269" t="s">
        <v>15</v>
      </c>
      <c r="E2269" t="s">
        <v>21</v>
      </c>
      <c r="F2269" t="s">
        <v>18</v>
      </c>
      <c r="G2269">
        <v>124</v>
      </c>
      <c r="H2269">
        <v>119.27</v>
      </c>
      <c r="I2269">
        <v>92.12</v>
      </c>
      <c r="J2269">
        <v>3.53</v>
      </c>
      <c r="K2269">
        <v>14789.48</v>
      </c>
      <c r="L2269">
        <v>11422.880000000001</v>
      </c>
      <c r="M2269">
        <v>437.71999999999997</v>
      </c>
    </row>
    <row r="2270" spans="2:13" x14ac:dyDescent="0.3">
      <c r="B2270" s="5">
        <v>46235</v>
      </c>
      <c r="C2270" t="s">
        <v>25</v>
      </c>
      <c r="D2270" t="s">
        <v>15</v>
      </c>
      <c r="E2270" t="s">
        <v>21</v>
      </c>
      <c r="F2270" t="s">
        <v>18</v>
      </c>
      <c r="G2270">
        <v>26</v>
      </c>
      <c r="H2270">
        <v>344.72</v>
      </c>
      <c r="I2270">
        <v>272.01</v>
      </c>
      <c r="J2270">
        <v>3.53</v>
      </c>
      <c r="K2270">
        <v>8962.7200000000012</v>
      </c>
      <c r="L2270">
        <v>7072.26</v>
      </c>
      <c r="M2270">
        <v>91.78</v>
      </c>
    </row>
    <row r="2271" spans="2:13" x14ac:dyDescent="0.3">
      <c r="B2271" s="5">
        <v>46235</v>
      </c>
      <c r="C2271" t="s">
        <v>31</v>
      </c>
      <c r="D2271" t="s">
        <v>32</v>
      </c>
      <c r="E2271" t="s">
        <v>21</v>
      </c>
      <c r="F2271" t="s">
        <v>18</v>
      </c>
      <c r="G2271">
        <v>102</v>
      </c>
      <c r="H2271">
        <v>78.66</v>
      </c>
      <c r="I2271">
        <v>60.06</v>
      </c>
      <c r="J2271">
        <v>3.53</v>
      </c>
      <c r="K2271">
        <v>8023.32</v>
      </c>
      <c r="L2271">
        <v>6126.12</v>
      </c>
      <c r="M2271">
        <v>360.06</v>
      </c>
    </row>
    <row r="2272" spans="2:13" x14ac:dyDescent="0.3">
      <c r="B2272" s="5">
        <v>46235</v>
      </c>
      <c r="C2272" t="s">
        <v>33</v>
      </c>
      <c r="D2272" t="s">
        <v>32</v>
      </c>
      <c r="E2272" t="s">
        <v>21</v>
      </c>
      <c r="F2272" t="s">
        <v>18</v>
      </c>
      <c r="G2272">
        <v>88</v>
      </c>
      <c r="H2272">
        <v>125.2</v>
      </c>
      <c r="I2272">
        <v>94.74</v>
      </c>
      <c r="J2272">
        <v>3.53</v>
      </c>
      <c r="K2272">
        <v>11017.6</v>
      </c>
      <c r="L2272">
        <v>8337.119999999999</v>
      </c>
      <c r="M2272">
        <v>310.64</v>
      </c>
    </row>
    <row r="2273" spans="2:13" x14ac:dyDescent="0.3">
      <c r="B2273" s="5">
        <v>46235</v>
      </c>
      <c r="C2273" t="s">
        <v>35</v>
      </c>
      <c r="D2273" t="s">
        <v>32</v>
      </c>
      <c r="E2273" t="s">
        <v>21</v>
      </c>
      <c r="F2273" t="s">
        <v>18</v>
      </c>
      <c r="G2273">
        <v>16</v>
      </c>
      <c r="H2273">
        <v>190.41</v>
      </c>
      <c r="I2273">
        <v>139.55000000000001</v>
      </c>
      <c r="J2273">
        <v>3.53</v>
      </c>
      <c r="K2273">
        <v>3046.56</v>
      </c>
      <c r="L2273">
        <v>2232.8000000000002</v>
      </c>
      <c r="M2273">
        <v>56.48</v>
      </c>
    </row>
    <row r="2274" spans="2:13" x14ac:dyDescent="0.3">
      <c r="B2274" s="5">
        <v>46235</v>
      </c>
      <c r="C2274" t="s">
        <v>49</v>
      </c>
      <c r="D2274" t="s">
        <v>47</v>
      </c>
      <c r="E2274" t="s">
        <v>21</v>
      </c>
      <c r="F2274" t="s">
        <v>18</v>
      </c>
      <c r="G2274">
        <v>14</v>
      </c>
      <c r="H2274">
        <v>238.74</v>
      </c>
      <c r="I2274">
        <v>157.66</v>
      </c>
      <c r="J2274">
        <v>3.53</v>
      </c>
      <c r="K2274">
        <v>3342.36</v>
      </c>
      <c r="L2274">
        <v>2207.2399999999998</v>
      </c>
      <c r="M2274">
        <v>49.419999999999995</v>
      </c>
    </row>
    <row r="2275" spans="2:13" x14ac:dyDescent="0.3">
      <c r="B2275" s="5">
        <v>46235</v>
      </c>
      <c r="C2275" t="s">
        <v>38</v>
      </c>
      <c r="D2275" t="s">
        <v>37</v>
      </c>
      <c r="E2275" t="s">
        <v>21</v>
      </c>
      <c r="F2275" t="s">
        <v>18</v>
      </c>
      <c r="G2275">
        <v>22</v>
      </c>
      <c r="H2275">
        <v>216.14</v>
      </c>
      <c r="I2275">
        <v>170.2</v>
      </c>
      <c r="J2275">
        <v>3.53</v>
      </c>
      <c r="K2275">
        <v>4755.08</v>
      </c>
      <c r="L2275">
        <v>3744.3999999999996</v>
      </c>
      <c r="M2275">
        <v>77.66</v>
      </c>
    </row>
    <row r="2276" spans="2:13" x14ac:dyDescent="0.3">
      <c r="B2276" s="5">
        <v>46235</v>
      </c>
      <c r="C2276" t="s">
        <v>40</v>
      </c>
      <c r="D2276" t="s">
        <v>37</v>
      </c>
      <c r="E2276" t="s">
        <v>21</v>
      </c>
      <c r="F2276" t="s">
        <v>18</v>
      </c>
      <c r="G2276">
        <v>24</v>
      </c>
      <c r="H2276">
        <v>139.59</v>
      </c>
      <c r="I2276">
        <v>109.76</v>
      </c>
      <c r="J2276">
        <v>3.53</v>
      </c>
      <c r="K2276">
        <v>3350.16</v>
      </c>
      <c r="L2276">
        <v>2634.2400000000002</v>
      </c>
      <c r="M2276">
        <v>84.72</v>
      </c>
    </row>
    <row r="2277" spans="2:13" x14ac:dyDescent="0.3">
      <c r="B2277" s="5">
        <v>46266</v>
      </c>
      <c r="C2277" t="s">
        <v>23</v>
      </c>
      <c r="D2277" t="s">
        <v>15</v>
      </c>
      <c r="E2277" t="s">
        <v>21</v>
      </c>
      <c r="F2277" t="s">
        <v>18</v>
      </c>
      <c r="G2277">
        <v>107</v>
      </c>
      <c r="H2277">
        <v>119.27</v>
      </c>
      <c r="I2277">
        <v>92.12</v>
      </c>
      <c r="J2277">
        <v>3.53</v>
      </c>
      <c r="K2277">
        <v>12761.89</v>
      </c>
      <c r="L2277">
        <v>9856.84</v>
      </c>
      <c r="M2277">
        <v>377.71</v>
      </c>
    </row>
    <row r="2278" spans="2:13" x14ac:dyDescent="0.3">
      <c r="B2278" s="5">
        <v>46266</v>
      </c>
      <c r="C2278" t="s">
        <v>25</v>
      </c>
      <c r="D2278" t="s">
        <v>15</v>
      </c>
      <c r="E2278" t="s">
        <v>21</v>
      </c>
      <c r="F2278" t="s">
        <v>18</v>
      </c>
      <c r="G2278">
        <v>22</v>
      </c>
      <c r="H2278">
        <v>344.72</v>
      </c>
      <c r="I2278">
        <v>272.01</v>
      </c>
      <c r="J2278">
        <v>3.53</v>
      </c>
      <c r="K2278">
        <v>7583.84</v>
      </c>
      <c r="L2278">
        <v>5984.2199999999993</v>
      </c>
      <c r="M2278">
        <v>77.66</v>
      </c>
    </row>
    <row r="2279" spans="2:13" x14ac:dyDescent="0.3">
      <c r="B2279" s="5">
        <v>46266</v>
      </c>
      <c r="C2279" t="s">
        <v>31</v>
      </c>
      <c r="D2279" t="s">
        <v>32</v>
      </c>
      <c r="E2279" t="s">
        <v>21</v>
      </c>
      <c r="F2279" t="s">
        <v>18</v>
      </c>
      <c r="G2279">
        <v>96</v>
      </c>
      <c r="H2279">
        <v>78.66</v>
      </c>
      <c r="I2279">
        <v>60.06</v>
      </c>
      <c r="J2279">
        <v>3.53</v>
      </c>
      <c r="K2279">
        <v>7551.36</v>
      </c>
      <c r="L2279">
        <v>5765.76</v>
      </c>
      <c r="M2279">
        <v>338.88</v>
      </c>
    </row>
    <row r="2280" spans="2:13" x14ac:dyDescent="0.3">
      <c r="B2280" s="5">
        <v>46266</v>
      </c>
      <c r="C2280" t="s">
        <v>33</v>
      </c>
      <c r="D2280" t="s">
        <v>32</v>
      </c>
      <c r="E2280" t="s">
        <v>21</v>
      </c>
      <c r="F2280" t="s">
        <v>18</v>
      </c>
      <c r="G2280">
        <v>91</v>
      </c>
      <c r="H2280">
        <v>125.2</v>
      </c>
      <c r="I2280">
        <v>94.74</v>
      </c>
      <c r="J2280">
        <v>3.53</v>
      </c>
      <c r="K2280">
        <v>11393.2</v>
      </c>
      <c r="L2280">
        <v>8621.34</v>
      </c>
      <c r="M2280">
        <v>321.22999999999996</v>
      </c>
    </row>
    <row r="2281" spans="2:13" x14ac:dyDescent="0.3">
      <c r="B2281" s="5">
        <v>46266</v>
      </c>
      <c r="C2281" t="s">
        <v>35</v>
      </c>
      <c r="D2281" t="s">
        <v>32</v>
      </c>
      <c r="E2281" t="s">
        <v>21</v>
      </c>
      <c r="F2281" t="s">
        <v>18</v>
      </c>
      <c r="G2281">
        <v>16</v>
      </c>
      <c r="H2281">
        <v>190.41</v>
      </c>
      <c r="I2281">
        <v>139.55000000000001</v>
      </c>
      <c r="J2281">
        <v>3.53</v>
      </c>
      <c r="K2281">
        <v>3046.56</v>
      </c>
      <c r="L2281">
        <v>2232.8000000000002</v>
      </c>
      <c r="M2281">
        <v>56.48</v>
      </c>
    </row>
    <row r="2282" spans="2:13" x14ac:dyDescent="0.3">
      <c r="B2282" s="5">
        <v>46266</v>
      </c>
      <c r="C2282" t="s">
        <v>49</v>
      </c>
      <c r="D2282" t="s">
        <v>47</v>
      </c>
      <c r="E2282" t="s">
        <v>21</v>
      </c>
      <c r="F2282" t="s">
        <v>18</v>
      </c>
      <c r="G2282">
        <v>15</v>
      </c>
      <c r="H2282">
        <v>238.74</v>
      </c>
      <c r="I2282">
        <v>157.66</v>
      </c>
      <c r="J2282">
        <v>3.53</v>
      </c>
      <c r="K2282">
        <v>3581.1000000000004</v>
      </c>
      <c r="L2282">
        <v>2364.9</v>
      </c>
      <c r="M2282">
        <v>52.949999999999996</v>
      </c>
    </row>
    <row r="2283" spans="2:13" x14ac:dyDescent="0.3">
      <c r="B2283" s="5">
        <v>46266</v>
      </c>
      <c r="C2283" t="s">
        <v>38</v>
      </c>
      <c r="D2283" t="s">
        <v>37</v>
      </c>
      <c r="E2283" t="s">
        <v>21</v>
      </c>
      <c r="F2283" t="s">
        <v>18</v>
      </c>
      <c r="G2283">
        <v>19</v>
      </c>
      <c r="H2283">
        <v>216.14</v>
      </c>
      <c r="I2283">
        <v>170.2</v>
      </c>
      <c r="J2283">
        <v>3.53</v>
      </c>
      <c r="K2283">
        <v>4106.66</v>
      </c>
      <c r="L2283">
        <v>3233.7999999999997</v>
      </c>
      <c r="M2283">
        <v>67.069999999999993</v>
      </c>
    </row>
    <row r="2284" spans="2:13" x14ac:dyDescent="0.3">
      <c r="B2284" s="5">
        <v>46266</v>
      </c>
      <c r="C2284" t="s">
        <v>40</v>
      </c>
      <c r="D2284" t="s">
        <v>37</v>
      </c>
      <c r="E2284" t="s">
        <v>21</v>
      </c>
      <c r="F2284" t="s">
        <v>18</v>
      </c>
      <c r="G2284">
        <v>22</v>
      </c>
      <c r="H2284">
        <v>139.59</v>
      </c>
      <c r="I2284">
        <v>109.76</v>
      </c>
      <c r="J2284">
        <v>3.53</v>
      </c>
      <c r="K2284">
        <v>3070.98</v>
      </c>
      <c r="L2284">
        <v>2414.7200000000003</v>
      </c>
      <c r="M2284">
        <v>77.66</v>
      </c>
    </row>
    <row r="2285" spans="2:13" x14ac:dyDescent="0.3">
      <c r="B2285" s="5">
        <v>46296</v>
      </c>
      <c r="C2285" t="s">
        <v>23</v>
      </c>
      <c r="D2285" t="s">
        <v>15</v>
      </c>
      <c r="E2285" t="s">
        <v>21</v>
      </c>
      <c r="F2285" t="s">
        <v>18</v>
      </c>
      <c r="G2285">
        <v>108</v>
      </c>
      <c r="H2285">
        <v>119.27</v>
      </c>
      <c r="I2285">
        <v>92.12</v>
      </c>
      <c r="J2285">
        <v>3.53</v>
      </c>
      <c r="K2285">
        <v>12881.16</v>
      </c>
      <c r="L2285">
        <v>9948.9600000000009</v>
      </c>
      <c r="M2285">
        <v>381.23999999999995</v>
      </c>
    </row>
    <row r="2286" spans="2:13" x14ac:dyDescent="0.3">
      <c r="B2286" s="5">
        <v>46296</v>
      </c>
      <c r="C2286" t="s">
        <v>25</v>
      </c>
      <c r="D2286" t="s">
        <v>15</v>
      </c>
      <c r="E2286" t="s">
        <v>21</v>
      </c>
      <c r="F2286" t="s">
        <v>18</v>
      </c>
      <c r="G2286">
        <v>21</v>
      </c>
      <c r="H2286">
        <v>344.72</v>
      </c>
      <c r="I2286">
        <v>272.01</v>
      </c>
      <c r="J2286">
        <v>3.53</v>
      </c>
      <c r="K2286">
        <v>7239.1200000000008</v>
      </c>
      <c r="L2286">
        <v>5712.21</v>
      </c>
      <c r="M2286">
        <v>74.13</v>
      </c>
    </row>
    <row r="2287" spans="2:13" x14ac:dyDescent="0.3">
      <c r="B2287" s="5">
        <v>46296</v>
      </c>
      <c r="C2287" t="s">
        <v>31</v>
      </c>
      <c r="D2287" t="s">
        <v>32</v>
      </c>
      <c r="E2287" t="s">
        <v>21</v>
      </c>
      <c r="F2287" t="s">
        <v>18</v>
      </c>
      <c r="G2287">
        <v>98</v>
      </c>
      <c r="H2287">
        <v>78.66</v>
      </c>
      <c r="I2287">
        <v>60.06</v>
      </c>
      <c r="J2287">
        <v>3.53</v>
      </c>
      <c r="K2287">
        <v>7708.6799999999994</v>
      </c>
      <c r="L2287">
        <v>5885.88</v>
      </c>
      <c r="M2287">
        <v>345.94</v>
      </c>
    </row>
    <row r="2288" spans="2:13" x14ac:dyDescent="0.3">
      <c r="B2288" s="5">
        <v>46296</v>
      </c>
      <c r="C2288" t="s">
        <v>33</v>
      </c>
      <c r="D2288" t="s">
        <v>32</v>
      </c>
      <c r="E2288" t="s">
        <v>21</v>
      </c>
      <c r="F2288" t="s">
        <v>18</v>
      </c>
      <c r="G2288">
        <v>89</v>
      </c>
      <c r="H2288">
        <v>125.2</v>
      </c>
      <c r="I2288">
        <v>94.74</v>
      </c>
      <c r="J2288">
        <v>3.53</v>
      </c>
      <c r="K2288">
        <v>11142.800000000001</v>
      </c>
      <c r="L2288">
        <v>8431.8599999999988</v>
      </c>
      <c r="M2288">
        <v>314.16999999999996</v>
      </c>
    </row>
    <row r="2289" spans="2:13" x14ac:dyDescent="0.3">
      <c r="B2289" s="5">
        <v>46296</v>
      </c>
      <c r="C2289" t="s">
        <v>35</v>
      </c>
      <c r="D2289" t="s">
        <v>32</v>
      </c>
      <c r="E2289" t="s">
        <v>21</v>
      </c>
      <c r="F2289" t="s">
        <v>18</v>
      </c>
      <c r="G2289">
        <v>16</v>
      </c>
      <c r="H2289">
        <v>190.41</v>
      </c>
      <c r="I2289">
        <v>139.55000000000001</v>
      </c>
      <c r="J2289">
        <v>3.53</v>
      </c>
      <c r="K2289">
        <v>3046.56</v>
      </c>
      <c r="L2289">
        <v>2232.8000000000002</v>
      </c>
      <c r="M2289">
        <v>56.48</v>
      </c>
    </row>
    <row r="2290" spans="2:13" x14ac:dyDescent="0.3">
      <c r="B2290" s="5">
        <v>46296</v>
      </c>
      <c r="C2290" t="s">
        <v>49</v>
      </c>
      <c r="D2290" t="s">
        <v>47</v>
      </c>
      <c r="E2290" t="s">
        <v>21</v>
      </c>
      <c r="F2290" t="s">
        <v>18</v>
      </c>
      <c r="G2290">
        <v>15</v>
      </c>
      <c r="H2290">
        <v>238.74</v>
      </c>
      <c r="I2290">
        <v>157.66</v>
      </c>
      <c r="J2290">
        <v>3.53</v>
      </c>
      <c r="K2290">
        <v>3581.1000000000004</v>
      </c>
      <c r="L2290">
        <v>2364.9</v>
      </c>
      <c r="M2290">
        <v>52.949999999999996</v>
      </c>
    </row>
    <row r="2291" spans="2:13" x14ac:dyDescent="0.3">
      <c r="B2291" s="5">
        <v>46296</v>
      </c>
      <c r="C2291" t="s">
        <v>38</v>
      </c>
      <c r="D2291" t="s">
        <v>37</v>
      </c>
      <c r="E2291" t="s">
        <v>21</v>
      </c>
      <c r="F2291" t="s">
        <v>18</v>
      </c>
      <c r="G2291">
        <v>17</v>
      </c>
      <c r="H2291">
        <v>216.14</v>
      </c>
      <c r="I2291">
        <v>170.2</v>
      </c>
      <c r="J2291">
        <v>3.53</v>
      </c>
      <c r="K2291">
        <v>3674.3799999999997</v>
      </c>
      <c r="L2291">
        <v>2893.3999999999996</v>
      </c>
      <c r="M2291">
        <v>60.01</v>
      </c>
    </row>
    <row r="2292" spans="2:13" x14ac:dyDescent="0.3">
      <c r="B2292" s="5">
        <v>46296</v>
      </c>
      <c r="C2292" t="s">
        <v>40</v>
      </c>
      <c r="D2292" t="s">
        <v>37</v>
      </c>
      <c r="E2292" t="s">
        <v>21</v>
      </c>
      <c r="F2292" t="s">
        <v>18</v>
      </c>
      <c r="G2292">
        <v>21</v>
      </c>
      <c r="H2292">
        <v>139.59</v>
      </c>
      <c r="I2292">
        <v>109.76</v>
      </c>
      <c r="J2292">
        <v>3.53</v>
      </c>
      <c r="K2292">
        <v>2931.39</v>
      </c>
      <c r="L2292">
        <v>2304.96</v>
      </c>
      <c r="M2292">
        <v>74.13</v>
      </c>
    </row>
    <row r="2293" spans="2:13" x14ac:dyDescent="0.3">
      <c r="B2293" s="5">
        <v>46327</v>
      </c>
      <c r="C2293" t="s">
        <v>23</v>
      </c>
      <c r="D2293" t="s">
        <v>15</v>
      </c>
      <c r="E2293" t="s">
        <v>21</v>
      </c>
      <c r="F2293" t="s">
        <v>18</v>
      </c>
      <c r="G2293">
        <v>98</v>
      </c>
      <c r="H2293">
        <v>119.27</v>
      </c>
      <c r="I2293">
        <v>92.12</v>
      </c>
      <c r="J2293">
        <v>3.53</v>
      </c>
      <c r="K2293">
        <v>11688.46</v>
      </c>
      <c r="L2293">
        <v>9027.76</v>
      </c>
      <c r="M2293">
        <v>345.94</v>
      </c>
    </row>
    <row r="2294" spans="2:13" x14ac:dyDescent="0.3">
      <c r="B2294" s="5">
        <v>46327</v>
      </c>
      <c r="C2294" t="s">
        <v>25</v>
      </c>
      <c r="D2294" t="s">
        <v>15</v>
      </c>
      <c r="E2294" t="s">
        <v>21</v>
      </c>
      <c r="F2294" t="s">
        <v>18</v>
      </c>
      <c r="G2294">
        <v>20</v>
      </c>
      <c r="H2294">
        <v>344.72</v>
      </c>
      <c r="I2294">
        <v>272.01</v>
      </c>
      <c r="J2294">
        <v>3.53</v>
      </c>
      <c r="K2294">
        <v>6894.4000000000005</v>
      </c>
      <c r="L2294">
        <v>5440.2</v>
      </c>
      <c r="M2294">
        <v>70.599999999999994</v>
      </c>
    </row>
    <row r="2295" spans="2:13" x14ac:dyDescent="0.3">
      <c r="B2295" s="5">
        <v>46327</v>
      </c>
      <c r="C2295" t="s">
        <v>31</v>
      </c>
      <c r="D2295" t="s">
        <v>32</v>
      </c>
      <c r="E2295" t="s">
        <v>21</v>
      </c>
      <c r="F2295" t="s">
        <v>18</v>
      </c>
      <c r="G2295">
        <v>99</v>
      </c>
      <c r="H2295">
        <v>78.66</v>
      </c>
      <c r="I2295">
        <v>60.06</v>
      </c>
      <c r="J2295">
        <v>3.53</v>
      </c>
      <c r="K2295">
        <v>7787.3399999999992</v>
      </c>
      <c r="L2295">
        <v>5945.9400000000005</v>
      </c>
      <c r="M2295">
        <v>349.46999999999997</v>
      </c>
    </row>
    <row r="2296" spans="2:13" x14ac:dyDescent="0.3">
      <c r="B2296" s="5">
        <v>46327</v>
      </c>
      <c r="C2296" t="s">
        <v>33</v>
      </c>
      <c r="D2296" t="s">
        <v>32</v>
      </c>
      <c r="E2296" t="s">
        <v>21</v>
      </c>
      <c r="F2296" t="s">
        <v>18</v>
      </c>
      <c r="G2296">
        <v>89</v>
      </c>
      <c r="H2296">
        <v>125.2</v>
      </c>
      <c r="I2296">
        <v>94.74</v>
      </c>
      <c r="J2296">
        <v>3.53</v>
      </c>
      <c r="K2296">
        <v>11142.800000000001</v>
      </c>
      <c r="L2296">
        <v>8431.8599999999988</v>
      </c>
      <c r="M2296">
        <v>314.16999999999996</v>
      </c>
    </row>
    <row r="2297" spans="2:13" x14ac:dyDescent="0.3">
      <c r="B2297" s="5">
        <v>46327</v>
      </c>
      <c r="C2297" t="s">
        <v>35</v>
      </c>
      <c r="D2297" t="s">
        <v>32</v>
      </c>
      <c r="E2297" t="s">
        <v>21</v>
      </c>
      <c r="F2297" t="s">
        <v>18</v>
      </c>
      <c r="G2297">
        <v>16</v>
      </c>
      <c r="H2297">
        <v>190.41</v>
      </c>
      <c r="I2297">
        <v>139.55000000000001</v>
      </c>
      <c r="J2297">
        <v>3.53</v>
      </c>
      <c r="K2297">
        <v>3046.56</v>
      </c>
      <c r="L2297">
        <v>2232.8000000000002</v>
      </c>
      <c r="M2297">
        <v>56.48</v>
      </c>
    </row>
    <row r="2298" spans="2:13" x14ac:dyDescent="0.3">
      <c r="B2298" s="5">
        <v>46327</v>
      </c>
      <c r="C2298" t="s">
        <v>49</v>
      </c>
      <c r="D2298" t="s">
        <v>47</v>
      </c>
      <c r="E2298" t="s">
        <v>21</v>
      </c>
      <c r="F2298" t="s">
        <v>18</v>
      </c>
      <c r="G2298">
        <v>16</v>
      </c>
      <c r="H2298">
        <v>238.74</v>
      </c>
      <c r="I2298">
        <v>157.66</v>
      </c>
      <c r="J2298">
        <v>3.53</v>
      </c>
      <c r="K2298">
        <v>3819.84</v>
      </c>
      <c r="L2298">
        <v>2522.56</v>
      </c>
      <c r="M2298">
        <v>56.48</v>
      </c>
    </row>
    <row r="2299" spans="2:13" x14ac:dyDescent="0.3">
      <c r="B2299" s="5">
        <v>46327</v>
      </c>
      <c r="C2299" t="s">
        <v>38</v>
      </c>
      <c r="D2299" t="s">
        <v>37</v>
      </c>
      <c r="E2299" t="s">
        <v>21</v>
      </c>
      <c r="F2299" t="s">
        <v>18</v>
      </c>
      <c r="G2299">
        <v>16</v>
      </c>
      <c r="H2299">
        <v>216.14</v>
      </c>
      <c r="I2299">
        <v>170.2</v>
      </c>
      <c r="J2299">
        <v>3.53</v>
      </c>
      <c r="K2299">
        <v>3458.24</v>
      </c>
      <c r="L2299">
        <v>2723.2</v>
      </c>
      <c r="M2299">
        <v>56.48</v>
      </c>
    </row>
    <row r="2300" spans="2:13" x14ac:dyDescent="0.3">
      <c r="B2300" s="5">
        <v>46327</v>
      </c>
      <c r="C2300" t="s">
        <v>40</v>
      </c>
      <c r="D2300" t="s">
        <v>37</v>
      </c>
      <c r="E2300" t="s">
        <v>21</v>
      </c>
      <c r="F2300" t="s">
        <v>18</v>
      </c>
      <c r="G2300">
        <v>19</v>
      </c>
      <c r="H2300">
        <v>139.59</v>
      </c>
      <c r="I2300">
        <v>109.76</v>
      </c>
      <c r="J2300">
        <v>3.53</v>
      </c>
      <c r="K2300">
        <v>2652.21</v>
      </c>
      <c r="L2300">
        <v>2085.44</v>
      </c>
      <c r="M2300">
        <v>67.069999999999993</v>
      </c>
    </row>
    <row r="2301" spans="2:13" x14ac:dyDescent="0.3">
      <c r="B2301" s="5">
        <v>46357</v>
      </c>
      <c r="C2301" t="s">
        <v>23</v>
      </c>
      <c r="D2301" t="s">
        <v>15</v>
      </c>
      <c r="E2301" t="s">
        <v>21</v>
      </c>
      <c r="F2301" t="s">
        <v>18</v>
      </c>
      <c r="G2301">
        <v>101</v>
      </c>
      <c r="H2301">
        <v>119.27</v>
      </c>
      <c r="I2301">
        <v>92.12</v>
      </c>
      <c r="J2301">
        <v>3.53</v>
      </c>
      <c r="K2301">
        <v>12046.27</v>
      </c>
      <c r="L2301">
        <v>9304.1200000000008</v>
      </c>
      <c r="M2301">
        <v>356.53</v>
      </c>
    </row>
    <row r="2302" spans="2:13" x14ac:dyDescent="0.3">
      <c r="B2302" s="5">
        <v>46357</v>
      </c>
      <c r="C2302" t="s">
        <v>25</v>
      </c>
      <c r="D2302" t="s">
        <v>15</v>
      </c>
      <c r="E2302" t="s">
        <v>21</v>
      </c>
      <c r="F2302" t="s">
        <v>18</v>
      </c>
      <c r="G2302">
        <v>21</v>
      </c>
      <c r="H2302">
        <v>344.72</v>
      </c>
      <c r="I2302">
        <v>272.01</v>
      </c>
      <c r="J2302">
        <v>3.53</v>
      </c>
      <c r="K2302">
        <v>7239.1200000000008</v>
      </c>
      <c r="L2302">
        <v>5712.21</v>
      </c>
      <c r="M2302">
        <v>74.13</v>
      </c>
    </row>
    <row r="2303" spans="2:13" x14ac:dyDescent="0.3">
      <c r="B2303" s="5">
        <v>46357</v>
      </c>
      <c r="C2303" t="s">
        <v>31</v>
      </c>
      <c r="D2303" t="s">
        <v>32</v>
      </c>
      <c r="E2303" t="s">
        <v>21</v>
      </c>
      <c r="F2303" t="s">
        <v>18</v>
      </c>
      <c r="G2303">
        <v>113</v>
      </c>
      <c r="H2303">
        <v>78.66</v>
      </c>
      <c r="I2303">
        <v>60.06</v>
      </c>
      <c r="J2303">
        <v>3.53</v>
      </c>
      <c r="K2303">
        <v>8888.58</v>
      </c>
      <c r="L2303">
        <v>6786.7800000000007</v>
      </c>
      <c r="M2303">
        <v>398.89</v>
      </c>
    </row>
    <row r="2304" spans="2:13" x14ac:dyDescent="0.3">
      <c r="B2304" s="5">
        <v>46357</v>
      </c>
      <c r="C2304" t="s">
        <v>33</v>
      </c>
      <c r="D2304" t="s">
        <v>32</v>
      </c>
      <c r="E2304" t="s">
        <v>21</v>
      </c>
      <c r="F2304" t="s">
        <v>18</v>
      </c>
      <c r="G2304">
        <v>92</v>
      </c>
      <c r="H2304">
        <v>125.2</v>
      </c>
      <c r="I2304">
        <v>94.74</v>
      </c>
      <c r="J2304">
        <v>3.53</v>
      </c>
      <c r="K2304">
        <v>11518.4</v>
      </c>
      <c r="L2304">
        <v>8716.08</v>
      </c>
      <c r="M2304">
        <v>324.76</v>
      </c>
    </row>
    <row r="2305" spans="2:13" x14ac:dyDescent="0.3">
      <c r="B2305" s="5">
        <v>46357</v>
      </c>
      <c r="C2305" t="s">
        <v>35</v>
      </c>
      <c r="D2305" t="s">
        <v>32</v>
      </c>
      <c r="E2305" t="s">
        <v>21</v>
      </c>
      <c r="F2305" t="s">
        <v>18</v>
      </c>
      <c r="G2305">
        <v>19</v>
      </c>
      <c r="H2305">
        <v>190.41</v>
      </c>
      <c r="I2305">
        <v>139.55000000000001</v>
      </c>
      <c r="J2305">
        <v>3.53</v>
      </c>
      <c r="K2305">
        <v>3617.79</v>
      </c>
      <c r="L2305">
        <v>2651.4500000000003</v>
      </c>
      <c r="M2305">
        <v>67.069999999999993</v>
      </c>
    </row>
    <row r="2306" spans="2:13" x14ac:dyDescent="0.3">
      <c r="B2306" s="5">
        <v>46357</v>
      </c>
      <c r="C2306" t="s">
        <v>49</v>
      </c>
      <c r="D2306" t="s">
        <v>47</v>
      </c>
      <c r="E2306" t="s">
        <v>21</v>
      </c>
      <c r="F2306" t="s">
        <v>18</v>
      </c>
      <c r="G2306">
        <v>20</v>
      </c>
      <c r="H2306">
        <v>238.74</v>
      </c>
      <c r="I2306">
        <v>157.66</v>
      </c>
      <c r="J2306">
        <v>3.53</v>
      </c>
      <c r="K2306">
        <v>4774.8</v>
      </c>
      <c r="L2306">
        <v>3153.2</v>
      </c>
      <c r="M2306">
        <v>70.599999999999994</v>
      </c>
    </row>
    <row r="2307" spans="2:13" x14ac:dyDescent="0.3">
      <c r="B2307" s="5">
        <v>46357</v>
      </c>
      <c r="C2307" t="s">
        <v>38</v>
      </c>
      <c r="D2307" t="s">
        <v>37</v>
      </c>
      <c r="E2307" t="s">
        <v>21</v>
      </c>
      <c r="F2307" t="s">
        <v>18</v>
      </c>
      <c r="G2307">
        <v>19</v>
      </c>
      <c r="H2307">
        <v>216.14</v>
      </c>
      <c r="I2307">
        <v>170.2</v>
      </c>
      <c r="J2307">
        <v>3.53</v>
      </c>
      <c r="K2307">
        <v>4106.66</v>
      </c>
      <c r="L2307">
        <v>3233.7999999999997</v>
      </c>
      <c r="M2307">
        <v>67.069999999999993</v>
      </c>
    </row>
    <row r="2308" spans="2:13" x14ac:dyDescent="0.3">
      <c r="B2308" s="5">
        <v>46357</v>
      </c>
      <c r="C2308" t="s">
        <v>40</v>
      </c>
      <c r="D2308" t="s">
        <v>37</v>
      </c>
      <c r="E2308" t="s">
        <v>21</v>
      </c>
      <c r="F2308" t="s">
        <v>18</v>
      </c>
      <c r="G2308">
        <v>22</v>
      </c>
      <c r="H2308">
        <v>139.59</v>
      </c>
      <c r="I2308">
        <v>109.76</v>
      </c>
      <c r="J2308">
        <v>3.53</v>
      </c>
      <c r="K2308">
        <v>3070.98</v>
      </c>
      <c r="L2308">
        <v>2414.7200000000003</v>
      </c>
      <c r="M2308">
        <v>77.66</v>
      </c>
    </row>
    <row r="2309" spans="2:13" x14ac:dyDescent="0.3">
      <c r="B2309" s="5">
        <v>46023</v>
      </c>
      <c r="C2309" t="s">
        <v>23</v>
      </c>
      <c r="D2309" t="s">
        <v>15</v>
      </c>
      <c r="E2309" t="s">
        <v>20</v>
      </c>
      <c r="F2309" t="s">
        <v>19</v>
      </c>
      <c r="G2309">
        <v>152</v>
      </c>
      <c r="H2309">
        <v>108.95</v>
      </c>
      <c r="I2309">
        <v>92.01</v>
      </c>
      <c r="J2309">
        <v>4.0599999999999996</v>
      </c>
      <c r="K2309">
        <v>16560.400000000001</v>
      </c>
      <c r="L2309">
        <v>13985.52</v>
      </c>
      <c r="M2309">
        <v>617.11999999999989</v>
      </c>
    </row>
    <row r="2310" spans="2:13" x14ac:dyDescent="0.3">
      <c r="B2310" s="5">
        <v>46023</v>
      </c>
      <c r="C2310" t="s">
        <v>24</v>
      </c>
      <c r="D2310" t="s">
        <v>15</v>
      </c>
      <c r="E2310" t="s">
        <v>16</v>
      </c>
      <c r="F2310" t="s">
        <v>19</v>
      </c>
      <c r="G2310">
        <v>104</v>
      </c>
      <c r="H2310">
        <v>208.01</v>
      </c>
      <c r="I2310">
        <v>154.94</v>
      </c>
      <c r="J2310">
        <v>4.0599999999999996</v>
      </c>
      <c r="K2310">
        <v>21633.040000000001</v>
      </c>
      <c r="L2310">
        <v>16113.76</v>
      </c>
      <c r="M2310">
        <v>422.23999999999995</v>
      </c>
    </row>
    <row r="2311" spans="2:13" x14ac:dyDescent="0.3">
      <c r="B2311" s="5">
        <v>46023</v>
      </c>
      <c r="C2311" t="s">
        <v>25</v>
      </c>
      <c r="D2311" t="s">
        <v>15</v>
      </c>
      <c r="E2311" t="s">
        <v>20</v>
      </c>
      <c r="F2311" t="s">
        <v>19</v>
      </c>
      <c r="G2311">
        <v>33</v>
      </c>
      <c r="H2311">
        <v>317.45999999999998</v>
      </c>
      <c r="I2311">
        <v>272.18</v>
      </c>
      <c r="J2311">
        <v>4.0599999999999996</v>
      </c>
      <c r="K2311">
        <v>10476.179999999998</v>
      </c>
      <c r="L2311">
        <v>8981.94</v>
      </c>
      <c r="M2311">
        <v>133.97999999999999</v>
      </c>
    </row>
    <row r="2312" spans="2:13" x14ac:dyDescent="0.3">
      <c r="B2312" s="5">
        <v>46023</v>
      </c>
      <c r="C2312" t="s">
        <v>25</v>
      </c>
      <c r="D2312" t="s">
        <v>15</v>
      </c>
      <c r="E2312" t="s">
        <v>21</v>
      </c>
      <c r="F2312" t="s">
        <v>19</v>
      </c>
      <c r="G2312">
        <v>18</v>
      </c>
      <c r="H2312">
        <v>344.7</v>
      </c>
      <c r="I2312">
        <v>272.19</v>
      </c>
      <c r="J2312">
        <v>4.0599999999999996</v>
      </c>
      <c r="K2312">
        <v>6204.5999999999995</v>
      </c>
      <c r="L2312">
        <v>4899.42</v>
      </c>
      <c r="M2312">
        <v>73.08</v>
      </c>
    </row>
    <row r="2313" spans="2:13" x14ac:dyDescent="0.3">
      <c r="B2313" s="5">
        <v>46023</v>
      </c>
      <c r="C2313" t="s">
        <v>25</v>
      </c>
      <c r="D2313" t="s">
        <v>15</v>
      </c>
      <c r="E2313" t="s">
        <v>16</v>
      </c>
      <c r="F2313" t="s">
        <v>19</v>
      </c>
      <c r="G2313">
        <v>49</v>
      </c>
      <c r="H2313">
        <v>363.02</v>
      </c>
      <c r="I2313">
        <v>271.89999999999998</v>
      </c>
      <c r="J2313">
        <v>4.0599999999999996</v>
      </c>
      <c r="K2313">
        <v>17787.98</v>
      </c>
      <c r="L2313">
        <v>13323.099999999999</v>
      </c>
      <c r="M2313">
        <v>198.93999999999997</v>
      </c>
    </row>
    <row r="2314" spans="2:13" x14ac:dyDescent="0.3">
      <c r="B2314" s="5">
        <v>46023</v>
      </c>
      <c r="C2314" t="s">
        <v>31</v>
      </c>
      <c r="D2314" t="s">
        <v>32</v>
      </c>
      <c r="E2314" t="s">
        <v>16</v>
      </c>
      <c r="F2314" t="s">
        <v>19</v>
      </c>
      <c r="G2314">
        <v>244</v>
      </c>
      <c r="H2314">
        <v>83.02</v>
      </c>
      <c r="I2314">
        <v>60.04</v>
      </c>
      <c r="J2314">
        <v>4.0599999999999996</v>
      </c>
      <c r="K2314">
        <v>20256.879999999997</v>
      </c>
      <c r="L2314">
        <v>14649.76</v>
      </c>
      <c r="M2314">
        <v>990.63999999999987</v>
      </c>
    </row>
    <row r="2315" spans="2:13" x14ac:dyDescent="0.3">
      <c r="B2315" s="5">
        <v>46023</v>
      </c>
      <c r="C2315" t="s">
        <v>33</v>
      </c>
      <c r="D2315" t="s">
        <v>32</v>
      </c>
      <c r="E2315" t="s">
        <v>20</v>
      </c>
      <c r="F2315" t="s">
        <v>19</v>
      </c>
      <c r="G2315">
        <v>149</v>
      </c>
      <c r="H2315">
        <v>114.62</v>
      </c>
      <c r="I2315">
        <v>94.75</v>
      </c>
      <c r="J2315">
        <v>4.0599999999999996</v>
      </c>
      <c r="K2315">
        <v>17078.38</v>
      </c>
      <c r="L2315">
        <v>14117.75</v>
      </c>
      <c r="M2315">
        <v>604.93999999999994</v>
      </c>
    </row>
    <row r="2316" spans="2:13" x14ac:dyDescent="0.3">
      <c r="B2316" s="5">
        <v>46023</v>
      </c>
      <c r="C2316" t="s">
        <v>46</v>
      </c>
      <c r="D2316" t="s">
        <v>47</v>
      </c>
      <c r="E2316" t="s">
        <v>20</v>
      </c>
      <c r="F2316" t="s">
        <v>19</v>
      </c>
      <c r="G2316">
        <v>50</v>
      </c>
      <c r="H2316">
        <v>130.91</v>
      </c>
      <c r="I2316">
        <v>93.47</v>
      </c>
      <c r="J2316">
        <v>4.0599999999999996</v>
      </c>
      <c r="K2316">
        <v>6545.5</v>
      </c>
      <c r="L2316">
        <v>4673.5</v>
      </c>
      <c r="M2316">
        <v>202.99999999999997</v>
      </c>
    </row>
    <row r="2317" spans="2:13" x14ac:dyDescent="0.3">
      <c r="B2317" s="5">
        <v>46023</v>
      </c>
      <c r="C2317" t="s">
        <v>49</v>
      </c>
      <c r="D2317" t="s">
        <v>47</v>
      </c>
      <c r="E2317" t="s">
        <v>21</v>
      </c>
      <c r="F2317" t="s">
        <v>19</v>
      </c>
      <c r="G2317">
        <v>14</v>
      </c>
      <c r="H2317">
        <v>238.2</v>
      </c>
      <c r="I2317">
        <v>157.63999999999999</v>
      </c>
      <c r="J2317">
        <v>4.0599999999999996</v>
      </c>
      <c r="K2317">
        <v>3334.7999999999997</v>
      </c>
      <c r="L2317">
        <v>2206.96</v>
      </c>
      <c r="M2317">
        <v>56.839999999999996</v>
      </c>
    </row>
    <row r="2318" spans="2:13" x14ac:dyDescent="0.3">
      <c r="B2318" s="5">
        <v>46023</v>
      </c>
      <c r="C2318" t="s">
        <v>41</v>
      </c>
      <c r="D2318" t="s">
        <v>42</v>
      </c>
      <c r="E2318" t="s">
        <v>16</v>
      </c>
      <c r="F2318" t="s">
        <v>19</v>
      </c>
      <c r="G2318">
        <v>55</v>
      </c>
      <c r="H2318">
        <v>199.99</v>
      </c>
      <c r="I2318">
        <v>115.69</v>
      </c>
      <c r="J2318">
        <v>4.0599999999999996</v>
      </c>
      <c r="K2318">
        <v>10999.45</v>
      </c>
      <c r="L2318">
        <v>6362.95</v>
      </c>
      <c r="M2318">
        <v>223.29999999999998</v>
      </c>
    </row>
    <row r="2319" spans="2:13" x14ac:dyDescent="0.3">
      <c r="B2319" s="5">
        <v>46023</v>
      </c>
      <c r="C2319" t="s">
        <v>43</v>
      </c>
      <c r="D2319" t="s">
        <v>42</v>
      </c>
      <c r="E2319" t="s">
        <v>21</v>
      </c>
      <c r="F2319" t="s">
        <v>19</v>
      </c>
      <c r="G2319">
        <v>20</v>
      </c>
      <c r="H2319">
        <v>157.19999999999999</v>
      </c>
      <c r="I2319">
        <v>95.19</v>
      </c>
      <c r="J2319">
        <v>4.0599999999999996</v>
      </c>
      <c r="K2319">
        <v>3144</v>
      </c>
      <c r="L2319">
        <v>1903.8</v>
      </c>
      <c r="M2319">
        <v>81.199999999999989</v>
      </c>
    </row>
    <row r="2320" spans="2:13" x14ac:dyDescent="0.3">
      <c r="B2320" s="5">
        <v>46023</v>
      </c>
      <c r="C2320" t="s">
        <v>38</v>
      </c>
      <c r="D2320" t="s">
        <v>37</v>
      </c>
      <c r="E2320" t="s">
        <v>21</v>
      </c>
      <c r="F2320" t="s">
        <v>19</v>
      </c>
      <c r="G2320">
        <v>16</v>
      </c>
      <c r="H2320">
        <v>216.46</v>
      </c>
      <c r="I2320">
        <v>170.18</v>
      </c>
      <c r="J2320">
        <v>4.0599999999999996</v>
      </c>
      <c r="K2320">
        <v>3463.36</v>
      </c>
      <c r="L2320">
        <v>2722.88</v>
      </c>
      <c r="M2320">
        <v>64.959999999999994</v>
      </c>
    </row>
    <row r="2321" spans="2:13" x14ac:dyDescent="0.3">
      <c r="B2321" s="5">
        <v>46023</v>
      </c>
      <c r="C2321" t="s">
        <v>40</v>
      </c>
      <c r="D2321" t="s">
        <v>37</v>
      </c>
      <c r="E2321" t="s">
        <v>21</v>
      </c>
      <c r="F2321" t="s">
        <v>19</v>
      </c>
      <c r="G2321">
        <v>18</v>
      </c>
      <c r="H2321">
        <v>139.77000000000001</v>
      </c>
      <c r="I2321">
        <v>109.84</v>
      </c>
      <c r="J2321">
        <v>4.0599999999999996</v>
      </c>
      <c r="K2321">
        <v>2515.86</v>
      </c>
      <c r="L2321">
        <v>1977.1200000000001</v>
      </c>
      <c r="M2321">
        <v>73.08</v>
      </c>
    </row>
    <row r="2322" spans="2:13" x14ac:dyDescent="0.3">
      <c r="B2322" s="5">
        <v>46054</v>
      </c>
      <c r="C2322" t="s">
        <v>23</v>
      </c>
      <c r="D2322" t="s">
        <v>15</v>
      </c>
      <c r="E2322" t="s">
        <v>20</v>
      </c>
      <c r="F2322" t="s">
        <v>19</v>
      </c>
      <c r="G2322">
        <v>159</v>
      </c>
      <c r="H2322">
        <v>108.95</v>
      </c>
      <c r="I2322">
        <v>92.01</v>
      </c>
      <c r="J2322">
        <v>4.0599999999999996</v>
      </c>
      <c r="K2322">
        <v>17323.05</v>
      </c>
      <c r="L2322">
        <v>14629.59</v>
      </c>
      <c r="M2322">
        <v>645.54</v>
      </c>
    </row>
    <row r="2323" spans="2:13" x14ac:dyDescent="0.3">
      <c r="B2323" s="5">
        <v>46054</v>
      </c>
      <c r="C2323" t="s">
        <v>24</v>
      </c>
      <c r="D2323" t="s">
        <v>15</v>
      </c>
      <c r="E2323" t="s">
        <v>16</v>
      </c>
      <c r="F2323" t="s">
        <v>19</v>
      </c>
      <c r="G2323">
        <v>101</v>
      </c>
      <c r="H2323">
        <v>208.01</v>
      </c>
      <c r="I2323">
        <v>154.94</v>
      </c>
      <c r="J2323">
        <v>4.0599999999999996</v>
      </c>
      <c r="K2323">
        <v>21009.01</v>
      </c>
      <c r="L2323">
        <v>15648.94</v>
      </c>
      <c r="M2323">
        <v>410.05999999999995</v>
      </c>
    </row>
    <row r="2324" spans="2:13" x14ac:dyDescent="0.3">
      <c r="B2324" s="5">
        <v>46054</v>
      </c>
      <c r="C2324" t="s">
        <v>25</v>
      </c>
      <c r="D2324" t="s">
        <v>15</v>
      </c>
      <c r="E2324" t="s">
        <v>20</v>
      </c>
      <c r="F2324" t="s">
        <v>19</v>
      </c>
      <c r="G2324">
        <v>34</v>
      </c>
      <c r="H2324">
        <v>317.45999999999998</v>
      </c>
      <c r="I2324">
        <v>272.18</v>
      </c>
      <c r="J2324">
        <v>4.0599999999999996</v>
      </c>
      <c r="K2324">
        <v>10793.64</v>
      </c>
      <c r="L2324">
        <v>9254.1200000000008</v>
      </c>
      <c r="M2324">
        <v>138.04</v>
      </c>
    </row>
    <row r="2325" spans="2:13" x14ac:dyDescent="0.3">
      <c r="B2325" s="5">
        <v>46054</v>
      </c>
      <c r="C2325" t="s">
        <v>25</v>
      </c>
      <c r="D2325" t="s">
        <v>15</v>
      </c>
      <c r="E2325" t="s">
        <v>21</v>
      </c>
      <c r="F2325" t="s">
        <v>19</v>
      </c>
      <c r="G2325">
        <v>19</v>
      </c>
      <c r="H2325">
        <v>344.7</v>
      </c>
      <c r="I2325">
        <v>272.19</v>
      </c>
      <c r="J2325">
        <v>4.0599999999999996</v>
      </c>
      <c r="K2325">
        <v>6549.3</v>
      </c>
      <c r="L2325">
        <v>5171.6099999999997</v>
      </c>
      <c r="M2325">
        <v>77.139999999999986</v>
      </c>
    </row>
    <row r="2326" spans="2:13" x14ac:dyDescent="0.3">
      <c r="B2326" s="5">
        <v>46054</v>
      </c>
      <c r="C2326" t="s">
        <v>25</v>
      </c>
      <c r="D2326" t="s">
        <v>15</v>
      </c>
      <c r="E2326" t="s">
        <v>16</v>
      </c>
      <c r="F2326" t="s">
        <v>19</v>
      </c>
      <c r="G2326">
        <v>46</v>
      </c>
      <c r="H2326">
        <v>363.02</v>
      </c>
      <c r="I2326">
        <v>271.89999999999998</v>
      </c>
      <c r="J2326">
        <v>4.0599999999999996</v>
      </c>
      <c r="K2326">
        <v>16698.919999999998</v>
      </c>
      <c r="L2326">
        <v>12507.4</v>
      </c>
      <c r="M2326">
        <v>186.76</v>
      </c>
    </row>
    <row r="2327" spans="2:13" x14ac:dyDescent="0.3">
      <c r="B2327" s="5">
        <v>46054</v>
      </c>
      <c r="C2327" t="s">
        <v>31</v>
      </c>
      <c r="D2327" t="s">
        <v>32</v>
      </c>
      <c r="E2327" t="s">
        <v>16</v>
      </c>
      <c r="F2327" t="s">
        <v>19</v>
      </c>
      <c r="G2327">
        <v>227</v>
      </c>
      <c r="H2327">
        <v>83.02</v>
      </c>
      <c r="I2327">
        <v>60.04</v>
      </c>
      <c r="J2327">
        <v>4.0599999999999996</v>
      </c>
      <c r="K2327">
        <v>18845.54</v>
      </c>
      <c r="L2327">
        <v>13629.08</v>
      </c>
      <c r="M2327">
        <v>921.61999999999989</v>
      </c>
    </row>
    <row r="2328" spans="2:13" x14ac:dyDescent="0.3">
      <c r="B2328" s="5">
        <v>46054</v>
      </c>
      <c r="C2328" t="s">
        <v>33</v>
      </c>
      <c r="D2328" t="s">
        <v>32</v>
      </c>
      <c r="E2328" t="s">
        <v>20</v>
      </c>
      <c r="F2328" t="s">
        <v>19</v>
      </c>
      <c r="G2328">
        <v>147</v>
      </c>
      <c r="H2328">
        <v>114.62</v>
      </c>
      <c r="I2328">
        <v>94.75</v>
      </c>
      <c r="J2328">
        <v>4.0599999999999996</v>
      </c>
      <c r="K2328">
        <v>16849.14</v>
      </c>
      <c r="L2328">
        <v>13928.25</v>
      </c>
      <c r="M2328">
        <v>596.81999999999994</v>
      </c>
    </row>
    <row r="2329" spans="2:13" x14ac:dyDescent="0.3">
      <c r="B2329" s="5">
        <v>46054</v>
      </c>
      <c r="C2329" t="s">
        <v>46</v>
      </c>
      <c r="D2329" t="s">
        <v>47</v>
      </c>
      <c r="E2329" t="s">
        <v>20</v>
      </c>
      <c r="F2329" t="s">
        <v>19</v>
      </c>
      <c r="G2329">
        <v>50</v>
      </c>
      <c r="H2329">
        <v>130.91</v>
      </c>
      <c r="I2329">
        <v>93.47</v>
      </c>
      <c r="J2329">
        <v>4.0599999999999996</v>
      </c>
      <c r="K2329">
        <v>6545.5</v>
      </c>
      <c r="L2329">
        <v>4673.5</v>
      </c>
      <c r="M2329">
        <v>202.99999999999997</v>
      </c>
    </row>
    <row r="2330" spans="2:13" x14ac:dyDescent="0.3">
      <c r="B2330" s="5">
        <v>46054</v>
      </c>
      <c r="C2330" t="s">
        <v>49</v>
      </c>
      <c r="D2330" t="s">
        <v>47</v>
      </c>
      <c r="E2330" t="s">
        <v>21</v>
      </c>
      <c r="F2330" t="s">
        <v>19</v>
      </c>
      <c r="G2330">
        <v>13</v>
      </c>
      <c r="H2330">
        <v>238.2</v>
      </c>
      <c r="I2330">
        <v>157.63999999999999</v>
      </c>
      <c r="J2330">
        <v>4.0599999999999996</v>
      </c>
      <c r="K2330">
        <v>3096.6</v>
      </c>
      <c r="L2330">
        <v>2049.3199999999997</v>
      </c>
      <c r="M2330">
        <v>52.779999999999994</v>
      </c>
    </row>
    <row r="2331" spans="2:13" x14ac:dyDescent="0.3">
      <c r="B2331" s="5">
        <v>46054</v>
      </c>
      <c r="C2331" t="s">
        <v>41</v>
      </c>
      <c r="D2331" t="s">
        <v>42</v>
      </c>
      <c r="E2331" t="s">
        <v>16</v>
      </c>
      <c r="F2331" t="s">
        <v>19</v>
      </c>
      <c r="G2331">
        <v>53</v>
      </c>
      <c r="H2331">
        <v>199.99</v>
      </c>
      <c r="I2331">
        <v>115.69</v>
      </c>
      <c r="J2331">
        <v>4.0599999999999996</v>
      </c>
      <c r="K2331">
        <v>10599.470000000001</v>
      </c>
      <c r="L2331">
        <v>6131.57</v>
      </c>
      <c r="M2331">
        <v>215.17999999999998</v>
      </c>
    </row>
    <row r="2332" spans="2:13" x14ac:dyDescent="0.3">
      <c r="B2332" s="5">
        <v>46054</v>
      </c>
      <c r="C2332" t="s">
        <v>43</v>
      </c>
      <c r="D2332" t="s">
        <v>42</v>
      </c>
      <c r="E2332" t="s">
        <v>21</v>
      </c>
      <c r="F2332" t="s">
        <v>19</v>
      </c>
      <c r="G2332">
        <v>21</v>
      </c>
      <c r="H2332">
        <v>157.19999999999999</v>
      </c>
      <c r="I2332">
        <v>95.19</v>
      </c>
      <c r="J2332">
        <v>4.0599999999999996</v>
      </c>
      <c r="K2332">
        <v>3301.2</v>
      </c>
      <c r="L2332">
        <v>1998.99</v>
      </c>
      <c r="M2332">
        <v>85.259999999999991</v>
      </c>
    </row>
    <row r="2333" spans="2:13" x14ac:dyDescent="0.3">
      <c r="B2333" s="5">
        <v>46054</v>
      </c>
      <c r="C2333" t="s">
        <v>38</v>
      </c>
      <c r="D2333" t="s">
        <v>37</v>
      </c>
      <c r="E2333" t="s">
        <v>21</v>
      </c>
      <c r="F2333" t="s">
        <v>19</v>
      </c>
      <c r="G2333">
        <v>16</v>
      </c>
      <c r="H2333">
        <v>216.46</v>
      </c>
      <c r="I2333">
        <v>170.18</v>
      </c>
      <c r="J2333">
        <v>4.0599999999999996</v>
      </c>
      <c r="K2333">
        <v>3463.36</v>
      </c>
      <c r="L2333">
        <v>2722.88</v>
      </c>
      <c r="M2333">
        <v>64.959999999999994</v>
      </c>
    </row>
    <row r="2334" spans="2:13" x14ac:dyDescent="0.3">
      <c r="B2334" s="5">
        <v>46054</v>
      </c>
      <c r="C2334" t="s">
        <v>40</v>
      </c>
      <c r="D2334" t="s">
        <v>37</v>
      </c>
      <c r="E2334" t="s">
        <v>21</v>
      </c>
      <c r="F2334" t="s">
        <v>19</v>
      </c>
      <c r="G2334">
        <v>18</v>
      </c>
      <c r="H2334">
        <v>139.77000000000001</v>
      </c>
      <c r="I2334">
        <v>109.84</v>
      </c>
      <c r="J2334">
        <v>4.0599999999999996</v>
      </c>
      <c r="K2334">
        <v>2515.86</v>
      </c>
      <c r="L2334">
        <v>1977.1200000000001</v>
      </c>
      <c r="M2334">
        <v>73.08</v>
      </c>
    </row>
    <row r="2335" spans="2:13" x14ac:dyDescent="0.3">
      <c r="B2335" s="5">
        <v>46082</v>
      </c>
      <c r="C2335" t="s">
        <v>23</v>
      </c>
      <c r="D2335" t="s">
        <v>15</v>
      </c>
      <c r="E2335" t="s">
        <v>20</v>
      </c>
      <c r="F2335" t="s">
        <v>19</v>
      </c>
      <c r="G2335">
        <v>162</v>
      </c>
      <c r="H2335">
        <v>108.95</v>
      </c>
      <c r="I2335">
        <v>92.01</v>
      </c>
      <c r="J2335">
        <v>4.0599999999999996</v>
      </c>
      <c r="K2335">
        <v>17649.900000000001</v>
      </c>
      <c r="L2335">
        <v>14905.62</v>
      </c>
      <c r="M2335">
        <v>657.71999999999991</v>
      </c>
    </row>
    <row r="2336" spans="2:13" x14ac:dyDescent="0.3">
      <c r="B2336" s="5">
        <v>46082</v>
      </c>
      <c r="C2336" t="s">
        <v>24</v>
      </c>
      <c r="D2336" t="s">
        <v>15</v>
      </c>
      <c r="E2336" t="s">
        <v>16</v>
      </c>
      <c r="F2336" t="s">
        <v>19</v>
      </c>
      <c r="G2336">
        <v>109</v>
      </c>
      <c r="H2336">
        <v>208.01</v>
      </c>
      <c r="I2336">
        <v>154.94</v>
      </c>
      <c r="J2336">
        <v>4.0599999999999996</v>
      </c>
      <c r="K2336">
        <v>22673.09</v>
      </c>
      <c r="L2336">
        <v>16888.46</v>
      </c>
      <c r="M2336">
        <v>442.53999999999996</v>
      </c>
    </row>
    <row r="2337" spans="2:13" x14ac:dyDescent="0.3">
      <c r="B2337" s="5">
        <v>46082</v>
      </c>
      <c r="C2337" t="s">
        <v>25</v>
      </c>
      <c r="D2337" t="s">
        <v>15</v>
      </c>
      <c r="E2337" t="s">
        <v>20</v>
      </c>
      <c r="F2337" t="s">
        <v>19</v>
      </c>
      <c r="G2337">
        <v>34</v>
      </c>
      <c r="H2337">
        <v>317.45999999999998</v>
      </c>
      <c r="I2337">
        <v>272.18</v>
      </c>
      <c r="J2337">
        <v>4.0599999999999996</v>
      </c>
      <c r="K2337">
        <v>10793.64</v>
      </c>
      <c r="L2337">
        <v>9254.1200000000008</v>
      </c>
      <c r="M2337">
        <v>138.04</v>
      </c>
    </row>
    <row r="2338" spans="2:13" x14ac:dyDescent="0.3">
      <c r="B2338" s="5">
        <v>46082</v>
      </c>
      <c r="C2338" t="s">
        <v>25</v>
      </c>
      <c r="D2338" t="s">
        <v>15</v>
      </c>
      <c r="E2338" t="s">
        <v>21</v>
      </c>
      <c r="F2338" t="s">
        <v>19</v>
      </c>
      <c r="G2338">
        <v>21</v>
      </c>
      <c r="H2338">
        <v>344.7</v>
      </c>
      <c r="I2338">
        <v>272.19</v>
      </c>
      <c r="J2338">
        <v>4.0599999999999996</v>
      </c>
      <c r="K2338">
        <v>7238.7</v>
      </c>
      <c r="L2338">
        <v>5715.99</v>
      </c>
      <c r="M2338">
        <v>85.259999999999991</v>
      </c>
    </row>
    <row r="2339" spans="2:13" x14ac:dyDescent="0.3">
      <c r="B2339" s="5">
        <v>46082</v>
      </c>
      <c r="C2339" t="s">
        <v>25</v>
      </c>
      <c r="D2339" t="s">
        <v>15</v>
      </c>
      <c r="E2339" t="s">
        <v>16</v>
      </c>
      <c r="F2339" t="s">
        <v>19</v>
      </c>
      <c r="G2339">
        <v>52</v>
      </c>
      <c r="H2339">
        <v>363.02</v>
      </c>
      <c r="I2339">
        <v>271.89999999999998</v>
      </c>
      <c r="J2339">
        <v>4.0599999999999996</v>
      </c>
      <c r="K2339">
        <v>18877.04</v>
      </c>
      <c r="L2339">
        <v>14138.8</v>
      </c>
      <c r="M2339">
        <v>211.11999999999998</v>
      </c>
    </row>
    <row r="2340" spans="2:13" x14ac:dyDescent="0.3">
      <c r="B2340" s="5">
        <v>46082</v>
      </c>
      <c r="C2340" t="s">
        <v>31</v>
      </c>
      <c r="D2340" t="s">
        <v>32</v>
      </c>
      <c r="E2340" t="s">
        <v>16</v>
      </c>
      <c r="F2340" t="s">
        <v>19</v>
      </c>
      <c r="G2340">
        <v>243</v>
      </c>
      <c r="H2340">
        <v>83.02</v>
      </c>
      <c r="I2340">
        <v>60.04</v>
      </c>
      <c r="J2340">
        <v>4.0599999999999996</v>
      </c>
      <c r="K2340">
        <v>20173.86</v>
      </c>
      <c r="L2340">
        <v>14589.72</v>
      </c>
      <c r="M2340">
        <v>986.57999999999993</v>
      </c>
    </row>
    <row r="2341" spans="2:13" x14ac:dyDescent="0.3">
      <c r="B2341" s="5">
        <v>46082</v>
      </c>
      <c r="C2341" t="s">
        <v>33</v>
      </c>
      <c r="D2341" t="s">
        <v>32</v>
      </c>
      <c r="E2341" t="s">
        <v>20</v>
      </c>
      <c r="F2341" t="s">
        <v>19</v>
      </c>
      <c r="G2341">
        <v>148</v>
      </c>
      <c r="H2341">
        <v>114.62</v>
      </c>
      <c r="I2341">
        <v>94.75</v>
      </c>
      <c r="J2341">
        <v>4.0599999999999996</v>
      </c>
      <c r="K2341">
        <v>16963.760000000002</v>
      </c>
      <c r="L2341">
        <v>14023</v>
      </c>
      <c r="M2341">
        <v>600.88</v>
      </c>
    </row>
    <row r="2342" spans="2:13" x14ac:dyDescent="0.3">
      <c r="B2342" s="5">
        <v>46082</v>
      </c>
      <c r="C2342" t="s">
        <v>46</v>
      </c>
      <c r="D2342" t="s">
        <v>47</v>
      </c>
      <c r="E2342" t="s">
        <v>20</v>
      </c>
      <c r="F2342" t="s">
        <v>19</v>
      </c>
      <c r="G2342">
        <v>55</v>
      </c>
      <c r="H2342">
        <v>130.91</v>
      </c>
      <c r="I2342">
        <v>93.47</v>
      </c>
      <c r="J2342">
        <v>4.0599999999999996</v>
      </c>
      <c r="K2342">
        <v>7200.05</v>
      </c>
      <c r="L2342">
        <v>5140.8500000000004</v>
      </c>
      <c r="M2342">
        <v>223.29999999999998</v>
      </c>
    </row>
    <row r="2343" spans="2:13" x14ac:dyDescent="0.3">
      <c r="B2343" s="5">
        <v>46082</v>
      </c>
      <c r="C2343" t="s">
        <v>49</v>
      </c>
      <c r="D2343" t="s">
        <v>47</v>
      </c>
      <c r="E2343" t="s">
        <v>21</v>
      </c>
      <c r="F2343" t="s">
        <v>19</v>
      </c>
      <c r="G2343">
        <v>13</v>
      </c>
      <c r="H2343">
        <v>238.2</v>
      </c>
      <c r="I2343">
        <v>157.63999999999999</v>
      </c>
      <c r="J2343">
        <v>4.0599999999999996</v>
      </c>
      <c r="K2343">
        <v>3096.6</v>
      </c>
      <c r="L2343">
        <v>2049.3199999999997</v>
      </c>
      <c r="M2343">
        <v>52.779999999999994</v>
      </c>
    </row>
    <row r="2344" spans="2:13" x14ac:dyDescent="0.3">
      <c r="B2344" s="5">
        <v>46082</v>
      </c>
      <c r="C2344" t="s">
        <v>41</v>
      </c>
      <c r="D2344" t="s">
        <v>42</v>
      </c>
      <c r="E2344" t="s">
        <v>16</v>
      </c>
      <c r="F2344" t="s">
        <v>19</v>
      </c>
      <c r="G2344">
        <v>56</v>
      </c>
      <c r="H2344">
        <v>199.99</v>
      </c>
      <c r="I2344">
        <v>115.69</v>
      </c>
      <c r="J2344">
        <v>4.0599999999999996</v>
      </c>
      <c r="K2344">
        <v>11199.44</v>
      </c>
      <c r="L2344">
        <v>6478.6399999999994</v>
      </c>
      <c r="M2344">
        <v>227.35999999999999</v>
      </c>
    </row>
    <row r="2345" spans="2:13" x14ac:dyDescent="0.3">
      <c r="B2345" s="5">
        <v>46082</v>
      </c>
      <c r="C2345" t="s">
        <v>43</v>
      </c>
      <c r="D2345" t="s">
        <v>42</v>
      </c>
      <c r="E2345" t="s">
        <v>21</v>
      </c>
      <c r="F2345" t="s">
        <v>19</v>
      </c>
      <c r="G2345">
        <v>21</v>
      </c>
      <c r="H2345">
        <v>157.19999999999999</v>
      </c>
      <c r="I2345">
        <v>95.19</v>
      </c>
      <c r="J2345">
        <v>4.0599999999999996</v>
      </c>
      <c r="K2345">
        <v>3301.2</v>
      </c>
      <c r="L2345">
        <v>1998.99</v>
      </c>
      <c r="M2345">
        <v>85.259999999999991</v>
      </c>
    </row>
    <row r="2346" spans="2:13" x14ac:dyDescent="0.3">
      <c r="B2346" s="5">
        <v>46082</v>
      </c>
      <c r="C2346" t="s">
        <v>38</v>
      </c>
      <c r="D2346" t="s">
        <v>37</v>
      </c>
      <c r="E2346" t="s">
        <v>21</v>
      </c>
      <c r="F2346" t="s">
        <v>19</v>
      </c>
      <c r="G2346">
        <v>17</v>
      </c>
      <c r="H2346">
        <v>216.46</v>
      </c>
      <c r="I2346">
        <v>170.18</v>
      </c>
      <c r="J2346">
        <v>4.0599999999999996</v>
      </c>
      <c r="K2346">
        <v>3679.82</v>
      </c>
      <c r="L2346">
        <v>2893.06</v>
      </c>
      <c r="M2346">
        <v>69.02</v>
      </c>
    </row>
    <row r="2347" spans="2:13" x14ac:dyDescent="0.3">
      <c r="B2347" s="5">
        <v>46082</v>
      </c>
      <c r="C2347" t="s">
        <v>40</v>
      </c>
      <c r="D2347" t="s">
        <v>37</v>
      </c>
      <c r="E2347" t="s">
        <v>21</v>
      </c>
      <c r="F2347" t="s">
        <v>19</v>
      </c>
      <c r="G2347">
        <v>20</v>
      </c>
      <c r="H2347">
        <v>139.77000000000001</v>
      </c>
      <c r="I2347">
        <v>109.84</v>
      </c>
      <c r="J2347">
        <v>4.0599999999999996</v>
      </c>
      <c r="K2347">
        <v>2795.4</v>
      </c>
      <c r="L2347">
        <v>2196.8000000000002</v>
      </c>
      <c r="M2347">
        <v>81.199999999999989</v>
      </c>
    </row>
    <row r="2348" spans="2:13" x14ac:dyDescent="0.3">
      <c r="B2348" s="5">
        <v>46113</v>
      </c>
      <c r="C2348" t="s">
        <v>23</v>
      </c>
      <c r="D2348" t="s">
        <v>15</v>
      </c>
      <c r="E2348" t="s">
        <v>20</v>
      </c>
      <c r="F2348" t="s">
        <v>19</v>
      </c>
      <c r="G2348">
        <v>187</v>
      </c>
      <c r="H2348">
        <v>108.95</v>
      </c>
      <c r="I2348">
        <v>92.01</v>
      </c>
      <c r="J2348">
        <v>4.0599999999999996</v>
      </c>
      <c r="K2348">
        <v>20373.650000000001</v>
      </c>
      <c r="L2348">
        <v>17205.870000000003</v>
      </c>
      <c r="M2348">
        <v>759.21999999999991</v>
      </c>
    </row>
    <row r="2349" spans="2:13" x14ac:dyDescent="0.3">
      <c r="B2349" s="5">
        <v>46113</v>
      </c>
      <c r="C2349" t="s">
        <v>24</v>
      </c>
      <c r="D2349" t="s">
        <v>15</v>
      </c>
      <c r="E2349" t="s">
        <v>16</v>
      </c>
      <c r="F2349" t="s">
        <v>19</v>
      </c>
      <c r="G2349">
        <v>118</v>
      </c>
      <c r="H2349">
        <v>208.01</v>
      </c>
      <c r="I2349">
        <v>154.94</v>
      </c>
      <c r="J2349">
        <v>4.0599999999999996</v>
      </c>
      <c r="K2349">
        <v>24545.18</v>
      </c>
      <c r="L2349">
        <v>18282.919999999998</v>
      </c>
      <c r="M2349">
        <v>479.07999999999993</v>
      </c>
    </row>
    <row r="2350" spans="2:13" x14ac:dyDescent="0.3">
      <c r="B2350" s="5">
        <v>46113</v>
      </c>
      <c r="C2350" t="s">
        <v>25</v>
      </c>
      <c r="D2350" t="s">
        <v>15</v>
      </c>
      <c r="E2350" t="s">
        <v>20</v>
      </c>
      <c r="F2350" t="s">
        <v>19</v>
      </c>
      <c r="G2350">
        <v>38</v>
      </c>
      <c r="H2350">
        <v>317.45999999999998</v>
      </c>
      <c r="I2350">
        <v>272.18</v>
      </c>
      <c r="J2350">
        <v>4.0599999999999996</v>
      </c>
      <c r="K2350">
        <v>12063.48</v>
      </c>
      <c r="L2350">
        <v>10342.84</v>
      </c>
      <c r="M2350">
        <v>154.27999999999997</v>
      </c>
    </row>
    <row r="2351" spans="2:13" x14ac:dyDescent="0.3">
      <c r="B2351" s="5">
        <v>46113</v>
      </c>
      <c r="C2351" t="s">
        <v>25</v>
      </c>
      <c r="D2351" t="s">
        <v>15</v>
      </c>
      <c r="E2351" t="s">
        <v>21</v>
      </c>
      <c r="F2351" t="s">
        <v>19</v>
      </c>
      <c r="G2351">
        <v>23</v>
      </c>
      <c r="H2351">
        <v>344.7</v>
      </c>
      <c r="I2351">
        <v>272.19</v>
      </c>
      <c r="J2351">
        <v>4.0599999999999996</v>
      </c>
      <c r="K2351">
        <v>7928.0999999999995</v>
      </c>
      <c r="L2351">
        <v>6260.37</v>
      </c>
      <c r="M2351">
        <v>93.38</v>
      </c>
    </row>
    <row r="2352" spans="2:13" x14ac:dyDescent="0.3">
      <c r="B2352" s="5">
        <v>46113</v>
      </c>
      <c r="C2352" t="s">
        <v>25</v>
      </c>
      <c r="D2352" t="s">
        <v>15</v>
      </c>
      <c r="E2352" t="s">
        <v>16</v>
      </c>
      <c r="F2352" t="s">
        <v>19</v>
      </c>
      <c r="G2352">
        <v>57</v>
      </c>
      <c r="H2352">
        <v>363.02</v>
      </c>
      <c r="I2352">
        <v>271.89999999999998</v>
      </c>
      <c r="J2352">
        <v>4.0599999999999996</v>
      </c>
      <c r="K2352">
        <v>20692.14</v>
      </c>
      <c r="L2352">
        <v>15498.3</v>
      </c>
      <c r="M2352">
        <v>231.42</v>
      </c>
    </row>
    <row r="2353" spans="2:13" x14ac:dyDescent="0.3">
      <c r="B2353" s="5">
        <v>46113</v>
      </c>
      <c r="C2353" t="s">
        <v>31</v>
      </c>
      <c r="D2353" t="s">
        <v>32</v>
      </c>
      <c r="E2353" t="s">
        <v>16</v>
      </c>
      <c r="F2353" t="s">
        <v>19</v>
      </c>
      <c r="G2353">
        <v>234</v>
      </c>
      <c r="H2353">
        <v>83.02</v>
      </c>
      <c r="I2353">
        <v>60.04</v>
      </c>
      <c r="J2353">
        <v>4.0599999999999996</v>
      </c>
      <c r="K2353">
        <v>19426.68</v>
      </c>
      <c r="L2353">
        <v>14049.36</v>
      </c>
      <c r="M2353">
        <v>950.04</v>
      </c>
    </row>
    <row r="2354" spans="2:13" x14ac:dyDescent="0.3">
      <c r="B2354" s="5">
        <v>46113</v>
      </c>
      <c r="C2354" t="s">
        <v>33</v>
      </c>
      <c r="D2354" t="s">
        <v>32</v>
      </c>
      <c r="E2354" t="s">
        <v>20</v>
      </c>
      <c r="F2354" t="s">
        <v>19</v>
      </c>
      <c r="G2354">
        <v>150</v>
      </c>
      <c r="H2354">
        <v>114.62</v>
      </c>
      <c r="I2354">
        <v>94.75</v>
      </c>
      <c r="J2354">
        <v>4.0599999999999996</v>
      </c>
      <c r="K2354">
        <v>17193</v>
      </c>
      <c r="L2354">
        <v>14212.5</v>
      </c>
      <c r="M2354">
        <v>608.99999999999989</v>
      </c>
    </row>
    <row r="2355" spans="2:13" x14ac:dyDescent="0.3">
      <c r="B2355" s="5">
        <v>46113</v>
      </c>
      <c r="C2355" t="s">
        <v>46</v>
      </c>
      <c r="D2355" t="s">
        <v>47</v>
      </c>
      <c r="E2355" t="s">
        <v>20</v>
      </c>
      <c r="F2355" t="s">
        <v>19</v>
      </c>
      <c r="G2355">
        <v>56</v>
      </c>
      <c r="H2355">
        <v>130.91</v>
      </c>
      <c r="I2355">
        <v>93.47</v>
      </c>
      <c r="J2355">
        <v>4.0599999999999996</v>
      </c>
      <c r="K2355">
        <v>7330.96</v>
      </c>
      <c r="L2355">
        <v>5234.32</v>
      </c>
      <c r="M2355">
        <v>227.35999999999999</v>
      </c>
    </row>
    <row r="2356" spans="2:13" x14ac:dyDescent="0.3">
      <c r="B2356" s="5">
        <v>46113</v>
      </c>
      <c r="C2356" t="s">
        <v>49</v>
      </c>
      <c r="D2356" t="s">
        <v>47</v>
      </c>
      <c r="E2356" t="s">
        <v>21</v>
      </c>
      <c r="F2356" t="s">
        <v>19</v>
      </c>
      <c r="G2356">
        <v>14</v>
      </c>
      <c r="H2356">
        <v>238.2</v>
      </c>
      <c r="I2356">
        <v>157.63999999999999</v>
      </c>
      <c r="J2356">
        <v>4.0599999999999996</v>
      </c>
      <c r="K2356">
        <v>3334.7999999999997</v>
      </c>
      <c r="L2356">
        <v>2206.96</v>
      </c>
      <c r="M2356">
        <v>56.839999999999996</v>
      </c>
    </row>
    <row r="2357" spans="2:13" x14ac:dyDescent="0.3">
      <c r="B2357" s="5">
        <v>46113</v>
      </c>
      <c r="C2357" t="s">
        <v>41</v>
      </c>
      <c r="D2357" t="s">
        <v>42</v>
      </c>
      <c r="E2357" t="s">
        <v>16</v>
      </c>
      <c r="F2357" t="s">
        <v>19</v>
      </c>
      <c r="G2357">
        <v>58</v>
      </c>
      <c r="H2357">
        <v>199.99</v>
      </c>
      <c r="I2357">
        <v>115.69</v>
      </c>
      <c r="J2357">
        <v>4.0599999999999996</v>
      </c>
      <c r="K2357">
        <v>11599.42</v>
      </c>
      <c r="L2357">
        <v>6710.0199999999995</v>
      </c>
      <c r="M2357">
        <v>235.48</v>
      </c>
    </row>
    <row r="2358" spans="2:13" x14ac:dyDescent="0.3">
      <c r="B2358" s="5">
        <v>46113</v>
      </c>
      <c r="C2358" t="s">
        <v>43</v>
      </c>
      <c r="D2358" t="s">
        <v>42</v>
      </c>
      <c r="E2358" t="s">
        <v>21</v>
      </c>
      <c r="F2358" t="s">
        <v>19</v>
      </c>
      <c r="G2358">
        <v>22</v>
      </c>
      <c r="H2358">
        <v>157.19999999999999</v>
      </c>
      <c r="I2358">
        <v>95.19</v>
      </c>
      <c r="J2358">
        <v>4.0599999999999996</v>
      </c>
      <c r="K2358">
        <v>3458.3999999999996</v>
      </c>
      <c r="L2358">
        <v>2094.1799999999998</v>
      </c>
      <c r="M2358">
        <v>89.32</v>
      </c>
    </row>
    <row r="2359" spans="2:13" x14ac:dyDescent="0.3">
      <c r="B2359" s="5">
        <v>46113</v>
      </c>
      <c r="C2359" t="s">
        <v>38</v>
      </c>
      <c r="D2359" t="s">
        <v>37</v>
      </c>
      <c r="E2359" t="s">
        <v>21</v>
      </c>
      <c r="F2359" t="s">
        <v>19</v>
      </c>
      <c r="G2359">
        <v>19</v>
      </c>
      <c r="H2359">
        <v>216.46</v>
      </c>
      <c r="I2359">
        <v>170.18</v>
      </c>
      <c r="J2359">
        <v>4.0599999999999996</v>
      </c>
      <c r="K2359">
        <v>4112.74</v>
      </c>
      <c r="L2359">
        <v>3233.42</v>
      </c>
      <c r="M2359">
        <v>77.139999999999986</v>
      </c>
    </row>
    <row r="2360" spans="2:13" x14ac:dyDescent="0.3">
      <c r="B2360" s="5">
        <v>46113</v>
      </c>
      <c r="C2360" t="s">
        <v>40</v>
      </c>
      <c r="D2360" t="s">
        <v>37</v>
      </c>
      <c r="E2360" t="s">
        <v>21</v>
      </c>
      <c r="F2360" t="s">
        <v>19</v>
      </c>
      <c r="G2360">
        <v>22</v>
      </c>
      <c r="H2360">
        <v>139.77000000000001</v>
      </c>
      <c r="I2360">
        <v>109.84</v>
      </c>
      <c r="J2360">
        <v>4.0599999999999996</v>
      </c>
      <c r="K2360">
        <v>3074.94</v>
      </c>
      <c r="L2360">
        <v>2416.48</v>
      </c>
      <c r="M2360">
        <v>89.32</v>
      </c>
    </row>
    <row r="2361" spans="2:13" x14ac:dyDescent="0.3">
      <c r="B2361" s="5">
        <v>46143</v>
      </c>
      <c r="C2361" t="s">
        <v>23</v>
      </c>
      <c r="D2361" t="s">
        <v>15</v>
      </c>
      <c r="E2361" t="s">
        <v>20</v>
      </c>
      <c r="F2361" t="s">
        <v>19</v>
      </c>
      <c r="G2361">
        <v>205</v>
      </c>
      <c r="H2361">
        <v>108.95</v>
      </c>
      <c r="I2361">
        <v>92.01</v>
      </c>
      <c r="J2361">
        <v>4.0599999999999996</v>
      </c>
      <c r="K2361">
        <v>22334.75</v>
      </c>
      <c r="L2361">
        <v>18862.05</v>
      </c>
      <c r="M2361">
        <v>832.3</v>
      </c>
    </row>
    <row r="2362" spans="2:13" x14ac:dyDescent="0.3">
      <c r="B2362" s="5">
        <v>46143</v>
      </c>
      <c r="C2362" t="s">
        <v>24</v>
      </c>
      <c r="D2362" t="s">
        <v>15</v>
      </c>
      <c r="E2362" t="s">
        <v>16</v>
      </c>
      <c r="F2362" t="s">
        <v>19</v>
      </c>
      <c r="G2362">
        <v>136</v>
      </c>
      <c r="H2362">
        <v>208.01</v>
      </c>
      <c r="I2362">
        <v>154.94</v>
      </c>
      <c r="J2362">
        <v>4.0599999999999996</v>
      </c>
      <c r="K2362">
        <v>28289.360000000001</v>
      </c>
      <c r="L2362">
        <v>21071.84</v>
      </c>
      <c r="M2362">
        <v>552.16</v>
      </c>
    </row>
    <row r="2363" spans="2:13" x14ac:dyDescent="0.3">
      <c r="B2363" s="5">
        <v>46143</v>
      </c>
      <c r="C2363" t="s">
        <v>25</v>
      </c>
      <c r="D2363" t="s">
        <v>15</v>
      </c>
      <c r="E2363" t="s">
        <v>20</v>
      </c>
      <c r="F2363" t="s">
        <v>19</v>
      </c>
      <c r="G2363">
        <v>42</v>
      </c>
      <c r="H2363">
        <v>317.45999999999998</v>
      </c>
      <c r="I2363">
        <v>272.18</v>
      </c>
      <c r="J2363">
        <v>4.0599999999999996</v>
      </c>
      <c r="K2363">
        <v>13333.32</v>
      </c>
      <c r="L2363">
        <v>11431.56</v>
      </c>
      <c r="M2363">
        <v>170.51999999999998</v>
      </c>
    </row>
    <row r="2364" spans="2:13" x14ac:dyDescent="0.3">
      <c r="B2364" s="5">
        <v>46143</v>
      </c>
      <c r="C2364" t="s">
        <v>25</v>
      </c>
      <c r="D2364" t="s">
        <v>15</v>
      </c>
      <c r="E2364" t="s">
        <v>21</v>
      </c>
      <c r="F2364" t="s">
        <v>19</v>
      </c>
      <c r="G2364">
        <v>24</v>
      </c>
      <c r="H2364">
        <v>344.7</v>
      </c>
      <c r="I2364">
        <v>272.19</v>
      </c>
      <c r="J2364">
        <v>4.0599999999999996</v>
      </c>
      <c r="K2364">
        <v>8272.7999999999993</v>
      </c>
      <c r="L2364">
        <v>6532.5599999999995</v>
      </c>
      <c r="M2364">
        <v>97.44</v>
      </c>
    </row>
    <row r="2365" spans="2:13" x14ac:dyDescent="0.3">
      <c r="B2365" s="5">
        <v>46143</v>
      </c>
      <c r="C2365" t="s">
        <v>25</v>
      </c>
      <c r="D2365" t="s">
        <v>15</v>
      </c>
      <c r="E2365" t="s">
        <v>16</v>
      </c>
      <c r="F2365" t="s">
        <v>19</v>
      </c>
      <c r="G2365">
        <v>60</v>
      </c>
      <c r="H2365">
        <v>363.02</v>
      </c>
      <c r="I2365">
        <v>271.89999999999998</v>
      </c>
      <c r="J2365">
        <v>4.0599999999999996</v>
      </c>
      <c r="K2365">
        <v>21781.199999999997</v>
      </c>
      <c r="L2365">
        <v>16313.999999999998</v>
      </c>
      <c r="M2365">
        <v>243.59999999999997</v>
      </c>
    </row>
    <row r="2366" spans="2:13" x14ac:dyDescent="0.3">
      <c r="B2366" s="5">
        <v>46143</v>
      </c>
      <c r="C2366" t="s">
        <v>31</v>
      </c>
      <c r="D2366" t="s">
        <v>32</v>
      </c>
      <c r="E2366" t="s">
        <v>16</v>
      </c>
      <c r="F2366" t="s">
        <v>19</v>
      </c>
      <c r="G2366">
        <v>253</v>
      </c>
      <c r="H2366">
        <v>83.02</v>
      </c>
      <c r="I2366">
        <v>60.04</v>
      </c>
      <c r="J2366">
        <v>4.0599999999999996</v>
      </c>
      <c r="K2366">
        <v>21004.059999999998</v>
      </c>
      <c r="L2366">
        <v>15190.119999999999</v>
      </c>
      <c r="M2366">
        <v>1027.1799999999998</v>
      </c>
    </row>
    <row r="2367" spans="2:13" x14ac:dyDescent="0.3">
      <c r="B2367" s="5">
        <v>46143</v>
      </c>
      <c r="C2367" t="s">
        <v>33</v>
      </c>
      <c r="D2367" t="s">
        <v>32</v>
      </c>
      <c r="E2367" t="s">
        <v>20</v>
      </c>
      <c r="F2367" t="s">
        <v>19</v>
      </c>
      <c r="G2367">
        <v>143</v>
      </c>
      <c r="H2367">
        <v>114.62</v>
      </c>
      <c r="I2367">
        <v>94.75</v>
      </c>
      <c r="J2367">
        <v>4.0599999999999996</v>
      </c>
      <c r="K2367">
        <v>16390.66</v>
      </c>
      <c r="L2367">
        <v>13549.25</v>
      </c>
      <c r="M2367">
        <v>580.57999999999993</v>
      </c>
    </row>
    <row r="2368" spans="2:13" x14ac:dyDescent="0.3">
      <c r="B2368" s="5">
        <v>46143</v>
      </c>
      <c r="C2368" t="s">
        <v>46</v>
      </c>
      <c r="D2368" t="s">
        <v>47</v>
      </c>
      <c r="E2368" t="s">
        <v>20</v>
      </c>
      <c r="F2368" t="s">
        <v>19</v>
      </c>
      <c r="G2368">
        <v>53</v>
      </c>
      <c r="H2368">
        <v>130.91</v>
      </c>
      <c r="I2368">
        <v>93.47</v>
      </c>
      <c r="J2368">
        <v>4.0599999999999996</v>
      </c>
      <c r="K2368">
        <v>6938.23</v>
      </c>
      <c r="L2368">
        <v>4953.91</v>
      </c>
      <c r="M2368">
        <v>215.17999999999998</v>
      </c>
    </row>
    <row r="2369" spans="2:13" x14ac:dyDescent="0.3">
      <c r="B2369" s="5">
        <v>46143</v>
      </c>
      <c r="C2369" t="s">
        <v>49</v>
      </c>
      <c r="D2369" t="s">
        <v>47</v>
      </c>
      <c r="E2369" t="s">
        <v>21</v>
      </c>
      <c r="F2369" t="s">
        <v>19</v>
      </c>
      <c r="G2369">
        <v>14</v>
      </c>
      <c r="H2369">
        <v>238.2</v>
      </c>
      <c r="I2369">
        <v>157.63999999999999</v>
      </c>
      <c r="J2369">
        <v>4.0599999999999996</v>
      </c>
      <c r="K2369">
        <v>3334.7999999999997</v>
      </c>
      <c r="L2369">
        <v>2206.96</v>
      </c>
      <c r="M2369">
        <v>56.839999999999996</v>
      </c>
    </row>
    <row r="2370" spans="2:13" x14ac:dyDescent="0.3">
      <c r="B2370" s="5">
        <v>46143</v>
      </c>
      <c r="C2370" t="s">
        <v>41</v>
      </c>
      <c r="D2370" t="s">
        <v>42</v>
      </c>
      <c r="E2370" t="s">
        <v>16</v>
      </c>
      <c r="F2370" t="s">
        <v>19</v>
      </c>
      <c r="G2370">
        <v>63</v>
      </c>
      <c r="H2370">
        <v>199.99</v>
      </c>
      <c r="I2370">
        <v>115.69</v>
      </c>
      <c r="J2370">
        <v>4.0599999999999996</v>
      </c>
      <c r="K2370">
        <v>12599.37</v>
      </c>
      <c r="L2370">
        <v>7288.47</v>
      </c>
      <c r="M2370">
        <v>255.77999999999997</v>
      </c>
    </row>
    <row r="2371" spans="2:13" x14ac:dyDescent="0.3">
      <c r="B2371" s="5">
        <v>46143</v>
      </c>
      <c r="C2371" t="s">
        <v>43</v>
      </c>
      <c r="D2371" t="s">
        <v>42</v>
      </c>
      <c r="E2371" t="s">
        <v>21</v>
      </c>
      <c r="F2371" t="s">
        <v>19</v>
      </c>
      <c r="G2371">
        <v>22</v>
      </c>
      <c r="H2371">
        <v>157.19999999999999</v>
      </c>
      <c r="I2371">
        <v>95.19</v>
      </c>
      <c r="J2371">
        <v>4.0599999999999996</v>
      </c>
      <c r="K2371">
        <v>3458.3999999999996</v>
      </c>
      <c r="L2371">
        <v>2094.1799999999998</v>
      </c>
      <c r="M2371">
        <v>89.32</v>
      </c>
    </row>
    <row r="2372" spans="2:13" x14ac:dyDescent="0.3">
      <c r="B2372" s="5">
        <v>46143</v>
      </c>
      <c r="C2372" t="s">
        <v>38</v>
      </c>
      <c r="D2372" t="s">
        <v>37</v>
      </c>
      <c r="E2372" t="s">
        <v>21</v>
      </c>
      <c r="F2372" t="s">
        <v>19</v>
      </c>
      <c r="G2372">
        <v>23</v>
      </c>
      <c r="H2372">
        <v>216.46</v>
      </c>
      <c r="I2372">
        <v>170.18</v>
      </c>
      <c r="J2372">
        <v>4.0599999999999996</v>
      </c>
      <c r="K2372">
        <v>4978.58</v>
      </c>
      <c r="L2372">
        <v>3914.1400000000003</v>
      </c>
      <c r="M2372">
        <v>93.38</v>
      </c>
    </row>
    <row r="2373" spans="2:13" x14ac:dyDescent="0.3">
      <c r="B2373" s="5">
        <v>46143</v>
      </c>
      <c r="C2373" t="s">
        <v>40</v>
      </c>
      <c r="D2373" t="s">
        <v>37</v>
      </c>
      <c r="E2373" t="s">
        <v>21</v>
      </c>
      <c r="F2373" t="s">
        <v>19</v>
      </c>
      <c r="G2373">
        <v>27</v>
      </c>
      <c r="H2373">
        <v>139.77000000000001</v>
      </c>
      <c r="I2373">
        <v>109.84</v>
      </c>
      <c r="J2373">
        <v>4.0599999999999996</v>
      </c>
      <c r="K2373">
        <v>3773.7900000000004</v>
      </c>
      <c r="L2373">
        <v>2965.6800000000003</v>
      </c>
      <c r="M2373">
        <v>109.61999999999999</v>
      </c>
    </row>
    <row r="2374" spans="2:13" x14ac:dyDescent="0.3">
      <c r="B2374" s="5">
        <v>46174</v>
      </c>
      <c r="C2374" t="s">
        <v>23</v>
      </c>
      <c r="D2374" t="s">
        <v>15</v>
      </c>
      <c r="E2374" t="s">
        <v>20</v>
      </c>
      <c r="F2374" t="s">
        <v>19</v>
      </c>
      <c r="G2374">
        <v>212</v>
      </c>
      <c r="H2374">
        <v>108.95</v>
      </c>
      <c r="I2374">
        <v>92.01</v>
      </c>
      <c r="J2374">
        <v>4.0599999999999996</v>
      </c>
      <c r="K2374">
        <v>23097.4</v>
      </c>
      <c r="L2374">
        <v>19506.120000000003</v>
      </c>
      <c r="M2374">
        <v>860.71999999999991</v>
      </c>
    </row>
    <row r="2375" spans="2:13" x14ac:dyDescent="0.3">
      <c r="B2375" s="5">
        <v>46174</v>
      </c>
      <c r="C2375" t="s">
        <v>24</v>
      </c>
      <c r="D2375" t="s">
        <v>15</v>
      </c>
      <c r="E2375" t="s">
        <v>16</v>
      </c>
      <c r="F2375" t="s">
        <v>19</v>
      </c>
      <c r="G2375">
        <v>137</v>
      </c>
      <c r="H2375">
        <v>208.01</v>
      </c>
      <c r="I2375">
        <v>154.94</v>
      </c>
      <c r="J2375">
        <v>4.0599999999999996</v>
      </c>
      <c r="K2375">
        <v>28497.37</v>
      </c>
      <c r="L2375">
        <v>21226.78</v>
      </c>
      <c r="M2375">
        <v>556.21999999999991</v>
      </c>
    </row>
    <row r="2376" spans="2:13" x14ac:dyDescent="0.3">
      <c r="B2376" s="5">
        <v>46174</v>
      </c>
      <c r="C2376" t="s">
        <v>25</v>
      </c>
      <c r="D2376" t="s">
        <v>15</v>
      </c>
      <c r="E2376" t="s">
        <v>20</v>
      </c>
      <c r="F2376" t="s">
        <v>19</v>
      </c>
      <c r="G2376">
        <v>46</v>
      </c>
      <c r="H2376">
        <v>317.45999999999998</v>
      </c>
      <c r="I2376">
        <v>272.18</v>
      </c>
      <c r="J2376">
        <v>4.0599999999999996</v>
      </c>
      <c r="K2376">
        <v>14603.16</v>
      </c>
      <c r="L2376">
        <v>12520.28</v>
      </c>
      <c r="M2376">
        <v>186.76</v>
      </c>
    </row>
    <row r="2377" spans="2:13" x14ac:dyDescent="0.3">
      <c r="B2377" s="5">
        <v>46174</v>
      </c>
      <c r="C2377" t="s">
        <v>25</v>
      </c>
      <c r="D2377" t="s">
        <v>15</v>
      </c>
      <c r="E2377" t="s">
        <v>21</v>
      </c>
      <c r="F2377" t="s">
        <v>19</v>
      </c>
      <c r="G2377">
        <v>27</v>
      </c>
      <c r="H2377">
        <v>344.7</v>
      </c>
      <c r="I2377">
        <v>272.19</v>
      </c>
      <c r="J2377">
        <v>4.0599999999999996</v>
      </c>
      <c r="K2377">
        <v>9306.9</v>
      </c>
      <c r="L2377">
        <v>7349.13</v>
      </c>
      <c r="M2377">
        <v>109.61999999999999</v>
      </c>
    </row>
    <row r="2378" spans="2:13" x14ac:dyDescent="0.3">
      <c r="B2378" s="5">
        <v>46174</v>
      </c>
      <c r="C2378" t="s">
        <v>25</v>
      </c>
      <c r="D2378" t="s">
        <v>15</v>
      </c>
      <c r="E2378" t="s">
        <v>16</v>
      </c>
      <c r="F2378" t="s">
        <v>19</v>
      </c>
      <c r="G2378">
        <v>64</v>
      </c>
      <c r="H2378">
        <v>363.02</v>
      </c>
      <c r="I2378">
        <v>271.89999999999998</v>
      </c>
      <c r="J2378">
        <v>4.0599999999999996</v>
      </c>
      <c r="K2378">
        <v>23233.279999999999</v>
      </c>
      <c r="L2378">
        <v>17401.599999999999</v>
      </c>
      <c r="M2378">
        <v>259.83999999999997</v>
      </c>
    </row>
    <row r="2379" spans="2:13" x14ac:dyDescent="0.3">
      <c r="B2379" s="5">
        <v>46174</v>
      </c>
      <c r="C2379" t="s">
        <v>31</v>
      </c>
      <c r="D2379" t="s">
        <v>32</v>
      </c>
      <c r="E2379" t="s">
        <v>16</v>
      </c>
      <c r="F2379" t="s">
        <v>19</v>
      </c>
      <c r="G2379">
        <v>246</v>
      </c>
      <c r="H2379">
        <v>83.02</v>
      </c>
      <c r="I2379">
        <v>60.04</v>
      </c>
      <c r="J2379">
        <v>4.0599999999999996</v>
      </c>
      <c r="K2379">
        <v>20422.919999999998</v>
      </c>
      <c r="L2379">
        <v>14769.84</v>
      </c>
      <c r="M2379">
        <v>998.75999999999988</v>
      </c>
    </row>
    <row r="2380" spans="2:13" x14ac:dyDescent="0.3">
      <c r="B2380" s="5">
        <v>46174</v>
      </c>
      <c r="C2380" t="s">
        <v>33</v>
      </c>
      <c r="D2380" t="s">
        <v>32</v>
      </c>
      <c r="E2380" t="s">
        <v>20</v>
      </c>
      <c r="F2380" t="s">
        <v>19</v>
      </c>
      <c r="G2380">
        <v>152</v>
      </c>
      <c r="H2380">
        <v>114.62</v>
      </c>
      <c r="I2380">
        <v>94.75</v>
      </c>
      <c r="J2380">
        <v>4.0599999999999996</v>
      </c>
      <c r="K2380">
        <v>17422.240000000002</v>
      </c>
      <c r="L2380">
        <v>14402</v>
      </c>
      <c r="M2380">
        <v>617.11999999999989</v>
      </c>
    </row>
    <row r="2381" spans="2:13" x14ac:dyDescent="0.3">
      <c r="B2381" s="5">
        <v>46174</v>
      </c>
      <c r="C2381" t="s">
        <v>46</v>
      </c>
      <c r="D2381" t="s">
        <v>47</v>
      </c>
      <c r="E2381" t="s">
        <v>20</v>
      </c>
      <c r="F2381" t="s">
        <v>19</v>
      </c>
      <c r="G2381">
        <v>55</v>
      </c>
      <c r="H2381">
        <v>130.91</v>
      </c>
      <c r="I2381">
        <v>93.47</v>
      </c>
      <c r="J2381">
        <v>4.0599999999999996</v>
      </c>
      <c r="K2381">
        <v>7200.05</v>
      </c>
      <c r="L2381">
        <v>5140.8500000000004</v>
      </c>
      <c r="M2381">
        <v>223.29999999999998</v>
      </c>
    </row>
    <row r="2382" spans="2:13" x14ac:dyDescent="0.3">
      <c r="B2382" s="5">
        <v>46174</v>
      </c>
      <c r="C2382" t="s">
        <v>49</v>
      </c>
      <c r="D2382" t="s">
        <v>47</v>
      </c>
      <c r="E2382" t="s">
        <v>21</v>
      </c>
      <c r="F2382" t="s">
        <v>19</v>
      </c>
      <c r="G2382">
        <v>14</v>
      </c>
      <c r="H2382">
        <v>238.2</v>
      </c>
      <c r="I2382">
        <v>157.63999999999999</v>
      </c>
      <c r="J2382">
        <v>4.0599999999999996</v>
      </c>
      <c r="K2382">
        <v>3334.7999999999997</v>
      </c>
      <c r="L2382">
        <v>2206.96</v>
      </c>
      <c r="M2382">
        <v>56.839999999999996</v>
      </c>
    </row>
    <row r="2383" spans="2:13" x14ac:dyDescent="0.3">
      <c r="B2383" s="5">
        <v>46174</v>
      </c>
      <c r="C2383" t="s">
        <v>41</v>
      </c>
      <c r="D2383" t="s">
        <v>42</v>
      </c>
      <c r="E2383" t="s">
        <v>16</v>
      </c>
      <c r="F2383" t="s">
        <v>19</v>
      </c>
      <c r="G2383">
        <v>59</v>
      </c>
      <c r="H2383">
        <v>199.99</v>
      </c>
      <c r="I2383">
        <v>115.69</v>
      </c>
      <c r="J2383">
        <v>4.0599999999999996</v>
      </c>
      <c r="K2383">
        <v>11799.41</v>
      </c>
      <c r="L2383">
        <v>6825.71</v>
      </c>
      <c r="M2383">
        <v>239.53999999999996</v>
      </c>
    </row>
    <row r="2384" spans="2:13" x14ac:dyDescent="0.3">
      <c r="B2384" s="5">
        <v>46174</v>
      </c>
      <c r="C2384" t="s">
        <v>43</v>
      </c>
      <c r="D2384" t="s">
        <v>42</v>
      </c>
      <c r="E2384" t="s">
        <v>21</v>
      </c>
      <c r="F2384" t="s">
        <v>19</v>
      </c>
      <c r="G2384">
        <v>22</v>
      </c>
      <c r="H2384">
        <v>157.19999999999999</v>
      </c>
      <c r="I2384">
        <v>95.19</v>
      </c>
      <c r="J2384">
        <v>4.0599999999999996</v>
      </c>
      <c r="K2384">
        <v>3458.3999999999996</v>
      </c>
      <c r="L2384">
        <v>2094.1799999999998</v>
      </c>
      <c r="M2384">
        <v>89.32</v>
      </c>
    </row>
    <row r="2385" spans="2:13" x14ac:dyDescent="0.3">
      <c r="B2385" s="5">
        <v>46174</v>
      </c>
      <c r="C2385" t="s">
        <v>38</v>
      </c>
      <c r="D2385" t="s">
        <v>37</v>
      </c>
      <c r="E2385" t="s">
        <v>21</v>
      </c>
      <c r="F2385" t="s">
        <v>19</v>
      </c>
      <c r="G2385">
        <v>25</v>
      </c>
      <c r="H2385">
        <v>216.46</v>
      </c>
      <c r="I2385">
        <v>170.18</v>
      </c>
      <c r="J2385">
        <v>4.0599999999999996</v>
      </c>
      <c r="K2385">
        <v>5411.5</v>
      </c>
      <c r="L2385">
        <v>4254.5</v>
      </c>
      <c r="M2385">
        <v>101.49999999999999</v>
      </c>
    </row>
    <row r="2386" spans="2:13" x14ac:dyDescent="0.3">
      <c r="B2386" s="5">
        <v>46174</v>
      </c>
      <c r="C2386" t="s">
        <v>40</v>
      </c>
      <c r="D2386" t="s">
        <v>37</v>
      </c>
      <c r="E2386" t="s">
        <v>21</v>
      </c>
      <c r="F2386" t="s">
        <v>19</v>
      </c>
      <c r="G2386">
        <v>30</v>
      </c>
      <c r="H2386">
        <v>139.77000000000001</v>
      </c>
      <c r="I2386">
        <v>109.84</v>
      </c>
      <c r="J2386">
        <v>4.0599999999999996</v>
      </c>
      <c r="K2386">
        <v>4193.1000000000004</v>
      </c>
      <c r="L2386">
        <v>3295.2000000000003</v>
      </c>
      <c r="M2386">
        <v>121.79999999999998</v>
      </c>
    </row>
    <row r="2387" spans="2:13" x14ac:dyDescent="0.3">
      <c r="B2387" s="5">
        <v>46204</v>
      </c>
      <c r="C2387" t="s">
        <v>23</v>
      </c>
      <c r="D2387" t="s">
        <v>15</v>
      </c>
      <c r="E2387" t="s">
        <v>20</v>
      </c>
      <c r="F2387" t="s">
        <v>19</v>
      </c>
      <c r="G2387">
        <v>213</v>
      </c>
      <c r="H2387">
        <v>108.95</v>
      </c>
      <c r="I2387">
        <v>92.01</v>
      </c>
      <c r="J2387">
        <v>4.0599999999999996</v>
      </c>
      <c r="K2387">
        <v>23206.350000000002</v>
      </c>
      <c r="L2387">
        <v>19598.13</v>
      </c>
      <c r="M2387">
        <v>864.78</v>
      </c>
    </row>
    <row r="2388" spans="2:13" x14ac:dyDescent="0.3">
      <c r="B2388" s="5">
        <v>46204</v>
      </c>
      <c r="C2388" t="s">
        <v>24</v>
      </c>
      <c r="D2388" t="s">
        <v>15</v>
      </c>
      <c r="E2388" t="s">
        <v>16</v>
      </c>
      <c r="F2388" t="s">
        <v>19</v>
      </c>
      <c r="G2388">
        <v>146</v>
      </c>
      <c r="H2388">
        <v>208.01</v>
      </c>
      <c r="I2388">
        <v>154.94</v>
      </c>
      <c r="J2388">
        <v>4.0599999999999996</v>
      </c>
      <c r="K2388">
        <v>30369.46</v>
      </c>
      <c r="L2388">
        <v>22621.239999999998</v>
      </c>
      <c r="M2388">
        <v>592.76</v>
      </c>
    </row>
    <row r="2389" spans="2:13" x14ac:dyDescent="0.3">
      <c r="B2389" s="5">
        <v>46204</v>
      </c>
      <c r="C2389" t="s">
        <v>25</v>
      </c>
      <c r="D2389" t="s">
        <v>15</v>
      </c>
      <c r="E2389" t="s">
        <v>20</v>
      </c>
      <c r="F2389" t="s">
        <v>19</v>
      </c>
      <c r="G2389">
        <v>46</v>
      </c>
      <c r="H2389">
        <v>317.45999999999998</v>
      </c>
      <c r="I2389">
        <v>272.18</v>
      </c>
      <c r="J2389">
        <v>4.0599999999999996</v>
      </c>
      <c r="K2389">
        <v>14603.16</v>
      </c>
      <c r="L2389">
        <v>12520.28</v>
      </c>
      <c r="M2389">
        <v>186.76</v>
      </c>
    </row>
    <row r="2390" spans="2:13" x14ac:dyDescent="0.3">
      <c r="B2390" s="5">
        <v>46204</v>
      </c>
      <c r="C2390" t="s">
        <v>25</v>
      </c>
      <c r="D2390" t="s">
        <v>15</v>
      </c>
      <c r="E2390" t="s">
        <v>21</v>
      </c>
      <c r="F2390" t="s">
        <v>19</v>
      </c>
      <c r="G2390">
        <v>29</v>
      </c>
      <c r="H2390">
        <v>344.7</v>
      </c>
      <c r="I2390">
        <v>272.19</v>
      </c>
      <c r="J2390">
        <v>4.0599999999999996</v>
      </c>
      <c r="K2390">
        <v>9996.2999999999993</v>
      </c>
      <c r="L2390">
        <v>7893.51</v>
      </c>
      <c r="M2390">
        <v>117.74</v>
      </c>
    </row>
    <row r="2391" spans="2:13" x14ac:dyDescent="0.3">
      <c r="B2391" s="5">
        <v>46204</v>
      </c>
      <c r="C2391" t="s">
        <v>25</v>
      </c>
      <c r="D2391" t="s">
        <v>15</v>
      </c>
      <c r="E2391" t="s">
        <v>16</v>
      </c>
      <c r="F2391" t="s">
        <v>19</v>
      </c>
      <c r="G2391">
        <v>65</v>
      </c>
      <c r="H2391">
        <v>363.02</v>
      </c>
      <c r="I2391">
        <v>271.89999999999998</v>
      </c>
      <c r="J2391">
        <v>4.0599999999999996</v>
      </c>
      <c r="K2391">
        <v>23596.3</v>
      </c>
      <c r="L2391">
        <v>17673.5</v>
      </c>
      <c r="M2391">
        <v>263.89999999999998</v>
      </c>
    </row>
    <row r="2392" spans="2:13" x14ac:dyDescent="0.3">
      <c r="B2392" s="5">
        <v>46204</v>
      </c>
      <c r="C2392" t="s">
        <v>31</v>
      </c>
      <c r="D2392" t="s">
        <v>32</v>
      </c>
      <c r="E2392" t="s">
        <v>16</v>
      </c>
      <c r="F2392" t="s">
        <v>19</v>
      </c>
      <c r="G2392">
        <v>253</v>
      </c>
      <c r="H2392">
        <v>83.02</v>
      </c>
      <c r="I2392">
        <v>60.04</v>
      </c>
      <c r="J2392">
        <v>4.0599999999999996</v>
      </c>
      <c r="K2392">
        <v>21004.059999999998</v>
      </c>
      <c r="L2392">
        <v>15190.119999999999</v>
      </c>
      <c r="M2392">
        <v>1027.1799999999998</v>
      </c>
    </row>
    <row r="2393" spans="2:13" x14ac:dyDescent="0.3">
      <c r="B2393" s="5">
        <v>46204</v>
      </c>
      <c r="C2393" t="s">
        <v>33</v>
      </c>
      <c r="D2393" t="s">
        <v>32</v>
      </c>
      <c r="E2393" t="s">
        <v>20</v>
      </c>
      <c r="F2393" t="s">
        <v>19</v>
      </c>
      <c r="G2393">
        <v>149</v>
      </c>
      <c r="H2393">
        <v>114.62</v>
      </c>
      <c r="I2393">
        <v>94.75</v>
      </c>
      <c r="J2393">
        <v>4.0599999999999996</v>
      </c>
      <c r="K2393">
        <v>17078.38</v>
      </c>
      <c r="L2393">
        <v>14117.75</v>
      </c>
      <c r="M2393">
        <v>604.93999999999994</v>
      </c>
    </row>
    <row r="2394" spans="2:13" x14ac:dyDescent="0.3">
      <c r="B2394" s="5">
        <v>46204</v>
      </c>
      <c r="C2394" t="s">
        <v>46</v>
      </c>
      <c r="D2394" t="s">
        <v>47</v>
      </c>
      <c r="E2394" t="s">
        <v>20</v>
      </c>
      <c r="F2394" t="s">
        <v>19</v>
      </c>
      <c r="G2394">
        <v>54</v>
      </c>
      <c r="H2394">
        <v>130.91</v>
      </c>
      <c r="I2394">
        <v>93.47</v>
      </c>
      <c r="J2394">
        <v>4.0599999999999996</v>
      </c>
      <c r="K2394">
        <v>7069.1399999999994</v>
      </c>
      <c r="L2394">
        <v>5047.38</v>
      </c>
      <c r="M2394">
        <v>219.23999999999998</v>
      </c>
    </row>
    <row r="2395" spans="2:13" x14ac:dyDescent="0.3">
      <c r="B2395" s="5">
        <v>46204</v>
      </c>
      <c r="C2395" t="s">
        <v>49</v>
      </c>
      <c r="D2395" t="s">
        <v>47</v>
      </c>
      <c r="E2395" t="s">
        <v>21</v>
      </c>
      <c r="F2395" t="s">
        <v>19</v>
      </c>
      <c r="G2395">
        <v>14</v>
      </c>
      <c r="H2395">
        <v>238.2</v>
      </c>
      <c r="I2395">
        <v>157.63999999999999</v>
      </c>
      <c r="J2395">
        <v>4.0599999999999996</v>
      </c>
      <c r="K2395">
        <v>3334.7999999999997</v>
      </c>
      <c r="L2395">
        <v>2206.96</v>
      </c>
      <c r="M2395">
        <v>56.839999999999996</v>
      </c>
    </row>
    <row r="2396" spans="2:13" x14ac:dyDescent="0.3">
      <c r="B2396" s="5">
        <v>46204</v>
      </c>
      <c r="C2396" t="s">
        <v>41</v>
      </c>
      <c r="D2396" t="s">
        <v>42</v>
      </c>
      <c r="E2396" t="s">
        <v>16</v>
      </c>
      <c r="F2396" t="s">
        <v>19</v>
      </c>
      <c r="G2396">
        <v>60</v>
      </c>
      <c r="H2396">
        <v>199.99</v>
      </c>
      <c r="I2396">
        <v>115.69</v>
      </c>
      <c r="J2396">
        <v>4.0599999999999996</v>
      </c>
      <c r="K2396">
        <v>11999.400000000001</v>
      </c>
      <c r="L2396">
        <v>6941.4</v>
      </c>
      <c r="M2396">
        <v>243.59999999999997</v>
      </c>
    </row>
    <row r="2397" spans="2:13" x14ac:dyDescent="0.3">
      <c r="B2397" s="5">
        <v>46204</v>
      </c>
      <c r="C2397" t="s">
        <v>43</v>
      </c>
      <c r="D2397" t="s">
        <v>42</v>
      </c>
      <c r="E2397" t="s">
        <v>21</v>
      </c>
      <c r="F2397" t="s">
        <v>19</v>
      </c>
      <c r="G2397">
        <v>22</v>
      </c>
      <c r="H2397">
        <v>157.19999999999999</v>
      </c>
      <c r="I2397">
        <v>95.19</v>
      </c>
      <c r="J2397">
        <v>4.0599999999999996</v>
      </c>
      <c r="K2397">
        <v>3458.3999999999996</v>
      </c>
      <c r="L2397">
        <v>2094.1799999999998</v>
      </c>
      <c r="M2397">
        <v>89.32</v>
      </c>
    </row>
    <row r="2398" spans="2:13" x14ac:dyDescent="0.3">
      <c r="B2398" s="5">
        <v>46204</v>
      </c>
      <c r="C2398" t="s">
        <v>38</v>
      </c>
      <c r="D2398" t="s">
        <v>37</v>
      </c>
      <c r="E2398" t="s">
        <v>21</v>
      </c>
      <c r="F2398" t="s">
        <v>19</v>
      </c>
      <c r="G2398">
        <v>23</v>
      </c>
      <c r="H2398">
        <v>216.46</v>
      </c>
      <c r="I2398">
        <v>170.18</v>
      </c>
      <c r="J2398">
        <v>4.0599999999999996</v>
      </c>
      <c r="K2398">
        <v>4978.58</v>
      </c>
      <c r="L2398">
        <v>3914.1400000000003</v>
      </c>
      <c r="M2398">
        <v>93.38</v>
      </c>
    </row>
    <row r="2399" spans="2:13" x14ac:dyDescent="0.3">
      <c r="B2399" s="5">
        <v>46204</v>
      </c>
      <c r="C2399" t="s">
        <v>40</v>
      </c>
      <c r="D2399" t="s">
        <v>37</v>
      </c>
      <c r="E2399" t="s">
        <v>21</v>
      </c>
      <c r="F2399" t="s">
        <v>19</v>
      </c>
      <c r="G2399">
        <v>28</v>
      </c>
      <c r="H2399">
        <v>139.77000000000001</v>
      </c>
      <c r="I2399">
        <v>109.84</v>
      </c>
      <c r="J2399">
        <v>4.0599999999999996</v>
      </c>
      <c r="K2399">
        <v>3913.5600000000004</v>
      </c>
      <c r="L2399">
        <v>3075.52</v>
      </c>
      <c r="M2399">
        <v>113.67999999999999</v>
      </c>
    </row>
    <row r="2400" spans="2:13" x14ac:dyDescent="0.3">
      <c r="B2400" s="5">
        <v>46235</v>
      </c>
      <c r="C2400" t="s">
        <v>23</v>
      </c>
      <c r="D2400" t="s">
        <v>15</v>
      </c>
      <c r="E2400" t="s">
        <v>20</v>
      </c>
      <c r="F2400" t="s">
        <v>19</v>
      </c>
      <c r="G2400">
        <v>213</v>
      </c>
      <c r="H2400">
        <v>108.95</v>
      </c>
      <c r="I2400">
        <v>92.01</v>
      </c>
      <c r="J2400">
        <v>4.0599999999999996</v>
      </c>
      <c r="K2400">
        <v>23206.350000000002</v>
      </c>
      <c r="L2400">
        <v>19598.13</v>
      </c>
      <c r="M2400">
        <v>864.78</v>
      </c>
    </row>
    <row r="2401" spans="2:13" x14ac:dyDescent="0.3">
      <c r="B2401" s="5">
        <v>46235</v>
      </c>
      <c r="C2401" t="s">
        <v>24</v>
      </c>
      <c r="D2401" t="s">
        <v>15</v>
      </c>
      <c r="E2401" t="s">
        <v>16</v>
      </c>
      <c r="F2401" t="s">
        <v>19</v>
      </c>
      <c r="G2401">
        <v>133</v>
      </c>
      <c r="H2401">
        <v>208.01</v>
      </c>
      <c r="I2401">
        <v>154.94</v>
      </c>
      <c r="J2401">
        <v>4.0599999999999996</v>
      </c>
      <c r="K2401">
        <v>27665.329999999998</v>
      </c>
      <c r="L2401">
        <v>20607.02</v>
      </c>
      <c r="M2401">
        <v>539.9799999999999</v>
      </c>
    </row>
    <row r="2402" spans="2:13" x14ac:dyDescent="0.3">
      <c r="B2402" s="5">
        <v>46235</v>
      </c>
      <c r="C2402" t="s">
        <v>25</v>
      </c>
      <c r="D2402" t="s">
        <v>15</v>
      </c>
      <c r="E2402" t="s">
        <v>20</v>
      </c>
      <c r="F2402" t="s">
        <v>19</v>
      </c>
      <c r="G2402">
        <v>44</v>
      </c>
      <c r="H2402">
        <v>317.45999999999998</v>
      </c>
      <c r="I2402">
        <v>272.18</v>
      </c>
      <c r="J2402">
        <v>4.0599999999999996</v>
      </c>
      <c r="K2402">
        <v>13968.24</v>
      </c>
      <c r="L2402">
        <v>11975.92</v>
      </c>
      <c r="M2402">
        <v>178.64</v>
      </c>
    </row>
    <row r="2403" spans="2:13" x14ac:dyDescent="0.3">
      <c r="B2403" s="5">
        <v>46235</v>
      </c>
      <c r="C2403" t="s">
        <v>25</v>
      </c>
      <c r="D2403" t="s">
        <v>15</v>
      </c>
      <c r="E2403" t="s">
        <v>21</v>
      </c>
      <c r="F2403" t="s">
        <v>19</v>
      </c>
      <c r="G2403">
        <v>26</v>
      </c>
      <c r="H2403">
        <v>344.7</v>
      </c>
      <c r="I2403">
        <v>272.19</v>
      </c>
      <c r="J2403">
        <v>4.0599999999999996</v>
      </c>
      <c r="K2403">
        <v>8962.1999999999989</v>
      </c>
      <c r="L2403">
        <v>7076.94</v>
      </c>
      <c r="M2403">
        <v>105.55999999999999</v>
      </c>
    </row>
    <row r="2404" spans="2:13" x14ac:dyDescent="0.3">
      <c r="B2404" s="5">
        <v>46235</v>
      </c>
      <c r="C2404" t="s">
        <v>25</v>
      </c>
      <c r="D2404" t="s">
        <v>15</v>
      </c>
      <c r="E2404" t="s">
        <v>16</v>
      </c>
      <c r="F2404" t="s">
        <v>19</v>
      </c>
      <c r="G2404">
        <v>63</v>
      </c>
      <c r="H2404">
        <v>363.02</v>
      </c>
      <c r="I2404">
        <v>271.89999999999998</v>
      </c>
      <c r="J2404">
        <v>4.0599999999999996</v>
      </c>
      <c r="K2404">
        <v>22870.26</v>
      </c>
      <c r="L2404">
        <v>17129.699999999997</v>
      </c>
      <c r="M2404">
        <v>255.77999999999997</v>
      </c>
    </row>
    <row r="2405" spans="2:13" x14ac:dyDescent="0.3">
      <c r="B2405" s="5">
        <v>46235</v>
      </c>
      <c r="C2405" t="s">
        <v>31</v>
      </c>
      <c r="D2405" t="s">
        <v>32</v>
      </c>
      <c r="E2405" t="s">
        <v>16</v>
      </c>
      <c r="F2405" t="s">
        <v>19</v>
      </c>
      <c r="G2405">
        <v>243</v>
      </c>
      <c r="H2405">
        <v>83.02</v>
      </c>
      <c r="I2405">
        <v>60.04</v>
      </c>
      <c r="J2405">
        <v>4.0599999999999996</v>
      </c>
      <c r="K2405">
        <v>20173.86</v>
      </c>
      <c r="L2405">
        <v>14589.72</v>
      </c>
      <c r="M2405">
        <v>986.57999999999993</v>
      </c>
    </row>
    <row r="2406" spans="2:13" x14ac:dyDescent="0.3">
      <c r="B2406" s="5">
        <v>46235</v>
      </c>
      <c r="C2406" t="s">
        <v>33</v>
      </c>
      <c r="D2406" t="s">
        <v>32</v>
      </c>
      <c r="E2406" t="s">
        <v>20</v>
      </c>
      <c r="F2406" t="s">
        <v>19</v>
      </c>
      <c r="G2406">
        <v>147</v>
      </c>
      <c r="H2406">
        <v>114.62</v>
      </c>
      <c r="I2406">
        <v>94.75</v>
      </c>
      <c r="J2406">
        <v>4.0599999999999996</v>
      </c>
      <c r="K2406">
        <v>16849.14</v>
      </c>
      <c r="L2406">
        <v>13928.25</v>
      </c>
      <c r="M2406">
        <v>596.81999999999994</v>
      </c>
    </row>
    <row r="2407" spans="2:13" x14ac:dyDescent="0.3">
      <c r="B2407" s="5">
        <v>46235</v>
      </c>
      <c r="C2407" t="s">
        <v>46</v>
      </c>
      <c r="D2407" t="s">
        <v>47</v>
      </c>
      <c r="E2407" t="s">
        <v>20</v>
      </c>
      <c r="F2407" t="s">
        <v>19</v>
      </c>
      <c r="G2407">
        <v>54</v>
      </c>
      <c r="H2407">
        <v>130.91</v>
      </c>
      <c r="I2407">
        <v>93.47</v>
      </c>
      <c r="J2407">
        <v>4.0599999999999996</v>
      </c>
      <c r="K2407">
        <v>7069.1399999999994</v>
      </c>
      <c r="L2407">
        <v>5047.38</v>
      </c>
      <c r="M2407">
        <v>219.23999999999998</v>
      </c>
    </row>
    <row r="2408" spans="2:13" x14ac:dyDescent="0.3">
      <c r="B2408" s="5">
        <v>46235</v>
      </c>
      <c r="C2408" t="s">
        <v>49</v>
      </c>
      <c r="D2408" t="s">
        <v>47</v>
      </c>
      <c r="E2408" t="s">
        <v>21</v>
      </c>
      <c r="F2408" t="s">
        <v>19</v>
      </c>
      <c r="G2408">
        <v>14</v>
      </c>
      <c r="H2408">
        <v>238.2</v>
      </c>
      <c r="I2408">
        <v>157.63999999999999</v>
      </c>
      <c r="J2408">
        <v>4.0599999999999996</v>
      </c>
      <c r="K2408">
        <v>3334.7999999999997</v>
      </c>
      <c r="L2408">
        <v>2206.96</v>
      </c>
      <c r="M2408">
        <v>56.839999999999996</v>
      </c>
    </row>
    <row r="2409" spans="2:13" x14ac:dyDescent="0.3">
      <c r="B2409" s="5">
        <v>46235</v>
      </c>
      <c r="C2409" t="s">
        <v>41</v>
      </c>
      <c r="D2409" t="s">
        <v>42</v>
      </c>
      <c r="E2409" t="s">
        <v>16</v>
      </c>
      <c r="F2409" t="s">
        <v>19</v>
      </c>
      <c r="G2409">
        <v>61</v>
      </c>
      <c r="H2409">
        <v>199.99</v>
      </c>
      <c r="I2409">
        <v>115.69</v>
      </c>
      <c r="J2409">
        <v>4.0599999999999996</v>
      </c>
      <c r="K2409">
        <v>12199.390000000001</v>
      </c>
      <c r="L2409">
        <v>7057.09</v>
      </c>
      <c r="M2409">
        <v>247.65999999999997</v>
      </c>
    </row>
    <row r="2410" spans="2:13" x14ac:dyDescent="0.3">
      <c r="B2410" s="5">
        <v>46235</v>
      </c>
      <c r="C2410" t="s">
        <v>43</v>
      </c>
      <c r="D2410" t="s">
        <v>42</v>
      </c>
      <c r="E2410" t="s">
        <v>21</v>
      </c>
      <c r="F2410" t="s">
        <v>19</v>
      </c>
      <c r="G2410">
        <v>22</v>
      </c>
      <c r="H2410">
        <v>157.19999999999999</v>
      </c>
      <c r="I2410">
        <v>95.19</v>
      </c>
      <c r="J2410">
        <v>4.0599999999999996</v>
      </c>
      <c r="K2410">
        <v>3458.3999999999996</v>
      </c>
      <c r="L2410">
        <v>2094.1799999999998</v>
      </c>
      <c r="M2410">
        <v>89.32</v>
      </c>
    </row>
    <row r="2411" spans="2:13" x14ac:dyDescent="0.3">
      <c r="B2411" s="5">
        <v>46235</v>
      </c>
      <c r="C2411" t="s">
        <v>38</v>
      </c>
      <c r="D2411" t="s">
        <v>37</v>
      </c>
      <c r="E2411" t="s">
        <v>21</v>
      </c>
      <c r="F2411" t="s">
        <v>19</v>
      </c>
      <c r="G2411">
        <v>21</v>
      </c>
      <c r="H2411">
        <v>216.46</v>
      </c>
      <c r="I2411">
        <v>170.18</v>
      </c>
      <c r="J2411">
        <v>4.0599999999999996</v>
      </c>
      <c r="K2411">
        <v>4545.66</v>
      </c>
      <c r="L2411">
        <v>3573.78</v>
      </c>
      <c r="M2411">
        <v>85.259999999999991</v>
      </c>
    </row>
    <row r="2412" spans="2:13" x14ac:dyDescent="0.3">
      <c r="B2412" s="5">
        <v>46235</v>
      </c>
      <c r="C2412" t="s">
        <v>40</v>
      </c>
      <c r="D2412" t="s">
        <v>37</v>
      </c>
      <c r="E2412" t="s">
        <v>21</v>
      </c>
      <c r="F2412" t="s">
        <v>19</v>
      </c>
      <c r="G2412">
        <v>25</v>
      </c>
      <c r="H2412">
        <v>139.77000000000001</v>
      </c>
      <c r="I2412">
        <v>109.84</v>
      </c>
      <c r="J2412">
        <v>4.0599999999999996</v>
      </c>
      <c r="K2412">
        <v>3494.2500000000005</v>
      </c>
      <c r="L2412">
        <v>2746</v>
      </c>
      <c r="M2412">
        <v>101.49999999999999</v>
      </c>
    </row>
    <row r="2413" spans="2:13" x14ac:dyDescent="0.3">
      <c r="B2413" s="5">
        <v>46266</v>
      </c>
      <c r="C2413" t="s">
        <v>23</v>
      </c>
      <c r="D2413" t="s">
        <v>15</v>
      </c>
      <c r="E2413" t="s">
        <v>20</v>
      </c>
      <c r="F2413" t="s">
        <v>19</v>
      </c>
      <c r="G2413">
        <v>192</v>
      </c>
      <c r="H2413">
        <v>108.95</v>
      </c>
      <c r="I2413">
        <v>92.01</v>
      </c>
      <c r="J2413">
        <v>4.0599999999999996</v>
      </c>
      <c r="K2413">
        <v>20918.400000000001</v>
      </c>
      <c r="L2413">
        <v>17665.920000000002</v>
      </c>
      <c r="M2413">
        <v>779.52</v>
      </c>
    </row>
    <row r="2414" spans="2:13" x14ac:dyDescent="0.3">
      <c r="B2414" s="5">
        <v>46266</v>
      </c>
      <c r="C2414" t="s">
        <v>24</v>
      </c>
      <c r="D2414" t="s">
        <v>15</v>
      </c>
      <c r="E2414" t="s">
        <v>16</v>
      </c>
      <c r="F2414" t="s">
        <v>19</v>
      </c>
      <c r="G2414">
        <v>113</v>
      </c>
      <c r="H2414">
        <v>208.01</v>
      </c>
      <c r="I2414">
        <v>154.94</v>
      </c>
      <c r="J2414">
        <v>4.0599999999999996</v>
      </c>
      <c r="K2414">
        <v>23505.129999999997</v>
      </c>
      <c r="L2414">
        <v>17508.22</v>
      </c>
      <c r="M2414">
        <v>458.78</v>
      </c>
    </row>
    <row r="2415" spans="2:13" x14ac:dyDescent="0.3">
      <c r="B2415" s="5">
        <v>46266</v>
      </c>
      <c r="C2415" t="s">
        <v>25</v>
      </c>
      <c r="D2415" t="s">
        <v>15</v>
      </c>
      <c r="E2415" t="s">
        <v>20</v>
      </c>
      <c r="F2415" t="s">
        <v>19</v>
      </c>
      <c r="G2415">
        <v>40</v>
      </c>
      <c r="H2415">
        <v>317.45999999999998</v>
      </c>
      <c r="I2415">
        <v>272.18</v>
      </c>
      <c r="J2415">
        <v>4.0599999999999996</v>
      </c>
      <c r="K2415">
        <v>12698.4</v>
      </c>
      <c r="L2415">
        <v>10887.2</v>
      </c>
      <c r="M2415">
        <v>162.39999999999998</v>
      </c>
    </row>
    <row r="2416" spans="2:13" x14ac:dyDescent="0.3">
      <c r="B2416" s="5">
        <v>46266</v>
      </c>
      <c r="C2416" t="s">
        <v>25</v>
      </c>
      <c r="D2416" t="s">
        <v>15</v>
      </c>
      <c r="E2416" t="s">
        <v>21</v>
      </c>
      <c r="F2416" t="s">
        <v>19</v>
      </c>
      <c r="G2416">
        <v>23</v>
      </c>
      <c r="H2416">
        <v>344.7</v>
      </c>
      <c r="I2416">
        <v>272.19</v>
      </c>
      <c r="J2416">
        <v>4.0599999999999996</v>
      </c>
      <c r="K2416">
        <v>7928.0999999999995</v>
      </c>
      <c r="L2416">
        <v>6260.37</v>
      </c>
      <c r="M2416">
        <v>93.38</v>
      </c>
    </row>
    <row r="2417" spans="2:13" x14ac:dyDescent="0.3">
      <c r="B2417" s="5">
        <v>46266</v>
      </c>
      <c r="C2417" t="s">
        <v>25</v>
      </c>
      <c r="D2417" t="s">
        <v>15</v>
      </c>
      <c r="E2417" t="s">
        <v>16</v>
      </c>
      <c r="F2417" t="s">
        <v>19</v>
      </c>
      <c r="G2417">
        <v>57</v>
      </c>
      <c r="H2417">
        <v>363.02</v>
      </c>
      <c r="I2417">
        <v>271.89999999999998</v>
      </c>
      <c r="J2417">
        <v>4.0599999999999996</v>
      </c>
      <c r="K2417">
        <v>20692.14</v>
      </c>
      <c r="L2417">
        <v>15498.3</v>
      </c>
      <c r="M2417">
        <v>231.42</v>
      </c>
    </row>
    <row r="2418" spans="2:13" x14ac:dyDescent="0.3">
      <c r="B2418" s="5">
        <v>46266</v>
      </c>
      <c r="C2418" t="s">
        <v>31</v>
      </c>
      <c r="D2418" t="s">
        <v>32</v>
      </c>
      <c r="E2418" t="s">
        <v>16</v>
      </c>
      <c r="F2418" t="s">
        <v>19</v>
      </c>
      <c r="G2418">
        <v>236</v>
      </c>
      <c r="H2418">
        <v>83.02</v>
      </c>
      <c r="I2418">
        <v>60.04</v>
      </c>
      <c r="J2418">
        <v>4.0599999999999996</v>
      </c>
      <c r="K2418">
        <v>19592.719999999998</v>
      </c>
      <c r="L2418">
        <v>14169.44</v>
      </c>
      <c r="M2418">
        <v>958.15999999999985</v>
      </c>
    </row>
    <row r="2419" spans="2:13" x14ac:dyDescent="0.3">
      <c r="B2419" s="5">
        <v>46266</v>
      </c>
      <c r="C2419" t="s">
        <v>33</v>
      </c>
      <c r="D2419" t="s">
        <v>32</v>
      </c>
      <c r="E2419" t="s">
        <v>20</v>
      </c>
      <c r="F2419" t="s">
        <v>19</v>
      </c>
      <c r="G2419">
        <v>141</v>
      </c>
      <c r="H2419">
        <v>114.62</v>
      </c>
      <c r="I2419">
        <v>94.75</v>
      </c>
      <c r="J2419">
        <v>4.0599999999999996</v>
      </c>
      <c r="K2419">
        <v>16161.42</v>
      </c>
      <c r="L2419">
        <v>13359.75</v>
      </c>
      <c r="M2419">
        <v>572.45999999999992</v>
      </c>
    </row>
    <row r="2420" spans="2:13" x14ac:dyDescent="0.3">
      <c r="B2420" s="5">
        <v>46266</v>
      </c>
      <c r="C2420" t="s">
        <v>46</v>
      </c>
      <c r="D2420" t="s">
        <v>47</v>
      </c>
      <c r="E2420" t="s">
        <v>20</v>
      </c>
      <c r="F2420" t="s">
        <v>19</v>
      </c>
      <c r="G2420">
        <v>54</v>
      </c>
      <c r="H2420">
        <v>130.91</v>
      </c>
      <c r="I2420">
        <v>93.47</v>
      </c>
      <c r="J2420">
        <v>4.0599999999999996</v>
      </c>
      <c r="K2420">
        <v>7069.1399999999994</v>
      </c>
      <c r="L2420">
        <v>5047.38</v>
      </c>
      <c r="M2420">
        <v>219.23999999999998</v>
      </c>
    </row>
    <row r="2421" spans="2:13" x14ac:dyDescent="0.3">
      <c r="B2421" s="5">
        <v>46266</v>
      </c>
      <c r="C2421" t="s">
        <v>49</v>
      </c>
      <c r="D2421" t="s">
        <v>47</v>
      </c>
      <c r="E2421" t="s">
        <v>21</v>
      </c>
      <c r="F2421" t="s">
        <v>19</v>
      </c>
      <c r="G2421">
        <v>15</v>
      </c>
      <c r="H2421">
        <v>238.2</v>
      </c>
      <c r="I2421">
        <v>157.63999999999999</v>
      </c>
      <c r="J2421">
        <v>4.0599999999999996</v>
      </c>
      <c r="K2421">
        <v>3573</v>
      </c>
      <c r="L2421">
        <v>2364.6</v>
      </c>
      <c r="M2421">
        <v>60.899999999999991</v>
      </c>
    </row>
    <row r="2422" spans="2:13" x14ac:dyDescent="0.3">
      <c r="B2422" s="5">
        <v>46266</v>
      </c>
      <c r="C2422" t="s">
        <v>41</v>
      </c>
      <c r="D2422" t="s">
        <v>42</v>
      </c>
      <c r="E2422" t="s">
        <v>16</v>
      </c>
      <c r="F2422" t="s">
        <v>19</v>
      </c>
      <c r="G2422">
        <v>67</v>
      </c>
      <c r="H2422">
        <v>199.99</v>
      </c>
      <c r="I2422">
        <v>115.69</v>
      </c>
      <c r="J2422">
        <v>4.0599999999999996</v>
      </c>
      <c r="K2422">
        <v>13399.33</v>
      </c>
      <c r="L2422">
        <v>7751.23</v>
      </c>
      <c r="M2422">
        <v>272.02</v>
      </c>
    </row>
    <row r="2423" spans="2:13" x14ac:dyDescent="0.3">
      <c r="B2423" s="5">
        <v>46266</v>
      </c>
      <c r="C2423" t="s">
        <v>43</v>
      </c>
      <c r="D2423" t="s">
        <v>42</v>
      </c>
      <c r="E2423" t="s">
        <v>21</v>
      </c>
      <c r="F2423" t="s">
        <v>19</v>
      </c>
      <c r="G2423">
        <v>23</v>
      </c>
      <c r="H2423">
        <v>157.19999999999999</v>
      </c>
      <c r="I2423">
        <v>95.19</v>
      </c>
      <c r="J2423">
        <v>4.0599999999999996</v>
      </c>
      <c r="K2423">
        <v>3615.6</v>
      </c>
      <c r="L2423">
        <v>2189.37</v>
      </c>
      <c r="M2423">
        <v>93.38</v>
      </c>
    </row>
    <row r="2424" spans="2:13" x14ac:dyDescent="0.3">
      <c r="B2424" s="5">
        <v>46266</v>
      </c>
      <c r="C2424" t="s">
        <v>38</v>
      </c>
      <c r="D2424" t="s">
        <v>37</v>
      </c>
      <c r="E2424" t="s">
        <v>21</v>
      </c>
      <c r="F2424" t="s">
        <v>19</v>
      </c>
      <c r="G2424">
        <v>19</v>
      </c>
      <c r="H2424">
        <v>216.46</v>
      </c>
      <c r="I2424">
        <v>170.18</v>
      </c>
      <c r="J2424">
        <v>4.0599999999999996</v>
      </c>
      <c r="K2424">
        <v>4112.74</v>
      </c>
      <c r="L2424">
        <v>3233.42</v>
      </c>
      <c r="M2424">
        <v>77.139999999999986</v>
      </c>
    </row>
    <row r="2425" spans="2:13" x14ac:dyDescent="0.3">
      <c r="B2425" s="5">
        <v>46266</v>
      </c>
      <c r="C2425" t="s">
        <v>40</v>
      </c>
      <c r="D2425" t="s">
        <v>37</v>
      </c>
      <c r="E2425" t="s">
        <v>21</v>
      </c>
      <c r="F2425" t="s">
        <v>19</v>
      </c>
      <c r="G2425">
        <v>22</v>
      </c>
      <c r="H2425">
        <v>139.77000000000001</v>
      </c>
      <c r="I2425">
        <v>109.84</v>
      </c>
      <c r="J2425">
        <v>4.0599999999999996</v>
      </c>
      <c r="K2425">
        <v>3074.94</v>
      </c>
      <c r="L2425">
        <v>2416.48</v>
      </c>
      <c r="M2425">
        <v>89.32</v>
      </c>
    </row>
    <row r="2426" spans="2:13" x14ac:dyDescent="0.3">
      <c r="B2426" s="5">
        <v>46296</v>
      </c>
      <c r="C2426" t="s">
        <v>23</v>
      </c>
      <c r="D2426" t="s">
        <v>15</v>
      </c>
      <c r="E2426" t="s">
        <v>20</v>
      </c>
      <c r="F2426" t="s">
        <v>19</v>
      </c>
      <c r="G2426">
        <v>172</v>
      </c>
      <c r="H2426">
        <v>108.95</v>
      </c>
      <c r="I2426">
        <v>92.01</v>
      </c>
      <c r="J2426">
        <v>4.0599999999999996</v>
      </c>
      <c r="K2426">
        <v>18739.400000000001</v>
      </c>
      <c r="L2426">
        <v>15825.720000000001</v>
      </c>
      <c r="M2426">
        <v>698.31999999999994</v>
      </c>
    </row>
    <row r="2427" spans="2:13" x14ac:dyDescent="0.3">
      <c r="B2427" s="5">
        <v>46296</v>
      </c>
      <c r="C2427" t="s">
        <v>24</v>
      </c>
      <c r="D2427" t="s">
        <v>15</v>
      </c>
      <c r="E2427" t="s">
        <v>16</v>
      </c>
      <c r="F2427" t="s">
        <v>19</v>
      </c>
      <c r="G2427">
        <v>115</v>
      </c>
      <c r="H2427">
        <v>208.01</v>
      </c>
      <c r="I2427">
        <v>154.94</v>
      </c>
      <c r="J2427">
        <v>4.0599999999999996</v>
      </c>
      <c r="K2427">
        <v>23921.149999999998</v>
      </c>
      <c r="L2427">
        <v>17818.099999999999</v>
      </c>
      <c r="M2427">
        <v>466.9</v>
      </c>
    </row>
    <row r="2428" spans="2:13" x14ac:dyDescent="0.3">
      <c r="B2428" s="5">
        <v>46296</v>
      </c>
      <c r="C2428" t="s">
        <v>25</v>
      </c>
      <c r="D2428" t="s">
        <v>15</v>
      </c>
      <c r="E2428" t="s">
        <v>20</v>
      </c>
      <c r="F2428" t="s">
        <v>19</v>
      </c>
      <c r="G2428">
        <v>38</v>
      </c>
      <c r="H2428">
        <v>317.45999999999998</v>
      </c>
      <c r="I2428">
        <v>272.18</v>
      </c>
      <c r="J2428">
        <v>4.0599999999999996</v>
      </c>
      <c r="K2428">
        <v>12063.48</v>
      </c>
      <c r="L2428">
        <v>10342.84</v>
      </c>
      <c r="M2428">
        <v>154.27999999999997</v>
      </c>
    </row>
    <row r="2429" spans="2:13" x14ac:dyDescent="0.3">
      <c r="B2429" s="5">
        <v>46296</v>
      </c>
      <c r="C2429" t="s">
        <v>25</v>
      </c>
      <c r="D2429" t="s">
        <v>15</v>
      </c>
      <c r="E2429" t="s">
        <v>21</v>
      </c>
      <c r="F2429" t="s">
        <v>19</v>
      </c>
      <c r="G2429">
        <v>22</v>
      </c>
      <c r="H2429">
        <v>344.7</v>
      </c>
      <c r="I2429">
        <v>272.19</v>
      </c>
      <c r="J2429">
        <v>4.0599999999999996</v>
      </c>
      <c r="K2429">
        <v>7583.4</v>
      </c>
      <c r="L2429">
        <v>5988.18</v>
      </c>
      <c r="M2429">
        <v>89.32</v>
      </c>
    </row>
    <row r="2430" spans="2:13" x14ac:dyDescent="0.3">
      <c r="B2430" s="5">
        <v>46296</v>
      </c>
      <c r="C2430" t="s">
        <v>25</v>
      </c>
      <c r="D2430" t="s">
        <v>15</v>
      </c>
      <c r="E2430" t="s">
        <v>16</v>
      </c>
      <c r="F2430" t="s">
        <v>19</v>
      </c>
      <c r="G2430">
        <v>53</v>
      </c>
      <c r="H2430">
        <v>363.02</v>
      </c>
      <c r="I2430">
        <v>271.89999999999998</v>
      </c>
      <c r="J2430">
        <v>4.0599999999999996</v>
      </c>
      <c r="K2430">
        <v>19240.059999999998</v>
      </c>
      <c r="L2430">
        <v>14410.699999999999</v>
      </c>
      <c r="M2430">
        <v>215.17999999999998</v>
      </c>
    </row>
    <row r="2431" spans="2:13" x14ac:dyDescent="0.3">
      <c r="B2431" s="5">
        <v>46296</v>
      </c>
      <c r="C2431" t="s">
        <v>31</v>
      </c>
      <c r="D2431" t="s">
        <v>32</v>
      </c>
      <c r="E2431" t="s">
        <v>16</v>
      </c>
      <c r="F2431" t="s">
        <v>19</v>
      </c>
      <c r="G2431">
        <v>244</v>
      </c>
      <c r="H2431">
        <v>83.02</v>
      </c>
      <c r="I2431">
        <v>60.04</v>
      </c>
      <c r="J2431">
        <v>4.0599999999999996</v>
      </c>
      <c r="K2431">
        <v>20256.879999999997</v>
      </c>
      <c r="L2431">
        <v>14649.76</v>
      </c>
      <c r="M2431">
        <v>990.63999999999987</v>
      </c>
    </row>
    <row r="2432" spans="2:13" x14ac:dyDescent="0.3">
      <c r="B2432" s="5">
        <v>46296</v>
      </c>
      <c r="C2432" t="s">
        <v>33</v>
      </c>
      <c r="D2432" t="s">
        <v>32</v>
      </c>
      <c r="E2432" t="s">
        <v>20</v>
      </c>
      <c r="F2432" t="s">
        <v>19</v>
      </c>
      <c r="G2432">
        <v>147</v>
      </c>
      <c r="H2432">
        <v>114.62</v>
      </c>
      <c r="I2432">
        <v>94.75</v>
      </c>
      <c r="J2432">
        <v>4.0599999999999996</v>
      </c>
      <c r="K2432">
        <v>16849.14</v>
      </c>
      <c r="L2432">
        <v>13928.25</v>
      </c>
      <c r="M2432">
        <v>596.81999999999994</v>
      </c>
    </row>
    <row r="2433" spans="2:13" x14ac:dyDescent="0.3">
      <c r="B2433" s="5">
        <v>46296</v>
      </c>
      <c r="C2433" t="s">
        <v>46</v>
      </c>
      <c r="D2433" t="s">
        <v>47</v>
      </c>
      <c r="E2433" t="s">
        <v>20</v>
      </c>
      <c r="F2433" t="s">
        <v>19</v>
      </c>
      <c r="G2433">
        <v>60</v>
      </c>
      <c r="H2433">
        <v>130.91</v>
      </c>
      <c r="I2433">
        <v>93.47</v>
      </c>
      <c r="J2433">
        <v>4.0599999999999996</v>
      </c>
      <c r="K2433">
        <v>7854.5999999999995</v>
      </c>
      <c r="L2433">
        <v>5608.2</v>
      </c>
      <c r="M2433">
        <v>243.59999999999997</v>
      </c>
    </row>
    <row r="2434" spans="2:13" x14ac:dyDescent="0.3">
      <c r="B2434" s="5">
        <v>46296</v>
      </c>
      <c r="C2434" t="s">
        <v>49</v>
      </c>
      <c r="D2434" t="s">
        <v>47</v>
      </c>
      <c r="E2434" t="s">
        <v>21</v>
      </c>
      <c r="F2434" t="s">
        <v>19</v>
      </c>
      <c r="G2434">
        <v>16</v>
      </c>
      <c r="H2434">
        <v>238.2</v>
      </c>
      <c r="I2434">
        <v>157.63999999999999</v>
      </c>
      <c r="J2434">
        <v>4.0599999999999996</v>
      </c>
      <c r="K2434">
        <v>3811.2</v>
      </c>
      <c r="L2434">
        <v>2522.2399999999998</v>
      </c>
      <c r="M2434">
        <v>64.959999999999994</v>
      </c>
    </row>
    <row r="2435" spans="2:13" x14ac:dyDescent="0.3">
      <c r="B2435" s="5">
        <v>46296</v>
      </c>
      <c r="C2435" t="s">
        <v>41</v>
      </c>
      <c r="D2435" t="s">
        <v>42</v>
      </c>
      <c r="E2435" t="s">
        <v>16</v>
      </c>
      <c r="F2435" t="s">
        <v>19</v>
      </c>
      <c r="G2435">
        <v>72</v>
      </c>
      <c r="H2435">
        <v>199.99</v>
      </c>
      <c r="I2435">
        <v>115.69</v>
      </c>
      <c r="J2435">
        <v>4.0599999999999996</v>
      </c>
      <c r="K2435">
        <v>14399.28</v>
      </c>
      <c r="L2435">
        <v>8329.68</v>
      </c>
      <c r="M2435">
        <v>292.32</v>
      </c>
    </row>
    <row r="2436" spans="2:13" x14ac:dyDescent="0.3">
      <c r="B2436" s="5">
        <v>46296</v>
      </c>
      <c r="C2436" t="s">
        <v>43</v>
      </c>
      <c r="D2436" t="s">
        <v>42</v>
      </c>
      <c r="E2436" t="s">
        <v>21</v>
      </c>
      <c r="F2436" t="s">
        <v>19</v>
      </c>
      <c r="G2436">
        <v>25</v>
      </c>
      <c r="H2436">
        <v>157.19999999999999</v>
      </c>
      <c r="I2436">
        <v>95.19</v>
      </c>
      <c r="J2436">
        <v>4.0599999999999996</v>
      </c>
      <c r="K2436">
        <v>3929.9999999999995</v>
      </c>
      <c r="L2436">
        <v>2379.75</v>
      </c>
      <c r="M2436">
        <v>101.49999999999999</v>
      </c>
    </row>
    <row r="2437" spans="2:13" x14ac:dyDescent="0.3">
      <c r="B2437" s="5">
        <v>46296</v>
      </c>
      <c r="C2437" t="s">
        <v>38</v>
      </c>
      <c r="D2437" t="s">
        <v>37</v>
      </c>
      <c r="E2437" t="s">
        <v>21</v>
      </c>
      <c r="F2437" t="s">
        <v>19</v>
      </c>
      <c r="G2437">
        <v>18</v>
      </c>
      <c r="H2437">
        <v>216.46</v>
      </c>
      <c r="I2437">
        <v>170.18</v>
      </c>
      <c r="J2437">
        <v>4.0599999999999996</v>
      </c>
      <c r="K2437">
        <v>3896.28</v>
      </c>
      <c r="L2437">
        <v>3063.2400000000002</v>
      </c>
      <c r="M2437">
        <v>73.08</v>
      </c>
    </row>
    <row r="2438" spans="2:13" x14ac:dyDescent="0.3">
      <c r="B2438" s="5">
        <v>46296</v>
      </c>
      <c r="C2438" t="s">
        <v>40</v>
      </c>
      <c r="D2438" t="s">
        <v>37</v>
      </c>
      <c r="E2438" t="s">
        <v>21</v>
      </c>
      <c r="F2438" t="s">
        <v>19</v>
      </c>
      <c r="G2438">
        <v>20</v>
      </c>
      <c r="H2438">
        <v>139.77000000000001</v>
      </c>
      <c r="I2438">
        <v>109.84</v>
      </c>
      <c r="J2438">
        <v>4.0599999999999996</v>
      </c>
      <c r="K2438">
        <v>2795.4</v>
      </c>
      <c r="L2438">
        <v>2196.8000000000002</v>
      </c>
      <c r="M2438">
        <v>81.199999999999989</v>
      </c>
    </row>
    <row r="2439" spans="2:13" x14ac:dyDescent="0.3">
      <c r="B2439" s="5">
        <v>46327</v>
      </c>
      <c r="C2439" t="s">
        <v>23</v>
      </c>
      <c r="D2439" t="s">
        <v>15</v>
      </c>
      <c r="E2439" t="s">
        <v>20</v>
      </c>
      <c r="F2439" t="s">
        <v>19</v>
      </c>
      <c r="G2439">
        <v>159</v>
      </c>
      <c r="H2439">
        <v>108.95</v>
      </c>
      <c r="I2439">
        <v>92.01</v>
      </c>
      <c r="J2439">
        <v>4.0599999999999996</v>
      </c>
      <c r="K2439">
        <v>17323.05</v>
      </c>
      <c r="L2439">
        <v>14629.59</v>
      </c>
      <c r="M2439">
        <v>645.54</v>
      </c>
    </row>
    <row r="2440" spans="2:13" x14ac:dyDescent="0.3">
      <c r="B2440" s="5">
        <v>46327</v>
      </c>
      <c r="C2440" t="s">
        <v>24</v>
      </c>
      <c r="D2440" t="s">
        <v>15</v>
      </c>
      <c r="E2440" t="s">
        <v>16</v>
      </c>
      <c r="F2440" t="s">
        <v>19</v>
      </c>
      <c r="G2440">
        <v>102</v>
      </c>
      <c r="H2440">
        <v>208.01</v>
      </c>
      <c r="I2440">
        <v>154.94</v>
      </c>
      <c r="J2440">
        <v>4.0599999999999996</v>
      </c>
      <c r="K2440">
        <v>21217.02</v>
      </c>
      <c r="L2440">
        <v>15803.88</v>
      </c>
      <c r="M2440">
        <v>414.11999999999995</v>
      </c>
    </row>
    <row r="2441" spans="2:13" x14ac:dyDescent="0.3">
      <c r="B2441" s="5">
        <v>46327</v>
      </c>
      <c r="C2441" t="s">
        <v>25</v>
      </c>
      <c r="D2441" t="s">
        <v>15</v>
      </c>
      <c r="E2441" t="s">
        <v>20</v>
      </c>
      <c r="F2441" t="s">
        <v>19</v>
      </c>
      <c r="G2441">
        <v>34</v>
      </c>
      <c r="H2441">
        <v>317.45999999999998</v>
      </c>
      <c r="I2441">
        <v>272.18</v>
      </c>
      <c r="J2441">
        <v>4.0599999999999996</v>
      </c>
      <c r="K2441">
        <v>10793.64</v>
      </c>
      <c r="L2441">
        <v>9254.1200000000008</v>
      </c>
      <c r="M2441">
        <v>138.04</v>
      </c>
    </row>
    <row r="2442" spans="2:13" x14ac:dyDescent="0.3">
      <c r="B2442" s="5">
        <v>46327</v>
      </c>
      <c r="C2442" t="s">
        <v>25</v>
      </c>
      <c r="D2442" t="s">
        <v>15</v>
      </c>
      <c r="E2442" t="s">
        <v>21</v>
      </c>
      <c r="F2442" t="s">
        <v>19</v>
      </c>
      <c r="G2442">
        <v>20</v>
      </c>
      <c r="H2442">
        <v>344.7</v>
      </c>
      <c r="I2442">
        <v>272.19</v>
      </c>
      <c r="J2442">
        <v>4.0599999999999996</v>
      </c>
      <c r="K2442">
        <v>6894</v>
      </c>
      <c r="L2442">
        <v>5443.8</v>
      </c>
      <c r="M2442">
        <v>81.199999999999989</v>
      </c>
    </row>
    <row r="2443" spans="2:13" x14ac:dyDescent="0.3">
      <c r="B2443" s="5">
        <v>46327</v>
      </c>
      <c r="C2443" t="s">
        <v>25</v>
      </c>
      <c r="D2443" t="s">
        <v>15</v>
      </c>
      <c r="E2443" t="s">
        <v>16</v>
      </c>
      <c r="F2443" t="s">
        <v>19</v>
      </c>
      <c r="G2443">
        <v>49</v>
      </c>
      <c r="H2443">
        <v>363.02</v>
      </c>
      <c r="I2443">
        <v>271.89999999999998</v>
      </c>
      <c r="J2443">
        <v>4.0599999999999996</v>
      </c>
      <c r="K2443">
        <v>17787.98</v>
      </c>
      <c r="L2443">
        <v>13323.099999999999</v>
      </c>
      <c r="M2443">
        <v>198.93999999999997</v>
      </c>
    </row>
    <row r="2444" spans="2:13" x14ac:dyDescent="0.3">
      <c r="B2444" s="5">
        <v>46327</v>
      </c>
      <c r="C2444" t="s">
        <v>31</v>
      </c>
      <c r="D2444" t="s">
        <v>32</v>
      </c>
      <c r="E2444" t="s">
        <v>16</v>
      </c>
      <c r="F2444" t="s">
        <v>19</v>
      </c>
      <c r="G2444">
        <v>249</v>
      </c>
      <c r="H2444">
        <v>83.02</v>
      </c>
      <c r="I2444">
        <v>60.04</v>
      </c>
      <c r="J2444">
        <v>4.0599999999999996</v>
      </c>
      <c r="K2444">
        <v>20671.98</v>
      </c>
      <c r="L2444">
        <v>14949.96</v>
      </c>
      <c r="M2444">
        <v>1010.9399999999999</v>
      </c>
    </row>
    <row r="2445" spans="2:13" x14ac:dyDescent="0.3">
      <c r="B2445" s="5">
        <v>46327</v>
      </c>
      <c r="C2445" t="s">
        <v>33</v>
      </c>
      <c r="D2445" t="s">
        <v>32</v>
      </c>
      <c r="E2445" t="s">
        <v>20</v>
      </c>
      <c r="F2445" t="s">
        <v>19</v>
      </c>
      <c r="G2445">
        <v>148</v>
      </c>
      <c r="H2445">
        <v>114.62</v>
      </c>
      <c r="I2445">
        <v>94.75</v>
      </c>
      <c r="J2445">
        <v>4.0599999999999996</v>
      </c>
      <c r="K2445">
        <v>16963.760000000002</v>
      </c>
      <c r="L2445">
        <v>14023</v>
      </c>
      <c r="M2445">
        <v>600.88</v>
      </c>
    </row>
    <row r="2446" spans="2:13" x14ac:dyDescent="0.3">
      <c r="B2446" s="5">
        <v>46327</v>
      </c>
      <c r="C2446" t="s">
        <v>46</v>
      </c>
      <c r="D2446" t="s">
        <v>47</v>
      </c>
      <c r="E2446" t="s">
        <v>20</v>
      </c>
      <c r="F2446" t="s">
        <v>19</v>
      </c>
      <c r="G2446">
        <v>64</v>
      </c>
      <c r="H2446">
        <v>130.91</v>
      </c>
      <c r="I2446">
        <v>93.47</v>
      </c>
      <c r="J2446">
        <v>4.0599999999999996</v>
      </c>
      <c r="K2446">
        <v>8378.24</v>
      </c>
      <c r="L2446">
        <v>5982.08</v>
      </c>
      <c r="M2446">
        <v>259.83999999999997</v>
      </c>
    </row>
    <row r="2447" spans="2:13" x14ac:dyDescent="0.3">
      <c r="B2447" s="5">
        <v>46327</v>
      </c>
      <c r="C2447" t="s">
        <v>49</v>
      </c>
      <c r="D2447" t="s">
        <v>47</v>
      </c>
      <c r="E2447" t="s">
        <v>21</v>
      </c>
      <c r="F2447" t="s">
        <v>19</v>
      </c>
      <c r="G2447">
        <v>18</v>
      </c>
      <c r="H2447">
        <v>238.2</v>
      </c>
      <c r="I2447">
        <v>157.63999999999999</v>
      </c>
      <c r="J2447">
        <v>4.0599999999999996</v>
      </c>
      <c r="K2447">
        <v>4287.5999999999995</v>
      </c>
      <c r="L2447">
        <v>2837.5199999999995</v>
      </c>
      <c r="M2447">
        <v>73.08</v>
      </c>
    </row>
    <row r="2448" spans="2:13" x14ac:dyDescent="0.3">
      <c r="B2448" s="5">
        <v>46327</v>
      </c>
      <c r="C2448" t="s">
        <v>41</v>
      </c>
      <c r="D2448" t="s">
        <v>42</v>
      </c>
      <c r="E2448" t="s">
        <v>16</v>
      </c>
      <c r="F2448" t="s">
        <v>19</v>
      </c>
      <c r="G2448">
        <v>80</v>
      </c>
      <c r="H2448">
        <v>199.99</v>
      </c>
      <c r="I2448">
        <v>115.69</v>
      </c>
      <c r="J2448">
        <v>4.0599999999999996</v>
      </c>
      <c r="K2448">
        <v>15999.2</v>
      </c>
      <c r="L2448">
        <v>9255.2000000000007</v>
      </c>
      <c r="M2448">
        <v>324.79999999999995</v>
      </c>
    </row>
    <row r="2449" spans="2:13" x14ac:dyDescent="0.3">
      <c r="B2449" s="5">
        <v>46327</v>
      </c>
      <c r="C2449" t="s">
        <v>43</v>
      </c>
      <c r="D2449" t="s">
        <v>42</v>
      </c>
      <c r="E2449" t="s">
        <v>21</v>
      </c>
      <c r="F2449" t="s">
        <v>19</v>
      </c>
      <c r="G2449">
        <v>30</v>
      </c>
      <c r="H2449">
        <v>157.19999999999999</v>
      </c>
      <c r="I2449">
        <v>95.19</v>
      </c>
      <c r="J2449">
        <v>4.0599999999999996</v>
      </c>
      <c r="K2449">
        <v>4716</v>
      </c>
      <c r="L2449">
        <v>2855.7</v>
      </c>
      <c r="M2449">
        <v>121.79999999999998</v>
      </c>
    </row>
    <row r="2450" spans="2:13" x14ac:dyDescent="0.3">
      <c r="B2450" s="5">
        <v>46327</v>
      </c>
      <c r="C2450" t="s">
        <v>38</v>
      </c>
      <c r="D2450" t="s">
        <v>37</v>
      </c>
      <c r="E2450" t="s">
        <v>21</v>
      </c>
      <c r="F2450" t="s">
        <v>19</v>
      </c>
      <c r="G2450">
        <v>17</v>
      </c>
      <c r="H2450">
        <v>216.46</v>
      </c>
      <c r="I2450">
        <v>170.18</v>
      </c>
      <c r="J2450">
        <v>4.0599999999999996</v>
      </c>
      <c r="K2450">
        <v>3679.82</v>
      </c>
      <c r="L2450">
        <v>2893.06</v>
      </c>
      <c r="M2450">
        <v>69.02</v>
      </c>
    </row>
    <row r="2451" spans="2:13" x14ac:dyDescent="0.3">
      <c r="B2451" s="5">
        <v>46327</v>
      </c>
      <c r="C2451" t="s">
        <v>40</v>
      </c>
      <c r="D2451" t="s">
        <v>37</v>
      </c>
      <c r="E2451" t="s">
        <v>21</v>
      </c>
      <c r="F2451" t="s">
        <v>19</v>
      </c>
      <c r="G2451">
        <v>20</v>
      </c>
      <c r="H2451">
        <v>139.77000000000001</v>
      </c>
      <c r="I2451">
        <v>109.84</v>
      </c>
      <c r="J2451">
        <v>4.0599999999999996</v>
      </c>
      <c r="K2451">
        <v>2795.4</v>
      </c>
      <c r="L2451">
        <v>2196.8000000000002</v>
      </c>
      <c r="M2451">
        <v>81.199999999999989</v>
      </c>
    </row>
    <row r="2452" spans="2:13" x14ac:dyDescent="0.3">
      <c r="B2452" s="5">
        <v>46357</v>
      </c>
      <c r="C2452" t="s">
        <v>23</v>
      </c>
      <c r="D2452" t="s">
        <v>15</v>
      </c>
      <c r="E2452" t="s">
        <v>20</v>
      </c>
      <c r="F2452" t="s">
        <v>19</v>
      </c>
      <c r="G2452">
        <v>177</v>
      </c>
      <c r="H2452">
        <v>108.95</v>
      </c>
      <c r="I2452">
        <v>92.01</v>
      </c>
      <c r="J2452">
        <v>4.0599999999999996</v>
      </c>
      <c r="K2452">
        <v>19284.150000000001</v>
      </c>
      <c r="L2452">
        <v>16285.77</v>
      </c>
      <c r="M2452">
        <v>718.61999999999989</v>
      </c>
    </row>
    <row r="2453" spans="2:13" x14ac:dyDescent="0.3">
      <c r="B2453" s="5">
        <v>46357</v>
      </c>
      <c r="C2453" t="s">
        <v>24</v>
      </c>
      <c r="D2453" t="s">
        <v>15</v>
      </c>
      <c r="E2453" t="s">
        <v>16</v>
      </c>
      <c r="F2453" t="s">
        <v>19</v>
      </c>
      <c r="G2453">
        <v>115</v>
      </c>
      <c r="H2453">
        <v>208.01</v>
      </c>
      <c r="I2453">
        <v>154.94</v>
      </c>
      <c r="J2453">
        <v>4.0599999999999996</v>
      </c>
      <c r="K2453">
        <v>23921.149999999998</v>
      </c>
      <c r="L2453">
        <v>17818.099999999999</v>
      </c>
      <c r="M2453">
        <v>466.9</v>
      </c>
    </row>
    <row r="2454" spans="2:13" x14ac:dyDescent="0.3">
      <c r="B2454" s="5">
        <v>46357</v>
      </c>
      <c r="C2454" t="s">
        <v>25</v>
      </c>
      <c r="D2454" t="s">
        <v>15</v>
      </c>
      <c r="E2454" t="s">
        <v>20</v>
      </c>
      <c r="F2454" t="s">
        <v>19</v>
      </c>
      <c r="G2454">
        <v>37</v>
      </c>
      <c r="H2454">
        <v>317.45999999999998</v>
      </c>
      <c r="I2454">
        <v>272.18</v>
      </c>
      <c r="J2454">
        <v>4.0599999999999996</v>
      </c>
      <c r="K2454">
        <v>11746.019999999999</v>
      </c>
      <c r="L2454">
        <v>10070.66</v>
      </c>
      <c r="M2454">
        <v>150.22</v>
      </c>
    </row>
    <row r="2455" spans="2:13" x14ac:dyDescent="0.3">
      <c r="B2455" s="5">
        <v>46357</v>
      </c>
      <c r="C2455" t="s">
        <v>25</v>
      </c>
      <c r="D2455" t="s">
        <v>15</v>
      </c>
      <c r="E2455" t="s">
        <v>21</v>
      </c>
      <c r="F2455" t="s">
        <v>19</v>
      </c>
      <c r="G2455">
        <v>22</v>
      </c>
      <c r="H2455">
        <v>344.7</v>
      </c>
      <c r="I2455">
        <v>272.19</v>
      </c>
      <c r="J2455">
        <v>4.0599999999999996</v>
      </c>
      <c r="K2455">
        <v>7583.4</v>
      </c>
      <c r="L2455">
        <v>5988.18</v>
      </c>
      <c r="M2455">
        <v>89.32</v>
      </c>
    </row>
    <row r="2456" spans="2:13" x14ac:dyDescent="0.3">
      <c r="B2456" s="5">
        <v>46357</v>
      </c>
      <c r="C2456" t="s">
        <v>25</v>
      </c>
      <c r="D2456" t="s">
        <v>15</v>
      </c>
      <c r="E2456" t="s">
        <v>16</v>
      </c>
      <c r="F2456" t="s">
        <v>19</v>
      </c>
      <c r="G2456">
        <v>53</v>
      </c>
      <c r="H2456">
        <v>363.02</v>
      </c>
      <c r="I2456">
        <v>271.89999999999998</v>
      </c>
      <c r="J2456">
        <v>4.0599999999999996</v>
      </c>
      <c r="K2456">
        <v>19240.059999999998</v>
      </c>
      <c r="L2456">
        <v>14410.699999999999</v>
      </c>
      <c r="M2456">
        <v>215.17999999999998</v>
      </c>
    </row>
    <row r="2457" spans="2:13" x14ac:dyDescent="0.3">
      <c r="B2457" s="5">
        <v>46357</v>
      </c>
      <c r="C2457" t="s">
        <v>31</v>
      </c>
      <c r="D2457" t="s">
        <v>32</v>
      </c>
      <c r="E2457" t="s">
        <v>16</v>
      </c>
      <c r="F2457" t="s">
        <v>19</v>
      </c>
      <c r="G2457">
        <v>266</v>
      </c>
      <c r="H2457">
        <v>83.02</v>
      </c>
      <c r="I2457">
        <v>60.04</v>
      </c>
      <c r="J2457">
        <v>4.0599999999999996</v>
      </c>
      <c r="K2457">
        <v>22083.32</v>
      </c>
      <c r="L2457">
        <v>15970.64</v>
      </c>
      <c r="M2457">
        <v>1079.9599999999998</v>
      </c>
    </row>
    <row r="2458" spans="2:13" x14ac:dyDescent="0.3">
      <c r="B2458" s="5">
        <v>46357</v>
      </c>
      <c r="C2458" t="s">
        <v>33</v>
      </c>
      <c r="D2458" t="s">
        <v>32</v>
      </c>
      <c r="E2458" t="s">
        <v>20</v>
      </c>
      <c r="F2458" t="s">
        <v>19</v>
      </c>
      <c r="G2458">
        <v>166</v>
      </c>
      <c r="H2458">
        <v>114.62</v>
      </c>
      <c r="I2458">
        <v>94.75</v>
      </c>
      <c r="J2458">
        <v>4.0599999999999996</v>
      </c>
      <c r="K2458">
        <v>19026.920000000002</v>
      </c>
      <c r="L2458">
        <v>15728.5</v>
      </c>
      <c r="M2458">
        <v>673.95999999999992</v>
      </c>
    </row>
    <row r="2459" spans="2:13" x14ac:dyDescent="0.3">
      <c r="B2459" s="5">
        <v>46357</v>
      </c>
      <c r="C2459" t="s">
        <v>46</v>
      </c>
      <c r="D2459" t="s">
        <v>47</v>
      </c>
      <c r="E2459" t="s">
        <v>20</v>
      </c>
      <c r="F2459" t="s">
        <v>19</v>
      </c>
      <c r="G2459">
        <v>73</v>
      </c>
      <c r="H2459">
        <v>130.91</v>
      </c>
      <c r="I2459">
        <v>93.47</v>
      </c>
      <c r="J2459">
        <v>4.0599999999999996</v>
      </c>
      <c r="K2459">
        <v>9556.43</v>
      </c>
      <c r="L2459">
        <v>6823.3099999999995</v>
      </c>
      <c r="M2459">
        <v>296.38</v>
      </c>
    </row>
    <row r="2460" spans="2:13" x14ac:dyDescent="0.3">
      <c r="B2460" s="5">
        <v>46357</v>
      </c>
      <c r="C2460" t="s">
        <v>49</v>
      </c>
      <c r="D2460" t="s">
        <v>47</v>
      </c>
      <c r="E2460" t="s">
        <v>21</v>
      </c>
      <c r="F2460" t="s">
        <v>19</v>
      </c>
      <c r="G2460">
        <v>20</v>
      </c>
      <c r="H2460">
        <v>238.2</v>
      </c>
      <c r="I2460">
        <v>157.63999999999999</v>
      </c>
      <c r="J2460">
        <v>4.0599999999999996</v>
      </c>
      <c r="K2460">
        <v>4764</v>
      </c>
      <c r="L2460">
        <v>3152.7999999999997</v>
      </c>
      <c r="M2460">
        <v>81.199999999999989</v>
      </c>
    </row>
    <row r="2461" spans="2:13" x14ac:dyDescent="0.3">
      <c r="B2461" s="5">
        <v>46357</v>
      </c>
      <c r="C2461" t="s">
        <v>41</v>
      </c>
      <c r="D2461" t="s">
        <v>42</v>
      </c>
      <c r="E2461" t="s">
        <v>16</v>
      </c>
      <c r="F2461" t="s">
        <v>19</v>
      </c>
      <c r="G2461">
        <v>93</v>
      </c>
      <c r="H2461">
        <v>199.99</v>
      </c>
      <c r="I2461">
        <v>115.69</v>
      </c>
      <c r="J2461">
        <v>4.0599999999999996</v>
      </c>
      <c r="K2461">
        <v>18599.07</v>
      </c>
      <c r="L2461">
        <v>10759.17</v>
      </c>
      <c r="M2461">
        <v>377.58</v>
      </c>
    </row>
    <row r="2462" spans="2:13" x14ac:dyDescent="0.3">
      <c r="B2462" s="5">
        <v>46357</v>
      </c>
      <c r="C2462" t="s">
        <v>43</v>
      </c>
      <c r="D2462" t="s">
        <v>42</v>
      </c>
      <c r="E2462" t="s">
        <v>21</v>
      </c>
      <c r="F2462" t="s">
        <v>19</v>
      </c>
      <c r="G2462">
        <v>32</v>
      </c>
      <c r="H2462">
        <v>157.19999999999999</v>
      </c>
      <c r="I2462">
        <v>95.19</v>
      </c>
      <c r="J2462">
        <v>4.0599999999999996</v>
      </c>
      <c r="K2462">
        <v>5030.3999999999996</v>
      </c>
      <c r="L2462">
        <v>3046.08</v>
      </c>
      <c r="M2462">
        <v>129.91999999999999</v>
      </c>
    </row>
    <row r="2463" spans="2:13" x14ac:dyDescent="0.3">
      <c r="B2463" s="5">
        <v>46357</v>
      </c>
      <c r="C2463" t="s">
        <v>38</v>
      </c>
      <c r="D2463" t="s">
        <v>37</v>
      </c>
      <c r="E2463" t="s">
        <v>21</v>
      </c>
      <c r="F2463" t="s">
        <v>19</v>
      </c>
      <c r="G2463">
        <v>18</v>
      </c>
      <c r="H2463">
        <v>216.46</v>
      </c>
      <c r="I2463">
        <v>170.18</v>
      </c>
      <c r="J2463">
        <v>4.0599999999999996</v>
      </c>
      <c r="K2463">
        <v>3896.28</v>
      </c>
      <c r="L2463">
        <v>3063.2400000000002</v>
      </c>
      <c r="M2463">
        <v>73.08</v>
      </c>
    </row>
    <row r="2464" spans="2:13" x14ac:dyDescent="0.3">
      <c r="B2464" s="5">
        <v>46357</v>
      </c>
      <c r="C2464" t="s">
        <v>40</v>
      </c>
      <c r="D2464" t="s">
        <v>37</v>
      </c>
      <c r="E2464" t="s">
        <v>21</v>
      </c>
      <c r="F2464" t="s">
        <v>19</v>
      </c>
      <c r="G2464">
        <v>22</v>
      </c>
      <c r="H2464">
        <v>139.77000000000001</v>
      </c>
      <c r="I2464">
        <v>109.84</v>
      </c>
      <c r="J2464">
        <v>4.0599999999999996</v>
      </c>
      <c r="K2464">
        <v>3074.94</v>
      </c>
      <c r="L2464">
        <v>2416.48</v>
      </c>
      <c r="M2464">
        <v>89.32</v>
      </c>
    </row>
    <row r="2465" spans="2:13" x14ac:dyDescent="0.3">
      <c r="B2465" s="5">
        <v>46023</v>
      </c>
      <c r="C2465" t="s">
        <v>26</v>
      </c>
      <c r="D2465" t="s">
        <v>27</v>
      </c>
      <c r="E2465" t="s">
        <v>21</v>
      </c>
      <c r="F2465" t="s">
        <v>19</v>
      </c>
      <c r="G2465">
        <v>58</v>
      </c>
      <c r="H2465">
        <v>133.66</v>
      </c>
      <c r="I2465">
        <v>98</v>
      </c>
      <c r="J2465">
        <v>4.0599999999999996</v>
      </c>
      <c r="K2465">
        <v>7752.28</v>
      </c>
      <c r="L2465">
        <v>5684</v>
      </c>
      <c r="M2465">
        <v>235.48</v>
      </c>
    </row>
    <row r="2466" spans="2:13" x14ac:dyDescent="0.3">
      <c r="B2466" s="5">
        <v>46023</v>
      </c>
      <c r="C2466" t="s">
        <v>26</v>
      </c>
      <c r="D2466" t="s">
        <v>27</v>
      </c>
      <c r="E2466" t="s">
        <v>16</v>
      </c>
      <c r="F2466" t="s">
        <v>19</v>
      </c>
      <c r="G2466">
        <v>141</v>
      </c>
      <c r="H2466">
        <v>140.13999999999999</v>
      </c>
      <c r="I2466">
        <v>98.07</v>
      </c>
      <c r="J2466">
        <v>4.0599999999999996</v>
      </c>
      <c r="K2466">
        <v>19759.739999999998</v>
      </c>
      <c r="L2466">
        <v>13827.869999999999</v>
      </c>
      <c r="M2466">
        <v>572.45999999999992</v>
      </c>
    </row>
    <row r="2467" spans="2:13" x14ac:dyDescent="0.3">
      <c r="B2467" s="5">
        <v>46023</v>
      </c>
      <c r="C2467" t="s">
        <v>28</v>
      </c>
      <c r="D2467" t="s">
        <v>27</v>
      </c>
      <c r="E2467" t="s">
        <v>20</v>
      </c>
      <c r="F2467" t="s">
        <v>19</v>
      </c>
      <c r="G2467">
        <v>69</v>
      </c>
      <c r="H2467">
        <v>96.44</v>
      </c>
      <c r="I2467">
        <v>76.099999999999994</v>
      </c>
      <c r="J2467">
        <v>4.0599999999999996</v>
      </c>
      <c r="K2467">
        <v>6654.36</v>
      </c>
      <c r="L2467">
        <v>5250.9</v>
      </c>
      <c r="M2467">
        <v>280.14</v>
      </c>
    </row>
    <row r="2468" spans="2:13" x14ac:dyDescent="0.3">
      <c r="B2468" s="5">
        <v>46023</v>
      </c>
      <c r="C2468" t="s">
        <v>29</v>
      </c>
      <c r="D2468" t="s">
        <v>27</v>
      </c>
      <c r="E2468" t="s">
        <v>20</v>
      </c>
      <c r="F2468" t="s">
        <v>19</v>
      </c>
      <c r="G2468">
        <v>62</v>
      </c>
      <c r="H2468">
        <v>135.04</v>
      </c>
      <c r="I2468">
        <v>109.19</v>
      </c>
      <c r="J2468">
        <v>4.0599999999999996</v>
      </c>
      <c r="K2468">
        <v>8372.48</v>
      </c>
      <c r="L2468">
        <v>6769.78</v>
      </c>
      <c r="M2468">
        <v>251.71999999999997</v>
      </c>
    </row>
    <row r="2469" spans="2:13" x14ac:dyDescent="0.3">
      <c r="B2469" s="5">
        <v>46023</v>
      </c>
      <c r="C2469" t="s">
        <v>29</v>
      </c>
      <c r="D2469" t="s">
        <v>27</v>
      </c>
      <c r="E2469" t="s">
        <v>21</v>
      </c>
      <c r="F2469" t="s">
        <v>19</v>
      </c>
      <c r="G2469">
        <v>37</v>
      </c>
      <c r="H2469">
        <v>147.37</v>
      </c>
      <c r="I2469">
        <v>109.21</v>
      </c>
      <c r="J2469">
        <v>4.0599999999999996</v>
      </c>
      <c r="K2469">
        <v>5452.6900000000005</v>
      </c>
      <c r="L2469">
        <v>4040.77</v>
      </c>
      <c r="M2469">
        <v>150.22</v>
      </c>
    </row>
    <row r="2470" spans="2:13" x14ac:dyDescent="0.3">
      <c r="B2470" s="5">
        <v>46023</v>
      </c>
      <c r="C2470" t="s">
        <v>30</v>
      </c>
      <c r="D2470" t="s">
        <v>27</v>
      </c>
      <c r="E2470" t="s">
        <v>20</v>
      </c>
      <c r="F2470" t="s">
        <v>19</v>
      </c>
      <c r="G2470">
        <v>89</v>
      </c>
      <c r="H2470">
        <v>85.54</v>
      </c>
      <c r="I2470">
        <v>67.84</v>
      </c>
      <c r="J2470">
        <v>4.0599999999999996</v>
      </c>
      <c r="K2470">
        <v>7613.06</v>
      </c>
      <c r="L2470">
        <v>6037.76</v>
      </c>
      <c r="M2470">
        <v>361.34</v>
      </c>
    </row>
    <row r="2471" spans="2:13" x14ac:dyDescent="0.3">
      <c r="B2471" s="5">
        <v>46054</v>
      </c>
      <c r="C2471" t="s">
        <v>26</v>
      </c>
      <c r="D2471" t="s">
        <v>27</v>
      </c>
      <c r="E2471" t="s">
        <v>21</v>
      </c>
      <c r="F2471" t="s">
        <v>19</v>
      </c>
      <c r="G2471">
        <v>56</v>
      </c>
      <c r="H2471">
        <v>133.66</v>
      </c>
      <c r="I2471">
        <v>98</v>
      </c>
      <c r="J2471">
        <v>4.0599999999999996</v>
      </c>
      <c r="K2471">
        <v>7484.96</v>
      </c>
      <c r="L2471">
        <v>5488</v>
      </c>
      <c r="M2471">
        <v>227.35999999999999</v>
      </c>
    </row>
    <row r="2472" spans="2:13" x14ac:dyDescent="0.3">
      <c r="B2472" s="5">
        <v>46054</v>
      </c>
      <c r="C2472" t="s">
        <v>26</v>
      </c>
      <c r="D2472" t="s">
        <v>27</v>
      </c>
      <c r="E2472" t="s">
        <v>16</v>
      </c>
      <c r="F2472" t="s">
        <v>19</v>
      </c>
      <c r="G2472">
        <v>135</v>
      </c>
      <c r="H2472">
        <v>140.13999999999999</v>
      </c>
      <c r="I2472">
        <v>98.07</v>
      </c>
      <c r="J2472">
        <v>4.0599999999999996</v>
      </c>
      <c r="K2472">
        <v>18918.899999999998</v>
      </c>
      <c r="L2472">
        <v>13239.449999999999</v>
      </c>
      <c r="M2472">
        <v>548.09999999999991</v>
      </c>
    </row>
    <row r="2473" spans="2:13" x14ac:dyDescent="0.3">
      <c r="B2473" s="5">
        <v>46054</v>
      </c>
      <c r="C2473" t="s">
        <v>28</v>
      </c>
      <c r="D2473" t="s">
        <v>27</v>
      </c>
      <c r="E2473" t="s">
        <v>20</v>
      </c>
      <c r="F2473" t="s">
        <v>19</v>
      </c>
      <c r="G2473">
        <v>64</v>
      </c>
      <c r="H2473">
        <v>96.44</v>
      </c>
      <c r="I2473">
        <v>76.099999999999994</v>
      </c>
      <c r="J2473">
        <v>4.0599999999999996</v>
      </c>
      <c r="K2473">
        <v>6172.16</v>
      </c>
      <c r="L2473">
        <v>4870.3999999999996</v>
      </c>
      <c r="M2473">
        <v>259.83999999999997</v>
      </c>
    </row>
    <row r="2474" spans="2:13" x14ac:dyDescent="0.3">
      <c r="B2474" s="5">
        <v>46054</v>
      </c>
      <c r="C2474" t="s">
        <v>29</v>
      </c>
      <c r="D2474" t="s">
        <v>27</v>
      </c>
      <c r="E2474" t="s">
        <v>20</v>
      </c>
      <c r="F2474" t="s">
        <v>19</v>
      </c>
      <c r="G2474">
        <v>56</v>
      </c>
      <c r="H2474">
        <v>135.04</v>
      </c>
      <c r="I2474">
        <v>109.19</v>
      </c>
      <c r="J2474">
        <v>4.0599999999999996</v>
      </c>
      <c r="K2474">
        <v>7562.24</v>
      </c>
      <c r="L2474">
        <v>6114.6399999999994</v>
      </c>
      <c r="M2474">
        <v>227.35999999999999</v>
      </c>
    </row>
    <row r="2475" spans="2:13" x14ac:dyDescent="0.3">
      <c r="B2475" s="5">
        <v>46054</v>
      </c>
      <c r="C2475" t="s">
        <v>29</v>
      </c>
      <c r="D2475" t="s">
        <v>27</v>
      </c>
      <c r="E2475" t="s">
        <v>21</v>
      </c>
      <c r="F2475" t="s">
        <v>19</v>
      </c>
      <c r="G2475">
        <v>34</v>
      </c>
      <c r="H2475">
        <v>147.37</v>
      </c>
      <c r="I2475">
        <v>109.21</v>
      </c>
      <c r="J2475">
        <v>4.0599999999999996</v>
      </c>
      <c r="K2475">
        <v>5010.58</v>
      </c>
      <c r="L2475">
        <v>3713.14</v>
      </c>
      <c r="M2475">
        <v>138.04</v>
      </c>
    </row>
    <row r="2476" spans="2:13" x14ac:dyDescent="0.3">
      <c r="B2476" s="5">
        <v>46054</v>
      </c>
      <c r="C2476" t="s">
        <v>30</v>
      </c>
      <c r="D2476" t="s">
        <v>27</v>
      </c>
      <c r="E2476" t="s">
        <v>20</v>
      </c>
      <c r="F2476" t="s">
        <v>19</v>
      </c>
      <c r="G2476">
        <v>80</v>
      </c>
      <c r="H2476">
        <v>85.54</v>
      </c>
      <c r="I2476">
        <v>67.84</v>
      </c>
      <c r="J2476">
        <v>4.0599999999999996</v>
      </c>
      <c r="K2476">
        <v>6843.2000000000007</v>
      </c>
      <c r="L2476">
        <v>5427.2000000000007</v>
      </c>
      <c r="M2476">
        <v>324.79999999999995</v>
      </c>
    </row>
    <row r="2477" spans="2:13" x14ac:dyDescent="0.3">
      <c r="B2477" s="5">
        <v>46082</v>
      </c>
      <c r="C2477" t="s">
        <v>26</v>
      </c>
      <c r="D2477" t="s">
        <v>27</v>
      </c>
      <c r="E2477" t="s">
        <v>21</v>
      </c>
      <c r="F2477" t="s">
        <v>19</v>
      </c>
      <c r="G2477">
        <v>58</v>
      </c>
      <c r="H2477">
        <v>133.66</v>
      </c>
      <c r="I2477">
        <v>98</v>
      </c>
      <c r="J2477">
        <v>4.0599999999999996</v>
      </c>
      <c r="K2477">
        <v>7752.28</v>
      </c>
      <c r="L2477">
        <v>5684</v>
      </c>
      <c r="M2477">
        <v>235.48</v>
      </c>
    </row>
    <row r="2478" spans="2:13" x14ac:dyDescent="0.3">
      <c r="B2478" s="5">
        <v>46082</v>
      </c>
      <c r="C2478" t="s">
        <v>26</v>
      </c>
      <c r="D2478" t="s">
        <v>27</v>
      </c>
      <c r="E2478" t="s">
        <v>16</v>
      </c>
      <c r="F2478" t="s">
        <v>19</v>
      </c>
      <c r="G2478">
        <v>139</v>
      </c>
      <c r="H2478">
        <v>140.13999999999999</v>
      </c>
      <c r="I2478">
        <v>98.07</v>
      </c>
      <c r="J2478">
        <v>4.0599999999999996</v>
      </c>
      <c r="K2478">
        <v>19479.46</v>
      </c>
      <c r="L2478">
        <v>13631.73</v>
      </c>
      <c r="M2478">
        <v>564.33999999999992</v>
      </c>
    </row>
    <row r="2479" spans="2:13" x14ac:dyDescent="0.3">
      <c r="B2479" s="5">
        <v>46082</v>
      </c>
      <c r="C2479" t="s">
        <v>28</v>
      </c>
      <c r="D2479" t="s">
        <v>27</v>
      </c>
      <c r="E2479" t="s">
        <v>20</v>
      </c>
      <c r="F2479" t="s">
        <v>19</v>
      </c>
      <c r="G2479">
        <v>65</v>
      </c>
      <c r="H2479">
        <v>96.44</v>
      </c>
      <c r="I2479">
        <v>76.099999999999994</v>
      </c>
      <c r="J2479">
        <v>4.0599999999999996</v>
      </c>
      <c r="K2479">
        <v>6268.5999999999995</v>
      </c>
      <c r="L2479">
        <v>4946.5</v>
      </c>
      <c r="M2479">
        <v>263.89999999999998</v>
      </c>
    </row>
    <row r="2480" spans="2:13" x14ac:dyDescent="0.3">
      <c r="B2480" s="5">
        <v>46082</v>
      </c>
      <c r="C2480" t="s">
        <v>29</v>
      </c>
      <c r="D2480" t="s">
        <v>27</v>
      </c>
      <c r="E2480" t="s">
        <v>20</v>
      </c>
      <c r="F2480" t="s">
        <v>19</v>
      </c>
      <c r="G2480">
        <v>61</v>
      </c>
      <c r="H2480">
        <v>135.04</v>
      </c>
      <c r="I2480">
        <v>109.19</v>
      </c>
      <c r="J2480">
        <v>4.0599999999999996</v>
      </c>
      <c r="K2480">
        <v>8237.4399999999987</v>
      </c>
      <c r="L2480">
        <v>6660.59</v>
      </c>
      <c r="M2480">
        <v>247.65999999999997</v>
      </c>
    </row>
    <row r="2481" spans="2:13" x14ac:dyDescent="0.3">
      <c r="B2481" s="5">
        <v>46082</v>
      </c>
      <c r="C2481" t="s">
        <v>29</v>
      </c>
      <c r="D2481" t="s">
        <v>27</v>
      </c>
      <c r="E2481" t="s">
        <v>21</v>
      </c>
      <c r="F2481" t="s">
        <v>19</v>
      </c>
      <c r="G2481">
        <v>35</v>
      </c>
      <c r="H2481">
        <v>147.37</v>
      </c>
      <c r="I2481">
        <v>109.21</v>
      </c>
      <c r="J2481">
        <v>4.0599999999999996</v>
      </c>
      <c r="K2481">
        <v>5157.95</v>
      </c>
      <c r="L2481">
        <v>3822.35</v>
      </c>
      <c r="M2481">
        <v>142.1</v>
      </c>
    </row>
    <row r="2482" spans="2:13" x14ac:dyDescent="0.3">
      <c r="B2482" s="5">
        <v>46082</v>
      </c>
      <c r="C2482" t="s">
        <v>30</v>
      </c>
      <c r="D2482" t="s">
        <v>27</v>
      </c>
      <c r="E2482" t="s">
        <v>20</v>
      </c>
      <c r="F2482" t="s">
        <v>19</v>
      </c>
      <c r="G2482">
        <v>84</v>
      </c>
      <c r="H2482">
        <v>85.54</v>
      </c>
      <c r="I2482">
        <v>67.84</v>
      </c>
      <c r="J2482">
        <v>4.0599999999999996</v>
      </c>
      <c r="K2482">
        <v>7185.3600000000006</v>
      </c>
      <c r="L2482">
        <v>5698.56</v>
      </c>
      <c r="M2482">
        <v>341.03999999999996</v>
      </c>
    </row>
    <row r="2483" spans="2:13" x14ac:dyDescent="0.3">
      <c r="B2483" s="5">
        <v>46113</v>
      </c>
      <c r="C2483" t="s">
        <v>26</v>
      </c>
      <c r="D2483" t="s">
        <v>27</v>
      </c>
      <c r="E2483" t="s">
        <v>21</v>
      </c>
      <c r="F2483" t="s">
        <v>19</v>
      </c>
      <c r="G2483">
        <v>59</v>
      </c>
      <c r="H2483">
        <v>133.66</v>
      </c>
      <c r="I2483">
        <v>98</v>
      </c>
      <c r="J2483">
        <v>4.0599999999999996</v>
      </c>
      <c r="K2483">
        <v>7885.94</v>
      </c>
      <c r="L2483">
        <v>5782</v>
      </c>
      <c r="M2483">
        <v>239.53999999999996</v>
      </c>
    </row>
    <row r="2484" spans="2:13" x14ac:dyDescent="0.3">
      <c r="B2484" s="5">
        <v>46113</v>
      </c>
      <c r="C2484" t="s">
        <v>26</v>
      </c>
      <c r="D2484" t="s">
        <v>27</v>
      </c>
      <c r="E2484" t="s">
        <v>16</v>
      </c>
      <c r="F2484" t="s">
        <v>19</v>
      </c>
      <c r="G2484">
        <v>144</v>
      </c>
      <c r="H2484">
        <v>140.13999999999999</v>
      </c>
      <c r="I2484">
        <v>98.07</v>
      </c>
      <c r="J2484">
        <v>4.0599999999999996</v>
      </c>
      <c r="K2484">
        <v>20180.159999999996</v>
      </c>
      <c r="L2484">
        <v>14122.079999999998</v>
      </c>
      <c r="M2484">
        <v>584.64</v>
      </c>
    </row>
    <row r="2485" spans="2:13" x14ac:dyDescent="0.3">
      <c r="B2485" s="5">
        <v>46113</v>
      </c>
      <c r="C2485" t="s">
        <v>28</v>
      </c>
      <c r="D2485" t="s">
        <v>27</v>
      </c>
      <c r="E2485" t="s">
        <v>20</v>
      </c>
      <c r="F2485" t="s">
        <v>19</v>
      </c>
      <c r="G2485">
        <v>73</v>
      </c>
      <c r="H2485">
        <v>96.44</v>
      </c>
      <c r="I2485">
        <v>76.099999999999994</v>
      </c>
      <c r="J2485">
        <v>4.0599999999999996</v>
      </c>
      <c r="K2485">
        <v>7040.12</v>
      </c>
      <c r="L2485">
        <v>5555.2999999999993</v>
      </c>
      <c r="M2485">
        <v>296.38</v>
      </c>
    </row>
    <row r="2486" spans="2:13" x14ac:dyDescent="0.3">
      <c r="B2486" s="5">
        <v>46113</v>
      </c>
      <c r="C2486" t="s">
        <v>29</v>
      </c>
      <c r="D2486" t="s">
        <v>27</v>
      </c>
      <c r="E2486" t="s">
        <v>20</v>
      </c>
      <c r="F2486" t="s">
        <v>19</v>
      </c>
      <c r="G2486">
        <v>63</v>
      </c>
      <c r="H2486">
        <v>135.04</v>
      </c>
      <c r="I2486">
        <v>109.19</v>
      </c>
      <c r="J2486">
        <v>4.0599999999999996</v>
      </c>
      <c r="K2486">
        <v>8507.5199999999986</v>
      </c>
      <c r="L2486">
        <v>6878.97</v>
      </c>
      <c r="M2486">
        <v>255.77999999999997</v>
      </c>
    </row>
    <row r="2487" spans="2:13" x14ac:dyDescent="0.3">
      <c r="B2487" s="5">
        <v>46113</v>
      </c>
      <c r="C2487" t="s">
        <v>29</v>
      </c>
      <c r="D2487" t="s">
        <v>27</v>
      </c>
      <c r="E2487" t="s">
        <v>21</v>
      </c>
      <c r="F2487" t="s">
        <v>19</v>
      </c>
      <c r="G2487">
        <v>37</v>
      </c>
      <c r="H2487">
        <v>147.37</v>
      </c>
      <c r="I2487">
        <v>109.21</v>
      </c>
      <c r="J2487">
        <v>4.0599999999999996</v>
      </c>
      <c r="K2487">
        <v>5452.6900000000005</v>
      </c>
      <c r="L2487">
        <v>4040.77</v>
      </c>
      <c r="M2487">
        <v>150.22</v>
      </c>
    </row>
    <row r="2488" spans="2:13" x14ac:dyDescent="0.3">
      <c r="B2488" s="5">
        <v>46113</v>
      </c>
      <c r="C2488" t="s">
        <v>30</v>
      </c>
      <c r="D2488" t="s">
        <v>27</v>
      </c>
      <c r="E2488" t="s">
        <v>20</v>
      </c>
      <c r="F2488" t="s">
        <v>19</v>
      </c>
      <c r="G2488">
        <v>91</v>
      </c>
      <c r="H2488">
        <v>85.54</v>
      </c>
      <c r="I2488">
        <v>67.84</v>
      </c>
      <c r="J2488">
        <v>4.0599999999999996</v>
      </c>
      <c r="K2488">
        <v>7784.14</v>
      </c>
      <c r="L2488">
        <v>6173.4400000000005</v>
      </c>
      <c r="M2488">
        <v>369.46</v>
      </c>
    </row>
    <row r="2489" spans="2:13" x14ac:dyDescent="0.3">
      <c r="B2489" s="5">
        <v>46143</v>
      </c>
      <c r="C2489" t="s">
        <v>26</v>
      </c>
      <c r="D2489" t="s">
        <v>27</v>
      </c>
      <c r="E2489" t="s">
        <v>21</v>
      </c>
      <c r="F2489" t="s">
        <v>19</v>
      </c>
      <c r="G2489">
        <v>62</v>
      </c>
      <c r="H2489">
        <v>133.66</v>
      </c>
      <c r="I2489">
        <v>98</v>
      </c>
      <c r="J2489">
        <v>4.0599999999999996</v>
      </c>
      <c r="K2489">
        <v>8286.92</v>
      </c>
      <c r="L2489">
        <v>6076</v>
      </c>
      <c r="M2489">
        <v>251.71999999999997</v>
      </c>
    </row>
    <row r="2490" spans="2:13" x14ac:dyDescent="0.3">
      <c r="B2490" s="5">
        <v>46143</v>
      </c>
      <c r="C2490" t="s">
        <v>26</v>
      </c>
      <c r="D2490" t="s">
        <v>27</v>
      </c>
      <c r="E2490" t="s">
        <v>16</v>
      </c>
      <c r="F2490" t="s">
        <v>19</v>
      </c>
      <c r="G2490">
        <v>159</v>
      </c>
      <c r="H2490">
        <v>140.13999999999999</v>
      </c>
      <c r="I2490">
        <v>98.07</v>
      </c>
      <c r="J2490">
        <v>4.0599999999999996</v>
      </c>
      <c r="K2490">
        <v>22282.26</v>
      </c>
      <c r="L2490">
        <v>15593.13</v>
      </c>
      <c r="M2490">
        <v>645.54</v>
      </c>
    </row>
    <row r="2491" spans="2:13" x14ac:dyDescent="0.3">
      <c r="B2491" s="5">
        <v>46143</v>
      </c>
      <c r="C2491" t="s">
        <v>28</v>
      </c>
      <c r="D2491" t="s">
        <v>27</v>
      </c>
      <c r="E2491" t="s">
        <v>20</v>
      </c>
      <c r="F2491" t="s">
        <v>19</v>
      </c>
      <c r="G2491">
        <v>73</v>
      </c>
      <c r="H2491">
        <v>96.44</v>
      </c>
      <c r="I2491">
        <v>76.099999999999994</v>
      </c>
      <c r="J2491">
        <v>4.0599999999999996</v>
      </c>
      <c r="K2491">
        <v>7040.12</v>
      </c>
      <c r="L2491">
        <v>5555.2999999999993</v>
      </c>
      <c r="M2491">
        <v>296.38</v>
      </c>
    </row>
    <row r="2492" spans="2:13" x14ac:dyDescent="0.3">
      <c r="B2492" s="5">
        <v>46143</v>
      </c>
      <c r="C2492" t="s">
        <v>29</v>
      </c>
      <c r="D2492" t="s">
        <v>27</v>
      </c>
      <c r="E2492" t="s">
        <v>20</v>
      </c>
      <c r="F2492" t="s">
        <v>19</v>
      </c>
      <c r="G2492">
        <v>64</v>
      </c>
      <c r="H2492">
        <v>135.04</v>
      </c>
      <c r="I2492">
        <v>109.19</v>
      </c>
      <c r="J2492">
        <v>4.0599999999999996</v>
      </c>
      <c r="K2492">
        <v>8642.56</v>
      </c>
      <c r="L2492">
        <v>6988.16</v>
      </c>
      <c r="M2492">
        <v>259.83999999999997</v>
      </c>
    </row>
    <row r="2493" spans="2:13" x14ac:dyDescent="0.3">
      <c r="B2493" s="5">
        <v>46143</v>
      </c>
      <c r="C2493" t="s">
        <v>29</v>
      </c>
      <c r="D2493" t="s">
        <v>27</v>
      </c>
      <c r="E2493" t="s">
        <v>21</v>
      </c>
      <c r="F2493" t="s">
        <v>19</v>
      </c>
      <c r="G2493">
        <v>40</v>
      </c>
      <c r="H2493">
        <v>147.37</v>
      </c>
      <c r="I2493">
        <v>109.21</v>
      </c>
      <c r="J2493">
        <v>4.0599999999999996</v>
      </c>
      <c r="K2493">
        <v>5894.8</v>
      </c>
      <c r="L2493">
        <v>4368.3999999999996</v>
      </c>
      <c r="M2493">
        <v>162.39999999999998</v>
      </c>
    </row>
    <row r="2494" spans="2:13" x14ac:dyDescent="0.3">
      <c r="B2494" s="5">
        <v>46143</v>
      </c>
      <c r="C2494" t="s">
        <v>30</v>
      </c>
      <c r="D2494" t="s">
        <v>27</v>
      </c>
      <c r="E2494" t="s">
        <v>20</v>
      </c>
      <c r="F2494" t="s">
        <v>19</v>
      </c>
      <c r="G2494">
        <v>100</v>
      </c>
      <c r="H2494">
        <v>85.54</v>
      </c>
      <c r="I2494">
        <v>67.84</v>
      </c>
      <c r="J2494">
        <v>4.0599999999999996</v>
      </c>
      <c r="K2494">
        <v>8554</v>
      </c>
      <c r="L2494">
        <v>6784</v>
      </c>
      <c r="M2494">
        <v>405.99999999999994</v>
      </c>
    </row>
    <row r="2495" spans="2:13" x14ac:dyDescent="0.3">
      <c r="B2495" s="5">
        <v>46174</v>
      </c>
      <c r="C2495" t="s">
        <v>26</v>
      </c>
      <c r="D2495" t="s">
        <v>27</v>
      </c>
      <c r="E2495" t="s">
        <v>21</v>
      </c>
      <c r="F2495" t="s">
        <v>19</v>
      </c>
      <c r="G2495">
        <v>61</v>
      </c>
      <c r="H2495">
        <v>133.66</v>
      </c>
      <c r="I2495">
        <v>98</v>
      </c>
      <c r="J2495">
        <v>4.0599999999999996</v>
      </c>
      <c r="K2495">
        <v>8153.26</v>
      </c>
      <c r="L2495">
        <v>5978</v>
      </c>
      <c r="M2495">
        <v>247.65999999999997</v>
      </c>
    </row>
    <row r="2496" spans="2:13" x14ac:dyDescent="0.3">
      <c r="B2496" s="5">
        <v>46174</v>
      </c>
      <c r="C2496" t="s">
        <v>26</v>
      </c>
      <c r="D2496" t="s">
        <v>27</v>
      </c>
      <c r="E2496" t="s">
        <v>16</v>
      </c>
      <c r="F2496" t="s">
        <v>19</v>
      </c>
      <c r="G2496">
        <v>154</v>
      </c>
      <c r="H2496">
        <v>140.13999999999999</v>
      </c>
      <c r="I2496">
        <v>98.07</v>
      </c>
      <c r="J2496">
        <v>4.0599999999999996</v>
      </c>
      <c r="K2496">
        <v>21581.559999999998</v>
      </c>
      <c r="L2496">
        <v>15102.779999999999</v>
      </c>
      <c r="M2496">
        <v>625.2399999999999</v>
      </c>
    </row>
    <row r="2497" spans="2:13" x14ac:dyDescent="0.3">
      <c r="B2497" s="5">
        <v>46174</v>
      </c>
      <c r="C2497" t="s">
        <v>28</v>
      </c>
      <c r="D2497" t="s">
        <v>27</v>
      </c>
      <c r="E2497" t="s">
        <v>20</v>
      </c>
      <c r="F2497" t="s">
        <v>19</v>
      </c>
      <c r="G2497">
        <v>78</v>
      </c>
      <c r="H2497">
        <v>96.44</v>
      </c>
      <c r="I2497">
        <v>76.099999999999994</v>
      </c>
      <c r="J2497">
        <v>4.0599999999999996</v>
      </c>
      <c r="K2497">
        <v>7522.32</v>
      </c>
      <c r="L2497">
        <v>5935.7999999999993</v>
      </c>
      <c r="M2497">
        <v>316.67999999999995</v>
      </c>
    </row>
    <row r="2498" spans="2:13" x14ac:dyDescent="0.3">
      <c r="B2498" s="5">
        <v>46174</v>
      </c>
      <c r="C2498" t="s">
        <v>29</v>
      </c>
      <c r="D2498" t="s">
        <v>27</v>
      </c>
      <c r="E2498" t="s">
        <v>20</v>
      </c>
      <c r="F2498" t="s">
        <v>19</v>
      </c>
      <c r="G2498">
        <v>65</v>
      </c>
      <c r="H2498">
        <v>135.04</v>
      </c>
      <c r="I2498">
        <v>109.19</v>
      </c>
      <c r="J2498">
        <v>4.0599999999999996</v>
      </c>
      <c r="K2498">
        <v>8777.6</v>
      </c>
      <c r="L2498">
        <v>7097.3499999999995</v>
      </c>
      <c r="M2498">
        <v>263.89999999999998</v>
      </c>
    </row>
    <row r="2499" spans="2:13" x14ac:dyDescent="0.3">
      <c r="B2499" s="5">
        <v>46174</v>
      </c>
      <c r="C2499" t="s">
        <v>29</v>
      </c>
      <c r="D2499" t="s">
        <v>27</v>
      </c>
      <c r="E2499" t="s">
        <v>21</v>
      </c>
      <c r="F2499" t="s">
        <v>19</v>
      </c>
      <c r="G2499">
        <v>39</v>
      </c>
      <c r="H2499">
        <v>147.37</v>
      </c>
      <c r="I2499">
        <v>109.21</v>
      </c>
      <c r="J2499">
        <v>4.0599999999999996</v>
      </c>
      <c r="K2499">
        <v>5747.43</v>
      </c>
      <c r="L2499">
        <v>4259.1899999999996</v>
      </c>
      <c r="M2499">
        <v>158.33999999999997</v>
      </c>
    </row>
    <row r="2500" spans="2:13" x14ac:dyDescent="0.3">
      <c r="B2500" s="5">
        <v>46174</v>
      </c>
      <c r="C2500" t="s">
        <v>30</v>
      </c>
      <c r="D2500" t="s">
        <v>27</v>
      </c>
      <c r="E2500" t="s">
        <v>20</v>
      </c>
      <c r="F2500" t="s">
        <v>19</v>
      </c>
      <c r="G2500">
        <v>92</v>
      </c>
      <c r="H2500">
        <v>85.54</v>
      </c>
      <c r="I2500">
        <v>67.84</v>
      </c>
      <c r="J2500">
        <v>4.0599999999999996</v>
      </c>
      <c r="K2500">
        <v>7869.68</v>
      </c>
      <c r="L2500">
        <v>6241.2800000000007</v>
      </c>
      <c r="M2500">
        <v>373.52</v>
      </c>
    </row>
    <row r="2501" spans="2:13" x14ac:dyDescent="0.3">
      <c r="B2501" s="5">
        <v>46204</v>
      </c>
      <c r="C2501" t="s">
        <v>26</v>
      </c>
      <c r="D2501" t="s">
        <v>27</v>
      </c>
      <c r="E2501" t="s">
        <v>21</v>
      </c>
      <c r="F2501" t="s">
        <v>19</v>
      </c>
      <c r="G2501">
        <v>63</v>
      </c>
      <c r="H2501">
        <v>133.66</v>
      </c>
      <c r="I2501">
        <v>98</v>
      </c>
      <c r="J2501">
        <v>4.0599999999999996</v>
      </c>
      <c r="K2501">
        <v>8420.58</v>
      </c>
      <c r="L2501">
        <v>6174</v>
      </c>
      <c r="M2501">
        <v>255.77999999999997</v>
      </c>
    </row>
    <row r="2502" spans="2:13" x14ac:dyDescent="0.3">
      <c r="B2502" s="5">
        <v>46204</v>
      </c>
      <c r="C2502" t="s">
        <v>26</v>
      </c>
      <c r="D2502" t="s">
        <v>27</v>
      </c>
      <c r="E2502" t="s">
        <v>16</v>
      </c>
      <c r="F2502" t="s">
        <v>19</v>
      </c>
      <c r="G2502">
        <v>149</v>
      </c>
      <c r="H2502">
        <v>140.13999999999999</v>
      </c>
      <c r="I2502">
        <v>98.07</v>
      </c>
      <c r="J2502">
        <v>4.0599999999999996</v>
      </c>
      <c r="K2502">
        <v>20880.859999999997</v>
      </c>
      <c r="L2502">
        <v>14612.429999999998</v>
      </c>
      <c r="M2502">
        <v>604.93999999999994</v>
      </c>
    </row>
    <row r="2503" spans="2:13" x14ac:dyDescent="0.3">
      <c r="B2503" s="5">
        <v>46204</v>
      </c>
      <c r="C2503" t="s">
        <v>28</v>
      </c>
      <c r="D2503" t="s">
        <v>27</v>
      </c>
      <c r="E2503" t="s">
        <v>20</v>
      </c>
      <c r="F2503" t="s">
        <v>19</v>
      </c>
      <c r="G2503">
        <v>75</v>
      </c>
      <c r="H2503">
        <v>96.44</v>
      </c>
      <c r="I2503">
        <v>76.099999999999994</v>
      </c>
      <c r="J2503">
        <v>4.0599999999999996</v>
      </c>
      <c r="K2503">
        <v>7233</v>
      </c>
      <c r="L2503">
        <v>5707.5</v>
      </c>
      <c r="M2503">
        <v>304.49999999999994</v>
      </c>
    </row>
    <row r="2504" spans="2:13" x14ac:dyDescent="0.3">
      <c r="B2504" s="5">
        <v>46204</v>
      </c>
      <c r="C2504" t="s">
        <v>29</v>
      </c>
      <c r="D2504" t="s">
        <v>27</v>
      </c>
      <c r="E2504" t="s">
        <v>20</v>
      </c>
      <c r="F2504" t="s">
        <v>19</v>
      </c>
      <c r="G2504">
        <v>63</v>
      </c>
      <c r="H2504">
        <v>135.04</v>
      </c>
      <c r="I2504">
        <v>109.19</v>
      </c>
      <c r="J2504">
        <v>4.0599999999999996</v>
      </c>
      <c r="K2504">
        <v>8507.5199999999986</v>
      </c>
      <c r="L2504">
        <v>6878.97</v>
      </c>
      <c r="M2504">
        <v>255.77999999999997</v>
      </c>
    </row>
    <row r="2505" spans="2:13" x14ac:dyDescent="0.3">
      <c r="B2505" s="5">
        <v>46204</v>
      </c>
      <c r="C2505" t="s">
        <v>29</v>
      </c>
      <c r="D2505" t="s">
        <v>27</v>
      </c>
      <c r="E2505" t="s">
        <v>21</v>
      </c>
      <c r="F2505" t="s">
        <v>19</v>
      </c>
      <c r="G2505">
        <v>38</v>
      </c>
      <c r="H2505">
        <v>147.37</v>
      </c>
      <c r="I2505">
        <v>109.21</v>
      </c>
      <c r="J2505">
        <v>4.0599999999999996</v>
      </c>
      <c r="K2505">
        <v>5600.06</v>
      </c>
      <c r="L2505">
        <v>4149.9799999999996</v>
      </c>
      <c r="M2505">
        <v>154.27999999999997</v>
      </c>
    </row>
    <row r="2506" spans="2:13" x14ac:dyDescent="0.3">
      <c r="B2506" s="5">
        <v>46204</v>
      </c>
      <c r="C2506" t="s">
        <v>30</v>
      </c>
      <c r="D2506" t="s">
        <v>27</v>
      </c>
      <c r="E2506" t="s">
        <v>20</v>
      </c>
      <c r="F2506" t="s">
        <v>19</v>
      </c>
      <c r="G2506">
        <v>97</v>
      </c>
      <c r="H2506">
        <v>85.54</v>
      </c>
      <c r="I2506">
        <v>67.84</v>
      </c>
      <c r="J2506">
        <v>4.0599999999999996</v>
      </c>
      <c r="K2506">
        <v>8297.380000000001</v>
      </c>
      <c r="L2506">
        <v>6580.4800000000005</v>
      </c>
      <c r="M2506">
        <v>393.81999999999994</v>
      </c>
    </row>
    <row r="2507" spans="2:13" x14ac:dyDescent="0.3">
      <c r="B2507" s="5">
        <v>46235</v>
      </c>
      <c r="C2507" t="s">
        <v>26</v>
      </c>
      <c r="D2507" t="s">
        <v>27</v>
      </c>
      <c r="E2507" t="s">
        <v>21</v>
      </c>
      <c r="F2507" t="s">
        <v>19</v>
      </c>
      <c r="G2507">
        <v>61</v>
      </c>
      <c r="H2507">
        <v>133.66</v>
      </c>
      <c r="I2507">
        <v>98</v>
      </c>
      <c r="J2507">
        <v>4.0599999999999996</v>
      </c>
      <c r="K2507">
        <v>8153.26</v>
      </c>
      <c r="L2507">
        <v>5978</v>
      </c>
      <c r="M2507">
        <v>247.65999999999997</v>
      </c>
    </row>
    <row r="2508" spans="2:13" x14ac:dyDescent="0.3">
      <c r="B2508" s="5">
        <v>46235</v>
      </c>
      <c r="C2508" t="s">
        <v>26</v>
      </c>
      <c r="D2508" t="s">
        <v>27</v>
      </c>
      <c r="E2508" t="s">
        <v>16</v>
      </c>
      <c r="F2508" t="s">
        <v>19</v>
      </c>
      <c r="G2508">
        <v>148</v>
      </c>
      <c r="H2508">
        <v>140.13999999999999</v>
      </c>
      <c r="I2508">
        <v>98.07</v>
      </c>
      <c r="J2508">
        <v>4.0599999999999996</v>
      </c>
      <c r="K2508">
        <v>20740.719999999998</v>
      </c>
      <c r="L2508">
        <v>14514.359999999999</v>
      </c>
      <c r="M2508">
        <v>600.88</v>
      </c>
    </row>
    <row r="2509" spans="2:13" x14ac:dyDescent="0.3">
      <c r="B2509" s="5">
        <v>46235</v>
      </c>
      <c r="C2509" t="s">
        <v>28</v>
      </c>
      <c r="D2509" t="s">
        <v>27</v>
      </c>
      <c r="E2509" t="s">
        <v>20</v>
      </c>
      <c r="F2509" t="s">
        <v>19</v>
      </c>
      <c r="G2509">
        <v>74</v>
      </c>
      <c r="H2509">
        <v>96.44</v>
      </c>
      <c r="I2509">
        <v>76.099999999999994</v>
      </c>
      <c r="J2509">
        <v>4.0599999999999996</v>
      </c>
      <c r="K2509">
        <v>7136.5599999999995</v>
      </c>
      <c r="L2509">
        <v>5631.4</v>
      </c>
      <c r="M2509">
        <v>300.44</v>
      </c>
    </row>
    <row r="2510" spans="2:13" x14ac:dyDescent="0.3">
      <c r="B2510" s="5">
        <v>46235</v>
      </c>
      <c r="C2510" t="s">
        <v>29</v>
      </c>
      <c r="D2510" t="s">
        <v>27</v>
      </c>
      <c r="E2510" t="s">
        <v>20</v>
      </c>
      <c r="F2510" t="s">
        <v>19</v>
      </c>
      <c r="G2510">
        <v>65</v>
      </c>
      <c r="H2510">
        <v>135.04</v>
      </c>
      <c r="I2510">
        <v>109.19</v>
      </c>
      <c r="J2510">
        <v>4.0599999999999996</v>
      </c>
      <c r="K2510">
        <v>8777.6</v>
      </c>
      <c r="L2510">
        <v>7097.3499999999995</v>
      </c>
      <c r="M2510">
        <v>263.89999999999998</v>
      </c>
    </row>
    <row r="2511" spans="2:13" x14ac:dyDescent="0.3">
      <c r="B2511" s="5">
        <v>46235</v>
      </c>
      <c r="C2511" t="s">
        <v>29</v>
      </c>
      <c r="D2511" t="s">
        <v>27</v>
      </c>
      <c r="E2511" t="s">
        <v>21</v>
      </c>
      <c r="F2511" t="s">
        <v>19</v>
      </c>
      <c r="G2511">
        <v>41</v>
      </c>
      <c r="H2511">
        <v>147.37</v>
      </c>
      <c r="I2511">
        <v>109.21</v>
      </c>
      <c r="J2511">
        <v>4.0599999999999996</v>
      </c>
      <c r="K2511">
        <v>6042.17</v>
      </c>
      <c r="L2511">
        <v>4477.6099999999997</v>
      </c>
      <c r="M2511">
        <v>166.45999999999998</v>
      </c>
    </row>
    <row r="2512" spans="2:13" x14ac:dyDescent="0.3">
      <c r="B2512" s="5">
        <v>46235</v>
      </c>
      <c r="C2512" t="s">
        <v>30</v>
      </c>
      <c r="D2512" t="s">
        <v>27</v>
      </c>
      <c r="E2512" t="s">
        <v>20</v>
      </c>
      <c r="F2512" t="s">
        <v>19</v>
      </c>
      <c r="G2512">
        <v>95</v>
      </c>
      <c r="H2512">
        <v>85.54</v>
      </c>
      <c r="I2512">
        <v>67.84</v>
      </c>
      <c r="J2512">
        <v>4.0599999999999996</v>
      </c>
      <c r="K2512">
        <v>8126.3</v>
      </c>
      <c r="L2512">
        <v>6444.8</v>
      </c>
      <c r="M2512">
        <v>385.7</v>
      </c>
    </row>
    <row r="2513" spans="2:13" x14ac:dyDescent="0.3">
      <c r="B2513" s="5">
        <v>46266</v>
      </c>
      <c r="C2513" t="s">
        <v>26</v>
      </c>
      <c r="D2513" t="s">
        <v>27</v>
      </c>
      <c r="E2513" t="s">
        <v>21</v>
      </c>
      <c r="F2513" t="s">
        <v>19</v>
      </c>
      <c r="G2513">
        <v>58</v>
      </c>
      <c r="H2513">
        <v>133.66</v>
      </c>
      <c r="I2513">
        <v>98</v>
      </c>
      <c r="J2513">
        <v>4.0599999999999996</v>
      </c>
      <c r="K2513">
        <v>7752.28</v>
      </c>
      <c r="L2513">
        <v>5684</v>
      </c>
      <c r="M2513">
        <v>235.48</v>
      </c>
    </row>
    <row r="2514" spans="2:13" x14ac:dyDescent="0.3">
      <c r="B2514" s="5">
        <v>46266</v>
      </c>
      <c r="C2514" t="s">
        <v>26</v>
      </c>
      <c r="D2514" t="s">
        <v>27</v>
      </c>
      <c r="E2514" t="s">
        <v>16</v>
      </c>
      <c r="F2514" t="s">
        <v>19</v>
      </c>
      <c r="G2514">
        <v>142</v>
      </c>
      <c r="H2514">
        <v>140.13999999999999</v>
      </c>
      <c r="I2514">
        <v>98.07</v>
      </c>
      <c r="J2514">
        <v>4.0599999999999996</v>
      </c>
      <c r="K2514">
        <v>19899.879999999997</v>
      </c>
      <c r="L2514">
        <v>13925.939999999999</v>
      </c>
      <c r="M2514">
        <v>576.52</v>
      </c>
    </row>
    <row r="2515" spans="2:13" x14ac:dyDescent="0.3">
      <c r="B2515" s="5">
        <v>46266</v>
      </c>
      <c r="C2515" t="s">
        <v>28</v>
      </c>
      <c r="D2515" t="s">
        <v>27</v>
      </c>
      <c r="E2515" t="s">
        <v>20</v>
      </c>
      <c r="F2515" t="s">
        <v>19</v>
      </c>
      <c r="G2515">
        <v>73</v>
      </c>
      <c r="H2515">
        <v>96.44</v>
      </c>
      <c r="I2515">
        <v>76.099999999999994</v>
      </c>
      <c r="J2515">
        <v>4.0599999999999996</v>
      </c>
      <c r="K2515">
        <v>7040.12</v>
      </c>
      <c r="L2515">
        <v>5555.2999999999993</v>
      </c>
      <c r="M2515">
        <v>296.38</v>
      </c>
    </row>
    <row r="2516" spans="2:13" x14ac:dyDescent="0.3">
      <c r="B2516" s="5">
        <v>46266</v>
      </c>
      <c r="C2516" t="s">
        <v>29</v>
      </c>
      <c r="D2516" t="s">
        <v>27</v>
      </c>
      <c r="E2516" t="s">
        <v>20</v>
      </c>
      <c r="F2516" t="s">
        <v>19</v>
      </c>
      <c r="G2516">
        <v>63</v>
      </c>
      <c r="H2516">
        <v>135.04</v>
      </c>
      <c r="I2516">
        <v>109.19</v>
      </c>
      <c r="J2516">
        <v>4.0599999999999996</v>
      </c>
      <c r="K2516">
        <v>8507.5199999999986</v>
      </c>
      <c r="L2516">
        <v>6878.97</v>
      </c>
      <c r="M2516">
        <v>255.77999999999997</v>
      </c>
    </row>
    <row r="2517" spans="2:13" x14ac:dyDescent="0.3">
      <c r="B2517" s="5">
        <v>46266</v>
      </c>
      <c r="C2517" t="s">
        <v>29</v>
      </c>
      <c r="D2517" t="s">
        <v>27</v>
      </c>
      <c r="E2517" t="s">
        <v>21</v>
      </c>
      <c r="F2517" t="s">
        <v>19</v>
      </c>
      <c r="G2517">
        <v>39</v>
      </c>
      <c r="H2517">
        <v>147.37</v>
      </c>
      <c r="I2517">
        <v>109.21</v>
      </c>
      <c r="J2517">
        <v>4.0599999999999996</v>
      </c>
      <c r="K2517">
        <v>5747.43</v>
      </c>
      <c r="L2517">
        <v>4259.1899999999996</v>
      </c>
      <c r="M2517">
        <v>158.33999999999997</v>
      </c>
    </row>
    <row r="2518" spans="2:13" x14ac:dyDescent="0.3">
      <c r="B2518" s="5">
        <v>46266</v>
      </c>
      <c r="C2518" t="s">
        <v>30</v>
      </c>
      <c r="D2518" t="s">
        <v>27</v>
      </c>
      <c r="E2518" t="s">
        <v>20</v>
      </c>
      <c r="F2518" t="s">
        <v>19</v>
      </c>
      <c r="G2518">
        <v>94</v>
      </c>
      <c r="H2518">
        <v>85.54</v>
      </c>
      <c r="I2518">
        <v>67.84</v>
      </c>
      <c r="J2518">
        <v>4.0599999999999996</v>
      </c>
      <c r="K2518">
        <v>8040.76</v>
      </c>
      <c r="L2518">
        <v>6376.96</v>
      </c>
      <c r="M2518">
        <v>381.64</v>
      </c>
    </row>
    <row r="2519" spans="2:13" x14ac:dyDescent="0.3">
      <c r="B2519" s="5">
        <v>46296</v>
      </c>
      <c r="C2519" t="s">
        <v>26</v>
      </c>
      <c r="D2519" t="s">
        <v>27</v>
      </c>
      <c r="E2519" t="s">
        <v>21</v>
      </c>
      <c r="F2519" t="s">
        <v>19</v>
      </c>
      <c r="G2519">
        <v>59</v>
      </c>
      <c r="H2519">
        <v>133.66</v>
      </c>
      <c r="I2519">
        <v>98</v>
      </c>
      <c r="J2519">
        <v>4.0599999999999996</v>
      </c>
      <c r="K2519">
        <v>7885.94</v>
      </c>
      <c r="L2519">
        <v>5782</v>
      </c>
      <c r="M2519">
        <v>239.53999999999996</v>
      </c>
    </row>
    <row r="2520" spans="2:13" x14ac:dyDescent="0.3">
      <c r="B2520" s="5">
        <v>46296</v>
      </c>
      <c r="C2520" t="s">
        <v>26</v>
      </c>
      <c r="D2520" t="s">
        <v>27</v>
      </c>
      <c r="E2520" t="s">
        <v>16</v>
      </c>
      <c r="F2520" t="s">
        <v>19</v>
      </c>
      <c r="G2520">
        <v>146</v>
      </c>
      <c r="H2520">
        <v>140.13999999999999</v>
      </c>
      <c r="I2520">
        <v>98.07</v>
      </c>
      <c r="J2520">
        <v>4.0599999999999996</v>
      </c>
      <c r="K2520">
        <v>20460.439999999999</v>
      </c>
      <c r="L2520">
        <v>14318.22</v>
      </c>
      <c r="M2520">
        <v>592.76</v>
      </c>
    </row>
    <row r="2521" spans="2:13" x14ac:dyDescent="0.3">
      <c r="B2521" s="5">
        <v>46296</v>
      </c>
      <c r="C2521" t="s">
        <v>28</v>
      </c>
      <c r="D2521" t="s">
        <v>27</v>
      </c>
      <c r="E2521" t="s">
        <v>20</v>
      </c>
      <c r="F2521" t="s">
        <v>19</v>
      </c>
      <c r="G2521">
        <v>67</v>
      </c>
      <c r="H2521">
        <v>96.44</v>
      </c>
      <c r="I2521">
        <v>76.099999999999994</v>
      </c>
      <c r="J2521">
        <v>4.0599999999999996</v>
      </c>
      <c r="K2521">
        <v>6461.48</v>
      </c>
      <c r="L2521">
        <v>5098.7</v>
      </c>
      <c r="M2521">
        <v>272.02</v>
      </c>
    </row>
    <row r="2522" spans="2:13" x14ac:dyDescent="0.3">
      <c r="B2522" s="5">
        <v>46296</v>
      </c>
      <c r="C2522" t="s">
        <v>29</v>
      </c>
      <c r="D2522" t="s">
        <v>27</v>
      </c>
      <c r="E2522" t="s">
        <v>20</v>
      </c>
      <c r="F2522" t="s">
        <v>19</v>
      </c>
      <c r="G2522">
        <v>63</v>
      </c>
      <c r="H2522">
        <v>135.04</v>
      </c>
      <c r="I2522">
        <v>109.19</v>
      </c>
      <c r="J2522">
        <v>4.0599999999999996</v>
      </c>
      <c r="K2522">
        <v>8507.5199999999986</v>
      </c>
      <c r="L2522">
        <v>6878.97</v>
      </c>
      <c r="M2522">
        <v>255.77999999999997</v>
      </c>
    </row>
    <row r="2523" spans="2:13" x14ac:dyDescent="0.3">
      <c r="B2523" s="5">
        <v>46296</v>
      </c>
      <c r="C2523" t="s">
        <v>29</v>
      </c>
      <c r="D2523" t="s">
        <v>27</v>
      </c>
      <c r="E2523" t="s">
        <v>21</v>
      </c>
      <c r="F2523" t="s">
        <v>19</v>
      </c>
      <c r="G2523">
        <v>38</v>
      </c>
      <c r="H2523">
        <v>147.37</v>
      </c>
      <c r="I2523">
        <v>109.21</v>
      </c>
      <c r="J2523">
        <v>4.0599999999999996</v>
      </c>
      <c r="K2523">
        <v>5600.06</v>
      </c>
      <c r="L2523">
        <v>4149.9799999999996</v>
      </c>
      <c r="M2523">
        <v>154.27999999999997</v>
      </c>
    </row>
    <row r="2524" spans="2:13" x14ac:dyDescent="0.3">
      <c r="B2524" s="5">
        <v>46296</v>
      </c>
      <c r="C2524" t="s">
        <v>30</v>
      </c>
      <c r="D2524" t="s">
        <v>27</v>
      </c>
      <c r="E2524" t="s">
        <v>20</v>
      </c>
      <c r="F2524" t="s">
        <v>19</v>
      </c>
      <c r="G2524">
        <v>91</v>
      </c>
      <c r="H2524">
        <v>85.54</v>
      </c>
      <c r="I2524">
        <v>67.84</v>
      </c>
      <c r="J2524">
        <v>4.0599999999999996</v>
      </c>
      <c r="K2524">
        <v>7784.14</v>
      </c>
      <c r="L2524">
        <v>6173.4400000000005</v>
      </c>
      <c r="M2524">
        <v>369.46</v>
      </c>
    </row>
    <row r="2525" spans="2:13" x14ac:dyDescent="0.3">
      <c r="B2525" s="5">
        <v>46327</v>
      </c>
      <c r="C2525" t="s">
        <v>26</v>
      </c>
      <c r="D2525" t="s">
        <v>27</v>
      </c>
      <c r="E2525" t="s">
        <v>21</v>
      </c>
      <c r="F2525" t="s">
        <v>19</v>
      </c>
      <c r="G2525">
        <v>62</v>
      </c>
      <c r="H2525">
        <v>133.66</v>
      </c>
      <c r="I2525">
        <v>98</v>
      </c>
      <c r="J2525">
        <v>4.0599999999999996</v>
      </c>
      <c r="K2525">
        <v>8286.92</v>
      </c>
      <c r="L2525">
        <v>6076</v>
      </c>
      <c r="M2525">
        <v>251.71999999999997</v>
      </c>
    </row>
    <row r="2526" spans="2:13" x14ac:dyDescent="0.3">
      <c r="B2526" s="5">
        <v>46327</v>
      </c>
      <c r="C2526" t="s">
        <v>26</v>
      </c>
      <c r="D2526" t="s">
        <v>27</v>
      </c>
      <c r="E2526" t="s">
        <v>16</v>
      </c>
      <c r="F2526" t="s">
        <v>19</v>
      </c>
      <c r="G2526">
        <v>153</v>
      </c>
      <c r="H2526">
        <v>140.13999999999999</v>
      </c>
      <c r="I2526">
        <v>98.07</v>
      </c>
      <c r="J2526">
        <v>4.0599999999999996</v>
      </c>
      <c r="K2526">
        <v>21441.42</v>
      </c>
      <c r="L2526">
        <v>15004.71</v>
      </c>
      <c r="M2526">
        <v>621.17999999999995</v>
      </c>
    </row>
    <row r="2527" spans="2:13" x14ac:dyDescent="0.3">
      <c r="B2527" s="5">
        <v>46327</v>
      </c>
      <c r="C2527" t="s">
        <v>28</v>
      </c>
      <c r="D2527" t="s">
        <v>27</v>
      </c>
      <c r="E2527" t="s">
        <v>20</v>
      </c>
      <c r="F2527" t="s">
        <v>19</v>
      </c>
      <c r="G2527">
        <v>72</v>
      </c>
      <c r="H2527">
        <v>96.44</v>
      </c>
      <c r="I2527">
        <v>76.099999999999994</v>
      </c>
      <c r="J2527">
        <v>4.0599999999999996</v>
      </c>
      <c r="K2527">
        <v>6943.68</v>
      </c>
      <c r="L2527">
        <v>5479.2</v>
      </c>
      <c r="M2527">
        <v>292.32</v>
      </c>
    </row>
    <row r="2528" spans="2:13" x14ac:dyDescent="0.3">
      <c r="B2528" s="5">
        <v>46327</v>
      </c>
      <c r="C2528" t="s">
        <v>29</v>
      </c>
      <c r="D2528" t="s">
        <v>27</v>
      </c>
      <c r="E2528" t="s">
        <v>20</v>
      </c>
      <c r="F2528" t="s">
        <v>19</v>
      </c>
      <c r="G2528">
        <v>63</v>
      </c>
      <c r="H2528">
        <v>135.04</v>
      </c>
      <c r="I2528">
        <v>109.19</v>
      </c>
      <c r="J2528">
        <v>4.0599999999999996</v>
      </c>
      <c r="K2528">
        <v>8507.5199999999986</v>
      </c>
      <c r="L2528">
        <v>6878.97</v>
      </c>
      <c r="M2528">
        <v>255.77999999999997</v>
      </c>
    </row>
    <row r="2529" spans="2:13" x14ac:dyDescent="0.3">
      <c r="B2529" s="5">
        <v>46327</v>
      </c>
      <c r="C2529" t="s">
        <v>29</v>
      </c>
      <c r="D2529" t="s">
        <v>27</v>
      </c>
      <c r="E2529" t="s">
        <v>21</v>
      </c>
      <c r="F2529" t="s">
        <v>19</v>
      </c>
      <c r="G2529">
        <v>38</v>
      </c>
      <c r="H2529">
        <v>147.37</v>
      </c>
      <c r="I2529">
        <v>109.21</v>
      </c>
      <c r="J2529">
        <v>4.0599999999999996</v>
      </c>
      <c r="K2529">
        <v>5600.06</v>
      </c>
      <c r="L2529">
        <v>4149.9799999999996</v>
      </c>
      <c r="M2529">
        <v>154.27999999999997</v>
      </c>
    </row>
    <row r="2530" spans="2:13" x14ac:dyDescent="0.3">
      <c r="B2530" s="5">
        <v>46327</v>
      </c>
      <c r="C2530" t="s">
        <v>30</v>
      </c>
      <c r="D2530" t="s">
        <v>27</v>
      </c>
      <c r="E2530" t="s">
        <v>20</v>
      </c>
      <c r="F2530" t="s">
        <v>19</v>
      </c>
      <c r="G2530">
        <v>91</v>
      </c>
      <c r="H2530">
        <v>85.54</v>
      </c>
      <c r="I2530">
        <v>67.84</v>
      </c>
      <c r="J2530">
        <v>4.0599999999999996</v>
      </c>
      <c r="K2530">
        <v>7784.14</v>
      </c>
      <c r="L2530">
        <v>6173.4400000000005</v>
      </c>
      <c r="M2530">
        <v>369.46</v>
      </c>
    </row>
    <row r="2531" spans="2:13" x14ac:dyDescent="0.3">
      <c r="B2531" s="5">
        <v>46357</v>
      </c>
      <c r="C2531" t="s">
        <v>26</v>
      </c>
      <c r="D2531" t="s">
        <v>27</v>
      </c>
      <c r="E2531" t="s">
        <v>21</v>
      </c>
      <c r="F2531" t="s">
        <v>19</v>
      </c>
      <c r="G2531">
        <v>68</v>
      </c>
      <c r="H2531">
        <v>133.66</v>
      </c>
      <c r="I2531">
        <v>98</v>
      </c>
      <c r="J2531">
        <v>4.0599999999999996</v>
      </c>
      <c r="K2531">
        <v>9088.8799999999992</v>
      </c>
      <c r="L2531">
        <v>6664</v>
      </c>
      <c r="M2531">
        <v>276.08</v>
      </c>
    </row>
    <row r="2532" spans="2:13" x14ac:dyDescent="0.3">
      <c r="B2532" s="5">
        <v>46357</v>
      </c>
      <c r="C2532" t="s">
        <v>26</v>
      </c>
      <c r="D2532" t="s">
        <v>27</v>
      </c>
      <c r="E2532" t="s">
        <v>16</v>
      </c>
      <c r="F2532" t="s">
        <v>19</v>
      </c>
      <c r="G2532">
        <v>162</v>
      </c>
      <c r="H2532">
        <v>140.13999999999999</v>
      </c>
      <c r="I2532">
        <v>98.07</v>
      </c>
      <c r="J2532">
        <v>4.0599999999999996</v>
      </c>
      <c r="K2532">
        <v>22702.679999999997</v>
      </c>
      <c r="L2532">
        <v>15887.339999999998</v>
      </c>
      <c r="M2532">
        <v>657.71999999999991</v>
      </c>
    </row>
    <row r="2533" spans="2:13" x14ac:dyDescent="0.3">
      <c r="B2533" s="5">
        <v>46357</v>
      </c>
      <c r="C2533" t="s">
        <v>28</v>
      </c>
      <c r="D2533" t="s">
        <v>27</v>
      </c>
      <c r="E2533" t="s">
        <v>20</v>
      </c>
      <c r="F2533" t="s">
        <v>19</v>
      </c>
      <c r="G2533">
        <v>82</v>
      </c>
      <c r="H2533">
        <v>96.44</v>
      </c>
      <c r="I2533">
        <v>76.099999999999994</v>
      </c>
      <c r="J2533">
        <v>4.0599999999999996</v>
      </c>
      <c r="K2533">
        <v>7908.08</v>
      </c>
      <c r="L2533">
        <v>6240.2</v>
      </c>
      <c r="M2533">
        <v>332.91999999999996</v>
      </c>
    </row>
    <row r="2534" spans="2:13" x14ac:dyDescent="0.3">
      <c r="B2534" s="5">
        <v>46357</v>
      </c>
      <c r="C2534" t="s">
        <v>29</v>
      </c>
      <c r="D2534" t="s">
        <v>27</v>
      </c>
      <c r="E2534" t="s">
        <v>20</v>
      </c>
      <c r="F2534" t="s">
        <v>19</v>
      </c>
      <c r="G2534">
        <v>68</v>
      </c>
      <c r="H2534">
        <v>135.04</v>
      </c>
      <c r="I2534">
        <v>109.19</v>
      </c>
      <c r="J2534">
        <v>4.0599999999999996</v>
      </c>
      <c r="K2534">
        <v>9182.7199999999993</v>
      </c>
      <c r="L2534">
        <v>7424.92</v>
      </c>
      <c r="M2534">
        <v>276.08</v>
      </c>
    </row>
    <row r="2535" spans="2:13" x14ac:dyDescent="0.3">
      <c r="B2535" s="5">
        <v>46357</v>
      </c>
      <c r="C2535" t="s">
        <v>29</v>
      </c>
      <c r="D2535" t="s">
        <v>27</v>
      </c>
      <c r="E2535" t="s">
        <v>21</v>
      </c>
      <c r="F2535" t="s">
        <v>19</v>
      </c>
      <c r="G2535">
        <v>41</v>
      </c>
      <c r="H2535">
        <v>147.37</v>
      </c>
      <c r="I2535">
        <v>109.21</v>
      </c>
      <c r="J2535">
        <v>4.0599999999999996</v>
      </c>
      <c r="K2535">
        <v>6042.17</v>
      </c>
      <c r="L2535">
        <v>4477.6099999999997</v>
      </c>
      <c r="M2535">
        <v>166.45999999999998</v>
      </c>
    </row>
    <row r="2536" spans="2:13" x14ac:dyDescent="0.3">
      <c r="B2536" s="5">
        <v>46357</v>
      </c>
      <c r="C2536" t="s">
        <v>30</v>
      </c>
      <c r="D2536" t="s">
        <v>27</v>
      </c>
      <c r="E2536" t="s">
        <v>20</v>
      </c>
      <c r="F2536" t="s">
        <v>19</v>
      </c>
      <c r="G2536">
        <v>98</v>
      </c>
      <c r="H2536">
        <v>85.54</v>
      </c>
      <c r="I2536">
        <v>67.84</v>
      </c>
      <c r="J2536">
        <v>4.0599999999999996</v>
      </c>
      <c r="K2536">
        <v>8382.92</v>
      </c>
      <c r="L2536">
        <v>6648.3200000000006</v>
      </c>
      <c r="M2536">
        <v>397.87999999999994</v>
      </c>
    </row>
    <row r="2537" spans="2:13" x14ac:dyDescent="0.3">
      <c r="B2537" s="5">
        <v>46023</v>
      </c>
      <c r="C2537" t="s">
        <v>14</v>
      </c>
      <c r="D2537" t="s">
        <v>15</v>
      </c>
      <c r="E2537" t="s">
        <v>21</v>
      </c>
      <c r="F2537" t="s">
        <v>19</v>
      </c>
      <c r="G2537">
        <v>35</v>
      </c>
      <c r="H2537">
        <v>270.61</v>
      </c>
      <c r="I2537">
        <v>210.51</v>
      </c>
      <c r="J2537">
        <v>4.05</v>
      </c>
      <c r="K2537">
        <v>9471.35</v>
      </c>
      <c r="L2537">
        <v>7367.8499999999995</v>
      </c>
      <c r="M2537">
        <v>141.75</v>
      </c>
    </row>
    <row r="2538" spans="2:13" x14ac:dyDescent="0.3">
      <c r="B2538" s="5">
        <v>46023</v>
      </c>
      <c r="C2538" t="s">
        <v>31</v>
      </c>
      <c r="D2538" t="s">
        <v>32</v>
      </c>
      <c r="E2538" t="s">
        <v>21</v>
      </c>
      <c r="F2538" t="s">
        <v>19</v>
      </c>
      <c r="G2538">
        <v>102</v>
      </c>
      <c r="H2538">
        <v>78.78</v>
      </c>
      <c r="I2538">
        <v>60.01</v>
      </c>
      <c r="J2538">
        <v>4.05</v>
      </c>
      <c r="K2538">
        <v>8035.56</v>
      </c>
      <c r="L2538">
        <v>6121.0199999999995</v>
      </c>
      <c r="M2538">
        <v>413.09999999999997</v>
      </c>
    </row>
    <row r="2539" spans="2:13" x14ac:dyDescent="0.3">
      <c r="B2539" s="5">
        <v>46023</v>
      </c>
      <c r="C2539" t="s">
        <v>35</v>
      </c>
      <c r="D2539" t="s">
        <v>32</v>
      </c>
      <c r="E2539" t="s">
        <v>16</v>
      </c>
      <c r="F2539" t="s">
        <v>19</v>
      </c>
      <c r="G2539">
        <v>41</v>
      </c>
      <c r="H2539">
        <v>200.18</v>
      </c>
      <c r="I2539">
        <v>139.62</v>
      </c>
      <c r="J2539">
        <v>4.05</v>
      </c>
      <c r="K2539">
        <v>8207.380000000001</v>
      </c>
      <c r="L2539">
        <v>5724.42</v>
      </c>
      <c r="M2539">
        <v>166.04999999999998</v>
      </c>
    </row>
    <row r="2540" spans="2:13" x14ac:dyDescent="0.3">
      <c r="B2540" s="5">
        <v>46023</v>
      </c>
      <c r="C2540" t="s">
        <v>46</v>
      </c>
      <c r="D2540" t="s">
        <v>47</v>
      </c>
      <c r="E2540" t="s">
        <v>21</v>
      </c>
      <c r="F2540" t="s">
        <v>19</v>
      </c>
      <c r="G2540">
        <v>33</v>
      </c>
      <c r="H2540">
        <v>143.34</v>
      </c>
      <c r="I2540">
        <v>93.38</v>
      </c>
      <c r="J2540">
        <v>4.05</v>
      </c>
      <c r="K2540">
        <v>4730.22</v>
      </c>
      <c r="L2540">
        <v>3081.54</v>
      </c>
      <c r="M2540">
        <v>133.65</v>
      </c>
    </row>
    <row r="2541" spans="2:13" x14ac:dyDescent="0.3">
      <c r="B2541" s="5">
        <v>46023</v>
      </c>
      <c r="C2541" t="s">
        <v>48</v>
      </c>
      <c r="D2541" t="s">
        <v>47</v>
      </c>
      <c r="E2541" t="s">
        <v>21</v>
      </c>
      <c r="F2541" t="s">
        <v>19</v>
      </c>
      <c r="G2541">
        <v>27</v>
      </c>
      <c r="H2541">
        <v>119.46</v>
      </c>
      <c r="I2541">
        <v>77.010000000000005</v>
      </c>
      <c r="J2541">
        <v>4.05</v>
      </c>
      <c r="K2541">
        <v>3225.4199999999996</v>
      </c>
      <c r="L2541">
        <v>2079.27</v>
      </c>
      <c r="M2541">
        <v>109.35</v>
      </c>
    </row>
    <row r="2542" spans="2:13" x14ac:dyDescent="0.3">
      <c r="B2542" s="5">
        <v>46023</v>
      </c>
      <c r="C2542" t="s">
        <v>48</v>
      </c>
      <c r="D2542" t="s">
        <v>47</v>
      </c>
      <c r="E2542" t="s">
        <v>16</v>
      </c>
      <c r="F2542" t="s">
        <v>19</v>
      </c>
      <c r="G2542">
        <v>68</v>
      </c>
      <c r="H2542">
        <v>125.4</v>
      </c>
      <c r="I2542">
        <v>77.010000000000005</v>
      </c>
      <c r="J2542">
        <v>4.05</v>
      </c>
      <c r="K2542">
        <v>8527.2000000000007</v>
      </c>
      <c r="L2542">
        <v>5236.68</v>
      </c>
      <c r="M2542">
        <v>275.39999999999998</v>
      </c>
    </row>
    <row r="2543" spans="2:13" x14ac:dyDescent="0.3">
      <c r="B2543" s="5">
        <v>46023</v>
      </c>
      <c r="C2543" t="s">
        <v>49</v>
      </c>
      <c r="D2543" t="s">
        <v>47</v>
      </c>
      <c r="E2543" t="s">
        <v>16</v>
      </c>
      <c r="F2543" t="s">
        <v>19</v>
      </c>
      <c r="G2543">
        <v>35</v>
      </c>
      <c r="H2543">
        <v>250.69</v>
      </c>
      <c r="I2543">
        <v>157.91999999999999</v>
      </c>
      <c r="J2543">
        <v>4.05</v>
      </c>
      <c r="K2543">
        <v>8774.15</v>
      </c>
      <c r="L2543">
        <v>5527.2</v>
      </c>
      <c r="M2543">
        <v>141.75</v>
      </c>
    </row>
    <row r="2544" spans="2:13" x14ac:dyDescent="0.3">
      <c r="B2544" s="5">
        <v>46023</v>
      </c>
      <c r="C2544" t="s">
        <v>41</v>
      </c>
      <c r="D2544" t="s">
        <v>42</v>
      </c>
      <c r="E2544" t="s">
        <v>21</v>
      </c>
      <c r="F2544" t="s">
        <v>19</v>
      </c>
      <c r="G2544">
        <v>23</v>
      </c>
      <c r="H2544">
        <v>189.46</v>
      </c>
      <c r="I2544">
        <v>115.62</v>
      </c>
      <c r="J2544">
        <v>4.05</v>
      </c>
      <c r="K2544">
        <v>4357.58</v>
      </c>
      <c r="L2544">
        <v>2659.26</v>
      </c>
      <c r="M2544">
        <v>93.149999999999991</v>
      </c>
    </row>
    <row r="2545" spans="2:13" x14ac:dyDescent="0.3">
      <c r="B2545" s="5">
        <v>46023</v>
      </c>
      <c r="C2545" t="s">
        <v>43</v>
      </c>
      <c r="D2545" t="s">
        <v>42</v>
      </c>
      <c r="E2545" t="s">
        <v>16</v>
      </c>
      <c r="F2545" t="s">
        <v>19</v>
      </c>
      <c r="G2545">
        <v>50</v>
      </c>
      <c r="H2545">
        <v>166.04</v>
      </c>
      <c r="I2545">
        <v>95.15</v>
      </c>
      <c r="J2545">
        <v>4.05</v>
      </c>
      <c r="K2545">
        <v>8302</v>
      </c>
      <c r="L2545">
        <v>4757.5</v>
      </c>
      <c r="M2545">
        <v>202.5</v>
      </c>
    </row>
    <row r="2546" spans="2:13" x14ac:dyDescent="0.3">
      <c r="B2546" s="5">
        <v>46023</v>
      </c>
      <c r="C2546" t="s">
        <v>44</v>
      </c>
      <c r="D2546" t="s">
        <v>42</v>
      </c>
      <c r="E2546" t="s">
        <v>20</v>
      </c>
      <c r="F2546" t="s">
        <v>19</v>
      </c>
      <c r="G2546">
        <v>18</v>
      </c>
      <c r="H2546">
        <v>188.29</v>
      </c>
      <c r="I2546">
        <v>127.67</v>
      </c>
      <c r="J2546">
        <v>4.05</v>
      </c>
      <c r="K2546">
        <v>3389.22</v>
      </c>
      <c r="L2546">
        <v>2298.06</v>
      </c>
      <c r="M2546">
        <v>72.899999999999991</v>
      </c>
    </row>
    <row r="2547" spans="2:13" x14ac:dyDescent="0.3">
      <c r="B2547" s="5">
        <v>46023</v>
      </c>
      <c r="C2547" t="s">
        <v>45</v>
      </c>
      <c r="D2547" t="s">
        <v>42</v>
      </c>
      <c r="E2547" t="s">
        <v>16</v>
      </c>
      <c r="F2547" t="s">
        <v>19</v>
      </c>
      <c r="G2547">
        <v>48</v>
      </c>
      <c r="H2547">
        <v>102.3</v>
      </c>
      <c r="I2547">
        <v>58.03</v>
      </c>
      <c r="J2547">
        <v>4.05</v>
      </c>
      <c r="K2547">
        <v>4910.3999999999996</v>
      </c>
      <c r="L2547">
        <v>2785.44</v>
      </c>
      <c r="M2547">
        <v>194.39999999999998</v>
      </c>
    </row>
    <row r="2548" spans="2:13" x14ac:dyDescent="0.3">
      <c r="B2548" s="5">
        <v>46023</v>
      </c>
      <c r="C2548" t="s">
        <v>26</v>
      </c>
      <c r="D2548" t="s">
        <v>27</v>
      </c>
      <c r="E2548" t="s">
        <v>20</v>
      </c>
      <c r="F2548" t="s">
        <v>19</v>
      </c>
      <c r="G2548">
        <v>93</v>
      </c>
      <c r="H2548">
        <v>121.98</v>
      </c>
      <c r="I2548">
        <v>97.96</v>
      </c>
      <c r="J2548">
        <v>4.05</v>
      </c>
      <c r="K2548">
        <v>11344.140000000001</v>
      </c>
      <c r="L2548">
        <v>9110.2799999999988</v>
      </c>
      <c r="M2548">
        <v>376.65</v>
      </c>
    </row>
    <row r="2549" spans="2:13" x14ac:dyDescent="0.3">
      <c r="B2549" s="5">
        <v>46023</v>
      </c>
      <c r="C2549" t="s">
        <v>28</v>
      </c>
      <c r="D2549" t="s">
        <v>27</v>
      </c>
      <c r="E2549" t="s">
        <v>21</v>
      </c>
      <c r="F2549" t="s">
        <v>19</v>
      </c>
      <c r="G2549">
        <v>41</v>
      </c>
      <c r="H2549">
        <v>104.9</v>
      </c>
      <c r="I2549">
        <v>76.19</v>
      </c>
      <c r="J2549">
        <v>4.05</v>
      </c>
      <c r="K2549">
        <v>4300.9000000000005</v>
      </c>
      <c r="L2549">
        <v>3123.79</v>
      </c>
      <c r="M2549">
        <v>166.04999999999998</v>
      </c>
    </row>
    <row r="2550" spans="2:13" x14ac:dyDescent="0.3">
      <c r="B2550" s="5">
        <v>46023</v>
      </c>
      <c r="C2550" t="s">
        <v>40</v>
      </c>
      <c r="D2550" t="s">
        <v>37</v>
      </c>
      <c r="E2550" t="s">
        <v>16</v>
      </c>
      <c r="F2550" t="s">
        <v>19</v>
      </c>
      <c r="G2550">
        <v>46</v>
      </c>
      <c r="H2550">
        <v>146.5</v>
      </c>
      <c r="I2550">
        <v>109.82</v>
      </c>
      <c r="J2550">
        <v>4.05</v>
      </c>
      <c r="K2550">
        <v>6739</v>
      </c>
      <c r="L2550">
        <v>5051.7199999999993</v>
      </c>
      <c r="M2550">
        <v>186.29999999999998</v>
      </c>
    </row>
    <row r="2551" spans="2:13" x14ac:dyDescent="0.3">
      <c r="B2551" s="5">
        <v>46054</v>
      </c>
      <c r="C2551" t="s">
        <v>14</v>
      </c>
      <c r="D2551" t="s">
        <v>15</v>
      </c>
      <c r="E2551" t="s">
        <v>21</v>
      </c>
      <c r="F2551" t="s">
        <v>19</v>
      </c>
      <c r="G2551">
        <v>34</v>
      </c>
      <c r="H2551">
        <v>270.61</v>
      </c>
      <c r="I2551">
        <v>210.51</v>
      </c>
      <c r="J2551">
        <v>4.05</v>
      </c>
      <c r="K2551">
        <v>9200.74</v>
      </c>
      <c r="L2551">
        <v>7157.34</v>
      </c>
      <c r="M2551">
        <v>137.69999999999999</v>
      </c>
    </row>
    <row r="2552" spans="2:13" x14ac:dyDescent="0.3">
      <c r="B2552" s="5">
        <v>46054</v>
      </c>
      <c r="C2552" t="s">
        <v>31</v>
      </c>
      <c r="D2552" t="s">
        <v>32</v>
      </c>
      <c r="E2552" t="s">
        <v>21</v>
      </c>
      <c r="F2552" t="s">
        <v>19</v>
      </c>
      <c r="G2552">
        <v>93</v>
      </c>
      <c r="H2552">
        <v>78.78</v>
      </c>
      <c r="I2552">
        <v>60.01</v>
      </c>
      <c r="J2552">
        <v>4.05</v>
      </c>
      <c r="K2552">
        <v>7326.54</v>
      </c>
      <c r="L2552">
        <v>5580.9299999999994</v>
      </c>
      <c r="M2552">
        <v>376.65</v>
      </c>
    </row>
    <row r="2553" spans="2:13" x14ac:dyDescent="0.3">
      <c r="B2553" s="5">
        <v>46054</v>
      </c>
      <c r="C2553" t="s">
        <v>35</v>
      </c>
      <c r="D2553" t="s">
        <v>32</v>
      </c>
      <c r="E2553" t="s">
        <v>16</v>
      </c>
      <c r="F2553" t="s">
        <v>19</v>
      </c>
      <c r="G2553">
        <v>38</v>
      </c>
      <c r="H2553">
        <v>200.18</v>
      </c>
      <c r="I2553">
        <v>139.62</v>
      </c>
      <c r="J2553">
        <v>4.05</v>
      </c>
      <c r="K2553">
        <v>7606.84</v>
      </c>
      <c r="L2553">
        <v>5305.56</v>
      </c>
      <c r="M2553">
        <v>153.9</v>
      </c>
    </row>
    <row r="2554" spans="2:13" x14ac:dyDescent="0.3">
      <c r="B2554" s="5">
        <v>46054</v>
      </c>
      <c r="C2554" t="s">
        <v>46</v>
      </c>
      <c r="D2554" t="s">
        <v>47</v>
      </c>
      <c r="E2554" t="s">
        <v>21</v>
      </c>
      <c r="F2554" t="s">
        <v>19</v>
      </c>
      <c r="G2554">
        <v>30</v>
      </c>
      <c r="H2554">
        <v>143.34</v>
      </c>
      <c r="I2554">
        <v>93.38</v>
      </c>
      <c r="J2554">
        <v>4.05</v>
      </c>
      <c r="K2554">
        <v>4300.2</v>
      </c>
      <c r="L2554">
        <v>2801.3999999999996</v>
      </c>
      <c r="M2554">
        <v>121.5</v>
      </c>
    </row>
    <row r="2555" spans="2:13" x14ac:dyDescent="0.3">
      <c r="B2555" s="5">
        <v>46054</v>
      </c>
      <c r="C2555" t="s">
        <v>48</v>
      </c>
      <c r="D2555" t="s">
        <v>47</v>
      </c>
      <c r="E2555" t="s">
        <v>21</v>
      </c>
      <c r="F2555" t="s">
        <v>19</v>
      </c>
      <c r="G2555">
        <v>26</v>
      </c>
      <c r="H2555">
        <v>119.46</v>
      </c>
      <c r="I2555">
        <v>77.010000000000005</v>
      </c>
      <c r="J2555">
        <v>4.05</v>
      </c>
      <c r="K2555">
        <v>3105.96</v>
      </c>
      <c r="L2555">
        <v>2002.2600000000002</v>
      </c>
      <c r="M2555">
        <v>105.3</v>
      </c>
    </row>
    <row r="2556" spans="2:13" x14ac:dyDescent="0.3">
      <c r="B2556" s="5">
        <v>46054</v>
      </c>
      <c r="C2556" t="s">
        <v>48</v>
      </c>
      <c r="D2556" t="s">
        <v>47</v>
      </c>
      <c r="E2556" t="s">
        <v>16</v>
      </c>
      <c r="F2556" t="s">
        <v>19</v>
      </c>
      <c r="G2556">
        <v>63</v>
      </c>
      <c r="H2556">
        <v>125.4</v>
      </c>
      <c r="I2556">
        <v>77.010000000000005</v>
      </c>
      <c r="J2556">
        <v>4.05</v>
      </c>
      <c r="K2556">
        <v>7900.2000000000007</v>
      </c>
      <c r="L2556">
        <v>4851.63</v>
      </c>
      <c r="M2556">
        <v>255.14999999999998</v>
      </c>
    </row>
    <row r="2557" spans="2:13" x14ac:dyDescent="0.3">
      <c r="B2557" s="5">
        <v>46054</v>
      </c>
      <c r="C2557" t="s">
        <v>49</v>
      </c>
      <c r="D2557" t="s">
        <v>47</v>
      </c>
      <c r="E2557" t="s">
        <v>16</v>
      </c>
      <c r="F2557" t="s">
        <v>19</v>
      </c>
      <c r="G2557">
        <v>33</v>
      </c>
      <c r="H2557">
        <v>250.69</v>
      </c>
      <c r="I2557">
        <v>157.91999999999999</v>
      </c>
      <c r="J2557">
        <v>4.05</v>
      </c>
      <c r="K2557">
        <v>8272.77</v>
      </c>
      <c r="L2557">
        <v>5211.3599999999997</v>
      </c>
      <c r="M2557">
        <v>133.65</v>
      </c>
    </row>
    <row r="2558" spans="2:13" x14ac:dyDescent="0.3">
      <c r="B2558" s="5">
        <v>46054</v>
      </c>
      <c r="C2558" t="s">
        <v>41</v>
      </c>
      <c r="D2558" t="s">
        <v>42</v>
      </c>
      <c r="E2558" t="s">
        <v>21</v>
      </c>
      <c r="F2558" t="s">
        <v>19</v>
      </c>
      <c r="G2558">
        <v>22</v>
      </c>
      <c r="H2558">
        <v>189.46</v>
      </c>
      <c r="I2558">
        <v>115.62</v>
      </c>
      <c r="J2558">
        <v>4.05</v>
      </c>
      <c r="K2558">
        <v>4168.12</v>
      </c>
      <c r="L2558">
        <v>2543.6400000000003</v>
      </c>
      <c r="M2558">
        <v>89.1</v>
      </c>
    </row>
    <row r="2559" spans="2:13" x14ac:dyDescent="0.3">
      <c r="B2559" s="5">
        <v>46054</v>
      </c>
      <c r="C2559" t="s">
        <v>43</v>
      </c>
      <c r="D2559" t="s">
        <v>42</v>
      </c>
      <c r="E2559" t="s">
        <v>16</v>
      </c>
      <c r="F2559" t="s">
        <v>19</v>
      </c>
      <c r="G2559">
        <v>50</v>
      </c>
      <c r="H2559">
        <v>166.04</v>
      </c>
      <c r="I2559">
        <v>95.15</v>
      </c>
      <c r="J2559">
        <v>4.05</v>
      </c>
      <c r="K2559">
        <v>8302</v>
      </c>
      <c r="L2559">
        <v>4757.5</v>
      </c>
      <c r="M2559">
        <v>202.5</v>
      </c>
    </row>
    <row r="2560" spans="2:13" x14ac:dyDescent="0.3">
      <c r="B2560" s="5">
        <v>46054</v>
      </c>
      <c r="C2560" t="s">
        <v>44</v>
      </c>
      <c r="D2560" t="s">
        <v>42</v>
      </c>
      <c r="E2560" t="s">
        <v>20</v>
      </c>
      <c r="F2560" t="s">
        <v>19</v>
      </c>
      <c r="G2560">
        <v>18</v>
      </c>
      <c r="H2560">
        <v>188.29</v>
      </c>
      <c r="I2560">
        <v>127.67</v>
      </c>
      <c r="J2560">
        <v>4.05</v>
      </c>
      <c r="K2560">
        <v>3389.22</v>
      </c>
      <c r="L2560">
        <v>2298.06</v>
      </c>
      <c r="M2560">
        <v>72.899999999999991</v>
      </c>
    </row>
    <row r="2561" spans="2:13" x14ac:dyDescent="0.3">
      <c r="B2561" s="5">
        <v>46054</v>
      </c>
      <c r="C2561" t="s">
        <v>45</v>
      </c>
      <c r="D2561" t="s">
        <v>42</v>
      </c>
      <c r="E2561" t="s">
        <v>16</v>
      </c>
      <c r="F2561" t="s">
        <v>19</v>
      </c>
      <c r="G2561">
        <v>42</v>
      </c>
      <c r="H2561">
        <v>102.3</v>
      </c>
      <c r="I2561">
        <v>58.03</v>
      </c>
      <c r="J2561">
        <v>4.05</v>
      </c>
      <c r="K2561">
        <v>4296.5999999999995</v>
      </c>
      <c r="L2561">
        <v>2437.2600000000002</v>
      </c>
      <c r="M2561">
        <v>170.1</v>
      </c>
    </row>
    <row r="2562" spans="2:13" x14ac:dyDescent="0.3">
      <c r="B2562" s="5">
        <v>46054</v>
      </c>
      <c r="C2562" t="s">
        <v>26</v>
      </c>
      <c r="D2562" t="s">
        <v>27</v>
      </c>
      <c r="E2562" t="s">
        <v>20</v>
      </c>
      <c r="F2562" t="s">
        <v>19</v>
      </c>
      <c r="G2562">
        <v>93</v>
      </c>
      <c r="H2562">
        <v>121.98</v>
      </c>
      <c r="I2562">
        <v>97.96</v>
      </c>
      <c r="J2562">
        <v>4.05</v>
      </c>
      <c r="K2562">
        <v>11344.140000000001</v>
      </c>
      <c r="L2562">
        <v>9110.2799999999988</v>
      </c>
      <c r="M2562">
        <v>376.65</v>
      </c>
    </row>
    <row r="2563" spans="2:13" x14ac:dyDescent="0.3">
      <c r="B2563" s="5">
        <v>46054</v>
      </c>
      <c r="C2563" t="s">
        <v>28</v>
      </c>
      <c r="D2563" t="s">
        <v>27</v>
      </c>
      <c r="E2563" t="s">
        <v>21</v>
      </c>
      <c r="F2563" t="s">
        <v>19</v>
      </c>
      <c r="G2563">
        <v>39</v>
      </c>
      <c r="H2563">
        <v>104.9</v>
      </c>
      <c r="I2563">
        <v>76.19</v>
      </c>
      <c r="J2563">
        <v>4.05</v>
      </c>
      <c r="K2563">
        <v>4091.1000000000004</v>
      </c>
      <c r="L2563">
        <v>2971.41</v>
      </c>
      <c r="M2563">
        <v>157.94999999999999</v>
      </c>
    </row>
    <row r="2564" spans="2:13" x14ac:dyDescent="0.3">
      <c r="B2564" s="5">
        <v>46054</v>
      </c>
      <c r="C2564" t="s">
        <v>40</v>
      </c>
      <c r="D2564" t="s">
        <v>37</v>
      </c>
      <c r="E2564" t="s">
        <v>16</v>
      </c>
      <c r="F2564" t="s">
        <v>19</v>
      </c>
      <c r="G2564">
        <v>45</v>
      </c>
      <c r="H2564">
        <v>146.5</v>
      </c>
      <c r="I2564">
        <v>109.82</v>
      </c>
      <c r="J2564">
        <v>4.05</v>
      </c>
      <c r="K2564">
        <v>6592.5</v>
      </c>
      <c r="L2564">
        <v>4941.8999999999996</v>
      </c>
      <c r="M2564">
        <v>182.25</v>
      </c>
    </row>
    <row r="2565" spans="2:13" x14ac:dyDescent="0.3">
      <c r="B2565" s="5">
        <v>46082</v>
      </c>
      <c r="C2565" t="s">
        <v>14</v>
      </c>
      <c r="D2565" t="s">
        <v>15</v>
      </c>
      <c r="E2565" t="s">
        <v>21</v>
      </c>
      <c r="F2565" t="s">
        <v>19</v>
      </c>
      <c r="G2565">
        <v>40</v>
      </c>
      <c r="H2565">
        <v>270.61</v>
      </c>
      <c r="I2565">
        <v>210.51</v>
      </c>
      <c r="J2565">
        <v>4.05</v>
      </c>
      <c r="K2565">
        <v>10824.400000000001</v>
      </c>
      <c r="L2565">
        <v>8420.4</v>
      </c>
      <c r="M2565">
        <v>162</v>
      </c>
    </row>
    <row r="2566" spans="2:13" x14ac:dyDescent="0.3">
      <c r="B2566" s="5">
        <v>46082</v>
      </c>
      <c r="C2566" t="s">
        <v>31</v>
      </c>
      <c r="D2566" t="s">
        <v>32</v>
      </c>
      <c r="E2566" t="s">
        <v>21</v>
      </c>
      <c r="F2566" t="s">
        <v>19</v>
      </c>
      <c r="G2566">
        <v>96</v>
      </c>
      <c r="H2566">
        <v>78.78</v>
      </c>
      <c r="I2566">
        <v>60.01</v>
      </c>
      <c r="J2566">
        <v>4.05</v>
      </c>
      <c r="K2566">
        <v>7562.88</v>
      </c>
      <c r="L2566">
        <v>5760.96</v>
      </c>
      <c r="M2566">
        <v>388.79999999999995</v>
      </c>
    </row>
    <row r="2567" spans="2:13" x14ac:dyDescent="0.3">
      <c r="B2567" s="5">
        <v>46082</v>
      </c>
      <c r="C2567" t="s">
        <v>35</v>
      </c>
      <c r="D2567" t="s">
        <v>32</v>
      </c>
      <c r="E2567" t="s">
        <v>16</v>
      </c>
      <c r="F2567" t="s">
        <v>19</v>
      </c>
      <c r="G2567">
        <v>41</v>
      </c>
      <c r="H2567">
        <v>200.18</v>
      </c>
      <c r="I2567">
        <v>139.62</v>
      </c>
      <c r="J2567">
        <v>4.05</v>
      </c>
      <c r="K2567">
        <v>8207.380000000001</v>
      </c>
      <c r="L2567">
        <v>5724.42</v>
      </c>
      <c r="M2567">
        <v>166.04999999999998</v>
      </c>
    </row>
    <row r="2568" spans="2:13" x14ac:dyDescent="0.3">
      <c r="B2568" s="5">
        <v>46082</v>
      </c>
      <c r="C2568" t="s">
        <v>46</v>
      </c>
      <c r="D2568" t="s">
        <v>47</v>
      </c>
      <c r="E2568" t="s">
        <v>21</v>
      </c>
      <c r="F2568" t="s">
        <v>19</v>
      </c>
      <c r="G2568">
        <v>33</v>
      </c>
      <c r="H2568">
        <v>143.34</v>
      </c>
      <c r="I2568">
        <v>93.38</v>
      </c>
      <c r="J2568">
        <v>4.05</v>
      </c>
      <c r="K2568">
        <v>4730.22</v>
      </c>
      <c r="L2568">
        <v>3081.54</v>
      </c>
      <c r="M2568">
        <v>133.65</v>
      </c>
    </row>
    <row r="2569" spans="2:13" x14ac:dyDescent="0.3">
      <c r="B2569" s="5">
        <v>46082</v>
      </c>
      <c r="C2569" t="s">
        <v>48</v>
      </c>
      <c r="D2569" t="s">
        <v>47</v>
      </c>
      <c r="E2569" t="s">
        <v>21</v>
      </c>
      <c r="F2569" t="s">
        <v>19</v>
      </c>
      <c r="G2569">
        <v>28</v>
      </c>
      <c r="H2569">
        <v>119.46</v>
      </c>
      <c r="I2569">
        <v>77.010000000000005</v>
      </c>
      <c r="J2569">
        <v>4.05</v>
      </c>
      <c r="K2569">
        <v>3344.8799999999997</v>
      </c>
      <c r="L2569">
        <v>2156.2800000000002</v>
      </c>
      <c r="M2569">
        <v>113.39999999999999</v>
      </c>
    </row>
    <row r="2570" spans="2:13" x14ac:dyDescent="0.3">
      <c r="B2570" s="5">
        <v>46082</v>
      </c>
      <c r="C2570" t="s">
        <v>48</v>
      </c>
      <c r="D2570" t="s">
        <v>47</v>
      </c>
      <c r="E2570" t="s">
        <v>16</v>
      </c>
      <c r="F2570" t="s">
        <v>19</v>
      </c>
      <c r="G2570">
        <v>68</v>
      </c>
      <c r="H2570">
        <v>125.4</v>
      </c>
      <c r="I2570">
        <v>77.010000000000005</v>
      </c>
      <c r="J2570">
        <v>4.05</v>
      </c>
      <c r="K2570">
        <v>8527.2000000000007</v>
      </c>
      <c r="L2570">
        <v>5236.68</v>
      </c>
      <c r="M2570">
        <v>275.39999999999998</v>
      </c>
    </row>
    <row r="2571" spans="2:13" x14ac:dyDescent="0.3">
      <c r="B2571" s="5">
        <v>46082</v>
      </c>
      <c r="C2571" t="s">
        <v>49</v>
      </c>
      <c r="D2571" t="s">
        <v>47</v>
      </c>
      <c r="E2571" t="s">
        <v>16</v>
      </c>
      <c r="F2571" t="s">
        <v>19</v>
      </c>
      <c r="G2571">
        <v>34</v>
      </c>
      <c r="H2571">
        <v>250.69</v>
      </c>
      <c r="I2571">
        <v>157.91999999999999</v>
      </c>
      <c r="J2571">
        <v>4.05</v>
      </c>
      <c r="K2571">
        <v>8523.4599999999991</v>
      </c>
      <c r="L2571">
        <v>5369.28</v>
      </c>
      <c r="M2571">
        <v>137.69999999999999</v>
      </c>
    </row>
    <row r="2572" spans="2:13" x14ac:dyDescent="0.3">
      <c r="B2572" s="5">
        <v>46082</v>
      </c>
      <c r="C2572" t="s">
        <v>41</v>
      </c>
      <c r="D2572" t="s">
        <v>42</v>
      </c>
      <c r="E2572" t="s">
        <v>21</v>
      </c>
      <c r="F2572" t="s">
        <v>19</v>
      </c>
      <c r="G2572">
        <v>24</v>
      </c>
      <c r="H2572">
        <v>189.46</v>
      </c>
      <c r="I2572">
        <v>115.62</v>
      </c>
      <c r="J2572">
        <v>4.05</v>
      </c>
      <c r="K2572">
        <v>4547.04</v>
      </c>
      <c r="L2572">
        <v>2774.88</v>
      </c>
      <c r="M2572">
        <v>97.199999999999989</v>
      </c>
    </row>
    <row r="2573" spans="2:13" x14ac:dyDescent="0.3">
      <c r="B2573" s="5">
        <v>46082</v>
      </c>
      <c r="C2573" t="s">
        <v>43</v>
      </c>
      <c r="D2573" t="s">
        <v>42</v>
      </c>
      <c r="E2573" t="s">
        <v>16</v>
      </c>
      <c r="F2573" t="s">
        <v>19</v>
      </c>
      <c r="G2573">
        <v>50</v>
      </c>
      <c r="H2573">
        <v>166.04</v>
      </c>
      <c r="I2573">
        <v>95.15</v>
      </c>
      <c r="J2573">
        <v>4.05</v>
      </c>
      <c r="K2573">
        <v>8302</v>
      </c>
      <c r="L2573">
        <v>4757.5</v>
      </c>
      <c r="M2573">
        <v>202.5</v>
      </c>
    </row>
    <row r="2574" spans="2:13" x14ac:dyDescent="0.3">
      <c r="B2574" s="5">
        <v>46082</v>
      </c>
      <c r="C2574" t="s">
        <v>44</v>
      </c>
      <c r="D2574" t="s">
        <v>42</v>
      </c>
      <c r="E2574" t="s">
        <v>20</v>
      </c>
      <c r="F2574" t="s">
        <v>19</v>
      </c>
      <c r="G2574">
        <v>18</v>
      </c>
      <c r="H2574">
        <v>188.29</v>
      </c>
      <c r="I2574">
        <v>127.67</v>
      </c>
      <c r="J2574">
        <v>4.05</v>
      </c>
      <c r="K2574">
        <v>3389.22</v>
      </c>
      <c r="L2574">
        <v>2298.06</v>
      </c>
      <c r="M2574">
        <v>72.899999999999991</v>
      </c>
    </row>
    <row r="2575" spans="2:13" x14ac:dyDescent="0.3">
      <c r="B2575" s="5">
        <v>46082</v>
      </c>
      <c r="C2575" t="s">
        <v>45</v>
      </c>
      <c r="D2575" t="s">
        <v>42</v>
      </c>
      <c r="E2575" t="s">
        <v>16</v>
      </c>
      <c r="F2575" t="s">
        <v>19</v>
      </c>
      <c r="G2575">
        <v>47</v>
      </c>
      <c r="H2575">
        <v>102.3</v>
      </c>
      <c r="I2575">
        <v>58.03</v>
      </c>
      <c r="J2575">
        <v>4.05</v>
      </c>
      <c r="K2575">
        <v>4808.0999999999995</v>
      </c>
      <c r="L2575">
        <v>2727.41</v>
      </c>
      <c r="M2575">
        <v>190.35</v>
      </c>
    </row>
    <row r="2576" spans="2:13" x14ac:dyDescent="0.3">
      <c r="B2576" s="5">
        <v>46082</v>
      </c>
      <c r="C2576" t="s">
        <v>26</v>
      </c>
      <c r="D2576" t="s">
        <v>27</v>
      </c>
      <c r="E2576" t="s">
        <v>20</v>
      </c>
      <c r="F2576" t="s">
        <v>19</v>
      </c>
      <c r="G2576">
        <v>98</v>
      </c>
      <c r="H2576">
        <v>121.98</v>
      </c>
      <c r="I2576">
        <v>97.96</v>
      </c>
      <c r="J2576">
        <v>4.05</v>
      </c>
      <c r="K2576">
        <v>11954.04</v>
      </c>
      <c r="L2576">
        <v>9600.08</v>
      </c>
      <c r="M2576">
        <v>396.9</v>
      </c>
    </row>
    <row r="2577" spans="2:13" x14ac:dyDescent="0.3">
      <c r="B2577" s="5">
        <v>46082</v>
      </c>
      <c r="C2577" t="s">
        <v>28</v>
      </c>
      <c r="D2577" t="s">
        <v>27</v>
      </c>
      <c r="E2577" t="s">
        <v>21</v>
      </c>
      <c r="F2577" t="s">
        <v>19</v>
      </c>
      <c r="G2577">
        <v>42</v>
      </c>
      <c r="H2577">
        <v>104.9</v>
      </c>
      <c r="I2577">
        <v>76.19</v>
      </c>
      <c r="J2577">
        <v>4.05</v>
      </c>
      <c r="K2577">
        <v>4405.8</v>
      </c>
      <c r="L2577">
        <v>3199.98</v>
      </c>
      <c r="M2577">
        <v>170.1</v>
      </c>
    </row>
    <row r="2578" spans="2:13" x14ac:dyDescent="0.3">
      <c r="B2578" s="5">
        <v>46082</v>
      </c>
      <c r="C2578" t="s">
        <v>40</v>
      </c>
      <c r="D2578" t="s">
        <v>37</v>
      </c>
      <c r="E2578" t="s">
        <v>16</v>
      </c>
      <c r="F2578" t="s">
        <v>19</v>
      </c>
      <c r="G2578">
        <v>51</v>
      </c>
      <c r="H2578">
        <v>146.5</v>
      </c>
      <c r="I2578">
        <v>109.82</v>
      </c>
      <c r="J2578">
        <v>4.05</v>
      </c>
      <c r="K2578">
        <v>7471.5</v>
      </c>
      <c r="L2578">
        <v>5600.82</v>
      </c>
      <c r="M2578">
        <v>206.54999999999998</v>
      </c>
    </row>
    <row r="2579" spans="2:13" x14ac:dyDescent="0.3">
      <c r="B2579" s="5">
        <v>46113</v>
      </c>
      <c r="C2579" t="s">
        <v>14</v>
      </c>
      <c r="D2579" t="s">
        <v>15</v>
      </c>
      <c r="E2579" t="s">
        <v>21</v>
      </c>
      <c r="F2579" t="s">
        <v>19</v>
      </c>
      <c r="G2579">
        <v>42</v>
      </c>
      <c r="H2579">
        <v>270.61</v>
      </c>
      <c r="I2579">
        <v>210.51</v>
      </c>
      <c r="J2579">
        <v>4.05</v>
      </c>
      <c r="K2579">
        <v>11365.62</v>
      </c>
      <c r="L2579">
        <v>8841.42</v>
      </c>
      <c r="M2579">
        <v>170.1</v>
      </c>
    </row>
    <row r="2580" spans="2:13" x14ac:dyDescent="0.3">
      <c r="B2580" s="5">
        <v>46113</v>
      </c>
      <c r="C2580" t="s">
        <v>31</v>
      </c>
      <c r="D2580" t="s">
        <v>32</v>
      </c>
      <c r="E2580" t="s">
        <v>21</v>
      </c>
      <c r="F2580" t="s">
        <v>19</v>
      </c>
      <c r="G2580">
        <v>96</v>
      </c>
      <c r="H2580">
        <v>78.78</v>
      </c>
      <c r="I2580">
        <v>60.01</v>
      </c>
      <c r="J2580">
        <v>4.05</v>
      </c>
      <c r="K2580">
        <v>7562.88</v>
      </c>
      <c r="L2580">
        <v>5760.96</v>
      </c>
      <c r="M2580">
        <v>388.79999999999995</v>
      </c>
    </row>
    <row r="2581" spans="2:13" x14ac:dyDescent="0.3">
      <c r="B2581" s="5">
        <v>46113</v>
      </c>
      <c r="C2581" t="s">
        <v>35</v>
      </c>
      <c r="D2581" t="s">
        <v>32</v>
      </c>
      <c r="E2581" t="s">
        <v>16</v>
      </c>
      <c r="F2581" t="s">
        <v>19</v>
      </c>
      <c r="G2581">
        <v>39</v>
      </c>
      <c r="H2581">
        <v>200.18</v>
      </c>
      <c r="I2581">
        <v>139.62</v>
      </c>
      <c r="J2581">
        <v>4.05</v>
      </c>
      <c r="K2581">
        <v>7807.02</v>
      </c>
      <c r="L2581">
        <v>5445.18</v>
      </c>
      <c r="M2581">
        <v>157.94999999999999</v>
      </c>
    </row>
    <row r="2582" spans="2:13" x14ac:dyDescent="0.3">
      <c r="B2582" s="5">
        <v>46113</v>
      </c>
      <c r="C2582" t="s">
        <v>46</v>
      </c>
      <c r="D2582" t="s">
        <v>47</v>
      </c>
      <c r="E2582" t="s">
        <v>21</v>
      </c>
      <c r="F2582" t="s">
        <v>19</v>
      </c>
      <c r="G2582">
        <v>32</v>
      </c>
      <c r="H2582">
        <v>143.34</v>
      </c>
      <c r="I2582">
        <v>93.38</v>
      </c>
      <c r="J2582">
        <v>4.05</v>
      </c>
      <c r="K2582">
        <v>4586.88</v>
      </c>
      <c r="L2582">
        <v>2988.16</v>
      </c>
      <c r="M2582">
        <v>129.6</v>
      </c>
    </row>
    <row r="2583" spans="2:13" x14ac:dyDescent="0.3">
      <c r="B2583" s="5">
        <v>46113</v>
      </c>
      <c r="C2583" t="s">
        <v>48</v>
      </c>
      <c r="D2583" t="s">
        <v>47</v>
      </c>
      <c r="E2583" t="s">
        <v>21</v>
      </c>
      <c r="F2583" t="s">
        <v>19</v>
      </c>
      <c r="G2583">
        <v>27</v>
      </c>
      <c r="H2583">
        <v>119.46</v>
      </c>
      <c r="I2583">
        <v>77.010000000000005</v>
      </c>
      <c r="J2583">
        <v>4.05</v>
      </c>
      <c r="K2583">
        <v>3225.4199999999996</v>
      </c>
      <c r="L2583">
        <v>2079.27</v>
      </c>
      <c r="M2583">
        <v>109.35</v>
      </c>
    </row>
    <row r="2584" spans="2:13" x14ac:dyDescent="0.3">
      <c r="B2584" s="5">
        <v>46113</v>
      </c>
      <c r="C2584" t="s">
        <v>48</v>
      </c>
      <c r="D2584" t="s">
        <v>47</v>
      </c>
      <c r="E2584" t="s">
        <v>16</v>
      </c>
      <c r="F2584" t="s">
        <v>19</v>
      </c>
      <c r="G2584">
        <v>66</v>
      </c>
      <c r="H2584">
        <v>125.4</v>
      </c>
      <c r="I2584">
        <v>77.010000000000005</v>
      </c>
      <c r="J2584">
        <v>4.05</v>
      </c>
      <c r="K2584">
        <v>8276.4</v>
      </c>
      <c r="L2584">
        <v>5082.6600000000008</v>
      </c>
      <c r="M2584">
        <v>267.3</v>
      </c>
    </row>
    <row r="2585" spans="2:13" x14ac:dyDescent="0.3">
      <c r="B2585" s="5">
        <v>46113</v>
      </c>
      <c r="C2585" t="s">
        <v>49</v>
      </c>
      <c r="D2585" t="s">
        <v>47</v>
      </c>
      <c r="E2585" t="s">
        <v>16</v>
      </c>
      <c r="F2585" t="s">
        <v>19</v>
      </c>
      <c r="G2585">
        <v>36</v>
      </c>
      <c r="H2585">
        <v>250.69</v>
      </c>
      <c r="I2585">
        <v>157.91999999999999</v>
      </c>
      <c r="J2585">
        <v>4.05</v>
      </c>
      <c r="K2585">
        <v>9024.84</v>
      </c>
      <c r="L2585">
        <v>5685.12</v>
      </c>
      <c r="M2585">
        <v>145.79999999999998</v>
      </c>
    </row>
    <row r="2586" spans="2:13" x14ac:dyDescent="0.3">
      <c r="B2586" s="5">
        <v>46113</v>
      </c>
      <c r="C2586" t="s">
        <v>41</v>
      </c>
      <c r="D2586" t="s">
        <v>42</v>
      </c>
      <c r="E2586" t="s">
        <v>21</v>
      </c>
      <c r="F2586" t="s">
        <v>19</v>
      </c>
      <c r="G2586">
        <v>24</v>
      </c>
      <c r="H2586">
        <v>189.46</v>
      </c>
      <c r="I2586">
        <v>115.62</v>
      </c>
      <c r="J2586">
        <v>4.05</v>
      </c>
      <c r="K2586">
        <v>4547.04</v>
      </c>
      <c r="L2586">
        <v>2774.88</v>
      </c>
      <c r="M2586">
        <v>97.199999999999989</v>
      </c>
    </row>
    <row r="2587" spans="2:13" x14ac:dyDescent="0.3">
      <c r="B2587" s="5">
        <v>46113</v>
      </c>
      <c r="C2587" t="s">
        <v>43</v>
      </c>
      <c r="D2587" t="s">
        <v>42</v>
      </c>
      <c r="E2587" t="s">
        <v>16</v>
      </c>
      <c r="F2587" t="s">
        <v>19</v>
      </c>
      <c r="G2587">
        <v>55</v>
      </c>
      <c r="H2587">
        <v>166.04</v>
      </c>
      <c r="I2587">
        <v>95.15</v>
      </c>
      <c r="J2587">
        <v>4.05</v>
      </c>
      <c r="K2587">
        <v>9132.1999999999989</v>
      </c>
      <c r="L2587">
        <v>5233.25</v>
      </c>
      <c r="M2587">
        <v>222.75</v>
      </c>
    </row>
    <row r="2588" spans="2:13" x14ac:dyDescent="0.3">
      <c r="B2588" s="5">
        <v>46113</v>
      </c>
      <c r="C2588" t="s">
        <v>44</v>
      </c>
      <c r="D2588" t="s">
        <v>42</v>
      </c>
      <c r="E2588" t="s">
        <v>20</v>
      </c>
      <c r="F2588" t="s">
        <v>19</v>
      </c>
      <c r="G2588">
        <v>19</v>
      </c>
      <c r="H2588">
        <v>188.29</v>
      </c>
      <c r="I2588">
        <v>127.67</v>
      </c>
      <c r="J2588">
        <v>4.05</v>
      </c>
      <c r="K2588">
        <v>3577.5099999999998</v>
      </c>
      <c r="L2588">
        <v>2425.73</v>
      </c>
      <c r="M2588">
        <v>76.95</v>
      </c>
    </row>
    <row r="2589" spans="2:13" x14ac:dyDescent="0.3">
      <c r="B2589" s="5">
        <v>46113</v>
      </c>
      <c r="C2589" t="s">
        <v>45</v>
      </c>
      <c r="D2589" t="s">
        <v>42</v>
      </c>
      <c r="E2589" t="s">
        <v>16</v>
      </c>
      <c r="F2589" t="s">
        <v>19</v>
      </c>
      <c r="G2589">
        <v>47</v>
      </c>
      <c r="H2589">
        <v>102.3</v>
      </c>
      <c r="I2589">
        <v>58.03</v>
      </c>
      <c r="J2589">
        <v>4.05</v>
      </c>
      <c r="K2589">
        <v>4808.0999999999995</v>
      </c>
      <c r="L2589">
        <v>2727.41</v>
      </c>
      <c r="M2589">
        <v>190.35</v>
      </c>
    </row>
    <row r="2590" spans="2:13" x14ac:dyDescent="0.3">
      <c r="B2590" s="5">
        <v>46113</v>
      </c>
      <c r="C2590" t="s">
        <v>26</v>
      </c>
      <c r="D2590" t="s">
        <v>27</v>
      </c>
      <c r="E2590" t="s">
        <v>20</v>
      </c>
      <c r="F2590" t="s">
        <v>19</v>
      </c>
      <c r="G2590">
        <v>98</v>
      </c>
      <c r="H2590">
        <v>121.98</v>
      </c>
      <c r="I2590">
        <v>97.96</v>
      </c>
      <c r="J2590">
        <v>4.05</v>
      </c>
      <c r="K2590">
        <v>11954.04</v>
      </c>
      <c r="L2590">
        <v>9600.08</v>
      </c>
      <c r="M2590">
        <v>396.9</v>
      </c>
    </row>
    <row r="2591" spans="2:13" x14ac:dyDescent="0.3">
      <c r="B2591" s="5">
        <v>46113</v>
      </c>
      <c r="C2591" t="s">
        <v>28</v>
      </c>
      <c r="D2591" t="s">
        <v>27</v>
      </c>
      <c r="E2591" t="s">
        <v>21</v>
      </c>
      <c r="F2591" t="s">
        <v>19</v>
      </c>
      <c r="G2591">
        <v>43</v>
      </c>
      <c r="H2591">
        <v>104.9</v>
      </c>
      <c r="I2591">
        <v>76.19</v>
      </c>
      <c r="J2591">
        <v>4.05</v>
      </c>
      <c r="K2591">
        <v>4510.7</v>
      </c>
      <c r="L2591">
        <v>3276.17</v>
      </c>
      <c r="M2591">
        <v>174.15</v>
      </c>
    </row>
    <row r="2592" spans="2:13" x14ac:dyDescent="0.3">
      <c r="B2592" s="5">
        <v>46113</v>
      </c>
      <c r="C2592" t="s">
        <v>40</v>
      </c>
      <c r="D2592" t="s">
        <v>37</v>
      </c>
      <c r="E2592" t="s">
        <v>16</v>
      </c>
      <c r="F2592" t="s">
        <v>19</v>
      </c>
      <c r="G2592">
        <v>56</v>
      </c>
      <c r="H2592">
        <v>146.5</v>
      </c>
      <c r="I2592">
        <v>109.82</v>
      </c>
      <c r="J2592">
        <v>4.05</v>
      </c>
      <c r="K2592">
        <v>8204</v>
      </c>
      <c r="L2592">
        <v>6149.92</v>
      </c>
      <c r="M2592">
        <v>226.79999999999998</v>
      </c>
    </row>
    <row r="2593" spans="2:13" x14ac:dyDescent="0.3">
      <c r="B2593" s="5">
        <v>46143</v>
      </c>
      <c r="C2593" t="s">
        <v>14</v>
      </c>
      <c r="D2593" t="s">
        <v>15</v>
      </c>
      <c r="E2593" t="s">
        <v>21</v>
      </c>
      <c r="F2593" t="s">
        <v>19</v>
      </c>
      <c r="G2593">
        <v>47</v>
      </c>
      <c r="H2593">
        <v>270.61</v>
      </c>
      <c r="I2593">
        <v>210.51</v>
      </c>
      <c r="J2593">
        <v>4.05</v>
      </c>
      <c r="K2593">
        <v>12718.67</v>
      </c>
      <c r="L2593">
        <v>9893.9699999999993</v>
      </c>
      <c r="M2593">
        <v>190.35</v>
      </c>
    </row>
    <row r="2594" spans="2:13" x14ac:dyDescent="0.3">
      <c r="B2594" s="5">
        <v>46143</v>
      </c>
      <c r="C2594" t="s">
        <v>31</v>
      </c>
      <c r="D2594" t="s">
        <v>32</v>
      </c>
      <c r="E2594" t="s">
        <v>21</v>
      </c>
      <c r="F2594" t="s">
        <v>19</v>
      </c>
      <c r="G2594">
        <v>99</v>
      </c>
      <c r="H2594">
        <v>78.78</v>
      </c>
      <c r="I2594">
        <v>60.01</v>
      </c>
      <c r="J2594">
        <v>4.05</v>
      </c>
      <c r="K2594">
        <v>7799.22</v>
      </c>
      <c r="L2594">
        <v>5940.99</v>
      </c>
      <c r="M2594">
        <v>400.95</v>
      </c>
    </row>
    <row r="2595" spans="2:13" x14ac:dyDescent="0.3">
      <c r="B2595" s="5">
        <v>46143</v>
      </c>
      <c r="C2595" t="s">
        <v>35</v>
      </c>
      <c r="D2595" t="s">
        <v>32</v>
      </c>
      <c r="E2595" t="s">
        <v>16</v>
      </c>
      <c r="F2595" t="s">
        <v>19</v>
      </c>
      <c r="G2595">
        <v>40</v>
      </c>
      <c r="H2595">
        <v>200.18</v>
      </c>
      <c r="I2595">
        <v>139.62</v>
      </c>
      <c r="J2595">
        <v>4.05</v>
      </c>
      <c r="K2595">
        <v>8007.2000000000007</v>
      </c>
      <c r="L2595">
        <v>5584.8</v>
      </c>
      <c r="M2595">
        <v>162</v>
      </c>
    </row>
    <row r="2596" spans="2:13" x14ac:dyDescent="0.3">
      <c r="B2596" s="5">
        <v>46143</v>
      </c>
      <c r="C2596" t="s">
        <v>46</v>
      </c>
      <c r="D2596" t="s">
        <v>47</v>
      </c>
      <c r="E2596" t="s">
        <v>21</v>
      </c>
      <c r="F2596" t="s">
        <v>19</v>
      </c>
      <c r="G2596">
        <v>31</v>
      </c>
      <c r="H2596">
        <v>143.34</v>
      </c>
      <c r="I2596">
        <v>93.38</v>
      </c>
      <c r="J2596">
        <v>4.05</v>
      </c>
      <c r="K2596">
        <v>4443.54</v>
      </c>
      <c r="L2596">
        <v>2894.7799999999997</v>
      </c>
      <c r="M2596">
        <v>125.55</v>
      </c>
    </row>
    <row r="2597" spans="2:13" x14ac:dyDescent="0.3">
      <c r="B2597" s="5">
        <v>46143</v>
      </c>
      <c r="C2597" t="s">
        <v>48</v>
      </c>
      <c r="D2597" t="s">
        <v>47</v>
      </c>
      <c r="E2597" t="s">
        <v>21</v>
      </c>
      <c r="F2597" t="s">
        <v>19</v>
      </c>
      <c r="G2597">
        <v>26</v>
      </c>
      <c r="H2597">
        <v>119.46</v>
      </c>
      <c r="I2597">
        <v>77.010000000000005</v>
      </c>
      <c r="J2597">
        <v>4.05</v>
      </c>
      <c r="K2597">
        <v>3105.96</v>
      </c>
      <c r="L2597">
        <v>2002.2600000000002</v>
      </c>
      <c r="M2597">
        <v>105.3</v>
      </c>
    </row>
    <row r="2598" spans="2:13" x14ac:dyDescent="0.3">
      <c r="B2598" s="5">
        <v>46143</v>
      </c>
      <c r="C2598" t="s">
        <v>48</v>
      </c>
      <c r="D2598" t="s">
        <v>47</v>
      </c>
      <c r="E2598" t="s">
        <v>16</v>
      </c>
      <c r="F2598" t="s">
        <v>19</v>
      </c>
      <c r="G2598">
        <v>65</v>
      </c>
      <c r="H2598">
        <v>125.4</v>
      </c>
      <c r="I2598">
        <v>77.010000000000005</v>
      </c>
      <c r="J2598">
        <v>4.05</v>
      </c>
      <c r="K2598">
        <v>8151</v>
      </c>
      <c r="L2598">
        <v>5005.6500000000005</v>
      </c>
      <c r="M2598">
        <v>263.25</v>
      </c>
    </row>
    <row r="2599" spans="2:13" x14ac:dyDescent="0.3">
      <c r="B2599" s="5">
        <v>46143</v>
      </c>
      <c r="C2599" t="s">
        <v>49</v>
      </c>
      <c r="D2599" t="s">
        <v>47</v>
      </c>
      <c r="E2599" t="s">
        <v>16</v>
      </c>
      <c r="F2599" t="s">
        <v>19</v>
      </c>
      <c r="G2599">
        <v>36</v>
      </c>
      <c r="H2599">
        <v>250.69</v>
      </c>
      <c r="I2599">
        <v>157.91999999999999</v>
      </c>
      <c r="J2599">
        <v>4.05</v>
      </c>
      <c r="K2599">
        <v>9024.84</v>
      </c>
      <c r="L2599">
        <v>5685.12</v>
      </c>
      <c r="M2599">
        <v>145.79999999999998</v>
      </c>
    </row>
    <row r="2600" spans="2:13" x14ac:dyDescent="0.3">
      <c r="B2600" s="5">
        <v>46143</v>
      </c>
      <c r="C2600" t="s">
        <v>41</v>
      </c>
      <c r="D2600" t="s">
        <v>42</v>
      </c>
      <c r="E2600" t="s">
        <v>21</v>
      </c>
      <c r="F2600" t="s">
        <v>19</v>
      </c>
      <c r="G2600">
        <v>26</v>
      </c>
      <c r="H2600">
        <v>189.46</v>
      </c>
      <c r="I2600">
        <v>115.62</v>
      </c>
      <c r="J2600">
        <v>4.05</v>
      </c>
      <c r="K2600">
        <v>4925.96</v>
      </c>
      <c r="L2600">
        <v>3006.12</v>
      </c>
      <c r="M2600">
        <v>105.3</v>
      </c>
    </row>
    <row r="2601" spans="2:13" x14ac:dyDescent="0.3">
      <c r="B2601" s="5">
        <v>46143</v>
      </c>
      <c r="C2601" t="s">
        <v>43</v>
      </c>
      <c r="D2601" t="s">
        <v>42</v>
      </c>
      <c r="E2601" t="s">
        <v>16</v>
      </c>
      <c r="F2601" t="s">
        <v>19</v>
      </c>
      <c r="G2601">
        <v>53</v>
      </c>
      <c r="H2601">
        <v>166.04</v>
      </c>
      <c r="I2601">
        <v>95.15</v>
      </c>
      <c r="J2601">
        <v>4.05</v>
      </c>
      <c r="K2601">
        <v>8800.119999999999</v>
      </c>
      <c r="L2601">
        <v>5042.9500000000007</v>
      </c>
      <c r="M2601">
        <v>214.64999999999998</v>
      </c>
    </row>
    <row r="2602" spans="2:13" x14ac:dyDescent="0.3">
      <c r="B2602" s="5">
        <v>46143</v>
      </c>
      <c r="C2602" t="s">
        <v>44</v>
      </c>
      <c r="D2602" t="s">
        <v>42</v>
      </c>
      <c r="E2602" t="s">
        <v>20</v>
      </c>
      <c r="F2602" t="s">
        <v>19</v>
      </c>
      <c r="G2602">
        <v>19</v>
      </c>
      <c r="H2602">
        <v>188.29</v>
      </c>
      <c r="I2602">
        <v>127.67</v>
      </c>
      <c r="J2602">
        <v>4.05</v>
      </c>
      <c r="K2602">
        <v>3577.5099999999998</v>
      </c>
      <c r="L2602">
        <v>2425.73</v>
      </c>
      <c r="M2602">
        <v>76.95</v>
      </c>
    </row>
    <row r="2603" spans="2:13" x14ac:dyDescent="0.3">
      <c r="B2603" s="5">
        <v>46143</v>
      </c>
      <c r="C2603" t="s">
        <v>45</v>
      </c>
      <c r="D2603" t="s">
        <v>42</v>
      </c>
      <c r="E2603" t="s">
        <v>16</v>
      </c>
      <c r="F2603" t="s">
        <v>19</v>
      </c>
      <c r="G2603">
        <v>50</v>
      </c>
      <c r="H2603">
        <v>102.3</v>
      </c>
      <c r="I2603">
        <v>58.03</v>
      </c>
      <c r="J2603">
        <v>4.05</v>
      </c>
      <c r="K2603">
        <v>5115</v>
      </c>
      <c r="L2603">
        <v>2901.5</v>
      </c>
      <c r="M2603">
        <v>202.5</v>
      </c>
    </row>
    <row r="2604" spans="2:13" x14ac:dyDescent="0.3">
      <c r="B2604" s="5">
        <v>46143</v>
      </c>
      <c r="C2604" t="s">
        <v>26</v>
      </c>
      <c r="D2604" t="s">
        <v>27</v>
      </c>
      <c r="E2604" t="s">
        <v>20</v>
      </c>
      <c r="F2604" t="s">
        <v>19</v>
      </c>
      <c r="G2604">
        <v>105</v>
      </c>
      <c r="H2604">
        <v>121.98</v>
      </c>
      <c r="I2604">
        <v>97.96</v>
      </c>
      <c r="J2604">
        <v>4.05</v>
      </c>
      <c r="K2604">
        <v>12807.9</v>
      </c>
      <c r="L2604">
        <v>10285.799999999999</v>
      </c>
      <c r="M2604">
        <v>425.25</v>
      </c>
    </row>
    <row r="2605" spans="2:13" x14ac:dyDescent="0.3">
      <c r="B2605" s="5">
        <v>46143</v>
      </c>
      <c r="C2605" t="s">
        <v>28</v>
      </c>
      <c r="D2605" t="s">
        <v>27</v>
      </c>
      <c r="E2605" t="s">
        <v>21</v>
      </c>
      <c r="F2605" t="s">
        <v>19</v>
      </c>
      <c r="G2605">
        <v>47</v>
      </c>
      <c r="H2605">
        <v>104.9</v>
      </c>
      <c r="I2605">
        <v>76.19</v>
      </c>
      <c r="J2605">
        <v>4.05</v>
      </c>
      <c r="K2605">
        <v>4930.3</v>
      </c>
      <c r="L2605">
        <v>3580.93</v>
      </c>
      <c r="M2605">
        <v>190.35</v>
      </c>
    </row>
    <row r="2606" spans="2:13" x14ac:dyDescent="0.3">
      <c r="B2606" s="5">
        <v>46143</v>
      </c>
      <c r="C2606" t="s">
        <v>40</v>
      </c>
      <c r="D2606" t="s">
        <v>37</v>
      </c>
      <c r="E2606" t="s">
        <v>16</v>
      </c>
      <c r="F2606" t="s">
        <v>19</v>
      </c>
      <c r="G2606">
        <v>67</v>
      </c>
      <c r="H2606">
        <v>146.5</v>
      </c>
      <c r="I2606">
        <v>109.82</v>
      </c>
      <c r="J2606">
        <v>4.05</v>
      </c>
      <c r="K2606">
        <v>9815.5</v>
      </c>
      <c r="L2606">
        <v>7357.94</v>
      </c>
      <c r="M2606">
        <v>271.34999999999997</v>
      </c>
    </row>
    <row r="2607" spans="2:13" x14ac:dyDescent="0.3">
      <c r="B2607" s="5">
        <v>46174</v>
      </c>
      <c r="C2607" t="s">
        <v>14</v>
      </c>
      <c r="D2607" t="s">
        <v>15</v>
      </c>
      <c r="E2607" t="s">
        <v>21</v>
      </c>
      <c r="F2607" t="s">
        <v>19</v>
      </c>
      <c r="G2607">
        <v>47</v>
      </c>
      <c r="H2607">
        <v>270.61</v>
      </c>
      <c r="I2607">
        <v>210.51</v>
      </c>
      <c r="J2607">
        <v>4.05</v>
      </c>
      <c r="K2607">
        <v>12718.67</v>
      </c>
      <c r="L2607">
        <v>9893.9699999999993</v>
      </c>
      <c r="M2607">
        <v>190.35</v>
      </c>
    </row>
    <row r="2608" spans="2:13" x14ac:dyDescent="0.3">
      <c r="B2608" s="5">
        <v>46174</v>
      </c>
      <c r="C2608" t="s">
        <v>31</v>
      </c>
      <c r="D2608" t="s">
        <v>32</v>
      </c>
      <c r="E2608" t="s">
        <v>21</v>
      </c>
      <c r="F2608" t="s">
        <v>19</v>
      </c>
      <c r="G2608">
        <v>100</v>
      </c>
      <c r="H2608">
        <v>78.78</v>
      </c>
      <c r="I2608">
        <v>60.01</v>
      </c>
      <c r="J2608">
        <v>4.05</v>
      </c>
      <c r="K2608">
        <v>7878</v>
      </c>
      <c r="L2608">
        <v>6001</v>
      </c>
      <c r="M2608">
        <v>405</v>
      </c>
    </row>
    <row r="2609" spans="2:13" x14ac:dyDescent="0.3">
      <c r="B2609" s="5">
        <v>46174</v>
      </c>
      <c r="C2609" t="s">
        <v>35</v>
      </c>
      <c r="D2609" t="s">
        <v>32</v>
      </c>
      <c r="E2609" t="s">
        <v>16</v>
      </c>
      <c r="F2609" t="s">
        <v>19</v>
      </c>
      <c r="G2609">
        <v>43</v>
      </c>
      <c r="H2609">
        <v>200.18</v>
      </c>
      <c r="I2609">
        <v>139.62</v>
      </c>
      <c r="J2609">
        <v>4.05</v>
      </c>
      <c r="K2609">
        <v>8607.74</v>
      </c>
      <c r="L2609">
        <v>6003.66</v>
      </c>
      <c r="M2609">
        <v>174.15</v>
      </c>
    </row>
    <row r="2610" spans="2:13" x14ac:dyDescent="0.3">
      <c r="B2610" s="5">
        <v>46174</v>
      </c>
      <c r="C2610" t="s">
        <v>46</v>
      </c>
      <c r="D2610" t="s">
        <v>47</v>
      </c>
      <c r="E2610" t="s">
        <v>21</v>
      </c>
      <c r="F2610" t="s">
        <v>19</v>
      </c>
      <c r="G2610">
        <v>32</v>
      </c>
      <c r="H2610">
        <v>143.34</v>
      </c>
      <c r="I2610">
        <v>93.38</v>
      </c>
      <c r="J2610">
        <v>4.05</v>
      </c>
      <c r="K2610">
        <v>4586.88</v>
      </c>
      <c r="L2610">
        <v>2988.16</v>
      </c>
      <c r="M2610">
        <v>129.6</v>
      </c>
    </row>
    <row r="2611" spans="2:13" x14ac:dyDescent="0.3">
      <c r="B2611" s="5">
        <v>46174</v>
      </c>
      <c r="C2611" t="s">
        <v>48</v>
      </c>
      <c r="D2611" t="s">
        <v>47</v>
      </c>
      <c r="E2611" t="s">
        <v>21</v>
      </c>
      <c r="F2611" t="s">
        <v>19</v>
      </c>
      <c r="G2611">
        <v>28</v>
      </c>
      <c r="H2611">
        <v>119.46</v>
      </c>
      <c r="I2611">
        <v>77.010000000000005</v>
      </c>
      <c r="J2611">
        <v>4.05</v>
      </c>
      <c r="K2611">
        <v>3344.8799999999997</v>
      </c>
      <c r="L2611">
        <v>2156.2800000000002</v>
      </c>
      <c r="M2611">
        <v>113.39999999999999</v>
      </c>
    </row>
    <row r="2612" spans="2:13" x14ac:dyDescent="0.3">
      <c r="B2612" s="5">
        <v>46174</v>
      </c>
      <c r="C2612" t="s">
        <v>48</v>
      </c>
      <c r="D2612" t="s">
        <v>47</v>
      </c>
      <c r="E2612" t="s">
        <v>16</v>
      </c>
      <c r="F2612" t="s">
        <v>19</v>
      </c>
      <c r="G2612">
        <v>64</v>
      </c>
      <c r="H2612">
        <v>125.4</v>
      </c>
      <c r="I2612">
        <v>77.010000000000005</v>
      </c>
      <c r="J2612">
        <v>4.05</v>
      </c>
      <c r="K2612">
        <v>8025.6</v>
      </c>
      <c r="L2612">
        <v>4928.6400000000003</v>
      </c>
      <c r="M2612">
        <v>259.2</v>
      </c>
    </row>
    <row r="2613" spans="2:13" x14ac:dyDescent="0.3">
      <c r="B2613" s="5">
        <v>46174</v>
      </c>
      <c r="C2613" t="s">
        <v>49</v>
      </c>
      <c r="D2613" t="s">
        <v>47</v>
      </c>
      <c r="E2613" t="s">
        <v>16</v>
      </c>
      <c r="F2613" t="s">
        <v>19</v>
      </c>
      <c r="G2613">
        <v>35</v>
      </c>
      <c r="H2613">
        <v>250.69</v>
      </c>
      <c r="I2613">
        <v>157.91999999999999</v>
      </c>
      <c r="J2613">
        <v>4.05</v>
      </c>
      <c r="K2613">
        <v>8774.15</v>
      </c>
      <c r="L2613">
        <v>5527.2</v>
      </c>
      <c r="M2613">
        <v>141.75</v>
      </c>
    </row>
    <row r="2614" spans="2:13" x14ac:dyDescent="0.3">
      <c r="B2614" s="5">
        <v>46174</v>
      </c>
      <c r="C2614" t="s">
        <v>41</v>
      </c>
      <c r="D2614" t="s">
        <v>42</v>
      </c>
      <c r="E2614" t="s">
        <v>21</v>
      </c>
      <c r="F2614" t="s">
        <v>19</v>
      </c>
      <c r="G2614">
        <v>26</v>
      </c>
      <c r="H2614">
        <v>189.46</v>
      </c>
      <c r="I2614">
        <v>115.62</v>
      </c>
      <c r="J2614">
        <v>4.05</v>
      </c>
      <c r="K2614">
        <v>4925.96</v>
      </c>
      <c r="L2614">
        <v>3006.12</v>
      </c>
      <c r="M2614">
        <v>105.3</v>
      </c>
    </row>
    <row r="2615" spans="2:13" x14ac:dyDescent="0.3">
      <c r="B2615" s="5">
        <v>46174</v>
      </c>
      <c r="C2615" t="s">
        <v>43</v>
      </c>
      <c r="D2615" t="s">
        <v>42</v>
      </c>
      <c r="E2615" t="s">
        <v>16</v>
      </c>
      <c r="F2615" t="s">
        <v>19</v>
      </c>
      <c r="G2615">
        <v>53</v>
      </c>
      <c r="H2615">
        <v>166.04</v>
      </c>
      <c r="I2615">
        <v>95.15</v>
      </c>
      <c r="J2615">
        <v>4.05</v>
      </c>
      <c r="K2615">
        <v>8800.119999999999</v>
      </c>
      <c r="L2615">
        <v>5042.9500000000007</v>
      </c>
      <c r="M2615">
        <v>214.64999999999998</v>
      </c>
    </row>
    <row r="2616" spans="2:13" x14ac:dyDescent="0.3">
      <c r="B2616" s="5">
        <v>46174</v>
      </c>
      <c r="C2616" t="s">
        <v>44</v>
      </c>
      <c r="D2616" t="s">
        <v>42</v>
      </c>
      <c r="E2616" t="s">
        <v>20</v>
      </c>
      <c r="F2616" t="s">
        <v>19</v>
      </c>
      <c r="G2616">
        <v>20</v>
      </c>
      <c r="H2616">
        <v>188.29</v>
      </c>
      <c r="I2616">
        <v>127.67</v>
      </c>
      <c r="J2616">
        <v>4.05</v>
      </c>
      <c r="K2616">
        <v>3765.7999999999997</v>
      </c>
      <c r="L2616">
        <v>2553.4</v>
      </c>
      <c r="M2616">
        <v>81</v>
      </c>
    </row>
    <row r="2617" spans="2:13" x14ac:dyDescent="0.3">
      <c r="B2617" s="5">
        <v>46174</v>
      </c>
      <c r="C2617" t="s">
        <v>45</v>
      </c>
      <c r="D2617" t="s">
        <v>42</v>
      </c>
      <c r="E2617" t="s">
        <v>16</v>
      </c>
      <c r="F2617" t="s">
        <v>19</v>
      </c>
      <c r="G2617">
        <v>49</v>
      </c>
      <c r="H2617">
        <v>102.3</v>
      </c>
      <c r="I2617">
        <v>58.03</v>
      </c>
      <c r="J2617">
        <v>4.05</v>
      </c>
      <c r="K2617">
        <v>5012.7</v>
      </c>
      <c r="L2617">
        <v>2843.4700000000003</v>
      </c>
      <c r="M2617">
        <v>198.45</v>
      </c>
    </row>
    <row r="2618" spans="2:13" x14ac:dyDescent="0.3">
      <c r="B2618" s="5">
        <v>46174</v>
      </c>
      <c r="C2618" t="s">
        <v>26</v>
      </c>
      <c r="D2618" t="s">
        <v>27</v>
      </c>
      <c r="E2618" t="s">
        <v>20</v>
      </c>
      <c r="F2618" t="s">
        <v>19</v>
      </c>
      <c r="G2618">
        <v>106</v>
      </c>
      <c r="H2618">
        <v>121.98</v>
      </c>
      <c r="I2618">
        <v>97.96</v>
      </c>
      <c r="J2618">
        <v>4.05</v>
      </c>
      <c r="K2618">
        <v>12929.880000000001</v>
      </c>
      <c r="L2618">
        <v>10383.76</v>
      </c>
      <c r="M2618">
        <v>429.29999999999995</v>
      </c>
    </row>
    <row r="2619" spans="2:13" x14ac:dyDescent="0.3">
      <c r="B2619" s="5">
        <v>46174</v>
      </c>
      <c r="C2619" t="s">
        <v>28</v>
      </c>
      <c r="D2619" t="s">
        <v>27</v>
      </c>
      <c r="E2619" t="s">
        <v>21</v>
      </c>
      <c r="F2619" t="s">
        <v>19</v>
      </c>
      <c r="G2619">
        <v>44</v>
      </c>
      <c r="H2619">
        <v>104.9</v>
      </c>
      <c r="I2619">
        <v>76.19</v>
      </c>
      <c r="J2619">
        <v>4.05</v>
      </c>
      <c r="K2619">
        <v>4615.6000000000004</v>
      </c>
      <c r="L2619">
        <v>3352.3599999999997</v>
      </c>
      <c r="M2619">
        <v>178.2</v>
      </c>
    </row>
    <row r="2620" spans="2:13" x14ac:dyDescent="0.3">
      <c r="B2620" s="5">
        <v>46174</v>
      </c>
      <c r="C2620" t="s">
        <v>40</v>
      </c>
      <c r="D2620" t="s">
        <v>37</v>
      </c>
      <c r="E2620" t="s">
        <v>16</v>
      </c>
      <c r="F2620" t="s">
        <v>19</v>
      </c>
      <c r="G2620">
        <v>76</v>
      </c>
      <c r="H2620">
        <v>146.5</v>
      </c>
      <c r="I2620">
        <v>109.82</v>
      </c>
      <c r="J2620">
        <v>4.05</v>
      </c>
      <c r="K2620">
        <v>11134</v>
      </c>
      <c r="L2620">
        <v>8346.32</v>
      </c>
      <c r="M2620">
        <v>307.8</v>
      </c>
    </row>
    <row r="2621" spans="2:13" x14ac:dyDescent="0.3">
      <c r="B2621" s="5">
        <v>46204</v>
      </c>
      <c r="C2621" t="s">
        <v>14</v>
      </c>
      <c r="D2621" t="s">
        <v>15</v>
      </c>
      <c r="E2621" t="s">
        <v>21</v>
      </c>
      <c r="F2621" t="s">
        <v>19</v>
      </c>
      <c r="G2621">
        <v>48</v>
      </c>
      <c r="H2621">
        <v>270.61</v>
      </c>
      <c r="I2621">
        <v>210.51</v>
      </c>
      <c r="J2621">
        <v>4.05</v>
      </c>
      <c r="K2621">
        <v>12989.28</v>
      </c>
      <c r="L2621">
        <v>10104.48</v>
      </c>
      <c r="M2621">
        <v>194.39999999999998</v>
      </c>
    </row>
    <row r="2622" spans="2:13" x14ac:dyDescent="0.3">
      <c r="B2622" s="5">
        <v>46204</v>
      </c>
      <c r="C2622" t="s">
        <v>31</v>
      </c>
      <c r="D2622" t="s">
        <v>32</v>
      </c>
      <c r="E2622" t="s">
        <v>21</v>
      </c>
      <c r="F2622" t="s">
        <v>19</v>
      </c>
      <c r="G2622">
        <v>98</v>
      </c>
      <c r="H2622">
        <v>78.78</v>
      </c>
      <c r="I2622">
        <v>60.01</v>
      </c>
      <c r="J2622">
        <v>4.05</v>
      </c>
      <c r="K2622">
        <v>7720.4400000000005</v>
      </c>
      <c r="L2622">
        <v>5880.98</v>
      </c>
      <c r="M2622">
        <v>396.9</v>
      </c>
    </row>
    <row r="2623" spans="2:13" x14ac:dyDescent="0.3">
      <c r="B2623" s="5">
        <v>46204</v>
      </c>
      <c r="C2623" t="s">
        <v>35</v>
      </c>
      <c r="D2623" t="s">
        <v>32</v>
      </c>
      <c r="E2623" t="s">
        <v>16</v>
      </c>
      <c r="F2623" t="s">
        <v>19</v>
      </c>
      <c r="G2623">
        <v>43</v>
      </c>
      <c r="H2623">
        <v>200.18</v>
      </c>
      <c r="I2623">
        <v>139.62</v>
      </c>
      <c r="J2623">
        <v>4.05</v>
      </c>
      <c r="K2623">
        <v>8607.74</v>
      </c>
      <c r="L2623">
        <v>6003.66</v>
      </c>
      <c r="M2623">
        <v>174.15</v>
      </c>
    </row>
    <row r="2624" spans="2:13" x14ac:dyDescent="0.3">
      <c r="B2624" s="5">
        <v>46204</v>
      </c>
      <c r="C2624" t="s">
        <v>46</v>
      </c>
      <c r="D2624" t="s">
        <v>47</v>
      </c>
      <c r="E2624" t="s">
        <v>21</v>
      </c>
      <c r="F2624" t="s">
        <v>19</v>
      </c>
      <c r="G2624">
        <v>33</v>
      </c>
      <c r="H2624">
        <v>143.34</v>
      </c>
      <c r="I2624">
        <v>93.38</v>
      </c>
      <c r="J2624">
        <v>4.05</v>
      </c>
      <c r="K2624">
        <v>4730.22</v>
      </c>
      <c r="L2624">
        <v>3081.54</v>
      </c>
      <c r="M2624">
        <v>133.65</v>
      </c>
    </row>
    <row r="2625" spans="2:13" x14ac:dyDescent="0.3">
      <c r="B2625" s="5">
        <v>46204</v>
      </c>
      <c r="C2625" t="s">
        <v>48</v>
      </c>
      <c r="D2625" t="s">
        <v>47</v>
      </c>
      <c r="E2625" t="s">
        <v>21</v>
      </c>
      <c r="F2625" t="s">
        <v>19</v>
      </c>
      <c r="G2625">
        <v>27</v>
      </c>
      <c r="H2625">
        <v>119.46</v>
      </c>
      <c r="I2625">
        <v>77.010000000000005</v>
      </c>
      <c r="J2625">
        <v>4.05</v>
      </c>
      <c r="K2625">
        <v>3225.4199999999996</v>
      </c>
      <c r="L2625">
        <v>2079.27</v>
      </c>
      <c r="M2625">
        <v>109.35</v>
      </c>
    </row>
    <row r="2626" spans="2:13" x14ac:dyDescent="0.3">
      <c r="B2626" s="5">
        <v>46204</v>
      </c>
      <c r="C2626" t="s">
        <v>48</v>
      </c>
      <c r="D2626" t="s">
        <v>47</v>
      </c>
      <c r="E2626" t="s">
        <v>16</v>
      </c>
      <c r="F2626" t="s">
        <v>19</v>
      </c>
      <c r="G2626">
        <v>68</v>
      </c>
      <c r="H2626">
        <v>125.4</v>
      </c>
      <c r="I2626">
        <v>77.010000000000005</v>
      </c>
      <c r="J2626">
        <v>4.05</v>
      </c>
      <c r="K2626">
        <v>8527.2000000000007</v>
      </c>
      <c r="L2626">
        <v>5236.68</v>
      </c>
      <c r="M2626">
        <v>275.39999999999998</v>
      </c>
    </row>
    <row r="2627" spans="2:13" x14ac:dyDescent="0.3">
      <c r="B2627" s="5">
        <v>46204</v>
      </c>
      <c r="C2627" t="s">
        <v>49</v>
      </c>
      <c r="D2627" t="s">
        <v>47</v>
      </c>
      <c r="E2627" t="s">
        <v>16</v>
      </c>
      <c r="F2627" t="s">
        <v>19</v>
      </c>
      <c r="G2627">
        <v>36</v>
      </c>
      <c r="H2627">
        <v>250.69</v>
      </c>
      <c r="I2627">
        <v>157.91999999999999</v>
      </c>
      <c r="J2627">
        <v>4.05</v>
      </c>
      <c r="K2627">
        <v>9024.84</v>
      </c>
      <c r="L2627">
        <v>5685.12</v>
      </c>
      <c r="M2627">
        <v>145.79999999999998</v>
      </c>
    </row>
    <row r="2628" spans="2:13" x14ac:dyDescent="0.3">
      <c r="B2628" s="5">
        <v>46204</v>
      </c>
      <c r="C2628" t="s">
        <v>41</v>
      </c>
      <c r="D2628" t="s">
        <v>42</v>
      </c>
      <c r="E2628" t="s">
        <v>21</v>
      </c>
      <c r="F2628" t="s">
        <v>19</v>
      </c>
      <c r="G2628">
        <v>25</v>
      </c>
      <c r="H2628">
        <v>189.46</v>
      </c>
      <c r="I2628">
        <v>115.62</v>
      </c>
      <c r="J2628">
        <v>4.05</v>
      </c>
      <c r="K2628">
        <v>4736.5</v>
      </c>
      <c r="L2628">
        <v>2890.5</v>
      </c>
      <c r="M2628">
        <v>101.25</v>
      </c>
    </row>
    <row r="2629" spans="2:13" x14ac:dyDescent="0.3">
      <c r="B2629" s="5">
        <v>46204</v>
      </c>
      <c r="C2629" t="s">
        <v>43</v>
      </c>
      <c r="D2629" t="s">
        <v>42</v>
      </c>
      <c r="E2629" t="s">
        <v>16</v>
      </c>
      <c r="F2629" t="s">
        <v>19</v>
      </c>
      <c r="G2629">
        <v>53</v>
      </c>
      <c r="H2629">
        <v>166.04</v>
      </c>
      <c r="I2629">
        <v>95.15</v>
      </c>
      <c r="J2629">
        <v>4.05</v>
      </c>
      <c r="K2629">
        <v>8800.119999999999</v>
      </c>
      <c r="L2629">
        <v>5042.9500000000007</v>
      </c>
      <c r="M2629">
        <v>214.64999999999998</v>
      </c>
    </row>
    <row r="2630" spans="2:13" x14ac:dyDescent="0.3">
      <c r="B2630" s="5">
        <v>46204</v>
      </c>
      <c r="C2630" t="s">
        <v>44</v>
      </c>
      <c r="D2630" t="s">
        <v>42</v>
      </c>
      <c r="E2630" t="s">
        <v>20</v>
      </c>
      <c r="F2630" t="s">
        <v>19</v>
      </c>
      <c r="G2630">
        <v>19</v>
      </c>
      <c r="H2630">
        <v>188.29</v>
      </c>
      <c r="I2630">
        <v>127.67</v>
      </c>
      <c r="J2630">
        <v>4.05</v>
      </c>
      <c r="K2630">
        <v>3577.5099999999998</v>
      </c>
      <c r="L2630">
        <v>2425.73</v>
      </c>
      <c r="M2630">
        <v>76.95</v>
      </c>
    </row>
    <row r="2631" spans="2:13" x14ac:dyDescent="0.3">
      <c r="B2631" s="5">
        <v>46204</v>
      </c>
      <c r="C2631" t="s">
        <v>45</v>
      </c>
      <c r="D2631" t="s">
        <v>42</v>
      </c>
      <c r="E2631" t="s">
        <v>16</v>
      </c>
      <c r="F2631" t="s">
        <v>19</v>
      </c>
      <c r="G2631">
        <v>48</v>
      </c>
      <c r="H2631">
        <v>102.3</v>
      </c>
      <c r="I2631">
        <v>58.03</v>
      </c>
      <c r="J2631">
        <v>4.05</v>
      </c>
      <c r="K2631">
        <v>4910.3999999999996</v>
      </c>
      <c r="L2631">
        <v>2785.44</v>
      </c>
      <c r="M2631">
        <v>194.39999999999998</v>
      </c>
    </row>
    <row r="2632" spans="2:13" x14ac:dyDescent="0.3">
      <c r="B2632" s="5">
        <v>46204</v>
      </c>
      <c r="C2632" t="s">
        <v>26</v>
      </c>
      <c r="D2632" t="s">
        <v>27</v>
      </c>
      <c r="E2632" t="s">
        <v>20</v>
      </c>
      <c r="F2632" t="s">
        <v>19</v>
      </c>
      <c r="G2632">
        <v>106</v>
      </c>
      <c r="H2632">
        <v>121.98</v>
      </c>
      <c r="I2632">
        <v>97.96</v>
      </c>
      <c r="J2632">
        <v>4.05</v>
      </c>
      <c r="K2632">
        <v>12929.880000000001</v>
      </c>
      <c r="L2632">
        <v>10383.76</v>
      </c>
      <c r="M2632">
        <v>429.29999999999995</v>
      </c>
    </row>
    <row r="2633" spans="2:13" x14ac:dyDescent="0.3">
      <c r="B2633" s="5">
        <v>46204</v>
      </c>
      <c r="C2633" t="s">
        <v>28</v>
      </c>
      <c r="D2633" t="s">
        <v>27</v>
      </c>
      <c r="E2633" t="s">
        <v>21</v>
      </c>
      <c r="F2633" t="s">
        <v>19</v>
      </c>
      <c r="G2633">
        <v>44</v>
      </c>
      <c r="H2633">
        <v>104.9</v>
      </c>
      <c r="I2633">
        <v>76.19</v>
      </c>
      <c r="J2633">
        <v>4.05</v>
      </c>
      <c r="K2633">
        <v>4615.6000000000004</v>
      </c>
      <c r="L2633">
        <v>3352.3599999999997</v>
      </c>
      <c r="M2633">
        <v>178.2</v>
      </c>
    </row>
    <row r="2634" spans="2:13" x14ac:dyDescent="0.3">
      <c r="B2634" s="5">
        <v>46204</v>
      </c>
      <c r="C2634" t="s">
        <v>40</v>
      </c>
      <c r="D2634" t="s">
        <v>37</v>
      </c>
      <c r="E2634" t="s">
        <v>16</v>
      </c>
      <c r="F2634" t="s">
        <v>19</v>
      </c>
      <c r="G2634">
        <v>66</v>
      </c>
      <c r="H2634">
        <v>146.5</v>
      </c>
      <c r="I2634">
        <v>109.82</v>
      </c>
      <c r="J2634">
        <v>4.05</v>
      </c>
      <c r="K2634">
        <v>9669</v>
      </c>
      <c r="L2634">
        <v>7248.12</v>
      </c>
      <c r="M2634">
        <v>267.3</v>
      </c>
    </row>
    <row r="2635" spans="2:13" x14ac:dyDescent="0.3">
      <c r="B2635" s="5">
        <v>46235</v>
      </c>
      <c r="C2635" t="s">
        <v>14</v>
      </c>
      <c r="D2635" t="s">
        <v>15</v>
      </c>
      <c r="E2635" t="s">
        <v>21</v>
      </c>
      <c r="F2635" t="s">
        <v>19</v>
      </c>
      <c r="G2635">
        <v>46</v>
      </c>
      <c r="H2635">
        <v>270.61</v>
      </c>
      <c r="I2635">
        <v>210.51</v>
      </c>
      <c r="J2635">
        <v>4.05</v>
      </c>
      <c r="K2635">
        <v>12448.060000000001</v>
      </c>
      <c r="L2635">
        <v>9683.4599999999991</v>
      </c>
      <c r="M2635">
        <v>186.29999999999998</v>
      </c>
    </row>
    <row r="2636" spans="2:13" x14ac:dyDescent="0.3">
      <c r="B2636" s="5">
        <v>46235</v>
      </c>
      <c r="C2636" t="s">
        <v>31</v>
      </c>
      <c r="D2636" t="s">
        <v>32</v>
      </c>
      <c r="E2636" t="s">
        <v>21</v>
      </c>
      <c r="F2636" t="s">
        <v>19</v>
      </c>
      <c r="G2636">
        <v>99</v>
      </c>
      <c r="H2636">
        <v>78.78</v>
      </c>
      <c r="I2636">
        <v>60.01</v>
      </c>
      <c r="J2636">
        <v>4.05</v>
      </c>
      <c r="K2636">
        <v>7799.22</v>
      </c>
      <c r="L2636">
        <v>5940.99</v>
      </c>
      <c r="M2636">
        <v>400.95</v>
      </c>
    </row>
    <row r="2637" spans="2:13" x14ac:dyDescent="0.3">
      <c r="B2637" s="5">
        <v>46235</v>
      </c>
      <c r="C2637" t="s">
        <v>35</v>
      </c>
      <c r="D2637" t="s">
        <v>32</v>
      </c>
      <c r="E2637" t="s">
        <v>16</v>
      </c>
      <c r="F2637" t="s">
        <v>19</v>
      </c>
      <c r="G2637">
        <v>42</v>
      </c>
      <c r="H2637">
        <v>200.18</v>
      </c>
      <c r="I2637">
        <v>139.62</v>
      </c>
      <c r="J2637">
        <v>4.05</v>
      </c>
      <c r="K2637">
        <v>8407.56</v>
      </c>
      <c r="L2637">
        <v>5864.04</v>
      </c>
      <c r="M2637">
        <v>170.1</v>
      </c>
    </row>
    <row r="2638" spans="2:13" x14ac:dyDescent="0.3">
      <c r="B2638" s="5">
        <v>46235</v>
      </c>
      <c r="C2638" t="s">
        <v>46</v>
      </c>
      <c r="D2638" t="s">
        <v>47</v>
      </c>
      <c r="E2638" t="s">
        <v>21</v>
      </c>
      <c r="F2638" t="s">
        <v>19</v>
      </c>
      <c r="G2638">
        <v>31</v>
      </c>
      <c r="H2638">
        <v>143.34</v>
      </c>
      <c r="I2638">
        <v>93.38</v>
      </c>
      <c r="J2638">
        <v>4.05</v>
      </c>
      <c r="K2638">
        <v>4443.54</v>
      </c>
      <c r="L2638">
        <v>2894.7799999999997</v>
      </c>
      <c r="M2638">
        <v>125.55</v>
      </c>
    </row>
    <row r="2639" spans="2:13" x14ac:dyDescent="0.3">
      <c r="B2639" s="5">
        <v>46235</v>
      </c>
      <c r="C2639" t="s">
        <v>48</v>
      </c>
      <c r="D2639" t="s">
        <v>47</v>
      </c>
      <c r="E2639" t="s">
        <v>21</v>
      </c>
      <c r="F2639" t="s">
        <v>19</v>
      </c>
      <c r="G2639">
        <v>27</v>
      </c>
      <c r="H2639">
        <v>119.46</v>
      </c>
      <c r="I2639">
        <v>77.010000000000005</v>
      </c>
      <c r="J2639">
        <v>4.05</v>
      </c>
      <c r="K2639">
        <v>3225.4199999999996</v>
      </c>
      <c r="L2639">
        <v>2079.27</v>
      </c>
      <c r="M2639">
        <v>109.35</v>
      </c>
    </row>
    <row r="2640" spans="2:13" x14ac:dyDescent="0.3">
      <c r="B2640" s="5">
        <v>46235</v>
      </c>
      <c r="C2640" t="s">
        <v>48</v>
      </c>
      <c r="D2640" t="s">
        <v>47</v>
      </c>
      <c r="E2640" t="s">
        <v>16</v>
      </c>
      <c r="F2640" t="s">
        <v>19</v>
      </c>
      <c r="G2640">
        <v>64</v>
      </c>
      <c r="H2640">
        <v>125.4</v>
      </c>
      <c r="I2640">
        <v>77.010000000000005</v>
      </c>
      <c r="J2640">
        <v>4.05</v>
      </c>
      <c r="K2640">
        <v>8025.6</v>
      </c>
      <c r="L2640">
        <v>4928.6400000000003</v>
      </c>
      <c r="M2640">
        <v>259.2</v>
      </c>
    </row>
    <row r="2641" spans="2:13" x14ac:dyDescent="0.3">
      <c r="B2641" s="5">
        <v>46235</v>
      </c>
      <c r="C2641" t="s">
        <v>49</v>
      </c>
      <c r="D2641" t="s">
        <v>47</v>
      </c>
      <c r="E2641" t="s">
        <v>16</v>
      </c>
      <c r="F2641" t="s">
        <v>19</v>
      </c>
      <c r="G2641">
        <v>36</v>
      </c>
      <c r="H2641">
        <v>250.69</v>
      </c>
      <c r="I2641">
        <v>157.91999999999999</v>
      </c>
      <c r="J2641">
        <v>4.05</v>
      </c>
      <c r="K2641">
        <v>9024.84</v>
      </c>
      <c r="L2641">
        <v>5685.12</v>
      </c>
      <c r="M2641">
        <v>145.79999999999998</v>
      </c>
    </row>
    <row r="2642" spans="2:13" x14ac:dyDescent="0.3">
      <c r="B2642" s="5">
        <v>46235</v>
      </c>
      <c r="C2642" t="s">
        <v>41</v>
      </c>
      <c r="D2642" t="s">
        <v>42</v>
      </c>
      <c r="E2642" t="s">
        <v>21</v>
      </c>
      <c r="F2642" t="s">
        <v>19</v>
      </c>
      <c r="G2642">
        <v>25</v>
      </c>
      <c r="H2642">
        <v>189.46</v>
      </c>
      <c r="I2642">
        <v>115.62</v>
      </c>
      <c r="J2642">
        <v>4.05</v>
      </c>
      <c r="K2642">
        <v>4736.5</v>
      </c>
      <c r="L2642">
        <v>2890.5</v>
      </c>
      <c r="M2642">
        <v>101.25</v>
      </c>
    </row>
    <row r="2643" spans="2:13" x14ac:dyDescent="0.3">
      <c r="B2643" s="5">
        <v>46235</v>
      </c>
      <c r="C2643" t="s">
        <v>43</v>
      </c>
      <c r="D2643" t="s">
        <v>42</v>
      </c>
      <c r="E2643" t="s">
        <v>16</v>
      </c>
      <c r="F2643" t="s">
        <v>19</v>
      </c>
      <c r="G2643">
        <v>55</v>
      </c>
      <c r="H2643">
        <v>166.04</v>
      </c>
      <c r="I2643">
        <v>95.15</v>
      </c>
      <c r="J2643">
        <v>4.05</v>
      </c>
      <c r="K2643">
        <v>9132.1999999999989</v>
      </c>
      <c r="L2643">
        <v>5233.25</v>
      </c>
      <c r="M2643">
        <v>222.75</v>
      </c>
    </row>
    <row r="2644" spans="2:13" x14ac:dyDescent="0.3">
      <c r="B2644" s="5">
        <v>46235</v>
      </c>
      <c r="C2644" t="s">
        <v>44</v>
      </c>
      <c r="D2644" t="s">
        <v>42</v>
      </c>
      <c r="E2644" t="s">
        <v>20</v>
      </c>
      <c r="F2644" t="s">
        <v>19</v>
      </c>
      <c r="G2644">
        <v>19</v>
      </c>
      <c r="H2644">
        <v>188.29</v>
      </c>
      <c r="I2644">
        <v>127.67</v>
      </c>
      <c r="J2644">
        <v>4.05</v>
      </c>
      <c r="K2644">
        <v>3577.5099999999998</v>
      </c>
      <c r="L2644">
        <v>2425.73</v>
      </c>
      <c r="M2644">
        <v>76.95</v>
      </c>
    </row>
    <row r="2645" spans="2:13" x14ac:dyDescent="0.3">
      <c r="B2645" s="5">
        <v>46235</v>
      </c>
      <c r="C2645" t="s">
        <v>45</v>
      </c>
      <c r="D2645" t="s">
        <v>42</v>
      </c>
      <c r="E2645" t="s">
        <v>16</v>
      </c>
      <c r="F2645" t="s">
        <v>19</v>
      </c>
      <c r="G2645">
        <v>48</v>
      </c>
      <c r="H2645">
        <v>102.3</v>
      </c>
      <c r="I2645">
        <v>58.03</v>
      </c>
      <c r="J2645">
        <v>4.05</v>
      </c>
      <c r="K2645">
        <v>4910.3999999999996</v>
      </c>
      <c r="L2645">
        <v>2785.44</v>
      </c>
      <c r="M2645">
        <v>194.39999999999998</v>
      </c>
    </row>
    <row r="2646" spans="2:13" x14ac:dyDescent="0.3">
      <c r="B2646" s="5">
        <v>46235</v>
      </c>
      <c r="C2646" t="s">
        <v>26</v>
      </c>
      <c r="D2646" t="s">
        <v>27</v>
      </c>
      <c r="E2646" t="s">
        <v>20</v>
      </c>
      <c r="F2646" t="s">
        <v>19</v>
      </c>
      <c r="G2646">
        <v>100</v>
      </c>
      <c r="H2646">
        <v>121.98</v>
      </c>
      <c r="I2646">
        <v>97.96</v>
      </c>
      <c r="J2646">
        <v>4.05</v>
      </c>
      <c r="K2646">
        <v>12198</v>
      </c>
      <c r="L2646">
        <v>9796</v>
      </c>
      <c r="M2646">
        <v>405</v>
      </c>
    </row>
    <row r="2647" spans="2:13" x14ac:dyDescent="0.3">
      <c r="B2647" s="5">
        <v>46235</v>
      </c>
      <c r="C2647" t="s">
        <v>28</v>
      </c>
      <c r="D2647" t="s">
        <v>27</v>
      </c>
      <c r="E2647" t="s">
        <v>21</v>
      </c>
      <c r="F2647" t="s">
        <v>19</v>
      </c>
      <c r="G2647">
        <v>46</v>
      </c>
      <c r="H2647">
        <v>104.9</v>
      </c>
      <c r="I2647">
        <v>76.19</v>
      </c>
      <c r="J2647">
        <v>4.05</v>
      </c>
      <c r="K2647">
        <v>4825.4000000000005</v>
      </c>
      <c r="L2647">
        <v>3504.74</v>
      </c>
      <c r="M2647">
        <v>186.29999999999998</v>
      </c>
    </row>
    <row r="2648" spans="2:13" x14ac:dyDescent="0.3">
      <c r="B2648" s="5">
        <v>46235</v>
      </c>
      <c r="C2648" t="s">
        <v>40</v>
      </c>
      <c r="D2648" t="s">
        <v>37</v>
      </c>
      <c r="E2648" t="s">
        <v>16</v>
      </c>
      <c r="F2648" t="s">
        <v>19</v>
      </c>
      <c r="G2648">
        <v>64</v>
      </c>
      <c r="H2648">
        <v>146.5</v>
      </c>
      <c r="I2648">
        <v>109.82</v>
      </c>
      <c r="J2648">
        <v>4.05</v>
      </c>
      <c r="K2648">
        <v>9376</v>
      </c>
      <c r="L2648">
        <v>7028.48</v>
      </c>
      <c r="M2648">
        <v>259.2</v>
      </c>
    </row>
    <row r="2649" spans="2:13" x14ac:dyDescent="0.3">
      <c r="B2649" s="5">
        <v>46266</v>
      </c>
      <c r="C2649" t="s">
        <v>14</v>
      </c>
      <c r="D2649" t="s">
        <v>15</v>
      </c>
      <c r="E2649" t="s">
        <v>21</v>
      </c>
      <c r="F2649" t="s">
        <v>19</v>
      </c>
      <c r="G2649">
        <v>41</v>
      </c>
      <c r="H2649">
        <v>270.61</v>
      </c>
      <c r="I2649">
        <v>210.51</v>
      </c>
      <c r="J2649">
        <v>4.05</v>
      </c>
      <c r="K2649">
        <v>11095.01</v>
      </c>
      <c r="L2649">
        <v>8630.91</v>
      </c>
      <c r="M2649">
        <v>166.04999999999998</v>
      </c>
    </row>
    <row r="2650" spans="2:13" x14ac:dyDescent="0.3">
      <c r="B2650" s="5">
        <v>46266</v>
      </c>
      <c r="C2650" t="s">
        <v>31</v>
      </c>
      <c r="D2650" t="s">
        <v>32</v>
      </c>
      <c r="E2650" t="s">
        <v>21</v>
      </c>
      <c r="F2650" t="s">
        <v>19</v>
      </c>
      <c r="G2650">
        <v>101</v>
      </c>
      <c r="H2650">
        <v>78.78</v>
      </c>
      <c r="I2650">
        <v>60.01</v>
      </c>
      <c r="J2650">
        <v>4.05</v>
      </c>
      <c r="K2650">
        <v>7956.78</v>
      </c>
      <c r="L2650">
        <v>6061.01</v>
      </c>
      <c r="M2650">
        <v>409.04999999999995</v>
      </c>
    </row>
    <row r="2651" spans="2:13" x14ac:dyDescent="0.3">
      <c r="B2651" s="5">
        <v>46266</v>
      </c>
      <c r="C2651" t="s">
        <v>35</v>
      </c>
      <c r="D2651" t="s">
        <v>32</v>
      </c>
      <c r="E2651" t="s">
        <v>16</v>
      </c>
      <c r="F2651" t="s">
        <v>19</v>
      </c>
      <c r="G2651">
        <v>39</v>
      </c>
      <c r="H2651">
        <v>200.18</v>
      </c>
      <c r="I2651">
        <v>139.62</v>
      </c>
      <c r="J2651">
        <v>4.05</v>
      </c>
      <c r="K2651">
        <v>7807.02</v>
      </c>
      <c r="L2651">
        <v>5445.18</v>
      </c>
      <c r="M2651">
        <v>157.94999999999999</v>
      </c>
    </row>
    <row r="2652" spans="2:13" x14ac:dyDescent="0.3">
      <c r="B2652" s="5">
        <v>46266</v>
      </c>
      <c r="C2652" t="s">
        <v>46</v>
      </c>
      <c r="D2652" t="s">
        <v>47</v>
      </c>
      <c r="E2652" t="s">
        <v>21</v>
      </c>
      <c r="F2652" t="s">
        <v>19</v>
      </c>
      <c r="G2652">
        <v>35</v>
      </c>
      <c r="H2652">
        <v>143.34</v>
      </c>
      <c r="I2652">
        <v>93.38</v>
      </c>
      <c r="J2652">
        <v>4.05</v>
      </c>
      <c r="K2652">
        <v>5016.9000000000005</v>
      </c>
      <c r="L2652">
        <v>3268.2999999999997</v>
      </c>
      <c r="M2652">
        <v>141.75</v>
      </c>
    </row>
    <row r="2653" spans="2:13" x14ac:dyDescent="0.3">
      <c r="B2653" s="5">
        <v>46266</v>
      </c>
      <c r="C2653" t="s">
        <v>48</v>
      </c>
      <c r="D2653" t="s">
        <v>47</v>
      </c>
      <c r="E2653" t="s">
        <v>21</v>
      </c>
      <c r="F2653" t="s">
        <v>19</v>
      </c>
      <c r="G2653">
        <v>29</v>
      </c>
      <c r="H2653">
        <v>119.46</v>
      </c>
      <c r="I2653">
        <v>77.010000000000005</v>
      </c>
      <c r="J2653">
        <v>4.05</v>
      </c>
      <c r="K2653">
        <v>3464.3399999999997</v>
      </c>
      <c r="L2653">
        <v>2233.29</v>
      </c>
      <c r="M2653">
        <v>117.44999999999999</v>
      </c>
    </row>
    <row r="2654" spans="2:13" x14ac:dyDescent="0.3">
      <c r="B2654" s="5">
        <v>46266</v>
      </c>
      <c r="C2654" t="s">
        <v>48</v>
      </c>
      <c r="D2654" t="s">
        <v>47</v>
      </c>
      <c r="E2654" t="s">
        <v>16</v>
      </c>
      <c r="F2654" t="s">
        <v>19</v>
      </c>
      <c r="G2654">
        <v>71</v>
      </c>
      <c r="H2654">
        <v>125.4</v>
      </c>
      <c r="I2654">
        <v>77.010000000000005</v>
      </c>
      <c r="J2654">
        <v>4.05</v>
      </c>
      <c r="K2654">
        <v>8903.4</v>
      </c>
      <c r="L2654">
        <v>5467.71</v>
      </c>
      <c r="M2654">
        <v>287.55</v>
      </c>
    </row>
    <row r="2655" spans="2:13" x14ac:dyDescent="0.3">
      <c r="B2655" s="5">
        <v>46266</v>
      </c>
      <c r="C2655" t="s">
        <v>49</v>
      </c>
      <c r="D2655" t="s">
        <v>47</v>
      </c>
      <c r="E2655" t="s">
        <v>16</v>
      </c>
      <c r="F2655" t="s">
        <v>19</v>
      </c>
      <c r="G2655">
        <v>38</v>
      </c>
      <c r="H2655">
        <v>250.69</v>
      </c>
      <c r="I2655">
        <v>157.91999999999999</v>
      </c>
      <c r="J2655">
        <v>4.05</v>
      </c>
      <c r="K2655">
        <v>9526.2199999999993</v>
      </c>
      <c r="L2655">
        <v>6000.9599999999991</v>
      </c>
      <c r="M2655">
        <v>153.9</v>
      </c>
    </row>
    <row r="2656" spans="2:13" x14ac:dyDescent="0.3">
      <c r="B2656" s="5">
        <v>46266</v>
      </c>
      <c r="C2656" t="s">
        <v>41</v>
      </c>
      <c r="D2656" t="s">
        <v>42</v>
      </c>
      <c r="E2656" t="s">
        <v>21</v>
      </c>
      <c r="F2656" t="s">
        <v>19</v>
      </c>
      <c r="G2656">
        <v>26</v>
      </c>
      <c r="H2656">
        <v>189.46</v>
      </c>
      <c r="I2656">
        <v>115.62</v>
      </c>
      <c r="J2656">
        <v>4.05</v>
      </c>
      <c r="K2656">
        <v>4925.96</v>
      </c>
      <c r="L2656">
        <v>3006.12</v>
      </c>
      <c r="M2656">
        <v>105.3</v>
      </c>
    </row>
    <row r="2657" spans="2:13" x14ac:dyDescent="0.3">
      <c r="B2657" s="5">
        <v>46266</v>
      </c>
      <c r="C2657" t="s">
        <v>43</v>
      </c>
      <c r="D2657" t="s">
        <v>42</v>
      </c>
      <c r="E2657" t="s">
        <v>16</v>
      </c>
      <c r="F2657" t="s">
        <v>19</v>
      </c>
      <c r="G2657">
        <v>55</v>
      </c>
      <c r="H2657">
        <v>166.04</v>
      </c>
      <c r="I2657">
        <v>95.15</v>
      </c>
      <c r="J2657">
        <v>4.05</v>
      </c>
      <c r="K2657">
        <v>9132.1999999999989</v>
      </c>
      <c r="L2657">
        <v>5233.25</v>
      </c>
      <c r="M2657">
        <v>222.75</v>
      </c>
    </row>
    <row r="2658" spans="2:13" x14ac:dyDescent="0.3">
      <c r="B2658" s="5">
        <v>46266</v>
      </c>
      <c r="C2658" t="s">
        <v>44</v>
      </c>
      <c r="D2658" t="s">
        <v>42</v>
      </c>
      <c r="E2658" t="s">
        <v>20</v>
      </c>
      <c r="F2658" t="s">
        <v>19</v>
      </c>
      <c r="G2658">
        <v>20</v>
      </c>
      <c r="H2658">
        <v>188.29</v>
      </c>
      <c r="I2658">
        <v>127.67</v>
      </c>
      <c r="J2658">
        <v>4.05</v>
      </c>
      <c r="K2658">
        <v>3765.7999999999997</v>
      </c>
      <c r="L2658">
        <v>2553.4</v>
      </c>
      <c r="M2658">
        <v>81</v>
      </c>
    </row>
    <row r="2659" spans="2:13" x14ac:dyDescent="0.3">
      <c r="B2659" s="5">
        <v>46266</v>
      </c>
      <c r="C2659" t="s">
        <v>45</v>
      </c>
      <c r="D2659" t="s">
        <v>42</v>
      </c>
      <c r="E2659" t="s">
        <v>16</v>
      </c>
      <c r="F2659" t="s">
        <v>19</v>
      </c>
      <c r="G2659">
        <v>50</v>
      </c>
      <c r="H2659">
        <v>102.3</v>
      </c>
      <c r="I2659">
        <v>58.03</v>
      </c>
      <c r="J2659">
        <v>4.05</v>
      </c>
      <c r="K2659">
        <v>5115</v>
      </c>
      <c r="L2659">
        <v>2901.5</v>
      </c>
      <c r="M2659">
        <v>202.5</v>
      </c>
    </row>
    <row r="2660" spans="2:13" x14ac:dyDescent="0.3">
      <c r="B2660" s="5">
        <v>46266</v>
      </c>
      <c r="C2660" t="s">
        <v>26</v>
      </c>
      <c r="D2660" t="s">
        <v>27</v>
      </c>
      <c r="E2660" t="s">
        <v>20</v>
      </c>
      <c r="F2660" t="s">
        <v>19</v>
      </c>
      <c r="G2660">
        <v>96</v>
      </c>
      <c r="H2660">
        <v>121.98</v>
      </c>
      <c r="I2660">
        <v>97.96</v>
      </c>
      <c r="J2660">
        <v>4.05</v>
      </c>
      <c r="K2660">
        <v>11710.08</v>
      </c>
      <c r="L2660">
        <v>9404.16</v>
      </c>
      <c r="M2660">
        <v>388.79999999999995</v>
      </c>
    </row>
    <row r="2661" spans="2:13" x14ac:dyDescent="0.3">
      <c r="B2661" s="5">
        <v>46266</v>
      </c>
      <c r="C2661" t="s">
        <v>28</v>
      </c>
      <c r="D2661" t="s">
        <v>27</v>
      </c>
      <c r="E2661" t="s">
        <v>21</v>
      </c>
      <c r="F2661" t="s">
        <v>19</v>
      </c>
      <c r="G2661">
        <v>44</v>
      </c>
      <c r="H2661">
        <v>104.9</v>
      </c>
      <c r="I2661">
        <v>76.19</v>
      </c>
      <c r="J2661">
        <v>4.05</v>
      </c>
      <c r="K2661">
        <v>4615.6000000000004</v>
      </c>
      <c r="L2661">
        <v>3352.3599999999997</v>
      </c>
      <c r="M2661">
        <v>178.2</v>
      </c>
    </row>
    <row r="2662" spans="2:13" x14ac:dyDescent="0.3">
      <c r="B2662" s="5">
        <v>46266</v>
      </c>
      <c r="C2662" t="s">
        <v>40</v>
      </c>
      <c r="D2662" t="s">
        <v>37</v>
      </c>
      <c r="E2662" t="s">
        <v>16</v>
      </c>
      <c r="F2662" t="s">
        <v>19</v>
      </c>
      <c r="G2662">
        <v>56</v>
      </c>
      <c r="H2662">
        <v>146.5</v>
      </c>
      <c r="I2662">
        <v>109.82</v>
      </c>
      <c r="J2662">
        <v>4.05</v>
      </c>
      <c r="K2662">
        <v>8204</v>
      </c>
      <c r="L2662">
        <v>6149.92</v>
      </c>
      <c r="M2662">
        <v>226.79999999999998</v>
      </c>
    </row>
    <row r="2663" spans="2:13" x14ac:dyDescent="0.3">
      <c r="B2663" s="5">
        <v>46296</v>
      </c>
      <c r="C2663" t="s">
        <v>14</v>
      </c>
      <c r="D2663" t="s">
        <v>15</v>
      </c>
      <c r="E2663" t="s">
        <v>21</v>
      </c>
      <c r="F2663" t="s">
        <v>19</v>
      </c>
      <c r="G2663">
        <v>39</v>
      </c>
      <c r="H2663">
        <v>270.61</v>
      </c>
      <c r="I2663">
        <v>210.51</v>
      </c>
      <c r="J2663">
        <v>4.05</v>
      </c>
      <c r="K2663">
        <v>10553.79</v>
      </c>
      <c r="L2663">
        <v>8209.89</v>
      </c>
      <c r="M2663">
        <v>157.94999999999999</v>
      </c>
    </row>
    <row r="2664" spans="2:13" x14ac:dyDescent="0.3">
      <c r="B2664" s="5">
        <v>46296</v>
      </c>
      <c r="C2664" t="s">
        <v>31</v>
      </c>
      <c r="D2664" t="s">
        <v>32</v>
      </c>
      <c r="E2664" t="s">
        <v>21</v>
      </c>
      <c r="F2664" t="s">
        <v>19</v>
      </c>
      <c r="G2664">
        <v>95</v>
      </c>
      <c r="H2664">
        <v>78.78</v>
      </c>
      <c r="I2664">
        <v>60.01</v>
      </c>
      <c r="J2664">
        <v>4.05</v>
      </c>
      <c r="K2664">
        <v>7484.1</v>
      </c>
      <c r="L2664">
        <v>5700.95</v>
      </c>
      <c r="M2664">
        <v>384.75</v>
      </c>
    </row>
    <row r="2665" spans="2:13" x14ac:dyDescent="0.3">
      <c r="B2665" s="5">
        <v>46296</v>
      </c>
      <c r="C2665" t="s">
        <v>35</v>
      </c>
      <c r="D2665" t="s">
        <v>32</v>
      </c>
      <c r="E2665" t="s">
        <v>16</v>
      </c>
      <c r="F2665" t="s">
        <v>19</v>
      </c>
      <c r="G2665">
        <v>41</v>
      </c>
      <c r="H2665">
        <v>200.18</v>
      </c>
      <c r="I2665">
        <v>139.62</v>
      </c>
      <c r="J2665">
        <v>4.05</v>
      </c>
      <c r="K2665">
        <v>8207.380000000001</v>
      </c>
      <c r="L2665">
        <v>5724.42</v>
      </c>
      <c r="M2665">
        <v>166.04999999999998</v>
      </c>
    </row>
    <row r="2666" spans="2:13" x14ac:dyDescent="0.3">
      <c r="B2666" s="5">
        <v>46296</v>
      </c>
      <c r="C2666" t="s">
        <v>46</v>
      </c>
      <c r="D2666" t="s">
        <v>47</v>
      </c>
      <c r="E2666" t="s">
        <v>21</v>
      </c>
      <c r="F2666" t="s">
        <v>19</v>
      </c>
      <c r="G2666">
        <v>35</v>
      </c>
      <c r="H2666">
        <v>143.34</v>
      </c>
      <c r="I2666">
        <v>93.38</v>
      </c>
      <c r="J2666">
        <v>4.05</v>
      </c>
      <c r="K2666">
        <v>5016.9000000000005</v>
      </c>
      <c r="L2666">
        <v>3268.2999999999997</v>
      </c>
      <c r="M2666">
        <v>141.75</v>
      </c>
    </row>
    <row r="2667" spans="2:13" x14ac:dyDescent="0.3">
      <c r="B2667" s="5">
        <v>46296</v>
      </c>
      <c r="C2667" t="s">
        <v>48</v>
      </c>
      <c r="D2667" t="s">
        <v>47</v>
      </c>
      <c r="E2667" t="s">
        <v>21</v>
      </c>
      <c r="F2667" t="s">
        <v>19</v>
      </c>
      <c r="G2667">
        <v>31</v>
      </c>
      <c r="H2667">
        <v>119.46</v>
      </c>
      <c r="I2667">
        <v>77.010000000000005</v>
      </c>
      <c r="J2667">
        <v>4.05</v>
      </c>
      <c r="K2667">
        <v>3703.2599999999998</v>
      </c>
      <c r="L2667">
        <v>2387.31</v>
      </c>
      <c r="M2667">
        <v>125.55</v>
      </c>
    </row>
    <row r="2668" spans="2:13" x14ac:dyDescent="0.3">
      <c r="B2668" s="5">
        <v>46296</v>
      </c>
      <c r="C2668" t="s">
        <v>48</v>
      </c>
      <c r="D2668" t="s">
        <v>47</v>
      </c>
      <c r="E2668" t="s">
        <v>16</v>
      </c>
      <c r="F2668" t="s">
        <v>19</v>
      </c>
      <c r="G2668">
        <v>74</v>
      </c>
      <c r="H2668">
        <v>125.4</v>
      </c>
      <c r="I2668">
        <v>77.010000000000005</v>
      </c>
      <c r="J2668">
        <v>4.05</v>
      </c>
      <c r="K2668">
        <v>9279.6</v>
      </c>
      <c r="L2668">
        <v>5698.7400000000007</v>
      </c>
      <c r="M2668">
        <v>299.7</v>
      </c>
    </row>
    <row r="2669" spans="2:13" x14ac:dyDescent="0.3">
      <c r="B2669" s="5">
        <v>46296</v>
      </c>
      <c r="C2669" t="s">
        <v>49</v>
      </c>
      <c r="D2669" t="s">
        <v>47</v>
      </c>
      <c r="E2669" t="s">
        <v>16</v>
      </c>
      <c r="F2669" t="s">
        <v>19</v>
      </c>
      <c r="G2669">
        <v>38</v>
      </c>
      <c r="H2669">
        <v>250.69</v>
      </c>
      <c r="I2669">
        <v>157.91999999999999</v>
      </c>
      <c r="J2669">
        <v>4.05</v>
      </c>
      <c r="K2669">
        <v>9526.2199999999993</v>
      </c>
      <c r="L2669">
        <v>6000.9599999999991</v>
      </c>
      <c r="M2669">
        <v>153.9</v>
      </c>
    </row>
    <row r="2670" spans="2:13" x14ac:dyDescent="0.3">
      <c r="B2670" s="5">
        <v>46296</v>
      </c>
      <c r="C2670" t="s">
        <v>41</v>
      </c>
      <c r="D2670" t="s">
        <v>42</v>
      </c>
      <c r="E2670" t="s">
        <v>21</v>
      </c>
      <c r="F2670" t="s">
        <v>19</v>
      </c>
      <c r="G2670">
        <v>29</v>
      </c>
      <c r="H2670">
        <v>189.46</v>
      </c>
      <c r="I2670">
        <v>115.62</v>
      </c>
      <c r="J2670">
        <v>4.05</v>
      </c>
      <c r="K2670">
        <v>5494.34</v>
      </c>
      <c r="L2670">
        <v>3352.98</v>
      </c>
      <c r="M2670">
        <v>117.44999999999999</v>
      </c>
    </row>
    <row r="2671" spans="2:13" x14ac:dyDescent="0.3">
      <c r="B2671" s="5">
        <v>46296</v>
      </c>
      <c r="C2671" t="s">
        <v>43</v>
      </c>
      <c r="D2671" t="s">
        <v>42</v>
      </c>
      <c r="E2671" t="s">
        <v>16</v>
      </c>
      <c r="F2671" t="s">
        <v>19</v>
      </c>
      <c r="G2671">
        <v>61</v>
      </c>
      <c r="H2671">
        <v>166.04</v>
      </c>
      <c r="I2671">
        <v>95.15</v>
      </c>
      <c r="J2671">
        <v>4.05</v>
      </c>
      <c r="K2671">
        <v>10128.439999999999</v>
      </c>
      <c r="L2671">
        <v>5804.1500000000005</v>
      </c>
      <c r="M2671">
        <v>247.04999999999998</v>
      </c>
    </row>
    <row r="2672" spans="2:13" x14ac:dyDescent="0.3">
      <c r="B2672" s="5">
        <v>46296</v>
      </c>
      <c r="C2672" t="s">
        <v>44</v>
      </c>
      <c r="D2672" t="s">
        <v>42</v>
      </c>
      <c r="E2672" t="s">
        <v>20</v>
      </c>
      <c r="F2672" t="s">
        <v>19</v>
      </c>
      <c r="G2672">
        <v>23</v>
      </c>
      <c r="H2672">
        <v>188.29</v>
      </c>
      <c r="I2672">
        <v>127.67</v>
      </c>
      <c r="J2672">
        <v>4.05</v>
      </c>
      <c r="K2672">
        <v>4330.67</v>
      </c>
      <c r="L2672">
        <v>2936.41</v>
      </c>
      <c r="M2672">
        <v>93.149999999999991</v>
      </c>
    </row>
    <row r="2673" spans="2:13" x14ac:dyDescent="0.3">
      <c r="B2673" s="5">
        <v>46296</v>
      </c>
      <c r="C2673" t="s">
        <v>45</v>
      </c>
      <c r="D2673" t="s">
        <v>42</v>
      </c>
      <c r="E2673" t="s">
        <v>16</v>
      </c>
      <c r="F2673" t="s">
        <v>19</v>
      </c>
      <c r="G2673">
        <v>54</v>
      </c>
      <c r="H2673">
        <v>102.3</v>
      </c>
      <c r="I2673">
        <v>58.03</v>
      </c>
      <c r="J2673">
        <v>4.05</v>
      </c>
      <c r="K2673">
        <v>5524.2</v>
      </c>
      <c r="L2673">
        <v>3133.62</v>
      </c>
      <c r="M2673">
        <v>218.7</v>
      </c>
    </row>
    <row r="2674" spans="2:13" x14ac:dyDescent="0.3">
      <c r="B2674" s="5">
        <v>46296</v>
      </c>
      <c r="C2674" t="s">
        <v>26</v>
      </c>
      <c r="D2674" t="s">
        <v>27</v>
      </c>
      <c r="E2674" t="s">
        <v>20</v>
      </c>
      <c r="F2674" t="s">
        <v>19</v>
      </c>
      <c r="G2674">
        <v>102</v>
      </c>
      <c r="H2674">
        <v>121.98</v>
      </c>
      <c r="I2674">
        <v>97.96</v>
      </c>
      <c r="J2674">
        <v>4.05</v>
      </c>
      <c r="K2674">
        <v>12441.960000000001</v>
      </c>
      <c r="L2674">
        <v>9991.92</v>
      </c>
      <c r="M2674">
        <v>413.09999999999997</v>
      </c>
    </row>
    <row r="2675" spans="2:13" x14ac:dyDescent="0.3">
      <c r="B2675" s="5">
        <v>46296</v>
      </c>
      <c r="C2675" t="s">
        <v>28</v>
      </c>
      <c r="D2675" t="s">
        <v>27</v>
      </c>
      <c r="E2675" t="s">
        <v>21</v>
      </c>
      <c r="F2675" t="s">
        <v>19</v>
      </c>
      <c r="G2675">
        <v>43</v>
      </c>
      <c r="H2675">
        <v>104.9</v>
      </c>
      <c r="I2675">
        <v>76.19</v>
      </c>
      <c r="J2675">
        <v>4.05</v>
      </c>
      <c r="K2675">
        <v>4510.7</v>
      </c>
      <c r="L2675">
        <v>3276.17</v>
      </c>
      <c r="M2675">
        <v>174.15</v>
      </c>
    </row>
    <row r="2676" spans="2:13" x14ac:dyDescent="0.3">
      <c r="B2676" s="5">
        <v>46296</v>
      </c>
      <c r="C2676" t="s">
        <v>40</v>
      </c>
      <c r="D2676" t="s">
        <v>37</v>
      </c>
      <c r="E2676" t="s">
        <v>16</v>
      </c>
      <c r="F2676" t="s">
        <v>19</v>
      </c>
      <c r="G2676">
        <v>50</v>
      </c>
      <c r="H2676">
        <v>146.5</v>
      </c>
      <c r="I2676">
        <v>109.82</v>
      </c>
      <c r="J2676">
        <v>4.05</v>
      </c>
      <c r="K2676">
        <v>7325</v>
      </c>
      <c r="L2676">
        <v>5491</v>
      </c>
      <c r="M2676">
        <v>202.5</v>
      </c>
    </row>
    <row r="2677" spans="2:13" x14ac:dyDescent="0.3">
      <c r="B2677" s="5">
        <v>46327</v>
      </c>
      <c r="C2677" t="s">
        <v>14</v>
      </c>
      <c r="D2677" t="s">
        <v>15</v>
      </c>
      <c r="E2677" t="s">
        <v>21</v>
      </c>
      <c r="F2677" t="s">
        <v>19</v>
      </c>
      <c r="G2677">
        <v>36</v>
      </c>
      <c r="H2677">
        <v>270.61</v>
      </c>
      <c r="I2677">
        <v>210.51</v>
      </c>
      <c r="J2677">
        <v>4.05</v>
      </c>
      <c r="K2677">
        <v>9741.9600000000009</v>
      </c>
      <c r="L2677">
        <v>7578.36</v>
      </c>
      <c r="M2677">
        <v>145.79999999999998</v>
      </c>
    </row>
    <row r="2678" spans="2:13" x14ac:dyDescent="0.3">
      <c r="B2678" s="5">
        <v>46327</v>
      </c>
      <c r="C2678" t="s">
        <v>31</v>
      </c>
      <c r="D2678" t="s">
        <v>32</v>
      </c>
      <c r="E2678" t="s">
        <v>21</v>
      </c>
      <c r="F2678" t="s">
        <v>19</v>
      </c>
      <c r="G2678">
        <v>104</v>
      </c>
      <c r="H2678">
        <v>78.78</v>
      </c>
      <c r="I2678">
        <v>60.01</v>
      </c>
      <c r="J2678">
        <v>4.05</v>
      </c>
      <c r="K2678">
        <v>8193.1200000000008</v>
      </c>
      <c r="L2678">
        <v>6241.04</v>
      </c>
      <c r="M2678">
        <v>421.2</v>
      </c>
    </row>
    <row r="2679" spans="2:13" x14ac:dyDescent="0.3">
      <c r="B2679" s="5">
        <v>46327</v>
      </c>
      <c r="C2679" t="s">
        <v>35</v>
      </c>
      <c r="D2679" t="s">
        <v>32</v>
      </c>
      <c r="E2679" t="s">
        <v>16</v>
      </c>
      <c r="F2679" t="s">
        <v>19</v>
      </c>
      <c r="G2679">
        <v>43</v>
      </c>
      <c r="H2679">
        <v>200.18</v>
      </c>
      <c r="I2679">
        <v>139.62</v>
      </c>
      <c r="J2679">
        <v>4.05</v>
      </c>
      <c r="K2679">
        <v>8607.74</v>
      </c>
      <c r="L2679">
        <v>6003.66</v>
      </c>
      <c r="M2679">
        <v>174.15</v>
      </c>
    </row>
    <row r="2680" spans="2:13" x14ac:dyDescent="0.3">
      <c r="B2680" s="5">
        <v>46327</v>
      </c>
      <c r="C2680" t="s">
        <v>46</v>
      </c>
      <c r="D2680" t="s">
        <v>47</v>
      </c>
      <c r="E2680" t="s">
        <v>21</v>
      </c>
      <c r="F2680" t="s">
        <v>19</v>
      </c>
      <c r="G2680">
        <v>38</v>
      </c>
      <c r="H2680">
        <v>143.34</v>
      </c>
      <c r="I2680">
        <v>93.38</v>
      </c>
      <c r="J2680">
        <v>4.05</v>
      </c>
      <c r="K2680">
        <v>5446.92</v>
      </c>
      <c r="L2680">
        <v>3548.4399999999996</v>
      </c>
      <c r="M2680">
        <v>153.9</v>
      </c>
    </row>
    <row r="2681" spans="2:13" x14ac:dyDescent="0.3">
      <c r="B2681" s="5">
        <v>46327</v>
      </c>
      <c r="C2681" t="s">
        <v>48</v>
      </c>
      <c r="D2681" t="s">
        <v>47</v>
      </c>
      <c r="E2681" t="s">
        <v>21</v>
      </c>
      <c r="F2681" t="s">
        <v>19</v>
      </c>
      <c r="G2681">
        <v>33</v>
      </c>
      <c r="H2681">
        <v>119.46</v>
      </c>
      <c r="I2681">
        <v>77.010000000000005</v>
      </c>
      <c r="J2681">
        <v>4.05</v>
      </c>
      <c r="K2681">
        <v>3942.18</v>
      </c>
      <c r="L2681">
        <v>2541.3300000000004</v>
      </c>
      <c r="M2681">
        <v>133.65</v>
      </c>
    </row>
    <row r="2682" spans="2:13" x14ac:dyDescent="0.3">
      <c r="B2682" s="5">
        <v>46327</v>
      </c>
      <c r="C2682" t="s">
        <v>48</v>
      </c>
      <c r="D2682" t="s">
        <v>47</v>
      </c>
      <c r="E2682" t="s">
        <v>16</v>
      </c>
      <c r="F2682" t="s">
        <v>19</v>
      </c>
      <c r="G2682">
        <v>82</v>
      </c>
      <c r="H2682">
        <v>125.4</v>
      </c>
      <c r="I2682">
        <v>77.010000000000005</v>
      </c>
      <c r="J2682">
        <v>4.05</v>
      </c>
      <c r="K2682">
        <v>10282.800000000001</v>
      </c>
      <c r="L2682">
        <v>6314.8200000000006</v>
      </c>
      <c r="M2682">
        <v>332.09999999999997</v>
      </c>
    </row>
    <row r="2683" spans="2:13" x14ac:dyDescent="0.3">
      <c r="B2683" s="5">
        <v>46327</v>
      </c>
      <c r="C2683" t="s">
        <v>49</v>
      </c>
      <c r="D2683" t="s">
        <v>47</v>
      </c>
      <c r="E2683" t="s">
        <v>16</v>
      </c>
      <c r="F2683" t="s">
        <v>19</v>
      </c>
      <c r="G2683">
        <v>42</v>
      </c>
      <c r="H2683">
        <v>250.69</v>
      </c>
      <c r="I2683">
        <v>157.91999999999999</v>
      </c>
      <c r="J2683">
        <v>4.05</v>
      </c>
      <c r="K2683">
        <v>10528.98</v>
      </c>
      <c r="L2683">
        <v>6632.6399999999994</v>
      </c>
      <c r="M2683">
        <v>170.1</v>
      </c>
    </row>
    <row r="2684" spans="2:13" x14ac:dyDescent="0.3">
      <c r="B2684" s="5">
        <v>46327</v>
      </c>
      <c r="C2684" t="s">
        <v>41</v>
      </c>
      <c r="D2684" t="s">
        <v>42</v>
      </c>
      <c r="E2684" t="s">
        <v>21</v>
      </c>
      <c r="F2684" t="s">
        <v>19</v>
      </c>
      <c r="G2684">
        <v>33</v>
      </c>
      <c r="H2684">
        <v>189.46</v>
      </c>
      <c r="I2684">
        <v>115.62</v>
      </c>
      <c r="J2684">
        <v>4.05</v>
      </c>
      <c r="K2684">
        <v>6252.18</v>
      </c>
      <c r="L2684">
        <v>3815.46</v>
      </c>
      <c r="M2684">
        <v>133.65</v>
      </c>
    </row>
    <row r="2685" spans="2:13" x14ac:dyDescent="0.3">
      <c r="B2685" s="5">
        <v>46327</v>
      </c>
      <c r="C2685" t="s">
        <v>43</v>
      </c>
      <c r="D2685" t="s">
        <v>42</v>
      </c>
      <c r="E2685" t="s">
        <v>16</v>
      </c>
      <c r="F2685" t="s">
        <v>19</v>
      </c>
      <c r="G2685">
        <v>73</v>
      </c>
      <c r="H2685">
        <v>166.04</v>
      </c>
      <c r="I2685">
        <v>95.15</v>
      </c>
      <c r="J2685">
        <v>4.05</v>
      </c>
      <c r="K2685">
        <v>12120.92</v>
      </c>
      <c r="L2685">
        <v>6945.9500000000007</v>
      </c>
      <c r="M2685">
        <v>295.64999999999998</v>
      </c>
    </row>
    <row r="2686" spans="2:13" x14ac:dyDescent="0.3">
      <c r="B2686" s="5">
        <v>46327</v>
      </c>
      <c r="C2686" t="s">
        <v>44</v>
      </c>
      <c r="D2686" t="s">
        <v>42</v>
      </c>
      <c r="E2686" t="s">
        <v>20</v>
      </c>
      <c r="F2686" t="s">
        <v>19</v>
      </c>
      <c r="G2686">
        <v>25</v>
      </c>
      <c r="H2686">
        <v>188.29</v>
      </c>
      <c r="I2686">
        <v>127.67</v>
      </c>
      <c r="J2686">
        <v>4.05</v>
      </c>
      <c r="K2686">
        <v>4707.25</v>
      </c>
      <c r="L2686">
        <v>3191.75</v>
      </c>
      <c r="M2686">
        <v>101.25</v>
      </c>
    </row>
    <row r="2687" spans="2:13" x14ac:dyDescent="0.3">
      <c r="B2687" s="5">
        <v>46327</v>
      </c>
      <c r="C2687" t="s">
        <v>45</v>
      </c>
      <c r="D2687" t="s">
        <v>42</v>
      </c>
      <c r="E2687" t="s">
        <v>16</v>
      </c>
      <c r="F2687" t="s">
        <v>19</v>
      </c>
      <c r="G2687">
        <v>66</v>
      </c>
      <c r="H2687">
        <v>102.3</v>
      </c>
      <c r="I2687">
        <v>58.03</v>
      </c>
      <c r="J2687">
        <v>4.05</v>
      </c>
      <c r="K2687">
        <v>6751.8</v>
      </c>
      <c r="L2687">
        <v>3829.98</v>
      </c>
      <c r="M2687">
        <v>267.3</v>
      </c>
    </row>
    <row r="2688" spans="2:13" x14ac:dyDescent="0.3">
      <c r="B2688" s="5">
        <v>46327</v>
      </c>
      <c r="C2688" t="s">
        <v>26</v>
      </c>
      <c r="D2688" t="s">
        <v>27</v>
      </c>
      <c r="E2688" t="s">
        <v>20</v>
      </c>
      <c r="F2688" t="s">
        <v>19</v>
      </c>
      <c r="G2688">
        <v>103</v>
      </c>
      <c r="H2688">
        <v>121.98</v>
      </c>
      <c r="I2688">
        <v>97.96</v>
      </c>
      <c r="J2688">
        <v>4.05</v>
      </c>
      <c r="K2688">
        <v>12563.94</v>
      </c>
      <c r="L2688">
        <v>10089.879999999999</v>
      </c>
      <c r="M2688">
        <v>417.15</v>
      </c>
    </row>
    <row r="2689" spans="2:13" x14ac:dyDescent="0.3">
      <c r="B2689" s="5">
        <v>46327</v>
      </c>
      <c r="C2689" t="s">
        <v>28</v>
      </c>
      <c r="D2689" t="s">
        <v>27</v>
      </c>
      <c r="E2689" t="s">
        <v>21</v>
      </c>
      <c r="F2689" t="s">
        <v>19</v>
      </c>
      <c r="G2689">
        <v>43</v>
      </c>
      <c r="H2689">
        <v>104.9</v>
      </c>
      <c r="I2689">
        <v>76.19</v>
      </c>
      <c r="J2689">
        <v>4.05</v>
      </c>
      <c r="K2689">
        <v>4510.7</v>
      </c>
      <c r="L2689">
        <v>3276.17</v>
      </c>
      <c r="M2689">
        <v>174.15</v>
      </c>
    </row>
    <row r="2690" spans="2:13" x14ac:dyDescent="0.3">
      <c r="B2690" s="5">
        <v>46327</v>
      </c>
      <c r="C2690" t="s">
        <v>40</v>
      </c>
      <c r="D2690" t="s">
        <v>37</v>
      </c>
      <c r="E2690" t="s">
        <v>16</v>
      </c>
      <c r="F2690" t="s">
        <v>19</v>
      </c>
      <c r="G2690">
        <v>49</v>
      </c>
      <c r="H2690">
        <v>146.5</v>
      </c>
      <c r="I2690">
        <v>109.82</v>
      </c>
      <c r="J2690">
        <v>4.05</v>
      </c>
      <c r="K2690">
        <v>7178.5</v>
      </c>
      <c r="L2690">
        <v>5381.1799999999994</v>
      </c>
      <c r="M2690">
        <v>198.45</v>
      </c>
    </row>
    <row r="2691" spans="2:13" x14ac:dyDescent="0.3">
      <c r="B2691" s="5">
        <v>46357</v>
      </c>
      <c r="C2691" t="s">
        <v>14</v>
      </c>
      <c r="D2691" t="s">
        <v>15</v>
      </c>
      <c r="E2691" t="s">
        <v>21</v>
      </c>
      <c r="F2691" t="s">
        <v>19</v>
      </c>
      <c r="G2691">
        <v>41</v>
      </c>
      <c r="H2691">
        <v>270.61</v>
      </c>
      <c r="I2691">
        <v>210.51</v>
      </c>
      <c r="J2691">
        <v>4.05</v>
      </c>
      <c r="K2691">
        <v>11095.01</v>
      </c>
      <c r="L2691">
        <v>8630.91</v>
      </c>
      <c r="M2691">
        <v>166.04999999999998</v>
      </c>
    </row>
    <row r="2692" spans="2:13" x14ac:dyDescent="0.3">
      <c r="B2692" s="5">
        <v>46357</v>
      </c>
      <c r="C2692" t="s">
        <v>31</v>
      </c>
      <c r="D2692" t="s">
        <v>32</v>
      </c>
      <c r="E2692" t="s">
        <v>21</v>
      </c>
      <c r="F2692" t="s">
        <v>19</v>
      </c>
      <c r="G2692">
        <v>106</v>
      </c>
      <c r="H2692">
        <v>78.78</v>
      </c>
      <c r="I2692">
        <v>60.01</v>
      </c>
      <c r="J2692">
        <v>4.05</v>
      </c>
      <c r="K2692">
        <v>8350.68</v>
      </c>
      <c r="L2692">
        <v>6361.0599999999995</v>
      </c>
      <c r="M2692">
        <v>429.29999999999995</v>
      </c>
    </row>
    <row r="2693" spans="2:13" x14ac:dyDescent="0.3">
      <c r="B2693" s="5">
        <v>46357</v>
      </c>
      <c r="C2693" t="s">
        <v>35</v>
      </c>
      <c r="D2693" t="s">
        <v>32</v>
      </c>
      <c r="E2693" t="s">
        <v>16</v>
      </c>
      <c r="F2693" t="s">
        <v>19</v>
      </c>
      <c r="G2693">
        <v>43</v>
      </c>
      <c r="H2693">
        <v>200.18</v>
      </c>
      <c r="I2693">
        <v>139.62</v>
      </c>
      <c r="J2693">
        <v>4.05</v>
      </c>
      <c r="K2693">
        <v>8607.74</v>
      </c>
      <c r="L2693">
        <v>6003.66</v>
      </c>
      <c r="M2693">
        <v>174.15</v>
      </c>
    </row>
    <row r="2694" spans="2:13" x14ac:dyDescent="0.3">
      <c r="B2694" s="5">
        <v>46357</v>
      </c>
      <c r="C2694" t="s">
        <v>46</v>
      </c>
      <c r="D2694" t="s">
        <v>47</v>
      </c>
      <c r="E2694" t="s">
        <v>21</v>
      </c>
      <c r="F2694" t="s">
        <v>19</v>
      </c>
      <c r="G2694">
        <v>43</v>
      </c>
      <c r="H2694">
        <v>143.34</v>
      </c>
      <c r="I2694">
        <v>93.38</v>
      </c>
      <c r="J2694">
        <v>4.05</v>
      </c>
      <c r="K2694">
        <v>6163.62</v>
      </c>
      <c r="L2694">
        <v>4015.3399999999997</v>
      </c>
      <c r="M2694">
        <v>174.15</v>
      </c>
    </row>
    <row r="2695" spans="2:13" x14ac:dyDescent="0.3">
      <c r="B2695" s="5">
        <v>46357</v>
      </c>
      <c r="C2695" t="s">
        <v>48</v>
      </c>
      <c r="D2695" t="s">
        <v>47</v>
      </c>
      <c r="E2695" t="s">
        <v>21</v>
      </c>
      <c r="F2695" t="s">
        <v>19</v>
      </c>
      <c r="G2695">
        <v>38</v>
      </c>
      <c r="H2695">
        <v>119.46</v>
      </c>
      <c r="I2695">
        <v>77.010000000000005</v>
      </c>
      <c r="J2695">
        <v>4.05</v>
      </c>
      <c r="K2695">
        <v>4539.4799999999996</v>
      </c>
      <c r="L2695">
        <v>2926.38</v>
      </c>
      <c r="M2695">
        <v>153.9</v>
      </c>
    </row>
    <row r="2696" spans="2:13" x14ac:dyDescent="0.3">
      <c r="B2696" s="5">
        <v>46357</v>
      </c>
      <c r="C2696" t="s">
        <v>48</v>
      </c>
      <c r="D2696" t="s">
        <v>47</v>
      </c>
      <c r="E2696" t="s">
        <v>16</v>
      </c>
      <c r="F2696" t="s">
        <v>19</v>
      </c>
      <c r="G2696">
        <v>95</v>
      </c>
      <c r="H2696">
        <v>125.4</v>
      </c>
      <c r="I2696">
        <v>77.010000000000005</v>
      </c>
      <c r="J2696">
        <v>4.05</v>
      </c>
      <c r="K2696">
        <v>11913</v>
      </c>
      <c r="L2696">
        <v>7315.9500000000007</v>
      </c>
      <c r="M2696">
        <v>384.75</v>
      </c>
    </row>
    <row r="2697" spans="2:13" x14ac:dyDescent="0.3">
      <c r="B2697" s="5">
        <v>46357</v>
      </c>
      <c r="C2697" t="s">
        <v>49</v>
      </c>
      <c r="D2697" t="s">
        <v>47</v>
      </c>
      <c r="E2697" t="s">
        <v>16</v>
      </c>
      <c r="F2697" t="s">
        <v>19</v>
      </c>
      <c r="G2697">
        <v>47</v>
      </c>
      <c r="H2697">
        <v>250.69</v>
      </c>
      <c r="I2697">
        <v>157.91999999999999</v>
      </c>
      <c r="J2697">
        <v>4.05</v>
      </c>
      <c r="K2697">
        <v>11782.43</v>
      </c>
      <c r="L2697">
        <v>7422.24</v>
      </c>
      <c r="M2697">
        <v>190.35</v>
      </c>
    </row>
    <row r="2698" spans="2:13" x14ac:dyDescent="0.3">
      <c r="B2698" s="5">
        <v>46357</v>
      </c>
      <c r="C2698" t="s">
        <v>41</v>
      </c>
      <c r="D2698" t="s">
        <v>42</v>
      </c>
      <c r="E2698" t="s">
        <v>21</v>
      </c>
      <c r="F2698" t="s">
        <v>19</v>
      </c>
      <c r="G2698">
        <v>38</v>
      </c>
      <c r="H2698">
        <v>189.46</v>
      </c>
      <c r="I2698">
        <v>115.62</v>
      </c>
      <c r="J2698">
        <v>4.05</v>
      </c>
      <c r="K2698">
        <v>7199.4800000000005</v>
      </c>
      <c r="L2698">
        <v>4393.5600000000004</v>
      </c>
      <c r="M2698">
        <v>153.9</v>
      </c>
    </row>
    <row r="2699" spans="2:13" x14ac:dyDescent="0.3">
      <c r="B2699" s="5">
        <v>46357</v>
      </c>
      <c r="C2699" t="s">
        <v>43</v>
      </c>
      <c r="D2699" t="s">
        <v>42</v>
      </c>
      <c r="E2699" t="s">
        <v>16</v>
      </c>
      <c r="F2699" t="s">
        <v>19</v>
      </c>
      <c r="G2699">
        <v>78</v>
      </c>
      <c r="H2699">
        <v>166.04</v>
      </c>
      <c r="I2699">
        <v>95.15</v>
      </c>
      <c r="J2699">
        <v>4.05</v>
      </c>
      <c r="K2699">
        <v>12951.119999999999</v>
      </c>
      <c r="L2699">
        <v>7421.7000000000007</v>
      </c>
      <c r="M2699">
        <v>315.89999999999998</v>
      </c>
    </row>
    <row r="2700" spans="2:13" x14ac:dyDescent="0.3">
      <c r="B2700" s="5">
        <v>46357</v>
      </c>
      <c r="C2700" t="s">
        <v>44</v>
      </c>
      <c r="D2700" t="s">
        <v>42</v>
      </c>
      <c r="E2700" t="s">
        <v>20</v>
      </c>
      <c r="F2700" t="s">
        <v>19</v>
      </c>
      <c r="G2700">
        <v>28</v>
      </c>
      <c r="H2700">
        <v>188.29</v>
      </c>
      <c r="I2700">
        <v>127.67</v>
      </c>
      <c r="J2700">
        <v>4.05</v>
      </c>
      <c r="K2700">
        <v>5272.12</v>
      </c>
      <c r="L2700">
        <v>3574.76</v>
      </c>
      <c r="M2700">
        <v>113.39999999999999</v>
      </c>
    </row>
    <row r="2701" spans="2:13" x14ac:dyDescent="0.3">
      <c r="B2701" s="5">
        <v>46357</v>
      </c>
      <c r="C2701" t="s">
        <v>45</v>
      </c>
      <c r="D2701" t="s">
        <v>42</v>
      </c>
      <c r="E2701" t="s">
        <v>16</v>
      </c>
      <c r="F2701" t="s">
        <v>19</v>
      </c>
      <c r="G2701">
        <v>71</v>
      </c>
      <c r="H2701">
        <v>102.3</v>
      </c>
      <c r="I2701">
        <v>58.03</v>
      </c>
      <c r="J2701">
        <v>4.05</v>
      </c>
      <c r="K2701">
        <v>7263.3</v>
      </c>
      <c r="L2701">
        <v>4120.13</v>
      </c>
      <c r="M2701">
        <v>287.55</v>
      </c>
    </row>
    <row r="2702" spans="2:13" x14ac:dyDescent="0.3">
      <c r="B2702" s="5">
        <v>46357</v>
      </c>
      <c r="C2702" t="s">
        <v>26</v>
      </c>
      <c r="D2702" t="s">
        <v>27</v>
      </c>
      <c r="E2702" t="s">
        <v>20</v>
      </c>
      <c r="F2702" t="s">
        <v>19</v>
      </c>
      <c r="G2702">
        <v>105</v>
      </c>
      <c r="H2702">
        <v>121.98</v>
      </c>
      <c r="I2702">
        <v>97.96</v>
      </c>
      <c r="J2702">
        <v>4.05</v>
      </c>
      <c r="K2702">
        <v>12807.9</v>
      </c>
      <c r="L2702">
        <v>10285.799999999999</v>
      </c>
      <c r="M2702">
        <v>425.25</v>
      </c>
    </row>
    <row r="2703" spans="2:13" x14ac:dyDescent="0.3">
      <c r="B2703" s="5">
        <v>46357</v>
      </c>
      <c r="C2703" t="s">
        <v>28</v>
      </c>
      <c r="D2703" t="s">
        <v>27</v>
      </c>
      <c r="E2703" t="s">
        <v>21</v>
      </c>
      <c r="F2703" t="s">
        <v>19</v>
      </c>
      <c r="G2703">
        <v>49</v>
      </c>
      <c r="H2703">
        <v>104.9</v>
      </c>
      <c r="I2703">
        <v>76.19</v>
      </c>
      <c r="J2703">
        <v>4.05</v>
      </c>
      <c r="K2703">
        <v>5140.1000000000004</v>
      </c>
      <c r="L2703">
        <v>3733.31</v>
      </c>
      <c r="M2703">
        <v>198.45</v>
      </c>
    </row>
    <row r="2704" spans="2:13" x14ac:dyDescent="0.3">
      <c r="B2704" s="5">
        <v>46357</v>
      </c>
      <c r="C2704" t="s">
        <v>40</v>
      </c>
      <c r="D2704" t="s">
        <v>37</v>
      </c>
      <c r="E2704" t="s">
        <v>16</v>
      </c>
      <c r="F2704" t="s">
        <v>19</v>
      </c>
      <c r="G2704">
        <v>51</v>
      </c>
      <c r="H2704">
        <v>146.5</v>
      </c>
      <c r="I2704">
        <v>109.82</v>
      </c>
      <c r="J2704">
        <v>4.05</v>
      </c>
      <c r="K2704">
        <v>7471.5</v>
      </c>
      <c r="L2704">
        <v>5600.82</v>
      </c>
      <c r="M2704">
        <v>206.54999999999998</v>
      </c>
    </row>
    <row r="2705" spans="2:13" x14ac:dyDescent="0.3">
      <c r="B2705" s="5">
        <v>46023</v>
      </c>
      <c r="C2705" t="s">
        <v>23</v>
      </c>
      <c r="D2705" t="s">
        <v>15</v>
      </c>
      <c r="E2705" t="s">
        <v>21</v>
      </c>
      <c r="F2705" t="s">
        <v>19</v>
      </c>
      <c r="G2705">
        <v>97</v>
      </c>
      <c r="H2705">
        <v>119.3</v>
      </c>
      <c r="I2705">
        <v>92.01</v>
      </c>
      <c r="J2705">
        <v>4.08</v>
      </c>
      <c r="K2705">
        <v>11572.1</v>
      </c>
      <c r="L2705">
        <v>8924.9700000000012</v>
      </c>
      <c r="M2705">
        <v>395.76</v>
      </c>
    </row>
    <row r="2706" spans="2:13" x14ac:dyDescent="0.3">
      <c r="B2706" s="5">
        <v>46023</v>
      </c>
      <c r="C2706" t="s">
        <v>31</v>
      </c>
      <c r="D2706" t="s">
        <v>32</v>
      </c>
      <c r="E2706" t="s">
        <v>20</v>
      </c>
      <c r="F2706" t="s">
        <v>19</v>
      </c>
      <c r="G2706">
        <v>164</v>
      </c>
      <c r="H2706">
        <v>71.97</v>
      </c>
      <c r="I2706">
        <v>60.09</v>
      </c>
      <c r="J2706">
        <v>4.08</v>
      </c>
      <c r="K2706">
        <v>11803.08</v>
      </c>
      <c r="L2706">
        <v>9854.76</v>
      </c>
      <c r="M2706">
        <v>669.12</v>
      </c>
    </row>
    <row r="2707" spans="2:13" x14ac:dyDescent="0.3">
      <c r="B2707" s="5">
        <v>46023</v>
      </c>
      <c r="C2707" t="s">
        <v>33</v>
      </c>
      <c r="D2707" t="s">
        <v>32</v>
      </c>
      <c r="E2707" t="s">
        <v>16</v>
      </c>
      <c r="F2707" t="s">
        <v>19</v>
      </c>
      <c r="G2707">
        <v>207</v>
      </c>
      <c r="H2707">
        <v>131.59</v>
      </c>
      <c r="I2707">
        <v>94.7</v>
      </c>
      <c r="J2707">
        <v>4.08</v>
      </c>
      <c r="K2707">
        <v>27239.13</v>
      </c>
      <c r="L2707">
        <v>19602.900000000001</v>
      </c>
      <c r="M2707">
        <v>844.56000000000006</v>
      </c>
    </row>
    <row r="2708" spans="2:13" x14ac:dyDescent="0.3">
      <c r="B2708" s="5">
        <v>46023</v>
      </c>
      <c r="C2708" t="s">
        <v>48</v>
      </c>
      <c r="D2708" t="s">
        <v>47</v>
      </c>
      <c r="E2708" t="s">
        <v>20</v>
      </c>
      <c r="F2708" t="s">
        <v>19</v>
      </c>
      <c r="G2708">
        <v>43</v>
      </c>
      <c r="H2708">
        <v>109.21</v>
      </c>
      <c r="I2708">
        <v>77.010000000000005</v>
      </c>
      <c r="J2708">
        <v>4.08</v>
      </c>
      <c r="K2708">
        <v>4696.03</v>
      </c>
      <c r="L2708">
        <v>3311.4300000000003</v>
      </c>
      <c r="M2708">
        <v>175.44</v>
      </c>
    </row>
    <row r="2709" spans="2:13" x14ac:dyDescent="0.3">
      <c r="B2709" s="5">
        <v>46023</v>
      </c>
      <c r="C2709" t="s">
        <v>50</v>
      </c>
      <c r="D2709" t="s">
        <v>47</v>
      </c>
      <c r="E2709" t="s">
        <v>20</v>
      </c>
      <c r="F2709" t="s">
        <v>19</v>
      </c>
      <c r="G2709">
        <v>67</v>
      </c>
      <c r="H2709">
        <v>79.37</v>
      </c>
      <c r="I2709">
        <v>55.63</v>
      </c>
      <c r="J2709">
        <v>4.08</v>
      </c>
      <c r="K2709">
        <v>5317.79</v>
      </c>
      <c r="L2709">
        <v>3727.21</v>
      </c>
      <c r="M2709">
        <v>273.36</v>
      </c>
    </row>
    <row r="2710" spans="2:13" x14ac:dyDescent="0.3">
      <c r="B2710" s="5">
        <v>46023</v>
      </c>
      <c r="C2710" t="s">
        <v>43</v>
      </c>
      <c r="D2710" t="s">
        <v>42</v>
      </c>
      <c r="E2710" t="s">
        <v>20</v>
      </c>
      <c r="F2710" t="s">
        <v>19</v>
      </c>
      <c r="G2710">
        <v>33</v>
      </c>
      <c r="H2710">
        <v>143.61000000000001</v>
      </c>
      <c r="I2710">
        <v>95.25</v>
      </c>
      <c r="J2710">
        <v>4.08</v>
      </c>
      <c r="K2710">
        <v>4739.13</v>
      </c>
      <c r="L2710">
        <v>3143.25</v>
      </c>
      <c r="M2710">
        <v>134.64000000000001</v>
      </c>
    </row>
    <row r="2711" spans="2:13" x14ac:dyDescent="0.3">
      <c r="B2711" s="5">
        <v>46023</v>
      </c>
      <c r="C2711" t="s">
        <v>28</v>
      </c>
      <c r="D2711" t="s">
        <v>27</v>
      </c>
      <c r="E2711" t="s">
        <v>16</v>
      </c>
      <c r="F2711" t="s">
        <v>19</v>
      </c>
      <c r="G2711">
        <v>98</v>
      </c>
      <c r="H2711">
        <v>110.74</v>
      </c>
      <c r="I2711">
        <v>76.180000000000007</v>
      </c>
      <c r="J2711">
        <v>4.08</v>
      </c>
      <c r="K2711">
        <v>10852.519999999999</v>
      </c>
      <c r="L2711">
        <v>7465.64</v>
      </c>
      <c r="M2711">
        <v>399.84000000000003</v>
      </c>
    </row>
    <row r="2712" spans="2:13" x14ac:dyDescent="0.3">
      <c r="B2712" s="5">
        <v>46023</v>
      </c>
      <c r="C2712" t="s">
        <v>30</v>
      </c>
      <c r="D2712" t="s">
        <v>27</v>
      </c>
      <c r="E2712" t="s">
        <v>21</v>
      </c>
      <c r="F2712" t="s">
        <v>19</v>
      </c>
      <c r="G2712">
        <v>50</v>
      </c>
      <c r="H2712">
        <v>93.03</v>
      </c>
      <c r="I2712">
        <v>67.89</v>
      </c>
      <c r="J2712">
        <v>4.08</v>
      </c>
      <c r="K2712">
        <v>4651.5</v>
      </c>
      <c r="L2712">
        <v>3394.5</v>
      </c>
      <c r="M2712">
        <v>204</v>
      </c>
    </row>
    <row r="2713" spans="2:13" x14ac:dyDescent="0.3">
      <c r="B2713" s="5">
        <v>46023</v>
      </c>
      <c r="C2713" t="s">
        <v>36</v>
      </c>
      <c r="D2713" t="s">
        <v>37</v>
      </c>
      <c r="E2713" t="s">
        <v>20</v>
      </c>
      <c r="F2713" t="s">
        <v>19</v>
      </c>
      <c r="G2713">
        <v>63</v>
      </c>
      <c r="H2713">
        <v>161.38999999999999</v>
      </c>
      <c r="I2713">
        <v>140.94999999999999</v>
      </c>
      <c r="J2713">
        <v>4.08</v>
      </c>
      <c r="K2713">
        <v>10167.57</v>
      </c>
      <c r="L2713">
        <v>8879.8499999999985</v>
      </c>
      <c r="M2713">
        <v>257.04000000000002</v>
      </c>
    </row>
    <row r="2714" spans="2:13" x14ac:dyDescent="0.3">
      <c r="B2714" s="5">
        <v>46023</v>
      </c>
      <c r="C2714" t="s">
        <v>36</v>
      </c>
      <c r="D2714" t="s">
        <v>37</v>
      </c>
      <c r="E2714" t="s">
        <v>21</v>
      </c>
      <c r="F2714" t="s">
        <v>19</v>
      </c>
      <c r="G2714">
        <v>38</v>
      </c>
      <c r="H2714">
        <v>178.12</v>
      </c>
      <c r="I2714">
        <v>141.06</v>
      </c>
      <c r="J2714">
        <v>4.08</v>
      </c>
      <c r="K2714">
        <v>6768.56</v>
      </c>
      <c r="L2714">
        <v>5360.28</v>
      </c>
      <c r="M2714">
        <v>155.04</v>
      </c>
    </row>
    <row r="2715" spans="2:13" x14ac:dyDescent="0.3">
      <c r="B2715" s="5">
        <v>46054</v>
      </c>
      <c r="C2715" t="s">
        <v>23</v>
      </c>
      <c r="D2715" t="s">
        <v>15</v>
      </c>
      <c r="E2715" t="s">
        <v>21</v>
      </c>
      <c r="F2715" t="s">
        <v>19</v>
      </c>
      <c r="G2715">
        <v>92</v>
      </c>
      <c r="H2715">
        <v>119.3</v>
      </c>
      <c r="I2715">
        <v>92.01</v>
      </c>
      <c r="J2715">
        <v>4.08</v>
      </c>
      <c r="K2715">
        <v>10975.6</v>
      </c>
      <c r="L2715">
        <v>8464.92</v>
      </c>
      <c r="M2715">
        <v>375.36</v>
      </c>
    </row>
    <row r="2716" spans="2:13" x14ac:dyDescent="0.3">
      <c r="B2716" s="5">
        <v>46054</v>
      </c>
      <c r="C2716" t="s">
        <v>31</v>
      </c>
      <c r="D2716" t="s">
        <v>32</v>
      </c>
      <c r="E2716" t="s">
        <v>20</v>
      </c>
      <c r="F2716" t="s">
        <v>19</v>
      </c>
      <c r="G2716">
        <v>168</v>
      </c>
      <c r="H2716">
        <v>71.97</v>
      </c>
      <c r="I2716">
        <v>60.09</v>
      </c>
      <c r="J2716">
        <v>4.08</v>
      </c>
      <c r="K2716">
        <v>12090.96</v>
      </c>
      <c r="L2716">
        <v>10095.120000000001</v>
      </c>
      <c r="M2716">
        <v>685.44</v>
      </c>
    </row>
    <row r="2717" spans="2:13" x14ac:dyDescent="0.3">
      <c r="B2717" s="5">
        <v>46054</v>
      </c>
      <c r="C2717" t="s">
        <v>33</v>
      </c>
      <c r="D2717" t="s">
        <v>32</v>
      </c>
      <c r="E2717" t="s">
        <v>16</v>
      </c>
      <c r="F2717" t="s">
        <v>19</v>
      </c>
      <c r="G2717">
        <v>213</v>
      </c>
      <c r="H2717">
        <v>131.59</v>
      </c>
      <c r="I2717">
        <v>94.7</v>
      </c>
      <c r="J2717">
        <v>4.08</v>
      </c>
      <c r="K2717">
        <v>28028.670000000002</v>
      </c>
      <c r="L2717">
        <v>20171.100000000002</v>
      </c>
      <c r="M2717">
        <v>869.04</v>
      </c>
    </row>
    <row r="2718" spans="2:13" x14ac:dyDescent="0.3">
      <c r="B2718" s="5">
        <v>46054</v>
      </c>
      <c r="C2718" t="s">
        <v>48</v>
      </c>
      <c r="D2718" t="s">
        <v>47</v>
      </c>
      <c r="E2718" t="s">
        <v>20</v>
      </c>
      <c r="F2718" t="s">
        <v>19</v>
      </c>
      <c r="G2718">
        <v>44</v>
      </c>
      <c r="H2718">
        <v>109.21</v>
      </c>
      <c r="I2718">
        <v>77.010000000000005</v>
      </c>
      <c r="J2718">
        <v>4.08</v>
      </c>
      <c r="K2718">
        <v>4805.24</v>
      </c>
      <c r="L2718">
        <v>3388.44</v>
      </c>
      <c r="M2718">
        <v>179.52</v>
      </c>
    </row>
    <row r="2719" spans="2:13" x14ac:dyDescent="0.3">
      <c r="B2719" s="5">
        <v>46054</v>
      </c>
      <c r="C2719" t="s">
        <v>50</v>
      </c>
      <c r="D2719" t="s">
        <v>47</v>
      </c>
      <c r="E2719" t="s">
        <v>20</v>
      </c>
      <c r="F2719" t="s">
        <v>19</v>
      </c>
      <c r="G2719">
        <v>62</v>
      </c>
      <c r="H2719">
        <v>79.37</v>
      </c>
      <c r="I2719">
        <v>55.63</v>
      </c>
      <c r="J2719">
        <v>4.08</v>
      </c>
      <c r="K2719">
        <v>4920.9400000000005</v>
      </c>
      <c r="L2719">
        <v>3449.06</v>
      </c>
      <c r="M2719">
        <v>252.96</v>
      </c>
    </row>
    <row r="2720" spans="2:13" x14ac:dyDescent="0.3">
      <c r="B2720" s="5">
        <v>46054</v>
      </c>
      <c r="C2720" t="s">
        <v>43</v>
      </c>
      <c r="D2720" t="s">
        <v>42</v>
      </c>
      <c r="E2720" t="s">
        <v>20</v>
      </c>
      <c r="F2720" t="s">
        <v>19</v>
      </c>
      <c r="G2720">
        <v>34</v>
      </c>
      <c r="H2720">
        <v>143.61000000000001</v>
      </c>
      <c r="I2720">
        <v>95.25</v>
      </c>
      <c r="J2720">
        <v>4.08</v>
      </c>
      <c r="K2720">
        <v>4882.7400000000007</v>
      </c>
      <c r="L2720">
        <v>3238.5</v>
      </c>
      <c r="M2720">
        <v>138.72</v>
      </c>
    </row>
    <row r="2721" spans="2:13" x14ac:dyDescent="0.3">
      <c r="B2721" s="5">
        <v>46054</v>
      </c>
      <c r="C2721" t="s">
        <v>28</v>
      </c>
      <c r="D2721" t="s">
        <v>27</v>
      </c>
      <c r="E2721" t="s">
        <v>16</v>
      </c>
      <c r="F2721" t="s">
        <v>19</v>
      </c>
      <c r="G2721">
        <v>91</v>
      </c>
      <c r="H2721">
        <v>110.74</v>
      </c>
      <c r="I2721">
        <v>76.180000000000007</v>
      </c>
      <c r="J2721">
        <v>4.08</v>
      </c>
      <c r="K2721">
        <v>10077.34</v>
      </c>
      <c r="L2721">
        <v>6932.380000000001</v>
      </c>
      <c r="M2721">
        <v>371.28000000000003</v>
      </c>
    </row>
    <row r="2722" spans="2:13" x14ac:dyDescent="0.3">
      <c r="B2722" s="5">
        <v>46054</v>
      </c>
      <c r="C2722" t="s">
        <v>30</v>
      </c>
      <c r="D2722" t="s">
        <v>27</v>
      </c>
      <c r="E2722" t="s">
        <v>21</v>
      </c>
      <c r="F2722" t="s">
        <v>19</v>
      </c>
      <c r="G2722">
        <v>47</v>
      </c>
      <c r="H2722">
        <v>93.03</v>
      </c>
      <c r="I2722">
        <v>67.89</v>
      </c>
      <c r="J2722">
        <v>4.08</v>
      </c>
      <c r="K2722">
        <v>4372.41</v>
      </c>
      <c r="L2722">
        <v>3190.83</v>
      </c>
      <c r="M2722">
        <v>191.76</v>
      </c>
    </row>
    <row r="2723" spans="2:13" x14ac:dyDescent="0.3">
      <c r="B2723" s="5">
        <v>46054</v>
      </c>
      <c r="C2723" t="s">
        <v>36</v>
      </c>
      <c r="D2723" t="s">
        <v>37</v>
      </c>
      <c r="E2723" t="s">
        <v>20</v>
      </c>
      <c r="F2723" t="s">
        <v>19</v>
      </c>
      <c r="G2723">
        <v>61</v>
      </c>
      <c r="H2723">
        <v>161.38999999999999</v>
      </c>
      <c r="I2723">
        <v>140.94999999999999</v>
      </c>
      <c r="J2723">
        <v>4.08</v>
      </c>
      <c r="K2723">
        <v>9844.7899999999991</v>
      </c>
      <c r="L2723">
        <v>8597.9499999999989</v>
      </c>
      <c r="M2723">
        <v>248.88</v>
      </c>
    </row>
    <row r="2724" spans="2:13" x14ac:dyDescent="0.3">
      <c r="B2724" s="5">
        <v>46054</v>
      </c>
      <c r="C2724" t="s">
        <v>36</v>
      </c>
      <c r="D2724" t="s">
        <v>37</v>
      </c>
      <c r="E2724" t="s">
        <v>21</v>
      </c>
      <c r="F2724" t="s">
        <v>19</v>
      </c>
      <c r="G2724">
        <v>37</v>
      </c>
      <c r="H2724">
        <v>178.12</v>
      </c>
      <c r="I2724">
        <v>141.06</v>
      </c>
      <c r="J2724">
        <v>4.08</v>
      </c>
      <c r="K2724">
        <v>6590.4400000000005</v>
      </c>
      <c r="L2724">
        <v>5219.22</v>
      </c>
      <c r="M2724">
        <v>150.96</v>
      </c>
    </row>
    <row r="2725" spans="2:13" x14ac:dyDescent="0.3">
      <c r="B2725" s="5">
        <v>46082</v>
      </c>
      <c r="C2725" t="s">
        <v>23</v>
      </c>
      <c r="D2725" t="s">
        <v>15</v>
      </c>
      <c r="E2725" t="s">
        <v>21</v>
      </c>
      <c r="F2725" t="s">
        <v>19</v>
      </c>
      <c r="G2725">
        <v>100</v>
      </c>
      <c r="H2725">
        <v>119.3</v>
      </c>
      <c r="I2725">
        <v>92.01</v>
      </c>
      <c r="J2725">
        <v>4.08</v>
      </c>
      <c r="K2725">
        <v>11930</v>
      </c>
      <c r="L2725">
        <v>9201</v>
      </c>
      <c r="M2725">
        <v>408</v>
      </c>
    </row>
    <row r="2726" spans="2:13" x14ac:dyDescent="0.3">
      <c r="B2726" s="5">
        <v>46082</v>
      </c>
      <c r="C2726" t="s">
        <v>31</v>
      </c>
      <c r="D2726" t="s">
        <v>32</v>
      </c>
      <c r="E2726" t="s">
        <v>20</v>
      </c>
      <c r="F2726" t="s">
        <v>19</v>
      </c>
      <c r="G2726">
        <v>169</v>
      </c>
      <c r="H2726">
        <v>71.97</v>
      </c>
      <c r="I2726">
        <v>60.09</v>
      </c>
      <c r="J2726">
        <v>4.08</v>
      </c>
      <c r="K2726">
        <v>12162.93</v>
      </c>
      <c r="L2726">
        <v>10155.210000000001</v>
      </c>
      <c r="M2726">
        <v>689.52</v>
      </c>
    </row>
    <row r="2727" spans="2:13" x14ac:dyDescent="0.3">
      <c r="B2727" s="5">
        <v>46082</v>
      </c>
      <c r="C2727" t="s">
        <v>33</v>
      </c>
      <c r="D2727" t="s">
        <v>32</v>
      </c>
      <c r="E2727" t="s">
        <v>16</v>
      </c>
      <c r="F2727" t="s">
        <v>19</v>
      </c>
      <c r="G2727">
        <v>216</v>
      </c>
      <c r="H2727">
        <v>131.59</v>
      </c>
      <c r="I2727">
        <v>94.7</v>
      </c>
      <c r="J2727">
        <v>4.08</v>
      </c>
      <c r="K2727">
        <v>28423.440000000002</v>
      </c>
      <c r="L2727">
        <v>20455.2</v>
      </c>
      <c r="M2727">
        <v>881.28</v>
      </c>
    </row>
    <row r="2728" spans="2:13" x14ac:dyDescent="0.3">
      <c r="B2728" s="5">
        <v>46082</v>
      </c>
      <c r="C2728" t="s">
        <v>48</v>
      </c>
      <c r="D2728" t="s">
        <v>47</v>
      </c>
      <c r="E2728" t="s">
        <v>20</v>
      </c>
      <c r="F2728" t="s">
        <v>19</v>
      </c>
      <c r="G2728">
        <v>47</v>
      </c>
      <c r="H2728">
        <v>109.21</v>
      </c>
      <c r="I2728">
        <v>77.010000000000005</v>
      </c>
      <c r="J2728">
        <v>4.08</v>
      </c>
      <c r="K2728">
        <v>5132.87</v>
      </c>
      <c r="L2728">
        <v>3619.4700000000003</v>
      </c>
      <c r="M2728">
        <v>191.76</v>
      </c>
    </row>
    <row r="2729" spans="2:13" x14ac:dyDescent="0.3">
      <c r="B2729" s="5">
        <v>46082</v>
      </c>
      <c r="C2729" t="s">
        <v>50</v>
      </c>
      <c r="D2729" t="s">
        <v>47</v>
      </c>
      <c r="E2729" t="s">
        <v>20</v>
      </c>
      <c r="F2729" t="s">
        <v>19</v>
      </c>
      <c r="G2729">
        <v>65</v>
      </c>
      <c r="H2729">
        <v>79.37</v>
      </c>
      <c r="I2729">
        <v>55.63</v>
      </c>
      <c r="J2729">
        <v>4.08</v>
      </c>
      <c r="K2729">
        <v>5159.05</v>
      </c>
      <c r="L2729">
        <v>3615.9500000000003</v>
      </c>
      <c r="M2729">
        <v>265.2</v>
      </c>
    </row>
    <row r="2730" spans="2:13" x14ac:dyDescent="0.3">
      <c r="B2730" s="5">
        <v>46082</v>
      </c>
      <c r="C2730" t="s">
        <v>43</v>
      </c>
      <c r="D2730" t="s">
        <v>42</v>
      </c>
      <c r="E2730" t="s">
        <v>20</v>
      </c>
      <c r="F2730" t="s">
        <v>19</v>
      </c>
      <c r="G2730">
        <v>36</v>
      </c>
      <c r="H2730">
        <v>143.61000000000001</v>
      </c>
      <c r="I2730">
        <v>95.25</v>
      </c>
      <c r="J2730">
        <v>4.08</v>
      </c>
      <c r="K2730">
        <v>5169.9600000000009</v>
      </c>
      <c r="L2730">
        <v>3429</v>
      </c>
      <c r="M2730">
        <v>146.88</v>
      </c>
    </row>
    <row r="2731" spans="2:13" x14ac:dyDescent="0.3">
      <c r="B2731" s="5">
        <v>46082</v>
      </c>
      <c r="C2731" t="s">
        <v>28</v>
      </c>
      <c r="D2731" t="s">
        <v>27</v>
      </c>
      <c r="E2731" t="s">
        <v>16</v>
      </c>
      <c r="F2731" t="s">
        <v>19</v>
      </c>
      <c r="G2731">
        <v>100</v>
      </c>
      <c r="H2731">
        <v>110.74</v>
      </c>
      <c r="I2731">
        <v>76.180000000000007</v>
      </c>
      <c r="J2731">
        <v>4.08</v>
      </c>
      <c r="K2731">
        <v>11074</v>
      </c>
      <c r="L2731">
        <v>7618.0000000000009</v>
      </c>
      <c r="M2731">
        <v>408</v>
      </c>
    </row>
    <row r="2732" spans="2:13" x14ac:dyDescent="0.3">
      <c r="B2732" s="5">
        <v>46082</v>
      </c>
      <c r="C2732" t="s">
        <v>30</v>
      </c>
      <c r="D2732" t="s">
        <v>27</v>
      </c>
      <c r="E2732" t="s">
        <v>21</v>
      </c>
      <c r="F2732" t="s">
        <v>19</v>
      </c>
      <c r="G2732">
        <v>50</v>
      </c>
      <c r="H2732">
        <v>93.03</v>
      </c>
      <c r="I2732">
        <v>67.89</v>
      </c>
      <c r="J2732">
        <v>4.08</v>
      </c>
      <c r="K2732">
        <v>4651.5</v>
      </c>
      <c r="L2732">
        <v>3394.5</v>
      </c>
      <c r="M2732">
        <v>204</v>
      </c>
    </row>
    <row r="2733" spans="2:13" x14ac:dyDescent="0.3">
      <c r="B2733" s="5">
        <v>46082</v>
      </c>
      <c r="C2733" t="s">
        <v>36</v>
      </c>
      <c r="D2733" t="s">
        <v>37</v>
      </c>
      <c r="E2733" t="s">
        <v>20</v>
      </c>
      <c r="F2733" t="s">
        <v>19</v>
      </c>
      <c r="G2733">
        <v>71</v>
      </c>
      <c r="H2733">
        <v>161.38999999999999</v>
      </c>
      <c r="I2733">
        <v>140.94999999999999</v>
      </c>
      <c r="J2733">
        <v>4.08</v>
      </c>
      <c r="K2733">
        <v>11458.689999999999</v>
      </c>
      <c r="L2733">
        <v>10007.449999999999</v>
      </c>
      <c r="M2733">
        <v>289.68</v>
      </c>
    </row>
    <row r="2734" spans="2:13" x14ac:dyDescent="0.3">
      <c r="B2734" s="5">
        <v>46082</v>
      </c>
      <c r="C2734" t="s">
        <v>36</v>
      </c>
      <c r="D2734" t="s">
        <v>37</v>
      </c>
      <c r="E2734" t="s">
        <v>21</v>
      </c>
      <c r="F2734" t="s">
        <v>19</v>
      </c>
      <c r="G2734">
        <v>43</v>
      </c>
      <c r="H2734">
        <v>178.12</v>
      </c>
      <c r="I2734">
        <v>141.06</v>
      </c>
      <c r="J2734">
        <v>4.08</v>
      </c>
      <c r="K2734">
        <v>7659.16</v>
      </c>
      <c r="L2734">
        <v>6065.58</v>
      </c>
      <c r="M2734">
        <v>175.44</v>
      </c>
    </row>
    <row r="2735" spans="2:13" x14ac:dyDescent="0.3">
      <c r="B2735" s="5">
        <v>46113</v>
      </c>
      <c r="C2735" t="s">
        <v>23</v>
      </c>
      <c r="D2735" t="s">
        <v>15</v>
      </c>
      <c r="E2735" t="s">
        <v>21</v>
      </c>
      <c r="F2735" t="s">
        <v>19</v>
      </c>
      <c r="G2735">
        <v>113</v>
      </c>
      <c r="H2735">
        <v>119.3</v>
      </c>
      <c r="I2735">
        <v>92.01</v>
      </c>
      <c r="J2735">
        <v>4.08</v>
      </c>
      <c r="K2735">
        <v>13480.9</v>
      </c>
      <c r="L2735">
        <v>10397.130000000001</v>
      </c>
      <c r="M2735">
        <v>461.04</v>
      </c>
    </row>
    <row r="2736" spans="2:13" x14ac:dyDescent="0.3">
      <c r="B2736" s="5">
        <v>46113</v>
      </c>
      <c r="C2736" t="s">
        <v>31</v>
      </c>
      <c r="D2736" t="s">
        <v>32</v>
      </c>
      <c r="E2736" t="s">
        <v>20</v>
      </c>
      <c r="F2736" t="s">
        <v>19</v>
      </c>
      <c r="G2736">
        <v>158</v>
      </c>
      <c r="H2736">
        <v>71.97</v>
      </c>
      <c r="I2736">
        <v>60.09</v>
      </c>
      <c r="J2736">
        <v>4.08</v>
      </c>
      <c r="K2736">
        <v>11371.26</v>
      </c>
      <c r="L2736">
        <v>9494.2200000000012</v>
      </c>
      <c r="M2736">
        <v>644.64</v>
      </c>
    </row>
    <row r="2737" spans="2:13" x14ac:dyDescent="0.3">
      <c r="B2737" s="5">
        <v>46113</v>
      </c>
      <c r="C2737" t="s">
        <v>33</v>
      </c>
      <c r="D2737" t="s">
        <v>32</v>
      </c>
      <c r="E2737" t="s">
        <v>16</v>
      </c>
      <c r="F2737" t="s">
        <v>19</v>
      </c>
      <c r="G2737">
        <v>217</v>
      </c>
      <c r="H2737">
        <v>131.59</v>
      </c>
      <c r="I2737">
        <v>94.7</v>
      </c>
      <c r="J2737">
        <v>4.08</v>
      </c>
      <c r="K2737">
        <v>28555.030000000002</v>
      </c>
      <c r="L2737">
        <v>20549.900000000001</v>
      </c>
      <c r="M2737">
        <v>885.36</v>
      </c>
    </row>
    <row r="2738" spans="2:13" x14ac:dyDescent="0.3">
      <c r="B2738" s="5">
        <v>46113</v>
      </c>
      <c r="C2738" t="s">
        <v>48</v>
      </c>
      <c r="D2738" t="s">
        <v>47</v>
      </c>
      <c r="E2738" t="s">
        <v>20</v>
      </c>
      <c r="F2738" t="s">
        <v>19</v>
      </c>
      <c r="G2738">
        <v>44</v>
      </c>
      <c r="H2738">
        <v>109.21</v>
      </c>
      <c r="I2738">
        <v>77.010000000000005</v>
      </c>
      <c r="J2738">
        <v>4.08</v>
      </c>
      <c r="K2738">
        <v>4805.24</v>
      </c>
      <c r="L2738">
        <v>3388.44</v>
      </c>
      <c r="M2738">
        <v>179.52</v>
      </c>
    </row>
    <row r="2739" spans="2:13" x14ac:dyDescent="0.3">
      <c r="B2739" s="5">
        <v>46113</v>
      </c>
      <c r="C2739" t="s">
        <v>50</v>
      </c>
      <c r="D2739" t="s">
        <v>47</v>
      </c>
      <c r="E2739" t="s">
        <v>20</v>
      </c>
      <c r="F2739" t="s">
        <v>19</v>
      </c>
      <c r="G2739">
        <v>68</v>
      </c>
      <c r="H2739">
        <v>79.37</v>
      </c>
      <c r="I2739">
        <v>55.63</v>
      </c>
      <c r="J2739">
        <v>4.08</v>
      </c>
      <c r="K2739">
        <v>5397.16</v>
      </c>
      <c r="L2739">
        <v>3782.84</v>
      </c>
      <c r="M2739">
        <v>277.44</v>
      </c>
    </row>
    <row r="2740" spans="2:13" x14ac:dyDescent="0.3">
      <c r="B2740" s="5">
        <v>46113</v>
      </c>
      <c r="C2740" t="s">
        <v>43</v>
      </c>
      <c r="D2740" t="s">
        <v>42</v>
      </c>
      <c r="E2740" t="s">
        <v>20</v>
      </c>
      <c r="F2740" t="s">
        <v>19</v>
      </c>
      <c r="G2740">
        <v>38</v>
      </c>
      <c r="H2740">
        <v>143.61000000000001</v>
      </c>
      <c r="I2740">
        <v>95.25</v>
      </c>
      <c r="J2740">
        <v>4.08</v>
      </c>
      <c r="K2740">
        <v>5457.18</v>
      </c>
      <c r="L2740">
        <v>3619.5</v>
      </c>
      <c r="M2740">
        <v>155.04</v>
      </c>
    </row>
    <row r="2741" spans="2:13" x14ac:dyDescent="0.3">
      <c r="B2741" s="5">
        <v>46113</v>
      </c>
      <c r="C2741" t="s">
        <v>28</v>
      </c>
      <c r="D2741" t="s">
        <v>27</v>
      </c>
      <c r="E2741" t="s">
        <v>16</v>
      </c>
      <c r="F2741" t="s">
        <v>19</v>
      </c>
      <c r="G2741">
        <v>101</v>
      </c>
      <c r="H2741">
        <v>110.74</v>
      </c>
      <c r="I2741">
        <v>76.180000000000007</v>
      </c>
      <c r="J2741">
        <v>4.08</v>
      </c>
      <c r="K2741">
        <v>11184.74</v>
      </c>
      <c r="L2741">
        <v>7694.18</v>
      </c>
      <c r="M2741">
        <v>412.08</v>
      </c>
    </row>
    <row r="2742" spans="2:13" x14ac:dyDescent="0.3">
      <c r="B2742" s="5">
        <v>46113</v>
      </c>
      <c r="C2742" t="s">
        <v>30</v>
      </c>
      <c r="D2742" t="s">
        <v>27</v>
      </c>
      <c r="E2742" t="s">
        <v>21</v>
      </c>
      <c r="F2742" t="s">
        <v>19</v>
      </c>
      <c r="G2742">
        <v>55</v>
      </c>
      <c r="H2742">
        <v>93.03</v>
      </c>
      <c r="I2742">
        <v>67.89</v>
      </c>
      <c r="J2742">
        <v>4.08</v>
      </c>
      <c r="K2742">
        <v>5116.6499999999996</v>
      </c>
      <c r="L2742">
        <v>3733.95</v>
      </c>
      <c r="M2742">
        <v>224.4</v>
      </c>
    </row>
    <row r="2743" spans="2:13" x14ac:dyDescent="0.3">
      <c r="B2743" s="5">
        <v>46113</v>
      </c>
      <c r="C2743" t="s">
        <v>36</v>
      </c>
      <c r="D2743" t="s">
        <v>37</v>
      </c>
      <c r="E2743" t="s">
        <v>20</v>
      </c>
      <c r="F2743" t="s">
        <v>19</v>
      </c>
      <c r="G2743">
        <v>74</v>
      </c>
      <c r="H2743">
        <v>161.38999999999999</v>
      </c>
      <c r="I2743">
        <v>140.94999999999999</v>
      </c>
      <c r="J2743">
        <v>4.08</v>
      </c>
      <c r="K2743">
        <v>11942.859999999999</v>
      </c>
      <c r="L2743">
        <v>10430.299999999999</v>
      </c>
      <c r="M2743">
        <v>301.92</v>
      </c>
    </row>
    <row r="2744" spans="2:13" x14ac:dyDescent="0.3">
      <c r="B2744" s="5">
        <v>46113</v>
      </c>
      <c r="C2744" t="s">
        <v>36</v>
      </c>
      <c r="D2744" t="s">
        <v>37</v>
      </c>
      <c r="E2744" t="s">
        <v>21</v>
      </c>
      <c r="F2744" t="s">
        <v>19</v>
      </c>
      <c r="G2744">
        <v>44</v>
      </c>
      <c r="H2744">
        <v>178.12</v>
      </c>
      <c r="I2744">
        <v>141.06</v>
      </c>
      <c r="J2744">
        <v>4.08</v>
      </c>
      <c r="K2744">
        <v>7837.2800000000007</v>
      </c>
      <c r="L2744">
        <v>6206.64</v>
      </c>
      <c r="M2744">
        <v>179.52</v>
      </c>
    </row>
    <row r="2745" spans="2:13" x14ac:dyDescent="0.3">
      <c r="B2745" s="5">
        <v>46143</v>
      </c>
      <c r="C2745" t="s">
        <v>23</v>
      </c>
      <c r="D2745" t="s">
        <v>15</v>
      </c>
      <c r="E2745" t="s">
        <v>21</v>
      </c>
      <c r="F2745" t="s">
        <v>19</v>
      </c>
      <c r="G2745">
        <v>118</v>
      </c>
      <c r="H2745">
        <v>119.3</v>
      </c>
      <c r="I2745">
        <v>92.01</v>
      </c>
      <c r="J2745">
        <v>4.08</v>
      </c>
      <c r="K2745">
        <v>14077.4</v>
      </c>
      <c r="L2745">
        <v>10857.18</v>
      </c>
      <c r="M2745">
        <v>481.44</v>
      </c>
    </row>
    <row r="2746" spans="2:13" x14ac:dyDescent="0.3">
      <c r="B2746" s="5">
        <v>46143</v>
      </c>
      <c r="C2746" t="s">
        <v>31</v>
      </c>
      <c r="D2746" t="s">
        <v>32</v>
      </c>
      <c r="E2746" t="s">
        <v>20</v>
      </c>
      <c r="F2746" t="s">
        <v>19</v>
      </c>
      <c r="G2746">
        <v>162</v>
      </c>
      <c r="H2746">
        <v>71.97</v>
      </c>
      <c r="I2746">
        <v>60.09</v>
      </c>
      <c r="J2746">
        <v>4.08</v>
      </c>
      <c r="K2746">
        <v>11659.14</v>
      </c>
      <c r="L2746">
        <v>9734.58</v>
      </c>
      <c r="M2746">
        <v>660.96</v>
      </c>
    </row>
    <row r="2747" spans="2:13" x14ac:dyDescent="0.3">
      <c r="B2747" s="5">
        <v>46143</v>
      </c>
      <c r="C2747" t="s">
        <v>33</v>
      </c>
      <c r="D2747" t="s">
        <v>32</v>
      </c>
      <c r="E2747" t="s">
        <v>16</v>
      </c>
      <c r="F2747" t="s">
        <v>19</v>
      </c>
      <c r="G2747">
        <v>219</v>
      </c>
      <c r="H2747">
        <v>131.59</v>
      </c>
      <c r="I2747">
        <v>94.7</v>
      </c>
      <c r="J2747">
        <v>4.08</v>
      </c>
      <c r="K2747">
        <v>28818.21</v>
      </c>
      <c r="L2747">
        <v>20739.3</v>
      </c>
      <c r="M2747">
        <v>893.52</v>
      </c>
    </row>
    <row r="2748" spans="2:13" x14ac:dyDescent="0.3">
      <c r="B2748" s="5">
        <v>46143</v>
      </c>
      <c r="C2748" t="s">
        <v>48</v>
      </c>
      <c r="D2748" t="s">
        <v>47</v>
      </c>
      <c r="E2748" t="s">
        <v>20</v>
      </c>
      <c r="F2748" t="s">
        <v>19</v>
      </c>
      <c r="G2748">
        <v>45</v>
      </c>
      <c r="H2748">
        <v>109.21</v>
      </c>
      <c r="I2748">
        <v>77.010000000000005</v>
      </c>
      <c r="J2748">
        <v>4.08</v>
      </c>
      <c r="K2748">
        <v>4914.45</v>
      </c>
      <c r="L2748">
        <v>3465.4500000000003</v>
      </c>
      <c r="M2748">
        <v>183.6</v>
      </c>
    </row>
    <row r="2749" spans="2:13" x14ac:dyDescent="0.3">
      <c r="B2749" s="5">
        <v>46143</v>
      </c>
      <c r="C2749" t="s">
        <v>50</v>
      </c>
      <c r="D2749" t="s">
        <v>47</v>
      </c>
      <c r="E2749" t="s">
        <v>20</v>
      </c>
      <c r="F2749" t="s">
        <v>19</v>
      </c>
      <c r="G2749">
        <v>66</v>
      </c>
      <c r="H2749">
        <v>79.37</v>
      </c>
      <c r="I2749">
        <v>55.63</v>
      </c>
      <c r="J2749">
        <v>4.08</v>
      </c>
      <c r="K2749">
        <v>5238.42</v>
      </c>
      <c r="L2749">
        <v>3671.5800000000004</v>
      </c>
      <c r="M2749">
        <v>269.28000000000003</v>
      </c>
    </row>
    <row r="2750" spans="2:13" x14ac:dyDescent="0.3">
      <c r="B2750" s="5">
        <v>46143</v>
      </c>
      <c r="C2750" t="s">
        <v>43</v>
      </c>
      <c r="D2750" t="s">
        <v>42</v>
      </c>
      <c r="E2750" t="s">
        <v>20</v>
      </c>
      <c r="F2750" t="s">
        <v>19</v>
      </c>
      <c r="G2750">
        <v>35</v>
      </c>
      <c r="H2750">
        <v>143.61000000000001</v>
      </c>
      <c r="I2750">
        <v>95.25</v>
      </c>
      <c r="J2750">
        <v>4.08</v>
      </c>
      <c r="K2750">
        <v>5026.3500000000004</v>
      </c>
      <c r="L2750">
        <v>3333.75</v>
      </c>
      <c r="M2750">
        <v>142.80000000000001</v>
      </c>
    </row>
    <row r="2751" spans="2:13" x14ac:dyDescent="0.3">
      <c r="B2751" s="5">
        <v>46143</v>
      </c>
      <c r="C2751" t="s">
        <v>28</v>
      </c>
      <c r="D2751" t="s">
        <v>27</v>
      </c>
      <c r="E2751" t="s">
        <v>16</v>
      </c>
      <c r="F2751" t="s">
        <v>19</v>
      </c>
      <c r="G2751">
        <v>107</v>
      </c>
      <c r="H2751">
        <v>110.74</v>
      </c>
      <c r="I2751">
        <v>76.180000000000007</v>
      </c>
      <c r="J2751">
        <v>4.08</v>
      </c>
      <c r="K2751">
        <v>11849.18</v>
      </c>
      <c r="L2751">
        <v>8151.2600000000011</v>
      </c>
      <c r="M2751">
        <v>436.56</v>
      </c>
    </row>
    <row r="2752" spans="2:13" x14ac:dyDescent="0.3">
      <c r="B2752" s="5">
        <v>46143</v>
      </c>
      <c r="C2752" t="s">
        <v>30</v>
      </c>
      <c r="D2752" t="s">
        <v>27</v>
      </c>
      <c r="E2752" t="s">
        <v>21</v>
      </c>
      <c r="F2752" t="s">
        <v>19</v>
      </c>
      <c r="G2752">
        <v>56</v>
      </c>
      <c r="H2752">
        <v>93.03</v>
      </c>
      <c r="I2752">
        <v>67.89</v>
      </c>
      <c r="J2752">
        <v>4.08</v>
      </c>
      <c r="K2752">
        <v>5209.68</v>
      </c>
      <c r="L2752">
        <v>3801.84</v>
      </c>
      <c r="M2752">
        <v>228.48000000000002</v>
      </c>
    </row>
    <row r="2753" spans="2:13" x14ac:dyDescent="0.3">
      <c r="B2753" s="5">
        <v>46143</v>
      </c>
      <c r="C2753" t="s">
        <v>36</v>
      </c>
      <c r="D2753" t="s">
        <v>37</v>
      </c>
      <c r="E2753" t="s">
        <v>20</v>
      </c>
      <c r="F2753" t="s">
        <v>19</v>
      </c>
      <c r="G2753">
        <v>96</v>
      </c>
      <c r="H2753">
        <v>161.38999999999999</v>
      </c>
      <c r="I2753">
        <v>140.94999999999999</v>
      </c>
      <c r="J2753">
        <v>4.08</v>
      </c>
      <c r="K2753">
        <v>15493.439999999999</v>
      </c>
      <c r="L2753">
        <v>13531.199999999999</v>
      </c>
      <c r="M2753">
        <v>391.68</v>
      </c>
    </row>
    <row r="2754" spans="2:13" x14ac:dyDescent="0.3">
      <c r="B2754" s="5">
        <v>46143</v>
      </c>
      <c r="C2754" t="s">
        <v>36</v>
      </c>
      <c r="D2754" t="s">
        <v>37</v>
      </c>
      <c r="E2754" t="s">
        <v>21</v>
      </c>
      <c r="F2754" t="s">
        <v>19</v>
      </c>
      <c r="G2754">
        <v>59</v>
      </c>
      <c r="H2754">
        <v>178.12</v>
      </c>
      <c r="I2754">
        <v>141.06</v>
      </c>
      <c r="J2754">
        <v>4.08</v>
      </c>
      <c r="K2754">
        <v>10509.08</v>
      </c>
      <c r="L2754">
        <v>8322.5400000000009</v>
      </c>
      <c r="M2754">
        <v>240.72</v>
      </c>
    </row>
    <row r="2755" spans="2:13" x14ac:dyDescent="0.3">
      <c r="B2755" s="5">
        <v>46174</v>
      </c>
      <c r="C2755" t="s">
        <v>23</v>
      </c>
      <c r="D2755" t="s">
        <v>15</v>
      </c>
      <c r="E2755" t="s">
        <v>21</v>
      </c>
      <c r="F2755" t="s">
        <v>19</v>
      </c>
      <c r="G2755">
        <v>128</v>
      </c>
      <c r="H2755">
        <v>119.3</v>
      </c>
      <c r="I2755">
        <v>92.01</v>
      </c>
      <c r="J2755">
        <v>4.08</v>
      </c>
      <c r="K2755">
        <v>15270.4</v>
      </c>
      <c r="L2755">
        <v>11777.28</v>
      </c>
      <c r="M2755">
        <v>522.24</v>
      </c>
    </row>
    <row r="2756" spans="2:13" x14ac:dyDescent="0.3">
      <c r="B2756" s="5">
        <v>46174</v>
      </c>
      <c r="C2756" t="s">
        <v>31</v>
      </c>
      <c r="D2756" t="s">
        <v>32</v>
      </c>
      <c r="E2756" t="s">
        <v>20</v>
      </c>
      <c r="F2756" t="s">
        <v>19</v>
      </c>
      <c r="G2756">
        <v>168</v>
      </c>
      <c r="H2756">
        <v>71.97</v>
      </c>
      <c r="I2756">
        <v>60.09</v>
      </c>
      <c r="J2756">
        <v>4.08</v>
      </c>
      <c r="K2756">
        <v>12090.96</v>
      </c>
      <c r="L2756">
        <v>10095.120000000001</v>
      </c>
      <c r="M2756">
        <v>685.44</v>
      </c>
    </row>
    <row r="2757" spans="2:13" x14ac:dyDescent="0.3">
      <c r="B2757" s="5">
        <v>46174</v>
      </c>
      <c r="C2757" t="s">
        <v>33</v>
      </c>
      <c r="D2757" t="s">
        <v>32</v>
      </c>
      <c r="E2757" t="s">
        <v>16</v>
      </c>
      <c r="F2757" t="s">
        <v>19</v>
      </c>
      <c r="G2757">
        <v>218</v>
      </c>
      <c r="H2757">
        <v>131.59</v>
      </c>
      <c r="I2757">
        <v>94.7</v>
      </c>
      <c r="J2757">
        <v>4.08</v>
      </c>
      <c r="K2757">
        <v>28686.62</v>
      </c>
      <c r="L2757">
        <v>20644.600000000002</v>
      </c>
      <c r="M2757">
        <v>889.44</v>
      </c>
    </row>
    <row r="2758" spans="2:13" x14ac:dyDescent="0.3">
      <c r="B2758" s="5">
        <v>46174</v>
      </c>
      <c r="C2758" t="s">
        <v>48</v>
      </c>
      <c r="D2758" t="s">
        <v>47</v>
      </c>
      <c r="E2758" t="s">
        <v>20</v>
      </c>
      <c r="F2758" t="s">
        <v>19</v>
      </c>
      <c r="G2758">
        <v>47</v>
      </c>
      <c r="H2758">
        <v>109.21</v>
      </c>
      <c r="I2758">
        <v>77.010000000000005</v>
      </c>
      <c r="J2758">
        <v>4.08</v>
      </c>
      <c r="K2758">
        <v>5132.87</v>
      </c>
      <c r="L2758">
        <v>3619.4700000000003</v>
      </c>
      <c r="M2758">
        <v>191.76</v>
      </c>
    </row>
    <row r="2759" spans="2:13" x14ac:dyDescent="0.3">
      <c r="B2759" s="5">
        <v>46174</v>
      </c>
      <c r="C2759" t="s">
        <v>50</v>
      </c>
      <c r="D2759" t="s">
        <v>47</v>
      </c>
      <c r="E2759" t="s">
        <v>20</v>
      </c>
      <c r="F2759" t="s">
        <v>19</v>
      </c>
      <c r="G2759">
        <v>64</v>
      </c>
      <c r="H2759">
        <v>79.37</v>
      </c>
      <c r="I2759">
        <v>55.63</v>
      </c>
      <c r="J2759">
        <v>4.08</v>
      </c>
      <c r="K2759">
        <v>5079.68</v>
      </c>
      <c r="L2759">
        <v>3560.32</v>
      </c>
      <c r="M2759">
        <v>261.12</v>
      </c>
    </row>
    <row r="2760" spans="2:13" x14ac:dyDescent="0.3">
      <c r="B2760" s="5">
        <v>46174</v>
      </c>
      <c r="C2760" t="s">
        <v>43</v>
      </c>
      <c r="D2760" t="s">
        <v>42</v>
      </c>
      <c r="E2760" t="s">
        <v>20</v>
      </c>
      <c r="F2760" t="s">
        <v>19</v>
      </c>
      <c r="G2760">
        <v>37</v>
      </c>
      <c r="H2760">
        <v>143.61000000000001</v>
      </c>
      <c r="I2760">
        <v>95.25</v>
      </c>
      <c r="J2760">
        <v>4.08</v>
      </c>
      <c r="K2760">
        <v>5313.5700000000006</v>
      </c>
      <c r="L2760">
        <v>3524.25</v>
      </c>
      <c r="M2760">
        <v>150.96</v>
      </c>
    </row>
    <row r="2761" spans="2:13" x14ac:dyDescent="0.3">
      <c r="B2761" s="5">
        <v>46174</v>
      </c>
      <c r="C2761" t="s">
        <v>28</v>
      </c>
      <c r="D2761" t="s">
        <v>27</v>
      </c>
      <c r="E2761" t="s">
        <v>16</v>
      </c>
      <c r="F2761" t="s">
        <v>19</v>
      </c>
      <c r="G2761">
        <v>114</v>
      </c>
      <c r="H2761">
        <v>110.74</v>
      </c>
      <c r="I2761">
        <v>76.180000000000007</v>
      </c>
      <c r="J2761">
        <v>4.08</v>
      </c>
      <c r="K2761">
        <v>12624.359999999999</v>
      </c>
      <c r="L2761">
        <v>8684.52</v>
      </c>
      <c r="M2761">
        <v>465.12</v>
      </c>
    </row>
    <row r="2762" spans="2:13" x14ac:dyDescent="0.3">
      <c r="B2762" s="5">
        <v>46174</v>
      </c>
      <c r="C2762" t="s">
        <v>30</v>
      </c>
      <c r="D2762" t="s">
        <v>27</v>
      </c>
      <c r="E2762" t="s">
        <v>21</v>
      </c>
      <c r="F2762" t="s">
        <v>19</v>
      </c>
      <c r="G2762">
        <v>57</v>
      </c>
      <c r="H2762">
        <v>93.03</v>
      </c>
      <c r="I2762">
        <v>67.89</v>
      </c>
      <c r="J2762">
        <v>4.08</v>
      </c>
      <c r="K2762">
        <v>5302.71</v>
      </c>
      <c r="L2762">
        <v>3869.73</v>
      </c>
      <c r="M2762">
        <v>232.56</v>
      </c>
    </row>
    <row r="2763" spans="2:13" x14ac:dyDescent="0.3">
      <c r="B2763" s="5">
        <v>46174</v>
      </c>
      <c r="C2763" t="s">
        <v>36</v>
      </c>
      <c r="D2763" t="s">
        <v>37</v>
      </c>
      <c r="E2763" t="s">
        <v>20</v>
      </c>
      <c r="F2763" t="s">
        <v>19</v>
      </c>
      <c r="G2763">
        <v>102</v>
      </c>
      <c r="H2763">
        <v>161.38999999999999</v>
      </c>
      <c r="I2763">
        <v>140.94999999999999</v>
      </c>
      <c r="J2763">
        <v>4.08</v>
      </c>
      <c r="K2763">
        <v>16461.78</v>
      </c>
      <c r="L2763">
        <v>14376.9</v>
      </c>
      <c r="M2763">
        <v>416.16</v>
      </c>
    </row>
    <row r="2764" spans="2:13" x14ac:dyDescent="0.3">
      <c r="B2764" s="5">
        <v>46174</v>
      </c>
      <c r="C2764" t="s">
        <v>36</v>
      </c>
      <c r="D2764" t="s">
        <v>37</v>
      </c>
      <c r="E2764" t="s">
        <v>21</v>
      </c>
      <c r="F2764" t="s">
        <v>19</v>
      </c>
      <c r="G2764">
        <v>60</v>
      </c>
      <c r="H2764">
        <v>178.12</v>
      </c>
      <c r="I2764">
        <v>141.06</v>
      </c>
      <c r="J2764">
        <v>4.08</v>
      </c>
      <c r="K2764">
        <v>10687.2</v>
      </c>
      <c r="L2764">
        <v>8463.6</v>
      </c>
      <c r="M2764">
        <v>244.8</v>
      </c>
    </row>
    <row r="2765" spans="2:13" x14ac:dyDescent="0.3">
      <c r="B2765" s="5">
        <v>46204</v>
      </c>
      <c r="C2765" t="s">
        <v>23</v>
      </c>
      <c r="D2765" t="s">
        <v>15</v>
      </c>
      <c r="E2765" t="s">
        <v>21</v>
      </c>
      <c r="F2765" t="s">
        <v>19</v>
      </c>
      <c r="G2765">
        <v>132</v>
      </c>
      <c r="H2765">
        <v>119.3</v>
      </c>
      <c r="I2765">
        <v>92.01</v>
      </c>
      <c r="J2765">
        <v>4.08</v>
      </c>
      <c r="K2765">
        <v>15747.6</v>
      </c>
      <c r="L2765">
        <v>12145.320000000002</v>
      </c>
      <c r="M2765">
        <v>538.56000000000006</v>
      </c>
    </row>
    <row r="2766" spans="2:13" x14ac:dyDescent="0.3">
      <c r="B2766" s="5">
        <v>46204</v>
      </c>
      <c r="C2766" t="s">
        <v>31</v>
      </c>
      <c r="D2766" t="s">
        <v>32</v>
      </c>
      <c r="E2766" t="s">
        <v>20</v>
      </c>
      <c r="F2766" t="s">
        <v>19</v>
      </c>
      <c r="G2766">
        <v>165</v>
      </c>
      <c r="H2766">
        <v>71.97</v>
      </c>
      <c r="I2766">
        <v>60.09</v>
      </c>
      <c r="J2766">
        <v>4.08</v>
      </c>
      <c r="K2766">
        <v>11875.05</v>
      </c>
      <c r="L2766">
        <v>9914.85</v>
      </c>
      <c r="M2766">
        <v>673.2</v>
      </c>
    </row>
    <row r="2767" spans="2:13" x14ac:dyDescent="0.3">
      <c r="B2767" s="5">
        <v>46204</v>
      </c>
      <c r="C2767" t="s">
        <v>33</v>
      </c>
      <c r="D2767" t="s">
        <v>32</v>
      </c>
      <c r="E2767" t="s">
        <v>16</v>
      </c>
      <c r="F2767" t="s">
        <v>19</v>
      </c>
      <c r="G2767">
        <v>211</v>
      </c>
      <c r="H2767">
        <v>131.59</v>
      </c>
      <c r="I2767">
        <v>94.7</v>
      </c>
      <c r="J2767">
        <v>4.08</v>
      </c>
      <c r="K2767">
        <v>27765.49</v>
      </c>
      <c r="L2767">
        <v>19981.7</v>
      </c>
      <c r="M2767">
        <v>860.88</v>
      </c>
    </row>
    <row r="2768" spans="2:13" x14ac:dyDescent="0.3">
      <c r="B2768" s="5">
        <v>46204</v>
      </c>
      <c r="C2768" t="s">
        <v>48</v>
      </c>
      <c r="D2768" t="s">
        <v>47</v>
      </c>
      <c r="E2768" t="s">
        <v>20</v>
      </c>
      <c r="F2768" t="s">
        <v>19</v>
      </c>
      <c r="G2768">
        <v>47</v>
      </c>
      <c r="H2768">
        <v>109.21</v>
      </c>
      <c r="I2768">
        <v>77.010000000000005</v>
      </c>
      <c r="J2768">
        <v>4.08</v>
      </c>
      <c r="K2768">
        <v>5132.87</v>
      </c>
      <c r="L2768">
        <v>3619.4700000000003</v>
      </c>
      <c r="M2768">
        <v>191.76</v>
      </c>
    </row>
    <row r="2769" spans="2:13" x14ac:dyDescent="0.3">
      <c r="B2769" s="5">
        <v>46204</v>
      </c>
      <c r="C2769" t="s">
        <v>50</v>
      </c>
      <c r="D2769" t="s">
        <v>47</v>
      </c>
      <c r="E2769" t="s">
        <v>20</v>
      </c>
      <c r="F2769" t="s">
        <v>19</v>
      </c>
      <c r="G2769">
        <v>65</v>
      </c>
      <c r="H2769">
        <v>79.37</v>
      </c>
      <c r="I2769">
        <v>55.63</v>
      </c>
      <c r="J2769">
        <v>4.08</v>
      </c>
      <c r="K2769">
        <v>5159.05</v>
      </c>
      <c r="L2769">
        <v>3615.9500000000003</v>
      </c>
      <c r="M2769">
        <v>265.2</v>
      </c>
    </row>
    <row r="2770" spans="2:13" x14ac:dyDescent="0.3">
      <c r="B2770" s="5">
        <v>46204</v>
      </c>
      <c r="C2770" t="s">
        <v>43</v>
      </c>
      <c r="D2770" t="s">
        <v>42</v>
      </c>
      <c r="E2770" t="s">
        <v>20</v>
      </c>
      <c r="F2770" t="s">
        <v>19</v>
      </c>
      <c r="G2770">
        <v>36</v>
      </c>
      <c r="H2770">
        <v>143.61000000000001</v>
      </c>
      <c r="I2770">
        <v>95.25</v>
      </c>
      <c r="J2770">
        <v>4.08</v>
      </c>
      <c r="K2770">
        <v>5169.9600000000009</v>
      </c>
      <c r="L2770">
        <v>3429</v>
      </c>
      <c r="M2770">
        <v>146.88</v>
      </c>
    </row>
    <row r="2771" spans="2:13" x14ac:dyDescent="0.3">
      <c r="B2771" s="5">
        <v>46204</v>
      </c>
      <c r="C2771" t="s">
        <v>28</v>
      </c>
      <c r="D2771" t="s">
        <v>27</v>
      </c>
      <c r="E2771" t="s">
        <v>16</v>
      </c>
      <c r="F2771" t="s">
        <v>19</v>
      </c>
      <c r="G2771">
        <v>110</v>
      </c>
      <c r="H2771">
        <v>110.74</v>
      </c>
      <c r="I2771">
        <v>76.180000000000007</v>
      </c>
      <c r="J2771">
        <v>4.08</v>
      </c>
      <c r="K2771">
        <v>12181.4</v>
      </c>
      <c r="L2771">
        <v>8379.8000000000011</v>
      </c>
      <c r="M2771">
        <v>448.8</v>
      </c>
    </row>
    <row r="2772" spans="2:13" x14ac:dyDescent="0.3">
      <c r="B2772" s="5">
        <v>46204</v>
      </c>
      <c r="C2772" t="s">
        <v>30</v>
      </c>
      <c r="D2772" t="s">
        <v>27</v>
      </c>
      <c r="E2772" t="s">
        <v>21</v>
      </c>
      <c r="F2772" t="s">
        <v>19</v>
      </c>
      <c r="G2772">
        <v>57</v>
      </c>
      <c r="H2772">
        <v>93.03</v>
      </c>
      <c r="I2772">
        <v>67.89</v>
      </c>
      <c r="J2772">
        <v>4.08</v>
      </c>
      <c r="K2772">
        <v>5302.71</v>
      </c>
      <c r="L2772">
        <v>3869.73</v>
      </c>
      <c r="M2772">
        <v>232.56</v>
      </c>
    </row>
    <row r="2773" spans="2:13" x14ac:dyDescent="0.3">
      <c r="B2773" s="5">
        <v>46204</v>
      </c>
      <c r="C2773" t="s">
        <v>36</v>
      </c>
      <c r="D2773" t="s">
        <v>37</v>
      </c>
      <c r="E2773" t="s">
        <v>20</v>
      </c>
      <c r="F2773" t="s">
        <v>19</v>
      </c>
      <c r="G2773">
        <v>92</v>
      </c>
      <c r="H2773">
        <v>161.38999999999999</v>
      </c>
      <c r="I2773">
        <v>140.94999999999999</v>
      </c>
      <c r="J2773">
        <v>4.08</v>
      </c>
      <c r="K2773">
        <v>14847.88</v>
      </c>
      <c r="L2773">
        <v>12967.4</v>
      </c>
      <c r="M2773">
        <v>375.36</v>
      </c>
    </row>
    <row r="2774" spans="2:13" x14ac:dyDescent="0.3">
      <c r="B2774" s="5">
        <v>46204</v>
      </c>
      <c r="C2774" t="s">
        <v>36</v>
      </c>
      <c r="D2774" t="s">
        <v>37</v>
      </c>
      <c r="E2774" t="s">
        <v>21</v>
      </c>
      <c r="F2774" t="s">
        <v>19</v>
      </c>
      <c r="G2774">
        <v>56</v>
      </c>
      <c r="H2774">
        <v>178.12</v>
      </c>
      <c r="I2774">
        <v>141.06</v>
      </c>
      <c r="J2774">
        <v>4.08</v>
      </c>
      <c r="K2774">
        <v>9974.7200000000012</v>
      </c>
      <c r="L2774">
        <v>7899.3600000000006</v>
      </c>
      <c r="M2774">
        <v>228.48000000000002</v>
      </c>
    </row>
    <row r="2775" spans="2:13" x14ac:dyDescent="0.3">
      <c r="B2775" s="5">
        <v>46235</v>
      </c>
      <c r="C2775" t="s">
        <v>23</v>
      </c>
      <c r="D2775" t="s">
        <v>15</v>
      </c>
      <c r="E2775" t="s">
        <v>21</v>
      </c>
      <c r="F2775" t="s">
        <v>19</v>
      </c>
      <c r="G2775">
        <v>130</v>
      </c>
      <c r="H2775">
        <v>119.3</v>
      </c>
      <c r="I2775">
        <v>92.01</v>
      </c>
      <c r="J2775">
        <v>4.08</v>
      </c>
      <c r="K2775">
        <v>15509</v>
      </c>
      <c r="L2775">
        <v>11961.300000000001</v>
      </c>
      <c r="M2775">
        <v>530.4</v>
      </c>
    </row>
    <row r="2776" spans="2:13" x14ac:dyDescent="0.3">
      <c r="B2776" s="5">
        <v>46235</v>
      </c>
      <c r="C2776" t="s">
        <v>31</v>
      </c>
      <c r="D2776" t="s">
        <v>32</v>
      </c>
      <c r="E2776" t="s">
        <v>20</v>
      </c>
      <c r="F2776" t="s">
        <v>19</v>
      </c>
      <c r="G2776">
        <v>174</v>
      </c>
      <c r="H2776">
        <v>71.97</v>
      </c>
      <c r="I2776">
        <v>60.09</v>
      </c>
      <c r="J2776">
        <v>4.08</v>
      </c>
      <c r="K2776">
        <v>12522.78</v>
      </c>
      <c r="L2776">
        <v>10455.66</v>
      </c>
      <c r="M2776">
        <v>709.92</v>
      </c>
    </row>
    <row r="2777" spans="2:13" x14ac:dyDescent="0.3">
      <c r="B2777" s="5">
        <v>46235</v>
      </c>
      <c r="C2777" t="s">
        <v>33</v>
      </c>
      <c r="D2777" t="s">
        <v>32</v>
      </c>
      <c r="E2777" t="s">
        <v>16</v>
      </c>
      <c r="F2777" t="s">
        <v>19</v>
      </c>
      <c r="G2777">
        <v>224</v>
      </c>
      <c r="H2777">
        <v>131.59</v>
      </c>
      <c r="I2777">
        <v>94.7</v>
      </c>
      <c r="J2777">
        <v>4.08</v>
      </c>
      <c r="K2777">
        <v>29476.16</v>
      </c>
      <c r="L2777">
        <v>21212.799999999999</v>
      </c>
      <c r="M2777">
        <v>913.92000000000007</v>
      </c>
    </row>
    <row r="2778" spans="2:13" x14ac:dyDescent="0.3">
      <c r="B2778" s="5">
        <v>46235</v>
      </c>
      <c r="C2778" t="s">
        <v>48</v>
      </c>
      <c r="D2778" t="s">
        <v>47</v>
      </c>
      <c r="E2778" t="s">
        <v>20</v>
      </c>
      <c r="F2778" t="s">
        <v>19</v>
      </c>
      <c r="G2778">
        <v>43</v>
      </c>
      <c r="H2778">
        <v>109.21</v>
      </c>
      <c r="I2778">
        <v>77.010000000000005</v>
      </c>
      <c r="J2778">
        <v>4.08</v>
      </c>
      <c r="K2778">
        <v>4696.03</v>
      </c>
      <c r="L2778">
        <v>3311.4300000000003</v>
      </c>
      <c r="M2778">
        <v>175.44</v>
      </c>
    </row>
    <row r="2779" spans="2:13" x14ac:dyDescent="0.3">
      <c r="B2779" s="5">
        <v>46235</v>
      </c>
      <c r="C2779" t="s">
        <v>50</v>
      </c>
      <c r="D2779" t="s">
        <v>47</v>
      </c>
      <c r="E2779" t="s">
        <v>20</v>
      </c>
      <c r="F2779" t="s">
        <v>19</v>
      </c>
      <c r="G2779">
        <v>68</v>
      </c>
      <c r="H2779">
        <v>79.37</v>
      </c>
      <c r="I2779">
        <v>55.63</v>
      </c>
      <c r="J2779">
        <v>4.08</v>
      </c>
      <c r="K2779">
        <v>5397.16</v>
      </c>
      <c r="L2779">
        <v>3782.84</v>
      </c>
      <c r="M2779">
        <v>277.44</v>
      </c>
    </row>
    <row r="2780" spans="2:13" x14ac:dyDescent="0.3">
      <c r="B2780" s="5">
        <v>46235</v>
      </c>
      <c r="C2780" t="s">
        <v>43</v>
      </c>
      <c r="D2780" t="s">
        <v>42</v>
      </c>
      <c r="E2780" t="s">
        <v>20</v>
      </c>
      <c r="F2780" t="s">
        <v>19</v>
      </c>
      <c r="G2780">
        <v>38</v>
      </c>
      <c r="H2780">
        <v>143.61000000000001</v>
      </c>
      <c r="I2780">
        <v>95.25</v>
      </c>
      <c r="J2780">
        <v>4.08</v>
      </c>
      <c r="K2780">
        <v>5457.18</v>
      </c>
      <c r="L2780">
        <v>3619.5</v>
      </c>
      <c r="M2780">
        <v>155.04</v>
      </c>
    </row>
    <row r="2781" spans="2:13" x14ac:dyDescent="0.3">
      <c r="B2781" s="5">
        <v>46235</v>
      </c>
      <c r="C2781" t="s">
        <v>28</v>
      </c>
      <c r="D2781" t="s">
        <v>27</v>
      </c>
      <c r="E2781" t="s">
        <v>16</v>
      </c>
      <c r="F2781" t="s">
        <v>19</v>
      </c>
      <c r="G2781">
        <v>107</v>
      </c>
      <c r="H2781">
        <v>110.74</v>
      </c>
      <c r="I2781">
        <v>76.180000000000007</v>
      </c>
      <c r="J2781">
        <v>4.08</v>
      </c>
      <c r="K2781">
        <v>11849.18</v>
      </c>
      <c r="L2781">
        <v>8151.2600000000011</v>
      </c>
      <c r="M2781">
        <v>436.56</v>
      </c>
    </row>
    <row r="2782" spans="2:13" x14ac:dyDescent="0.3">
      <c r="B2782" s="5">
        <v>46235</v>
      </c>
      <c r="C2782" t="s">
        <v>30</v>
      </c>
      <c r="D2782" t="s">
        <v>27</v>
      </c>
      <c r="E2782" t="s">
        <v>21</v>
      </c>
      <c r="F2782" t="s">
        <v>19</v>
      </c>
      <c r="G2782">
        <v>59</v>
      </c>
      <c r="H2782">
        <v>93.03</v>
      </c>
      <c r="I2782">
        <v>67.89</v>
      </c>
      <c r="J2782">
        <v>4.08</v>
      </c>
      <c r="K2782">
        <v>5488.77</v>
      </c>
      <c r="L2782">
        <v>4005.51</v>
      </c>
      <c r="M2782">
        <v>240.72</v>
      </c>
    </row>
    <row r="2783" spans="2:13" x14ac:dyDescent="0.3">
      <c r="B2783" s="5">
        <v>46235</v>
      </c>
      <c r="C2783" t="s">
        <v>36</v>
      </c>
      <c r="D2783" t="s">
        <v>37</v>
      </c>
      <c r="E2783" t="s">
        <v>20</v>
      </c>
      <c r="F2783" t="s">
        <v>19</v>
      </c>
      <c r="G2783">
        <v>83</v>
      </c>
      <c r="H2783">
        <v>161.38999999999999</v>
      </c>
      <c r="I2783">
        <v>140.94999999999999</v>
      </c>
      <c r="J2783">
        <v>4.08</v>
      </c>
      <c r="K2783">
        <v>13395.369999999999</v>
      </c>
      <c r="L2783">
        <v>11698.849999999999</v>
      </c>
      <c r="M2783">
        <v>338.64</v>
      </c>
    </row>
    <row r="2784" spans="2:13" x14ac:dyDescent="0.3">
      <c r="B2784" s="5">
        <v>46235</v>
      </c>
      <c r="C2784" t="s">
        <v>36</v>
      </c>
      <c r="D2784" t="s">
        <v>37</v>
      </c>
      <c r="E2784" t="s">
        <v>21</v>
      </c>
      <c r="F2784" t="s">
        <v>19</v>
      </c>
      <c r="G2784">
        <v>49</v>
      </c>
      <c r="H2784">
        <v>178.12</v>
      </c>
      <c r="I2784">
        <v>141.06</v>
      </c>
      <c r="J2784">
        <v>4.08</v>
      </c>
      <c r="K2784">
        <v>8727.880000000001</v>
      </c>
      <c r="L2784">
        <v>6911.9400000000005</v>
      </c>
      <c r="M2784">
        <v>199.92000000000002</v>
      </c>
    </row>
    <row r="2785" spans="2:13" x14ac:dyDescent="0.3">
      <c r="B2785" s="5">
        <v>46266</v>
      </c>
      <c r="C2785" t="s">
        <v>23</v>
      </c>
      <c r="D2785" t="s">
        <v>15</v>
      </c>
      <c r="E2785" t="s">
        <v>21</v>
      </c>
      <c r="F2785" t="s">
        <v>19</v>
      </c>
      <c r="G2785">
        <v>111</v>
      </c>
      <c r="H2785">
        <v>119.3</v>
      </c>
      <c r="I2785">
        <v>92.01</v>
      </c>
      <c r="J2785">
        <v>4.08</v>
      </c>
      <c r="K2785">
        <v>13242.3</v>
      </c>
      <c r="L2785">
        <v>10213.11</v>
      </c>
      <c r="M2785">
        <v>452.88</v>
      </c>
    </row>
    <row r="2786" spans="2:13" x14ac:dyDescent="0.3">
      <c r="B2786" s="5">
        <v>46266</v>
      </c>
      <c r="C2786" t="s">
        <v>31</v>
      </c>
      <c r="D2786" t="s">
        <v>32</v>
      </c>
      <c r="E2786" t="s">
        <v>20</v>
      </c>
      <c r="F2786" t="s">
        <v>19</v>
      </c>
      <c r="G2786">
        <v>160</v>
      </c>
      <c r="H2786">
        <v>71.97</v>
      </c>
      <c r="I2786">
        <v>60.09</v>
      </c>
      <c r="J2786">
        <v>4.08</v>
      </c>
      <c r="K2786">
        <v>11515.2</v>
      </c>
      <c r="L2786">
        <v>9614.4000000000015</v>
      </c>
      <c r="M2786">
        <v>652.79999999999995</v>
      </c>
    </row>
    <row r="2787" spans="2:13" x14ac:dyDescent="0.3">
      <c r="B2787" s="5">
        <v>46266</v>
      </c>
      <c r="C2787" t="s">
        <v>33</v>
      </c>
      <c r="D2787" t="s">
        <v>32</v>
      </c>
      <c r="E2787" t="s">
        <v>16</v>
      </c>
      <c r="F2787" t="s">
        <v>19</v>
      </c>
      <c r="G2787">
        <v>215</v>
      </c>
      <c r="H2787">
        <v>131.59</v>
      </c>
      <c r="I2787">
        <v>94.7</v>
      </c>
      <c r="J2787">
        <v>4.08</v>
      </c>
      <c r="K2787">
        <v>28291.850000000002</v>
      </c>
      <c r="L2787">
        <v>20360.5</v>
      </c>
      <c r="M2787">
        <v>877.2</v>
      </c>
    </row>
    <row r="2788" spans="2:13" x14ac:dyDescent="0.3">
      <c r="B2788" s="5">
        <v>46266</v>
      </c>
      <c r="C2788" t="s">
        <v>48</v>
      </c>
      <c r="D2788" t="s">
        <v>47</v>
      </c>
      <c r="E2788" t="s">
        <v>20</v>
      </c>
      <c r="F2788" t="s">
        <v>19</v>
      </c>
      <c r="G2788">
        <v>48</v>
      </c>
      <c r="H2788">
        <v>109.21</v>
      </c>
      <c r="I2788">
        <v>77.010000000000005</v>
      </c>
      <c r="J2788">
        <v>4.08</v>
      </c>
      <c r="K2788">
        <v>5242.08</v>
      </c>
      <c r="L2788">
        <v>3696.4800000000005</v>
      </c>
      <c r="M2788">
        <v>195.84</v>
      </c>
    </row>
    <row r="2789" spans="2:13" x14ac:dyDescent="0.3">
      <c r="B2789" s="5">
        <v>46266</v>
      </c>
      <c r="C2789" t="s">
        <v>50</v>
      </c>
      <c r="D2789" t="s">
        <v>47</v>
      </c>
      <c r="E2789" t="s">
        <v>20</v>
      </c>
      <c r="F2789" t="s">
        <v>19</v>
      </c>
      <c r="G2789">
        <v>68</v>
      </c>
      <c r="H2789">
        <v>79.37</v>
      </c>
      <c r="I2789">
        <v>55.63</v>
      </c>
      <c r="J2789">
        <v>4.08</v>
      </c>
      <c r="K2789">
        <v>5397.16</v>
      </c>
      <c r="L2789">
        <v>3782.84</v>
      </c>
      <c r="M2789">
        <v>277.44</v>
      </c>
    </row>
    <row r="2790" spans="2:13" x14ac:dyDescent="0.3">
      <c r="B2790" s="5">
        <v>46266</v>
      </c>
      <c r="C2790" t="s">
        <v>43</v>
      </c>
      <c r="D2790" t="s">
        <v>42</v>
      </c>
      <c r="E2790" t="s">
        <v>20</v>
      </c>
      <c r="F2790" t="s">
        <v>19</v>
      </c>
      <c r="G2790">
        <v>37</v>
      </c>
      <c r="H2790">
        <v>143.61000000000001</v>
      </c>
      <c r="I2790">
        <v>95.25</v>
      </c>
      <c r="J2790">
        <v>4.08</v>
      </c>
      <c r="K2790">
        <v>5313.5700000000006</v>
      </c>
      <c r="L2790">
        <v>3524.25</v>
      </c>
      <c r="M2790">
        <v>150.96</v>
      </c>
    </row>
    <row r="2791" spans="2:13" x14ac:dyDescent="0.3">
      <c r="B2791" s="5">
        <v>46266</v>
      </c>
      <c r="C2791" t="s">
        <v>28</v>
      </c>
      <c r="D2791" t="s">
        <v>27</v>
      </c>
      <c r="E2791" t="s">
        <v>16</v>
      </c>
      <c r="F2791" t="s">
        <v>19</v>
      </c>
      <c r="G2791">
        <v>103</v>
      </c>
      <c r="H2791">
        <v>110.74</v>
      </c>
      <c r="I2791">
        <v>76.180000000000007</v>
      </c>
      <c r="J2791">
        <v>4.08</v>
      </c>
      <c r="K2791">
        <v>11406.22</v>
      </c>
      <c r="L2791">
        <v>7846.5400000000009</v>
      </c>
      <c r="M2791">
        <v>420.24</v>
      </c>
    </row>
    <row r="2792" spans="2:13" x14ac:dyDescent="0.3">
      <c r="B2792" s="5">
        <v>46266</v>
      </c>
      <c r="C2792" t="s">
        <v>30</v>
      </c>
      <c r="D2792" t="s">
        <v>27</v>
      </c>
      <c r="E2792" t="s">
        <v>21</v>
      </c>
      <c r="F2792" t="s">
        <v>19</v>
      </c>
      <c r="G2792">
        <v>53</v>
      </c>
      <c r="H2792">
        <v>93.03</v>
      </c>
      <c r="I2792">
        <v>67.89</v>
      </c>
      <c r="J2792">
        <v>4.08</v>
      </c>
      <c r="K2792">
        <v>4930.59</v>
      </c>
      <c r="L2792">
        <v>3598.17</v>
      </c>
      <c r="M2792">
        <v>216.24</v>
      </c>
    </row>
    <row r="2793" spans="2:13" x14ac:dyDescent="0.3">
      <c r="B2793" s="5">
        <v>46266</v>
      </c>
      <c r="C2793" t="s">
        <v>36</v>
      </c>
      <c r="D2793" t="s">
        <v>37</v>
      </c>
      <c r="E2793" t="s">
        <v>20</v>
      </c>
      <c r="F2793" t="s">
        <v>19</v>
      </c>
      <c r="G2793">
        <v>75</v>
      </c>
      <c r="H2793">
        <v>161.38999999999999</v>
      </c>
      <c r="I2793">
        <v>140.94999999999999</v>
      </c>
      <c r="J2793">
        <v>4.08</v>
      </c>
      <c r="K2793">
        <v>12104.249999999998</v>
      </c>
      <c r="L2793">
        <v>10571.25</v>
      </c>
      <c r="M2793">
        <v>306</v>
      </c>
    </row>
    <row r="2794" spans="2:13" x14ac:dyDescent="0.3">
      <c r="B2794" s="5">
        <v>46266</v>
      </c>
      <c r="C2794" t="s">
        <v>36</v>
      </c>
      <c r="D2794" t="s">
        <v>37</v>
      </c>
      <c r="E2794" t="s">
        <v>21</v>
      </c>
      <c r="F2794" t="s">
        <v>19</v>
      </c>
      <c r="G2794">
        <v>47</v>
      </c>
      <c r="H2794">
        <v>178.12</v>
      </c>
      <c r="I2794">
        <v>141.06</v>
      </c>
      <c r="J2794">
        <v>4.08</v>
      </c>
      <c r="K2794">
        <v>8371.64</v>
      </c>
      <c r="L2794">
        <v>6629.82</v>
      </c>
      <c r="M2794">
        <v>191.76</v>
      </c>
    </row>
    <row r="2795" spans="2:13" x14ac:dyDescent="0.3">
      <c r="B2795" s="5">
        <v>46296</v>
      </c>
      <c r="C2795" t="s">
        <v>23</v>
      </c>
      <c r="D2795" t="s">
        <v>15</v>
      </c>
      <c r="E2795" t="s">
        <v>21</v>
      </c>
      <c r="F2795" t="s">
        <v>19</v>
      </c>
      <c r="G2795">
        <v>108</v>
      </c>
      <c r="H2795">
        <v>119.3</v>
      </c>
      <c r="I2795">
        <v>92.01</v>
      </c>
      <c r="J2795">
        <v>4.08</v>
      </c>
      <c r="K2795">
        <v>12884.4</v>
      </c>
      <c r="L2795">
        <v>9937.08</v>
      </c>
      <c r="M2795">
        <v>440.64</v>
      </c>
    </row>
    <row r="2796" spans="2:13" x14ac:dyDescent="0.3">
      <c r="B2796" s="5">
        <v>46296</v>
      </c>
      <c r="C2796" t="s">
        <v>31</v>
      </c>
      <c r="D2796" t="s">
        <v>32</v>
      </c>
      <c r="E2796" t="s">
        <v>20</v>
      </c>
      <c r="F2796" t="s">
        <v>19</v>
      </c>
      <c r="G2796">
        <v>156</v>
      </c>
      <c r="H2796">
        <v>71.97</v>
      </c>
      <c r="I2796">
        <v>60.09</v>
      </c>
      <c r="J2796">
        <v>4.08</v>
      </c>
      <c r="K2796">
        <v>11227.32</v>
      </c>
      <c r="L2796">
        <v>9374.0400000000009</v>
      </c>
      <c r="M2796">
        <v>636.48</v>
      </c>
    </row>
    <row r="2797" spans="2:13" x14ac:dyDescent="0.3">
      <c r="B2797" s="5">
        <v>46296</v>
      </c>
      <c r="C2797" t="s">
        <v>33</v>
      </c>
      <c r="D2797" t="s">
        <v>32</v>
      </c>
      <c r="E2797" t="s">
        <v>16</v>
      </c>
      <c r="F2797" t="s">
        <v>19</v>
      </c>
      <c r="G2797">
        <v>214</v>
      </c>
      <c r="H2797">
        <v>131.59</v>
      </c>
      <c r="I2797">
        <v>94.7</v>
      </c>
      <c r="J2797">
        <v>4.08</v>
      </c>
      <c r="K2797">
        <v>28160.260000000002</v>
      </c>
      <c r="L2797">
        <v>20265.8</v>
      </c>
      <c r="M2797">
        <v>873.12</v>
      </c>
    </row>
    <row r="2798" spans="2:13" x14ac:dyDescent="0.3">
      <c r="B2798" s="5">
        <v>46296</v>
      </c>
      <c r="C2798" t="s">
        <v>48</v>
      </c>
      <c r="D2798" t="s">
        <v>47</v>
      </c>
      <c r="E2798" t="s">
        <v>20</v>
      </c>
      <c r="F2798" t="s">
        <v>19</v>
      </c>
      <c r="G2798">
        <v>52</v>
      </c>
      <c r="H2798">
        <v>109.21</v>
      </c>
      <c r="I2798">
        <v>77.010000000000005</v>
      </c>
      <c r="J2798">
        <v>4.08</v>
      </c>
      <c r="K2798">
        <v>5678.92</v>
      </c>
      <c r="L2798">
        <v>4004.5200000000004</v>
      </c>
      <c r="M2798">
        <v>212.16</v>
      </c>
    </row>
    <row r="2799" spans="2:13" x14ac:dyDescent="0.3">
      <c r="B2799" s="5">
        <v>46296</v>
      </c>
      <c r="C2799" t="s">
        <v>50</v>
      </c>
      <c r="D2799" t="s">
        <v>47</v>
      </c>
      <c r="E2799" t="s">
        <v>20</v>
      </c>
      <c r="F2799" t="s">
        <v>19</v>
      </c>
      <c r="G2799">
        <v>75</v>
      </c>
      <c r="H2799">
        <v>79.37</v>
      </c>
      <c r="I2799">
        <v>55.63</v>
      </c>
      <c r="J2799">
        <v>4.08</v>
      </c>
      <c r="K2799">
        <v>5952.75</v>
      </c>
      <c r="L2799">
        <v>4172.25</v>
      </c>
      <c r="M2799">
        <v>306</v>
      </c>
    </row>
    <row r="2800" spans="2:13" x14ac:dyDescent="0.3">
      <c r="B2800" s="5">
        <v>46296</v>
      </c>
      <c r="C2800" t="s">
        <v>43</v>
      </c>
      <c r="D2800" t="s">
        <v>42</v>
      </c>
      <c r="E2800" t="s">
        <v>20</v>
      </c>
      <c r="F2800" t="s">
        <v>19</v>
      </c>
      <c r="G2800">
        <v>42</v>
      </c>
      <c r="H2800">
        <v>143.61000000000001</v>
      </c>
      <c r="I2800">
        <v>95.25</v>
      </c>
      <c r="J2800">
        <v>4.08</v>
      </c>
      <c r="K2800">
        <v>6031.6200000000008</v>
      </c>
      <c r="L2800">
        <v>4000.5</v>
      </c>
      <c r="M2800">
        <v>171.36</v>
      </c>
    </row>
    <row r="2801" spans="2:13" x14ac:dyDescent="0.3">
      <c r="B2801" s="5">
        <v>46296</v>
      </c>
      <c r="C2801" t="s">
        <v>28</v>
      </c>
      <c r="D2801" t="s">
        <v>27</v>
      </c>
      <c r="E2801" t="s">
        <v>16</v>
      </c>
      <c r="F2801" t="s">
        <v>19</v>
      </c>
      <c r="G2801">
        <v>99</v>
      </c>
      <c r="H2801">
        <v>110.74</v>
      </c>
      <c r="I2801">
        <v>76.180000000000007</v>
      </c>
      <c r="J2801">
        <v>4.08</v>
      </c>
      <c r="K2801">
        <v>10963.26</v>
      </c>
      <c r="L2801">
        <v>7541.8200000000006</v>
      </c>
      <c r="M2801">
        <v>403.92</v>
      </c>
    </row>
    <row r="2802" spans="2:13" x14ac:dyDescent="0.3">
      <c r="B2802" s="5">
        <v>46296</v>
      </c>
      <c r="C2802" t="s">
        <v>30</v>
      </c>
      <c r="D2802" t="s">
        <v>27</v>
      </c>
      <c r="E2802" t="s">
        <v>21</v>
      </c>
      <c r="F2802" t="s">
        <v>19</v>
      </c>
      <c r="G2802">
        <v>52</v>
      </c>
      <c r="H2802">
        <v>93.03</v>
      </c>
      <c r="I2802">
        <v>67.89</v>
      </c>
      <c r="J2802">
        <v>4.08</v>
      </c>
      <c r="K2802">
        <v>4837.5600000000004</v>
      </c>
      <c r="L2802">
        <v>3530.28</v>
      </c>
      <c r="M2802">
        <v>212.16</v>
      </c>
    </row>
    <row r="2803" spans="2:13" x14ac:dyDescent="0.3">
      <c r="B2803" s="5">
        <v>46296</v>
      </c>
      <c r="C2803" t="s">
        <v>36</v>
      </c>
      <c r="D2803" t="s">
        <v>37</v>
      </c>
      <c r="E2803" t="s">
        <v>20</v>
      </c>
      <c r="F2803" t="s">
        <v>19</v>
      </c>
      <c r="G2803">
        <v>71</v>
      </c>
      <c r="H2803">
        <v>161.38999999999999</v>
      </c>
      <c r="I2803">
        <v>140.94999999999999</v>
      </c>
      <c r="J2803">
        <v>4.08</v>
      </c>
      <c r="K2803">
        <v>11458.689999999999</v>
      </c>
      <c r="L2803">
        <v>10007.449999999999</v>
      </c>
      <c r="M2803">
        <v>289.68</v>
      </c>
    </row>
    <row r="2804" spans="2:13" x14ac:dyDescent="0.3">
      <c r="B2804" s="5">
        <v>46296</v>
      </c>
      <c r="C2804" t="s">
        <v>36</v>
      </c>
      <c r="D2804" t="s">
        <v>37</v>
      </c>
      <c r="E2804" t="s">
        <v>21</v>
      </c>
      <c r="F2804" t="s">
        <v>19</v>
      </c>
      <c r="G2804">
        <v>43</v>
      </c>
      <c r="H2804">
        <v>178.12</v>
      </c>
      <c r="I2804">
        <v>141.06</v>
      </c>
      <c r="J2804">
        <v>4.08</v>
      </c>
      <c r="K2804">
        <v>7659.16</v>
      </c>
      <c r="L2804">
        <v>6065.58</v>
      </c>
      <c r="M2804">
        <v>175.44</v>
      </c>
    </row>
    <row r="2805" spans="2:13" x14ac:dyDescent="0.3">
      <c r="B2805" s="5">
        <v>46327</v>
      </c>
      <c r="C2805" t="s">
        <v>23</v>
      </c>
      <c r="D2805" t="s">
        <v>15</v>
      </c>
      <c r="E2805" t="s">
        <v>21</v>
      </c>
      <c r="F2805" t="s">
        <v>19</v>
      </c>
      <c r="G2805">
        <v>101</v>
      </c>
      <c r="H2805">
        <v>119.3</v>
      </c>
      <c r="I2805">
        <v>92.01</v>
      </c>
      <c r="J2805">
        <v>4.08</v>
      </c>
      <c r="K2805">
        <v>12049.3</v>
      </c>
      <c r="L2805">
        <v>9293.01</v>
      </c>
      <c r="M2805">
        <v>412.08</v>
      </c>
    </row>
    <row r="2806" spans="2:13" x14ac:dyDescent="0.3">
      <c r="B2806" s="5">
        <v>46327</v>
      </c>
      <c r="C2806" t="s">
        <v>31</v>
      </c>
      <c r="D2806" t="s">
        <v>32</v>
      </c>
      <c r="E2806" t="s">
        <v>20</v>
      </c>
      <c r="F2806" t="s">
        <v>19</v>
      </c>
      <c r="G2806">
        <v>170</v>
      </c>
      <c r="H2806">
        <v>71.97</v>
      </c>
      <c r="I2806">
        <v>60.09</v>
      </c>
      <c r="J2806">
        <v>4.08</v>
      </c>
      <c r="K2806">
        <v>12234.9</v>
      </c>
      <c r="L2806">
        <v>10215.300000000001</v>
      </c>
      <c r="M2806">
        <v>693.6</v>
      </c>
    </row>
    <row r="2807" spans="2:13" x14ac:dyDescent="0.3">
      <c r="B2807" s="5">
        <v>46327</v>
      </c>
      <c r="C2807" t="s">
        <v>33</v>
      </c>
      <c r="D2807" t="s">
        <v>32</v>
      </c>
      <c r="E2807" t="s">
        <v>16</v>
      </c>
      <c r="F2807" t="s">
        <v>19</v>
      </c>
      <c r="G2807">
        <v>225</v>
      </c>
      <c r="H2807">
        <v>131.59</v>
      </c>
      <c r="I2807">
        <v>94.7</v>
      </c>
      <c r="J2807">
        <v>4.08</v>
      </c>
      <c r="K2807">
        <v>29607.75</v>
      </c>
      <c r="L2807">
        <v>21307.5</v>
      </c>
      <c r="M2807">
        <v>918</v>
      </c>
    </row>
    <row r="2808" spans="2:13" x14ac:dyDescent="0.3">
      <c r="B2808" s="5">
        <v>46327</v>
      </c>
      <c r="C2808" t="s">
        <v>48</v>
      </c>
      <c r="D2808" t="s">
        <v>47</v>
      </c>
      <c r="E2808" t="s">
        <v>20</v>
      </c>
      <c r="F2808" t="s">
        <v>19</v>
      </c>
      <c r="G2808">
        <v>56</v>
      </c>
      <c r="H2808">
        <v>109.21</v>
      </c>
      <c r="I2808">
        <v>77.010000000000005</v>
      </c>
      <c r="J2808">
        <v>4.08</v>
      </c>
      <c r="K2808">
        <v>6115.7599999999993</v>
      </c>
      <c r="L2808">
        <v>4312.5600000000004</v>
      </c>
      <c r="M2808">
        <v>228.48000000000002</v>
      </c>
    </row>
    <row r="2809" spans="2:13" x14ac:dyDescent="0.3">
      <c r="B2809" s="5">
        <v>46327</v>
      </c>
      <c r="C2809" t="s">
        <v>50</v>
      </c>
      <c r="D2809" t="s">
        <v>47</v>
      </c>
      <c r="E2809" t="s">
        <v>20</v>
      </c>
      <c r="F2809" t="s">
        <v>19</v>
      </c>
      <c r="G2809">
        <v>80</v>
      </c>
      <c r="H2809">
        <v>79.37</v>
      </c>
      <c r="I2809">
        <v>55.63</v>
      </c>
      <c r="J2809">
        <v>4.08</v>
      </c>
      <c r="K2809">
        <v>6349.6</v>
      </c>
      <c r="L2809">
        <v>4450.4000000000005</v>
      </c>
      <c r="M2809">
        <v>326.39999999999998</v>
      </c>
    </row>
    <row r="2810" spans="2:13" x14ac:dyDescent="0.3">
      <c r="B2810" s="5">
        <v>46327</v>
      </c>
      <c r="C2810" t="s">
        <v>43</v>
      </c>
      <c r="D2810" t="s">
        <v>42</v>
      </c>
      <c r="E2810" t="s">
        <v>20</v>
      </c>
      <c r="F2810" t="s">
        <v>19</v>
      </c>
      <c r="G2810">
        <v>49</v>
      </c>
      <c r="H2810">
        <v>143.61000000000001</v>
      </c>
      <c r="I2810">
        <v>95.25</v>
      </c>
      <c r="J2810">
        <v>4.08</v>
      </c>
      <c r="K2810">
        <v>7036.89</v>
      </c>
      <c r="L2810">
        <v>4667.25</v>
      </c>
      <c r="M2810">
        <v>199.92000000000002</v>
      </c>
    </row>
    <row r="2811" spans="2:13" x14ac:dyDescent="0.3">
      <c r="B2811" s="5">
        <v>46327</v>
      </c>
      <c r="C2811" t="s">
        <v>28</v>
      </c>
      <c r="D2811" t="s">
        <v>27</v>
      </c>
      <c r="E2811" t="s">
        <v>16</v>
      </c>
      <c r="F2811" t="s">
        <v>19</v>
      </c>
      <c r="G2811">
        <v>108</v>
      </c>
      <c r="H2811">
        <v>110.74</v>
      </c>
      <c r="I2811">
        <v>76.180000000000007</v>
      </c>
      <c r="J2811">
        <v>4.08</v>
      </c>
      <c r="K2811">
        <v>11959.92</v>
      </c>
      <c r="L2811">
        <v>8227.44</v>
      </c>
      <c r="M2811">
        <v>440.64</v>
      </c>
    </row>
    <row r="2812" spans="2:13" x14ac:dyDescent="0.3">
      <c r="B2812" s="5">
        <v>46327</v>
      </c>
      <c r="C2812" t="s">
        <v>30</v>
      </c>
      <c r="D2812" t="s">
        <v>27</v>
      </c>
      <c r="E2812" t="s">
        <v>21</v>
      </c>
      <c r="F2812" t="s">
        <v>19</v>
      </c>
      <c r="G2812">
        <v>55</v>
      </c>
      <c r="H2812">
        <v>93.03</v>
      </c>
      <c r="I2812">
        <v>67.89</v>
      </c>
      <c r="J2812">
        <v>4.08</v>
      </c>
      <c r="K2812">
        <v>5116.6499999999996</v>
      </c>
      <c r="L2812">
        <v>3733.95</v>
      </c>
      <c r="M2812">
        <v>224.4</v>
      </c>
    </row>
    <row r="2813" spans="2:13" x14ac:dyDescent="0.3">
      <c r="B2813" s="5">
        <v>46327</v>
      </c>
      <c r="C2813" t="s">
        <v>36</v>
      </c>
      <c r="D2813" t="s">
        <v>37</v>
      </c>
      <c r="E2813" t="s">
        <v>20</v>
      </c>
      <c r="F2813" t="s">
        <v>19</v>
      </c>
      <c r="G2813">
        <v>62</v>
      </c>
      <c r="H2813">
        <v>161.38999999999999</v>
      </c>
      <c r="I2813">
        <v>140.94999999999999</v>
      </c>
      <c r="J2813">
        <v>4.08</v>
      </c>
      <c r="K2813">
        <v>10006.179999999998</v>
      </c>
      <c r="L2813">
        <v>8738.9</v>
      </c>
      <c r="M2813">
        <v>252.96</v>
      </c>
    </row>
    <row r="2814" spans="2:13" x14ac:dyDescent="0.3">
      <c r="B2814" s="5">
        <v>46327</v>
      </c>
      <c r="C2814" t="s">
        <v>36</v>
      </c>
      <c r="D2814" t="s">
        <v>37</v>
      </c>
      <c r="E2814" t="s">
        <v>21</v>
      </c>
      <c r="F2814" t="s">
        <v>19</v>
      </c>
      <c r="G2814">
        <v>39</v>
      </c>
      <c r="H2814">
        <v>178.12</v>
      </c>
      <c r="I2814">
        <v>141.06</v>
      </c>
      <c r="J2814">
        <v>4.08</v>
      </c>
      <c r="K2814">
        <v>6946.68</v>
      </c>
      <c r="L2814">
        <v>5501.34</v>
      </c>
      <c r="M2814">
        <v>159.12</v>
      </c>
    </row>
    <row r="2815" spans="2:13" x14ac:dyDescent="0.3">
      <c r="B2815" s="5">
        <v>46357</v>
      </c>
      <c r="C2815" t="s">
        <v>23</v>
      </c>
      <c r="D2815" t="s">
        <v>15</v>
      </c>
      <c r="E2815" t="s">
        <v>21</v>
      </c>
      <c r="F2815" t="s">
        <v>19</v>
      </c>
      <c r="G2815">
        <v>107</v>
      </c>
      <c r="H2815">
        <v>119.3</v>
      </c>
      <c r="I2815">
        <v>92.01</v>
      </c>
      <c r="J2815">
        <v>4.08</v>
      </c>
      <c r="K2815">
        <v>12765.1</v>
      </c>
      <c r="L2815">
        <v>9845.07</v>
      </c>
      <c r="M2815">
        <v>436.56</v>
      </c>
    </row>
    <row r="2816" spans="2:13" x14ac:dyDescent="0.3">
      <c r="B2816" s="5">
        <v>46357</v>
      </c>
      <c r="C2816" t="s">
        <v>31</v>
      </c>
      <c r="D2816" t="s">
        <v>32</v>
      </c>
      <c r="E2816" t="s">
        <v>20</v>
      </c>
      <c r="F2816" t="s">
        <v>19</v>
      </c>
      <c r="G2816">
        <v>178</v>
      </c>
      <c r="H2816">
        <v>71.97</v>
      </c>
      <c r="I2816">
        <v>60.09</v>
      </c>
      <c r="J2816">
        <v>4.08</v>
      </c>
      <c r="K2816">
        <v>12810.66</v>
      </c>
      <c r="L2816">
        <v>10696.02</v>
      </c>
      <c r="M2816">
        <v>726.24</v>
      </c>
    </row>
    <row r="2817" spans="2:13" x14ac:dyDescent="0.3">
      <c r="B2817" s="5">
        <v>46357</v>
      </c>
      <c r="C2817" t="s">
        <v>33</v>
      </c>
      <c r="D2817" t="s">
        <v>32</v>
      </c>
      <c r="E2817" t="s">
        <v>16</v>
      </c>
      <c r="F2817" t="s">
        <v>19</v>
      </c>
      <c r="G2817">
        <v>236</v>
      </c>
      <c r="H2817">
        <v>131.59</v>
      </c>
      <c r="I2817">
        <v>94.7</v>
      </c>
      <c r="J2817">
        <v>4.08</v>
      </c>
      <c r="K2817">
        <v>31055.24</v>
      </c>
      <c r="L2817">
        <v>22349.200000000001</v>
      </c>
      <c r="M2817">
        <v>962.88</v>
      </c>
    </row>
    <row r="2818" spans="2:13" x14ac:dyDescent="0.3">
      <c r="B2818" s="5">
        <v>46357</v>
      </c>
      <c r="C2818" t="s">
        <v>48</v>
      </c>
      <c r="D2818" t="s">
        <v>47</v>
      </c>
      <c r="E2818" t="s">
        <v>20</v>
      </c>
      <c r="F2818" t="s">
        <v>19</v>
      </c>
      <c r="G2818">
        <v>61</v>
      </c>
      <c r="H2818">
        <v>109.21</v>
      </c>
      <c r="I2818">
        <v>77.010000000000005</v>
      </c>
      <c r="J2818">
        <v>4.08</v>
      </c>
      <c r="K2818">
        <v>6661.8099999999995</v>
      </c>
      <c r="L2818">
        <v>4697.6100000000006</v>
      </c>
      <c r="M2818">
        <v>248.88</v>
      </c>
    </row>
    <row r="2819" spans="2:13" x14ac:dyDescent="0.3">
      <c r="B2819" s="5">
        <v>46357</v>
      </c>
      <c r="C2819" t="s">
        <v>50</v>
      </c>
      <c r="D2819" t="s">
        <v>47</v>
      </c>
      <c r="E2819" t="s">
        <v>20</v>
      </c>
      <c r="F2819" t="s">
        <v>19</v>
      </c>
      <c r="G2819">
        <v>91</v>
      </c>
      <c r="H2819">
        <v>79.37</v>
      </c>
      <c r="I2819">
        <v>55.63</v>
      </c>
      <c r="J2819">
        <v>4.08</v>
      </c>
      <c r="K2819">
        <v>7222.67</v>
      </c>
      <c r="L2819">
        <v>5062.33</v>
      </c>
      <c r="M2819">
        <v>371.28000000000003</v>
      </c>
    </row>
    <row r="2820" spans="2:13" x14ac:dyDescent="0.3">
      <c r="B2820" s="5">
        <v>46357</v>
      </c>
      <c r="C2820" t="s">
        <v>43</v>
      </c>
      <c r="D2820" t="s">
        <v>42</v>
      </c>
      <c r="E2820" t="s">
        <v>20</v>
      </c>
      <c r="F2820" t="s">
        <v>19</v>
      </c>
      <c r="G2820">
        <v>54</v>
      </c>
      <c r="H2820">
        <v>143.61000000000001</v>
      </c>
      <c r="I2820">
        <v>95.25</v>
      </c>
      <c r="J2820">
        <v>4.08</v>
      </c>
      <c r="K2820">
        <v>7754.9400000000005</v>
      </c>
      <c r="L2820">
        <v>5143.5</v>
      </c>
      <c r="M2820">
        <v>220.32</v>
      </c>
    </row>
    <row r="2821" spans="2:13" x14ac:dyDescent="0.3">
      <c r="B2821" s="5">
        <v>46357</v>
      </c>
      <c r="C2821" t="s">
        <v>28</v>
      </c>
      <c r="D2821" t="s">
        <v>27</v>
      </c>
      <c r="E2821" t="s">
        <v>16</v>
      </c>
      <c r="F2821" t="s">
        <v>19</v>
      </c>
      <c r="G2821">
        <v>111</v>
      </c>
      <c r="H2821">
        <v>110.74</v>
      </c>
      <c r="I2821">
        <v>76.180000000000007</v>
      </c>
      <c r="J2821">
        <v>4.08</v>
      </c>
      <c r="K2821">
        <v>12292.14</v>
      </c>
      <c r="L2821">
        <v>8455.9800000000014</v>
      </c>
      <c r="M2821">
        <v>452.88</v>
      </c>
    </row>
    <row r="2822" spans="2:13" x14ac:dyDescent="0.3">
      <c r="B2822" s="5">
        <v>46357</v>
      </c>
      <c r="C2822" t="s">
        <v>30</v>
      </c>
      <c r="D2822" t="s">
        <v>27</v>
      </c>
      <c r="E2822" t="s">
        <v>21</v>
      </c>
      <c r="F2822" t="s">
        <v>19</v>
      </c>
      <c r="G2822">
        <v>58</v>
      </c>
      <c r="H2822">
        <v>93.03</v>
      </c>
      <c r="I2822">
        <v>67.89</v>
      </c>
      <c r="J2822">
        <v>4.08</v>
      </c>
      <c r="K2822">
        <v>5395.74</v>
      </c>
      <c r="L2822">
        <v>3937.62</v>
      </c>
      <c r="M2822">
        <v>236.64000000000001</v>
      </c>
    </row>
    <row r="2823" spans="2:13" x14ac:dyDescent="0.3">
      <c r="B2823" s="5">
        <v>46357</v>
      </c>
      <c r="C2823" t="s">
        <v>36</v>
      </c>
      <c r="D2823" t="s">
        <v>37</v>
      </c>
      <c r="E2823" t="s">
        <v>20</v>
      </c>
      <c r="F2823" t="s">
        <v>19</v>
      </c>
      <c r="G2823">
        <v>75</v>
      </c>
      <c r="H2823">
        <v>161.38999999999999</v>
      </c>
      <c r="I2823">
        <v>140.94999999999999</v>
      </c>
      <c r="J2823">
        <v>4.08</v>
      </c>
      <c r="K2823">
        <v>12104.249999999998</v>
      </c>
      <c r="L2823">
        <v>10571.25</v>
      </c>
      <c r="M2823">
        <v>306</v>
      </c>
    </row>
    <row r="2824" spans="2:13" x14ac:dyDescent="0.3">
      <c r="B2824" s="5">
        <v>46357</v>
      </c>
      <c r="C2824" t="s">
        <v>36</v>
      </c>
      <c r="D2824" t="s">
        <v>37</v>
      </c>
      <c r="E2824" t="s">
        <v>21</v>
      </c>
      <c r="F2824" t="s">
        <v>19</v>
      </c>
      <c r="G2824">
        <v>44</v>
      </c>
      <c r="H2824">
        <v>178.12</v>
      </c>
      <c r="I2824">
        <v>141.06</v>
      </c>
      <c r="J2824">
        <v>4.08</v>
      </c>
      <c r="K2824">
        <v>7837.2800000000007</v>
      </c>
      <c r="L2824">
        <v>6206.64</v>
      </c>
      <c r="M2824">
        <v>179.52</v>
      </c>
    </row>
    <row r="2825" spans="2:13" x14ac:dyDescent="0.3">
      <c r="B2825" s="5">
        <v>46023</v>
      </c>
      <c r="C2825" t="s">
        <v>23</v>
      </c>
      <c r="D2825" t="s">
        <v>15</v>
      </c>
      <c r="E2825" t="s">
        <v>16</v>
      </c>
      <c r="F2825" t="s">
        <v>19</v>
      </c>
      <c r="G2825">
        <v>233</v>
      </c>
      <c r="H2825">
        <v>125.46</v>
      </c>
      <c r="I2825">
        <v>91.97</v>
      </c>
      <c r="J2825">
        <v>4.07</v>
      </c>
      <c r="K2825">
        <v>29232.18</v>
      </c>
      <c r="L2825">
        <v>21429.01</v>
      </c>
      <c r="M2825">
        <v>948.31000000000006</v>
      </c>
    </row>
    <row r="2826" spans="2:13" x14ac:dyDescent="0.3">
      <c r="B2826" s="5">
        <v>46023</v>
      </c>
      <c r="C2826" t="s">
        <v>24</v>
      </c>
      <c r="D2826" t="s">
        <v>15</v>
      </c>
      <c r="E2826" t="s">
        <v>21</v>
      </c>
      <c r="F2826" t="s">
        <v>19</v>
      </c>
      <c r="G2826">
        <v>42</v>
      </c>
      <c r="H2826">
        <v>197.38</v>
      </c>
      <c r="I2826">
        <v>155.01</v>
      </c>
      <c r="J2826">
        <v>4.07</v>
      </c>
      <c r="K2826">
        <v>8289.9599999999991</v>
      </c>
      <c r="L2826">
        <v>6510.42</v>
      </c>
      <c r="M2826">
        <v>170.94</v>
      </c>
    </row>
    <row r="2827" spans="2:13" x14ac:dyDescent="0.3">
      <c r="B2827" s="5">
        <v>46023</v>
      </c>
      <c r="C2827" t="s">
        <v>34</v>
      </c>
      <c r="D2827" t="s">
        <v>32</v>
      </c>
      <c r="E2827" t="s">
        <v>20</v>
      </c>
      <c r="F2827" t="s">
        <v>19</v>
      </c>
      <c r="G2827">
        <v>114</v>
      </c>
      <c r="H2827">
        <v>88.72</v>
      </c>
      <c r="I2827">
        <v>72.849999999999994</v>
      </c>
      <c r="J2827">
        <v>4.07</v>
      </c>
      <c r="K2827">
        <v>10114.08</v>
      </c>
      <c r="L2827">
        <v>8304.9</v>
      </c>
      <c r="M2827">
        <v>463.98</v>
      </c>
    </row>
    <row r="2828" spans="2:13" x14ac:dyDescent="0.3">
      <c r="B2828" s="5">
        <v>46023</v>
      </c>
      <c r="C2828" t="s">
        <v>34</v>
      </c>
      <c r="D2828" t="s">
        <v>32</v>
      </c>
      <c r="E2828" t="s">
        <v>21</v>
      </c>
      <c r="F2828" t="s">
        <v>19</v>
      </c>
      <c r="G2828">
        <v>68</v>
      </c>
      <c r="H2828">
        <v>96.99</v>
      </c>
      <c r="I2828">
        <v>72.930000000000007</v>
      </c>
      <c r="J2828">
        <v>4.07</v>
      </c>
      <c r="K2828">
        <v>6595.32</v>
      </c>
      <c r="L2828">
        <v>4959.2400000000007</v>
      </c>
      <c r="M2828">
        <v>276.76</v>
      </c>
    </row>
    <row r="2829" spans="2:13" x14ac:dyDescent="0.3">
      <c r="B2829" s="5">
        <v>46023</v>
      </c>
      <c r="C2829" t="s">
        <v>46</v>
      </c>
      <c r="D2829" t="s">
        <v>47</v>
      </c>
      <c r="E2829" t="s">
        <v>16</v>
      </c>
      <c r="F2829" t="s">
        <v>19</v>
      </c>
      <c r="G2829">
        <v>79</v>
      </c>
      <c r="H2829">
        <v>150.86000000000001</v>
      </c>
      <c r="I2829">
        <v>93.35</v>
      </c>
      <c r="J2829">
        <v>4.07</v>
      </c>
      <c r="K2829">
        <v>11917.94</v>
      </c>
      <c r="L2829">
        <v>7374.65</v>
      </c>
      <c r="M2829">
        <v>321.53000000000003</v>
      </c>
    </row>
    <row r="2830" spans="2:13" x14ac:dyDescent="0.3">
      <c r="B2830" s="5">
        <v>46023</v>
      </c>
      <c r="C2830" t="s">
        <v>49</v>
      </c>
      <c r="D2830" t="s">
        <v>47</v>
      </c>
      <c r="E2830" t="s">
        <v>20</v>
      </c>
      <c r="F2830" t="s">
        <v>19</v>
      </c>
      <c r="G2830">
        <v>23</v>
      </c>
      <c r="H2830">
        <v>216.85</v>
      </c>
      <c r="I2830">
        <v>157.63999999999999</v>
      </c>
      <c r="J2830">
        <v>4.07</v>
      </c>
      <c r="K2830">
        <v>4987.55</v>
      </c>
      <c r="L2830">
        <v>3625.72</v>
      </c>
      <c r="M2830">
        <v>93.610000000000014</v>
      </c>
    </row>
    <row r="2831" spans="2:13" x14ac:dyDescent="0.3">
      <c r="B2831" s="5">
        <v>46023</v>
      </c>
      <c r="C2831" t="s">
        <v>44</v>
      </c>
      <c r="D2831" t="s">
        <v>42</v>
      </c>
      <c r="E2831" t="s">
        <v>16</v>
      </c>
      <c r="F2831" t="s">
        <v>19</v>
      </c>
      <c r="G2831">
        <v>26</v>
      </c>
      <c r="H2831">
        <v>217.61</v>
      </c>
      <c r="I2831">
        <v>127.79</v>
      </c>
      <c r="J2831">
        <v>4.07</v>
      </c>
      <c r="K2831">
        <v>5657.8600000000006</v>
      </c>
      <c r="L2831">
        <v>3322.54</v>
      </c>
      <c r="M2831">
        <v>105.82000000000001</v>
      </c>
    </row>
    <row r="2832" spans="2:13" x14ac:dyDescent="0.3">
      <c r="B2832" s="5">
        <v>46023</v>
      </c>
      <c r="C2832" t="s">
        <v>45</v>
      </c>
      <c r="D2832" t="s">
        <v>42</v>
      </c>
      <c r="E2832" t="s">
        <v>21</v>
      </c>
      <c r="F2832" t="s">
        <v>19</v>
      </c>
      <c r="G2832">
        <v>18</v>
      </c>
      <c r="H2832">
        <v>96.96</v>
      </c>
      <c r="I2832">
        <v>58.02</v>
      </c>
      <c r="J2832">
        <v>4.07</v>
      </c>
      <c r="K2832">
        <v>1745.28</v>
      </c>
      <c r="L2832">
        <v>1044.3600000000001</v>
      </c>
      <c r="M2832">
        <v>73.260000000000005</v>
      </c>
    </row>
    <row r="2833" spans="2:13" x14ac:dyDescent="0.3">
      <c r="B2833" s="5">
        <v>46023</v>
      </c>
      <c r="C2833" t="s">
        <v>36</v>
      </c>
      <c r="D2833" t="s">
        <v>37</v>
      </c>
      <c r="E2833" t="s">
        <v>16</v>
      </c>
      <c r="F2833" t="s">
        <v>19</v>
      </c>
      <c r="G2833">
        <v>93</v>
      </c>
      <c r="H2833">
        <v>187.17</v>
      </c>
      <c r="I2833">
        <v>140.83000000000001</v>
      </c>
      <c r="J2833">
        <v>4.07</v>
      </c>
      <c r="K2833">
        <v>17406.809999999998</v>
      </c>
      <c r="L2833">
        <v>13097.19</v>
      </c>
      <c r="M2833">
        <v>378.51000000000005</v>
      </c>
    </row>
    <row r="2834" spans="2:13" x14ac:dyDescent="0.3">
      <c r="B2834" s="5">
        <v>46023</v>
      </c>
      <c r="C2834" t="s">
        <v>39</v>
      </c>
      <c r="D2834" t="s">
        <v>37</v>
      </c>
      <c r="E2834" t="s">
        <v>16</v>
      </c>
      <c r="F2834" t="s">
        <v>19</v>
      </c>
      <c r="G2834">
        <v>24</v>
      </c>
      <c r="H2834">
        <v>324.67</v>
      </c>
      <c r="I2834">
        <v>240.92</v>
      </c>
      <c r="J2834">
        <v>4.07</v>
      </c>
      <c r="K2834">
        <v>7792.08</v>
      </c>
      <c r="L2834">
        <v>5782.08</v>
      </c>
      <c r="M2834">
        <v>97.68</v>
      </c>
    </row>
    <row r="2835" spans="2:13" x14ac:dyDescent="0.3">
      <c r="B2835" s="5">
        <v>46054</v>
      </c>
      <c r="C2835" t="s">
        <v>23</v>
      </c>
      <c r="D2835" t="s">
        <v>15</v>
      </c>
      <c r="E2835" t="s">
        <v>16</v>
      </c>
      <c r="F2835" t="s">
        <v>19</v>
      </c>
      <c r="G2835">
        <v>227</v>
      </c>
      <c r="H2835">
        <v>125.46</v>
      </c>
      <c r="I2835">
        <v>91.97</v>
      </c>
      <c r="J2835">
        <v>4.07</v>
      </c>
      <c r="K2835">
        <v>28479.42</v>
      </c>
      <c r="L2835">
        <v>20877.189999999999</v>
      </c>
      <c r="M2835">
        <v>923.8900000000001</v>
      </c>
    </row>
    <row r="2836" spans="2:13" x14ac:dyDescent="0.3">
      <c r="B2836" s="5">
        <v>46054</v>
      </c>
      <c r="C2836" t="s">
        <v>24</v>
      </c>
      <c r="D2836" t="s">
        <v>15</v>
      </c>
      <c r="E2836" t="s">
        <v>21</v>
      </c>
      <c r="F2836" t="s">
        <v>19</v>
      </c>
      <c r="G2836">
        <v>41</v>
      </c>
      <c r="H2836">
        <v>197.38</v>
      </c>
      <c r="I2836">
        <v>155.01</v>
      </c>
      <c r="J2836">
        <v>4.07</v>
      </c>
      <c r="K2836">
        <v>8092.58</v>
      </c>
      <c r="L2836">
        <v>6355.41</v>
      </c>
      <c r="M2836">
        <v>166.87</v>
      </c>
    </row>
    <row r="2837" spans="2:13" x14ac:dyDescent="0.3">
      <c r="B2837" s="5">
        <v>46054</v>
      </c>
      <c r="C2837" t="s">
        <v>34</v>
      </c>
      <c r="D2837" t="s">
        <v>32</v>
      </c>
      <c r="E2837" t="s">
        <v>20</v>
      </c>
      <c r="F2837" t="s">
        <v>19</v>
      </c>
      <c r="G2837">
        <v>118</v>
      </c>
      <c r="H2837">
        <v>88.72</v>
      </c>
      <c r="I2837">
        <v>72.849999999999994</v>
      </c>
      <c r="J2837">
        <v>4.07</v>
      </c>
      <c r="K2837">
        <v>10468.959999999999</v>
      </c>
      <c r="L2837">
        <v>8596.2999999999993</v>
      </c>
      <c r="M2837">
        <v>480.26000000000005</v>
      </c>
    </row>
    <row r="2838" spans="2:13" x14ac:dyDescent="0.3">
      <c r="B2838" s="5">
        <v>46054</v>
      </c>
      <c r="C2838" t="s">
        <v>34</v>
      </c>
      <c r="D2838" t="s">
        <v>32</v>
      </c>
      <c r="E2838" t="s">
        <v>21</v>
      </c>
      <c r="F2838" t="s">
        <v>19</v>
      </c>
      <c r="G2838">
        <v>68</v>
      </c>
      <c r="H2838">
        <v>96.99</v>
      </c>
      <c r="I2838">
        <v>72.930000000000007</v>
      </c>
      <c r="J2838">
        <v>4.07</v>
      </c>
      <c r="K2838">
        <v>6595.32</v>
      </c>
      <c r="L2838">
        <v>4959.2400000000007</v>
      </c>
      <c r="M2838">
        <v>276.76</v>
      </c>
    </row>
    <row r="2839" spans="2:13" x14ac:dyDescent="0.3">
      <c r="B2839" s="5">
        <v>46054</v>
      </c>
      <c r="C2839" t="s">
        <v>46</v>
      </c>
      <c r="D2839" t="s">
        <v>47</v>
      </c>
      <c r="E2839" t="s">
        <v>16</v>
      </c>
      <c r="F2839" t="s">
        <v>19</v>
      </c>
      <c r="G2839">
        <v>71</v>
      </c>
      <c r="H2839">
        <v>150.86000000000001</v>
      </c>
      <c r="I2839">
        <v>93.35</v>
      </c>
      <c r="J2839">
        <v>4.07</v>
      </c>
      <c r="K2839">
        <v>10711.060000000001</v>
      </c>
      <c r="L2839">
        <v>6627.8499999999995</v>
      </c>
      <c r="M2839">
        <v>288.97000000000003</v>
      </c>
    </row>
    <row r="2840" spans="2:13" x14ac:dyDescent="0.3">
      <c r="B2840" s="5">
        <v>46054</v>
      </c>
      <c r="C2840" t="s">
        <v>49</v>
      </c>
      <c r="D2840" t="s">
        <v>47</v>
      </c>
      <c r="E2840" t="s">
        <v>20</v>
      </c>
      <c r="F2840" t="s">
        <v>19</v>
      </c>
      <c r="G2840">
        <v>23</v>
      </c>
      <c r="H2840">
        <v>216.85</v>
      </c>
      <c r="I2840">
        <v>157.63999999999999</v>
      </c>
      <c r="J2840">
        <v>4.07</v>
      </c>
      <c r="K2840">
        <v>4987.55</v>
      </c>
      <c r="L2840">
        <v>3625.72</v>
      </c>
      <c r="M2840">
        <v>93.610000000000014</v>
      </c>
    </row>
    <row r="2841" spans="2:13" x14ac:dyDescent="0.3">
      <c r="B2841" s="5">
        <v>46054</v>
      </c>
      <c r="C2841" t="s">
        <v>44</v>
      </c>
      <c r="D2841" t="s">
        <v>42</v>
      </c>
      <c r="E2841" t="s">
        <v>16</v>
      </c>
      <c r="F2841" t="s">
        <v>19</v>
      </c>
      <c r="G2841">
        <v>25</v>
      </c>
      <c r="H2841">
        <v>217.61</v>
      </c>
      <c r="I2841">
        <v>127.79</v>
      </c>
      <c r="J2841">
        <v>4.07</v>
      </c>
      <c r="K2841">
        <v>5440.25</v>
      </c>
      <c r="L2841">
        <v>3194.75</v>
      </c>
      <c r="M2841">
        <v>101.75</v>
      </c>
    </row>
    <row r="2842" spans="2:13" x14ac:dyDescent="0.3">
      <c r="B2842" s="5">
        <v>46054</v>
      </c>
      <c r="C2842" t="s">
        <v>45</v>
      </c>
      <c r="D2842" t="s">
        <v>42</v>
      </c>
      <c r="E2842" t="s">
        <v>21</v>
      </c>
      <c r="F2842" t="s">
        <v>19</v>
      </c>
      <c r="G2842">
        <v>19</v>
      </c>
      <c r="H2842">
        <v>96.96</v>
      </c>
      <c r="I2842">
        <v>58.02</v>
      </c>
      <c r="J2842">
        <v>4.07</v>
      </c>
      <c r="K2842">
        <v>1842.2399999999998</v>
      </c>
      <c r="L2842">
        <v>1102.3800000000001</v>
      </c>
      <c r="M2842">
        <v>77.330000000000013</v>
      </c>
    </row>
    <row r="2843" spans="2:13" x14ac:dyDescent="0.3">
      <c r="B2843" s="5">
        <v>46054</v>
      </c>
      <c r="C2843" t="s">
        <v>36</v>
      </c>
      <c r="D2843" t="s">
        <v>37</v>
      </c>
      <c r="E2843" t="s">
        <v>16</v>
      </c>
      <c r="F2843" t="s">
        <v>19</v>
      </c>
      <c r="G2843">
        <v>91</v>
      </c>
      <c r="H2843">
        <v>187.17</v>
      </c>
      <c r="I2843">
        <v>140.83000000000001</v>
      </c>
      <c r="J2843">
        <v>4.07</v>
      </c>
      <c r="K2843">
        <v>17032.469999999998</v>
      </c>
      <c r="L2843">
        <v>12815.53</v>
      </c>
      <c r="M2843">
        <v>370.37</v>
      </c>
    </row>
    <row r="2844" spans="2:13" x14ac:dyDescent="0.3">
      <c r="B2844" s="5">
        <v>46054</v>
      </c>
      <c r="C2844" t="s">
        <v>39</v>
      </c>
      <c r="D2844" t="s">
        <v>37</v>
      </c>
      <c r="E2844" t="s">
        <v>16</v>
      </c>
      <c r="F2844" t="s">
        <v>19</v>
      </c>
      <c r="G2844">
        <v>25</v>
      </c>
      <c r="H2844">
        <v>324.67</v>
      </c>
      <c r="I2844">
        <v>240.92</v>
      </c>
      <c r="J2844">
        <v>4.07</v>
      </c>
      <c r="K2844">
        <v>8116.75</v>
      </c>
      <c r="L2844">
        <v>6023</v>
      </c>
      <c r="M2844">
        <v>101.75</v>
      </c>
    </row>
    <row r="2845" spans="2:13" x14ac:dyDescent="0.3">
      <c r="B2845" s="5">
        <v>46082</v>
      </c>
      <c r="C2845" t="s">
        <v>23</v>
      </c>
      <c r="D2845" t="s">
        <v>15</v>
      </c>
      <c r="E2845" t="s">
        <v>16</v>
      </c>
      <c r="F2845" t="s">
        <v>19</v>
      </c>
      <c r="G2845">
        <v>247</v>
      </c>
      <c r="H2845">
        <v>125.46</v>
      </c>
      <c r="I2845">
        <v>91.97</v>
      </c>
      <c r="J2845">
        <v>4.07</v>
      </c>
      <c r="K2845">
        <v>30988.62</v>
      </c>
      <c r="L2845">
        <v>22716.59</v>
      </c>
      <c r="M2845">
        <v>1005.2900000000001</v>
      </c>
    </row>
    <row r="2846" spans="2:13" x14ac:dyDescent="0.3">
      <c r="B2846" s="5">
        <v>46082</v>
      </c>
      <c r="C2846" t="s">
        <v>24</v>
      </c>
      <c r="D2846" t="s">
        <v>15</v>
      </c>
      <c r="E2846" t="s">
        <v>21</v>
      </c>
      <c r="F2846" t="s">
        <v>19</v>
      </c>
      <c r="G2846">
        <v>43</v>
      </c>
      <c r="H2846">
        <v>197.38</v>
      </c>
      <c r="I2846">
        <v>155.01</v>
      </c>
      <c r="J2846">
        <v>4.07</v>
      </c>
      <c r="K2846">
        <v>8487.34</v>
      </c>
      <c r="L2846">
        <v>6665.4299999999994</v>
      </c>
      <c r="M2846">
        <v>175.01000000000002</v>
      </c>
    </row>
    <row r="2847" spans="2:13" x14ac:dyDescent="0.3">
      <c r="B2847" s="5">
        <v>46082</v>
      </c>
      <c r="C2847" t="s">
        <v>34</v>
      </c>
      <c r="D2847" t="s">
        <v>32</v>
      </c>
      <c r="E2847" t="s">
        <v>20</v>
      </c>
      <c r="F2847" t="s">
        <v>19</v>
      </c>
      <c r="G2847">
        <v>117</v>
      </c>
      <c r="H2847">
        <v>88.72</v>
      </c>
      <c r="I2847">
        <v>72.849999999999994</v>
      </c>
      <c r="J2847">
        <v>4.07</v>
      </c>
      <c r="K2847">
        <v>10380.24</v>
      </c>
      <c r="L2847">
        <v>8523.4499999999989</v>
      </c>
      <c r="M2847">
        <v>476.19000000000005</v>
      </c>
    </row>
    <row r="2848" spans="2:13" x14ac:dyDescent="0.3">
      <c r="B2848" s="5">
        <v>46082</v>
      </c>
      <c r="C2848" t="s">
        <v>34</v>
      </c>
      <c r="D2848" t="s">
        <v>32</v>
      </c>
      <c r="E2848" t="s">
        <v>21</v>
      </c>
      <c r="F2848" t="s">
        <v>19</v>
      </c>
      <c r="G2848">
        <v>71</v>
      </c>
      <c r="H2848">
        <v>96.99</v>
      </c>
      <c r="I2848">
        <v>72.930000000000007</v>
      </c>
      <c r="J2848">
        <v>4.07</v>
      </c>
      <c r="K2848">
        <v>6886.29</v>
      </c>
      <c r="L2848">
        <v>5178.0300000000007</v>
      </c>
      <c r="M2848">
        <v>288.97000000000003</v>
      </c>
    </row>
    <row r="2849" spans="2:13" x14ac:dyDescent="0.3">
      <c r="B2849" s="5">
        <v>46082</v>
      </c>
      <c r="C2849" t="s">
        <v>46</v>
      </c>
      <c r="D2849" t="s">
        <v>47</v>
      </c>
      <c r="E2849" t="s">
        <v>16</v>
      </c>
      <c r="F2849" t="s">
        <v>19</v>
      </c>
      <c r="G2849">
        <v>76</v>
      </c>
      <c r="H2849">
        <v>150.86000000000001</v>
      </c>
      <c r="I2849">
        <v>93.35</v>
      </c>
      <c r="J2849">
        <v>4.07</v>
      </c>
      <c r="K2849">
        <v>11465.36</v>
      </c>
      <c r="L2849">
        <v>7094.5999999999995</v>
      </c>
      <c r="M2849">
        <v>309.32000000000005</v>
      </c>
    </row>
    <row r="2850" spans="2:13" x14ac:dyDescent="0.3">
      <c r="B2850" s="5">
        <v>46082</v>
      </c>
      <c r="C2850" t="s">
        <v>49</v>
      </c>
      <c r="D2850" t="s">
        <v>47</v>
      </c>
      <c r="E2850" t="s">
        <v>20</v>
      </c>
      <c r="F2850" t="s">
        <v>19</v>
      </c>
      <c r="G2850">
        <v>24</v>
      </c>
      <c r="H2850">
        <v>216.85</v>
      </c>
      <c r="I2850">
        <v>157.63999999999999</v>
      </c>
      <c r="J2850">
        <v>4.07</v>
      </c>
      <c r="K2850">
        <v>5204.3999999999996</v>
      </c>
      <c r="L2850">
        <v>3783.3599999999997</v>
      </c>
      <c r="M2850">
        <v>97.68</v>
      </c>
    </row>
    <row r="2851" spans="2:13" x14ac:dyDescent="0.3">
      <c r="B2851" s="5">
        <v>46082</v>
      </c>
      <c r="C2851" t="s">
        <v>44</v>
      </c>
      <c r="D2851" t="s">
        <v>42</v>
      </c>
      <c r="E2851" t="s">
        <v>16</v>
      </c>
      <c r="F2851" t="s">
        <v>19</v>
      </c>
      <c r="G2851">
        <v>25</v>
      </c>
      <c r="H2851">
        <v>217.61</v>
      </c>
      <c r="I2851">
        <v>127.79</v>
      </c>
      <c r="J2851">
        <v>4.07</v>
      </c>
      <c r="K2851">
        <v>5440.25</v>
      </c>
      <c r="L2851">
        <v>3194.75</v>
      </c>
      <c r="M2851">
        <v>101.75</v>
      </c>
    </row>
    <row r="2852" spans="2:13" x14ac:dyDescent="0.3">
      <c r="B2852" s="5">
        <v>46082</v>
      </c>
      <c r="C2852" t="s">
        <v>45</v>
      </c>
      <c r="D2852" t="s">
        <v>42</v>
      </c>
      <c r="E2852" t="s">
        <v>21</v>
      </c>
      <c r="F2852" t="s">
        <v>19</v>
      </c>
      <c r="G2852">
        <v>20</v>
      </c>
      <c r="H2852">
        <v>96.96</v>
      </c>
      <c r="I2852">
        <v>58.02</v>
      </c>
      <c r="J2852">
        <v>4.07</v>
      </c>
      <c r="K2852">
        <v>1939.1999999999998</v>
      </c>
      <c r="L2852">
        <v>1160.4000000000001</v>
      </c>
      <c r="M2852">
        <v>81.400000000000006</v>
      </c>
    </row>
    <row r="2853" spans="2:13" x14ac:dyDescent="0.3">
      <c r="B2853" s="5">
        <v>46082</v>
      </c>
      <c r="C2853" t="s">
        <v>36</v>
      </c>
      <c r="D2853" t="s">
        <v>37</v>
      </c>
      <c r="E2853" t="s">
        <v>16</v>
      </c>
      <c r="F2853" t="s">
        <v>19</v>
      </c>
      <c r="G2853">
        <v>100</v>
      </c>
      <c r="H2853">
        <v>187.17</v>
      </c>
      <c r="I2853">
        <v>140.83000000000001</v>
      </c>
      <c r="J2853">
        <v>4.07</v>
      </c>
      <c r="K2853">
        <v>18717</v>
      </c>
      <c r="L2853">
        <v>14083.000000000002</v>
      </c>
      <c r="M2853">
        <v>407</v>
      </c>
    </row>
    <row r="2854" spans="2:13" x14ac:dyDescent="0.3">
      <c r="B2854" s="5">
        <v>46082</v>
      </c>
      <c r="C2854" t="s">
        <v>39</v>
      </c>
      <c r="D2854" t="s">
        <v>37</v>
      </c>
      <c r="E2854" t="s">
        <v>16</v>
      </c>
      <c r="F2854" t="s">
        <v>19</v>
      </c>
      <c r="G2854">
        <v>26</v>
      </c>
      <c r="H2854">
        <v>324.67</v>
      </c>
      <c r="I2854">
        <v>240.92</v>
      </c>
      <c r="J2854">
        <v>4.07</v>
      </c>
      <c r="K2854">
        <v>8441.42</v>
      </c>
      <c r="L2854">
        <v>6263.92</v>
      </c>
      <c r="M2854">
        <v>105.82000000000001</v>
      </c>
    </row>
    <row r="2855" spans="2:13" x14ac:dyDescent="0.3">
      <c r="B2855" s="5">
        <v>46113</v>
      </c>
      <c r="C2855" t="s">
        <v>23</v>
      </c>
      <c r="D2855" t="s">
        <v>15</v>
      </c>
      <c r="E2855" t="s">
        <v>16</v>
      </c>
      <c r="F2855" t="s">
        <v>19</v>
      </c>
      <c r="G2855">
        <v>280</v>
      </c>
      <c r="H2855">
        <v>125.46</v>
      </c>
      <c r="I2855">
        <v>91.97</v>
      </c>
      <c r="J2855">
        <v>4.07</v>
      </c>
      <c r="K2855">
        <v>35128.799999999996</v>
      </c>
      <c r="L2855">
        <v>25751.599999999999</v>
      </c>
      <c r="M2855">
        <v>1139.6000000000001</v>
      </c>
    </row>
    <row r="2856" spans="2:13" x14ac:dyDescent="0.3">
      <c r="B2856" s="5">
        <v>46113</v>
      </c>
      <c r="C2856" t="s">
        <v>24</v>
      </c>
      <c r="D2856" t="s">
        <v>15</v>
      </c>
      <c r="E2856" t="s">
        <v>21</v>
      </c>
      <c r="F2856" t="s">
        <v>19</v>
      </c>
      <c r="G2856">
        <v>50</v>
      </c>
      <c r="H2856">
        <v>197.38</v>
      </c>
      <c r="I2856">
        <v>155.01</v>
      </c>
      <c r="J2856">
        <v>4.07</v>
      </c>
      <c r="K2856">
        <v>9869</v>
      </c>
      <c r="L2856">
        <v>7750.5</v>
      </c>
      <c r="M2856">
        <v>203.5</v>
      </c>
    </row>
    <row r="2857" spans="2:13" x14ac:dyDescent="0.3">
      <c r="B2857" s="5">
        <v>46113</v>
      </c>
      <c r="C2857" t="s">
        <v>34</v>
      </c>
      <c r="D2857" t="s">
        <v>32</v>
      </c>
      <c r="E2857" t="s">
        <v>20</v>
      </c>
      <c r="F2857" t="s">
        <v>19</v>
      </c>
      <c r="G2857">
        <v>115</v>
      </c>
      <c r="H2857">
        <v>88.72</v>
      </c>
      <c r="I2857">
        <v>72.849999999999994</v>
      </c>
      <c r="J2857">
        <v>4.07</v>
      </c>
      <c r="K2857">
        <v>10202.799999999999</v>
      </c>
      <c r="L2857">
        <v>8377.75</v>
      </c>
      <c r="M2857">
        <v>468.05</v>
      </c>
    </row>
    <row r="2858" spans="2:13" x14ac:dyDescent="0.3">
      <c r="B2858" s="5">
        <v>46113</v>
      </c>
      <c r="C2858" t="s">
        <v>34</v>
      </c>
      <c r="D2858" t="s">
        <v>32</v>
      </c>
      <c r="E2858" t="s">
        <v>21</v>
      </c>
      <c r="F2858" t="s">
        <v>19</v>
      </c>
      <c r="G2858">
        <v>70</v>
      </c>
      <c r="H2858">
        <v>96.99</v>
      </c>
      <c r="I2858">
        <v>72.930000000000007</v>
      </c>
      <c r="J2858">
        <v>4.07</v>
      </c>
      <c r="K2858">
        <v>6789.2999999999993</v>
      </c>
      <c r="L2858">
        <v>5105.1000000000004</v>
      </c>
      <c r="M2858">
        <v>284.90000000000003</v>
      </c>
    </row>
    <row r="2859" spans="2:13" x14ac:dyDescent="0.3">
      <c r="B2859" s="5">
        <v>46113</v>
      </c>
      <c r="C2859" t="s">
        <v>46</v>
      </c>
      <c r="D2859" t="s">
        <v>47</v>
      </c>
      <c r="E2859" t="s">
        <v>16</v>
      </c>
      <c r="F2859" t="s">
        <v>19</v>
      </c>
      <c r="G2859">
        <v>76</v>
      </c>
      <c r="H2859">
        <v>150.86000000000001</v>
      </c>
      <c r="I2859">
        <v>93.35</v>
      </c>
      <c r="J2859">
        <v>4.07</v>
      </c>
      <c r="K2859">
        <v>11465.36</v>
      </c>
      <c r="L2859">
        <v>7094.5999999999995</v>
      </c>
      <c r="M2859">
        <v>309.32000000000005</v>
      </c>
    </row>
    <row r="2860" spans="2:13" x14ac:dyDescent="0.3">
      <c r="B2860" s="5">
        <v>46113</v>
      </c>
      <c r="C2860" t="s">
        <v>49</v>
      </c>
      <c r="D2860" t="s">
        <v>47</v>
      </c>
      <c r="E2860" t="s">
        <v>20</v>
      </c>
      <c r="F2860" t="s">
        <v>19</v>
      </c>
      <c r="G2860">
        <v>25</v>
      </c>
      <c r="H2860">
        <v>216.85</v>
      </c>
      <c r="I2860">
        <v>157.63999999999999</v>
      </c>
      <c r="J2860">
        <v>4.07</v>
      </c>
      <c r="K2860">
        <v>5421.25</v>
      </c>
      <c r="L2860">
        <v>3940.9999999999995</v>
      </c>
      <c r="M2860">
        <v>101.75</v>
      </c>
    </row>
    <row r="2861" spans="2:13" x14ac:dyDescent="0.3">
      <c r="B2861" s="5">
        <v>46113</v>
      </c>
      <c r="C2861" t="s">
        <v>44</v>
      </c>
      <c r="D2861" t="s">
        <v>42</v>
      </c>
      <c r="E2861" t="s">
        <v>16</v>
      </c>
      <c r="F2861" t="s">
        <v>19</v>
      </c>
      <c r="G2861">
        <v>28</v>
      </c>
      <c r="H2861">
        <v>217.61</v>
      </c>
      <c r="I2861">
        <v>127.79</v>
      </c>
      <c r="J2861">
        <v>4.07</v>
      </c>
      <c r="K2861">
        <v>6093.08</v>
      </c>
      <c r="L2861">
        <v>3578.1200000000003</v>
      </c>
      <c r="M2861">
        <v>113.96000000000001</v>
      </c>
    </row>
    <row r="2862" spans="2:13" x14ac:dyDescent="0.3">
      <c r="B2862" s="5">
        <v>46113</v>
      </c>
      <c r="C2862" t="s">
        <v>45</v>
      </c>
      <c r="D2862" t="s">
        <v>42</v>
      </c>
      <c r="E2862" t="s">
        <v>21</v>
      </c>
      <c r="F2862" t="s">
        <v>19</v>
      </c>
      <c r="G2862">
        <v>21</v>
      </c>
      <c r="H2862">
        <v>96.96</v>
      </c>
      <c r="I2862">
        <v>58.02</v>
      </c>
      <c r="J2862">
        <v>4.07</v>
      </c>
      <c r="K2862">
        <v>2036.1599999999999</v>
      </c>
      <c r="L2862">
        <v>1218.42</v>
      </c>
      <c r="M2862">
        <v>85.47</v>
      </c>
    </row>
    <row r="2863" spans="2:13" x14ac:dyDescent="0.3">
      <c r="B2863" s="5">
        <v>46113</v>
      </c>
      <c r="C2863" t="s">
        <v>36</v>
      </c>
      <c r="D2863" t="s">
        <v>37</v>
      </c>
      <c r="E2863" t="s">
        <v>16</v>
      </c>
      <c r="F2863" t="s">
        <v>19</v>
      </c>
      <c r="G2863">
        <v>114</v>
      </c>
      <c r="H2863">
        <v>187.17</v>
      </c>
      <c r="I2863">
        <v>140.83000000000001</v>
      </c>
      <c r="J2863">
        <v>4.07</v>
      </c>
      <c r="K2863">
        <v>21337.379999999997</v>
      </c>
      <c r="L2863">
        <v>16054.62</v>
      </c>
      <c r="M2863">
        <v>463.98</v>
      </c>
    </row>
    <row r="2864" spans="2:13" x14ac:dyDescent="0.3">
      <c r="B2864" s="5">
        <v>46113</v>
      </c>
      <c r="C2864" t="s">
        <v>39</v>
      </c>
      <c r="D2864" t="s">
        <v>37</v>
      </c>
      <c r="E2864" t="s">
        <v>16</v>
      </c>
      <c r="F2864" t="s">
        <v>19</v>
      </c>
      <c r="G2864">
        <v>29</v>
      </c>
      <c r="H2864">
        <v>324.67</v>
      </c>
      <c r="I2864">
        <v>240.92</v>
      </c>
      <c r="J2864">
        <v>4.07</v>
      </c>
      <c r="K2864">
        <v>9415.43</v>
      </c>
      <c r="L2864">
        <v>6986.6799999999994</v>
      </c>
      <c r="M2864">
        <v>118.03</v>
      </c>
    </row>
    <row r="2865" spans="2:13" x14ac:dyDescent="0.3">
      <c r="B2865" s="5">
        <v>46143</v>
      </c>
      <c r="C2865" t="s">
        <v>23</v>
      </c>
      <c r="D2865" t="s">
        <v>15</v>
      </c>
      <c r="E2865" t="s">
        <v>16</v>
      </c>
      <c r="F2865" t="s">
        <v>19</v>
      </c>
      <c r="G2865">
        <v>303</v>
      </c>
      <c r="H2865">
        <v>125.46</v>
      </c>
      <c r="I2865">
        <v>91.97</v>
      </c>
      <c r="J2865">
        <v>4.07</v>
      </c>
      <c r="K2865">
        <v>38014.379999999997</v>
      </c>
      <c r="L2865">
        <v>27866.91</v>
      </c>
      <c r="M2865">
        <v>1233.21</v>
      </c>
    </row>
    <row r="2866" spans="2:13" x14ac:dyDescent="0.3">
      <c r="B2866" s="5">
        <v>46143</v>
      </c>
      <c r="C2866" t="s">
        <v>24</v>
      </c>
      <c r="D2866" t="s">
        <v>15</v>
      </c>
      <c r="E2866" t="s">
        <v>21</v>
      </c>
      <c r="F2866" t="s">
        <v>19</v>
      </c>
      <c r="G2866">
        <v>53</v>
      </c>
      <c r="H2866">
        <v>197.38</v>
      </c>
      <c r="I2866">
        <v>155.01</v>
      </c>
      <c r="J2866">
        <v>4.07</v>
      </c>
      <c r="K2866">
        <v>10461.14</v>
      </c>
      <c r="L2866">
        <v>8215.5299999999988</v>
      </c>
      <c r="M2866">
        <v>215.71</v>
      </c>
    </row>
    <row r="2867" spans="2:13" x14ac:dyDescent="0.3">
      <c r="B2867" s="5">
        <v>46143</v>
      </c>
      <c r="C2867" t="s">
        <v>34</v>
      </c>
      <c r="D2867" t="s">
        <v>32</v>
      </c>
      <c r="E2867" t="s">
        <v>20</v>
      </c>
      <c r="F2867" t="s">
        <v>19</v>
      </c>
      <c r="G2867">
        <v>127</v>
      </c>
      <c r="H2867">
        <v>88.72</v>
      </c>
      <c r="I2867">
        <v>72.849999999999994</v>
      </c>
      <c r="J2867">
        <v>4.07</v>
      </c>
      <c r="K2867">
        <v>11267.44</v>
      </c>
      <c r="L2867">
        <v>9251.9499999999989</v>
      </c>
      <c r="M2867">
        <v>516.89</v>
      </c>
    </row>
    <row r="2868" spans="2:13" x14ac:dyDescent="0.3">
      <c r="B2868" s="5">
        <v>46143</v>
      </c>
      <c r="C2868" t="s">
        <v>34</v>
      </c>
      <c r="D2868" t="s">
        <v>32</v>
      </c>
      <c r="E2868" t="s">
        <v>21</v>
      </c>
      <c r="F2868" t="s">
        <v>19</v>
      </c>
      <c r="G2868">
        <v>72</v>
      </c>
      <c r="H2868">
        <v>96.99</v>
      </c>
      <c r="I2868">
        <v>72.930000000000007</v>
      </c>
      <c r="J2868">
        <v>4.07</v>
      </c>
      <c r="K2868">
        <v>6983.28</v>
      </c>
      <c r="L2868">
        <v>5250.9600000000009</v>
      </c>
      <c r="M2868">
        <v>293.04000000000002</v>
      </c>
    </row>
    <row r="2869" spans="2:13" x14ac:dyDescent="0.3">
      <c r="B2869" s="5">
        <v>46143</v>
      </c>
      <c r="C2869" t="s">
        <v>46</v>
      </c>
      <c r="D2869" t="s">
        <v>47</v>
      </c>
      <c r="E2869" t="s">
        <v>16</v>
      </c>
      <c r="F2869" t="s">
        <v>19</v>
      </c>
      <c r="G2869">
        <v>75</v>
      </c>
      <c r="H2869">
        <v>150.86000000000001</v>
      </c>
      <c r="I2869">
        <v>93.35</v>
      </c>
      <c r="J2869">
        <v>4.07</v>
      </c>
      <c r="K2869">
        <v>11314.500000000002</v>
      </c>
      <c r="L2869">
        <v>7001.25</v>
      </c>
      <c r="M2869">
        <v>305.25</v>
      </c>
    </row>
    <row r="2870" spans="2:13" x14ac:dyDescent="0.3">
      <c r="B2870" s="5">
        <v>46143</v>
      </c>
      <c r="C2870" t="s">
        <v>49</v>
      </c>
      <c r="D2870" t="s">
        <v>47</v>
      </c>
      <c r="E2870" t="s">
        <v>20</v>
      </c>
      <c r="F2870" t="s">
        <v>19</v>
      </c>
      <c r="G2870">
        <v>25</v>
      </c>
      <c r="H2870">
        <v>216.85</v>
      </c>
      <c r="I2870">
        <v>157.63999999999999</v>
      </c>
      <c r="J2870">
        <v>4.07</v>
      </c>
      <c r="K2870">
        <v>5421.25</v>
      </c>
      <c r="L2870">
        <v>3940.9999999999995</v>
      </c>
      <c r="M2870">
        <v>101.75</v>
      </c>
    </row>
    <row r="2871" spans="2:13" x14ac:dyDescent="0.3">
      <c r="B2871" s="5">
        <v>46143</v>
      </c>
      <c r="C2871" t="s">
        <v>44</v>
      </c>
      <c r="D2871" t="s">
        <v>42</v>
      </c>
      <c r="E2871" t="s">
        <v>16</v>
      </c>
      <c r="F2871" t="s">
        <v>19</v>
      </c>
      <c r="G2871">
        <v>29</v>
      </c>
      <c r="H2871">
        <v>217.61</v>
      </c>
      <c r="I2871">
        <v>127.79</v>
      </c>
      <c r="J2871">
        <v>4.07</v>
      </c>
      <c r="K2871">
        <v>6310.6900000000005</v>
      </c>
      <c r="L2871">
        <v>3705.9100000000003</v>
      </c>
      <c r="M2871">
        <v>118.03</v>
      </c>
    </row>
    <row r="2872" spans="2:13" x14ac:dyDescent="0.3">
      <c r="B2872" s="5">
        <v>46143</v>
      </c>
      <c r="C2872" t="s">
        <v>45</v>
      </c>
      <c r="D2872" t="s">
        <v>42</v>
      </c>
      <c r="E2872" t="s">
        <v>21</v>
      </c>
      <c r="F2872" t="s">
        <v>19</v>
      </c>
      <c r="G2872">
        <v>20</v>
      </c>
      <c r="H2872">
        <v>96.96</v>
      </c>
      <c r="I2872">
        <v>58.02</v>
      </c>
      <c r="J2872">
        <v>4.07</v>
      </c>
      <c r="K2872">
        <v>1939.1999999999998</v>
      </c>
      <c r="L2872">
        <v>1160.4000000000001</v>
      </c>
      <c r="M2872">
        <v>81.400000000000006</v>
      </c>
    </row>
    <row r="2873" spans="2:13" x14ac:dyDescent="0.3">
      <c r="B2873" s="5">
        <v>46143</v>
      </c>
      <c r="C2873" t="s">
        <v>36</v>
      </c>
      <c r="D2873" t="s">
        <v>37</v>
      </c>
      <c r="E2873" t="s">
        <v>16</v>
      </c>
      <c r="F2873" t="s">
        <v>19</v>
      </c>
      <c r="G2873">
        <v>134</v>
      </c>
      <c r="H2873">
        <v>187.17</v>
      </c>
      <c r="I2873">
        <v>140.83000000000001</v>
      </c>
      <c r="J2873">
        <v>4.07</v>
      </c>
      <c r="K2873">
        <v>25080.78</v>
      </c>
      <c r="L2873">
        <v>18871.22</v>
      </c>
      <c r="M2873">
        <v>545.38</v>
      </c>
    </row>
    <row r="2874" spans="2:13" x14ac:dyDescent="0.3">
      <c r="B2874" s="5">
        <v>46143</v>
      </c>
      <c r="C2874" t="s">
        <v>39</v>
      </c>
      <c r="D2874" t="s">
        <v>37</v>
      </c>
      <c r="E2874" t="s">
        <v>16</v>
      </c>
      <c r="F2874" t="s">
        <v>19</v>
      </c>
      <c r="G2874">
        <v>37</v>
      </c>
      <c r="H2874">
        <v>324.67</v>
      </c>
      <c r="I2874">
        <v>240.92</v>
      </c>
      <c r="J2874">
        <v>4.07</v>
      </c>
      <c r="K2874">
        <v>12012.79</v>
      </c>
      <c r="L2874">
        <v>8914.0399999999991</v>
      </c>
      <c r="M2874">
        <v>150.59</v>
      </c>
    </row>
    <row r="2875" spans="2:13" x14ac:dyDescent="0.3">
      <c r="B2875" s="5">
        <v>46174</v>
      </c>
      <c r="C2875" t="s">
        <v>23</v>
      </c>
      <c r="D2875" t="s">
        <v>15</v>
      </c>
      <c r="E2875" t="s">
        <v>16</v>
      </c>
      <c r="F2875" t="s">
        <v>19</v>
      </c>
      <c r="G2875">
        <v>334</v>
      </c>
      <c r="H2875">
        <v>125.46</v>
      </c>
      <c r="I2875">
        <v>91.97</v>
      </c>
      <c r="J2875">
        <v>4.07</v>
      </c>
      <c r="K2875">
        <v>41903.64</v>
      </c>
      <c r="L2875">
        <v>30717.98</v>
      </c>
      <c r="M2875">
        <v>1359.38</v>
      </c>
    </row>
    <row r="2876" spans="2:13" x14ac:dyDescent="0.3">
      <c r="B2876" s="5">
        <v>46174</v>
      </c>
      <c r="C2876" t="s">
        <v>24</v>
      </c>
      <c r="D2876" t="s">
        <v>15</v>
      </c>
      <c r="E2876" t="s">
        <v>21</v>
      </c>
      <c r="F2876" t="s">
        <v>19</v>
      </c>
      <c r="G2876">
        <v>55</v>
      </c>
      <c r="H2876">
        <v>197.38</v>
      </c>
      <c r="I2876">
        <v>155.01</v>
      </c>
      <c r="J2876">
        <v>4.07</v>
      </c>
      <c r="K2876">
        <v>10855.9</v>
      </c>
      <c r="L2876">
        <v>8525.5499999999993</v>
      </c>
      <c r="M2876">
        <v>223.85000000000002</v>
      </c>
    </row>
    <row r="2877" spans="2:13" x14ac:dyDescent="0.3">
      <c r="B2877" s="5">
        <v>46174</v>
      </c>
      <c r="C2877" t="s">
        <v>34</v>
      </c>
      <c r="D2877" t="s">
        <v>32</v>
      </c>
      <c r="E2877" t="s">
        <v>20</v>
      </c>
      <c r="F2877" t="s">
        <v>19</v>
      </c>
      <c r="G2877">
        <v>118</v>
      </c>
      <c r="H2877">
        <v>88.72</v>
      </c>
      <c r="I2877">
        <v>72.849999999999994</v>
      </c>
      <c r="J2877">
        <v>4.07</v>
      </c>
      <c r="K2877">
        <v>10468.959999999999</v>
      </c>
      <c r="L2877">
        <v>8596.2999999999993</v>
      </c>
      <c r="M2877">
        <v>480.26000000000005</v>
      </c>
    </row>
    <row r="2878" spans="2:13" x14ac:dyDescent="0.3">
      <c r="B2878" s="5">
        <v>46174</v>
      </c>
      <c r="C2878" t="s">
        <v>34</v>
      </c>
      <c r="D2878" t="s">
        <v>32</v>
      </c>
      <c r="E2878" t="s">
        <v>21</v>
      </c>
      <c r="F2878" t="s">
        <v>19</v>
      </c>
      <c r="G2878">
        <v>72</v>
      </c>
      <c r="H2878">
        <v>96.99</v>
      </c>
      <c r="I2878">
        <v>72.930000000000007</v>
      </c>
      <c r="J2878">
        <v>4.07</v>
      </c>
      <c r="K2878">
        <v>6983.28</v>
      </c>
      <c r="L2878">
        <v>5250.9600000000009</v>
      </c>
      <c r="M2878">
        <v>293.04000000000002</v>
      </c>
    </row>
    <row r="2879" spans="2:13" x14ac:dyDescent="0.3">
      <c r="B2879" s="5">
        <v>46174</v>
      </c>
      <c r="C2879" t="s">
        <v>46</v>
      </c>
      <c r="D2879" t="s">
        <v>47</v>
      </c>
      <c r="E2879" t="s">
        <v>16</v>
      </c>
      <c r="F2879" t="s">
        <v>19</v>
      </c>
      <c r="G2879">
        <v>75</v>
      </c>
      <c r="H2879">
        <v>150.86000000000001</v>
      </c>
      <c r="I2879">
        <v>93.35</v>
      </c>
      <c r="J2879">
        <v>4.07</v>
      </c>
      <c r="K2879">
        <v>11314.500000000002</v>
      </c>
      <c r="L2879">
        <v>7001.25</v>
      </c>
      <c r="M2879">
        <v>305.25</v>
      </c>
    </row>
    <row r="2880" spans="2:13" x14ac:dyDescent="0.3">
      <c r="B2880" s="5">
        <v>46174</v>
      </c>
      <c r="C2880" t="s">
        <v>49</v>
      </c>
      <c r="D2880" t="s">
        <v>47</v>
      </c>
      <c r="E2880" t="s">
        <v>20</v>
      </c>
      <c r="F2880" t="s">
        <v>19</v>
      </c>
      <c r="G2880">
        <v>24</v>
      </c>
      <c r="H2880">
        <v>216.85</v>
      </c>
      <c r="I2880">
        <v>157.63999999999999</v>
      </c>
      <c r="J2880">
        <v>4.07</v>
      </c>
      <c r="K2880">
        <v>5204.3999999999996</v>
      </c>
      <c r="L2880">
        <v>3783.3599999999997</v>
      </c>
      <c r="M2880">
        <v>97.68</v>
      </c>
    </row>
    <row r="2881" spans="2:13" x14ac:dyDescent="0.3">
      <c r="B2881" s="5">
        <v>46174</v>
      </c>
      <c r="C2881" t="s">
        <v>44</v>
      </c>
      <c r="D2881" t="s">
        <v>42</v>
      </c>
      <c r="E2881" t="s">
        <v>16</v>
      </c>
      <c r="F2881" t="s">
        <v>19</v>
      </c>
      <c r="G2881">
        <v>27</v>
      </c>
      <c r="H2881">
        <v>217.61</v>
      </c>
      <c r="I2881">
        <v>127.79</v>
      </c>
      <c r="J2881">
        <v>4.07</v>
      </c>
      <c r="K2881">
        <v>5875.47</v>
      </c>
      <c r="L2881">
        <v>3450.3300000000004</v>
      </c>
      <c r="M2881">
        <v>109.89000000000001</v>
      </c>
    </row>
    <row r="2882" spans="2:13" x14ac:dyDescent="0.3">
      <c r="B2882" s="5">
        <v>46174</v>
      </c>
      <c r="C2882" t="s">
        <v>45</v>
      </c>
      <c r="D2882" t="s">
        <v>42</v>
      </c>
      <c r="E2882" t="s">
        <v>21</v>
      </c>
      <c r="F2882" t="s">
        <v>19</v>
      </c>
      <c r="G2882">
        <v>20</v>
      </c>
      <c r="H2882">
        <v>96.96</v>
      </c>
      <c r="I2882">
        <v>58.02</v>
      </c>
      <c r="J2882">
        <v>4.07</v>
      </c>
      <c r="K2882">
        <v>1939.1999999999998</v>
      </c>
      <c r="L2882">
        <v>1160.4000000000001</v>
      </c>
      <c r="M2882">
        <v>81.400000000000006</v>
      </c>
    </row>
    <row r="2883" spans="2:13" x14ac:dyDescent="0.3">
      <c r="B2883" s="5">
        <v>46174</v>
      </c>
      <c r="C2883" t="s">
        <v>36</v>
      </c>
      <c r="D2883" t="s">
        <v>37</v>
      </c>
      <c r="E2883" t="s">
        <v>16</v>
      </c>
      <c r="F2883" t="s">
        <v>19</v>
      </c>
      <c r="G2883">
        <v>146</v>
      </c>
      <c r="H2883">
        <v>187.17</v>
      </c>
      <c r="I2883">
        <v>140.83000000000001</v>
      </c>
      <c r="J2883">
        <v>4.07</v>
      </c>
      <c r="K2883">
        <v>27326.82</v>
      </c>
      <c r="L2883">
        <v>20561.18</v>
      </c>
      <c r="M2883">
        <v>594.22</v>
      </c>
    </row>
    <row r="2884" spans="2:13" x14ac:dyDescent="0.3">
      <c r="B2884" s="5">
        <v>46174</v>
      </c>
      <c r="C2884" t="s">
        <v>39</v>
      </c>
      <c r="D2884" t="s">
        <v>37</v>
      </c>
      <c r="E2884" t="s">
        <v>16</v>
      </c>
      <c r="F2884" t="s">
        <v>19</v>
      </c>
      <c r="G2884">
        <v>38</v>
      </c>
      <c r="H2884">
        <v>324.67</v>
      </c>
      <c r="I2884">
        <v>240.92</v>
      </c>
      <c r="J2884">
        <v>4.07</v>
      </c>
      <c r="K2884">
        <v>12337.460000000001</v>
      </c>
      <c r="L2884">
        <v>9154.9599999999991</v>
      </c>
      <c r="M2884">
        <v>154.66000000000003</v>
      </c>
    </row>
    <row r="2885" spans="2:13" x14ac:dyDescent="0.3">
      <c r="B2885" s="5">
        <v>46204</v>
      </c>
      <c r="C2885" t="s">
        <v>23</v>
      </c>
      <c r="D2885" t="s">
        <v>15</v>
      </c>
      <c r="E2885" t="s">
        <v>16</v>
      </c>
      <c r="F2885" t="s">
        <v>19</v>
      </c>
      <c r="G2885">
        <v>316</v>
      </c>
      <c r="H2885">
        <v>125.46</v>
      </c>
      <c r="I2885">
        <v>91.97</v>
      </c>
      <c r="J2885">
        <v>4.07</v>
      </c>
      <c r="K2885">
        <v>39645.360000000001</v>
      </c>
      <c r="L2885">
        <v>29062.52</v>
      </c>
      <c r="M2885">
        <v>1286.1200000000001</v>
      </c>
    </row>
    <row r="2886" spans="2:13" x14ac:dyDescent="0.3">
      <c r="B2886" s="5">
        <v>46204</v>
      </c>
      <c r="C2886" t="s">
        <v>24</v>
      </c>
      <c r="D2886" t="s">
        <v>15</v>
      </c>
      <c r="E2886" t="s">
        <v>21</v>
      </c>
      <c r="F2886" t="s">
        <v>19</v>
      </c>
      <c r="G2886">
        <v>60</v>
      </c>
      <c r="H2886">
        <v>197.38</v>
      </c>
      <c r="I2886">
        <v>155.01</v>
      </c>
      <c r="J2886">
        <v>4.07</v>
      </c>
      <c r="K2886">
        <v>11842.8</v>
      </c>
      <c r="L2886">
        <v>9300.5999999999985</v>
      </c>
      <c r="M2886">
        <v>244.20000000000002</v>
      </c>
    </row>
    <row r="2887" spans="2:13" x14ac:dyDescent="0.3">
      <c r="B2887" s="5">
        <v>46204</v>
      </c>
      <c r="C2887" t="s">
        <v>34</v>
      </c>
      <c r="D2887" t="s">
        <v>32</v>
      </c>
      <c r="E2887" t="s">
        <v>20</v>
      </c>
      <c r="F2887" t="s">
        <v>19</v>
      </c>
      <c r="G2887">
        <v>127</v>
      </c>
      <c r="H2887">
        <v>88.72</v>
      </c>
      <c r="I2887">
        <v>72.849999999999994</v>
      </c>
      <c r="J2887">
        <v>4.07</v>
      </c>
      <c r="K2887">
        <v>11267.44</v>
      </c>
      <c r="L2887">
        <v>9251.9499999999989</v>
      </c>
      <c r="M2887">
        <v>516.89</v>
      </c>
    </row>
    <row r="2888" spans="2:13" x14ac:dyDescent="0.3">
      <c r="B2888" s="5">
        <v>46204</v>
      </c>
      <c r="C2888" t="s">
        <v>34</v>
      </c>
      <c r="D2888" t="s">
        <v>32</v>
      </c>
      <c r="E2888" t="s">
        <v>21</v>
      </c>
      <c r="F2888" t="s">
        <v>19</v>
      </c>
      <c r="G2888">
        <v>72</v>
      </c>
      <c r="H2888">
        <v>96.99</v>
      </c>
      <c r="I2888">
        <v>72.930000000000007</v>
      </c>
      <c r="J2888">
        <v>4.07</v>
      </c>
      <c r="K2888">
        <v>6983.28</v>
      </c>
      <c r="L2888">
        <v>5250.9600000000009</v>
      </c>
      <c r="M2888">
        <v>293.04000000000002</v>
      </c>
    </row>
    <row r="2889" spans="2:13" x14ac:dyDescent="0.3">
      <c r="B2889" s="5">
        <v>46204</v>
      </c>
      <c r="C2889" t="s">
        <v>46</v>
      </c>
      <c r="D2889" t="s">
        <v>47</v>
      </c>
      <c r="E2889" t="s">
        <v>16</v>
      </c>
      <c r="F2889" t="s">
        <v>19</v>
      </c>
      <c r="G2889">
        <v>80</v>
      </c>
      <c r="H2889">
        <v>150.86000000000001</v>
      </c>
      <c r="I2889">
        <v>93.35</v>
      </c>
      <c r="J2889">
        <v>4.07</v>
      </c>
      <c r="K2889">
        <v>12068.800000000001</v>
      </c>
      <c r="L2889">
        <v>7468</v>
      </c>
      <c r="M2889">
        <v>325.60000000000002</v>
      </c>
    </row>
    <row r="2890" spans="2:13" x14ac:dyDescent="0.3">
      <c r="B2890" s="5">
        <v>46204</v>
      </c>
      <c r="C2890" t="s">
        <v>49</v>
      </c>
      <c r="D2890" t="s">
        <v>47</v>
      </c>
      <c r="E2890" t="s">
        <v>20</v>
      </c>
      <c r="F2890" t="s">
        <v>19</v>
      </c>
      <c r="G2890">
        <v>24</v>
      </c>
      <c r="H2890">
        <v>216.85</v>
      </c>
      <c r="I2890">
        <v>157.63999999999999</v>
      </c>
      <c r="J2890">
        <v>4.07</v>
      </c>
      <c r="K2890">
        <v>5204.3999999999996</v>
      </c>
      <c r="L2890">
        <v>3783.3599999999997</v>
      </c>
      <c r="M2890">
        <v>97.68</v>
      </c>
    </row>
    <row r="2891" spans="2:13" x14ac:dyDescent="0.3">
      <c r="B2891" s="5">
        <v>46204</v>
      </c>
      <c r="C2891" t="s">
        <v>44</v>
      </c>
      <c r="D2891" t="s">
        <v>42</v>
      </c>
      <c r="E2891" t="s">
        <v>16</v>
      </c>
      <c r="F2891" t="s">
        <v>19</v>
      </c>
      <c r="G2891">
        <v>27</v>
      </c>
      <c r="H2891">
        <v>217.61</v>
      </c>
      <c r="I2891">
        <v>127.79</v>
      </c>
      <c r="J2891">
        <v>4.07</v>
      </c>
      <c r="K2891">
        <v>5875.47</v>
      </c>
      <c r="L2891">
        <v>3450.3300000000004</v>
      </c>
      <c r="M2891">
        <v>109.89000000000001</v>
      </c>
    </row>
    <row r="2892" spans="2:13" x14ac:dyDescent="0.3">
      <c r="B2892" s="5">
        <v>46204</v>
      </c>
      <c r="C2892" t="s">
        <v>45</v>
      </c>
      <c r="D2892" t="s">
        <v>42</v>
      </c>
      <c r="E2892" t="s">
        <v>21</v>
      </c>
      <c r="F2892" t="s">
        <v>19</v>
      </c>
      <c r="G2892">
        <v>19</v>
      </c>
      <c r="H2892">
        <v>96.96</v>
      </c>
      <c r="I2892">
        <v>58.02</v>
      </c>
      <c r="J2892">
        <v>4.07</v>
      </c>
      <c r="K2892">
        <v>1842.2399999999998</v>
      </c>
      <c r="L2892">
        <v>1102.3800000000001</v>
      </c>
      <c r="M2892">
        <v>77.330000000000013</v>
      </c>
    </row>
    <row r="2893" spans="2:13" x14ac:dyDescent="0.3">
      <c r="B2893" s="5">
        <v>46204</v>
      </c>
      <c r="C2893" t="s">
        <v>36</v>
      </c>
      <c r="D2893" t="s">
        <v>37</v>
      </c>
      <c r="E2893" t="s">
        <v>16</v>
      </c>
      <c r="F2893" t="s">
        <v>19</v>
      </c>
      <c r="G2893">
        <v>139</v>
      </c>
      <c r="H2893">
        <v>187.17</v>
      </c>
      <c r="I2893">
        <v>140.83000000000001</v>
      </c>
      <c r="J2893">
        <v>4.07</v>
      </c>
      <c r="K2893">
        <v>26016.629999999997</v>
      </c>
      <c r="L2893">
        <v>19575.370000000003</v>
      </c>
      <c r="M2893">
        <v>565.73</v>
      </c>
    </row>
    <row r="2894" spans="2:13" x14ac:dyDescent="0.3">
      <c r="B2894" s="5">
        <v>46204</v>
      </c>
      <c r="C2894" t="s">
        <v>39</v>
      </c>
      <c r="D2894" t="s">
        <v>37</v>
      </c>
      <c r="E2894" t="s">
        <v>16</v>
      </c>
      <c r="F2894" t="s">
        <v>19</v>
      </c>
      <c r="G2894">
        <v>37</v>
      </c>
      <c r="H2894">
        <v>324.67</v>
      </c>
      <c r="I2894">
        <v>240.92</v>
      </c>
      <c r="J2894">
        <v>4.07</v>
      </c>
      <c r="K2894">
        <v>12012.79</v>
      </c>
      <c r="L2894">
        <v>8914.0399999999991</v>
      </c>
      <c r="M2894">
        <v>150.59</v>
      </c>
    </row>
    <row r="2895" spans="2:13" x14ac:dyDescent="0.3">
      <c r="B2895" s="5">
        <v>46235</v>
      </c>
      <c r="C2895" t="s">
        <v>23</v>
      </c>
      <c r="D2895" t="s">
        <v>15</v>
      </c>
      <c r="E2895" t="s">
        <v>16</v>
      </c>
      <c r="F2895" t="s">
        <v>19</v>
      </c>
      <c r="G2895">
        <v>304</v>
      </c>
      <c r="H2895">
        <v>125.46</v>
      </c>
      <c r="I2895">
        <v>91.97</v>
      </c>
      <c r="J2895">
        <v>4.07</v>
      </c>
      <c r="K2895">
        <v>38139.839999999997</v>
      </c>
      <c r="L2895">
        <v>27958.880000000001</v>
      </c>
      <c r="M2895">
        <v>1237.2800000000002</v>
      </c>
    </row>
    <row r="2896" spans="2:13" x14ac:dyDescent="0.3">
      <c r="B2896" s="5">
        <v>46235</v>
      </c>
      <c r="C2896" t="s">
        <v>24</v>
      </c>
      <c r="D2896" t="s">
        <v>15</v>
      </c>
      <c r="E2896" t="s">
        <v>21</v>
      </c>
      <c r="F2896" t="s">
        <v>19</v>
      </c>
      <c r="G2896">
        <v>58</v>
      </c>
      <c r="H2896">
        <v>197.38</v>
      </c>
      <c r="I2896">
        <v>155.01</v>
      </c>
      <c r="J2896">
        <v>4.07</v>
      </c>
      <c r="K2896">
        <v>11448.039999999999</v>
      </c>
      <c r="L2896">
        <v>8990.58</v>
      </c>
      <c r="M2896">
        <v>236.06</v>
      </c>
    </row>
    <row r="2897" spans="2:13" x14ac:dyDescent="0.3">
      <c r="B2897" s="5">
        <v>46235</v>
      </c>
      <c r="C2897" t="s">
        <v>34</v>
      </c>
      <c r="D2897" t="s">
        <v>32</v>
      </c>
      <c r="E2897" t="s">
        <v>20</v>
      </c>
      <c r="F2897" t="s">
        <v>19</v>
      </c>
      <c r="G2897">
        <v>116</v>
      </c>
      <c r="H2897">
        <v>88.72</v>
      </c>
      <c r="I2897">
        <v>72.849999999999994</v>
      </c>
      <c r="J2897">
        <v>4.07</v>
      </c>
      <c r="K2897">
        <v>10291.52</v>
      </c>
      <c r="L2897">
        <v>8450.5999999999985</v>
      </c>
      <c r="M2897">
        <v>472.12</v>
      </c>
    </row>
    <row r="2898" spans="2:13" x14ac:dyDescent="0.3">
      <c r="B2898" s="5">
        <v>46235</v>
      </c>
      <c r="C2898" t="s">
        <v>34</v>
      </c>
      <c r="D2898" t="s">
        <v>32</v>
      </c>
      <c r="E2898" t="s">
        <v>21</v>
      </c>
      <c r="F2898" t="s">
        <v>19</v>
      </c>
      <c r="G2898">
        <v>70</v>
      </c>
      <c r="H2898">
        <v>96.99</v>
      </c>
      <c r="I2898">
        <v>72.930000000000007</v>
      </c>
      <c r="J2898">
        <v>4.07</v>
      </c>
      <c r="K2898">
        <v>6789.2999999999993</v>
      </c>
      <c r="L2898">
        <v>5105.1000000000004</v>
      </c>
      <c r="M2898">
        <v>284.90000000000003</v>
      </c>
    </row>
    <row r="2899" spans="2:13" x14ac:dyDescent="0.3">
      <c r="B2899" s="5">
        <v>46235</v>
      </c>
      <c r="C2899" t="s">
        <v>46</v>
      </c>
      <c r="D2899" t="s">
        <v>47</v>
      </c>
      <c r="E2899" t="s">
        <v>16</v>
      </c>
      <c r="F2899" t="s">
        <v>19</v>
      </c>
      <c r="G2899">
        <v>78</v>
      </c>
      <c r="H2899">
        <v>150.86000000000001</v>
      </c>
      <c r="I2899">
        <v>93.35</v>
      </c>
      <c r="J2899">
        <v>4.07</v>
      </c>
      <c r="K2899">
        <v>11767.080000000002</v>
      </c>
      <c r="L2899">
        <v>7281.2999999999993</v>
      </c>
      <c r="M2899">
        <v>317.46000000000004</v>
      </c>
    </row>
    <row r="2900" spans="2:13" x14ac:dyDescent="0.3">
      <c r="B2900" s="5">
        <v>46235</v>
      </c>
      <c r="C2900" t="s">
        <v>49</v>
      </c>
      <c r="D2900" t="s">
        <v>47</v>
      </c>
      <c r="E2900" t="s">
        <v>20</v>
      </c>
      <c r="F2900" t="s">
        <v>19</v>
      </c>
      <c r="G2900">
        <v>25</v>
      </c>
      <c r="H2900">
        <v>216.85</v>
      </c>
      <c r="I2900">
        <v>157.63999999999999</v>
      </c>
      <c r="J2900">
        <v>4.07</v>
      </c>
      <c r="K2900">
        <v>5421.25</v>
      </c>
      <c r="L2900">
        <v>3940.9999999999995</v>
      </c>
      <c r="M2900">
        <v>101.75</v>
      </c>
    </row>
    <row r="2901" spans="2:13" x14ac:dyDescent="0.3">
      <c r="B2901" s="5">
        <v>46235</v>
      </c>
      <c r="C2901" t="s">
        <v>44</v>
      </c>
      <c r="D2901" t="s">
        <v>42</v>
      </c>
      <c r="E2901" t="s">
        <v>16</v>
      </c>
      <c r="F2901" t="s">
        <v>19</v>
      </c>
      <c r="G2901">
        <v>28</v>
      </c>
      <c r="H2901">
        <v>217.61</v>
      </c>
      <c r="I2901">
        <v>127.79</v>
      </c>
      <c r="J2901">
        <v>4.07</v>
      </c>
      <c r="K2901">
        <v>6093.08</v>
      </c>
      <c r="L2901">
        <v>3578.1200000000003</v>
      </c>
      <c r="M2901">
        <v>113.96000000000001</v>
      </c>
    </row>
    <row r="2902" spans="2:13" x14ac:dyDescent="0.3">
      <c r="B2902" s="5">
        <v>46235</v>
      </c>
      <c r="C2902" t="s">
        <v>45</v>
      </c>
      <c r="D2902" t="s">
        <v>42</v>
      </c>
      <c r="E2902" t="s">
        <v>21</v>
      </c>
      <c r="F2902" t="s">
        <v>19</v>
      </c>
      <c r="G2902">
        <v>20</v>
      </c>
      <c r="H2902">
        <v>96.96</v>
      </c>
      <c r="I2902">
        <v>58.02</v>
      </c>
      <c r="J2902">
        <v>4.07</v>
      </c>
      <c r="K2902">
        <v>1939.1999999999998</v>
      </c>
      <c r="L2902">
        <v>1160.4000000000001</v>
      </c>
      <c r="M2902">
        <v>81.400000000000006</v>
      </c>
    </row>
    <row r="2903" spans="2:13" x14ac:dyDescent="0.3">
      <c r="B2903" s="5">
        <v>46235</v>
      </c>
      <c r="C2903" t="s">
        <v>36</v>
      </c>
      <c r="D2903" t="s">
        <v>37</v>
      </c>
      <c r="E2903" t="s">
        <v>16</v>
      </c>
      <c r="F2903" t="s">
        <v>19</v>
      </c>
      <c r="G2903">
        <v>127</v>
      </c>
      <c r="H2903">
        <v>187.17</v>
      </c>
      <c r="I2903">
        <v>140.83000000000001</v>
      </c>
      <c r="J2903">
        <v>4.07</v>
      </c>
      <c r="K2903">
        <v>23770.59</v>
      </c>
      <c r="L2903">
        <v>17885.41</v>
      </c>
      <c r="M2903">
        <v>516.89</v>
      </c>
    </row>
    <row r="2904" spans="2:13" x14ac:dyDescent="0.3">
      <c r="B2904" s="5">
        <v>46235</v>
      </c>
      <c r="C2904" t="s">
        <v>39</v>
      </c>
      <c r="D2904" t="s">
        <v>37</v>
      </c>
      <c r="E2904" t="s">
        <v>16</v>
      </c>
      <c r="F2904" t="s">
        <v>19</v>
      </c>
      <c r="G2904">
        <v>32</v>
      </c>
      <c r="H2904">
        <v>324.67</v>
      </c>
      <c r="I2904">
        <v>240.92</v>
      </c>
      <c r="J2904">
        <v>4.07</v>
      </c>
      <c r="K2904">
        <v>10389.44</v>
      </c>
      <c r="L2904">
        <v>7709.44</v>
      </c>
      <c r="M2904">
        <v>130.24</v>
      </c>
    </row>
    <row r="2905" spans="2:13" x14ac:dyDescent="0.3">
      <c r="B2905" s="5">
        <v>46266</v>
      </c>
      <c r="C2905" t="s">
        <v>23</v>
      </c>
      <c r="D2905" t="s">
        <v>15</v>
      </c>
      <c r="E2905" t="s">
        <v>16</v>
      </c>
      <c r="F2905" t="s">
        <v>19</v>
      </c>
      <c r="G2905">
        <v>260</v>
      </c>
      <c r="H2905">
        <v>125.46</v>
      </c>
      <c r="I2905">
        <v>91.97</v>
      </c>
      <c r="J2905">
        <v>4.07</v>
      </c>
      <c r="K2905">
        <v>32619.599999999999</v>
      </c>
      <c r="L2905">
        <v>23912.2</v>
      </c>
      <c r="M2905">
        <v>1058.2</v>
      </c>
    </row>
    <row r="2906" spans="2:13" x14ac:dyDescent="0.3">
      <c r="B2906" s="5">
        <v>46266</v>
      </c>
      <c r="C2906" t="s">
        <v>24</v>
      </c>
      <c r="D2906" t="s">
        <v>15</v>
      </c>
      <c r="E2906" t="s">
        <v>21</v>
      </c>
      <c r="F2906" t="s">
        <v>19</v>
      </c>
      <c r="G2906">
        <v>47</v>
      </c>
      <c r="H2906">
        <v>197.38</v>
      </c>
      <c r="I2906">
        <v>155.01</v>
      </c>
      <c r="J2906">
        <v>4.07</v>
      </c>
      <c r="K2906">
        <v>9276.86</v>
      </c>
      <c r="L2906">
        <v>7285.4699999999993</v>
      </c>
      <c r="M2906">
        <v>191.29000000000002</v>
      </c>
    </row>
    <row r="2907" spans="2:13" x14ac:dyDescent="0.3">
      <c r="B2907" s="5">
        <v>46266</v>
      </c>
      <c r="C2907" t="s">
        <v>34</v>
      </c>
      <c r="D2907" t="s">
        <v>32</v>
      </c>
      <c r="E2907" t="s">
        <v>20</v>
      </c>
      <c r="F2907" t="s">
        <v>19</v>
      </c>
      <c r="G2907">
        <v>121</v>
      </c>
      <c r="H2907">
        <v>88.72</v>
      </c>
      <c r="I2907">
        <v>72.849999999999994</v>
      </c>
      <c r="J2907">
        <v>4.07</v>
      </c>
      <c r="K2907">
        <v>10735.119999999999</v>
      </c>
      <c r="L2907">
        <v>8814.8499999999985</v>
      </c>
      <c r="M2907">
        <v>492.47</v>
      </c>
    </row>
    <row r="2908" spans="2:13" x14ac:dyDescent="0.3">
      <c r="B2908" s="5">
        <v>46266</v>
      </c>
      <c r="C2908" t="s">
        <v>34</v>
      </c>
      <c r="D2908" t="s">
        <v>32</v>
      </c>
      <c r="E2908" t="s">
        <v>21</v>
      </c>
      <c r="F2908" t="s">
        <v>19</v>
      </c>
      <c r="G2908">
        <v>68</v>
      </c>
      <c r="H2908">
        <v>96.99</v>
      </c>
      <c r="I2908">
        <v>72.930000000000007</v>
      </c>
      <c r="J2908">
        <v>4.07</v>
      </c>
      <c r="K2908">
        <v>6595.32</v>
      </c>
      <c r="L2908">
        <v>4959.2400000000007</v>
      </c>
      <c r="M2908">
        <v>276.76</v>
      </c>
    </row>
    <row r="2909" spans="2:13" x14ac:dyDescent="0.3">
      <c r="B2909" s="5">
        <v>46266</v>
      </c>
      <c r="C2909" t="s">
        <v>46</v>
      </c>
      <c r="D2909" t="s">
        <v>47</v>
      </c>
      <c r="E2909" t="s">
        <v>16</v>
      </c>
      <c r="F2909" t="s">
        <v>19</v>
      </c>
      <c r="G2909">
        <v>82</v>
      </c>
      <c r="H2909">
        <v>150.86000000000001</v>
      </c>
      <c r="I2909">
        <v>93.35</v>
      </c>
      <c r="J2909">
        <v>4.07</v>
      </c>
      <c r="K2909">
        <v>12370.52</v>
      </c>
      <c r="L2909">
        <v>7654.7</v>
      </c>
      <c r="M2909">
        <v>333.74</v>
      </c>
    </row>
    <row r="2910" spans="2:13" x14ac:dyDescent="0.3">
      <c r="B2910" s="5">
        <v>46266</v>
      </c>
      <c r="C2910" t="s">
        <v>49</v>
      </c>
      <c r="D2910" t="s">
        <v>47</v>
      </c>
      <c r="E2910" t="s">
        <v>20</v>
      </c>
      <c r="F2910" t="s">
        <v>19</v>
      </c>
      <c r="G2910">
        <v>26</v>
      </c>
      <c r="H2910">
        <v>216.85</v>
      </c>
      <c r="I2910">
        <v>157.63999999999999</v>
      </c>
      <c r="J2910">
        <v>4.07</v>
      </c>
      <c r="K2910">
        <v>5638.0999999999995</v>
      </c>
      <c r="L2910">
        <v>4098.6399999999994</v>
      </c>
      <c r="M2910">
        <v>105.82000000000001</v>
      </c>
    </row>
    <row r="2911" spans="2:13" x14ac:dyDescent="0.3">
      <c r="B2911" s="5">
        <v>46266</v>
      </c>
      <c r="C2911" t="s">
        <v>44</v>
      </c>
      <c r="D2911" t="s">
        <v>42</v>
      </c>
      <c r="E2911" t="s">
        <v>16</v>
      </c>
      <c r="F2911" t="s">
        <v>19</v>
      </c>
      <c r="G2911">
        <v>28</v>
      </c>
      <c r="H2911">
        <v>217.61</v>
      </c>
      <c r="I2911">
        <v>127.79</v>
      </c>
      <c r="J2911">
        <v>4.07</v>
      </c>
      <c r="K2911">
        <v>6093.08</v>
      </c>
      <c r="L2911">
        <v>3578.1200000000003</v>
      </c>
      <c r="M2911">
        <v>113.96000000000001</v>
      </c>
    </row>
    <row r="2912" spans="2:13" x14ac:dyDescent="0.3">
      <c r="B2912" s="5">
        <v>46266</v>
      </c>
      <c r="C2912" t="s">
        <v>45</v>
      </c>
      <c r="D2912" t="s">
        <v>42</v>
      </c>
      <c r="E2912" t="s">
        <v>21</v>
      </c>
      <c r="F2912" t="s">
        <v>19</v>
      </c>
      <c r="G2912">
        <v>22</v>
      </c>
      <c r="H2912">
        <v>96.96</v>
      </c>
      <c r="I2912">
        <v>58.02</v>
      </c>
      <c r="J2912">
        <v>4.07</v>
      </c>
      <c r="K2912">
        <v>2133.12</v>
      </c>
      <c r="L2912">
        <v>1276.44</v>
      </c>
      <c r="M2912">
        <v>89.54</v>
      </c>
    </row>
    <row r="2913" spans="2:13" x14ac:dyDescent="0.3">
      <c r="B2913" s="5">
        <v>46266</v>
      </c>
      <c r="C2913" t="s">
        <v>36</v>
      </c>
      <c r="D2913" t="s">
        <v>37</v>
      </c>
      <c r="E2913" t="s">
        <v>16</v>
      </c>
      <c r="F2913" t="s">
        <v>19</v>
      </c>
      <c r="G2913">
        <v>110</v>
      </c>
      <c r="H2913">
        <v>187.17</v>
      </c>
      <c r="I2913">
        <v>140.83000000000001</v>
      </c>
      <c r="J2913">
        <v>4.07</v>
      </c>
      <c r="K2913">
        <v>20588.699999999997</v>
      </c>
      <c r="L2913">
        <v>15491.300000000001</v>
      </c>
      <c r="M2913">
        <v>447.70000000000005</v>
      </c>
    </row>
    <row r="2914" spans="2:13" x14ac:dyDescent="0.3">
      <c r="B2914" s="5">
        <v>46266</v>
      </c>
      <c r="C2914" t="s">
        <v>39</v>
      </c>
      <c r="D2914" t="s">
        <v>37</v>
      </c>
      <c r="E2914" t="s">
        <v>16</v>
      </c>
      <c r="F2914" t="s">
        <v>19</v>
      </c>
      <c r="G2914">
        <v>32</v>
      </c>
      <c r="H2914">
        <v>324.67</v>
      </c>
      <c r="I2914">
        <v>240.92</v>
      </c>
      <c r="J2914">
        <v>4.07</v>
      </c>
      <c r="K2914">
        <v>10389.44</v>
      </c>
      <c r="L2914">
        <v>7709.44</v>
      </c>
      <c r="M2914">
        <v>130.24</v>
      </c>
    </row>
    <row r="2915" spans="2:13" x14ac:dyDescent="0.3">
      <c r="B2915" s="5">
        <v>46296</v>
      </c>
      <c r="C2915" t="s">
        <v>23</v>
      </c>
      <c r="D2915" t="s">
        <v>15</v>
      </c>
      <c r="E2915" t="s">
        <v>16</v>
      </c>
      <c r="F2915" t="s">
        <v>19</v>
      </c>
      <c r="G2915">
        <v>268</v>
      </c>
      <c r="H2915">
        <v>125.46</v>
      </c>
      <c r="I2915">
        <v>91.97</v>
      </c>
      <c r="J2915">
        <v>4.07</v>
      </c>
      <c r="K2915">
        <v>33623.279999999999</v>
      </c>
      <c r="L2915">
        <v>24647.96</v>
      </c>
      <c r="M2915">
        <v>1090.76</v>
      </c>
    </row>
    <row r="2916" spans="2:13" x14ac:dyDescent="0.3">
      <c r="B2916" s="5">
        <v>46296</v>
      </c>
      <c r="C2916" t="s">
        <v>24</v>
      </c>
      <c r="D2916" t="s">
        <v>15</v>
      </c>
      <c r="E2916" t="s">
        <v>21</v>
      </c>
      <c r="F2916" t="s">
        <v>19</v>
      </c>
      <c r="G2916">
        <v>44</v>
      </c>
      <c r="H2916">
        <v>197.38</v>
      </c>
      <c r="I2916">
        <v>155.01</v>
      </c>
      <c r="J2916">
        <v>4.07</v>
      </c>
      <c r="K2916">
        <v>8684.7199999999993</v>
      </c>
      <c r="L2916">
        <v>6820.44</v>
      </c>
      <c r="M2916">
        <v>179.08</v>
      </c>
    </row>
    <row r="2917" spans="2:13" x14ac:dyDescent="0.3">
      <c r="B2917" s="5">
        <v>46296</v>
      </c>
      <c r="C2917" t="s">
        <v>34</v>
      </c>
      <c r="D2917" t="s">
        <v>32</v>
      </c>
      <c r="E2917" t="s">
        <v>20</v>
      </c>
      <c r="F2917" t="s">
        <v>19</v>
      </c>
      <c r="G2917">
        <v>113</v>
      </c>
      <c r="H2917">
        <v>88.72</v>
      </c>
      <c r="I2917">
        <v>72.849999999999994</v>
      </c>
      <c r="J2917">
        <v>4.07</v>
      </c>
      <c r="K2917">
        <v>10025.36</v>
      </c>
      <c r="L2917">
        <v>8232.0499999999993</v>
      </c>
      <c r="M2917">
        <v>459.91</v>
      </c>
    </row>
    <row r="2918" spans="2:13" x14ac:dyDescent="0.3">
      <c r="B2918" s="5">
        <v>46296</v>
      </c>
      <c r="C2918" t="s">
        <v>34</v>
      </c>
      <c r="D2918" t="s">
        <v>32</v>
      </c>
      <c r="E2918" t="s">
        <v>21</v>
      </c>
      <c r="F2918" t="s">
        <v>19</v>
      </c>
      <c r="G2918">
        <v>70</v>
      </c>
      <c r="H2918">
        <v>96.99</v>
      </c>
      <c r="I2918">
        <v>72.930000000000007</v>
      </c>
      <c r="J2918">
        <v>4.07</v>
      </c>
      <c r="K2918">
        <v>6789.2999999999993</v>
      </c>
      <c r="L2918">
        <v>5105.1000000000004</v>
      </c>
      <c r="M2918">
        <v>284.90000000000003</v>
      </c>
    </row>
    <row r="2919" spans="2:13" x14ac:dyDescent="0.3">
      <c r="B2919" s="5">
        <v>46296</v>
      </c>
      <c r="C2919" t="s">
        <v>46</v>
      </c>
      <c r="D2919" t="s">
        <v>47</v>
      </c>
      <c r="E2919" t="s">
        <v>16</v>
      </c>
      <c r="F2919" t="s">
        <v>19</v>
      </c>
      <c r="G2919">
        <v>84</v>
      </c>
      <c r="H2919">
        <v>150.86000000000001</v>
      </c>
      <c r="I2919">
        <v>93.35</v>
      </c>
      <c r="J2919">
        <v>4.07</v>
      </c>
      <c r="K2919">
        <v>12672.240000000002</v>
      </c>
      <c r="L2919">
        <v>7841.4</v>
      </c>
      <c r="M2919">
        <v>341.88</v>
      </c>
    </row>
    <row r="2920" spans="2:13" x14ac:dyDescent="0.3">
      <c r="B2920" s="5">
        <v>46296</v>
      </c>
      <c r="C2920" t="s">
        <v>49</v>
      </c>
      <c r="D2920" t="s">
        <v>47</v>
      </c>
      <c r="E2920" t="s">
        <v>20</v>
      </c>
      <c r="F2920" t="s">
        <v>19</v>
      </c>
      <c r="G2920">
        <v>28</v>
      </c>
      <c r="H2920">
        <v>216.85</v>
      </c>
      <c r="I2920">
        <v>157.63999999999999</v>
      </c>
      <c r="J2920">
        <v>4.07</v>
      </c>
      <c r="K2920">
        <v>6071.8</v>
      </c>
      <c r="L2920">
        <v>4413.92</v>
      </c>
      <c r="M2920">
        <v>113.96000000000001</v>
      </c>
    </row>
    <row r="2921" spans="2:13" x14ac:dyDescent="0.3">
      <c r="B2921" s="5">
        <v>46296</v>
      </c>
      <c r="C2921" t="s">
        <v>44</v>
      </c>
      <c r="D2921" t="s">
        <v>42</v>
      </c>
      <c r="E2921" t="s">
        <v>16</v>
      </c>
      <c r="F2921" t="s">
        <v>19</v>
      </c>
      <c r="G2921">
        <v>33</v>
      </c>
      <c r="H2921">
        <v>217.61</v>
      </c>
      <c r="I2921">
        <v>127.79</v>
      </c>
      <c r="J2921">
        <v>4.07</v>
      </c>
      <c r="K2921">
        <v>7181.13</v>
      </c>
      <c r="L2921">
        <v>4217.0700000000006</v>
      </c>
      <c r="M2921">
        <v>134.31</v>
      </c>
    </row>
    <row r="2922" spans="2:13" x14ac:dyDescent="0.3">
      <c r="B2922" s="5">
        <v>46296</v>
      </c>
      <c r="C2922" t="s">
        <v>45</v>
      </c>
      <c r="D2922" t="s">
        <v>42</v>
      </c>
      <c r="E2922" t="s">
        <v>21</v>
      </c>
      <c r="F2922" t="s">
        <v>19</v>
      </c>
      <c r="G2922">
        <v>23</v>
      </c>
      <c r="H2922">
        <v>96.96</v>
      </c>
      <c r="I2922">
        <v>58.02</v>
      </c>
      <c r="J2922">
        <v>4.07</v>
      </c>
      <c r="K2922">
        <v>2230.08</v>
      </c>
      <c r="L2922">
        <v>1334.46</v>
      </c>
      <c r="M2922">
        <v>93.610000000000014</v>
      </c>
    </row>
    <row r="2923" spans="2:13" x14ac:dyDescent="0.3">
      <c r="B2923" s="5">
        <v>46296</v>
      </c>
      <c r="C2923" t="s">
        <v>36</v>
      </c>
      <c r="D2923" t="s">
        <v>37</v>
      </c>
      <c r="E2923" t="s">
        <v>16</v>
      </c>
      <c r="F2923" t="s">
        <v>19</v>
      </c>
      <c r="G2923">
        <v>98</v>
      </c>
      <c r="H2923">
        <v>187.17</v>
      </c>
      <c r="I2923">
        <v>140.83000000000001</v>
      </c>
      <c r="J2923">
        <v>4.07</v>
      </c>
      <c r="K2923">
        <v>18342.66</v>
      </c>
      <c r="L2923">
        <v>13801.340000000002</v>
      </c>
      <c r="M2923">
        <v>398.86</v>
      </c>
    </row>
    <row r="2924" spans="2:13" x14ac:dyDescent="0.3">
      <c r="B2924" s="5">
        <v>46296</v>
      </c>
      <c r="C2924" t="s">
        <v>39</v>
      </c>
      <c r="D2924" t="s">
        <v>37</v>
      </c>
      <c r="E2924" t="s">
        <v>16</v>
      </c>
      <c r="F2924" t="s">
        <v>19</v>
      </c>
      <c r="G2924">
        <v>27</v>
      </c>
      <c r="H2924">
        <v>324.67</v>
      </c>
      <c r="I2924">
        <v>240.92</v>
      </c>
      <c r="J2924">
        <v>4.07</v>
      </c>
      <c r="K2924">
        <v>8766.09</v>
      </c>
      <c r="L2924">
        <v>6504.8399999999992</v>
      </c>
      <c r="M2924">
        <v>109.89000000000001</v>
      </c>
    </row>
    <row r="2925" spans="2:13" x14ac:dyDescent="0.3">
      <c r="B2925" s="5">
        <v>46327</v>
      </c>
      <c r="C2925" t="s">
        <v>23</v>
      </c>
      <c r="D2925" t="s">
        <v>15</v>
      </c>
      <c r="E2925" t="s">
        <v>16</v>
      </c>
      <c r="F2925" t="s">
        <v>19</v>
      </c>
      <c r="G2925">
        <v>245</v>
      </c>
      <c r="H2925">
        <v>125.46</v>
      </c>
      <c r="I2925">
        <v>91.97</v>
      </c>
      <c r="J2925">
        <v>4.07</v>
      </c>
      <c r="K2925">
        <v>30737.699999999997</v>
      </c>
      <c r="L2925">
        <v>22532.65</v>
      </c>
      <c r="M2925">
        <v>997.15000000000009</v>
      </c>
    </row>
    <row r="2926" spans="2:13" x14ac:dyDescent="0.3">
      <c r="B2926" s="5">
        <v>46327</v>
      </c>
      <c r="C2926" t="s">
        <v>24</v>
      </c>
      <c r="D2926" t="s">
        <v>15</v>
      </c>
      <c r="E2926" t="s">
        <v>21</v>
      </c>
      <c r="F2926" t="s">
        <v>19</v>
      </c>
      <c r="G2926">
        <v>44</v>
      </c>
      <c r="H2926">
        <v>197.38</v>
      </c>
      <c r="I2926">
        <v>155.01</v>
      </c>
      <c r="J2926">
        <v>4.07</v>
      </c>
      <c r="K2926">
        <v>8684.7199999999993</v>
      </c>
      <c r="L2926">
        <v>6820.44</v>
      </c>
      <c r="M2926">
        <v>179.08</v>
      </c>
    </row>
    <row r="2927" spans="2:13" x14ac:dyDescent="0.3">
      <c r="B2927" s="5">
        <v>46327</v>
      </c>
      <c r="C2927" t="s">
        <v>34</v>
      </c>
      <c r="D2927" t="s">
        <v>32</v>
      </c>
      <c r="E2927" t="s">
        <v>20</v>
      </c>
      <c r="F2927" t="s">
        <v>19</v>
      </c>
      <c r="G2927">
        <v>121</v>
      </c>
      <c r="H2927">
        <v>88.72</v>
      </c>
      <c r="I2927">
        <v>72.849999999999994</v>
      </c>
      <c r="J2927">
        <v>4.07</v>
      </c>
      <c r="K2927">
        <v>10735.119999999999</v>
      </c>
      <c r="L2927">
        <v>8814.8499999999985</v>
      </c>
      <c r="M2927">
        <v>492.47</v>
      </c>
    </row>
    <row r="2928" spans="2:13" x14ac:dyDescent="0.3">
      <c r="B2928" s="5">
        <v>46327</v>
      </c>
      <c r="C2928" t="s">
        <v>34</v>
      </c>
      <c r="D2928" t="s">
        <v>32</v>
      </c>
      <c r="E2928" t="s">
        <v>21</v>
      </c>
      <c r="F2928" t="s">
        <v>19</v>
      </c>
      <c r="G2928">
        <v>73</v>
      </c>
      <c r="H2928">
        <v>96.99</v>
      </c>
      <c r="I2928">
        <v>72.930000000000007</v>
      </c>
      <c r="J2928">
        <v>4.07</v>
      </c>
      <c r="K2928">
        <v>7080.2699999999995</v>
      </c>
      <c r="L2928">
        <v>5323.89</v>
      </c>
      <c r="M2928">
        <v>297.11</v>
      </c>
    </row>
    <row r="2929" spans="2:13" x14ac:dyDescent="0.3">
      <c r="B2929" s="5">
        <v>46327</v>
      </c>
      <c r="C2929" t="s">
        <v>46</v>
      </c>
      <c r="D2929" t="s">
        <v>47</v>
      </c>
      <c r="E2929" t="s">
        <v>16</v>
      </c>
      <c r="F2929" t="s">
        <v>19</v>
      </c>
      <c r="G2929">
        <v>97</v>
      </c>
      <c r="H2929">
        <v>150.86000000000001</v>
      </c>
      <c r="I2929">
        <v>93.35</v>
      </c>
      <c r="J2929">
        <v>4.07</v>
      </c>
      <c r="K2929">
        <v>14633.420000000002</v>
      </c>
      <c r="L2929">
        <v>9054.9499999999989</v>
      </c>
      <c r="M2929">
        <v>394.79</v>
      </c>
    </row>
    <row r="2930" spans="2:13" x14ac:dyDescent="0.3">
      <c r="B2930" s="5">
        <v>46327</v>
      </c>
      <c r="C2930" t="s">
        <v>49</v>
      </c>
      <c r="D2930" t="s">
        <v>47</v>
      </c>
      <c r="E2930" t="s">
        <v>20</v>
      </c>
      <c r="F2930" t="s">
        <v>19</v>
      </c>
      <c r="G2930">
        <v>29</v>
      </c>
      <c r="H2930">
        <v>216.85</v>
      </c>
      <c r="I2930">
        <v>157.63999999999999</v>
      </c>
      <c r="J2930">
        <v>4.07</v>
      </c>
      <c r="K2930">
        <v>6288.65</v>
      </c>
      <c r="L2930">
        <v>4571.5599999999995</v>
      </c>
      <c r="M2930">
        <v>118.03</v>
      </c>
    </row>
    <row r="2931" spans="2:13" x14ac:dyDescent="0.3">
      <c r="B2931" s="5">
        <v>46327</v>
      </c>
      <c r="C2931" t="s">
        <v>44</v>
      </c>
      <c r="D2931" t="s">
        <v>42</v>
      </c>
      <c r="E2931" t="s">
        <v>16</v>
      </c>
      <c r="F2931" t="s">
        <v>19</v>
      </c>
      <c r="G2931">
        <v>36</v>
      </c>
      <c r="H2931">
        <v>217.61</v>
      </c>
      <c r="I2931">
        <v>127.79</v>
      </c>
      <c r="J2931">
        <v>4.07</v>
      </c>
      <c r="K2931">
        <v>7833.9600000000009</v>
      </c>
      <c r="L2931">
        <v>4600.4400000000005</v>
      </c>
      <c r="M2931">
        <v>146.52000000000001</v>
      </c>
    </row>
    <row r="2932" spans="2:13" x14ac:dyDescent="0.3">
      <c r="B2932" s="5">
        <v>46327</v>
      </c>
      <c r="C2932" t="s">
        <v>45</v>
      </c>
      <c r="D2932" t="s">
        <v>42</v>
      </c>
      <c r="E2932" t="s">
        <v>21</v>
      </c>
      <c r="F2932" t="s">
        <v>19</v>
      </c>
      <c r="G2932">
        <v>27</v>
      </c>
      <c r="H2932">
        <v>96.96</v>
      </c>
      <c r="I2932">
        <v>58.02</v>
      </c>
      <c r="J2932">
        <v>4.07</v>
      </c>
      <c r="K2932">
        <v>2617.9199999999996</v>
      </c>
      <c r="L2932">
        <v>1566.5400000000002</v>
      </c>
      <c r="M2932">
        <v>109.89000000000001</v>
      </c>
    </row>
    <row r="2933" spans="2:13" x14ac:dyDescent="0.3">
      <c r="B2933" s="5">
        <v>46327</v>
      </c>
      <c r="C2933" t="s">
        <v>36</v>
      </c>
      <c r="D2933" t="s">
        <v>37</v>
      </c>
      <c r="E2933" t="s">
        <v>16</v>
      </c>
      <c r="F2933" t="s">
        <v>19</v>
      </c>
      <c r="G2933">
        <v>98</v>
      </c>
      <c r="H2933">
        <v>187.17</v>
      </c>
      <c r="I2933">
        <v>140.83000000000001</v>
      </c>
      <c r="J2933">
        <v>4.07</v>
      </c>
      <c r="K2933">
        <v>18342.66</v>
      </c>
      <c r="L2933">
        <v>13801.340000000002</v>
      </c>
      <c r="M2933">
        <v>398.86</v>
      </c>
    </row>
    <row r="2934" spans="2:13" x14ac:dyDescent="0.3">
      <c r="B2934" s="5">
        <v>46327</v>
      </c>
      <c r="C2934" t="s">
        <v>39</v>
      </c>
      <c r="D2934" t="s">
        <v>37</v>
      </c>
      <c r="E2934" t="s">
        <v>16</v>
      </c>
      <c r="F2934" t="s">
        <v>19</v>
      </c>
      <c r="G2934">
        <v>25</v>
      </c>
      <c r="H2934">
        <v>324.67</v>
      </c>
      <c r="I2934">
        <v>240.92</v>
      </c>
      <c r="J2934">
        <v>4.07</v>
      </c>
      <c r="K2934">
        <v>8116.75</v>
      </c>
      <c r="L2934">
        <v>6023</v>
      </c>
      <c r="M2934">
        <v>101.75</v>
      </c>
    </row>
    <row r="2935" spans="2:13" x14ac:dyDescent="0.3">
      <c r="B2935" s="5">
        <v>46357</v>
      </c>
      <c r="C2935" t="s">
        <v>23</v>
      </c>
      <c r="D2935" t="s">
        <v>15</v>
      </c>
      <c r="E2935" t="s">
        <v>16</v>
      </c>
      <c r="F2935" t="s">
        <v>19</v>
      </c>
      <c r="G2935">
        <v>246</v>
      </c>
      <c r="H2935">
        <v>125.46</v>
      </c>
      <c r="I2935">
        <v>91.97</v>
      </c>
      <c r="J2935">
        <v>4.07</v>
      </c>
      <c r="K2935">
        <v>30863.16</v>
      </c>
      <c r="L2935">
        <v>22624.62</v>
      </c>
      <c r="M2935">
        <v>1001.22</v>
      </c>
    </row>
    <row r="2936" spans="2:13" x14ac:dyDescent="0.3">
      <c r="B2936" s="5">
        <v>46357</v>
      </c>
      <c r="C2936" t="s">
        <v>24</v>
      </c>
      <c r="D2936" t="s">
        <v>15</v>
      </c>
      <c r="E2936" t="s">
        <v>21</v>
      </c>
      <c r="F2936" t="s">
        <v>19</v>
      </c>
      <c r="G2936">
        <v>48</v>
      </c>
      <c r="H2936">
        <v>197.38</v>
      </c>
      <c r="I2936">
        <v>155.01</v>
      </c>
      <c r="J2936">
        <v>4.07</v>
      </c>
      <c r="K2936">
        <v>9474.24</v>
      </c>
      <c r="L2936">
        <v>7440.48</v>
      </c>
      <c r="M2936">
        <v>195.36</v>
      </c>
    </row>
    <row r="2937" spans="2:13" x14ac:dyDescent="0.3">
      <c r="B2937" s="5">
        <v>46357</v>
      </c>
      <c r="C2937" t="s">
        <v>34</v>
      </c>
      <c r="D2937" t="s">
        <v>32</v>
      </c>
      <c r="E2937" t="s">
        <v>20</v>
      </c>
      <c r="F2937" t="s">
        <v>19</v>
      </c>
      <c r="G2937">
        <v>128</v>
      </c>
      <c r="H2937">
        <v>88.72</v>
      </c>
      <c r="I2937">
        <v>72.849999999999994</v>
      </c>
      <c r="J2937">
        <v>4.07</v>
      </c>
      <c r="K2937">
        <v>11356.16</v>
      </c>
      <c r="L2937">
        <v>9324.7999999999993</v>
      </c>
      <c r="M2937">
        <v>520.96</v>
      </c>
    </row>
    <row r="2938" spans="2:13" x14ac:dyDescent="0.3">
      <c r="B2938" s="5">
        <v>46357</v>
      </c>
      <c r="C2938" t="s">
        <v>34</v>
      </c>
      <c r="D2938" t="s">
        <v>32</v>
      </c>
      <c r="E2938" t="s">
        <v>21</v>
      </c>
      <c r="F2938" t="s">
        <v>19</v>
      </c>
      <c r="G2938">
        <v>79</v>
      </c>
      <c r="H2938">
        <v>96.99</v>
      </c>
      <c r="I2938">
        <v>72.930000000000007</v>
      </c>
      <c r="J2938">
        <v>4.07</v>
      </c>
      <c r="K2938">
        <v>7662.21</v>
      </c>
      <c r="L2938">
        <v>5761.47</v>
      </c>
      <c r="M2938">
        <v>321.53000000000003</v>
      </c>
    </row>
    <row r="2939" spans="2:13" x14ac:dyDescent="0.3">
      <c r="B2939" s="5">
        <v>46357</v>
      </c>
      <c r="C2939" t="s">
        <v>46</v>
      </c>
      <c r="D2939" t="s">
        <v>47</v>
      </c>
      <c r="E2939" t="s">
        <v>16</v>
      </c>
      <c r="F2939" t="s">
        <v>19</v>
      </c>
      <c r="G2939">
        <v>107</v>
      </c>
      <c r="H2939">
        <v>150.86000000000001</v>
      </c>
      <c r="I2939">
        <v>93.35</v>
      </c>
      <c r="J2939">
        <v>4.07</v>
      </c>
      <c r="K2939">
        <v>16142.020000000002</v>
      </c>
      <c r="L2939">
        <v>9988.4499999999989</v>
      </c>
      <c r="M2939">
        <v>435.49</v>
      </c>
    </row>
    <row r="2940" spans="2:13" x14ac:dyDescent="0.3">
      <c r="B2940" s="5">
        <v>46357</v>
      </c>
      <c r="C2940" t="s">
        <v>49</v>
      </c>
      <c r="D2940" t="s">
        <v>47</v>
      </c>
      <c r="E2940" t="s">
        <v>20</v>
      </c>
      <c r="F2940" t="s">
        <v>19</v>
      </c>
      <c r="G2940">
        <v>32</v>
      </c>
      <c r="H2940">
        <v>216.85</v>
      </c>
      <c r="I2940">
        <v>157.63999999999999</v>
      </c>
      <c r="J2940">
        <v>4.07</v>
      </c>
      <c r="K2940">
        <v>6939.2</v>
      </c>
      <c r="L2940">
        <v>5044.4799999999996</v>
      </c>
      <c r="M2940">
        <v>130.24</v>
      </c>
    </row>
    <row r="2941" spans="2:13" x14ac:dyDescent="0.3">
      <c r="B2941" s="5">
        <v>46357</v>
      </c>
      <c r="C2941" t="s">
        <v>44</v>
      </c>
      <c r="D2941" t="s">
        <v>42</v>
      </c>
      <c r="E2941" t="s">
        <v>16</v>
      </c>
      <c r="F2941" t="s">
        <v>19</v>
      </c>
      <c r="G2941">
        <v>42</v>
      </c>
      <c r="H2941">
        <v>217.61</v>
      </c>
      <c r="I2941">
        <v>127.79</v>
      </c>
      <c r="J2941">
        <v>4.07</v>
      </c>
      <c r="K2941">
        <v>9139.6200000000008</v>
      </c>
      <c r="L2941">
        <v>5367.18</v>
      </c>
      <c r="M2941">
        <v>170.94</v>
      </c>
    </row>
    <row r="2942" spans="2:13" x14ac:dyDescent="0.3">
      <c r="B2942" s="5">
        <v>46357</v>
      </c>
      <c r="C2942" t="s">
        <v>45</v>
      </c>
      <c r="D2942" t="s">
        <v>42</v>
      </c>
      <c r="E2942" t="s">
        <v>21</v>
      </c>
      <c r="F2942" t="s">
        <v>19</v>
      </c>
      <c r="G2942">
        <v>29</v>
      </c>
      <c r="H2942">
        <v>96.96</v>
      </c>
      <c r="I2942">
        <v>58.02</v>
      </c>
      <c r="J2942">
        <v>4.07</v>
      </c>
      <c r="K2942">
        <v>2811.8399999999997</v>
      </c>
      <c r="L2942">
        <v>1682.5800000000002</v>
      </c>
      <c r="M2942">
        <v>118.03</v>
      </c>
    </row>
    <row r="2943" spans="2:13" x14ac:dyDescent="0.3">
      <c r="B2943" s="5">
        <v>46357</v>
      </c>
      <c r="C2943" t="s">
        <v>36</v>
      </c>
      <c r="D2943" t="s">
        <v>37</v>
      </c>
      <c r="E2943" t="s">
        <v>16</v>
      </c>
      <c r="F2943" t="s">
        <v>19</v>
      </c>
      <c r="G2943">
        <v>109</v>
      </c>
      <c r="H2943">
        <v>187.17</v>
      </c>
      <c r="I2943">
        <v>140.83000000000001</v>
      </c>
      <c r="J2943">
        <v>4.07</v>
      </c>
      <c r="K2943">
        <v>20401.53</v>
      </c>
      <c r="L2943">
        <v>15350.470000000001</v>
      </c>
      <c r="M2943">
        <v>443.63000000000005</v>
      </c>
    </row>
    <row r="2944" spans="2:13" x14ac:dyDescent="0.3">
      <c r="B2944" s="5">
        <v>46357</v>
      </c>
      <c r="C2944" t="s">
        <v>39</v>
      </c>
      <c r="D2944" t="s">
        <v>37</v>
      </c>
      <c r="E2944" t="s">
        <v>16</v>
      </c>
      <c r="F2944" t="s">
        <v>19</v>
      </c>
      <c r="G2944">
        <v>28</v>
      </c>
      <c r="H2944">
        <v>324.67</v>
      </c>
      <c r="I2944">
        <v>240.92</v>
      </c>
      <c r="J2944">
        <v>4.07</v>
      </c>
      <c r="K2944">
        <v>9090.76</v>
      </c>
      <c r="L2944">
        <v>6745.7599999999993</v>
      </c>
      <c r="M2944">
        <v>113.96000000000001</v>
      </c>
    </row>
    <row r="2945" spans="2:13" x14ac:dyDescent="0.3">
      <c r="B2945" s="5">
        <v>46023</v>
      </c>
      <c r="C2945" t="s">
        <v>50</v>
      </c>
      <c r="D2945" t="s">
        <v>47</v>
      </c>
      <c r="E2945" t="s">
        <v>21</v>
      </c>
      <c r="F2945" t="s">
        <v>19</v>
      </c>
      <c r="G2945">
        <v>40</v>
      </c>
      <c r="H2945">
        <v>87.15</v>
      </c>
      <c r="I2945">
        <v>55.62</v>
      </c>
      <c r="J2945">
        <v>4.03</v>
      </c>
      <c r="K2945">
        <v>3486</v>
      </c>
      <c r="L2945">
        <v>2224.7999999999997</v>
      </c>
      <c r="M2945">
        <v>161.20000000000002</v>
      </c>
    </row>
    <row r="2946" spans="2:13" x14ac:dyDescent="0.3">
      <c r="B2946" s="5">
        <v>46023</v>
      </c>
      <c r="C2946" t="s">
        <v>45</v>
      </c>
      <c r="D2946" t="s">
        <v>42</v>
      </c>
      <c r="E2946" t="s">
        <v>20</v>
      </c>
      <c r="F2946" t="s">
        <v>19</v>
      </c>
      <c r="G2946">
        <v>31</v>
      </c>
      <c r="H2946">
        <v>88.5</v>
      </c>
      <c r="I2946">
        <v>58.06</v>
      </c>
      <c r="J2946">
        <v>4.03</v>
      </c>
      <c r="K2946">
        <v>2743.5</v>
      </c>
      <c r="L2946">
        <v>1799.8600000000001</v>
      </c>
      <c r="M2946">
        <v>124.93</v>
      </c>
    </row>
    <row r="2947" spans="2:13" x14ac:dyDescent="0.3">
      <c r="B2947" s="5">
        <v>46023</v>
      </c>
      <c r="C2947" t="s">
        <v>29</v>
      </c>
      <c r="D2947" t="s">
        <v>27</v>
      </c>
      <c r="E2947" t="s">
        <v>16</v>
      </c>
      <c r="F2947" t="s">
        <v>19</v>
      </c>
      <c r="G2947">
        <v>88</v>
      </c>
      <c r="H2947">
        <v>155.11000000000001</v>
      </c>
      <c r="I2947">
        <v>109.22</v>
      </c>
      <c r="J2947">
        <v>4.03</v>
      </c>
      <c r="K2947">
        <v>13649.68</v>
      </c>
      <c r="L2947">
        <v>9611.36</v>
      </c>
      <c r="M2947">
        <v>354.64000000000004</v>
      </c>
    </row>
    <row r="2948" spans="2:13" x14ac:dyDescent="0.3">
      <c r="B2948" s="5">
        <v>46023</v>
      </c>
      <c r="C2948" t="s">
        <v>38</v>
      </c>
      <c r="D2948" t="s">
        <v>37</v>
      </c>
      <c r="E2948" t="s">
        <v>20</v>
      </c>
      <c r="F2948" t="s">
        <v>19</v>
      </c>
      <c r="G2948">
        <v>26</v>
      </c>
      <c r="H2948">
        <v>198.2</v>
      </c>
      <c r="I2948">
        <v>170.18</v>
      </c>
      <c r="J2948">
        <v>4.03</v>
      </c>
      <c r="K2948">
        <v>5153.2</v>
      </c>
      <c r="L2948">
        <v>4424.68</v>
      </c>
      <c r="M2948">
        <v>104.78</v>
      </c>
    </row>
    <row r="2949" spans="2:13" x14ac:dyDescent="0.3">
      <c r="B2949" s="5">
        <v>46023</v>
      </c>
      <c r="C2949" t="s">
        <v>39</v>
      </c>
      <c r="D2949" t="s">
        <v>37</v>
      </c>
      <c r="E2949" t="s">
        <v>20</v>
      </c>
      <c r="F2949" t="s">
        <v>19</v>
      </c>
      <c r="G2949">
        <v>16</v>
      </c>
      <c r="H2949">
        <v>280.39</v>
      </c>
      <c r="I2949">
        <v>240.87</v>
      </c>
      <c r="J2949">
        <v>4.03</v>
      </c>
      <c r="K2949">
        <v>4486.24</v>
      </c>
      <c r="L2949">
        <v>3853.92</v>
      </c>
      <c r="M2949">
        <v>64.48</v>
      </c>
    </row>
    <row r="2950" spans="2:13" x14ac:dyDescent="0.3">
      <c r="B2950" s="5">
        <v>46023</v>
      </c>
      <c r="C2950" t="s">
        <v>39</v>
      </c>
      <c r="D2950" t="s">
        <v>37</v>
      </c>
      <c r="E2950" t="s">
        <v>21</v>
      </c>
      <c r="F2950" t="s">
        <v>19</v>
      </c>
      <c r="G2950">
        <v>9</v>
      </c>
      <c r="H2950">
        <v>308.39</v>
      </c>
      <c r="I2950">
        <v>241.13</v>
      </c>
      <c r="J2950">
        <v>4.03</v>
      </c>
      <c r="K2950">
        <v>2775.5099999999998</v>
      </c>
      <c r="L2950">
        <v>2170.17</v>
      </c>
      <c r="M2950">
        <v>36.270000000000003</v>
      </c>
    </row>
    <row r="2951" spans="2:13" x14ac:dyDescent="0.3">
      <c r="B2951" s="5">
        <v>46054</v>
      </c>
      <c r="C2951" t="s">
        <v>50</v>
      </c>
      <c r="D2951" t="s">
        <v>47</v>
      </c>
      <c r="E2951" t="s">
        <v>21</v>
      </c>
      <c r="F2951" t="s">
        <v>19</v>
      </c>
      <c r="G2951">
        <v>37</v>
      </c>
      <c r="H2951">
        <v>87.15</v>
      </c>
      <c r="I2951">
        <v>55.62</v>
      </c>
      <c r="J2951">
        <v>4.03</v>
      </c>
      <c r="K2951">
        <v>3224.55</v>
      </c>
      <c r="L2951">
        <v>2057.94</v>
      </c>
      <c r="M2951">
        <v>149.11000000000001</v>
      </c>
    </row>
    <row r="2952" spans="2:13" x14ac:dyDescent="0.3">
      <c r="B2952" s="5">
        <v>46054</v>
      </c>
      <c r="C2952" t="s">
        <v>45</v>
      </c>
      <c r="D2952" t="s">
        <v>42</v>
      </c>
      <c r="E2952" t="s">
        <v>20</v>
      </c>
      <c r="F2952" t="s">
        <v>19</v>
      </c>
      <c r="G2952">
        <v>30</v>
      </c>
      <c r="H2952">
        <v>88.5</v>
      </c>
      <c r="I2952">
        <v>58.06</v>
      </c>
      <c r="J2952">
        <v>4.03</v>
      </c>
      <c r="K2952">
        <v>2655</v>
      </c>
      <c r="L2952">
        <v>1741.8000000000002</v>
      </c>
      <c r="M2952">
        <v>120.9</v>
      </c>
    </row>
    <row r="2953" spans="2:13" x14ac:dyDescent="0.3">
      <c r="B2953" s="5">
        <v>46054</v>
      </c>
      <c r="C2953" t="s">
        <v>29</v>
      </c>
      <c r="D2953" t="s">
        <v>27</v>
      </c>
      <c r="E2953" t="s">
        <v>16</v>
      </c>
      <c r="F2953" t="s">
        <v>19</v>
      </c>
      <c r="G2953">
        <v>87</v>
      </c>
      <c r="H2953">
        <v>155.11000000000001</v>
      </c>
      <c r="I2953">
        <v>109.22</v>
      </c>
      <c r="J2953">
        <v>4.03</v>
      </c>
      <c r="K2953">
        <v>13494.570000000002</v>
      </c>
      <c r="L2953">
        <v>9502.14</v>
      </c>
      <c r="M2953">
        <v>350.61</v>
      </c>
    </row>
    <row r="2954" spans="2:13" x14ac:dyDescent="0.3">
      <c r="B2954" s="5">
        <v>46054</v>
      </c>
      <c r="C2954" t="s">
        <v>38</v>
      </c>
      <c r="D2954" t="s">
        <v>37</v>
      </c>
      <c r="E2954" t="s">
        <v>20</v>
      </c>
      <c r="F2954" t="s">
        <v>19</v>
      </c>
      <c r="G2954">
        <v>25</v>
      </c>
      <c r="H2954">
        <v>198.2</v>
      </c>
      <c r="I2954">
        <v>170.18</v>
      </c>
      <c r="J2954">
        <v>4.03</v>
      </c>
      <c r="K2954">
        <v>4955</v>
      </c>
      <c r="L2954">
        <v>4254.5</v>
      </c>
      <c r="M2954">
        <v>100.75</v>
      </c>
    </row>
    <row r="2955" spans="2:13" x14ac:dyDescent="0.3">
      <c r="B2955" s="5">
        <v>46054</v>
      </c>
      <c r="C2955" t="s">
        <v>39</v>
      </c>
      <c r="D2955" t="s">
        <v>37</v>
      </c>
      <c r="E2955" t="s">
        <v>20</v>
      </c>
      <c r="F2955" t="s">
        <v>19</v>
      </c>
      <c r="G2955">
        <v>16</v>
      </c>
      <c r="H2955">
        <v>280.39</v>
      </c>
      <c r="I2955">
        <v>240.87</v>
      </c>
      <c r="J2955">
        <v>4.03</v>
      </c>
      <c r="K2955">
        <v>4486.24</v>
      </c>
      <c r="L2955">
        <v>3853.92</v>
      </c>
      <c r="M2955">
        <v>64.48</v>
      </c>
    </row>
    <row r="2956" spans="2:13" x14ac:dyDescent="0.3">
      <c r="B2956" s="5">
        <v>46054</v>
      </c>
      <c r="C2956" t="s">
        <v>39</v>
      </c>
      <c r="D2956" t="s">
        <v>37</v>
      </c>
      <c r="E2956" t="s">
        <v>21</v>
      </c>
      <c r="F2956" t="s">
        <v>19</v>
      </c>
      <c r="G2956">
        <v>10</v>
      </c>
      <c r="H2956">
        <v>308.39</v>
      </c>
      <c r="I2956">
        <v>241.13</v>
      </c>
      <c r="J2956">
        <v>4.03</v>
      </c>
      <c r="K2956">
        <v>3083.8999999999996</v>
      </c>
      <c r="L2956">
        <v>2411.3000000000002</v>
      </c>
      <c r="M2956">
        <v>40.300000000000004</v>
      </c>
    </row>
    <row r="2957" spans="2:13" x14ac:dyDescent="0.3">
      <c r="B2957" s="5">
        <v>46082</v>
      </c>
      <c r="C2957" t="s">
        <v>50</v>
      </c>
      <c r="D2957" t="s">
        <v>47</v>
      </c>
      <c r="E2957" t="s">
        <v>21</v>
      </c>
      <c r="F2957" t="s">
        <v>19</v>
      </c>
      <c r="G2957">
        <v>40</v>
      </c>
      <c r="H2957">
        <v>87.15</v>
      </c>
      <c r="I2957">
        <v>55.62</v>
      </c>
      <c r="J2957">
        <v>4.03</v>
      </c>
      <c r="K2957">
        <v>3486</v>
      </c>
      <c r="L2957">
        <v>2224.7999999999997</v>
      </c>
      <c r="M2957">
        <v>161.20000000000002</v>
      </c>
    </row>
    <row r="2958" spans="2:13" x14ac:dyDescent="0.3">
      <c r="B2958" s="5">
        <v>46082</v>
      </c>
      <c r="C2958" t="s">
        <v>45</v>
      </c>
      <c r="D2958" t="s">
        <v>42</v>
      </c>
      <c r="E2958" t="s">
        <v>20</v>
      </c>
      <c r="F2958" t="s">
        <v>19</v>
      </c>
      <c r="G2958">
        <v>31</v>
      </c>
      <c r="H2958">
        <v>88.5</v>
      </c>
      <c r="I2958">
        <v>58.06</v>
      </c>
      <c r="J2958">
        <v>4.03</v>
      </c>
      <c r="K2958">
        <v>2743.5</v>
      </c>
      <c r="L2958">
        <v>1799.8600000000001</v>
      </c>
      <c r="M2958">
        <v>124.93</v>
      </c>
    </row>
    <row r="2959" spans="2:13" x14ac:dyDescent="0.3">
      <c r="B2959" s="5">
        <v>46082</v>
      </c>
      <c r="C2959" t="s">
        <v>29</v>
      </c>
      <c r="D2959" t="s">
        <v>27</v>
      </c>
      <c r="E2959" t="s">
        <v>16</v>
      </c>
      <c r="F2959" t="s">
        <v>19</v>
      </c>
      <c r="G2959">
        <v>87</v>
      </c>
      <c r="H2959">
        <v>155.11000000000001</v>
      </c>
      <c r="I2959">
        <v>109.22</v>
      </c>
      <c r="J2959">
        <v>4.03</v>
      </c>
      <c r="K2959">
        <v>13494.570000000002</v>
      </c>
      <c r="L2959">
        <v>9502.14</v>
      </c>
      <c r="M2959">
        <v>350.61</v>
      </c>
    </row>
    <row r="2960" spans="2:13" x14ac:dyDescent="0.3">
      <c r="B2960" s="5">
        <v>46082</v>
      </c>
      <c r="C2960" t="s">
        <v>38</v>
      </c>
      <c r="D2960" t="s">
        <v>37</v>
      </c>
      <c r="E2960" t="s">
        <v>20</v>
      </c>
      <c r="F2960" t="s">
        <v>19</v>
      </c>
      <c r="G2960">
        <v>29</v>
      </c>
      <c r="H2960">
        <v>198.2</v>
      </c>
      <c r="I2960">
        <v>170.18</v>
      </c>
      <c r="J2960">
        <v>4.03</v>
      </c>
      <c r="K2960">
        <v>5747.7999999999993</v>
      </c>
      <c r="L2960">
        <v>4935.22</v>
      </c>
      <c r="M2960">
        <v>116.87</v>
      </c>
    </row>
    <row r="2961" spans="2:13" x14ac:dyDescent="0.3">
      <c r="B2961" s="5">
        <v>46082</v>
      </c>
      <c r="C2961" t="s">
        <v>39</v>
      </c>
      <c r="D2961" t="s">
        <v>37</v>
      </c>
      <c r="E2961" t="s">
        <v>20</v>
      </c>
      <c r="F2961" t="s">
        <v>19</v>
      </c>
      <c r="G2961">
        <v>18</v>
      </c>
      <c r="H2961">
        <v>280.39</v>
      </c>
      <c r="I2961">
        <v>240.87</v>
      </c>
      <c r="J2961">
        <v>4.03</v>
      </c>
      <c r="K2961">
        <v>5047.0199999999995</v>
      </c>
      <c r="L2961">
        <v>4335.66</v>
      </c>
      <c r="M2961">
        <v>72.540000000000006</v>
      </c>
    </row>
    <row r="2962" spans="2:13" x14ac:dyDescent="0.3">
      <c r="B2962" s="5">
        <v>46082</v>
      </c>
      <c r="C2962" t="s">
        <v>39</v>
      </c>
      <c r="D2962" t="s">
        <v>37</v>
      </c>
      <c r="E2962" t="s">
        <v>21</v>
      </c>
      <c r="F2962" t="s">
        <v>19</v>
      </c>
      <c r="G2962">
        <v>12</v>
      </c>
      <c r="H2962">
        <v>308.39</v>
      </c>
      <c r="I2962">
        <v>241.13</v>
      </c>
      <c r="J2962">
        <v>4.03</v>
      </c>
      <c r="K2962">
        <v>3700.68</v>
      </c>
      <c r="L2962">
        <v>2893.56</v>
      </c>
      <c r="M2962">
        <v>48.36</v>
      </c>
    </row>
    <row r="2963" spans="2:13" x14ac:dyDescent="0.3">
      <c r="B2963" s="5">
        <v>46113</v>
      </c>
      <c r="C2963" t="s">
        <v>50</v>
      </c>
      <c r="D2963" t="s">
        <v>47</v>
      </c>
      <c r="E2963" t="s">
        <v>21</v>
      </c>
      <c r="F2963" t="s">
        <v>19</v>
      </c>
      <c r="G2963">
        <v>40</v>
      </c>
      <c r="H2963">
        <v>87.15</v>
      </c>
      <c r="I2963">
        <v>55.62</v>
      </c>
      <c r="J2963">
        <v>4.03</v>
      </c>
      <c r="K2963">
        <v>3486</v>
      </c>
      <c r="L2963">
        <v>2224.7999999999997</v>
      </c>
      <c r="M2963">
        <v>161.20000000000002</v>
      </c>
    </row>
    <row r="2964" spans="2:13" x14ac:dyDescent="0.3">
      <c r="B2964" s="5">
        <v>46113</v>
      </c>
      <c r="C2964" t="s">
        <v>45</v>
      </c>
      <c r="D2964" t="s">
        <v>42</v>
      </c>
      <c r="E2964" t="s">
        <v>20</v>
      </c>
      <c r="F2964" t="s">
        <v>19</v>
      </c>
      <c r="G2964">
        <v>33</v>
      </c>
      <c r="H2964">
        <v>88.5</v>
      </c>
      <c r="I2964">
        <v>58.06</v>
      </c>
      <c r="J2964">
        <v>4.03</v>
      </c>
      <c r="K2964">
        <v>2920.5</v>
      </c>
      <c r="L2964">
        <v>1915.98</v>
      </c>
      <c r="M2964">
        <v>132.99</v>
      </c>
    </row>
    <row r="2965" spans="2:13" x14ac:dyDescent="0.3">
      <c r="B2965" s="5">
        <v>46113</v>
      </c>
      <c r="C2965" t="s">
        <v>29</v>
      </c>
      <c r="D2965" t="s">
        <v>27</v>
      </c>
      <c r="E2965" t="s">
        <v>16</v>
      </c>
      <c r="F2965" t="s">
        <v>19</v>
      </c>
      <c r="G2965">
        <v>89</v>
      </c>
      <c r="H2965">
        <v>155.11000000000001</v>
      </c>
      <c r="I2965">
        <v>109.22</v>
      </c>
      <c r="J2965">
        <v>4.03</v>
      </c>
      <c r="K2965">
        <v>13804.79</v>
      </c>
      <c r="L2965">
        <v>9720.58</v>
      </c>
      <c r="M2965">
        <v>358.67</v>
      </c>
    </row>
    <row r="2966" spans="2:13" x14ac:dyDescent="0.3">
      <c r="B2966" s="5">
        <v>46113</v>
      </c>
      <c r="C2966" t="s">
        <v>38</v>
      </c>
      <c r="D2966" t="s">
        <v>37</v>
      </c>
      <c r="E2966" t="s">
        <v>20</v>
      </c>
      <c r="F2966" t="s">
        <v>19</v>
      </c>
      <c r="G2966">
        <v>33</v>
      </c>
      <c r="H2966">
        <v>198.2</v>
      </c>
      <c r="I2966">
        <v>170.18</v>
      </c>
      <c r="J2966">
        <v>4.03</v>
      </c>
      <c r="K2966">
        <v>6540.5999999999995</v>
      </c>
      <c r="L2966">
        <v>5615.9400000000005</v>
      </c>
      <c r="M2966">
        <v>132.99</v>
      </c>
    </row>
    <row r="2967" spans="2:13" x14ac:dyDescent="0.3">
      <c r="B2967" s="5">
        <v>46113</v>
      </c>
      <c r="C2967" t="s">
        <v>39</v>
      </c>
      <c r="D2967" t="s">
        <v>37</v>
      </c>
      <c r="E2967" t="s">
        <v>20</v>
      </c>
      <c r="F2967" t="s">
        <v>19</v>
      </c>
      <c r="G2967">
        <v>20</v>
      </c>
      <c r="H2967">
        <v>280.39</v>
      </c>
      <c r="I2967">
        <v>240.87</v>
      </c>
      <c r="J2967">
        <v>4.03</v>
      </c>
      <c r="K2967">
        <v>5607.7999999999993</v>
      </c>
      <c r="L2967">
        <v>4817.3999999999996</v>
      </c>
      <c r="M2967">
        <v>80.600000000000009</v>
      </c>
    </row>
    <row r="2968" spans="2:13" x14ac:dyDescent="0.3">
      <c r="B2968" s="5">
        <v>46113</v>
      </c>
      <c r="C2968" t="s">
        <v>39</v>
      </c>
      <c r="D2968" t="s">
        <v>37</v>
      </c>
      <c r="E2968" t="s">
        <v>21</v>
      </c>
      <c r="F2968" t="s">
        <v>19</v>
      </c>
      <c r="G2968">
        <v>12</v>
      </c>
      <c r="H2968">
        <v>308.39</v>
      </c>
      <c r="I2968">
        <v>241.13</v>
      </c>
      <c r="J2968">
        <v>4.03</v>
      </c>
      <c r="K2968">
        <v>3700.68</v>
      </c>
      <c r="L2968">
        <v>2893.56</v>
      </c>
      <c r="M2968">
        <v>48.36</v>
      </c>
    </row>
    <row r="2969" spans="2:13" x14ac:dyDescent="0.3">
      <c r="B2969" s="5">
        <v>46143</v>
      </c>
      <c r="C2969" t="s">
        <v>50</v>
      </c>
      <c r="D2969" t="s">
        <v>47</v>
      </c>
      <c r="E2969" t="s">
        <v>21</v>
      </c>
      <c r="F2969" t="s">
        <v>19</v>
      </c>
      <c r="G2969">
        <v>40</v>
      </c>
      <c r="H2969">
        <v>87.15</v>
      </c>
      <c r="I2969">
        <v>55.62</v>
      </c>
      <c r="J2969">
        <v>4.03</v>
      </c>
      <c r="K2969">
        <v>3486</v>
      </c>
      <c r="L2969">
        <v>2224.7999999999997</v>
      </c>
      <c r="M2969">
        <v>161.20000000000002</v>
      </c>
    </row>
    <row r="2970" spans="2:13" x14ac:dyDescent="0.3">
      <c r="B2970" s="5">
        <v>46143</v>
      </c>
      <c r="C2970" t="s">
        <v>45</v>
      </c>
      <c r="D2970" t="s">
        <v>42</v>
      </c>
      <c r="E2970" t="s">
        <v>20</v>
      </c>
      <c r="F2970" t="s">
        <v>19</v>
      </c>
      <c r="G2970">
        <v>32</v>
      </c>
      <c r="H2970">
        <v>88.5</v>
      </c>
      <c r="I2970">
        <v>58.06</v>
      </c>
      <c r="J2970">
        <v>4.03</v>
      </c>
      <c r="K2970">
        <v>2832</v>
      </c>
      <c r="L2970">
        <v>1857.92</v>
      </c>
      <c r="M2970">
        <v>128.96</v>
      </c>
    </row>
    <row r="2971" spans="2:13" x14ac:dyDescent="0.3">
      <c r="B2971" s="5">
        <v>46143</v>
      </c>
      <c r="C2971" t="s">
        <v>29</v>
      </c>
      <c r="D2971" t="s">
        <v>27</v>
      </c>
      <c r="E2971" t="s">
        <v>16</v>
      </c>
      <c r="F2971" t="s">
        <v>19</v>
      </c>
      <c r="G2971">
        <v>100</v>
      </c>
      <c r="H2971">
        <v>155.11000000000001</v>
      </c>
      <c r="I2971">
        <v>109.22</v>
      </c>
      <c r="J2971">
        <v>4.03</v>
      </c>
      <c r="K2971">
        <v>15511.000000000002</v>
      </c>
      <c r="L2971">
        <v>10922</v>
      </c>
      <c r="M2971">
        <v>403</v>
      </c>
    </row>
    <row r="2972" spans="2:13" x14ac:dyDescent="0.3">
      <c r="B2972" s="5">
        <v>46143</v>
      </c>
      <c r="C2972" t="s">
        <v>38</v>
      </c>
      <c r="D2972" t="s">
        <v>37</v>
      </c>
      <c r="E2972" t="s">
        <v>20</v>
      </c>
      <c r="F2972" t="s">
        <v>19</v>
      </c>
      <c r="G2972">
        <v>42</v>
      </c>
      <c r="H2972">
        <v>198.2</v>
      </c>
      <c r="I2972">
        <v>170.18</v>
      </c>
      <c r="J2972">
        <v>4.03</v>
      </c>
      <c r="K2972">
        <v>8324.4</v>
      </c>
      <c r="L2972">
        <v>7147.56</v>
      </c>
      <c r="M2972">
        <v>169.26000000000002</v>
      </c>
    </row>
    <row r="2973" spans="2:13" x14ac:dyDescent="0.3">
      <c r="B2973" s="5">
        <v>46143</v>
      </c>
      <c r="C2973" t="s">
        <v>39</v>
      </c>
      <c r="D2973" t="s">
        <v>37</v>
      </c>
      <c r="E2973" t="s">
        <v>20</v>
      </c>
      <c r="F2973" t="s">
        <v>19</v>
      </c>
      <c r="G2973">
        <v>26</v>
      </c>
      <c r="H2973">
        <v>280.39</v>
      </c>
      <c r="I2973">
        <v>240.87</v>
      </c>
      <c r="J2973">
        <v>4.03</v>
      </c>
      <c r="K2973">
        <v>7290.1399999999994</v>
      </c>
      <c r="L2973">
        <v>6262.62</v>
      </c>
      <c r="M2973">
        <v>104.78</v>
      </c>
    </row>
    <row r="2974" spans="2:13" x14ac:dyDescent="0.3">
      <c r="B2974" s="5">
        <v>46143</v>
      </c>
      <c r="C2974" t="s">
        <v>39</v>
      </c>
      <c r="D2974" t="s">
        <v>37</v>
      </c>
      <c r="E2974" t="s">
        <v>21</v>
      </c>
      <c r="F2974" t="s">
        <v>19</v>
      </c>
      <c r="G2974">
        <v>15</v>
      </c>
      <c r="H2974">
        <v>308.39</v>
      </c>
      <c r="I2974">
        <v>241.13</v>
      </c>
      <c r="J2974">
        <v>4.03</v>
      </c>
      <c r="K2974">
        <v>4625.8499999999995</v>
      </c>
      <c r="L2974">
        <v>3616.95</v>
      </c>
      <c r="M2974">
        <v>60.45</v>
      </c>
    </row>
    <row r="2975" spans="2:13" x14ac:dyDescent="0.3">
      <c r="B2975" s="5">
        <v>46174</v>
      </c>
      <c r="C2975" t="s">
        <v>50</v>
      </c>
      <c r="D2975" t="s">
        <v>47</v>
      </c>
      <c r="E2975" t="s">
        <v>21</v>
      </c>
      <c r="F2975" t="s">
        <v>19</v>
      </c>
      <c r="G2975">
        <v>41</v>
      </c>
      <c r="H2975">
        <v>87.15</v>
      </c>
      <c r="I2975">
        <v>55.62</v>
      </c>
      <c r="J2975">
        <v>4.03</v>
      </c>
      <c r="K2975">
        <v>3573.15</v>
      </c>
      <c r="L2975">
        <v>2280.42</v>
      </c>
      <c r="M2975">
        <v>165.23000000000002</v>
      </c>
    </row>
    <row r="2976" spans="2:13" x14ac:dyDescent="0.3">
      <c r="B2976" s="5">
        <v>46174</v>
      </c>
      <c r="C2976" t="s">
        <v>45</v>
      </c>
      <c r="D2976" t="s">
        <v>42</v>
      </c>
      <c r="E2976" t="s">
        <v>20</v>
      </c>
      <c r="F2976" t="s">
        <v>19</v>
      </c>
      <c r="G2976">
        <v>31</v>
      </c>
      <c r="H2976">
        <v>88.5</v>
      </c>
      <c r="I2976">
        <v>58.06</v>
      </c>
      <c r="J2976">
        <v>4.03</v>
      </c>
      <c r="K2976">
        <v>2743.5</v>
      </c>
      <c r="L2976">
        <v>1799.8600000000001</v>
      </c>
      <c r="M2976">
        <v>124.93</v>
      </c>
    </row>
    <row r="2977" spans="2:13" x14ac:dyDescent="0.3">
      <c r="B2977" s="5">
        <v>46174</v>
      </c>
      <c r="C2977" t="s">
        <v>29</v>
      </c>
      <c r="D2977" t="s">
        <v>27</v>
      </c>
      <c r="E2977" t="s">
        <v>16</v>
      </c>
      <c r="F2977" t="s">
        <v>19</v>
      </c>
      <c r="G2977">
        <v>98</v>
      </c>
      <c r="H2977">
        <v>155.11000000000001</v>
      </c>
      <c r="I2977">
        <v>109.22</v>
      </c>
      <c r="J2977">
        <v>4.03</v>
      </c>
      <c r="K2977">
        <v>15200.78</v>
      </c>
      <c r="L2977">
        <v>10703.56</v>
      </c>
      <c r="M2977">
        <v>394.94</v>
      </c>
    </row>
    <row r="2978" spans="2:13" x14ac:dyDescent="0.3">
      <c r="B2978" s="5">
        <v>46174</v>
      </c>
      <c r="C2978" t="s">
        <v>38</v>
      </c>
      <c r="D2978" t="s">
        <v>37</v>
      </c>
      <c r="E2978" t="s">
        <v>20</v>
      </c>
      <c r="F2978" t="s">
        <v>19</v>
      </c>
      <c r="G2978">
        <v>43</v>
      </c>
      <c r="H2978">
        <v>198.2</v>
      </c>
      <c r="I2978">
        <v>170.18</v>
      </c>
      <c r="J2978">
        <v>4.03</v>
      </c>
      <c r="K2978">
        <v>8522.6</v>
      </c>
      <c r="L2978">
        <v>7317.7400000000007</v>
      </c>
      <c r="M2978">
        <v>173.29000000000002</v>
      </c>
    </row>
    <row r="2979" spans="2:13" x14ac:dyDescent="0.3">
      <c r="B2979" s="5">
        <v>46174</v>
      </c>
      <c r="C2979" t="s">
        <v>39</v>
      </c>
      <c r="D2979" t="s">
        <v>37</v>
      </c>
      <c r="E2979" t="s">
        <v>20</v>
      </c>
      <c r="F2979" t="s">
        <v>19</v>
      </c>
      <c r="G2979">
        <v>25</v>
      </c>
      <c r="H2979">
        <v>280.39</v>
      </c>
      <c r="I2979">
        <v>240.87</v>
      </c>
      <c r="J2979">
        <v>4.03</v>
      </c>
      <c r="K2979">
        <v>7009.75</v>
      </c>
      <c r="L2979">
        <v>6021.75</v>
      </c>
      <c r="M2979">
        <v>100.75</v>
      </c>
    </row>
    <row r="2980" spans="2:13" x14ac:dyDescent="0.3">
      <c r="B2980" s="5">
        <v>46174</v>
      </c>
      <c r="C2980" t="s">
        <v>39</v>
      </c>
      <c r="D2980" t="s">
        <v>37</v>
      </c>
      <c r="E2980" t="s">
        <v>21</v>
      </c>
      <c r="F2980" t="s">
        <v>19</v>
      </c>
      <c r="G2980">
        <v>15</v>
      </c>
      <c r="H2980">
        <v>308.39</v>
      </c>
      <c r="I2980">
        <v>241.13</v>
      </c>
      <c r="J2980">
        <v>4.03</v>
      </c>
      <c r="K2980">
        <v>4625.8499999999995</v>
      </c>
      <c r="L2980">
        <v>3616.95</v>
      </c>
      <c r="M2980">
        <v>60.45</v>
      </c>
    </row>
    <row r="2981" spans="2:13" x14ac:dyDescent="0.3">
      <c r="B2981" s="5">
        <v>46204</v>
      </c>
      <c r="C2981" t="s">
        <v>50</v>
      </c>
      <c r="D2981" t="s">
        <v>47</v>
      </c>
      <c r="E2981" t="s">
        <v>21</v>
      </c>
      <c r="F2981" t="s">
        <v>19</v>
      </c>
      <c r="G2981">
        <v>38</v>
      </c>
      <c r="H2981">
        <v>87.15</v>
      </c>
      <c r="I2981">
        <v>55.62</v>
      </c>
      <c r="J2981">
        <v>4.03</v>
      </c>
      <c r="K2981">
        <v>3311.7000000000003</v>
      </c>
      <c r="L2981">
        <v>2113.56</v>
      </c>
      <c r="M2981">
        <v>153.14000000000001</v>
      </c>
    </row>
    <row r="2982" spans="2:13" x14ac:dyDescent="0.3">
      <c r="B2982" s="5">
        <v>46204</v>
      </c>
      <c r="C2982" t="s">
        <v>45</v>
      </c>
      <c r="D2982" t="s">
        <v>42</v>
      </c>
      <c r="E2982" t="s">
        <v>20</v>
      </c>
      <c r="F2982" t="s">
        <v>19</v>
      </c>
      <c r="G2982">
        <v>34</v>
      </c>
      <c r="H2982">
        <v>88.5</v>
      </c>
      <c r="I2982">
        <v>58.06</v>
      </c>
      <c r="J2982">
        <v>4.03</v>
      </c>
      <c r="K2982">
        <v>3009</v>
      </c>
      <c r="L2982">
        <v>1974.04</v>
      </c>
      <c r="M2982">
        <v>137.02000000000001</v>
      </c>
    </row>
    <row r="2983" spans="2:13" x14ac:dyDescent="0.3">
      <c r="B2983" s="5">
        <v>46204</v>
      </c>
      <c r="C2983" t="s">
        <v>29</v>
      </c>
      <c r="D2983" t="s">
        <v>27</v>
      </c>
      <c r="E2983" t="s">
        <v>16</v>
      </c>
      <c r="F2983" t="s">
        <v>19</v>
      </c>
      <c r="G2983">
        <v>93</v>
      </c>
      <c r="H2983">
        <v>155.11000000000001</v>
      </c>
      <c r="I2983">
        <v>109.22</v>
      </c>
      <c r="J2983">
        <v>4.03</v>
      </c>
      <c r="K2983">
        <v>14425.230000000001</v>
      </c>
      <c r="L2983">
        <v>10157.459999999999</v>
      </c>
      <c r="M2983">
        <v>374.79</v>
      </c>
    </row>
    <row r="2984" spans="2:13" x14ac:dyDescent="0.3">
      <c r="B2984" s="5">
        <v>46204</v>
      </c>
      <c r="C2984" t="s">
        <v>38</v>
      </c>
      <c r="D2984" t="s">
        <v>37</v>
      </c>
      <c r="E2984" t="s">
        <v>20</v>
      </c>
      <c r="F2984" t="s">
        <v>19</v>
      </c>
      <c r="G2984">
        <v>40</v>
      </c>
      <c r="H2984">
        <v>198.2</v>
      </c>
      <c r="I2984">
        <v>170.18</v>
      </c>
      <c r="J2984">
        <v>4.03</v>
      </c>
      <c r="K2984">
        <v>7928</v>
      </c>
      <c r="L2984">
        <v>6807.2000000000007</v>
      </c>
      <c r="M2984">
        <v>161.20000000000002</v>
      </c>
    </row>
    <row r="2985" spans="2:13" x14ac:dyDescent="0.3">
      <c r="B2985" s="5">
        <v>46204</v>
      </c>
      <c r="C2985" t="s">
        <v>39</v>
      </c>
      <c r="D2985" t="s">
        <v>37</v>
      </c>
      <c r="E2985" t="s">
        <v>20</v>
      </c>
      <c r="F2985" t="s">
        <v>19</v>
      </c>
      <c r="G2985">
        <v>25</v>
      </c>
      <c r="H2985">
        <v>280.39</v>
      </c>
      <c r="I2985">
        <v>240.87</v>
      </c>
      <c r="J2985">
        <v>4.03</v>
      </c>
      <c r="K2985">
        <v>7009.75</v>
      </c>
      <c r="L2985">
        <v>6021.75</v>
      </c>
      <c r="M2985">
        <v>100.75</v>
      </c>
    </row>
    <row r="2986" spans="2:13" x14ac:dyDescent="0.3">
      <c r="B2986" s="5">
        <v>46204</v>
      </c>
      <c r="C2986" t="s">
        <v>39</v>
      </c>
      <c r="D2986" t="s">
        <v>37</v>
      </c>
      <c r="E2986" t="s">
        <v>21</v>
      </c>
      <c r="F2986" t="s">
        <v>19</v>
      </c>
      <c r="G2986">
        <v>15</v>
      </c>
      <c r="H2986">
        <v>308.39</v>
      </c>
      <c r="I2986">
        <v>241.13</v>
      </c>
      <c r="J2986">
        <v>4.03</v>
      </c>
      <c r="K2986">
        <v>4625.8499999999995</v>
      </c>
      <c r="L2986">
        <v>3616.95</v>
      </c>
      <c r="M2986">
        <v>60.45</v>
      </c>
    </row>
    <row r="2987" spans="2:13" x14ac:dyDescent="0.3">
      <c r="B2987" s="5">
        <v>46235</v>
      </c>
      <c r="C2987" t="s">
        <v>50</v>
      </c>
      <c r="D2987" t="s">
        <v>47</v>
      </c>
      <c r="E2987" t="s">
        <v>21</v>
      </c>
      <c r="F2987" t="s">
        <v>19</v>
      </c>
      <c r="G2987">
        <v>38</v>
      </c>
      <c r="H2987">
        <v>87.15</v>
      </c>
      <c r="I2987">
        <v>55.62</v>
      </c>
      <c r="J2987">
        <v>4.03</v>
      </c>
      <c r="K2987">
        <v>3311.7000000000003</v>
      </c>
      <c r="L2987">
        <v>2113.56</v>
      </c>
      <c r="M2987">
        <v>153.14000000000001</v>
      </c>
    </row>
    <row r="2988" spans="2:13" x14ac:dyDescent="0.3">
      <c r="B2988" s="5">
        <v>46235</v>
      </c>
      <c r="C2988" t="s">
        <v>45</v>
      </c>
      <c r="D2988" t="s">
        <v>42</v>
      </c>
      <c r="E2988" t="s">
        <v>20</v>
      </c>
      <c r="F2988" t="s">
        <v>19</v>
      </c>
      <c r="G2988">
        <v>33</v>
      </c>
      <c r="H2988">
        <v>88.5</v>
      </c>
      <c r="I2988">
        <v>58.06</v>
      </c>
      <c r="J2988">
        <v>4.03</v>
      </c>
      <c r="K2988">
        <v>2920.5</v>
      </c>
      <c r="L2988">
        <v>1915.98</v>
      </c>
      <c r="M2988">
        <v>132.99</v>
      </c>
    </row>
    <row r="2989" spans="2:13" x14ac:dyDescent="0.3">
      <c r="B2989" s="5">
        <v>46235</v>
      </c>
      <c r="C2989" t="s">
        <v>29</v>
      </c>
      <c r="D2989" t="s">
        <v>27</v>
      </c>
      <c r="E2989" t="s">
        <v>16</v>
      </c>
      <c r="F2989" t="s">
        <v>19</v>
      </c>
      <c r="G2989">
        <v>100</v>
      </c>
      <c r="H2989">
        <v>155.11000000000001</v>
      </c>
      <c r="I2989">
        <v>109.22</v>
      </c>
      <c r="J2989">
        <v>4.03</v>
      </c>
      <c r="K2989">
        <v>15511.000000000002</v>
      </c>
      <c r="L2989">
        <v>10922</v>
      </c>
      <c r="M2989">
        <v>403</v>
      </c>
    </row>
    <row r="2990" spans="2:13" x14ac:dyDescent="0.3">
      <c r="B2990" s="5">
        <v>46235</v>
      </c>
      <c r="C2990" t="s">
        <v>38</v>
      </c>
      <c r="D2990" t="s">
        <v>37</v>
      </c>
      <c r="E2990" t="s">
        <v>20</v>
      </c>
      <c r="F2990" t="s">
        <v>19</v>
      </c>
      <c r="G2990">
        <v>35</v>
      </c>
      <c r="H2990">
        <v>198.2</v>
      </c>
      <c r="I2990">
        <v>170.18</v>
      </c>
      <c r="J2990">
        <v>4.03</v>
      </c>
      <c r="K2990">
        <v>6937</v>
      </c>
      <c r="L2990">
        <v>5956.3</v>
      </c>
      <c r="M2990">
        <v>141.05000000000001</v>
      </c>
    </row>
    <row r="2991" spans="2:13" x14ac:dyDescent="0.3">
      <c r="B2991" s="5">
        <v>46235</v>
      </c>
      <c r="C2991" t="s">
        <v>39</v>
      </c>
      <c r="D2991" t="s">
        <v>37</v>
      </c>
      <c r="E2991" t="s">
        <v>20</v>
      </c>
      <c r="F2991" t="s">
        <v>19</v>
      </c>
      <c r="G2991">
        <v>23</v>
      </c>
      <c r="H2991">
        <v>280.39</v>
      </c>
      <c r="I2991">
        <v>240.87</v>
      </c>
      <c r="J2991">
        <v>4.03</v>
      </c>
      <c r="K2991">
        <v>6448.9699999999993</v>
      </c>
      <c r="L2991">
        <v>5540.01</v>
      </c>
      <c r="M2991">
        <v>92.690000000000012</v>
      </c>
    </row>
    <row r="2992" spans="2:13" x14ac:dyDescent="0.3">
      <c r="B2992" s="5">
        <v>46235</v>
      </c>
      <c r="C2992" t="s">
        <v>39</v>
      </c>
      <c r="D2992" t="s">
        <v>37</v>
      </c>
      <c r="E2992" t="s">
        <v>21</v>
      </c>
      <c r="F2992" t="s">
        <v>19</v>
      </c>
      <c r="G2992">
        <v>14</v>
      </c>
      <c r="H2992">
        <v>308.39</v>
      </c>
      <c r="I2992">
        <v>241.13</v>
      </c>
      <c r="J2992">
        <v>4.03</v>
      </c>
      <c r="K2992">
        <v>4317.46</v>
      </c>
      <c r="L2992">
        <v>3375.8199999999997</v>
      </c>
      <c r="M2992">
        <v>56.42</v>
      </c>
    </row>
    <row r="2993" spans="2:13" x14ac:dyDescent="0.3">
      <c r="B2993" s="5">
        <v>46266</v>
      </c>
      <c r="C2993" t="s">
        <v>50</v>
      </c>
      <c r="D2993" t="s">
        <v>47</v>
      </c>
      <c r="E2993" t="s">
        <v>21</v>
      </c>
      <c r="F2993" t="s">
        <v>19</v>
      </c>
      <c r="G2993">
        <v>41</v>
      </c>
      <c r="H2993">
        <v>87.15</v>
      </c>
      <c r="I2993">
        <v>55.62</v>
      </c>
      <c r="J2993">
        <v>4.03</v>
      </c>
      <c r="K2993">
        <v>3573.15</v>
      </c>
      <c r="L2993">
        <v>2280.42</v>
      </c>
      <c r="M2993">
        <v>165.23000000000002</v>
      </c>
    </row>
    <row r="2994" spans="2:13" x14ac:dyDescent="0.3">
      <c r="B2994" s="5">
        <v>46266</v>
      </c>
      <c r="C2994" t="s">
        <v>45</v>
      </c>
      <c r="D2994" t="s">
        <v>42</v>
      </c>
      <c r="E2994" t="s">
        <v>20</v>
      </c>
      <c r="F2994" t="s">
        <v>19</v>
      </c>
      <c r="G2994">
        <v>33</v>
      </c>
      <c r="H2994">
        <v>88.5</v>
      </c>
      <c r="I2994">
        <v>58.06</v>
      </c>
      <c r="J2994">
        <v>4.03</v>
      </c>
      <c r="K2994">
        <v>2920.5</v>
      </c>
      <c r="L2994">
        <v>1915.98</v>
      </c>
      <c r="M2994">
        <v>132.99</v>
      </c>
    </row>
    <row r="2995" spans="2:13" x14ac:dyDescent="0.3">
      <c r="B2995" s="5">
        <v>46266</v>
      </c>
      <c r="C2995" t="s">
        <v>29</v>
      </c>
      <c r="D2995" t="s">
        <v>27</v>
      </c>
      <c r="E2995" t="s">
        <v>16</v>
      </c>
      <c r="F2995" t="s">
        <v>19</v>
      </c>
      <c r="G2995">
        <v>96</v>
      </c>
      <c r="H2995">
        <v>155.11000000000001</v>
      </c>
      <c r="I2995">
        <v>109.22</v>
      </c>
      <c r="J2995">
        <v>4.03</v>
      </c>
      <c r="K2995">
        <v>14890.560000000001</v>
      </c>
      <c r="L2995">
        <v>10485.119999999999</v>
      </c>
      <c r="M2995">
        <v>386.88</v>
      </c>
    </row>
    <row r="2996" spans="2:13" x14ac:dyDescent="0.3">
      <c r="B2996" s="5">
        <v>46266</v>
      </c>
      <c r="C2996" t="s">
        <v>38</v>
      </c>
      <c r="D2996" t="s">
        <v>37</v>
      </c>
      <c r="E2996" t="s">
        <v>20</v>
      </c>
      <c r="F2996" t="s">
        <v>19</v>
      </c>
      <c r="G2996">
        <v>33</v>
      </c>
      <c r="H2996">
        <v>198.2</v>
      </c>
      <c r="I2996">
        <v>170.18</v>
      </c>
      <c r="J2996">
        <v>4.03</v>
      </c>
      <c r="K2996">
        <v>6540.5999999999995</v>
      </c>
      <c r="L2996">
        <v>5615.9400000000005</v>
      </c>
      <c r="M2996">
        <v>132.99</v>
      </c>
    </row>
    <row r="2997" spans="2:13" x14ac:dyDescent="0.3">
      <c r="B2997" s="5">
        <v>46266</v>
      </c>
      <c r="C2997" t="s">
        <v>39</v>
      </c>
      <c r="D2997" t="s">
        <v>37</v>
      </c>
      <c r="E2997" t="s">
        <v>20</v>
      </c>
      <c r="F2997" t="s">
        <v>19</v>
      </c>
      <c r="G2997">
        <v>20</v>
      </c>
      <c r="H2997">
        <v>280.39</v>
      </c>
      <c r="I2997">
        <v>240.87</v>
      </c>
      <c r="J2997">
        <v>4.03</v>
      </c>
      <c r="K2997">
        <v>5607.7999999999993</v>
      </c>
      <c r="L2997">
        <v>4817.3999999999996</v>
      </c>
      <c r="M2997">
        <v>80.600000000000009</v>
      </c>
    </row>
    <row r="2998" spans="2:13" x14ac:dyDescent="0.3">
      <c r="B2998" s="5">
        <v>46266</v>
      </c>
      <c r="C2998" t="s">
        <v>39</v>
      </c>
      <c r="D2998" t="s">
        <v>37</v>
      </c>
      <c r="E2998" t="s">
        <v>21</v>
      </c>
      <c r="F2998" t="s">
        <v>19</v>
      </c>
      <c r="G2998">
        <v>12</v>
      </c>
      <c r="H2998">
        <v>308.39</v>
      </c>
      <c r="I2998">
        <v>241.13</v>
      </c>
      <c r="J2998">
        <v>4.03</v>
      </c>
      <c r="K2998">
        <v>3700.68</v>
      </c>
      <c r="L2998">
        <v>2893.56</v>
      </c>
      <c r="M2998">
        <v>48.36</v>
      </c>
    </row>
    <row r="2999" spans="2:13" x14ac:dyDescent="0.3">
      <c r="B2999" s="5">
        <v>46296</v>
      </c>
      <c r="C2999" t="s">
        <v>50</v>
      </c>
      <c r="D2999" t="s">
        <v>47</v>
      </c>
      <c r="E2999" t="s">
        <v>21</v>
      </c>
      <c r="F2999" t="s">
        <v>19</v>
      </c>
      <c r="G2999">
        <v>45</v>
      </c>
      <c r="H2999">
        <v>87.15</v>
      </c>
      <c r="I2999">
        <v>55.62</v>
      </c>
      <c r="J2999">
        <v>4.03</v>
      </c>
      <c r="K2999">
        <v>3921.7500000000005</v>
      </c>
      <c r="L2999">
        <v>2502.9</v>
      </c>
      <c r="M2999">
        <v>181.35000000000002</v>
      </c>
    </row>
    <row r="3000" spans="2:13" x14ac:dyDescent="0.3">
      <c r="B3000" s="5">
        <v>46296</v>
      </c>
      <c r="C3000" t="s">
        <v>45</v>
      </c>
      <c r="D3000" t="s">
        <v>42</v>
      </c>
      <c r="E3000" t="s">
        <v>20</v>
      </c>
      <c r="F3000" t="s">
        <v>19</v>
      </c>
      <c r="G3000">
        <v>37</v>
      </c>
      <c r="H3000">
        <v>88.5</v>
      </c>
      <c r="I3000">
        <v>58.06</v>
      </c>
      <c r="J3000">
        <v>4.03</v>
      </c>
      <c r="K3000">
        <v>3274.5</v>
      </c>
      <c r="L3000">
        <v>2148.2200000000003</v>
      </c>
      <c r="M3000">
        <v>149.11000000000001</v>
      </c>
    </row>
    <row r="3001" spans="2:13" x14ac:dyDescent="0.3">
      <c r="B3001" s="5">
        <v>46296</v>
      </c>
      <c r="C3001" t="s">
        <v>29</v>
      </c>
      <c r="D3001" t="s">
        <v>27</v>
      </c>
      <c r="E3001" t="s">
        <v>16</v>
      </c>
      <c r="F3001" t="s">
        <v>19</v>
      </c>
      <c r="G3001">
        <v>94</v>
      </c>
      <c r="H3001">
        <v>155.11000000000001</v>
      </c>
      <c r="I3001">
        <v>109.22</v>
      </c>
      <c r="J3001">
        <v>4.03</v>
      </c>
      <c r="K3001">
        <v>14580.340000000002</v>
      </c>
      <c r="L3001">
        <v>10266.68</v>
      </c>
      <c r="M3001">
        <v>378.82000000000005</v>
      </c>
    </row>
    <row r="3002" spans="2:13" x14ac:dyDescent="0.3">
      <c r="B3002" s="5">
        <v>46296</v>
      </c>
      <c r="C3002" t="s">
        <v>38</v>
      </c>
      <c r="D3002" t="s">
        <v>37</v>
      </c>
      <c r="E3002" t="s">
        <v>20</v>
      </c>
      <c r="F3002" t="s">
        <v>19</v>
      </c>
      <c r="G3002">
        <v>30</v>
      </c>
      <c r="H3002">
        <v>198.2</v>
      </c>
      <c r="I3002">
        <v>170.18</v>
      </c>
      <c r="J3002">
        <v>4.03</v>
      </c>
      <c r="K3002">
        <v>5946</v>
      </c>
      <c r="L3002">
        <v>5105.4000000000005</v>
      </c>
      <c r="M3002">
        <v>120.9</v>
      </c>
    </row>
    <row r="3003" spans="2:13" x14ac:dyDescent="0.3">
      <c r="B3003" s="5">
        <v>46296</v>
      </c>
      <c r="C3003" t="s">
        <v>39</v>
      </c>
      <c r="D3003" t="s">
        <v>37</v>
      </c>
      <c r="E3003" t="s">
        <v>20</v>
      </c>
      <c r="F3003" t="s">
        <v>19</v>
      </c>
      <c r="G3003">
        <v>19</v>
      </c>
      <c r="H3003">
        <v>280.39</v>
      </c>
      <c r="I3003">
        <v>240.87</v>
      </c>
      <c r="J3003">
        <v>4.03</v>
      </c>
      <c r="K3003">
        <v>5327.41</v>
      </c>
      <c r="L3003">
        <v>4576.53</v>
      </c>
      <c r="M3003">
        <v>76.570000000000007</v>
      </c>
    </row>
    <row r="3004" spans="2:13" x14ac:dyDescent="0.3">
      <c r="B3004" s="5">
        <v>46296</v>
      </c>
      <c r="C3004" t="s">
        <v>39</v>
      </c>
      <c r="D3004" t="s">
        <v>37</v>
      </c>
      <c r="E3004" t="s">
        <v>21</v>
      </c>
      <c r="F3004" t="s">
        <v>19</v>
      </c>
      <c r="G3004">
        <v>12</v>
      </c>
      <c r="H3004">
        <v>308.39</v>
      </c>
      <c r="I3004">
        <v>241.13</v>
      </c>
      <c r="J3004">
        <v>4.03</v>
      </c>
      <c r="K3004">
        <v>3700.68</v>
      </c>
      <c r="L3004">
        <v>2893.56</v>
      </c>
      <c r="M3004">
        <v>48.36</v>
      </c>
    </row>
    <row r="3005" spans="2:13" x14ac:dyDescent="0.3">
      <c r="B3005" s="5">
        <v>46327</v>
      </c>
      <c r="C3005" t="s">
        <v>50</v>
      </c>
      <c r="D3005" t="s">
        <v>47</v>
      </c>
      <c r="E3005" t="s">
        <v>21</v>
      </c>
      <c r="F3005" t="s">
        <v>19</v>
      </c>
      <c r="G3005">
        <v>48</v>
      </c>
      <c r="H3005">
        <v>87.15</v>
      </c>
      <c r="I3005">
        <v>55.62</v>
      </c>
      <c r="J3005">
        <v>4.03</v>
      </c>
      <c r="K3005">
        <v>4183.2000000000007</v>
      </c>
      <c r="L3005">
        <v>2669.7599999999998</v>
      </c>
      <c r="M3005">
        <v>193.44</v>
      </c>
    </row>
    <row r="3006" spans="2:13" x14ac:dyDescent="0.3">
      <c r="B3006" s="5">
        <v>46327</v>
      </c>
      <c r="C3006" t="s">
        <v>45</v>
      </c>
      <c r="D3006" t="s">
        <v>42</v>
      </c>
      <c r="E3006" t="s">
        <v>20</v>
      </c>
      <c r="F3006" t="s">
        <v>19</v>
      </c>
      <c r="G3006">
        <v>44</v>
      </c>
      <c r="H3006">
        <v>88.5</v>
      </c>
      <c r="I3006">
        <v>58.06</v>
      </c>
      <c r="J3006">
        <v>4.03</v>
      </c>
      <c r="K3006">
        <v>3894</v>
      </c>
      <c r="L3006">
        <v>2554.6400000000003</v>
      </c>
      <c r="M3006">
        <v>177.32000000000002</v>
      </c>
    </row>
    <row r="3007" spans="2:13" x14ac:dyDescent="0.3">
      <c r="B3007" s="5">
        <v>46327</v>
      </c>
      <c r="C3007" t="s">
        <v>29</v>
      </c>
      <c r="D3007" t="s">
        <v>27</v>
      </c>
      <c r="E3007" t="s">
        <v>16</v>
      </c>
      <c r="F3007" t="s">
        <v>19</v>
      </c>
      <c r="G3007">
        <v>91</v>
      </c>
      <c r="H3007">
        <v>155.11000000000001</v>
      </c>
      <c r="I3007">
        <v>109.22</v>
      </c>
      <c r="J3007">
        <v>4.03</v>
      </c>
      <c r="K3007">
        <v>14115.010000000002</v>
      </c>
      <c r="L3007">
        <v>9939.02</v>
      </c>
      <c r="M3007">
        <v>366.73</v>
      </c>
    </row>
    <row r="3008" spans="2:13" x14ac:dyDescent="0.3">
      <c r="B3008" s="5">
        <v>46327</v>
      </c>
      <c r="C3008" t="s">
        <v>38</v>
      </c>
      <c r="D3008" t="s">
        <v>37</v>
      </c>
      <c r="E3008" t="s">
        <v>20</v>
      </c>
      <c r="F3008" t="s">
        <v>19</v>
      </c>
      <c r="G3008">
        <v>29</v>
      </c>
      <c r="H3008">
        <v>198.2</v>
      </c>
      <c r="I3008">
        <v>170.18</v>
      </c>
      <c r="J3008">
        <v>4.03</v>
      </c>
      <c r="K3008">
        <v>5747.7999999999993</v>
      </c>
      <c r="L3008">
        <v>4935.22</v>
      </c>
      <c r="M3008">
        <v>116.87</v>
      </c>
    </row>
    <row r="3009" spans="2:13" x14ac:dyDescent="0.3">
      <c r="B3009" s="5">
        <v>46327</v>
      </c>
      <c r="C3009" t="s">
        <v>39</v>
      </c>
      <c r="D3009" t="s">
        <v>37</v>
      </c>
      <c r="E3009" t="s">
        <v>20</v>
      </c>
      <c r="F3009" t="s">
        <v>19</v>
      </c>
      <c r="G3009">
        <v>18</v>
      </c>
      <c r="H3009">
        <v>280.39</v>
      </c>
      <c r="I3009">
        <v>240.87</v>
      </c>
      <c r="J3009">
        <v>4.03</v>
      </c>
      <c r="K3009">
        <v>5047.0199999999995</v>
      </c>
      <c r="L3009">
        <v>4335.66</v>
      </c>
      <c r="M3009">
        <v>72.540000000000006</v>
      </c>
    </row>
    <row r="3010" spans="2:13" x14ac:dyDescent="0.3">
      <c r="B3010" s="5">
        <v>46327</v>
      </c>
      <c r="C3010" t="s">
        <v>39</v>
      </c>
      <c r="D3010" t="s">
        <v>37</v>
      </c>
      <c r="E3010" t="s">
        <v>21</v>
      </c>
      <c r="F3010" t="s">
        <v>19</v>
      </c>
      <c r="G3010">
        <v>10</v>
      </c>
      <c r="H3010">
        <v>308.39</v>
      </c>
      <c r="I3010">
        <v>241.13</v>
      </c>
      <c r="J3010">
        <v>4.03</v>
      </c>
      <c r="K3010">
        <v>3083.8999999999996</v>
      </c>
      <c r="L3010">
        <v>2411.3000000000002</v>
      </c>
      <c r="M3010">
        <v>40.300000000000004</v>
      </c>
    </row>
    <row r="3011" spans="2:13" x14ac:dyDescent="0.3">
      <c r="B3011" s="5">
        <v>46357</v>
      </c>
      <c r="C3011" t="s">
        <v>50</v>
      </c>
      <c r="D3011" t="s">
        <v>47</v>
      </c>
      <c r="E3011" t="s">
        <v>21</v>
      </c>
      <c r="F3011" t="s">
        <v>19</v>
      </c>
      <c r="G3011">
        <v>57</v>
      </c>
      <c r="H3011">
        <v>87.15</v>
      </c>
      <c r="I3011">
        <v>55.62</v>
      </c>
      <c r="J3011">
        <v>4.03</v>
      </c>
      <c r="K3011">
        <v>4967.55</v>
      </c>
      <c r="L3011">
        <v>3170.3399999999997</v>
      </c>
      <c r="M3011">
        <v>229.71</v>
      </c>
    </row>
    <row r="3012" spans="2:13" x14ac:dyDescent="0.3">
      <c r="B3012" s="5">
        <v>46357</v>
      </c>
      <c r="C3012" t="s">
        <v>45</v>
      </c>
      <c r="D3012" t="s">
        <v>42</v>
      </c>
      <c r="E3012" t="s">
        <v>20</v>
      </c>
      <c r="F3012" t="s">
        <v>19</v>
      </c>
      <c r="G3012">
        <v>51</v>
      </c>
      <c r="H3012">
        <v>88.5</v>
      </c>
      <c r="I3012">
        <v>58.06</v>
      </c>
      <c r="J3012">
        <v>4.03</v>
      </c>
      <c r="K3012">
        <v>4513.5</v>
      </c>
      <c r="L3012">
        <v>2961.06</v>
      </c>
      <c r="M3012">
        <v>205.53</v>
      </c>
    </row>
    <row r="3013" spans="2:13" x14ac:dyDescent="0.3">
      <c r="B3013" s="5">
        <v>46357</v>
      </c>
      <c r="C3013" t="s">
        <v>29</v>
      </c>
      <c r="D3013" t="s">
        <v>27</v>
      </c>
      <c r="E3013" t="s">
        <v>16</v>
      </c>
      <c r="F3013" t="s">
        <v>19</v>
      </c>
      <c r="G3013">
        <v>99</v>
      </c>
      <c r="H3013">
        <v>155.11000000000001</v>
      </c>
      <c r="I3013">
        <v>109.22</v>
      </c>
      <c r="J3013">
        <v>4.03</v>
      </c>
      <c r="K3013">
        <v>15355.890000000001</v>
      </c>
      <c r="L3013">
        <v>10812.78</v>
      </c>
      <c r="M3013">
        <v>398.97</v>
      </c>
    </row>
    <row r="3014" spans="2:13" x14ac:dyDescent="0.3">
      <c r="B3014" s="5">
        <v>46357</v>
      </c>
      <c r="C3014" t="s">
        <v>38</v>
      </c>
      <c r="D3014" t="s">
        <v>37</v>
      </c>
      <c r="E3014" t="s">
        <v>20</v>
      </c>
      <c r="F3014" t="s">
        <v>19</v>
      </c>
      <c r="G3014">
        <v>29</v>
      </c>
      <c r="H3014">
        <v>198.2</v>
      </c>
      <c r="I3014">
        <v>170.18</v>
      </c>
      <c r="J3014">
        <v>4.03</v>
      </c>
      <c r="K3014">
        <v>5747.7999999999993</v>
      </c>
      <c r="L3014">
        <v>4935.22</v>
      </c>
      <c r="M3014">
        <v>116.87</v>
      </c>
    </row>
    <row r="3015" spans="2:13" x14ac:dyDescent="0.3">
      <c r="B3015" s="5">
        <v>46357</v>
      </c>
      <c r="C3015" t="s">
        <v>39</v>
      </c>
      <c r="D3015" t="s">
        <v>37</v>
      </c>
      <c r="E3015" t="s">
        <v>20</v>
      </c>
      <c r="F3015" t="s">
        <v>19</v>
      </c>
      <c r="G3015">
        <v>20</v>
      </c>
      <c r="H3015">
        <v>280.39</v>
      </c>
      <c r="I3015">
        <v>240.87</v>
      </c>
      <c r="J3015">
        <v>4.03</v>
      </c>
      <c r="K3015">
        <v>5607.7999999999993</v>
      </c>
      <c r="L3015">
        <v>4817.3999999999996</v>
      </c>
      <c r="M3015">
        <v>80.600000000000009</v>
      </c>
    </row>
    <row r="3016" spans="2:13" x14ac:dyDescent="0.3">
      <c r="B3016" s="5">
        <v>46357</v>
      </c>
      <c r="C3016" t="s">
        <v>39</v>
      </c>
      <c r="D3016" t="s">
        <v>37</v>
      </c>
      <c r="E3016" t="s">
        <v>21</v>
      </c>
      <c r="F3016" t="s">
        <v>19</v>
      </c>
      <c r="G3016">
        <v>12</v>
      </c>
      <c r="H3016">
        <v>308.39</v>
      </c>
      <c r="I3016">
        <v>241.13</v>
      </c>
      <c r="J3016">
        <v>4.03</v>
      </c>
      <c r="K3016">
        <v>3700.68</v>
      </c>
      <c r="L3016">
        <v>2893.56</v>
      </c>
      <c r="M3016">
        <v>48.36</v>
      </c>
    </row>
    <row r="3017" spans="2:13" x14ac:dyDescent="0.3">
      <c r="B3017" s="5">
        <v>46023</v>
      </c>
      <c r="C3017" t="s">
        <v>33</v>
      </c>
      <c r="D3017" t="s">
        <v>32</v>
      </c>
      <c r="E3017" t="s">
        <v>21</v>
      </c>
      <c r="F3017" t="s">
        <v>19</v>
      </c>
      <c r="G3017">
        <v>84</v>
      </c>
      <c r="H3017">
        <v>125.05</v>
      </c>
      <c r="I3017">
        <v>94.78</v>
      </c>
      <c r="J3017">
        <v>4.04</v>
      </c>
      <c r="K3017">
        <v>10504.199999999999</v>
      </c>
      <c r="L3017">
        <v>7961.52</v>
      </c>
      <c r="M3017">
        <v>339.36</v>
      </c>
    </row>
    <row r="3018" spans="2:13" x14ac:dyDescent="0.3">
      <c r="B3018" s="5">
        <v>46023</v>
      </c>
      <c r="C3018" t="s">
        <v>34</v>
      </c>
      <c r="D3018" t="s">
        <v>32</v>
      </c>
      <c r="E3018" t="s">
        <v>16</v>
      </c>
      <c r="F3018" t="s">
        <v>19</v>
      </c>
      <c r="G3018">
        <v>171</v>
      </c>
      <c r="H3018">
        <v>102.16</v>
      </c>
      <c r="I3018">
        <v>72.86</v>
      </c>
      <c r="J3018">
        <v>4.04</v>
      </c>
      <c r="K3018">
        <v>17469.36</v>
      </c>
      <c r="L3018">
        <v>12459.06</v>
      </c>
      <c r="M3018">
        <v>690.84</v>
      </c>
    </row>
    <row r="3019" spans="2:13" x14ac:dyDescent="0.3">
      <c r="B3019" s="5">
        <v>46023</v>
      </c>
      <c r="C3019" t="s">
        <v>35</v>
      </c>
      <c r="D3019" t="s">
        <v>32</v>
      </c>
      <c r="E3019" t="s">
        <v>21</v>
      </c>
      <c r="F3019" t="s">
        <v>19</v>
      </c>
      <c r="G3019">
        <v>16</v>
      </c>
      <c r="H3019">
        <v>190.14</v>
      </c>
      <c r="I3019">
        <v>139.63999999999999</v>
      </c>
      <c r="J3019">
        <v>4.04</v>
      </c>
      <c r="K3019">
        <v>3042.24</v>
      </c>
      <c r="L3019">
        <v>2234.2399999999998</v>
      </c>
      <c r="M3019">
        <v>64.64</v>
      </c>
    </row>
    <row r="3020" spans="2:13" x14ac:dyDescent="0.3">
      <c r="B3020" s="5">
        <v>46023</v>
      </c>
      <c r="C3020" t="s">
        <v>44</v>
      </c>
      <c r="D3020" t="s">
        <v>42</v>
      </c>
      <c r="E3020" t="s">
        <v>21</v>
      </c>
      <c r="F3020" t="s">
        <v>19</v>
      </c>
      <c r="G3020">
        <v>11</v>
      </c>
      <c r="H3020">
        <v>205.67</v>
      </c>
      <c r="I3020">
        <v>127.84</v>
      </c>
      <c r="J3020">
        <v>4.04</v>
      </c>
      <c r="K3020">
        <v>2262.37</v>
      </c>
      <c r="L3020">
        <v>1406.24</v>
      </c>
      <c r="M3020">
        <v>44.44</v>
      </c>
    </row>
    <row r="3021" spans="2:13" x14ac:dyDescent="0.3">
      <c r="B3021" s="5">
        <v>46023</v>
      </c>
      <c r="C3021" t="s">
        <v>38</v>
      </c>
      <c r="D3021" t="s">
        <v>37</v>
      </c>
      <c r="E3021" t="s">
        <v>16</v>
      </c>
      <c r="F3021" t="s">
        <v>19</v>
      </c>
      <c r="G3021">
        <v>39</v>
      </c>
      <c r="H3021">
        <v>227.43</v>
      </c>
      <c r="I3021">
        <v>170.24</v>
      </c>
      <c r="J3021">
        <v>4.04</v>
      </c>
      <c r="K3021">
        <v>8869.77</v>
      </c>
      <c r="L3021">
        <v>6639.3600000000006</v>
      </c>
      <c r="M3021">
        <v>157.56</v>
      </c>
    </row>
    <row r="3022" spans="2:13" x14ac:dyDescent="0.3">
      <c r="B3022" s="5">
        <v>46023</v>
      </c>
      <c r="C3022" t="s">
        <v>40</v>
      </c>
      <c r="D3022" t="s">
        <v>37</v>
      </c>
      <c r="E3022" t="s">
        <v>20</v>
      </c>
      <c r="F3022" t="s">
        <v>19</v>
      </c>
      <c r="G3022">
        <v>30</v>
      </c>
      <c r="H3022">
        <v>127.48</v>
      </c>
      <c r="I3022">
        <v>109.88</v>
      </c>
      <c r="J3022">
        <v>4.04</v>
      </c>
      <c r="K3022">
        <v>3824.4</v>
      </c>
      <c r="L3022">
        <v>3296.3999999999996</v>
      </c>
      <c r="M3022">
        <v>121.2</v>
      </c>
    </row>
    <row r="3023" spans="2:13" x14ac:dyDescent="0.3">
      <c r="B3023" s="5">
        <v>46054</v>
      </c>
      <c r="C3023" t="s">
        <v>33</v>
      </c>
      <c r="D3023" t="s">
        <v>32</v>
      </c>
      <c r="E3023" t="s">
        <v>21</v>
      </c>
      <c r="F3023" t="s">
        <v>19</v>
      </c>
      <c r="G3023">
        <v>88</v>
      </c>
      <c r="H3023">
        <v>125.05</v>
      </c>
      <c r="I3023">
        <v>94.78</v>
      </c>
      <c r="J3023">
        <v>4.04</v>
      </c>
      <c r="K3023">
        <v>11004.4</v>
      </c>
      <c r="L3023">
        <v>8340.64</v>
      </c>
      <c r="M3023">
        <v>355.52</v>
      </c>
    </row>
    <row r="3024" spans="2:13" x14ac:dyDescent="0.3">
      <c r="B3024" s="5">
        <v>46054</v>
      </c>
      <c r="C3024" t="s">
        <v>34</v>
      </c>
      <c r="D3024" t="s">
        <v>32</v>
      </c>
      <c r="E3024" t="s">
        <v>16</v>
      </c>
      <c r="F3024" t="s">
        <v>19</v>
      </c>
      <c r="G3024">
        <v>175</v>
      </c>
      <c r="H3024">
        <v>102.16</v>
      </c>
      <c r="I3024">
        <v>72.86</v>
      </c>
      <c r="J3024">
        <v>4.04</v>
      </c>
      <c r="K3024">
        <v>17878</v>
      </c>
      <c r="L3024">
        <v>12750.5</v>
      </c>
      <c r="M3024">
        <v>707</v>
      </c>
    </row>
    <row r="3025" spans="2:13" x14ac:dyDescent="0.3">
      <c r="B3025" s="5">
        <v>46054</v>
      </c>
      <c r="C3025" t="s">
        <v>35</v>
      </c>
      <c r="D3025" t="s">
        <v>32</v>
      </c>
      <c r="E3025" t="s">
        <v>21</v>
      </c>
      <c r="F3025" t="s">
        <v>19</v>
      </c>
      <c r="G3025">
        <v>15</v>
      </c>
      <c r="H3025">
        <v>190.14</v>
      </c>
      <c r="I3025">
        <v>139.63999999999999</v>
      </c>
      <c r="J3025">
        <v>4.04</v>
      </c>
      <c r="K3025">
        <v>2852.1</v>
      </c>
      <c r="L3025">
        <v>2094.6</v>
      </c>
      <c r="M3025">
        <v>60.6</v>
      </c>
    </row>
    <row r="3026" spans="2:13" x14ac:dyDescent="0.3">
      <c r="B3026" s="5">
        <v>46054</v>
      </c>
      <c r="C3026" t="s">
        <v>44</v>
      </c>
      <c r="D3026" t="s">
        <v>42</v>
      </c>
      <c r="E3026" t="s">
        <v>21</v>
      </c>
      <c r="F3026" t="s">
        <v>19</v>
      </c>
      <c r="G3026">
        <v>10</v>
      </c>
      <c r="H3026">
        <v>205.67</v>
      </c>
      <c r="I3026">
        <v>127.84</v>
      </c>
      <c r="J3026">
        <v>4.04</v>
      </c>
      <c r="K3026">
        <v>2056.6999999999998</v>
      </c>
      <c r="L3026">
        <v>1278.4000000000001</v>
      </c>
      <c r="M3026">
        <v>40.4</v>
      </c>
    </row>
    <row r="3027" spans="2:13" x14ac:dyDescent="0.3">
      <c r="B3027" s="5">
        <v>46054</v>
      </c>
      <c r="C3027" t="s">
        <v>38</v>
      </c>
      <c r="D3027" t="s">
        <v>37</v>
      </c>
      <c r="E3027" t="s">
        <v>16</v>
      </c>
      <c r="F3027" t="s">
        <v>19</v>
      </c>
      <c r="G3027">
        <v>40</v>
      </c>
      <c r="H3027">
        <v>227.43</v>
      </c>
      <c r="I3027">
        <v>170.24</v>
      </c>
      <c r="J3027">
        <v>4.04</v>
      </c>
      <c r="K3027">
        <v>9097.2000000000007</v>
      </c>
      <c r="L3027">
        <v>6809.6</v>
      </c>
      <c r="M3027">
        <v>161.6</v>
      </c>
    </row>
    <row r="3028" spans="2:13" x14ac:dyDescent="0.3">
      <c r="B3028" s="5">
        <v>46054</v>
      </c>
      <c r="C3028" t="s">
        <v>40</v>
      </c>
      <c r="D3028" t="s">
        <v>37</v>
      </c>
      <c r="E3028" t="s">
        <v>20</v>
      </c>
      <c r="F3028" t="s">
        <v>19</v>
      </c>
      <c r="G3028">
        <v>32</v>
      </c>
      <c r="H3028">
        <v>127.48</v>
      </c>
      <c r="I3028">
        <v>109.88</v>
      </c>
      <c r="J3028">
        <v>4.04</v>
      </c>
      <c r="K3028">
        <v>4079.36</v>
      </c>
      <c r="L3028">
        <v>3516.16</v>
      </c>
      <c r="M3028">
        <v>129.28</v>
      </c>
    </row>
    <row r="3029" spans="2:13" x14ac:dyDescent="0.3">
      <c r="B3029" s="5">
        <v>46082</v>
      </c>
      <c r="C3029" t="s">
        <v>33</v>
      </c>
      <c r="D3029" t="s">
        <v>32</v>
      </c>
      <c r="E3029" t="s">
        <v>21</v>
      </c>
      <c r="F3029" t="s">
        <v>19</v>
      </c>
      <c r="G3029">
        <v>90</v>
      </c>
      <c r="H3029">
        <v>125.05</v>
      </c>
      <c r="I3029">
        <v>94.78</v>
      </c>
      <c r="J3029">
        <v>4.04</v>
      </c>
      <c r="K3029">
        <v>11254.5</v>
      </c>
      <c r="L3029">
        <v>8530.2000000000007</v>
      </c>
      <c r="M3029">
        <v>363.6</v>
      </c>
    </row>
    <row r="3030" spans="2:13" x14ac:dyDescent="0.3">
      <c r="B3030" s="5">
        <v>46082</v>
      </c>
      <c r="C3030" t="s">
        <v>34</v>
      </c>
      <c r="D3030" t="s">
        <v>32</v>
      </c>
      <c r="E3030" t="s">
        <v>16</v>
      </c>
      <c r="F3030" t="s">
        <v>19</v>
      </c>
      <c r="G3030">
        <v>175</v>
      </c>
      <c r="H3030">
        <v>102.16</v>
      </c>
      <c r="I3030">
        <v>72.86</v>
      </c>
      <c r="J3030">
        <v>4.04</v>
      </c>
      <c r="K3030">
        <v>17878</v>
      </c>
      <c r="L3030">
        <v>12750.5</v>
      </c>
      <c r="M3030">
        <v>707</v>
      </c>
    </row>
    <row r="3031" spans="2:13" x14ac:dyDescent="0.3">
      <c r="B3031" s="5">
        <v>46082</v>
      </c>
      <c r="C3031" t="s">
        <v>35</v>
      </c>
      <c r="D3031" t="s">
        <v>32</v>
      </c>
      <c r="E3031" t="s">
        <v>21</v>
      </c>
      <c r="F3031" t="s">
        <v>19</v>
      </c>
      <c r="G3031">
        <v>16</v>
      </c>
      <c r="H3031">
        <v>190.14</v>
      </c>
      <c r="I3031">
        <v>139.63999999999999</v>
      </c>
      <c r="J3031">
        <v>4.04</v>
      </c>
      <c r="K3031">
        <v>3042.24</v>
      </c>
      <c r="L3031">
        <v>2234.2399999999998</v>
      </c>
      <c r="M3031">
        <v>64.64</v>
      </c>
    </row>
    <row r="3032" spans="2:13" x14ac:dyDescent="0.3">
      <c r="B3032" s="5">
        <v>46082</v>
      </c>
      <c r="C3032" t="s">
        <v>44</v>
      </c>
      <c r="D3032" t="s">
        <v>42</v>
      </c>
      <c r="E3032" t="s">
        <v>21</v>
      </c>
      <c r="F3032" t="s">
        <v>19</v>
      </c>
      <c r="G3032">
        <v>11</v>
      </c>
      <c r="H3032">
        <v>205.67</v>
      </c>
      <c r="I3032">
        <v>127.84</v>
      </c>
      <c r="J3032">
        <v>4.04</v>
      </c>
      <c r="K3032">
        <v>2262.37</v>
      </c>
      <c r="L3032">
        <v>1406.24</v>
      </c>
      <c r="M3032">
        <v>44.44</v>
      </c>
    </row>
    <row r="3033" spans="2:13" x14ac:dyDescent="0.3">
      <c r="B3033" s="5">
        <v>46082</v>
      </c>
      <c r="C3033" t="s">
        <v>38</v>
      </c>
      <c r="D3033" t="s">
        <v>37</v>
      </c>
      <c r="E3033" t="s">
        <v>16</v>
      </c>
      <c r="F3033" t="s">
        <v>19</v>
      </c>
      <c r="G3033">
        <v>44</v>
      </c>
      <c r="H3033">
        <v>227.43</v>
      </c>
      <c r="I3033">
        <v>170.24</v>
      </c>
      <c r="J3033">
        <v>4.04</v>
      </c>
      <c r="K3033">
        <v>10006.92</v>
      </c>
      <c r="L3033">
        <v>7490.56</v>
      </c>
      <c r="M3033">
        <v>177.76</v>
      </c>
    </row>
    <row r="3034" spans="2:13" x14ac:dyDescent="0.3">
      <c r="B3034" s="5">
        <v>46082</v>
      </c>
      <c r="C3034" t="s">
        <v>40</v>
      </c>
      <c r="D3034" t="s">
        <v>37</v>
      </c>
      <c r="E3034" t="s">
        <v>20</v>
      </c>
      <c r="F3034" t="s">
        <v>19</v>
      </c>
      <c r="G3034">
        <v>34</v>
      </c>
      <c r="H3034">
        <v>127.48</v>
      </c>
      <c r="I3034">
        <v>109.88</v>
      </c>
      <c r="J3034">
        <v>4.04</v>
      </c>
      <c r="K3034">
        <v>4334.32</v>
      </c>
      <c r="L3034">
        <v>3735.92</v>
      </c>
      <c r="M3034">
        <v>137.36000000000001</v>
      </c>
    </row>
    <row r="3035" spans="2:13" x14ac:dyDescent="0.3">
      <c r="B3035" s="5">
        <v>46113</v>
      </c>
      <c r="C3035" t="s">
        <v>33</v>
      </c>
      <c r="D3035" t="s">
        <v>32</v>
      </c>
      <c r="E3035" t="s">
        <v>21</v>
      </c>
      <c r="F3035" t="s">
        <v>19</v>
      </c>
      <c r="G3035">
        <v>88</v>
      </c>
      <c r="H3035">
        <v>125.05</v>
      </c>
      <c r="I3035">
        <v>94.78</v>
      </c>
      <c r="J3035">
        <v>4.04</v>
      </c>
      <c r="K3035">
        <v>11004.4</v>
      </c>
      <c r="L3035">
        <v>8340.64</v>
      </c>
      <c r="M3035">
        <v>355.52</v>
      </c>
    </row>
    <row r="3036" spans="2:13" x14ac:dyDescent="0.3">
      <c r="B3036" s="5">
        <v>46113</v>
      </c>
      <c r="C3036" t="s">
        <v>34</v>
      </c>
      <c r="D3036" t="s">
        <v>32</v>
      </c>
      <c r="E3036" t="s">
        <v>16</v>
      </c>
      <c r="F3036" t="s">
        <v>19</v>
      </c>
      <c r="G3036">
        <v>177</v>
      </c>
      <c r="H3036">
        <v>102.16</v>
      </c>
      <c r="I3036">
        <v>72.86</v>
      </c>
      <c r="J3036">
        <v>4.04</v>
      </c>
      <c r="K3036">
        <v>18082.32</v>
      </c>
      <c r="L3036">
        <v>12896.22</v>
      </c>
      <c r="M3036">
        <v>715.08</v>
      </c>
    </row>
    <row r="3037" spans="2:13" x14ac:dyDescent="0.3">
      <c r="B3037" s="5">
        <v>46113</v>
      </c>
      <c r="C3037" t="s">
        <v>35</v>
      </c>
      <c r="D3037" t="s">
        <v>32</v>
      </c>
      <c r="E3037" t="s">
        <v>21</v>
      </c>
      <c r="F3037" t="s">
        <v>19</v>
      </c>
      <c r="G3037">
        <v>18</v>
      </c>
      <c r="H3037">
        <v>190.14</v>
      </c>
      <c r="I3037">
        <v>139.63999999999999</v>
      </c>
      <c r="J3037">
        <v>4.04</v>
      </c>
      <c r="K3037">
        <v>3422.5199999999995</v>
      </c>
      <c r="L3037">
        <v>2513.5199999999995</v>
      </c>
      <c r="M3037">
        <v>72.72</v>
      </c>
    </row>
    <row r="3038" spans="2:13" x14ac:dyDescent="0.3">
      <c r="B3038" s="5">
        <v>46113</v>
      </c>
      <c r="C3038" t="s">
        <v>44</v>
      </c>
      <c r="D3038" t="s">
        <v>42</v>
      </c>
      <c r="E3038" t="s">
        <v>21</v>
      </c>
      <c r="F3038" t="s">
        <v>19</v>
      </c>
      <c r="G3038">
        <v>11</v>
      </c>
      <c r="H3038">
        <v>205.67</v>
      </c>
      <c r="I3038">
        <v>127.84</v>
      </c>
      <c r="J3038">
        <v>4.04</v>
      </c>
      <c r="K3038">
        <v>2262.37</v>
      </c>
      <c r="L3038">
        <v>1406.24</v>
      </c>
      <c r="M3038">
        <v>44.44</v>
      </c>
    </row>
    <row r="3039" spans="2:13" x14ac:dyDescent="0.3">
      <c r="B3039" s="5">
        <v>46113</v>
      </c>
      <c r="C3039" t="s">
        <v>38</v>
      </c>
      <c r="D3039" t="s">
        <v>37</v>
      </c>
      <c r="E3039" t="s">
        <v>16</v>
      </c>
      <c r="F3039" t="s">
        <v>19</v>
      </c>
      <c r="G3039">
        <v>46</v>
      </c>
      <c r="H3039">
        <v>227.43</v>
      </c>
      <c r="I3039">
        <v>170.24</v>
      </c>
      <c r="J3039">
        <v>4.04</v>
      </c>
      <c r="K3039">
        <v>10461.780000000001</v>
      </c>
      <c r="L3039">
        <v>7831.0400000000009</v>
      </c>
      <c r="M3039">
        <v>185.84</v>
      </c>
    </row>
    <row r="3040" spans="2:13" x14ac:dyDescent="0.3">
      <c r="B3040" s="5">
        <v>46113</v>
      </c>
      <c r="C3040" t="s">
        <v>40</v>
      </c>
      <c r="D3040" t="s">
        <v>37</v>
      </c>
      <c r="E3040" t="s">
        <v>20</v>
      </c>
      <c r="F3040" t="s">
        <v>19</v>
      </c>
      <c r="G3040">
        <v>39</v>
      </c>
      <c r="H3040">
        <v>127.48</v>
      </c>
      <c r="I3040">
        <v>109.88</v>
      </c>
      <c r="J3040">
        <v>4.04</v>
      </c>
      <c r="K3040">
        <v>4971.72</v>
      </c>
      <c r="L3040">
        <v>4285.32</v>
      </c>
      <c r="M3040">
        <v>157.56</v>
      </c>
    </row>
    <row r="3041" spans="2:13" x14ac:dyDescent="0.3">
      <c r="B3041" s="5">
        <v>46143</v>
      </c>
      <c r="C3041" t="s">
        <v>33</v>
      </c>
      <c r="D3041" t="s">
        <v>32</v>
      </c>
      <c r="E3041" t="s">
        <v>21</v>
      </c>
      <c r="F3041" t="s">
        <v>19</v>
      </c>
      <c r="G3041">
        <v>90</v>
      </c>
      <c r="H3041">
        <v>125.05</v>
      </c>
      <c r="I3041">
        <v>94.78</v>
      </c>
      <c r="J3041">
        <v>4.04</v>
      </c>
      <c r="K3041">
        <v>11254.5</v>
      </c>
      <c r="L3041">
        <v>8530.2000000000007</v>
      </c>
      <c r="M3041">
        <v>363.6</v>
      </c>
    </row>
    <row r="3042" spans="2:13" x14ac:dyDescent="0.3">
      <c r="B3042" s="5">
        <v>46143</v>
      </c>
      <c r="C3042" t="s">
        <v>34</v>
      </c>
      <c r="D3042" t="s">
        <v>32</v>
      </c>
      <c r="E3042" t="s">
        <v>16</v>
      </c>
      <c r="F3042" t="s">
        <v>19</v>
      </c>
      <c r="G3042">
        <v>172</v>
      </c>
      <c r="H3042">
        <v>102.16</v>
      </c>
      <c r="I3042">
        <v>72.86</v>
      </c>
      <c r="J3042">
        <v>4.04</v>
      </c>
      <c r="K3042">
        <v>17571.52</v>
      </c>
      <c r="L3042">
        <v>12531.92</v>
      </c>
      <c r="M3042">
        <v>694.88</v>
      </c>
    </row>
    <row r="3043" spans="2:13" x14ac:dyDescent="0.3">
      <c r="B3043" s="5">
        <v>46143</v>
      </c>
      <c r="C3043" t="s">
        <v>35</v>
      </c>
      <c r="D3043" t="s">
        <v>32</v>
      </c>
      <c r="E3043" t="s">
        <v>21</v>
      </c>
      <c r="F3043" t="s">
        <v>19</v>
      </c>
      <c r="G3043">
        <v>18</v>
      </c>
      <c r="H3043">
        <v>190.14</v>
      </c>
      <c r="I3043">
        <v>139.63999999999999</v>
      </c>
      <c r="J3043">
        <v>4.04</v>
      </c>
      <c r="K3043">
        <v>3422.5199999999995</v>
      </c>
      <c r="L3043">
        <v>2513.5199999999995</v>
      </c>
      <c r="M3043">
        <v>72.72</v>
      </c>
    </row>
    <row r="3044" spans="2:13" x14ac:dyDescent="0.3">
      <c r="B3044" s="5">
        <v>46143</v>
      </c>
      <c r="C3044" t="s">
        <v>44</v>
      </c>
      <c r="D3044" t="s">
        <v>42</v>
      </c>
      <c r="E3044" t="s">
        <v>21</v>
      </c>
      <c r="F3044" t="s">
        <v>19</v>
      </c>
      <c r="G3044">
        <v>11</v>
      </c>
      <c r="H3044">
        <v>205.67</v>
      </c>
      <c r="I3044">
        <v>127.84</v>
      </c>
      <c r="J3044">
        <v>4.04</v>
      </c>
      <c r="K3044">
        <v>2262.37</v>
      </c>
      <c r="L3044">
        <v>1406.24</v>
      </c>
      <c r="M3044">
        <v>44.44</v>
      </c>
    </row>
    <row r="3045" spans="2:13" x14ac:dyDescent="0.3">
      <c r="B3045" s="5">
        <v>46143</v>
      </c>
      <c r="C3045" t="s">
        <v>38</v>
      </c>
      <c r="D3045" t="s">
        <v>37</v>
      </c>
      <c r="E3045" t="s">
        <v>16</v>
      </c>
      <c r="F3045" t="s">
        <v>19</v>
      </c>
      <c r="G3045">
        <v>58</v>
      </c>
      <c r="H3045">
        <v>227.43</v>
      </c>
      <c r="I3045">
        <v>170.24</v>
      </c>
      <c r="J3045">
        <v>4.04</v>
      </c>
      <c r="K3045">
        <v>13190.94</v>
      </c>
      <c r="L3045">
        <v>9873.92</v>
      </c>
      <c r="M3045">
        <v>234.32</v>
      </c>
    </row>
    <row r="3046" spans="2:13" x14ac:dyDescent="0.3">
      <c r="B3046" s="5">
        <v>46143</v>
      </c>
      <c r="C3046" t="s">
        <v>40</v>
      </c>
      <c r="D3046" t="s">
        <v>37</v>
      </c>
      <c r="E3046" t="s">
        <v>20</v>
      </c>
      <c r="F3046" t="s">
        <v>19</v>
      </c>
      <c r="G3046">
        <v>49</v>
      </c>
      <c r="H3046">
        <v>127.48</v>
      </c>
      <c r="I3046">
        <v>109.88</v>
      </c>
      <c r="J3046">
        <v>4.04</v>
      </c>
      <c r="K3046">
        <v>6246.52</v>
      </c>
      <c r="L3046">
        <v>5384.12</v>
      </c>
      <c r="M3046">
        <v>197.96</v>
      </c>
    </row>
    <row r="3047" spans="2:13" x14ac:dyDescent="0.3">
      <c r="B3047" s="5">
        <v>46174</v>
      </c>
      <c r="C3047" t="s">
        <v>33</v>
      </c>
      <c r="D3047" t="s">
        <v>32</v>
      </c>
      <c r="E3047" t="s">
        <v>21</v>
      </c>
      <c r="F3047" t="s">
        <v>19</v>
      </c>
      <c r="G3047">
        <v>94</v>
      </c>
      <c r="H3047">
        <v>125.05</v>
      </c>
      <c r="I3047">
        <v>94.78</v>
      </c>
      <c r="J3047">
        <v>4.04</v>
      </c>
      <c r="K3047">
        <v>11754.699999999999</v>
      </c>
      <c r="L3047">
        <v>8909.32</v>
      </c>
      <c r="M3047">
        <v>379.76</v>
      </c>
    </row>
    <row r="3048" spans="2:13" x14ac:dyDescent="0.3">
      <c r="B3048" s="5">
        <v>46174</v>
      </c>
      <c r="C3048" t="s">
        <v>34</v>
      </c>
      <c r="D3048" t="s">
        <v>32</v>
      </c>
      <c r="E3048" t="s">
        <v>16</v>
      </c>
      <c r="F3048" t="s">
        <v>19</v>
      </c>
      <c r="G3048">
        <v>172</v>
      </c>
      <c r="H3048">
        <v>102.16</v>
      </c>
      <c r="I3048">
        <v>72.86</v>
      </c>
      <c r="J3048">
        <v>4.04</v>
      </c>
      <c r="K3048">
        <v>17571.52</v>
      </c>
      <c r="L3048">
        <v>12531.92</v>
      </c>
      <c r="M3048">
        <v>694.88</v>
      </c>
    </row>
    <row r="3049" spans="2:13" x14ac:dyDescent="0.3">
      <c r="B3049" s="5">
        <v>46174</v>
      </c>
      <c r="C3049" t="s">
        <v>35</v>
      </c>
      <c r="D3049" t="s">
        <v>32</v>
      </c>
      <c r="E3049" t="s">
        <v>21</v>
      </c>
      <c r="F3049" t="s">
        <v>19</v>
      </c>
      <c r="G3049">
        <v>18</v>
      </c>
      <c r="H3049">
        <v>190.14</v>
      </c>
      <c r="I3049">
        <v>139.63999999999999</v>
      </c>
      <c r="J3049">
        <v>4.04</v>
      </c>
      <c r="K3049">
        <v>3422.5199999999995</v>
      </c>
      <c r="L3049">
        <v>2513.5199999999995</v>
      </c>
      <c r="M3049">
        <v>72.72</v>
      </c>
    </row>
    <row r="3050" spans="2:13" x14ac:dyDescent="0.3">
      <c r="B3050" s="5">
        <v>46174</v>
      </c>
      <c r="C3050" t="s">
        <v>44</v>
      </c>
      <c r="D3050" t="s">
        <v>42</v>
      </c>
      <c r="E3050" t="s">
        <v>21</v>
      </c>
      <c r="F3050" t="s">
        <v>19</v>
      </c>
      <c r="G3050">
        <v>11</v>
      </c>
      <c r="H3050">
        <v>205.67</v>
      </c>
      <c r="I3050">
        <v>127.84</v>
      </c>
      <c r="J3050">
        <v>4.04</v>
      </c>
      <c r="K3050">
        <v>2262.37</v>
      </c>
      <c r="L3050">
        <v>1406.24</v>
      </c>
      <c r="M3050">
        <v>44.44</v>
      </c>
    </row>
    <row r="3051" spans="2:13" x14ac:dyDescent="0.3">
      <c r="B3051" s="5">
        <v>46174</v>
      </c>
      <c r="C3051" t="s">
        <v>38</v>
      </c>
      <c r="D3051" t="s">
        <v>37</v>
      </c>
      <c r="E3051" t="s">
        <v>16</v>
      </c>
      <c r="F3051" t="s">
        <v>19</v>
      </c>
      <c r="G3051">
        <v>65</v>
      </c>
      <c r="H3051">
        <v>227.43</v>
      </c>
      <c r="I3051">
        <v>170.24</v>
      </c>
      <c r="J3051">
        <v>4.04</v>
      </c>
      <c r="K3051">
        <v>14782.95</v>
      </c>
      <c r="L3051">
        <v>11065.6</v>
      </c>
      <c r="M3051">
        <v>262.60000000000002</v>
      </c>
    </row>
    <row r="3052" spans="2:13" x14ac:dyDescent="0.3">
      <c r="B3052" s="5">
        <v>46174</v>
      </c>
      <c r="C3052" t="s">
        <v>40</v>
      </c>
      <c r="D3052" t="s">
        <v>37</v>
      </c>
      <c r="E3052" t="s">
        <v>20</v>
      </c>
      <c r="F3052" t="s">
        <v>19</v>
      </c>
      <c r="G3052">
        <v>47</v>
      </c>
      <c r="H3052">
        <v>127.48</v>
      </c>
      <c r="I3052">
        <v>109.88</v>
      </c>
      <c r="J3052">
        <v>4.04</v>
      </c>
      <c r="K3052">
        <v>5991.56</v>
      </c>
      <c r="L3052">
        <v>5164.3599999999997</v>
      </c>
      <c r="M3052">
        <v>189.88</v>
      </c>
    </row>
    <row r="3053" spans="2:13" x14ac:dyDescent="0.3">
      <c r="B3053" s="5">
        <v>46204</v>
      </c>
      <c r="C3053" t="s">
        <v>33</v>
      </c>
      <c r="D3053" t="s">
        <v>32</v>
      </c>
      <c r="E3053" t="s">
        <v>21</v>
      </c>
      <c r="F3053" t="s">
        <v>19</v>
      </c>
      <c r="G3053">
        <v>92</v>
      </c>
      <c r="H3053">
        <v>125.05</v>
      </c>
      <c r="I3053">
        <v>94.78</v>
      </c>
      <c r="J3053">
        <v>4.04</v>
      </c>
      <c r="K3053">
        <v>11504.6</v>
      </c>
      <c r="L3053">
        <v>8719.76</v>
      </c>
      <c r="M3053">
        <v>371.68</v>
      </c>
    </row>
    <row r="3054" spans="2:13" x14ac:dyDescent="0.3">
      <c r="B3054" s="5">
        <v>46204</v>
      </c>
      <c r="C3054" t="s">
        <v>34</v>
      </c>
      <c r="D3054" t="s">
        <v>32</v>
      </c>
      <c r="E3054" t="s">
        <v>16</v>
      </c>
      <c r="F3054" t="s">
        <v>19</v>
      </c>
      <c r="G3054">
        <v>183</v>
      </c>
      <c r="H3054">
        <v>102.16</v>
      </c>
      <c r="I3054">
        <v>72.86</v>
      </c>
      <c r="J3054">
        <v>4.04</v>
      </c>
      <c r="K3054">
        <v>18695.28</v>
      </c>
      <c r="L3054">
        <v>13333.38</v>
      </c>
      <c r="M3054">
        <v>739.32</v>
      </c>
    </row>
    <row r="3055" spans="2:13" x14ac:dyDescent="0.3">
      <c r="B3055" s="5">
        <v>46204</v>
      </c>
      <c r="C3055" t="s">
        <v>35</v>
      </c>
      <c r="D3055" t="s">
        <v>32</v>
      </c>
      <c r="E3055" t="s">
        <v>21</v>
      </c>
      <c r="F3055" t="s">
        <v>19</v>
      </c>
      <c r="G3055">
        <v>16</v>
      </c>
      <c r="H3055">
        <v>190.14</v>
      </c>
      <c r="I3055">
        <v>139.63999999999999</v>
      </c>
      <c r="J3055">
        <v>4.04</v>
      </c>
      <c r="K3055">
        <v>3042.24</v>
      </c>
      <c r="L3055">
        <v>2234.2399999999998</v>
      </c>
      <c r="M3055">
        <v>64.64</v>
      </c>
    </row>
    <row r="3056" spans="2:13" x14ac:dyDescent="0.3">
      <c r="B3056" s="5">
        <v>46204</v>
      </c>
      <c r="C3056" t="s">
        <v>44</v>
      </c>
      <c r="D3056" t="s">
        <v>42</v>
      </c>
      <c r="E3056" t="s">
        <v>21</v>
      </c>
      <c r="F3056" t="s">
        <v>19</v>
      </c>
      <c r="G3056">
        <v>10</v>
      </c>
      <c r="H3056">
        <v>205.67</v>
      </c>
      <c r="I3056">
        <v>127.84</v>
      </c>
      <c r="J3056">
        <v>4.04</v>
      </c>
      <c r="K3056">
        <v>2056.6999999999998</v>
      </c>
      <c r="L3056">
        <v>1278.4000000000001</v>
      </c>
      <c r="M3056">
        <v>40.4</v>
      </c>
    </row>
    <row r="3057" spans="2:13" x14ac:dyDescent="0.3">
      <c r="B3057" s="5">
        <v>46204</v>
      </c>
      <c r="C3057" t="s">
        <v>38</v>
      </c>
      <c r="D3057" t="s">
        <v>37</v>
      </c>
      <c r="E3057" t="s">
        <v>16</v>
      </c>
      <c r="F3057" t="s">
        <v>19</v>
      </c>
      <c r="G3057">
        <v>57</v>
      </c>
      <c r="H3057">
        <v>227.43</v>
      </c>
      <c r="I3057">
        <v>170.24</v>
      </c>
      <c r="J3057">
        <v>4.04</v>
      </c>
      <c r="K3057">
        <v>12963.51</v>
      </c>
      <c r="L3057">
        <v>9703.68</v>
      </c>
      <c r="M3057">
        <v>230.28</v>
      </c>
    </row>
    <row r="3058" spans="2:13" x14ac:dyDescent="0.3">
      <c r="B3058" s="5">
        <v>46204</v>
      </c>
      <c r="C3058" t="s">
        <v>40</v>
      </c>
      <c r="D3058" t="s">
        <v>37</v>
      </c>
      <c r="E3058" t="s">
        <v>20</v>
      </c>
      <c r="F3058" t="s">
        <v>19</v>
      </c>
      <c r="G3058">
        <v>46</v>
      </c>
      <c r="H3058">
        <v>127.48</v>
      </c>
      <c r="I3058">
        <v>109.88</v>
      </c>
      <c r="J3058">
        <v>4.04</v>
      </c>
      <c r="K3058">
        <v>5864.08</v>
      </c>
      <c r="L3058">
        <v>5054.4799999999996</v>
      </c>
      <c r="M3058">
        <v>185.84</v>
      </c>
    </row>
    <row r="3059" spans="2:13" x14ac:dyDescent="0.3">
      <c r="B3059" s="5">
        <v>46235</v>
      </c>
      <c r="C3059" t="s">
        <v>33</v>
      </c>
      <c r="D3059" t="s">
        <v>32</v>
      </c>
      <c r="E3059" t="s">
        <v>21</v>
      </c>
      <c r="F3059" t="s">
        <v>19</v>
      </c>
      <c r="G3059">
        <v>87</v>
      </c>
      <c r="H3059">
        <v>125.05</v>
      </c>
      <c r="I3059">
        <v>94.78</v>
      </c>
      <c r="J3059">
        <v>4.04</v>
      </c>
      <c r="K3059">
        <v>10879.35</v>
      </c>
      <c r="L3059">
        <v>8245.86</v>
      </c>
      <c r="M3059">
        <v>351.48</v>
      </c>
    </row>
    <row r="3060" spans="2:13" x14ac:dyDescent="0.3">
      <c r="B3060" s="5">
        <v>46235</v>
      </c>
      <c r="C3060" t="s">
        <v>34</v>
      </c>
      <c r="D3060" t="s">
        <v>32</v>
      </c>
      <c r="E3060" t="s">
        <v>16</v>
      </c>
      <c r="F3060" t="s">
        <v>19</v>
      </c>
      <c r="G3060">
        <v>174</v>
      </c>
      <c r="H3060">
        <v>102.16</v>
      </c>
      <c r="I3060">
        <v>72.86</v>
      </c>
      <c r="J3060">
        <v>4.04</v>
      </c>
      <c r="K3060">
        <v>17775.84</v>
      </c>
      <c r="L3060">
        <v>12677.64</v>
      </c>
      <c r="M3060">
        <v>702.96</v>
      </c>
    </row>
    <row r="3061" spans="2:13" x14ac:dyDescent="0.3">
      <c r="B3061" s="5">
        <v>46235</v>
      </c>
      <c r="C3061" t="s">
        <v>35</v>
      </c>
      <c r="D3061" t="s">
        <v>32</v>
      </c>
      <c r="E3061" t="s">
        <v>21</v>
      </c>
      <c r="F3061" t="s">
        <v>19</v>
      </c>
      <c r="G3061">
        <v>16</v>
      </c>
      <c r="H3061">
        <v>190.14</v>
      </c>
      <c r="I3061">
        <v>139.63999999999999</v>
      </c>
      <c r="J3061">
        <v>4.04</v>
      </c>
      <c r="K3061">
        <v>3042.24</v>
      </c>
      <c r="L3061">
        <v>2234.2399999999998</v>
      </c>
      <c r="M3061">
        <v>64.64</v>
      </c>
    </row>
    <row r="3062" spans="2:13" x14ac:dyDescent="0.3">
      <c r="B3062" s="5">
        <v>46235</v>
      </c>
      <c r="C3062" t="s">
        <v>44</v>
      </c>
      <c r="D3062" t="s">
        <v>42</v>
      </c>
      <c r="E3062" t="s">
        <v>21</v>
      </c>
      <c r="F3062" t="s">
        <v>19</v>
      </c>
      <c r="G3062">
        <v>11</v>
      </c>
      <c r="H3062">
        <v>205.67</v>
      </c>
      <c r="I3062">
        <v>127.84</v>
      </c>
      <c r="J3062">
        <v>4.04</v>
      </c>
      <c r="K3062">
        <v>2262.37</v>
      </c>
      <c r="L3062">
        <v>1406.24</v>
      </c>
      <c r="M3062">
        <v>44.44</v>
      </c>
    </row>
    <row r="3063" spans="2:13" x14ac:dyDescent="0.3">
      <c r="B3063" s="5">
        <v>46235</v>
      </c>
      <c r="C3063" t="s">
        <v>38</v>
      </c>
      <c r="D3063" t="s">
        <v>37</v>
      </c>
      <c r="E3063" t="s">
        <v>16</v>
      </c>
      <c r="F3063" t="s">
        <v>19</v>
      </c>
      <c r="G3063">
        <v>54</v>
      </c>
      <c r="H3063">
        <v>227.43</v>
      </c>
      <c r="I3063">
        <v>170.24</v>
      </c>
      <c r="J3063">
        <v>4.04</v>
      </c>
      <c r="K3063">
        <v>12281.220000000001</v>
      </c>
      <c r="L3063">
        <v>9192.9600000000009</v>
      </c>
      <c r="M3063">
        <v>218.16</v>
      </c>
    </row>
    <row r="3064" spans="2:13" x14ac:dyDescent="0.3">
      <c r="B3064" s="5">
        <v>46235</v>
      </c>
      <c r="C3064" t="s">
        <v>40</v>
      </c>
      <c r="D3064" t="s">
        <v>37</v>
      </c>
      <c r="E3064" t="s">
        <v>20</v>
      </c>
      <c r="F3064" t="s">
        <v>19</v>
      </c>
      <c r="G3064">
        <v>43</v>
      </c>
      <c r="H3064">
        <v>127.48</v>
      </c>
      <c r="I3064">
        <v>109.88</v>
      </c>
      <c r="J3064">
        <v>4.04</v>
      </c>
      <c r="K3064">
        <v>5481.64</v>
      </c>
      <c r="L3064">
        <v>4724.84</v>
      </c>
      <c r="M3064">
        <v>173.72</v>
      </c>
    </row>
    <row r="3065" spans="2:13" x14ac:dyDescent="0.3">
      <c r="B3065" s="5">
        <v>46266</v>
      </c>
      <c r="C3065" t="s">
        <v>33</v>
      </c>
      <c r="D3065" t="s">
        <v>32</v>
      </c>
      <c r="E3065" t="s">
        <v>21</v>
      </c>
      <c r="F3065" t="s">
        <v>19</v>
      </c>
      <c r="G3065">
        <v>87</v>
      </c>
      <c r="H3065">
        <v>125.05</v>
      </c>
      <c r="I3065">
        <v>94.78</v>
      </c>
      <c r="J3065">
        <v>4.04</v>
      </c>
      <c r="K3065">
        <v>10879.35</v>
      </c>
      <c r="L3065">
        <v>8245.86</v>
      </c>
      <c r="M3065">
        <v>351.48</v>
      </c>
    </row>
    <row r="3066" spans="2:13" x14ac:dyDescent="0.3">
      <c r="B3066" s="5">
        <v>46266</v>
      </c>
      <c r="C3066" t="s">
        <v>34</v>
      </c>
      <c r="D3066" t="s">
        <v>32</v>
      </c>
      <c r="E3066" t="s">
        <v>16</v>
      </c>
      <c r="F3066" t="s">
        <v>19</v>
      </c>
      <c r="G3066">
        <v>168</v>
      </c>
      <c r="H3066">
        <v>102.16</v>
      </c>
      <c r="I3066">
        <v>72.86</v>
      </c>
      <c r="J3066">
        <v>4.04</v>
      </c>
      <c r="K3066">
        <v>17162.88</v>
      </c>
      <c r="L3066">
        <v>12240.48</v>
      </c>
      <c r="M3066">
        <v>678.72</v>
      </c>
    </row>
    <row r="3067" spans="2:13" x14ac:dyDescent="0.3">
      <c r="B3067" s="5">
        <v>46266</v>
      </c>
      <c r="C3067" t="s">
        <v>35</v>
      </c>
      <c r="D3067" t="s">
        <v>32</v>
      </c>
      <c r="E3067" t="s">
        <v>21</v>
      </c>
      <c r="F3067" t="s">
        <v>19</v>
      </c>
      <c r="G3067">
        <v>16</v>
      </c>
      <c r="H3067">
        <v>190.14</v>
      </c>
      <c r="I3067">
        <v>139.63999999999999</v>
      </c>
      <c r="J3067">
        <v>4.04</v>
      </c>
      <c r="K3067">
        <v>3042.24</v>
      </c>
      <c r="L3067">
        <v>2234.2399999999998</v>
      </c>
      <c r="M3067">
        <v>64.64</v>
      </c>
    </row>
    <row r="3068" spans="2:13" x14ac:dyDescent="0.3">
      <c r="B3068" s="5">
        <v>46266</v>
      </c>
      <c r="C3068" t="s">
        <v>44</v>
      </c>
      <c r="D3068" t="s">
        <v>42</v>
      </c>
      <c r="E3068" t="s">
        <v>21</v>
      </c>
      <c r="F3068" t="s">
        <v>19</v>
      </c>
      <c r="G3068">
        <v>12</v>
      </c>
      <c r="H3068">
        <v>205.67</v>
      </c>
      <c r="I3068">
        <v>127.84</v>
      </c>
      <c r="J3068">
        <v>4.04</v>
      </c>
      <c r="K3068">
        <v>2468.04</v>
      </c>
      <c r="L3068">
        <v>1534.08</v>
      </c>
      <c r="M3068">
        <v>48.480000000000004</v>
      </c>
    </row>
    <row r="3069" spans="2:13" x14ac:dyDescent="0.3">
      <c r="B3069" s="5">
        <v>46266</v>
      </c>
      <c r="C3069" t="s">
        <v>38</v>
      </c>
      <c r="D3069" t="s">
        <v>37</v>
      </c>
      <c r="E3069" t="s">
        <v>16</v>
      </c>
      <c r="F3069" t="s">
        <v>19</v>
      </c>
      <c r="G3069">
        <v>46</v>
      </c>
      <c r="H3069">
        <v>227.43</v>
      </c>
      <c r="I3069">
        <v>170.24</v>
      </c>
      <c r="J3069">
        <v>4.04</v>
      </c>
      <c r="K3069">
        <v>10461.780000000001</v>
      </c>
      <c r="L3069">
        <v>7831.0400000000009</v>
      </c>
      <c r="M3069">
        <v>185.84</v>
      </c>
    </row>
    <row r="3070" spans="2:13" x14ac:dyDescent="0.3">
      <c r="B3070" s="5">
        <v>46266</v>
      </c>
      <c r="C3070" t="s">
        <v>40</v>
      </c>
      <c r="D3070" t="s">
        <v>37</v>
      </c>
      <c r="E3070" t="s">
        <v>20</v>
      </c>
      <c r="F3070" t="s">
        <v>19</v>
      </c>
      <c r="G3070">
        <v>40</v>
      </c>
      <c r="H3070">
        <v>127.48</v>
      </c>
      <c r="I3070">
        <v>109.88</v>
      </c>
      <c r="J3070">
        <v>4.04</v>
      </c>
      <c r="K3070">
        <v>5099.2</v>
      </c>
      <c r="L3070">
        <v>4395.2</v>
      </c>
      <c r="M3070">
        <v>161.6</v>
      </c>
    </row>
    <row r="3071" spans="2:13" x14ac:dyDescent="0.3">
      <c r="B3071" s="5">
        <v>46296</v>
      </c>
      <c r="C3071" t="s">
        <v>33</v>
      </c>
      <c r="D3071" t="s">
        <v>32</v>
      </c>
      <c r="E3071" t="s">
        <v>21</v>
      </c>
      <c r="F3071" t="s">
        <v>19</v>
      </c>
      <c r="G3071">
        <v>88</v>
      </c>
      <c r="H3071">
        <v>125.05</v>
      </c>
      <c r="I3071">
        <v>94.78</v>
      </c>
      <c r="J3071">
        <v>4.04</v>
      </c>
      <c r="K3071">
        <v>11004.4</v>
      </c>
      <c r="L3071">
        <v>8340.64</v>
      </c>
      <c r="M3071">
        <v>355.52</v>
      </c>
    </row>
    <row r="3072" spans="2:13" x14ac:dyDescent="0.3">
      <c r="B3072" s="5">
        <v>46296</v>
      </c>
      <c r="C3072" t="s">
        <v>34</v>
      </c>
      <c r="D3072" t="s">
        <v>32</v>
      </c>
      <c r="E3072" t="s">
        <v>16</v>
      </c>
      <c r="F3072" t="s">
        <v>19</v>
      </c>
      <c r="G3072">
        <v>174</v>
      </c>
      <c r="H3072">
        <v>102.16</v>
      </c>
      <c r="I3072">
        <v>72.86</v>
      </c>
      <c r="J3072">
        <v>4.04</v>
      </c>
      <c r="K3072">
        <v>17775.84</v>
      </c>
      <c r="L3072">
        <v>12677.64</v>
      </c>
      <c r="M3072">
        <v>702.96</v>
      </c>
    </row>
    <row r="3073" spans="2:13" x14ac:dyDescent="0.3">
      <c r="B3073" s="5">
        <v>46296</v>
      </c>
      <c r="C3073" t="s">
        <v>35</v>
      </c>
      <c r="D3073" t="s">
        <v>32</v>
      </c>
      <c r="E3073" t="s">
        <v>21</v>
      </c>
      <c r="F3073" t="s">
        <v>19</v>
      </c>
      <c r="G3073">
        <v>16</v>
      </c>
      <c r="H3073">
        <v>190.14</v>
      </c>
      <c r="I3073">
        <v>139.63999999999999</v>
      </c>
      <c r="J3073">
        <v>4.04</v>
      </c>
      <c r="K3073">
        <v>3042.24</v>
      </c>
      <c r="L3073">
        <v>2234.2399999999998</v>
      </c>
      <c r="M3073">
        <v>64.64</v>
      </c>
    </row>
    <row r="3074" spans="2:13" x14ac:dyDescent="0.3">
      <c r="B3074" s="5">
        <v>46296</v>
      </c>
      <c r="C3074" t="s">
        <v>44</v>
      </c>
      <c r="D3074" t="s">
        <v>42</v>
      </c>
      <c r="E3074" t="s">
        <v>21</v>
      </c>
      <c r="F3074" t="s">
        <v>19</v>
      </c>
      <c r="G3074">
        <v>14</v>
      </c>
      <c r="H3074">
        <v>205.67</v>
      </c>
      <c r="I3074">
        <v>127.84</v>
      </c>
      <c r="J3074">
        <v>4.04</v>
      </c>
      <c r="K3074">
        <v>2879.3799999999997</v>
      </c>
      <c r="L3074">
        <v>1789.76</v>
      </c>
      <c r="M3074">
        <v>56.56</v>
      </c>
    </row>
    <row r="3075" spans="2:13" x14ac:dyDescent="0.3">
      <c r="B3075" s="5">
        <v>46296</v>
      </c>
      <c r="C3075" t="s">
        <v>38</v>
      </c>
      <c r="D3075" t="s">
        <v>37</v>
      </c>
      <c r="E3075" t="s">
        <v>16</v>
      </c>
      <c r="F3075" t="s">
        <v>19</v>
      </c>
      <c r="G3075">
        <v>43</v>
      </c>
      <c r="H3075">
        <v>227.43</v>
      </c>
      <c r="I3075">
        <v>170.24</v>
      </c>
      <c r="J3075">
        <v>4.04</v>
      </c>
      <c r="K3075">
        <v>9779.49</v>
      </c>
      <c r="L3075">
        <v>7320.3200000000006</v>
      </c>
      <c r="M3075">
        <v>173.72</v>
      </c>
    </row>
    <row r="3076" spans="2:13" x14ac:dyDescent="0.3">
      <c r="B3076" s="5">
        <v>46296</v>
      </c>
      <c r="C3076" t="s">
        <v>40</v>
      </c>
      <c r="D3076" t="s">
        <v>37</v>
      </c>
      <c r="E3076" t="s">
        <v>20</v>
      </c>
      <c r="F3076" t="s">
        <v>19</v>
      </c>
      <c r="G3076">
        <v>36</v>
      </c>
      <c r="H3076">
        <v>127.48</v>
      </c>
      <c r="I3076">
        <v>109.88</v>
      </c>
      <c r="J3076">
        <v>4.04</v>
      </c>
      <c r="K3076">
        <v>4589.28</v>
      </c>
      <c r="L3076">
        <v>3955.68</v>
      </c>
      <c r="M3076">
        <v>145.44</v>
      </c>
    </row>
    <row r="3077" spans="2:13" x14ac:dyDescent="0.3">
      <c r="B3077" s="5">
        <v>46327</v>
      </c>
      <c r="C3077" t="s">
        <v>33</v>
      </c>
      <c r="D3077" t="s">
        <v>32</v>
      </c>
      <c r="E3077" t="s">
        <v>21</v>
      </c>
      <c r="F3077" t="s">
        <v>19</v>
      </c>
      <c r="G3077">
        <v>93</v>
      </c>
      <c r="H3077">
        <v>125.05</v>
      </c>
      <c r="I3077">
        <v>94.78</v>
      </c>
      <c r="J3077">
        <v>4.04</v>
      </c>
      <c r="K3077">
        <v>11629.65</v>
      </c>
      <c r="L3077">
        <v>8814.5400000000009</v>
      </c>
      <c r="M3077">
        <v>375.72</v>
      </c>
    </row>
    <row r="3078" spans="2:13" x14ac:dyDescent="0.3">
      <c r="B3078" s="5">
        <v>46327</v>
      </c>
      <c r="C3078" t="s">
        <v>34</v>
      </c>
      <c r="D3078" t="s">
        <v>32</v>
      </c>
      <c r="E3078" t="s">
        <v>16</v>
      </c>
      <c r="F3078" t="s">
        <v>19</v>
      </c>
      <c r="G3078">
        <v>175</v>
      </c>
      <c r="H3078">
        <v>102.16</v>
      </c>
      <c r="I3078">
        <v>72.86</v>
      </c>
      <c r="J3078">
        <v>4.04</v>
      </c>
      <c r="K3078">
        <v>17878</v>
      </c>
      <c r="L3078">
        <v>12750.5</v>
      </c>
      <c r="M3078">
        <v>707</v>
      </c>
    </row>
    <row r="3079" spans="2:13" x14ac:dyDescent="0.3">
      <c r="B3079" s="5">
        <v>46327</v>
      </c>
      <c r="C3079" t="s">
        <v>35</v>
      </c>
      <c r="D3079" t="s">
        <v>32</v>
      </c>
      <c r="E3079" t="s">
        <v>21</v>
      </c>
      <c r="F3079" t="s">
        <v>19</v>
      </c>
      <c r="G3079">
        <v>16</v>
      </c>
      <c r="H3079">
        <v>190.14</v>
      </c>
      <c r="I3079">
        <v>139.63999999999999</v>
      </c>
      <c r="J3079">
        <v>4.04</v>
      </c>
      <c r="K3079">
        <v>3042.24</v>
      </c>
      <c r="L3079">
        <v>2234.2399999999998</v>
      </c>
      <c r="M3079">
        <v>64.64</v>
      </c>
    </row>
    <row r="3080" spans="2:13" x14ac:dyDescent="0.3">
      <c r="B3080" s="5">
        <v>46327</v>
      </c>
      <c r="C3080" t="s">
        <v>44</v>
      </c>
      <c r="D3080" t="s">
        <v>42</v>
      </c>
      <c r="E3080" t="s">
        <v>21</v>
      </c>
      <c r="F3080" t="s">
        <v>19</v>
      </c>
      <c r="G3080">
        <v>16</v>
      </c>
      <c r="H3080">
        <v>205.67</v>
      </c>
      <c r="I3080">
        <v>127.84</v>
      </c>
      <c r="J3080">
        <v>4.04</v>
      </c>
      <c r="K3080">
        <v>3290.72</v>
      </c>
      <c r="L3080">
        <v>2045.44</v>
      </c>
      <c r="M3080">
        <v>64.64</v>
      </c>
    </row>
    <row r="3081" spans="2:13" x14ac:dyDescent="0.3">
      <c r="B3081" s="5">
        <v>46327</v>
      </c>
      <c r="C3081" t="s">
        <v>38</v>
      </c>
      <c r="D3081" t="s">
        <v>37</v>
      </c>
      <c r="E3081" t="s">
        <v>16</v>
      </c>
      <c r="F3081" t="s">
        <v>19</v>
      </c>
      <c r="G3081">
        <v>39</v>
      </c>
      <c r="H3081">
        <v>227.43</v>
      </c>
      <c r="I3081">
        <v>170.24</v>
      </c>
      <c r="J3081">
        <v>4.04</v>
      </c>
      <c r="K3081">
        <v>8869.77</v>
      </c>
      <c r="L3081">
        <v>6639.3600000000006</v>
      </c>
      <c r="M3081">
        <v>157.56</v>
      </c>
    </row>
    <row r="3082" spans="2:13" x14ac:dyDescent="0.3">
      <c r="B3082" s="5">
        <v>46327</v>
      </c>
      <c r="C3082" t="s">
        <v>40</v>
      </c>
      <c r="D3082" t="s">
        <v>37</v>
      </c>
      <c r="E3082" t="s">
        <v>20</v>
      </c>
      <c r="F3082" t="s">
        <v>19</v>
      </c>
      <c r="G3082">
        <v>30</v>
      </c>
      <c r="H3082">
        <v>127.48</v>
      </c>
      <c r="I3082">
        <v>109.88</v>
      </c>
      <c r="J3082">
        <v>4.04</v>
      </c>
      <c r="K3082">
        <v>3824.4</v>
      </c>
      <c r="L3082">
        <v>3296.3999999999996</v>
      </c>
      <c r="M3082">
        <v>121.2</v>
      </c>
    </row>
    <row r="3083" spans="2:13" x14ac:dyDescent="0.3">
      <c r="B3083" s="5">
        <v>46357</v>
      </c>
      <c r="C3083" t="s">
        <v>33</v>
      </c>
      <c r="D3083" t="s">
        <v>32</v>
      </c>
      <c r="E3083" t="s">
        <v>21</v>
      </c>
      <c r="F3083" t="s">
        <v>19</v>
      </c>
      <c r="G3083">
        <v>95</v>
      </c>
      <c r="H3083">
        <v>125.05</v>
      </c>
      <c r="I3083">
        <v>94.78</v>
      </c>
      <c r="J3083">
        <v>4.04</v>
      </c>
      <c r="K3083">
        <v>11879.75</v>
      </c>
      <c r="L3083">
        <v>9004.1</v>
      </c>
      <c r="M3083">
        <v>383.8</v>
      </c>
    </row>
    <row r="3084" spans="2:13" x14ac:dyDescent="0.3">
      <c r="B3084" s="5">
        <v>46357</v>
      </c>
      <c r="C3084" t="s">
        <v>34</v>
      </c>
      <c r="D3084" t="s">
        <v>32</v>
      </c>
      <c r="E3084" t="s">
        <v>16</v>
      </c>
      <c r="F3084" t="s">
        <v>19</v>
      </c>
      <c r="G3084">
        <v>197</v>
      </c>
      <c r="H3084">
        <v>102.16</v>
      </c>
      <c r="I3084">
        <v>72.86</v>
      </c>
      <c r="J3084">
        <v>4.04</v>
      </c>
      <c r="K3084">
        <v>20125.52</v>
      </c>
      <c r="L3084">
        <v>14353.42</v>
      </c>
      <c r="M3084">
        <v>795.88</v>
      </c>
    </row>
    <row r="3085" spans="2:13" x14ac:dyDescent="0.3">
      <c r="B3085" s="5">
        <v>46357</v>
      </c>
      <c r="C3085" t="s">
        <v>35</v>
      </c>
      <c r="D3085" t="s">
        <v>32</v>
      </c>
      <c r="E3085" t="s">
        <v>21</v>
      </c>
      <c r="F3085" t="s">
        <v>19</v>
      </c>
      <c r="G3085">
        <v>18</v>
      </c>
      <c r="H3085">
        <v>190.14</v>
      </c>
      <c r="I3085">
        <v>139.63999999999999</v>
      </c>
      <c r="J3085">
        <v>4.04</v>
      </c>
      <c r="K3085">
        <v>3422.5199999999995</v>
      </c>
      <c r="L3085">
        <v>2513.5199999999995</v>
      </c>
      <c r="M3085">
        <v>72.72</v>
      </c>
    </row>
    <row r="3086" spans="2:13" x14ac:dyDescent="0.3">
      <c r="B3086" s="5">
        <v>46357</v>
      </c>
      <c r="C3086" t="s">
        <v>44</v>
      </c>
      <c r="D3086" t="s">
        <v>42</v>
      </c>
      <c r="E3086" t="s">
        <v>21</v>
      </c>
      <c r="F3086" t="s">
        <v>19</v>
      </c>
      <c r="G3086">
        <v>18</v>
      </c>
      <c r="H3086">
        <v>205.67</v>
      </c>
      <c r="I3086">
        <v>127.84</v>
      </c>
      <c r="J3086">
        <v>4.04</v>
      </c>
      <c r="K3086">
        <v>3702.06</v>
      </c>
      <c r="L3086">
        <v>2301.12</v>
      </c>
      <c r="M3086">
        <v>72.72</v>
      </c>
    </row>
    <row r="3087" spans="2:13" x14ac:dyDescent="0.3">
      <c r="B3087" s="5">
        <v>46357</v>
      </c>
      <c r="C3087" t="s">
        <v>38</v>
      </c>
      <c r="D3087" t="s">
        <v>37</v>
      </c>
      <c r="E3087" t="s">
        <v>16</v>
      </c>
      <c r="F3087" t="s">
        <v>19</v>
      </c>
      <c r="G3087">
        <v>47</v>
      </c>
      <c r="H3087">
        <v>227.43</v>
      </c>
      <c r="I3087">
        <v>170.24</v>
      </c>
      <c r="J3087">
        <v>4.04</v>
      </c>
      <c r="K3087">
        <v>10689.210000000001</v>
      </c>
      <c r="L3087">
        <v>8001.2800000000007</v>
      </c>
      <c r="M3087">
        <v>189.88</v>
      </c>
    </row>
    <row r="3088" spans="2:13" x14ac:dyDescent="0.3">
      <c r="B3088" s="5">
        <v>46357</v>
      </c>
      <c r="C3088" t="s">
        <v>40</v>
      </c>
      <c r="D3088" t="s">
        <v>37</v>
      </c>
      <c r="E3088" t="s">
        <v>20</v>
      </c>
      <c r="F3088" t="s">
        <v>19</v>
      </c>
      <c r="G3088">
        <v>37</v>
      </c>
      <c r="H3088">
        <v>127.48</v>
      </c>
      <c r="I3088">
        <v>109.88</v>
      </c>
      <c r="J3088">
        <v>4.04</v>
      </c>
      <c r="K3088">
        <v>4716.76</v>
      </c>
      <c r="L3088">
        <v>4065.56</v>
      </c>
      <c r="M3088">
        <v>149.47999999999999</v>
      </c>
    </row>
    <row r="3089" spans="2:13" x14ac:dyDescent="0.3">
      <c r="B3089" s="5">
        <v>46023</v>
      </c>
      <c r="C3089" t="s">
        <v>14</v>
      </c>
      <c r="D3089" t="s">
        <v>15</v>
      </c>
      <c r="E3089" t="s">
        <v>20</v>
      </c>
      <c r="F3089" t="s">
        <v>19</v>
      </c>
      <c r="G3089">
        <v>56</v>
      </c>
      <c r="H3089">
        <v>246.33</v>
      </c>
      <c r="I3089">
        <v>210.34</v>
      </c>
      <c r="J3089">
        <v>4.0999999999999996</v>
      </c>
      <c r="K3089">
        <v>13794.480000000001</v>
      </c>
      <c r="L3089">
        <v>11779.04</v>
      </c>
      <c r="M3089">
        <v>229.59999999999997</v>
      </c>
    </row>
    <row r="3090" spans="2:13" x14ac:dyDescent="0.3">
      <c r="B3090" s="5">
        <v>46023</v>
      </c>
      <c r="C3090" t="s">
        <v>14</v>
      </c>
      <c r="D3090" t="s">
        <v>15</v>
      </c>
      <c r="E3090" t="s">
        <v>16</v>
      </c>
      <c r="F3090" t="s">
        <v>19</v>
      </c>
      <c r="G3090">
        <v>86</v>
      </c>
      <c r="H3090">
        <v>284.74</v>
      </c>
      <c r="I3090">
        <v>210.41</v>
      </c>
      <c r="J3090">
        <v>4.0199999999999996</v>
      </c>
      <c r="K3090">
        <v>24487.64</v>
      </c>
      <c r="L3090">
        <v>18095.259999999998</v>
      </c>
      <c r="M3090">
        <v>345.71999999999997</v>
      </c>
    </row>
    <row r="3091" spans="2:13" x14ac:dyDescent="0.3">
      <c r="B3091" s="5">
        <v>46023</v>
      </c>
      <c r="C3091" t="s">
        <v>24</v>
      </c>
      <c r="D3091" t="s">
        <v>15</v>
      </c>
      <c r="E3091" t="s">
        <v>20</v>
      </c>
      <c r="F3091" t="s">
        <v>19</v>
      </c>
      <c r="G3091">
        <v>65</v>
      </c>
      <c r="H3091">
        <v>181.04</v>
      </c>
      <c r="I3091">
        <v>154.93</v>
      </c>
      <c r="J3091">
        <v>4.09</v>
      </c>
      <c r="K3091">
        <v>11767.6</v>
      </c>
      <c r="L3091">
        <v>10070.450000000001</v>
      </c>
      <c r="M3091">
        <v>265.84999999999997</v>
      </c>
    </row>
    <row r="3092" spans="2:13" x14ac:dyDescent="0.3">
      <c r="B3092" s="5">
        <v>46023</v>
      </c>
      <c r="C3092" t="s">
        <v>35</v>
      </c>
      <c r="D3092" t="s">
        <v>32</v>
      </c>
      <c r="E3092" t="s">
        <v>20</v>
      </c>
      <c r="F3092" t="s">
        <v>19</v>
      </c>
      <c r="G3092">
        <v>28</v>
      </c>
      <c r="H3092">
        <v>173.25</v>
      </c>
      <c r="I3092">
        <v>139.56</v>
      </c>
      <c r="J3092">
        <v>4.0199999999999996</v>
      </c>
      <c r="K3092">
        <v>4851</v>
      </c>
      <c r="L3092">
        <v>3907.6800000000003</v>
      </c>
      <c r="M3092">
        <v>112.55999999999999</v>
      </c>
    </row>
    <row r="3093" spans="2:13" x14ac:dyDescent="0.3">
      <c r="B3093" s="5">
        <v>46023</v>
      </c>
      <c r="C3093" t="s">
        <v>50</v>
      </c>
      <c r="D3093" t="s">
        <v>47</v>
      </c>
      <c r="E3093" t="s">
        <v>16</v>
      </c>
      <c r="F3093" t="s">
        <v>19</v>
      </c>
      <c r="G3093">
        <v>97</v>
      </c>
      <c r="H3093">
        <v>91.58</v>
      </c>
      <c r="I3093">
        <v>55.67</v>
      </c>
      <c r="J3093">
        <v>4.09</v>
      </c>
      <c r="K3093">
        <v>8883.26</v>
      </c>
      <c r="L3093">
        <v>5399.99</v>
      </c>
      <c r="M3093">
        <v>396.72999999999996</v>
      </c>
    </row>
    <row r="3094" spans="2:13" x14ac:dyDescent="0.3">
      <c r="B3094" s="5">
        <v>46023</v>
      </c>
      <c r="C3094" t="s">
        <v>41</v>
      </c>
      <c r="D3094" t="s">
        <v>42</v>
      </c>
      <c r="E3094" t="s">
        <v>20</v>
      </c>
      <c r="F3094" t="s">
        <v>19</v>
      </c>
      <c r="G3094">
        <v>38</v>
      </c>
      <c r="H3094">
        <v>173.04</v>
      </c>
      <c r="I3094">
        <v>115.75</v>
      </c>
      <c r="J3094">
        <v>4.09</v>
      </c>
      <c r="K3094">
        <v>6575.5199999999995</v>
      </c>
      <c r="L3094">
        <v>4398.5</v>
      </c>
      <c r="M3094">
        <v>155.41999999999999</v>
      </c>
    </row>
    <row r="3095" spans="2:13" x14ac:dyDescent="0.3">
      <c r="B3095" s="5">
        <v>46023</v>
      </c>
      <c r="C3095" t="s">
        <v>30</v>
      </c>
      <c r="D3095" t="s">
        <v>27</v>
      </c>
      <c r="E3095" t="s">
        <v>16</v>
      </c>
      <c r="F3095" t="s">
        <v>19</v>
      </c>
      <c r="G3095">
        <v>126</v>
      </c>
      <c r="H3095">
        <v>97.73</v>
      </c>
      <c r="I3095">
        <v>67.81</v>
      </c>
      <c r="J3095">
        <v>4.09</v>
      </c>
      <c r="K3095">
        <v>12313.980000000001</v>
      </c>
      <c r="L3095">
        <v>8544.06</v>
      </c>
      <c r="M3095">
        <v>515.34</v>
      </c>
    </row>
    <row r="3096" spans="2:13" x14ac:dyDescent="0.3">
      <c r="B3096" s="5">
        <v>46054</v>
      </c>
      <c r="C3096" t="s">
        <v>14</v>
      </c>
      <c r="D3096" t="s">
        <v>15</v>
      </c>
      <c r="E3096" t="s">
        <v>20</v>
      </c>
      <c r="F3096" t="s">
        <v>19</v>
      </c>
      <c r="G3096">
        <v>57</v>
      </c>
      <c r="H3096">
        <v>246.33</v>
      </c>
      <c r="I3096">
        <v>210.34</v>
      </c>
      <c r="J3096">
        <v>4.0999999999999996</v>
      </c>
      <c r="K3096">
        <v>14040.810000000001</v>
      </c>
      <c r="L3096">
        <v>11989.380000000001</v>
      </c>
      <c r="M3096">
        <v>233.7</v>
      </c>
    </row>
    <row r="3097" spans="2:13" x14ac:dyDescent="0.3">
      <c r="B3097" s="5">
        <v>46054</v>
      </c>
      <c r="C3097" t="s">
        <v>14</v>
      </c>
      <c r="D3097" t="s">
        <v>15</v>
      </c>
      <c r="E3097" t="s">
        <v>16</v>
      </c>
      <c r="F3097" t="s">
        <v>19</v>
      </c>
      <c r="G3097">
        <v>85</v>
      </c>
      <c r="H3097">
        <v>284.74</v>
      </c>
      <c r="I3097">
        <v>210.41</v>
      </c>
      <c r="J3097">
        <v>4.0199999999999996</v>
      </c>
      <c r="K3097">
        <v>24202.9</v>
      </c>
      <c r="L3097">
        <v>17884.849999999999</v>
      </c>
      <c r="M3097">
        <v>341.7</v>
      </c>
    </row>
    <row r="3098" spans="2:13" x14ac:dyDescent="0.3">
      <c r="B3098" s="5">
        <v>46054</v>
      </c>
      <c r="C3098" t="s">
        <v>24</v>
      </c>
      <c r="D3098" t="s">
        <v>15</v>
      </c>
      <c r="E3098" t="s">
        <v>20</v>
      </c>
      <c r="F3098" t="s">
        <v>19</v>
      </c>
      <c r="G3098">
        <v>67</v>
      </c>
      <c r="H3098">
        <v>181.04</v>
      </c>
      <c r="I3098">
        <v>154.93</v>
      </c>
      <c r="J3098">
        <v>4.09</v>
      </c>
      <c r="K3098">
        <v>12129.68</v>
      </c>
      <c r="L3098">
        <v>10380.310000000001</v>
      </c>
      <c r="M3098">
        <v>274.02999999999997</v>
      </c>
    </row>
    <row r="3099" spans="2:13" x14ac:dyDescent="0.3">
      <c r="B3099" s="5">
        <v>46054</v>
      </c>
      <c r="C3099" t="s">
        <v>35</v>
      </c>
      <c r="D3099" t="s">
        <v>32</v>
      </c>
      <c r="E3099" t="s">
        <v>20</v>
      </c>
      <c r="F3099" t="s">
        <v>19</v>
      </c>
      <c r="G3099">
        <v>26</v>
      </c>
      <c r="H3099">
        <v>173.25</v>
      </c>
      <c r="I3099">
        <v>139.56</v>
      </c>
      <c r="J3099">
        <v>4.0199999999999996</v>
      </c>
      <c r="K3099">
        <v>4504.5</v>
      </c>
      <c r="L3099">
        <v>3628.56</v>
      </c>
      <c r="M3099">
        <v>104.51999999999998</v>
      </c>
    </row>
    <row r="3100" spans="2:13" x14ac:dyDescent="0.3">
      <c r="B3100" s="5">
        <v>46054</v>
      </c>
      <c r="C3100" t="s">
        <v>50</v>
      </c>
      <c r="D3100" t="s">
        <v>47</v>
      </c>
      <c r="E3100" t="s">
        <v>16</v>
      </c>
      <c r="F3100" t="s">
        <v>19</v>
      </c>
      <c r="G3100">
        <v>93</v>
      </c>
      <c r="H3100">
        <v>91.58</v>
      </c>
      <c r="I3100">
        <v>55.67</v>
      </c>
      <c r="J3100">
        <v>4.09</v>
      </c>
      <c r="K3100">
        <v>8516.94</v>
      </c>
      <c r="L3100">
        <v>5177.3100000000004</v>
      </c>
      <c r="M3100">
        <v>380.37</v>
      </c>
    </row>
    <row r="3101" spans="2:13" x14ac:dyDescent="0.3">
      <c r="B3101" s="5">
        <v>46054</v>
      </c>
      <c r="C3101" t="s">
        <v>41</v>
      </c>
      <c r="D3101" t="s">
        <v>42</v>
      </c>
      <c r="E3101" t="s">
        <v>20</v>
      </c>
      <c r="F3101" t="s">
        <v>19</v>
      </c>
      <c r="G3101">
        <v>37</v>
      </c>
      <c r="H3101">
        <v>173.04</v>
      </c>
      <c r="I3101">
        <v>115.75</v>
      </c>
      <c r="J3101">
        <v>4.09</v>
      </c>
      <c r="K3101">
        <v>6402.48</v>
      </c>
      <c r="L3101">
        <v>4282.75</v>
      </c>
      <c r="M3101">
        <v>151.32999999999998</v>
      </c>
    </row>
    <row r="3102" spans="2:13" x14ac:dyDescent="0.3">
      <c r="B3102" s="5">
        <v>46054</v>
      </c>
      <c r="C3102" t="s">
        <v>30</v>
      </c>
      <c r="D3102" t="s">
        <v>27</v>
      </c>
      <c r="E3102" t="s">
        <v>16</v>
      </c>
      <c r="F3102" t="s">
        <v>19</v>
      </c>
      <c r="G3102">
        <v>123</v>
      </c>
      <c r="H3102">
        <v>97.73</v>
      </c>
      <c r="I3102">
        <v>67.81</v>
      </c>
      <c r="J3102">
        <v>4.09</v>
      </c>
      <c r="K3102">
        <v>12020.79</v>
      </c>
      <c r="L3102">
        <v>8340.630000000001</v>
      </c>
      <c r="M3102">
        <v>503.07</v>
      </c>
    </row>
    <row r="3103" spans="2:13" x14ac:dyDescent="0.3">
      <c r="B3103" s="5">
        <v>46082</v>
      </c>
      <c r="C3103" t="s">
        <v>14</v>
      </c>
      <c r="D3103" t="s">
        <v>15</v>
      </c>
      <c r="E3103" t="s">
        <v>20</v>
      </c>
      <c r="F3103" t="s">
        <v>19</v>
      </c>
      <c r="G3103">
        <v>63</v>
      </c>
      <c r="H3103">
        <v>246.33</v>
      </c>
      <c r="I3103">
        <v>210.34</v>
      </c>
      <c r="J3103">
        <v>4.0999999999999996</v>
      </c>
      <c r="K3103">
        <v>15518.79</v>
      </c>
      <c r="L3103">
        <v>13251.42</v>
      </c>
      <c r="M3103">
        <v>258.29999999999995</v>
      </c>
    </row>
    <row r="3104" spans="2:13" x14ac:dyDescent="0.3">
      <c r="B3104" s="5">
        <v>46082</v>
      </c>
      <c r="C3104" t="s">
        <v>14</v>
      </c>
      <c r="D3104" t="s">
        <v>15</v>
      </c>
      <c r="E3104" t="s">
        <v>16</v>
      </c>
      <c r="F3104" t="s">
        <v>19</v>
      </c>
      <c r="G3104">
        <v>94</v>
      </c>
      <c r="H3104">
        <v>284.74</v>
      </c>
      <c r="I3104">
        <v>210.41</v>
      </c>
      <c r="J3104">
        <v>4.0199999999999996</v>
      </c>
      <c r="K3104">
        <v>26765.56</v>
      </c>
      <c r="L3104">
        <v>19778.54</v>
      </c>
      <c r="M3104">
        <v>377.87999999999994</v>
      </c>
    </row>
    <row r="3105" spans="2:13" x14ac:dyDescent="0.3">
      <c r="B3105" s="5">
        <v>46082</v>
      </c>
      <c r="C3105" t="s">
        <v>24</v>
      </c>
      <c r="D3105" t="s">
        <v>15</v>
      </c>
      <c r="E3105" t="s">
        <v>20</v>
      </c>
      <c r="F3105" t="s">
        <v>19</v>
      </c>
      <c r="G3105">
        <v>70</v>
      </c>
      <c r="H3105">
        <v>181.04</v>
      </c>
      <c r="I3105">
        <v>154.93</v>
      </c>
      <c r="J3105">
        <v>4.09</v>
      </c>
      <c r="K3105">
        <v>12672.8</v>
      </c>
      <c r="L3105">
        <v>10845.1</v>
      </c>
      <c r="M3105">
        <v>286.3</v>
      </c>
    </row>
    <row r="3106" spans="2:13" x14ac:dyDescent="0.3">
      <c r="B3106" s="5">
        <v>46082</v>
      </c>
      <c r="C3106" t="s">
        <v>35</v>
      </c>
      <c r="D3106" t="s">
        <v>32</v>
      </c>
      <c r="E3106" t="s">
        <v>20</v>
      </c>
      <c r="F3106" t="s">
        <v>19</v>
      </c>
      <c r="G3106">
        <v>28</v>
      </c>
      <c r="H3106">
        <v>173.25</v>
      </c>
      <c r="I3106">
        <v>139.56</v>
      </c>
      <c r="J3106">
        <v>4.0199999999999996</v>
      </c>
      <c r="K3106">
        <v>4851</v>
      </c>
      <c r="L3106">
        <v>3907.6800000000003</v>
      </c>
      <c r="M3106">
        <v>112.55999999999999</v>
      </c>
    </row>
    <row r="3107" spans="2:13" x14ac:dyDescent="0.3">
      <c r="B3107" s="5">
        <v>46082</v>
      </c>
      <c r="C3107" t="s">
        <v>50</v>
      </c>
      <c r="D3107" t="s">
        <v>47</v>
      </c>
      <c r="E3107" t="s">
        <v>16</v>
      </c>
      <c r="F3107" t="s">
        <v>19</v>
      </c>
      <c r="G3107">
        <v>93</v>
      </c>
      <c r="H3107">
        <v>91.58</v>
      </c>
      <c r="I3107">
        <v>55.67</v>
      </c>
      <c r="J3107">
        <v>4.09</v>
      </c>
      <c r="K3107">
        <v>8516.94</v>
      </c>
      <c r="L3107">
        <v>5177.3100000000004</v>
      </c>
      <c r="M3107">
        <v>380.37</v>
      </c>
    </row>
    <row r="3108" spans="2:13" x14ac:dyDescent="0.3">
      <c r="B3108" s="5">
        <v>46082</v>
      </c>
      <c r="C3108" t="s">
        <v>41</v>
      </c>
      <c r="D3108" t="s">
        <v>42</v>
      </c>
      <c r="E3108" t="s">
        <v>20</v>
      </c>
      <c r="F3108" t="s">
        <v>19</v>
      </c>
      <c r="G3108">
        <v>41</v>
      </c>
      <c r="H3108">
        <v>173.04</v>
      </c>
      <c r="I3108">
        <v>115.75</v>
      </c>
      <c r="J3108">
        <v>4.09</v>
      </c>
      <c r="K3108">
        <v>7094.6399999999994</v>
      </c>
      <c r="L3108">
        <v>4745.75</v>
      </c>
      <c r="M3108">
        <v>167.69</v>
      </c>
    </row>
    <row r="3109" spans="2:13" x14ac:dyDescent="0.3">
      <c r="B3109" s="5">
        <v>46082</v>
      </c>
      <c r="C3109" t="s">
        <v>30</v>
      </c>
      <c r="D3109" t="s">
        <v>27</v>
      </c>
      <c r="E3109" t="s">
        <v>16</v>
      </c>
      <c r="F3109" t="s">
        <v>19</v>
      </c>
      <c r="G3109">
        <v>125</v>
      </c>
      <c r="H3109">
        <v>97.73</v>
      </c>
      <c r="I3109">
        <v>67.81</v>
      </c>
      <c r="J3109">
        <v>4.09</v>
      </c>
      <c r="K3109">
        <v>12216.25</v>
      </c>
      <c r="L3109">
        <v>8476.25</v>
      </c>
      <c r="M3109">
        <v>511.25</v>
      </c>
    </row>
    <row r="3110" spans="2:13" x14ac:dyDescent="0.3">
      <c r="B3110" s="5">
        <v>46113</v>
      </c>
      <c r="C3110" t="s">
        <v>14</v>
      </c>
      <c r="D3110" t="s">
        <v>15</v>
      </c>
      <c r="E3110" t="s">
        <v>20</v>
      </c>
      <c r="F3110" t="s">
        <v>19</v>
      </c>
      <c r="G3110">
        <v>70</v>
      </c>
      <c r="H3110">
        <v>246.33</v>
      </c>
      <c r="I3110">
        <v>210.34</v>
      </c>
      <c r="J3110">
        <v>4.0999999999999996</v>
      </c>
      <c r="K3110">
        <v>17243.100000000002</v>
      </c>
      <c r="L3110">
        <v>14723.800000000001</v>
      </c>
      <c r="M3110">
        <v>287</v>
      </c>
    </row>
    <row r="3111" spans="2:13" x14ac:dyDescent="0.3">
      <c r="B3111" s="5">
        <v>46113</v>
      </c>
      <c r="C3111" t="s">
        <v>14</v>
      </c>
      <c r="D3111" t="s">
        <v>15</v>
      </c>
      <c r="E3111" t="s">
        <v>16</v>
      </c>
      <c r="F3111" t="s">
        <v>19</v>
      </c>
      <c r="G3111">
        <v>100</v>
      </c>
      <c r="H3111">
        <v>284.74</v>
      </c>
      <c r="I3111">
        <v>210.41</v>
      </c>
      <c r="J3111">
        <v>4.0199999999999996</v>
      </c>
      <c r="K3111">
        <v>28474</v>
      </c>
      <c r="L3111">
        <v>21041</v>
      </c>
      <c r="M3111">
        <v>401.99999999999994</v>
      </c>
    </row>
    <row r="3112" spans="2:13" x14ac:dyDescent="0.3">
      <c r="B3112" s="5">
        <v>46113</v>
      </c>
      <c r="C3112" t="s">
        <v>24</v>
      </c>
      <c r="D3112" t="s">
        <v>15</v>
      </c>
      <c r="E3112" t="s">
        <v>20</v>
      </c>
      <c r="F3112" t="s">
        <v>19</v>
      </c>
      <c r="G3112">
        <v>81</v>
      </c>
      <c r="H3112">
        <v>181.04</v>
      </c>
      <c r="I3112">
        <v>154.93</v>
      </c>
      <c r="J3112">
        <v>4.09</v>
      </c>
      <c r="K3112">
        <v>14664.24</v>
      </c>
      <c r="L3112">
        <v>12549.33</v>
      </c>
      <c r="M3112">
        <v>331.28999999999996</v>
      </c>
    </row>
    <row r="3113" spans="2:13" x14ac:dyDescent="0.3">
      <c r="B3113" s="5">
        <v>46113</v>
      </c>
      <c r="C3113" t="s">
        <v>35</v>
      </c>
      <c r="D3113" t="s">
        <v>32</v>
      </c>
      <c r="E3113" t="s">
        <v>20</v>
      </c>
      <c r="F3113" t="s">
        <v>19</v>
      </c>
      <c r="G3113">
        <v>28</v>
      </c>
      <c r="H3113">
        <v>173.25</v>
      </c>
      <c r="I3113">
        <v>139.56</v>
      </c>
      <c r="J3113">
        <v>4.0199999999999996</v>
      </c>
      <c r="K3113">
        <v>4851</v>
      </c>
      <c r="L3113">
        <v>3907.6800000000003</v>
      </c>
      <c r="M3113">
        <v>112.55999999999999</v>
      </c>
    </row>
    <row r="3114" spans="2:13" x14ac:dyDescent="0.3">
      <c r="B3114" s="5">
        <v>46113</v>
      </c>
      <c r="C3114" t="s">
        <v>50</v>
      </c>
      <c r="D3114" t="s">
        <v>47</v>
      </c>
      <c r="E3114" t="s">
        <v>16</v>
      </c>
      <c r="F3114" t="s">
        <v>19</v>
      </c>
      <c r="G3114">
        <v>93</v>
      </c>
      <c r="H3114">
        <v>91.58</v>
      </c>
      <c r="I3114">
        <v>55.67</v>
      </c>
      <c r="J3114">
        <v>4.09</v>
      </c>
      <c r="K3114">
        <v>8516.94</v>
      </c>
      <c r="L3114">
        <v>5177.3100000000004</v>
      </c>
      <c r="M3114">
        <v>380.37</v>
      </c>
    </row>
    <row r="3115" spans="2:13" x14ac:dyDescent="0.3">
      <c r="B3115" s="5">
        <v>46113</v>
      </c>
      <c r="C3115" t="s">
        <v>41</v>
      </c>
      <c r="D3115" t="s">
        <v>42</v>
      </c>
      <c r="E3115" t="s">
        <v>20</v>
      </c>
      <c r="F3115" t="s">
        <v>19</v>
      </c>
      <c r="G3115">
        <v>42</v>
      </c>
      <c r="H3115">
        <v>173.04</v>
      </c>
      <c r="I3115">
        <v>115.75</v>
      </c>
      <c r="J3115">
        <v>4.09</v>
      </c>
      <c r="K3115">
        <v>7267.6799999999994</v>
      </c>
      <c r="L3115">
        <v>4861.5</v>
      </c>
      <c r="M3115">
        <v>171.78</v>
      </c>
    </row>
    <row r="3116" spans="2:13" x14ac:dyDescent="0.3">
      <c r="B3116" s="5">
        <v>46113</v>
      </c>
      <c r="C3116" t="s">
        <v>30</v>
      </c>
      <c r="D3116" t="s">
        <v>27</v>
      </c>
      <c r="E3116" t="s">
        <v>16</v>
      </c>
      <c r="F3116" t="s">
        <v>19</v>
      </c>
      <c r="G3116">
        <v>139</v>
      </c>
      <c r="H3116">
        <v>97.73</v>
      </c>
      <c r="I3116">
        <v>67.81</v>
      </c>
      <c r="J3116">
        <v>4.09</v>
      </c>
      <c r="K3116">
        <v>13584.470000000001</v>
      </c>
      <c r="L3116">
        <v>9425.59</v>
      </c>
      <c r="M3116">
        <v>568.51</v>
      </c>
    </row>
    <row r="3117" spans="2:13" x14ac:dyDescent="0.3">
      <c r="B3117" s="5">
        <v>46143</v>
      </c>
      <c r="C3117" t="s">
        <v>14</v>
      </c>
      <c r="D3117" t="s">
        <v>15</v>
      </c>
      <c r="E3117" t="s">
        <v>20</v>
      </c>
      <c r="F3117" t="s">
        <v>19</v>
      </c>
      <c r="G3117">
        <v>75</v>
      </c>
      <c r="H3117">
        <v>246.33</v>
      </c>
      <c r="I3117">
        <v>210.34</v>
      </c>
      <c r="J3117">
        <v>4.0999999999999996</v>
      </c>
      <c r="K3117">
        <v>18474.75</v>
      </c>
      <c r="L3117">
        <v>15775.5</v>
      </c>
      <c r="M3117">
        <v>307.5</v>
      </c>
    </row>
    <row r="3118" spans="2:13" x14ac:dyDescent="0.3">
      <c r="B3118" s="5">
        <v>46143</v>
      </c>
      <c r="C3118" t="s">
        <v>14</v>
      </c>
      <c r="D3118" t="s">
        <v>15</v>
      </c>
      <c r="E3118" t="s">
        <v>16</v>
      </c>
      <c r="F3118" t="s">
        <v>19</v>
      </c>
      <c r="G3118">
        <v>107</v>
      </c>
      <c r="H3118">
        <v>284.74</v>
      </c>
      <c r="I3118">
        <v>210.41</v>
      </c>
      <c r="J3118">
        <v>4.0199999999999996</v>
      </c>
      <c r="K3118">
        <v>30467.18</v>
      </c>
      <c r="L3118">
        <v>22513.87</v>
      </c>
      <c r="M3118">
        <v>430.13999999999993</v>
      </c>
    </row>
    <row r="3119" spans="2:13" x14ac:dyDescent="0.3">
      <c r="B3119" s="5">
        <v>46143</v>
      </c>
      <c r="C3119" t="s">
        <v>24</v>
      </c>
      <c r="D3119" t="s">
        <v>15</v>
      </c>
      <c r="E3119" t="s">
        <v>20</v>
      </c>
      <c r="F3119" t="s">
        <v>19</v>
      </c>
      <c r="G3119">
        <v>89</v>
      </c>
      <c r="H3119">
        <v>181.04</v>
      </c>
      <c r="I3119">
        <v>154.93</v>
      </c>
      <c r="J3119">
        <v>4.09</v>
      </c>
      <c r="K3119">
        <v>16112.56</v>
      </c>
      <c r="L3119">
        <v>13788.77</v>
      </c>
      <c r="M3119">
        <v>364.01</v>
      </c>
    </row>
    <row r="3120" spans="2:13" x14ac:dyDescent="0.3">
      <c r="B3120" s="5">
        <v>46143</v>
      </c>
      <c r="C3120" t="s">
        <v>35</v>
      </c>
      <c r="D3120" t="s">
        <v>32</v>
      </c>
      <c r="E3120" t="s">
        <v>20</v>
      </c>
      <c r="F3120" t="s">
        <v>19</v>
      </c>
      <c r="G3120">
        <v>29</v>
      </c>
      <c r="H3120">
        <v>173.25</v>
      </c>
      <c r="I3120">
        <v>139.56</v>
      </c>
      <c r="J3120">
        <v>4.0199999999999996</v>
      </c>
      <c r="K3120">
        <v>5024.25</v>
      </c>
      <c r="L3120">
        <v>4047.2400000000002</v>
      </c>
      <c r="M3120">
        <v>116.57999999999998</v>
      </c>
    </row>
    <row r="3121" spans="2:13" x14ac:dyDescent="0.3">
      <c r="B3121" s="5">
        <v>46143</v>
      </c>
      <c r="C3121" t="s">
        <v>50</v>
      </c>
      <c r="D3121" t="s">
        <v>47</v>
      </c>
      <c r="E3121" t="s">
        <v>16</v>
      </c>
      <c r="F3121" t="s">
        <v>19</v>
      </c>
      <c r="G3121">
        <v>98</v>
      </c>
      <c r="H3121">
        <v>91.58</v>
      </c>
      <c r="I3121">
        <v>55.67</v>
      </c>
      <c r="J3121">
        <v>4.09</v>
      </c>
      <c r="K3121">
        <v>8974.84</v>
      </c>
      <c r="L3121">
        <v>5455.66</v>
      </c>
      <c r="M3121">
        <v>400.82</v>
      </c>
    </row>
    <row r="3122" spans="2:13" x14ac:dyDescent="0.3">
      <c r="B3122" s="5">
        <v>46143</v>
      </c>
      <c r="C3122" t="s">
        <v>41</v>
      </c>
      <c r="D3122" t="s">
        <v>42</v>
      </c>
      <c r="E3122" t="s">
        <v>20</v>
      </c>
      <c r="F3122" t="s">
        <v>19</v>
      </c>
      <c r="G3122">
        <v>44</v>
      </c>
      <c r="H3122">
        <v>173.04</v>
      </c>
      <c r="I3122">
        <v>115.75</v>
      </c>
      <c r="J3122">
        <v>4.09</v>
      </c>
      <c r="K3122">
        <v>7613.7599999999993</v>
      </c>
      <c r="L3122">
        <v>5093</v>
      </c>
      <c r="M3122">
        <v>179.95999999999998</v>
      </c>
    </row>
    <row r="3123" spans="2:13" x14ac:dyDescent="0.3">
      <c r="B3123" s="5">
        <v>46143</v>
      </c>
      <c r="C3123" t="s">
        <v>30</v>
      </c>
      <c r="D3123" t="s">
        <v>27</v>
      </c>
      <c r="E3123" t="s">
        <v>16</v>
      </c>
      <c r="F3123" t="s">
        <v>19</v>
      </c>
      <c r="G3123">
        <v>144</v>
      </c>
      <c r="H3123">
        <v>97.73</v>
      </c>
      <c r="I3123">
        <v>67.81</v>
      </c>
      <c r="J3123">
        <v>4.09</v>
      </c>
      <c r="K3123">
        <v>14073.12</v>
      </c>
      <c r="L3123">
        <v>9764.64</v>
      </c>
      <c r="M3123">
        <v>588.96</v>
      </c>
    </row>
    <row r="3124" spans="2:13" x14ac:dyDescent="0.3">
      <c r="B3124" s="5">
        <v>46174</v>
      </c>
      <c r="C3124" t="s">
        <v>14</v>
      </c>
      <c r="D3124" t="s">
        <v>15</v>
      </c>
      <c r="E3124" t="s">
        <v>20</v>
      </c>
      <c r="F3124" t="s">
        <v>19</v>
      </c>
      <c r="G3124">
        <v>78</v>
      </c>
      <c r="H3124">
        <v>246.33</v>
      </c>
      <c r="I3124">
        <v>210.34</v>
      </c>
      <c r="J3124">
        <v>4.0999999999999996</v>
      </c>
      <c r="K3124">
        <v>19213.740000000002</v>
      </c>
      <c r="L3124">
        <v>16406.52</v>
      </c>
      <c r="M3124">
        <v>319.79999999999995</v>
      </c>
    </row>
    <row r="3125" spans="2:13" x14ac:dyDescent="0.3">
      <c r="B3125" s="5">
        <v>46174</v>
      </c>
      <c r="C3125" t="s">
        <v>14</v>
      </c>
      <c r="D3125" t="s">
        <v>15</v>
      </c>
      <c r="E3125" t="s">
        <v>16</v>
      </c>
      <c r="F3125" t="s">
        <v>19</v>
      </c>
      <c r="G3125">
        <v>119</v>
      </c>
      <c r="H3125">
        <v>284.74</v>
      </c>
      <c r="I3125">
        <v>210.41</v>
      </c>
      <c r="J3125">
        <v>4.0199999999999996</v>
      </c>
      <c r="K3125">
        <v>33884.06</v>
      </c>
      <c r="L3125">
        <v>25038.79</v>
      </c>
      <c r="M3125">
        <v>478.37999999999994</v>
      </c>
    </row>
    <row r="3126" spans="2:13" x14ac:dyDescent="0.3">
      <c r="B3126" s="5">
        <v>46174</v>
      </c>
      <c r="C3126" t="s">
        <v>24</v>
      </c>
      <c r="D3126" t="s">
        <v>15</v>
      </c>
      <c r="E3126" t="s">
        <v>20</v>
      </c>
      <c r="F3126" t="s">
        <v>19</v>
      </c>
      <c r="G3126">
        <v>95</v>
      </c>
      <c r="H3126">
        <v>181.04</v>
      </c>
      <c r="I3126">
        <v>154.93</v>
      </c>
      <c r="J3126">
        <v>4.09</v>
      </c>
      <c r="K3126">
        <v>17198.8</v>
      </c>
      <c r="L3126">
        <v>14718.35</v>
      </c>
      <c r="M3126">
        <v>388.55</v>
      </c>
    </row>
    <row r="3127" spans="2:13" x14ac:dyDescent="0.3">
      <c r="B3127" s="5">
        <v>46174</v>
      </c>
      <c r="C3127" t="s">
        <v>35</v>
      </c>
      <c r="D3127" t="s">
        <v>32</v>
      </c>
      <c r="E3127" t="s">
        <v>20</v>
      </c>
      <c r="F3127" t="s">
        <v>19</v>
      </c>
      <c r="G3127">
        <v>30</v>
      </c>
      <c r="H3127">
        <v>173.25</v>
      </c>
      <c r="I3127">
        <v>139.56</v>
      </c>
      <c r="J3127">
        <v>4.0199999999999996</v>
      </c>
      <c r="K3127">
        <v>5197.5</v>
      </c>
      <c r="L3127">
        <v>4186.8</v>
      </c>
      <c r="M3127">
        <v>120.6</v>
      </c>
    </row>
    <row r="3128" spans="2:13" x14ac:dyDescent="0.3">
      <c r="B3128" s="5">
        <v>46174</v>
      </c>
      <c r="C3128" t="s">
        <v>50</v>
      </c>
      <c r="D3128" t="s">
        <v>47</v>
      </c>
      <c r="E3128" t="s">
        <v>16</v>
      </c>
      <c r="F3128" t="s">
        <v>19</v>
      </c>
      <c r="G3128">
        <v>95</v>
      </c>
      <c r="H3128">
        <v>91.58</v>
      </c>
      <c r="I3128">
        <v>55.67</v>
      </c>
      <c r="J3128">
        <v>4.09</v>
      </c>
      <c r="K3128">
        <v>8700.1</v>
      </c>
      <c r="L3128">
        <v>5288.6500000000005</v>
      </c>
      <c r="M3128">
        <v>388.55</v>
      </c>
    </row>
    <row r="3129" spans="2:13" x14ac:dyDescent="0.3">
      <c r="B3129" s="5">
        <v>46174</v>
      </c>
      <c r="C3129" t="s">
        <v>41</v>
      </c>
      <c r="D3129" t="s">
        <v>42</v>
      </c>
      <c r="E3129" t="s">
        <v>20</v>
      </c>
      <c r="F3129" t="s">
        <v>19</v>
      </c>
      <c r="G3129">
        <v>43</v>
      </c>
      <c r="H3129">
        <v>173.04</v>
      </c>
      <c r="I3129">
        <v>115.75</v>
      </c>
      <c r="J3129">
        <v>4.09</v>
      </c>
      <c r="K3129">
        <v>7440.7199999999993</v>
      </c>
      <c r="L3129">
        <v>4977.25</v>
      </c>
      <c r="M3129">
        <v>175.87</v>
      </c>
    </row>
    <row r="3130" spans="2:13" x14ac:dyDescent="0.3">
      <c r="B3130" s="5">
        <v>46174</v>
      </c>
      <c r="C3130" t="s">
        <v>30</v>
      </c>
      <c r="D3130" t="s">
        <v>27</v>
      </c>
      <c r="E3130" t="s">
        <v>16</v>
      </c>
      <c r="F3130" t="s">
        <v>19</v>
      </c>
      <c r="G3130">
        <v>135</v>
      </c>
      <c r="H3130">
        <v>97.73</v>
      </c>
      <c r="I3130">
        <v>67.81</v>
      </c>
      <c r="J3130">
        <v>4.09</v>
      </c>
      <c r="K3130">
        <v>13193.550000000001</v>
      </c>
      <c r="L3130">
        <v>9154.35</v>
      </c>
      <c r="M3130">
        <v>552.15</v>
      </c>
    </row>
    <row r="3131" spans="2:13" x14ac:dyDescent="0.3">
      <c r="B3131" s="5">
        <v>46204</v>
      </c>
      <c r="C3131" t="s">
        <v>14</v>
      </c>
      <c r="D3131" t="s">
        <v>15</v>
      </c>
      <c r="E3131" t="s">
        <v>20</v>
      </c>
      <c r="F3131" t="s">
        <v>19</v>
      </c>
      <c r="G3131">
        <v>81</v>
      </c>
      <c r="H3131">
        <v>246.33</v>
      </c>
      <c r="I3131">
        <v>210.34</v>
      </c>
      <c r="J3131">
        <v>4.0999999999999996</v>
      </c>
      <c r="K3131">
        <v>19952.73</v>
      </c>
      <c r="L3131">
        <v>17037.54</v>
      </c>
      <c r="M3131">
        <v>332.09999999999997</v>
      </c>
    </row>
    <row r="3132" spans="2:13" x14ac:dyDescent="0.3">
      <c r="B3132" s="5">
        <v>46204</v>
      </c>
      <c r="C3132" t="s">
        <v>14</v>
      </c>
      <c r="D3132" t="s">
        <v>15</v>
      </c>
      <c r="E3132" t="s">
        <v>16</v>
      </c>
      <c r="F3132" t="s">
        <v>19</v>
      </c>
      <c r="G3132">
        <v>121</v>
      </c>
      <c r="H3132">
        <v>284.74</v>
      </c>
      <c r="I3132">
        <v>210.41</v>
      </c>
      <c r="J3132">
        <v>4.0199999999999996</v>
      </c>
      <c r="K3132">
        <v>34453.54</v>
      </c>
      <c r="L3132">
        <v>25459.61</v>
      </c>
      <c r="M3132">
        <v>486.41999999999996</v>
      </c>
    </row>
    <row r="3133" spans="2:13" x14ac:dyDescent="0.3">
      <c r="B3133" s="5">
        <v>46204</v>
      </c>
      <c r="C3133" t="s">
        <v>24</v>
      </c>
      <c r="D3133" t="s">
        <v>15</v>
      </c>
      <c r="E3133" t="s">
        <v>20</v>
      </c>
      <c r="F3133" t="s">
        <v>19</v>
      </c>
      <c r="G3133">
        <v>96</v>
      </c>
      <c r="H3133">
        <v>181.04</v>
      </c>
      <c r="I3133">
        <v>154.93</v>
      </c>
      <c r="J3133">
        <v>4.09</v>
      </c>
      <c r="K3133">
        <v>17379.84</v>
      </c>
      <c r="L3133">
        <v>14873.28</v>
      </c>
      <c r="M3133">
        <v>392.64</v>
      </c>
    </row>
    <row r="3134" spans="2:13" x14ac:dyDescent="0.3">
      <c r="B3134" s="5">
        <v>46204</v>
      </c>
      <c r="C3134" t="s">
        <v>35</v>
      </c>
      <c r="D3134" t="s">
        <v>32</v>
      </c>
      <c r="E3134" t="s">
        <v>20</v>
      </c>
      <c r="F3134" t="s">
        <v>19</v>
      </c>
      <c r="G3134">
        <v>28</v>
      </c>
      <c r="H3134">
        <v>173.25</v>
      </c>
      <c r="I3134">
        <v>139.56</v>
      </c>
      <c r="J3134">
        <v>4.0199999999999996</v>
      </c>
      <c r="K3134">
        <v>4851</v>
      </c>
      <c r="L3134">
        <v>3907.6800000000003</v>
      </c>
      <c r="M3134">
        <v>112.55999999999999</v>
      </c>
    </row>
    <row r="3135" spans="2:13" x14ac:dyDescent="0.3">
      <c r="B3135" s="5">
        <v>46204</v>
      </c>
      <c r="C3135" t="s">
        <v>50</v>
      </c>
      <c r="D3135" t="s">
        <v>47</v>
      </c>
      <c r="E3135" t="s">
        <v>16</v>
      </c>
      <c r="F3135" t="s">
        <v>19</v>
      </c>
      <c r="G3135">
        <v>96</v>
      </c>
      <c r="H3135">
        <v>91.58</v>
      </c>
      <c r="I3135">
        <v>55.67</v>
      </c>
      <c r="J3135">
        <v>4.09</v>
      </c>
      <c r="K3135">
        <v>8791.68</v>
      </c>
      <c r="L3135">
        <v>5344.32</v>
      </c>
      <c r="M3135">
        <v>392.64</v>
      </c>
    </row>
    <row r="3136" spans="2:13" x14ac:dyDescent="0.3">
      <c r="B3136" s="5">
        <v>46204</v>
      </c>
      <c r="C3136" t="s">
        <v>41</v>
      </c>
      <c r="D3136" t="s">
        <v>42</v>
      </c>
      <c r="E3136" t="s">
        <v>20</v>
      </c>
      <c r="F3136" t="s">
        <v>19</v>
      </c>
      <c r="G3136">
        <v>44</v>
      </c>
      <c r="H3136">
        <v>173.04</v>
      </c>
      <c r="I3136">
        <v>115.75</v>
      </c>
      <c r="J3136">
        <v>4.09</v>
      </c>
      <c r="K3136">
        <v>7613.7599999999993</v>
      </c>
      <c r="L3136">
        <v>5093</v>
      </c>
      <c r="M3136">
        <v>179.95999999999998</v>
      </c>
    </row>
    <row r="3137" spans="2:13" x14ac:dyDescent="0.3">
      <c r="B3137" s="5">
        <v>46204</v>
      </c>
      <c r="C3137" t="s">
        <v>30</v>
      </c>
      <c r="D3137" t="s">
        <v>27</v>
      </c>
      <c r="E3137" t="s">
        <v>16</v>
      </c>
      <c r="F3137" t="s">
        <v>19</v>
      </c>
      <c r="G3137">
        <v>141</v>
      </c>
      <c r="H3137">
        <v>97.73</v>
      </c>
      <c r="I3137">
        <v>67.81</v>
      </c>
      <c r="J3137">
        <v>4.09</v>
      </c>
      <c r="K3137">
        <v>13779.93</v>
      </c>
      <c r="L3137">
        <v>9561.2100000000009</v>
      </c>
      <c r="M3137">
        <v>576.68999999999994</v>
      </c>
    </row>
    <row r="3138" spans="2:13" x14ac:dyDescent="0.3">
      <c r="B3138" s="5">
        <v>46235</v>
      </c>
      <c r="C3138" t="s">
        <v>14</v>
      </c>
      <c r="D3138" t="s">
        <v>15</v>
      </c>
      <c r="E3138" t="s">
        <v>20</v>
      </c>
      <c r="F3138" t="s">
        <v>19</v>
      </c>
      <c r="G3138">
        <v>76</v>
      </c>
      <c r="H3138">
        <v>246.33</v>
      </c>
      <c r="I3138">
        <v>210.34</v>
      </c>
      <c r="J3138">
        <v>4.0999999999999996</v>
      </c>
      <c r="K3138">
        <v>18721.080000000002</v>
      </c>
      <c r="L3138">
        <v>15985.84</v>
      </c>
      <c r="M3138">
        <v>311.59999999999997</v>
      </c>
    </row>
    <row r="3139" spans="2:13" x14ac:dyDescent="0.3">
      <c r="B3139" s="5">
        <v>46235</v>
      </c>
      <c r="C3139" t="s">
        <v>14</v>
      </c>
      <c r="D3139" t="s">
        <v>15</v>
      </c>
      <c r="E3139" t="s">
        <v>16</v>
      </c>
      <c r="F3139" t="s">
        <v>19</v>
      </c>
      <c r="G3139">
        <v>118</v>
      </c>
      <c r="H3139">
        <v>284.74</v>
      </c>
      <c r="I3139">
        <v>210.41</v>
      </c>
      <c r="J3139">
        <v>4.0199999999999996</v>
      </c>
      <c r="K3139">
        <v>33599.32</v>
      </c>
      <c r="L3139">
        <v>24828.38</v>
      </c>
      <c r="M3139">
        <v>474.35999999999996</v>
      </c>
    </row>
    <row r="3140" spans="2:13" x14ac:dyDescent="0.3">
      <c r="B3140" s="5">
        <v>46235</v>
      </c>
      <c r="C3140" t="s">
        <v>24</v>
      </c>
      <c r="D3140" t="s">
        <v>15</v>
      </c>
      <c r="E3140" t="s">
        <v>20</v>
      </c>
      <c r="F3140" t="s">
        <v>19</v>
      </c>
      <c r="G3140">
        <v>89</v>
      </c>
      <c r="H3140">
        <v>181.04</v>
      </c>
      <c r="I3140">
        <v>154.93</v>
      </c>
      <c r="J3140">
        <v>4.09</v>
      </c>
      <c r="K3140">
        <v>16112.56</v>
      </c>
      <c r="L3140">
        <v>13788.77</v>
      </c>
      <c r="M3140">
        <v>364.01</v>
      </c>
    </row>
    <row r="3141" spans="2:13" x14ac:dyDescent="0.3">
      <c r="B3141" s="5">
        <v>46235</v>
      </c>
      <c r="C3141" t="s">
        <v>35</v>
      </c>
      <c r="D3141" t="s">
        <v>32</v>
      </c>
      <c r="E3141" t="s">
        <v>20</v>
      </c>
      <c r="F3141" t="s">
        <v>19</v>
      </c>
      <c r="G3141">
        <v>27</v>
      </c>
      <c r="H3141">
        <v>173.25</v>
      </c>
      <c r="I3141">
        <v>139.56</v>
      </c>
      <c r="J3141">
        <v>4.0199999999999996</v>
      </c>
      <c r="K3141">
        <v>4677.75</v>
      </c>
      <c r="L3141">
        <v>3768.12</v>
      </c>
      <c r="M3141">
        <v>108.53999999999999</v>
      </c>
    </row>
    <row r="3142" spans="2:13" x14ac:dyDescent="0.3">
      <c r="B3142" s="5">
        <v>46235</v>
      </c>
      <c r="C3142" t="s">
        <v>50</v>
      </c>
      <c r="D3142" t="s">
        <v>47</v>
      </c>
      <c r="E3142" t="s">
        <v>16</v>
      </c>
      <c r="F3142" t="s">
        <v>19</v>
      </c>
      <c r="G3142">
        <v>94</v>
      </c>
      <c r="H3142">
        <v>91.58</v>
      </c>
      <c r="I3142">
        <v>55.67</v>
      </c>
      <c r="J3142">
        <v>4.09</v>
      </c>
      <c r="K3142">
        <v>8608.52</v>
      </c>
      <c r="L3142">
        <v>5232.9800000000005</v>
      </c>
      <c r="M3142">
        <v>384.46</v>
      </c>
    </row>
    <row r="3143" spans="2:13" x14ac:dyDescent="0.3">
      <c r="B3143" s="5">
        <v>46235</v>
      </c>
      <c r="C3143" t="s">
        <v>41</v>
      </c>
      <c r="D3143" t="s">
        <v>42</v>
      </c>
      <c r="E3143" t="s">
        <v>20</v>
      </c>
      <c r="F3143" t="s">
        <v>19</v>
      </c>
      <c r="G3143">
        <v>43</v>
      </c>
      <c r="H3143">
        <v>173.04</v>
      </c>
      <c r="I3143">
        <v>115.75</v>
      </c>
      <c r="J3143">
        <v>4.09</v>
      </c>
      <c r="K3143">
        <v>7440.7199999999993</v>
      </c>
      <c r="L3143">
        <v>4977.25</v>
      </c>
      <c r="M3143">
        <v>175.87</v>
      </c>
    </row>
    <row r="3144" spans="2:13" x14ac:dyDescent="0.3">
      <c r="B3144" s="5">
        <v>46235</v>
      </c>
      <c r="C3144" t="s">
        <v>30</v>
      </c>
      <c r="D3144" t="s">
        <v>27</v>
      </c>
      <c r="E3144" t="s">
        <v>16</v>
      </c>
      <c r="F3144" t="s">
        <v>19</v>
      </c>
      <c r="G3144">
        <v>144</v>
      </c>
      <c r="H3144">
        <v>97.73</v>
      </c>
      <c r="I3144">
        <v>67.81</v>
      </c>
      <c r="J3144">
        <v>4.09</v>
      </c>
      <c r="K3144">
        <v>14073.12</v>
      </c>
      <c r="L3144">
        <v>9764.64</v>
      </c>
      <c r="M3144">
        <v>588.96</v>
      </c>
    </row>
    <row r="3145" spans="2:13" x14ac:dyDescent="0.3">
      <c r="B3145" s="5">
        <v>46266</v>
      </c>
      <c r="C3145" t="s">
        <v>14</v>
      </c>
      <c r="D3145" t="s">
        <v>15</v>
      </c>
      <c r="E3145" t="s">
        <v>20</v>
      </c>
      <c r="F3145" t="s">
        <v>19</v>
      </c>
      <c r="G3145">
        <v>66</v>
      </c>
      <c r="H3145">
        <v>246.33</v>
      </c>
      <c r="I3145">
        <v>210.34</v>
      </c>
      <c r="J3145">
        <v>4.0999999999999996</v>
      </c>
      <c r="K3145">
        <v>16257.78</v>
      </c>
      <c r="L3145">
        <v>13882.44</v>
      </c>
      <c r="M3145">
        <v>270.59999999999997</v>
      </c>
    </row>
    <row r="3146" spans="2:13" x14ac:dyDescent="0.3">
      <c r="B3146" s="5">
        <v>46266</v>
      </c>
      <c r="C3146" t="s">
        <v>14</v>
      </c>
      <c r="D3146" t="s">
        <v>15</v>
      </c>
      <c r="E3146" t="s">
        <v>16</v>
      </c>
      <c r="F3146" t="s">
        <v>19</v>
      </c>
      <c r="G3146">
        <v>97</v>
      </c>
      <c r="H3146">
        <v>284.74</v>
      </c>
      <c r="I3146">
        <v>210.41</v>
      </c>
      <c r="J3146">
        <v>4.0199999999999996</v>
      </c>
      <c r="K3146">
        <v>27619.780000000002</v>
      </c>
      <c r="L3146">
        <v>20409.77</v>
      </c>
      <c r="M3146">
        <v>389.93999999999994</v>
      </c>
    </row>
    <row r="3147" spans="2:13" x14ac:dyDescent="0.3">
      <c r="B3147" s="5">
        <v>46266</v>
      </c>
      <c r="C3147" t="s">
        <v>24</v>
      </c>
      <c r="D3147" t="s">
        <v>15</v>
      </c>
      <c r="E3147" t="s">
        <v>20</v>
      </c>
      <c r="F3147" t="s">
        <v>19</v>
      </c>
      <c r="G3147">
        <v>79</v>
      </c>
      <c r="H3147">
        <v>181.04</v>
      </c>
      <c r="I3147">
        <v>154.93</v>
      </c>
      <c r="J3147">
        <v>4.09</v>
      </c>
      <c r="K3147">
        <v>14302.16</v>
      </c>
      <c r="L3147">
        <v>12239.470000000001</v>
      </c>
      <c r="M3147">
        <v>323.11</v>
      </c>
    </row>
    <row r="3148" spans="2:13" x14ac:dyDescent="0.3">
      <c r="B3148" s="5">
        <v>46266</v>
      </c>
      <c r="C3148" t="s">
        <v>35</v>
      </c>
      <c r="D3148" t="s">
        <v>32</v>
      </c>
      <c r="E3148" t="s">
        <v>20</v>
      </c>
      <c r="F3148" t="s">
        <v>19</v>
      </c>
      <c r="G3148">
        <v>27</v>
      </c>
      <c r="H3148">
        <v>173.25</v>
      </c>
      <c r="I3148">
        <v>139.56</v>
      </c>
      <c r="J3148">
        <v>4.0199999999999996</v>
      </c>
      <c r="K3148">
        <v>4677.75</v>
      </c>
      <c r="L3148">
        <v>3768.12</v>
      </c>
      <c r="M3148">
        <v>108.53999999999999</v>
      </c>
    </row>
    <row r="3149" spans="2:13" x14ac:dyDescent="0.3">
      <c r="B3149" s="5">
        <v>46266</v>
      </c>
      <c r="C3149" t="s">
        <v>50</v>
      </c>
      <c r="D3149" t="s">
        <v>47</v>
      </c>
      <c r="E3149" t="s">
        <v>16</v>
      </c>
      <c r="F3149" t="s">
        <v>19</v>
      </c>
      <c r="G3149">
        <v>97</v>
      </c>
      <c r="H3149">
        <v>91.58</v>
      </c>
      <c r="I3149">
        <v>55.67</v>
      </c>
      <c r="J3149">
        <v>4.09</v>
      </c>
      <c r="K3149">
        <v>8883.26</v>
      </c>
      <c r="L3149">
        <v>5399.99</v>
      </c>
      <c r="M3149">
        <v>396.72999999999996</v>
      </c>
    </row>
    <row r="3150" spans="2:13" x14ac:dyDescent="0.3">
      <c r="B3150" s="5">
        <v>46266</v>
      </c>
      <c r="C3150" t="s">
        <v>41</v>
      </c>
      <c r="D3150" t="s">
        <v>42</v>
      </c>
      <c r="E3150" t="s">
        <v>20</v>
      </c>
      <c r="F3150" t="s">
        <v>19</v>
      </c>
      <c r="G3150">
        <v>46</v>
      </c>
      <c r="H3150">
        <v>173.04</v>
      </c>
      <c r="I3150">
        <v>115.75</v>
      </c>
      <c r="J3150">
        <v>4.09</v>
      </c>
      <c r="K3150">
        <v>7959.8399999999992</v>
      </c>
      <c r="L3150">
        <v>5324.5</v>
      </c>
      <c r="M3150">
        <v>188.14</v>
      </c>
    </row>
    <row r="3151" spans="2:13" x14ac:dyDescent="0.3">
      <c r="B3151" s="5">
        <v>46266</v>
      </c>
      <c r="C3151" t="s">
        <v>30</v>
      </c>
      <c r="D3151" t="s">
        <v>27</v>
      </c>
      <c r="E3151" t="s">
        <v>16</v>
      </c>
      <c r="F3151" t="s">
        <v>19</v>
      </c>
      <c r="G3151">
        <v>128</v>
      </c>
      <c r="H3151">
        <v>97.73</v>
      </c>
      <c r="I3151">
        <v>67.81</v>
      </c>
      <c r="J3151">
        <v>4.09</v>
      </c>
      <c r="K3151">
        <v>12509.44</v>
      </c>
      <c r="L3151">
        <v>8679.68</v>
      </c>
      <c r="M3151">
        <v>523.52</v>
      </c>
    </row>
    <row r="3152" spans="2:13" x14ac:dyDescent="0.3">
      <c r="B3152" s="5">
        <v>46296</v>
      </c>
      <c r="C3152" t="s">
        <v>14</v>
      </c>
      <c r="D3152" t="s">
        <v>15</v>
      </c>
      <c r="E3152" t="s">
        <v>20</v>
      </c>
      <c r="F3152" t="s">
        <v>19</v>
      </c>
      <c r="G3152">
        <v>65</v>
      </c>
      <c r="H3152">
        <v>246.33</v>
      </c>
      <c r="I3152">
        <v>210.34</v>
      </c>
      <c r="J3152">
        <v>4.0999999999999996</v>
      </c>
      <c r="K3152">
        <v>16011.45</v>
      </c>
      <c r="L3152">
        <v>13672.1</v>
      </c>
      <c r="M3152">
        <v>266.5</v>
      </c>
    </row>
    <row r="3153" spans="2:13" x14ac:dyDescent="0.3">
      <c r="B3153" s="5">
        <v>46296</v>
      </c>
      <c r="C3153" t="s">
        <v>14</v>
      </c>
      <c r="D3153" t="s">
        <v>15</v>
      </c>
      <c r="E3153" t="s">
        <v>16</v>
      </c>
      <c r="F3153" t="s">
        <v>19</v>
      </c>
      <c r="G3153">
        <v>99</v>
      </c>
      <c r="H3153">
        <v>284.74</v>
      </c>
      <c r="I3153">
        <v>210.41</v>
      </c>
      <c r="J3153">
        <v>4.0199999999999996</v>
      </c>
      <c r="K3153">
        <v>28189.260000000002</v>
      </c>
      <c r="L3153">
        <v>20830.59</v>
      </c>
      <c r="M3153">
        <v>397.97999999999996</v>
      </c>
    </row>
    <row r="3154" spans="2:13" x14ac:dyDescent="0.3">
      <c r="B3154" s="5">
        <v>46296</v>
      </c>
      <c r="C3154" t="s">
        <v>24</v>
      </c>
      <c r="D3154" t="s">
        <v>15</v>
      </c>
      <c r="E3154" t="s">
        <v>20</v>
      </c>
      <c r="F3154" t="s">
        <v>19</v>
      </c>
      <c r="G3154">
        <v>75</v>
      </c>
      <c r="H3154">
        <v>181.04</v>
      </c>
      <c r="I3154">
        <v>154.93</v>
      </c>
      <c r="J3154">
        <v>4.09</v>
      </c>
      <c r="K3154">
        <v>13578</v>
      </c>
      <c r="L3154">
        <v>11619.75</v>
      </c>
      <c r="M3154">
        <v>306.75</v>
      </c>
    </row>
    <row r="3155" spans="2:13" x14ac:dyDescent="0.3">
      <c r="B3155" s="5">
        <v>46296</v>
      </c>
      <c r="C3155" t="s">
        <v>35</v>
      </c>
      <c r="D3155" t="s">
        <v>32</v>
      </c>
      <c r="E3155" t="s">
        <v>20</v>
      </c>
      <c r="F3155" t="s">
        <v>19</v>
      </c>
      <c r="G3155">
        <v>27</v>
      </c>
      <c r="H3155">
        <v>173.25</v>
      </c>
      <c r="I3155">
        <v>139.56</v>
      </c>
      <c r="J3155">
        <v>4.0199999999999996</v>
      </c>
      <c r="K3155">
        <v>4677.75</v>
      </c>
      <c r="L3155">
        <v>3768.12</v>
      </c>
      <c r="M3155">
        <v>108.53999999999999</v>
      </c>
    </row>
    <row r="3156" spans="2:13" x14ac:dyDescent="0.3">
      <c r="B3156" s="5">
        <v>46296</v>
      </c>
      <c r="C3156" t="s">
        <v>50</v>
      </c>
      <c r="D3156" t="s">
        <v>47</v>
      </c>
      <c r="E3156" t="s">
        <v>16</v>
      </c>
      <c r="F3156" t="s">
        <v>19</v>
      </c>
      <c r="G3156">
        <v>109</v>
      </c>
      <c r="H3156">
        <v>91.58</v>
      </c>
      <c r="I3156">
        <v>55.67</v>
      </c>
      <c r="J3156">
        <v>4.09</v>
      </c>
      <c r="K3156">
        <v>9982.2199999999993</v>
      </c>
      <c r="L3156">
        <v>6068.03</v>
      </c>
      <c r="M3156">
        <v>445.81</v>
      </c>
    </row>
    <row r="3157" spans="2:13" x14ac:dyDescent="0.3">
      <c r="B3157" s="5">
        <v>46296</v>
      </c>
      <c r="C3157" t="s">
        <v>41</v>
      </c>
      <c r="D3157" t="s">
        <v>42</v>
      </c>
      <c r="E3157" t="s">
        <v>20</v>
      </c>
      <c r="F3157" t="s">
        <v>19</v>
      </c>
      <c r="G3157">
        <v>48</v>
      </c>
      <c r="H3157">
        <v>173.04</v>
      </c>
      <c r="I3157">
        <v>115.75</v>
      </c>
      <c r="J3157">
        <v>4.09</v>
      </c>
      <c r="K3157">
        <v>8305.92</v>
      </c>
      <c r="L3157">
        <v>5556</v>
      </c>
      <c r="M3157">
        <v>196.32</v>
      </c>
    </row>
    <row r="3158" spans="2:13" x14ac:dyDescent="0.3">
      <c r="B3158" s="5">
        <v>46296</v>
      </c>
      <c r="C3158" t="s">
        <v>30</v>
      </c>
      <c r="D3158" t="s">
        <v>27</v>
      </c>
      <c r="E3158" t="s">
        <v>16</v>
      </c>
      <c r="F3158" t="s">
        <v>19</v>
      </c>
      <c r="G3158">
        <v>124</v>
      </c>
      <c r="H3158">
        <v>97.73</v>
      </c>
      <c r="I3158">
        <v>67.81</v>
      </c>
      <c r="J3158">
        <v>4.09</v>
      </c>
      <c r="K3158">
        <v>12118.52</v>
      </c>
      <c r="L3158">
        <v>8408.44</v>
      </c>
      <c r="M3158">
        <v>507.15999999999997</v>
      </c>
    </row>
    <row r="3159" spans="2:13" x14ac:dyDescent="0.3">
      <c r="B3159" s="5">
        <v>46327</v>
      </c>
      <c r="C3159" t="s">
        <v>14</v>
      </c>
      <c r="D3159" t="s">
        <v>15</v>
      </c>
      <c r="E3159" t="s">
        <v>20</v>
      </c>
      <c r="F3159" t="s">
        <v>19</v>
      </c>
      <c r="G3159">
        <v>63</v>
      </c>
      <c r="H3159">
        <v>246.33</v>
      </c>
      <c r="I3159">
        <v>210.34</v>
      </c>
      <c r="J3159">
        <v>4.0999999999999996</v>
      </c>
      <c r="K3159">
        <v>15518.79</v>
      </c>
      <c r="L3159">
        <v>13251.42</v>
      </c>
      <c r="M3159">
        <v>258.29999999999995</v>
      </c>
    </row>
    <row r="3160" spans="2:13" x14ac:dyDescent="0.3">
      <c r="B3160" s="5">
        <v>46327</v>
      </c>
      <c r="C3160" t="s">
        <v>14</v>
      </c>
      <c r="D3160" t="s">
        <v>15</v>
      </c>
      <c r="E3160" t="s">
        <v>16</v>
      </c>
      <c r="F3160" t="s">
        <v>19</v>
      </c>
      <c r="G3160">
        <v>94</v>
      </c>
      <c r="H3160">
        <v>284.74</v>
      </c>
      <c r="I3160">
        <v>210.41</v>
      </c>
      <c r="J3160">
        <v>4.0199999999999996</v>
      </c>
      <c r="K3160">
        <v>26765.56</v>
      </c>
      <c r="L3160">
        <v>19778.54</v>
      </c>
      <c r="M3160">
        <v>377.87999999999994</v>
      </c>
    </row>
    <row r="3161" spans="2:13" x14ac:dyDescent="0.3">
      <c r="B3161" s="5">
        <v>46327</v>
      </c>
      <c r="C3161" t="s">
        <v>24</v>
      </c>
      <c r="D3161" t="s">
        <v>15</v>
      </c>
      <c r="E3161" t="s">
        <v>20</v>
      </c>
      <c r="F3161" t="s">
        <v>19</v>
      </c>
      <c r="G3161">
        <v>72</v>
      </c>
      <c r="H3161">
        <v>181.04</v>
      </c>
      <c r="I3161">
        <v>154.93</v>
      </c>
      <c r="J3161">
        <v>4.09</v>
      </c>
      <c r="K3161">
        <v>13034.88</v>
      </c>
      <c r="L3161">
        <v>11154.960000000001</v>
      </c>
      <c r="M3161">
        <v>294.48</v>
      </c>
    </row>
    <row r="3162" spans="2:13" x14ac:dyDescent="0.3">
      <c r="B3162" s="5">
        <v>46327</v>
      </c>
      <c r="C3162" t="s">
        <v>35</v>
      </c>
      <c r="D3162" t="s">
        <v>32</v>
      </c>
      <c r="E3162" t="s">
        <v>20</v>
      </c>
      <c r="F3162" t="s">
        <v>19</v>
      </c>
      <c r="G3162">
        <v>28</v>
      </c>
      <c r="H3162">
        <v>173.25</v>
      </c>
      <c r="I3162">
        <v>139.56</v>
      </c>
      <c r="J3162">
        <v>4.0199999999999996</v>
      </c>
      <c r="K3162">
        <v>4851</v>
      </c>
      <c r="L3162">
        <v>3907.6800000000003</v>
      </c>
      <c r="M3162">
        <v>112.55999999999999</v>
      </c>
    </row>
    <row r="3163" spans="2:13" x14ac:dyDescent="0.3">
      <c r="B3163" s="5">
        <v>46327</v>
      </c>
      <c r="C3163" t="s">
        <v>50</v>
      </c>
      <c r="D3163" t="s">
        <v>47</v>
      </c>
      <c r="E3163" t="s">
        <v>16</v>
      </c>
      <c r="F3163" t="s">
        <v>19</v>
      </c>
      <c r="G3163">
        <v>121</v>
      </c>
      <c r="H3163">
        <v>91.58</v>
      </c>
      <c r="I3163">
        <v>55.67</v>
      </c>
      <c r="J3163">
        <v>4.09</v>
      </c>
      <c r="K3163">
        <v>11081.18</v>
      </c>
      <c r="L3163">
        <v>6736.0700000000006</v>
      </c>
      <c r="M3163">
        <v>494.89</v>
      </c>
    </row>
    <row r="3164" spans="2:13" x14ac:dyDescent="0.3">
      <c r="B3164" s="5">
        <v>46327</v>
      </c>
      <c r="C3164" t="s">
        <v>41</v>
      </c>
      <c r="D3164" t="s">
        <v>42</v>
      </c>
      <c r="E3164" t="s">
        <v>20</v>
      </c>
      <c r="F3164" t="s">
        <v>19</v>
      </c>
      <c r="G3164">
        <v>56</v>
      </c>
      <c r="H3164">
        <v>173.04</v>
      </c>
      <c r="I3164">
        <v>115.75</v>
      </c>
      <c r="J3164">
        <v>4.09</v>
      </c>
      <c r="K3164">
        <v>9690.24</v>
      </c>
      <c r="L3164">
        <v>6482</v>
      </c>
      <c r="M3164">
        <v>229.04</v>
      </c>
    </row>
    <row r="3165" spans="2:13" x14ac:dyDescent="0.3">
      <c r="B3165" s="5">
        <v>46327</v>
      </c>
      <c r="C3165" t="s">
        <v>30</v>
      </c>
      <c r="D3165" t="s">
        <v>27</v>
      </c>
      <c r="E3165" t="s">
        <v>16</v>
      </c>
      <c r="F3165" t="s">
        <v>19</v>
      </c>
      <c r="G3165">
        <v>131</v>
      </c>
      <c r="H3165">
        <v>97.73</v>
      </c>
      <c r="I3165">
        <v>67.81</v>
      </c>
      <c r="J3165">
        <v>4.09</v>
      </c>
      <c r="K3165">
        <v>12802.630000000001</v>
      </c>
      <c r="L3165">
        <v>8883.11</v>
      </c>
      <c r="M3165">
        <v>535.79</v>
      </c>
    </row>
    <row r="3166" spans="2:13" x14ac:dyDescent="0.3">
      <c r="B3166" s="5">
        <v>46357</v>
      </c>
      <c r="C3166" t="s">
        <v>14</v>
      </c>
      <c r="D3166" t="s">
        <v>15</v>
      </c>
      <c r="E3166" t="s">
        <v>20</v>
      </c>
      <c r="F3166" t="s">
        <v>19</v>
      </c>
      <c r="G3166">
        <v>65</v>
      </c>
      <c r="H3166">
        <v>246.33</v>
      </c>
      <c r="I3166">
        <v>210.34</v>
      </c>
      <c r="J3166">
        <v>4.0999999999999996</v>
      </c>
      <c r="K3166">
        <v>16011.45</v>
      </c>
      <c r="L3166">
        <v>13672.1</v>
      </c>
      <c r="M3166">
        <v>266.5</v>
      </c>
    </row>
    <row r="3167" spans="2:13" x14ac:dyDescent="0.3">
      <c r="B3167" s="5">
        <v>46357</v>
      </c>
      <c r="C3167" t="s">
        <v>14</v>
      </c>
      <c r="D3167" t="s">
        <v>15</v>
      </c>
      <c r="E3167" t="s">
        <v>16</v>
      </c>
      <c r="F3167" t="s">
        <v>19</v>
      </c>
      <c r="G3167">
        <v>96</v>
      </c>
      <c r="H3167">
        <v>284.74</v>
      </c>
      <c r="I3167">
        <v>210.41</v>
      </c>
      <c r="J3167">
        <v>4.0199999999999996</v>
      </c>
      <c r="K3167">
        <v>27335.040000000001</v>
      </c>
      <c r="L3167">
        <v>20199.36</v>
      </c>
      <c r="M3167">
        <v>385.91999999999996</v>
      </c>
    </row>
    <row r="3168" spans="2:13" x14ac:dyDescent="0.3">
      <c r="B3168" s="5">
        <v>46357</v>
      </c>
      <c r="C3168" t="s">
        <v>24</v>
      </c>
      <c r="D3168" t="s">
        <v>15</v>
      </c>
      <c r="E3168" t="s">
        <v>20</v>
      </c>
      <c r="F3168" t="s">
        <v>19</v>
      </c>
      <c r="G3168">
        <v>75</v>
      </c>
      <c r="H3168">
        <v>181.04</v>
      </c>
      <c r="I3168">
        <v>154.93</v>
      </c>
      <c r="J3168">
        <v>4.09</v>
      </c>
      <c r="K3168">
        <v>13578</v>
      </c>
      <c r="L3168">
        <v>11619.75</v>
      </c>
      <c r="M3168">
        <v>306.75</v>
      </c>
    </row>
    <row r="3169" spans="2:13" x14ac:dyDescent="0.3">
      <c r="B3169" s="5">
        <v>46357</v>
      </c>
      <c r="C3169" t="s">
        <v>35</v>
      </c>
      <c r="D3169" t="s">
        <v>32</v>
      </c>
      <c r="E3169" t="s">
        <v>20</v>
      </c>
      <c r="F3169" t="s">
        <v>19</v>
      </c>
      <c r="G3169">
        <v>29</v>
      </c>
      <c r="H3169">
        <v>173.25</v>
      </c>
      <c r="I3169">
        <v>139.56</v>
      </c>
      <c r="J3169">
        <v>4.0199999999999996</v>
      </c>
      <c r="K3169">
        <v>5024.25</v>
      </c>
      <c r="L3169">
        <v>4047.2400000000002</v>
      </c>
      <c r="M3169">
        <v>116.57999999999998</v>
      </c>
    </row>
    <row r="3170" spans="2:13" x14ac:dyDescent="0.3">
      <c r="B3170" s="5">
        <v>46357</v>
      </c>
      <c r="C3170" t="s">
        <v>50</v>
      </c>
      <c r="D3170" t="s">
        <v>47</v>
      </c>
      <c r="E3170" t="s">
        <v>16</v>
      </c>
      <c r="F3170" t="s">
        <v>19</v>
      </c>
      <c r="G3170">
        <v>135</v>
      </c>
      <c r="H3170">
        <v>91.58</v>
      </c>
      <c r="I3170">
        <v>55.67</v>
      </c>
      <c r="J3170">
        <v>4.09</v>
      </c>
      <c r="K3170">
        <v>12363.3</v>
      </c>
      <c r="L3170">
        <v>7515.45</v>
      </c>
      <c r="M3170">
        <v>552.15</v>
      </c>
    </row>
    <row r="3171" spans="2:13" x14ac:dyDescent="0.3">
      <c r="B3171" s="5">
        <v>46357</v>
      </c>
      <c r="C3171" t="s">
        <v>41</v>
      </c>
      <c r="D3171" t="s">
        <v>42</v>
      </c>
      <c r="E3171" t="s">
        <v>20</v>
      </c>
      <c r="F3171" t="s">
        <v>19</v>
      </c>
      <c r="G3171">
        <v>62</v>
      </c>
      <c r="H3171">
        <v>173.04</v>
      </c>
      <c r="I3171">
        <v>115.75</v>
      </c>
      <c r="J3171">
        <v>4.09</v>
      </c>
      <c r="K3171">
        <v>10728.48</v>
      </c>
      <c r="L3171">
        <v>7176.5</v>
      </c>
      <c r="M3171">
        <v>253.57999999999998</v>
      </c>
    </row>
    <row r="3172" spans="2:13" x14ac:dyDescent="0.3">
      <c r="B3172" s="5">
        <v>46357</v>
      </c>
      <c r="C3172" t="s">
        <v>30</v>
      </c>
      <c r="D3172" t="s">
        <v>27</v>
      </c>
      <c r="E3172" t="s">
        <v>16</v>
      </c>
      <c r="F3172" t="s">
        <v>19</v>
      </c>
      <c r="G3172">
        <v>148</v>
      </c>
      <c r="H3172">
        <v>97.73</v>
      </c>
      <c r="I3172">
        <v>67.81</v>
      </c>
      <c r="J3172">
        <v>4.09</v>
      </c>
      <c r="K3172">
        <v>14464.04</v>
      </c>
      <c r="L3172">
        <v>10035.880000000001</v>
      </c>
      <c r="M3172">
        <v>605.31999999999994</v>
      </c>
    </row>
    <row r="3173" spans="2:13" x14ac:dyDescent="0.3">
      <c r="B3173" s="5">
        <v>46023</v>
      </c>
      <c r="C3173" t="s">
        <v>14</v>
      </c>
      <c r="D3173" t="s">
        <v>15</v>
      </c>
      <c r="E3173" t="s">
        <v>22</v>
      </c>
      <c r="F3173" t="s">
        <v>19</v>
      </c>
      <c r="G3173">
        <v>16</v>
      </c>
      <c r="H3173">
        <v>319.02999999999997</v>
      </c>
      <c r="I3173">
        <v>210.53</v>
      </c>
      <c r="J3173">
        <v>12.69</v>
      </c>
      <c r="K3173">
        <v>5104.4799999999996</v>
      </c>
      <c r="L3173">
        <v>3368.48</v>
      </c>
      <c r="M3173">
        <v>203.04</v>
      </c>
    </row>
    <row r="3174" spans="2:13" x14ac:dyDescent="0.3">
      <c r="B3174" s="5">
        <v>46023</v>
      </c>
      <c r="C3174" t="s">
        <v>23</v>
      </c>
      <c r="D3174" t="s">
        <v>15</v>
      </c>
      <c r="E3174" t="s">
        <v>22</v>
      </c>
      <c r="F3174" t="s">
        <v>19</v>
      </c>
      <c r="G3174">
        <v>40</v>
      </c>
      <c r="H3174">
        <v>140.66999999999999</v>
      </c>
      <c r="I3174">
        <v>91.95</v>
      </c>
      <c r="J3174">
        <v>12.66</v>
      </c>
      <c r="K3174">
        <v>5626.7999999999993</v>
      </c>
      <c r="L3174">
        <v>3678</v>
      </c>
      <c r="M3174">
        <v>506.4</v>
      </c>
    </row>
    <row r="3175" spans="2:13" x14ac:dyDescent="0.3">
      <c r="B3175" s="5">
        <v>46023</v>
      </c>
      <c r="C3175" t="s">
        <v>24</v>
      </c>
      <c r="D3175" t="s">
        <v>15</v>
      </c>
      <c r="E3175" t="s">
        <v>22</v>
      </c>
      <c r="F3175" t="s">
        <v>19</v>
      </c>
      <c r="G3175">
        <v>17</v>
      </c>
      <c r="H3175">
        <v>233.13</v>
      </c>
      <c r="I3175">
        <v>154.82</v>
      </c>
      <c r="J3175">
        <v>12.74</v>
      </c>
      <c r="K3175">
        <v>3963.21</v>
      </c>
      <c r="L3175">
        <v>2631.94</v>
      </c>
      <c r="M3175">
        <v>216.58</v>
      </c>
    </row>
    <row r="3176" spans="2:13" x14ac:dyDescent="0.3">
      <c r="B3176" s="5">
        <v>46023</v>
      </c>
      <c r="C3176" t="s">
        <v>25</v>
      </c>
      <c r="D3176" t="s">
        <v>15</v>
      </c>
      <c r="E3176" t="s">
        <v>22</v>
      </c>
      <c r="F3176" t="s">
        <v>19</v>
      </c>
      <c r="G3176">
        <v>8</v>
      </c>
      <c r="H3176">
        <v>407.97</v>
      </c>
      <c r="I3176">
        <v>272.36</v>
      </c>
      <c r="J3176">
        <v>12.61</v>
      </c>
      <c r="K3176">
        <v>3263.76</v>
      </c>
      <c r="L3176">
        <v>2178.88</v>
      </c>
      <c r="M3176">
        <v>100.88</v>
      </c>
    </row>
    <row r="3177" spans="2:13" x14ac:dyDescent="0.3">
      <c r="B3177" s="5">
        <v>46023</v>
      </c>
      <c r="C3177" t="s">
        <v>31</v>
      </c>
      <c r="D3177" t="s">
        <v>32</v>
      </c>
      <c r="E3177" t="s">
        <v>22</v>
      </c>
      <c r="F3177" t="s">
        <v>19</v>
      </c>
      <c r="G3177">
        <v>43</v>
      </c>
      <c r="H3177">
        <v>93.01</v>
      </c>
      <c r="I3177">
        <v>60.04</v>
      </c>
      <c r="J3177">
        <v>12.69</v>
      </c>
      <c r="K3177">
        <v>3999.4300000000003</v>
      </c>
      <c r="L3177">
        <v>2581.7199999999998</v>
      </c>
      <c r="M3177">
        <v>545.66999999999996</v>
      </c>
    </row>
    <row r="3178" spans="2:13" x14ac:dyDescent="0.3">
      <c r="B3178" s="5">
        <v>46023</v>
      </c>
      <c r="C3178" t="s">
        <v>33</v>
      </c>
      <c r="D3178" t="s">
        <v>32</v>
      </c>
      <c r="E3178" t="s">
        <v>22</v>
      </c>
      <c r="F3178" t="s">
        <v>19</v>
      </c>
      <c r="G3178">
        <v>38</v>
      </c>
      <c r="H3178">
        <v>147.88999999999999</v>
      </c>
      <c r="I3178">
        <v>94.72</v>
      </c>
      <c r="J3178">
        <v>12.83</v>
      </c>
      <c r="K3178">
        <v>5619.82</v>
      </c>
      <c r="L3178">
        <v>3599.36</v>
      </c>
      <c r="M3178">
        <v>487.54</v>
      </c>
    </row>
    <row r="3179" spans="2:13" x14ac:dyDescent="0.3">
      <c r="B3179" s="5">
        <v>46023</v>
      </c>
      <c r="C3179" t="s">
        <v>34</v>
      </c>
      <c r="D3179" t="s">
        <v>32</v>
      </c>
      <c r="E3179" t="s">
        <v>22</v>
      </c>
      <c r="F3179" t="s">
        <v>19</v>
      </c>
      <c r="G3179">
        <v>33</v>
      </c>
      <c r="H3179">
        <v>114.31</v>
      </c>
      <c r="I3179">
        <v>72.849999999999994</v>
      </c>
      <c r="J3179">
        <v>12.69</v>
      </c>
      <c r="K3179">
        <v>3772.23</v>
      </c>
      <c r="L3179">
        <v>2404.0499999999997</v>
      </c>
      <c r="M3179">
        <v>418.77</v>
      </c>
    </row>
    <row r="3180" spans="2:13" x14ac:dyDescent="0.3">
      <c r="B3180" s="5">
        <v>46023</v>
      </c>
      <c r="C3180" t="s">
        <v>35</v>
      </c>
      <c r="D3180" t="s">
        <v>32</v>
      </c>
      <c r="E3180" t="s">
        <v>22</v>
      </c>
      <c r="F3180" t="s">
        <v>19</v>
      </c>
      <c r="G3180">
        <v>7</v>
      </c>
      <c r="H3180">
        <v>223.62</v>
      </c>
      <c r="I3180">
        <v>139.6</v>
      </c>
      <c r="J3180">
        <v>12.76</v>
      </c>
      <c r="K3180">
        <v>1565.3400000000001</v>
      </c>
      <c r="L3180">
        <v>977.19999999999993</v>
      </c>
      <c r="M3180">
        <v>89.32</v>
      </c>
    </row>
    <row r="3181" spans="2:13" x14ac:dyDescent="0.3">
      <c r="B3181" s="5">
        <v>46023</v>
      </c>
      <c r="C3181" t="s">
        <v>46</v>
      </c>
      <c r="D3181" t="s">
        <v>47</v>
      </c>
      <c r="E3181" t="s">
        <v>22</v>
      </c>
      <c r="F3181" t="s">
        <v>19</v>
      </c>
      <c r="G3181">
        <v>14</v>
      </c>
      <c r="H3181">
        <v>169.11</v>
      </c>
      <c r="I3181">
        <v>93.43</v>
      </c>
      <c r="J3181">
        <v>12.71</v>
      </c>
      <c r="K3181">
        <v>2367.54</v>
      </c>
      <c r="L3181">
        <v>1308.02</v>
      </c>
      <c r="M3181">
        <v>177.94</v>
      </c>
    </row>
    <row r="3182" spans="2:13" x14ac:dyDescent="0.3">
      <c r="B3182" s="5">
        <v>46023</v>
      </c>
      <c r="C3182" t="s">
        <v>48</v>
      </c>
      <c r="D3182" t="s">
        <v>47</v>
      </c>
      <c r="E3182" t="s">
        <v>22</v>
      </c>
      <c r="F3182" t="s">
        <v>19</v>
      </c>
      <c r="G3182">
        <v>11</v>
      </c>
      <c r="H3182">
        <v>140.59</v>
      </c>
      <c r="I3182">
        <v>76.989999999999995</v>
      </c>
      <c r="J3182">
        <v>12.78</v>
      </c>
      <c r="K3182">
        <v>1546.49</v>
      </c>
      <c r="L3182">
        <v>846.89</v>
      </c>
      <c r="M3182">
        <v>140.57999999999998</v>
      </c>
    </row>
    <row r="3183" spans="2:13" x14ac:dyDescent="0.3">
      <c r="B3183" s="5">
        <v>46023</v>
      </c>
      <c r="C3183" t="s">
        <v>49</v>
      </c>
      <c r="D3183" t="s">
        <v>47</v>
      </c>
      <c r="E3183" t="s">
        <v>22</v>
      </c>
      <c r="F3183" t="s">
        <v>19</v>
      </c>
      <c r="G3183">
        <v>6</v>
      </c>
      <c r="H3183">
        <v>281.45</v>
      </c>
      <c r="I3183">
        <v>157.72999999999999</v>
      </c>
      <c r="J3183">
        <v>12.73</v>
      </c>
      <c r="K3183">
        <v>1688.6999999999998</v>
      </c>
      <c r="L3183">
        <v>946.37999999999988</v>
      </c>
      <c r="M3183">
        <v>76.38</v>
      </c>
    </row>
    <row r="3184" spans="2:13" x14ac:dyDescent="0.3">
      <c r="B3184" s="5">
        <v>46023</v>
      </c>
      <c r="C3184" t="s">
        <v>50</v>
      </c>
      <c r="D3184" t="s">
        <v>47</v>
      </c>
      <c r="E3184" t="s">
        <v>22</v>
      </c>
      <c r="F3184" t="s">
        <v>19</v>
      </c>
      <c r="G3184">
        <v>16</v>
      </c>
      <c r="H3184">
        <v>102.23</v>
      </c>
      <c r="I3184">
        <v>55.62</v>
      </c>
      <c r="J3184">
        <v>12.63</v>
      </c>
      <c r="K3184">
        <v>1635.68</v>
      </c>
      <c r="L3184">
        <v>889.92</v>
      </c>
      <c r="M3184">
        <v>202.08</v>
      </c>
    </row>
    <row r="3185" spans="2:13" x14ac:dyDescent="0.3">
      <c r="B3185" s="5">
        <v>46023</v>
      </c>
      <c r="C3185" t="s">
        <v>41</v>
      </c>
      <c r="D3185" t="s">
        <v>42</v>
      </c>
      <c r="E3185" t="s">
        <v>22</v>
      </c>
      <c r="F3185" t="s">
        <v>19</v>
      </c>
      <c r="G3185">
        <v>10</v>
      </c>
      <c r="H3185">
        <v>223.33</v>
      </c>
      <c r="I3185">
        <v>115.87</v>
      </c>
      <c r="J3185">
        <v>12.76</v>
      </c>
      <c r="K3185">
        <v>2233.3000000000002</v>
      </c>
      <c r="L3185">
        <v>1158.7</v>
      </c>
      <c r="M3185">
        <v>127.6</v>
      </c>
    </row>
    <row r="3186" spans="2:13" x14ac:dyDescent="0.3">
      <c r="B3186" s="5">
        <v>46023</v>
      </c>
      <c r="C3186" t="s">
        <v>43</v>
      </c>
      <c r="D3186" t="s">
        <v>42</v>
      </c>
      <c r="E3186" t="s">
        <v>22</v>
      </c>
      <c r="F3186" t="s">
        <v>19</v>
      </c>
      <c r="G3186">
        <v>9</v>
      </c>
      <c r="H3186">
        <v>185.58</v>
      </c>
      <c r="I3186">
        <v>95.16</v>
      </c>
      <c r="J3186">
        <v>12.73</v>
      </c>
      <c r="K3186">
        <v>1670.22</v>
      </c>
      <c r="L3186">
        <v>856.43999999999994</v>
      </c>
      <c r="M3186">
        <v>114.57000000000001</v>
      </c>
    </row>
    <row r="3187" spans="2:13" x14ac:dyDescent="0.3">
      <c r="B3187" s="5">
        <v>46023</v>
      </c>
      <c r="C3187" t="s">
        <v>44</v>
      </c>
      <c r="D3187" t="s">
        <v>42</v>
      </c>
      <c r="E3187" t="s">
        <v>22</v>
      </c>
      <c r="F3187" t="s">
        <v>19</v>
      </c>
      <c r="G3187">
        <v>5</v>
      </c>
      <c r="H3187">
        <v>243.14</v>
      </c>
      <c r="I3187">
        <v>127.72</v>
      </c>
      <c r="J3187">
        <v>12.85</v>
      </c>
      <c r="K3187">
        <v>1215.6999999999998</v>
      </c>
      <c r="L3187">
        <v>638.6</v>
      </c>
      <c r="M3187">
        <v>64.25</v>
      </c>
    </row>
    <row r="3188" spans="2:13" x14ac:dyDescent="0.3">
      <c r="B3188" s="5">
        <v>46023</v>
      </c>
      <c r="C3188" t="s">
        <v>45</v>
      </c>
      <c r="D3188" t="s">
        <v>42</v>
      </c>
      <c r="E3188" t="s">
        <v>22</v>
      </c>
      <c r="F3188" t="s">
        <v>19</v>
      </c>
      <c r="G3188">
        <v>8</v>
      </c>
      <c r="H3188">
        <v>114.26</v>
      </c>
      <c r="I3188">
        <v>58.11</v>
      </c>
      <c r="J3188">
        <v>12.65</v>
      </c>
      <c r="K3188">
        <v>914.08</v>
      </c>
      <c r="L3188">
        <v>464.88</v>
      </c>
      <c r="M3188">
        <v>101.2</v>
      </c>
    </row>
    <row r="3189" spans="2:13" x14ac:dyDescent="0.3">
      <c r="B3189" s="5">
        <v>46023</v>
      </c>
      <c r="C3189" t="s">
        <v>26</v>
      </c>
      <c r="D3189" t="s">
        <v>27</v>
      </c>
      <c r="E3189" t="s">
        <v>22</v>
      </c>
      <c r="F3189" t="s">
        <v>19</v>
      </c>
      <c r="G3189">
        <v>26</v>
      </c>
      <c r="H3189">
        <v>157.05000000000001</v>
      </c>
      <c r="I3189">
        <v>98.04</v>
      </c>
      <c r="J3189">
        <v>12.73</v>
      </c>
      <c r="K3189">
        <v>4083.3</v>
      </c>
      <c r="L3189">
        <v>2549.04</v>
      </c>
      <c r="M3189">
        <v>330.98</v>
      </c>
    </row>
    <row r="3190" spans="2:13" x14ac:dyDescent="0.3">
      <c r="B3190" s="5">
        <v>46023</v>
      </c>
      <c r="C3190" t="s">
        <v>28</v>
      </c>
      <c r="D3190" t="s">
        <v>27</v>
      </c>
      <c r="E3190" t="s">
        <v>22</v>
      </c>
      <c r="F3190" t="s">
        <v>19</v>
      </c>
      <c r="G3190">
        <v>18</v>
      </c>
      <c r="H3190">
        <v>123.83</v>
      </c>
      <c r="I3190">
        <v>76.099999999999994</v>
      </c>
      <c r="J3190">
        <v>12.8</v>
      </c>
      <c r="K3190">
        <v>2228.94</v>
      </c>
      <c r="L3190">
        <v>1369.8</v>
      </c>
      <c r="M3190">
        <v>230.4</v>
      </c>
    </row>
    <row r="3191" spans="2:13" x14ac:dyDescent="0.3">
      <c r="B3191" s="5">
        <v>46023</v>
      </c>
      <c r="C3191" t="s">
        <v>29</v>
      </c>
      <c r="D3191" t="s">
        <v>27</v>
      </c>
      <c r="E3191" t="s">
        <v>22</v>
      </c>
      <c r="F3191" t="s">
        <v>19</v>
      </c>
      <c r="G3191">
        <v>16</v>
      </c>
      <c r="H3191">
        <v>174.21</v>
      </c>
      <c r="I3191">
        <v>109.13</v>
      </c>
      <c r="J3191">
        <v>12.79</v>
      </c>
      <c r="K3191">
        <v>2787.36</v>
      </c>
      <c r="L3191">
        <v>1746.08</v>
      </c>
      <c r="M3191">
        <v>204.64</v>
      </c>
    </row>
    <row r="3192" spans="2:13" x14ac:dyDescent="0.3">
      <c r="B3192" s="5">
        <v>46023</v>
      </c>
      <c r="C3192" t="s">
        <v>30</v>
      </c>
      <c r="D3192" t="s">
        <v>27</v>
      </c>
      <c r="E3192" t="s">
        <v>22</v>
      </c>
      <c r="F3192" t="s">
        <v>19</v>
      </c>
      <c r="G3192">
        <v>23</v>
      </c>
      <c r="H3192">
        <v>109.38</v>
      </c>
      <c r="I3192">
        <v>67.84</v>
      </c>
      <c r="J3192">
        <v>12.84</v>
      </c>
      <c r="K3192">
        <v>2515.7399999999998</v>
      </c>
      <c r="L3192">
        <v>1560.3200000000002</v>
      </c>
      <c r="M3192">
        <v>295.32</v>
      </c>
    </row>
    <row r="3193" spans="2:13" x14ac:dyDescent="0.3">
      <c r="B3193" s="5">
        <v>46023</v>
      </c>
      <c r="C3193" t="s">
        <v>36</v>
      </c>
      <c r="D3193" t="s">
        <v>37</v>
      </c>
      <c r="E3193" t="s">
        <v>22</v>
      </c>
      <c r="F3193" t="s">
        <v>19</v>
      </c>
      <c r="G3193">
        <v>17</v>
      </c>
      <c r="H3193">
        <v>210.13</v>
      </c>
      <c r="I3193">
        <v>141.01</v>
      </c>
      <c r="J3193">
        <v>12.8</v>
      </c>
      <c r="K3193">
        <v>3572.21</v>
      </c>
      <c r="L3193">
        <v>2397.17</v>
      </c>
      <c r="M3193">
        <v>217.60000000000002</v>
      </c>
    </row>
    <row r="3194" spans="2:13" x14ac:dyDescent="0.3">
      <c r="B3194" s="5">
        <v>46023</v>
      </c>
      <c r="C3194" t="s">
        <v>38</v>
      </c>
      <c r="D3194" t="s">
        <v>37</v>
      </c>
      <c r="E3194" t="s">
        <v>22</v>
      </c>
      <c r="F3194" t="s">
        <v>19</v>
      </c>
      <c r="G3194">
        <v>6</v>
      </c>
      <c r="H3194">
        <v>254.22</v>
      </c>
      <c r="I3194">
        <v>170.42</v>
      </c>
      <c r="J3194">
        <v>12.63</v>
      </c>
      <c r="K3194">
        <v>1525.32</v>
      </c>
      <c r="L3194">
        <v>1022.52</v>
      </c>
      <c r="M3194">
        <v>75.78</v>
      </c>
    </row>
    <row r="3195" spans="2:13" x14ac:dyDescent="0.3">
      <c r="B3195" s="5">
        <v>46023</v>
      </c>
      <c r="C3195" t="s">
        <v>39</v>
      </c>
      <c r="D3195" t="s">
        <v>37</v>
      </c>
      <c r="E3195" t="s">
        <v>22</v>
      </c>
      <c r="F3195" t="s">
        <v>19</v>
      </c>
      <c r="G3195">
        <v>4</v>
      </c>
      <c r="H3195">
        <v>362.25</v>
      </c>
      <c r="I3195">
        <v>240.97</v>
      </c>
      <c r="J3195">
        <v>12.68</v>
      </c>
      <c r="K3195">
        <v>1449</v>
      </c>
      <c r="L3195">
        <v>963.88</v>
      </c>
      <c r="M3195">
        <v>50.72</v>
      </c>
    </row>
    <row r="3196" spans="2:13" x14ac:dyDescent="0.3">
      <c r="B3196" s="5">
        <v>46023</v>
      </c>
      <c r="C3196" t="s">
        <v>40</v>
      </c>
      <c r="D3196" t="s">
        <v>37</v>
      </c>
      <c r="E3196" t="s">
        <v>22</v>
      </c>
      <c r="F3196" t="s">
        <v>19</v>
      </c>
      <c r="G3196">
        <v>7</v>
      </c>
      <c r="H3196">
        <v>164.09</v>
      </c>
      <c r="I3196">
        <v>109.79</v>
      </c>
      <c r="J3196">
        <v>12.69</v>
      </c>
      <c r="K3196">
        <v>1148.6300000000001</v>
      </c>
      <c r="L3196">
        <v>768.53000000000009</v>
      </c>
      <c r="M3196">
        <v>88.83</v>
      </c>
    </row>
    <row r="3197" spans="2:13" x14ac:dyDescent="0.3">
      <c r="B3197" s="5">
        <v>46054</v>
      </c>
      <c r="C3197" t="s">
        <v>14</v>
      </c>
      <c r="D3197" t="s">
        <v>15</v>
      </c>
      <c r="E3197" t="s">
        <v>22</v>
      </c>
      <c r="F3197" t="s">
        <v>19</v>
      </c>
      <c r="G3197">
        <v>15</v>
      </c>
      <c r="H3197">
        <v>319.02999999999997</v>
      </c>
      <c r="I3197">
        <v>210.53</v>
      </c>
      <c r="J3197">
        <v>12.69</v>
      </c>
      <c r="K3197">
        <v>4785.45</v>
      </c>
      <c r="L3197">
        <v>3157.95</v>
      </c>
      <c r="M3197">
        <v>190.35</v>
      </c>
    </row>
    <row r="3198" spans="2:13" x14ac:dyDescent="0.3">
      <c r="B3198" s="5">
        <v>46054</v>
      </c>
      <c r="C3198" t="s">
        <v>23</v>
      </c>
      <c r="D3198" t="s">
        <v>15</v>
      </c>
      <c r="E3198" t="s">
        <v>22</v>
      </c>
      <c r="F3198" t="s">
        <v>19</v>
      </c>
      <c r="G3198">
        <v>43</v>
      </c>
      <c r="H3198">
        <v>140.66999999999999</v>
      </c>
      <c r="I3198">
        <v>91.95</v>
      </c>
      <c r="J3198">
        <v>12.66</v>
      </c>
      <c r="K3198">
        <v>6048.8099999999995</v>
      </c>
      <c r="L3198">
        <v>3953.85</v>
      </c>
      <c r="M3198">
        <v>544.38</v>
      </c>
    </row>
    <row r="3199" spans="2:13" x14ac:dyDescent="0.3">
      <c r="B3199" s="5">
        <v>46054</v>
      </c>
      <c r="C3199" t="s">
        <v>24</v>
      </c>
      <c r="D3199" t="s">
        <v>15</v>
      </c>
      <c r="E3199" t="s">
        <v>22</v>
      </c>
      <c r="F3199" t="s">
        <v>19</v>
      </c>
      <c r="G3199">
        <v>18</v>
      </c>
      <c r="H3199">
        <v>233.13</v>
      </c>
      <c r="I3199">
        <v>154.82</v>
      </c>
      <c r="J3199">
        <v>12.74</v>
      </c>
      <c r="K3199">
        <v>4196.34</v>
      </c>
      <c r="L3199">
        <v>2786.7599999999998</v>
      </c>
      <c r="M3199">
        <v>229.32</v>
      </c>
    </row>
    <row r="3200" spans="2:13" x14ac:dyDescent="0.3">
      <c r="B3200" s="5">
        <v>46054</v>
      </c>
      <c r="C3200" t="s">
        <v>25</v>
      </c>
      <c r="D3200" t="s">
        <v>15</v>
      </c>
      <c r="E3200" t="s">
        <v>22</v>
      </c>
      <c r="F3200" t="s">
        <v>19</v>
      </c>
      <c r="G3200">
        <v>8</v>
      </c>
      <c r="H3200">
        <v>407.97</v>
      </c>
      <c r="I3200">
        <v>272.36</v>
      </c>
      <c r="J3200">
        <v>12.61</v>
      </c>
      <c r="K3200">
        <v>3263.76</v>
      </c>
      <c r="L3200">
        <v>2178.88</v>
      </c>
      <c r="M3200">
        <v>100.88</v>
      </c>
    </row>
    <row r="3201" spans="2:13" x14ac:dyDescent="0.3">
      <c r="B3201" s="5">
        <v>46054</v>
      </c>
      <c r="C3201" t="s">
        <v>31</v>
      </c>
      <c r="D3201" t="s">
        <v>32</v>
      </c>
      <c r="E3201" t="s">
        <v>22</v>
      </c>
      <c r="F3201" t="s">
        <v>19</v>
      </c>
      <c r="G3201">
        <v>42</v>
      </c>
      <c r="H3201">
        <v>93.01</v>
      </c>
      <c r="I3201">
        <v>60.04</v>
      </c>
      <c r="J3201">
        <v>12.69</v>
      </c>
      <c r="K3201">
        <v>3906.42</v>
      </c>
      <c r="L3201">
        <v>2521.6799999999998</v>
      </c>
      <c r="M3201">
        <v>532.98</v>
      </c>
    </row>
    <row r="3202" spans="2:13" x14ac:dyDescent="0.3">
      <c r="B3202" s="5">
        <v>46054</v>
      </c>
      <c r="C3202" t="s">
        <v>33</v>
      </c>
      <c r="D3202" t="s">
        <v>32</v>
      </c>
      <c r="E3202" t="s">
        <v>22</v>
      </c>
      <c r="F3202" t="s">
        <v>19</v>
      </c>
      <c r="G3202">
        <v>39</v>
      </c>
      <c r="H3202">
        <v>147.88999999999999</v>
      </c>
      <c r="I3202">
        <v>94.72</v>
      </c>
      <c r="J3202">
        <v>12.83</v>
      </c>
      <c r="K3202">
        <v>5767.7099999999991</v>
      </c>
      <c r="L3202">
        <v>3694.08</v>
      </c>
      <c r="M3202">
        <v>500.37</v>
      </c>
    </row>
    <row r="3203" spans="2:13" x14ac:dyDescent="0.3">
      <c r="B3203" s="5">
        <v>46054</v>
      </c>
      <c r="C3203" t="s">
        <v>34</v>
      </c>
      <c r="D3203" t="s">
        <v>32</v>
      </c>
      <c r="E3203" t="s">
        <v>22</v>
      </c>
      <c r="F3203" t="s">
        <v>19</v>
      </c>
      <c r="G3203">
        <v>32</v>
      </c>
      <c r="H3203">
        <v>114.31</v>
      </c>
      <c r="I3203">
        <v>72.849999999999994</v>
      </c>
      <c r="J3203">
        <v>12.69</v>
      </c>
      <c r="K3203">
        <v>3657.92</v>
      </c>
      <c r="L3203">
        <v>2331.1999999999998</v>
      </c>
      <c r="M3203">
        <v>406.08</v>
      </c>
    </row>
    <row r="3204" spans="2:13" x14ac:dyDescent="0.3">
      <c r="B3204" s="5">
        <v>46054</v>
      </c>
      <c r="C3204" t="s">
        <v>35</v>
      </c>
      <c r="D3204" t="s">
        <v>32</v>
      </c>
      <c r="E3204" t="s">
        <v>22</v>
      </c>
      <c r="F3204" t="s">
        <v>19</v>
      </c>
      <c r="G3204">
        <v>7</v>
      </c>
      <c r="H3204">
        <v>223.62</v>
      </c>
      <c r="I3204">
        <v>139.6</v>
      </c>
      <c r="J3204">
        <v>12.76</v>
      </c>
      <c r="K3204">
        <v>1565.3400000000001</v>
      </c>
      <c r="L3204">
        <v>977.19999999999993</v>
      </c>
      <c r="M3204">
        <v>89.32</v>
      </c>
    </row>
    <row r="3205" spans="2:13" x14ac:dyDescent="0.3">
      <c r="B3205" s="5">
        <v>46054</v>
      </c>
      <c r="C3205" t="s">
        <v>46</v>
      </c>
      <c r="D3205" t="s">
        <v>47</v>
      </c>
      <c r="E3205" t="s">
        <v>22</v>
      </c>
      <c r="F3205" t="s">
        <v>19</v>
      </c>
      <c r="G3205">
        <v>12</v>
      </c>
      <c r="H3205">
        <v>169.11</v>
      </c>
      <c r="I3205">
        <v>93.43</v>
      </c>
      <c r="J3205">
        <v>12.71</v>
      </c>
      <c r="K3205">
        <v>2029.3200000000002</v>
      </c>
      <c r="L3205">
        <v>1121.1600000000001</v>
      </c>
      <c r="M3205">
        <v>152.52000000000001</v>
      </c>
    </row>
    <row r="3206" spans="2:13" x14ac:dyDescent="0.3">
      <c r="B3206" s="5">
        <v>46054</v>
      </c>
      <c r="C3206" t="s">
        <v>48</v>
      </c>
      <c r="D3206" t="s">
        <v>47</v>
      </c>
      <c r="E3206" t="s">
        <v>22</v>
      </c>
      <c r="F3206" t="s">
        <v>19</v>
      </c>
      <c r="G3206">
        <v>11</v>
      </c>
      <c r="H3206">
        <v>140.59</v>
      </c>
      <c r="I3206">
        <v>76.989999999999995</v>
      </c>
      <c r="J3206">
        <v>12.78</v>
      </c>
      <c r="K3206">
        <v>1546.49</v>
      </c>
      <c r="L3206">
        <v>846.89</v>
      </c>
      <c r="M3206">
        <v>140.57999999999998</v>
      </c>
    </row>
    <row r="3207" spans="2:13" x14ac:dyDescent="0.3">
      <c r="B3207" s="5">
        <v>46054</v>
      </c>
      <c r="C3207" t="s">
        <v>49</v>
      </c>
      <c r="D3207" t="s">
        <v>47</v>
      </c>
      <c r="E3207" t="s">
        <v>22</v>
      </c>
      <c r="F3207" t="s">
        <v>19</v>
      </c>
      <c r="G3207">
        <v>6</v>
      </c>
      <c r="H3207">
        <v>281.45</v>
      </c>
      <c r="I3207">
        <v>157.72999999999999</v>
      </c>
      <c r="J3207">
        <v>12.73</v>
      </c>
      <c r="K3207">
        <v>1688.6999999999998</v>
      </c>
      <c r="L3207">
        <v>946.37999999999988</v>
      </c>
      <c r="M3207">
        <v>76.38</v>
      </c>
    </row>
    <row r="3208" spans="2:13" x14ac:dyDescent="0.3">
      <c r="B3208" s="5">
        <v>46054</v>
      </c>
      <c r="C3208" t="s">
        <v>50</v>
      </c>
      <c r="D3208" t="s">
        <v>47</v>
      </c>
      <c r="E3208" t="s">
        <v>22</v>
      </c>
      <c r="F3208" t="s">
        <v>19</v>
      </c>
      <c r="G3208">
        <v>16</v>
      </c>
      <c r="H3208">
        <v>102.23</v>
      </c>
      <c r="I3208">
        <v>55.62</v>
      </c>
      <c r="J3208">
        <v>12.63</v>
      </c>
      <c r="K3208">
        <v>1635.68</v>
      </c>
      <c r="L3208">
        <v>889.92</v>
      </c>
      <c r="M3208">
        <v>202.08</v>
      </c>
    </row>
    <row r="3209" spans="2:13" x14ac:dyDescent="0.3">
      <c r="B3209" s="5">
        <v>46054</v>
      </c>
      <c r="C3209" t="s">
        <v>41</v>
      </c>
      <c r="D3209" t="s">
        <v>42</v>
      </c>
      <c r="E3209" t="s">
        <v>22</v>
      </c>
      <c r="F3209" t="s">
        <v>19</v>
      </c>
      <c r="G3209">
        <v>10</v>
      </c>
      <c r="H3209">
        <v>223.33</v>
      </c>
      <c r="I3209">
        <v>115.87</v>
      </c>
      <c r="J3209">
        <v>12.76</v>
      </c>
      <c r="K3209">
        <v>2233.3000000000002</v>
      </c>
      <c r="L3209">
        <v>1158.7</v>
      </c>
      <c r="M3209">
        <v>127.6</v>
      </c>
    </row>
    <row r="3210" spans="2:13" x14ac:dyDescent="0.3">
      <c r="B3210" s="5">
        <v>46054</v>
      </c>
      <c r="C3210" t="s">
        <v>43</v>
      </c>
      <c r="D3210" t="s">
        <v>42</v>
      </c>
      <c r="E3210" t="s">
        <v>22</v>
      </c>
      <c r="F3210" t="s">
        <v>19</v>
      </c>
      <c r="G3210">
        <v>8</v>
      </c>
      <c r="H3210">
        <v>185.58</v>
      </c>
      <c r="I3210">
        <v>95.16</v>
      </c>
      <c r="J3210">
        <v>12.73</v>
      </c>
      <c r="K3210">
        <v>1484.64</v>
      </c>
      <c r="L3210">
        <v>761.28</v>
      </c>
      <c r="M3210">
        <v>101.84</v>
      </c>
    </row>
    <row r="3211" spans="2:13" x14ac:dyDescent="0.3">
      <c r="B3211" s="5">
        <v>46054</v>
      </c>
      <c r="C3211" t="s">
        <v>44</v>
      </c>
      <c r="D3211" t="s">
        <v>42</v>
      </c>
      <c r="E3211" t="s">
        <v>22</v>
      </c>
      <c r="F3211" t="s">
        <v>19</v>
      </c>
      <c r="G3211">
        <v>4</v>
      </c>
      <c r="H3211">
        <v>243.14</v>
      </c>
      <c r="I3211">
        <v>127.72</v>
      </c>
      <c r="J3211">
        <v>12.85</v>
      </c>
      <c r="K3211">
        <v>972.56</v>
      </c>
      <c r="L3211">
        <v>510.88</v>
      </c>
      <c r="M3211">
        <v>51.4</v>
      </c>
    </row>
    <row r="3212" spans="2:13" x14ac:dyDescent="0.3">
      <c r="B3212" s="5">
        <v>46054</v>
      </c>
      <c r="C3212" t="s">
        <v>45</v>
      </c>
      <c r="D3212" t="s">
        <v>42</v>
      </c>
      <c r="E3212" t="s">
        <v>22</v>
      </c>
      <c r="F3212" t="s">
        <v>19</v>
      </c>
      <c r="G3212">
        <v>8</v>
      </c>
      <c r="H3212">
        <v>114.26</v>
      </c>
      <c r="I3212">
        <v>58.11</v>
      </c>
      <c r="J3212">
        <v>12.65</v>
      </c>
      <c r="K3212">
        <v>914.08</v>
      </c>
      <c r="L3212">
        <v>464.88</v>
      </c>
      <c r="M3212">
        <v>101.2</v>
      </c>
    </row>
    <row r="3213" spans="2:13" x14ac:dyDescent="0.3">
      <c r="B3213" s="5">
        <v>46054</v>
      </c>
      <c r="C3213" t="s">
        <v>26</v>
      </c>
      <c r="D3213" t="s">
        <v>27</v>
      </c>
      <c r="E3213" t="s">
        <v>22</v>
      </c>
      <c r="F3213" t="s">
        <v>19</v>
      </c>
      <c r="G3213">
        <v>23</v>
      </c>
      <c r="H3213">
        <v>157.05000000000001</v>
      </c>
      <c r="I3213">
        <v>98.04</v>
      </c>
      <c r="J3213">
        <v>12.73</v>
      </c>
      <c r="K3213">
        <v>3612.15</v>
      </c>
      <c r="L3213">
        <v>2254.92</v>
      </c>
      <c r="M3213">
        <v>292.79000000000002</v>
      </c>
    </row>
    <row r="3214" spans="2:13" x14ac:dyDescent="0.3">
      <c r="B3214" s="5">
        <v>46054</v>
      </c>
      <c r="C3214" t="s">
        <v>28</v>
      </c>
      <c r="D3214" t="s">
        <v>27</v>
      </c>
      <c r="E3214" t="s">
        <v>22</v>
      </c>
      <c r="F3214" t="s">
        <v>19</v>
      </c>
      <c r="G3214">
        <v>17</v>
      </c>
      <c r="H3214">
        <v>123.83</v>
      </c>
      <c r="I3214">
        <v>76.099999999999994</v>
      </c>
      <c r="J3214">
        <v>12.8</v>
      </c>
      <c r="K3214">
        <v>2105.11</v>
      </c>
      <c r="L3214">
        <v>1293.6999999999998</v>
      </c>
      <c r="M3214">
        <v>217.60000000000002</v>
      </c>
    </row>
    <row r="3215" spans="2:13" x14ac:dyDescent="0.3">
      <c r="B3215" s="5">
        <v>46054</v>
      </c>
      <c r="C3215" t="s">
        <v>29</v>
      </c>
      <c r="D3215" t="s">
        <v>27</v>
      </c>
      <c r="E3215" t="s">
        <v>22</v>
      </c>
      <c r="F3215" t="s">
        <v>19</v>
      </c>
      <c r="G3215">
        <v>15</v>
      </c>
      <c r="H3215">
        <v>174.21</v>
      </c>
      <c r="I3215">
        <v>109.13</v>
      </c>
      <c r="J3215">
        <v>12.79</v>
      </c>
      <c r="K3215">
        <v>2613.15</v>
      </c>
      <c r="L3215">
        <v>1636.9499999999998</v>
      </c>
      <c r="M3215">
        <v>191.85</v>
      </c>
    </row>
    <row r="3216" spans="2:13" x14ac:dyDescent="0.3">
      <c r="B3216" s="5">
        <v>46054</v>
      </c>
      <c r="C3216" t="s">
        <v>30</v>
      </c>
      <c r="D3216" t="s">
        <v>27</v>
      </c>
      <c r="E3216" t="s">
        <v>22</v>
      </c>
      <c r="F3216" t="s">
        <v>19</v>
      </c>
      <c r="G3216">
        <v>22</v>
      </c>
      <c r="H3216">
        <v>109.38</v>
      </c>
      <c r="I3216">
        <v>67.84</v>
      </c>
      <c r="J3216">
        <v>12.84</v>
      </c>
      <c r="K3216">
        <v>2406.3599999999997</v>
      </c>
      <c r="L3216">
        <v>1492.48</v>
      </c>
      <c r="M3216">
        <v>282.48</v>
      </c>
    </row>
    <row r="3217" spans="2:13" x14ac:dyDescent="0.3">
      <c r="B3217" s="5">
        <v>46054</v>
      </c>
      <c r="C3217" t="s">
        <v>36</v>
      </c>
      <c r="D3217" t="s">
        <v>37</v>
      </c>
      <c r="E3217" t="s">
        <v>22</v>
      </c>
      <c r="F3217" t="s">
        <v>19</v>
      </c>
      <c r="G3217">
        <v>16</v>
      </c>
      <c r="H3217">
        <v>210.13</v>
      </c>
      <c r="I3217">
        <v>141.01</v>
      </c>
      <c r="J3217">
        <v>12.8</v>
      </c>
      <c r="K3217">
        <v>3362.08</v>
      </c>
      <c r="L3217">
        <v>2256.16</v>
      </c>
      <c r="M3217">
        <v>204.8</v>
      </c>
    </row>
    <row r="3218" spans="2:13" x14ac:dyDescent="0.3">
      <c r="B3218" s="5">
        <v>46054</v>
      </c>
      <c r="C3218" t="s">
        <v>38</v>
      </c>
      <c r="D3218" t="s">
        <v>37</v>
      </c>
      <c r="E3218" t="s">
        <v>22</v>
      </c>
      <c r="F3218" t="s">
        <v>19</v>
      </c>
      <c r="G3218">
        <v>7</v>
      </c>
      <c r="H3218">
        <v>254.22</v>
      </c>
      <c r="I3218">
        <v>170.42</v>
      </c>
      <c r="J3218">
        <v>12.63</v>
      </c>
      <c r="K3218">
        <v>1779.54</v>
      </c>
      <c r="L3218">
        <v>1192.9399999999998</v>
      </c>
      <c r="M3218">
        <v>88.410000000000011</v>
      </c>
    </row>
    <row r="3219" spans="2:13" x14ac:dyDescent="0.3">
      <c r="B3219" s="5">
        <v>46054</v>
      </c>
      <c r="C3219" t="s">
        <v>39</v>
      </c>
      <c r="D3219" t="s">
        <v>37</v>
      </c>
      <c r="E3219" t="s">
        <v>22</v>
      </c>
      <c r="F3219" t="s">
        <v>19</v>
      </c>
      <c r="G3219">
        <v>4</v>
      </c>
      <c r="H3219">
        <v>362.25</v>
      </c>
      <c r="I3219">
        <v>240.97</v>
      </c>
      <c r="J3219">
        <v>12.68</v>
      </c>
      <c r="K3219">
        <v>1449</v>
      </c>
      <c r="L3219">
        <v>963.88</v>
      </c>
      <c r="M3219">
        <v>50.72</v>
      </c>
    </row>
    <row r="3220" spans="2:13" x14ac:dyDescent="0.3">
      <c r="B3220" s="5">
        <v>46054</v>
      </c>
      <c r="C3220" t="s">
        <v>40</v>
      </c>
      <c r="D3220" t="s">
        <v>37</v>
      </c>
      <c r="E3220" t="s">
        <v>22</v>
      </c>
      <c r="F3220" t="s">
        <v>19</v>
      </c>
      <c r="G3220">
        <v>8</v>
      </c>
      <c r="H3220">
        <v>164.09</v>
      </c>
      <c r="I3220">
        <v>109.79</v>
      </c>
      <c r="J3220">
        <v>12.69</v>
      </c>
      <c r="K3220">
        <v>1312.72</v>
      </c>
      <c r="L3220">
        <v>878.32</v>
      </c>
      <c r="M3220">
        <v>101.52</v>
      </c>
    </row>
    <row r="3221" spans="2:13" x14ac:dyDescent="0.3">
      <c r="B3221" s="5">
        <v>46082</v>
      </c>
      <c r="C3221" t="s">
        <v>14</v>
      </c>
      <c r="D3221" t="s">
        <v>15</v>
      </c>
      <c r="E3221" t="s">
        <v>22</v>
      </c>
      <c r="F3221" t="s">
        <v>19</v>
      </c>
      <c r="G3221">
        <v>17</v>
      </c>
      <c r="H3221">
        <v>319.02999999999997</v>
      </c>
      <c r="I3221">
        <v>210.53</v>
      </c>
      <c r="J3221">
        <v>12.69</v>
      </c>
      <c r="K3221">
        <v>5423.5099999999993</v>
      </c>
      <c r="L3221">
        <v>3579.01</v>
      </c>
      <c r="M3221">
        <v>215.73</v>
      </c>
    </row>
    <row r="3222" spans="2:13" x14ac:dyDescent="0.3">
      <c r="B3222" s="5">
        <v>46082</v>
      </c>
      <c r="C3222" t="s">
        <v>23</v>
      </c>
      <c r="D3222" t="s">
        <v>15</v>
      </c>
      <c r="E3222" t="s">
        <v>22</v>
      </c>
      <c r="F3222" t="s">
        <v>19</v>
      </c>
      <c r="G3222">
        <v>45</v>
      </c>
      <c r="H3222">
        <v>140.66999999999999</v>
      </c>
      <c r="I3222">
        <v>91.95</v>
      </c>
      <c r="J3222">
        <v>12.66</v>
      </c>
      <c r="K3222">
        <v>6330.15</v>
      </c>
      <c r="L3222">
        <v>4137.75</v>
      </c>
      <c r="M3222">
        <v>569.70000000000005</v>
      </c>
    </row>
    <row r="3223" spans="2:13" x14ac:dyDescent="0.3">
      <c r="B3223" s="5">
        <v>46082</v>
      </c>
      <c r="C3223" t="s">
        <v>24</v>
      </c>
      <c r="D3223" t="s">
        <v>15</v>
      </c>
      <c r="E3223" t="s">
        <v>22</v>
      </c>
      <c r="F3223" t="s">
        <v>19</v>
      </c>
      <c r="G3223">
        <v>19</v>
      </c>
      <c r="H3223">
        <v>233.13</v>
      </c>
      <c r="I3223">
        <v>154.82</v>
      </c>
      <c r="J3223">
        <v>12.74</v>
      </c>
      <c r="K3223">
        <v>4429.47</v>
      </c>
      <c r="L3223">
        <v>2941.58</v>
      </c>
      <c r="M3223">
        <v>242.06</v>
      </c>
    </row>
    <row r="3224" spans="2:13" x14ac:dyDescent="0.3">
      <c r="B3224" s="5">
        <v>46082</v>
      </c>
      <c r="C3224" t="s">
        <v>25</v>
      </c>
      <c r="D3224" t="s">
        <v>15</v>
      </c>
      <c r="E3224" t="s">
        <v>22</v>
      </c>
      <c r="F3224" t="s">
        <v>19</v>
      </c>
      <c r="G3224">
        <v>9</v>
      </c>
      <c r="H3224">
        <v>407.97</v>
      </c>
      <c r="I3224">
        <v>272.36</v>
      </c>
      <c r="J3224">
        <v>12.61</v>
      </c>
      <c r="K3224">
        <v>3671.7300000000005</v>
      </c>
      <c r="L3224">
        <v>2451.2400000000002</v>
      </c>
      <c r="M3224">
        <v>113.49</v>
      </c>
    </row>
    <row r="3225" spans="2:13" x14ac:dyDescent="0.3">
      <c r="B3225" s="5">
        <v>46082</v>
      </c>
      <c r="C3225" t="s">
        <v>31</v>
      </c>
      <c r="D3225" t="s">
        <v>32</v>
      </c>
      <c r="E3225" t="s">
        <v>22</v>
      </c>
      <c r="F3225" t="s">
        <v>19</v>
      </c>
      <c r="G3225">
        <v>44</v>
      </c>
      <c r="H3225">
        <v>93.01</v>
      </c>
      <c r="I3225">
        <v>60.04</v>
      </c>
      <c r="J3225">
        <v>12.69</v>
      </c>
      <c r="K3225">
        <v>4092.44</v>
      </c>
      <c r="L3225">
        <v>2641.7599999999998</v>
      </c>
      <c r="M3225">
        <v>558.36</v>
      </c>
    </row>
    <row r="3226" spans="2:13" x14ac:dyDescent="0.3">
      <c r="B3226" s="5">
        <v>46082</v>
      </c>
      <c r="C3226" t="s">
        <v>33</v>
      </c>
      <c r="D3226" t="s">
        <v>32</v>
      </c>
      <c r="E3226" t="s">
        <v>22</v>
      </c>
      <c r="F3226" t="s">
        <v>19</v>
      </c>
      <c r="G3226">
        <v>37</v>
      </c>
      <c r="H3226">
        <v>147.88999999999999</v>
      </c>
      <c r="I3226">
        <v>94.72</v>
      </c>
      <c r="J3226">
        <v>12.83</v>
      </c>
      <c r="K3226">
        <v>5471.9299999999994</v>
      </c>
      <c r="L3226">
        <v>3504.64</v>
      </c>
      <c r="M3226">
        <v>474.71</v>
      </c>
    </row>
    <row r="3227" spans="2:13" x14ac:dyDescent="0.3">
      <c r="B3227" s="5">
        <v>46082</v>
      </c>
      <c r="C3227" t="s">
        <v>34</v>
      </c>
      <c r="D3227" t="s">
        <v>32</v>
      </c>
      <c r="E3227" t="s">
        <v>22</v>
      </c>
      <c r="F3227" t="s">
        <v>19</v>
      </c>
      <c r="G3227">
        <v>30</v>
      </c>
      <c r="H3227">
        <v>114.31</v>
      </c>
      <c r="I3227">
        <v>72.849999999999994</v>
      </c>
      <c r="J3227">
        <v>12.69</v>
      </c>
      <c r="K3227">
        <v>3429.3</v>
      </c>
      <c r="L3227">
        <v>2185.5</v>
      </c>
      <c r="M3227">
        <v>380.7</v>
      </c>
    </row>
    <row r="3228" spans="2:13" x14ac:dyDescent="0.3">
      <c r="B3228" s="5">
        <v>46082</v>
      </c>
      <c r="C3228" t="s">
        <v>35</v>
      </c>
      <c r="D3228" t="s">
        <v>32</v>
      </c>
      <c r="E3228" t="s">
        <v>22</v>
      </c>
      <c r="F3228" t="s">
        <v>19</v>
      </c>
      <c r="G3228">
        <v>7</v>
      </c>
      <c r="H3228">
        <v>223.62</v>
      </c>
      <c r="I3228">
        <v>139.6</v>
      </c>
      <c r="J3228">
        <v>12.76</v>
      </c>
      <c r="K3228">
        <v>1565.3400000000001</v>
      </c>
      <c r="L3228">
        <v>977.19999999999993</v>
      </c>
      <c r="M3228">
        <v>89.32</v>
      </c>
    </row>
    <row r="3229" spans="2:13" x14ac:dyDescent="0.3">
      <c r="B3229" s="5">
        <v>46082</v>
      </c>
      <c r="C3229" t="s">
        <v>46</v>
      </c>
      <c r="D3229" t="s">
        <v>47</v>
      </c>
      <c r="E3229" t="s">
        <v>22</v>
      </c>
      <c r="F3229" t="s">
        <v>19</v>
      </c>
      <c r="G3229">
        <v>14</v>
      </c>
      <c r="H3229">
        <v>169.11</v>
      </c>
      <c r="I3229">
        <v>93.43</v>
      </c>
      <c r="J3229">
        <v>12.71</v>
      </c>
      <c r="K3229">
        <v>2367.54</v>
      </c>
      <c r="L3229">
        <v>1308.02</v>
      </c>
      <c r="M3229">
        <v>177.94</v>
      </c>
    </row>
    <row r="3230" spans="2:13" x14ac:dyDescent="0.3">
      <c r="B3230" s="5">
        <v>46082</v>
      </c>
      <c r="C3230" t="s">
        <v>48</v>
      </c>
      <c r="D3230" t="s">
        <v>47</v>
      </c>
      <c r="E3230" t="s">
        <v>22</v>
      </c>
      <c r="F3230" t="s">
        <v>19</v>
      </c>
      <c r="G3230">
        <v>12</v>
      </c>
      <c r="H3230">
        <v>140.59</v>
      </c>
      <c r="I3230">
        <v>76.989999999999995</v>
      </c>
      <c r="J3230">
        <v>12.78</v>
      </c>
      <c r="K3230">
        <v>1687.08</v>
      </c>
      <c r="L3230">
        <v>923.87999999999988</v>
      </c>
      <c r="M3230">
        <v>153.35999999999999</v>
      </c>
    </row>
    <row r="3231" spans="2:13" x14ac:dyDescent="0.3">
      <c r="B3231" s="5">
        <v>46082</v>
      </c>
      <c r="C3231" t="s">
        <v>49</v>
      </c>
      <c r="D3231" t="s">
        <v>47</v>
      </c>
      <c r="E3231" t="s">
        <v>22</v>
      </c>
      <c r="F3231" t="s">
        <v>19</v>
      </c>
      <c r="G3231">
        <v>6</v>
      </c>
      <c r="H3231">
        <v>281.45</v>
      </c>
      <c r="I3231">
        <v>157.72999999999999</v>
      </c>
      <c r="J3231">
        <v>12.73</v>
      </c>
      <c r="K3231">
        <v>1688.6999999999998</v>
      </c>
      <c r="L3231">
        <v>946.37999999999988</v>
      </c>
      <c r="M3231">
        <v>76.38</v>
      </c>
    </row>
    <row r="3232" spans="2:13" x14ac:dyDescent="0.3">
      <c r="B3232" s="5">
        <v>46082</v>
      </c>
      <c r="C3232" t="s">
        <v>50</v>
      </c>
      <c r="D3232" t="s">
        <v>47</v>
      </c>
      <c r="E3232" t="s">
        <v>22</v>
      </c>
      <c r="F3232" t="s">
        <v>19</v>
      </c>
      <c r="G3232">
        <v>18</v>
      </c>
      <c r="H3232">
        <v>102.23</v>
      </c>
      <c r="I3232">
        <v>55.62</v>
      </c>
      <c r="J3232">
        <v>12.63</v>
      </c>
      <c r="K3232">
        <v>1840.14</v>
      </c>
      <c r="L3232">
        <v>1001.16</v>
      </c>
      <c r="M3232">
        <v>227.34</v>
      </c>
    </row>
    <row r="3233" spans="2:13" x14ac:dyDescent="0.3">
      <c r="B3233" s="5">
        <v>46082</v>
      </c>
      <c r="C3233" t="s">
        <v>41</v>
      </c>
      <c r="D3233" t="s">
        <v>42</v>
      </c>
      <c r="E3233" t="s">
        <v>22</v>
      </c>
      <c r="F3233" t="s">
        <v>19</v>
      </c>
      <c r="G3233">
        <v>10</v>
      </c>
      <c r="H3233">
        <v>223.33</v>
      </c>
      <c r="I3233">
        <v>115.87</v>
      </c>
      <c r="J3233">
        <v>12.76</v>
      </c>
      <c r="K3233">
        <v>2233.3000000000002</v>
      </c>
      <c r="L3233">
        <v>1158.7</v>
      </c>
      <c r="M3233">
        <v>127.6</v>
      </c>
    </row>
    <row r="3234" spans="2:13" x14ac:dyDescent="0.3">
      <c r="B3234" s="5">
        <v>46082</v>
      </c>
      <c r="C3234" t="s">
        <v>43</v>
      </c>
      <c r="D3234" t="s">
        <v>42</v>
      </c>
      <c r="E3234" t="s">
        <v>22</v>
      </c>
      <c r="F3234" t="s">
        <v>19</v>
      </c>
      <c r="G3234">
        <v>9</v>
      </c>
      <c r="H3234">
        <v>185.58</v>
      </c>
      <c r="I3234">
        <v>95.16</v>
      </c>
      <c r="J3234">
        <v>12.73</v>
      </c>
      <c r="K3234">
        <v>1670.22</v>
      </c>
      <c r="L3234">
        <v>856.43999999999994</v>
      </c>
      <c r="M3234">
        <v>114.57000000000001</v>
      </c>
    </row>
    <row r="3235" spans="2:13" x14ac:dyDescent="0.3">
      <c r="B3235" s="5">
        <v>46082</v>
      </c>
      <c r="C3235" t="s">
        <v>44</v>
      </c>
      <c r="D3235" t="s">
        <v>42</v>
      </c>
      <c r="E3235" t="s">
        <v>22</v>
      </c>
      <c r="F3235" t="s">
        <v>19</v>
      </c>
      <c r="G3235">
        <v>4</v>
      </c>
      <c r="H3235">
        <v>243.14</v>
      </c>
      <c r="I3235">
        <v>127.72</v>
      </c>
      <c r="J3235">
        <v>12.85</v>
      </c>
      <c r="K3235">
        <v>972.56</v>
      </c>
      <c r="L3235">
        <v>510.88</v>
      </c>
      <c r="M3235">
        <v>51.4</v>
      </c>
    </row>
    <row r="3236" spans="2:13" x14ac:dyDescent="0.3">
      <c r="B3236" s="5">
        <v>46082</v>
      </c>
      <c r="C3236" t="s">
        <v>45</v>
      </c>
      <c r="D3236" t="s">
        <v>42</v>
      </c>
      <c r="E3236" t="s">
        <v>22</v>
      </c>
      <c r="F3236" t="s">
        <v>19</v>
      </c>
      <c r="G3236">
        <v>8</v>
      </c>
      <c r="H3236">
        <v>114.26</v>
      </c>
      <c r="I3236">
        <v>58.11</v>
      </c>
      <c r="J3236">
        <v>12.65</v>
      </c>
      <c r="K3236">
        <v>914.08</v>
      </c>
      <c r="L3236">
        <v>464.88</v>
      </c>
      <c r="M3236">
        <v>101.2</v>
      </c>
    </row>
    <row r="3237" spans="2:13" x14ac:dyDescent="0.3">
      <c r="B3237" s="5">
        <v>46082</v>
      </c>
      <c r="C3237" t="s">
        <v>26</v>
      </c>
      <c r="D3237" t="s">
        <v>27</v>
      </c>
      <c r="E3237" t="s">
        <v>22</v>
      </c>
      <c r="F3237" t="s">
        <v>19</v>
      </c>
      <c r="G3237">
        <v>24</v>
      </c>
      <c r="H3237">
        <v>157.05000000000001</v>
      </c>
      <c r="I3237">
        <v>98.04</v>
      </c>
      <c r="J3237">
        <v>12.73</v>
      </c>
      <c r="K3237">
        <v>3769.2000000000003</v>
      </c>
      <c r="L3237">
        <v>2352.96</v>
      </c>
      <c r="M3237">
        <v>305.52</v>
      </c>
    </row>
    <row r="3238" spans="2:13" x14ac:dyDescent="0.3">
      <c r="B3238" s="5">
        <v>46082</v>
      </c>
      <c r="C3238" t="s">
        <v>28</v>
      </c>
      <c r="D3238" t="s">
        <v>27</v>
      </c>
      <c r="E3238" t="s">
        <v>22</v>
      </c>
      <c r="F3238" t="s">
        <v>19</v>
      </c>
      <c r="G3238">
        <v>18</v>
      </c>
      <c r="H3238">
        <v>123.83</v>
      </c>
      <c r="I3238">
        <v>76.099999999999994</v>
      </c>
      <c r="J3238">
        <v>12.8</v>
      </c>
      <c r="K3238">
        <v>2228.94</v>
      </c>
      <c r="L3238">
        <v>1369.8</v>
      </c>
      <c r="M3238">
        <v>230.4</v>
      </c>
    </row>
    <row r="3239" spans="2:13" x14ac:dyDescent="0.3">
      <c r="B3239" s="5">
        <v>46082</v>
      </c>
      <c r="C3239" t="s">
        <v>29</v>
      </c>
      <c r="D3239" t="s">
        <v>27</v>
      </c>
      <c r="E3239" t="s">
        <v>22</v>
      </c>
      <c r="F3239" t="s">
        <v>19</v>
      </c>
      <c r="G3239">
        <v>16</v>
      </c>
      <c r="H3239">
        <v>174.21</v>
      </c>
      <c r="I3239">
        <v>109.13</v>
      </c>
      <c r="J3239">
        <v>12.79</v>
      </c>
      <c r="K3239">
        <v>2787.36</v>
      </c>
      <c r="L3239">
        <v>1746.08</v>
      </c>
      <c r="M3239">
        <v>204.64</v>
      </c>
    </row>
    <row r="3240" spans="2:13" x14ac:dyDescent="0.3">
      <c r="B3240" s="5">
        <v>46082</v>
      </c>
      <c r="C3240" t="s">
        <v>30</v>
      </c>
      <c r="D3240" t="s">
        <v>27</v>
      </c>
      <c r="E3240" t="s">
        <v>22</v>
      </c>
      <c r="F3240" t="s">
        <v>19</v>
      </c>
      <c r="G3240">
        <v>22</v>
      </c>
      <c r="H3240">
        <v>109.38</v>
      </c>
      <c r="I3240">
        <v>67.84</v>
      </c>
      <c r="J3240">
        <v>12.84</v>
      </c>
      <c r="K3240">
        <v>2406.3599999999997</v>
      </c>
      <c r="L3240">
        <v>1492.48</v>
      </c>
      <c r="M3240">
        <v>282.48</v>
      </c>
    </row>
    <row r="3241" spans="2:13" x14ac:dyDescent="0.3">
      <c r="B3241" s="5">
        <v>46082</v>
      </c>
      <c r="C3241" t="s">
        <v>36</v>
      </c>
      <c r="D3241" t="s">
        <v>37</v>
      </c>
      <c r="E3241" t="s">
        <v>22</v>
      </c>
      <c r="F3241" t="s">
        <v>19</v>
      </c>
      <c r="G3241">
        <v>18</v>
      </c>
      <c r="H3241">
        <v>210.13</v>
      </c>
      <c r="I3241">
        <v>141.01</v>
      </c>
      <c r="J3241">
        <v>12.8</v>
      </c>
      <c r="K3241">
        <v>3782.34</v>
      </c>
      <c r="L3241">
        <v>2538.1799999999998</v>
      </c>
      <c r="M3241">
        <v>230.4</v>
      </c>
    </row>
    <row r="3242" spans="2:13" x14ac:dyDescent="0.3">
      <c r="B3242" s="5">
        <v>46082</v>
      </c>
      <c r="C3242" t="s">
        <v>38</v>
      </c>
      <c r="D3242" t="s">
        <v>37</v>
      </c>
      <c r="E3242" t="s">
        <v>22</v>
      </c>
      <c r="F3242" t="s">
        <v>19</v>
      </c>
      <c r="G3242">
        <v>7</v>
      </c>
      <c r="H3242">
        <v>254.22</v>
      </c>
      <c r="I3242">
        <v>170.42</v>
      </c>
      <c r="J3242">
        <v>12.63</v>
      </c>
      <c r="K3242">
        <v>1779.54</v>
      </c>
      <c r="L3242">
        <v>1192.9399999999998</v>
      </c>
      <c r="M3242">
        <v>88.410000000000011</v>
      </c>
    </row>
    <row r="3243" spans="2:13" x14ac:dyDescent="0.3">
      <c r="B3243" s="5">
        <v>46082</v>
      </c>
      <c r="C3243" t="s">
        <v>39</v>
      </c>
      <c r="D3243" t="s">
        <v>37</v>
      </c>
      <c r="E3243" t="s">
        <v>22</v>
      </c>
      <c r="F3243" t="s">
        <v>19</v>
      </c>
      <c r="G3243">
        <v>5</v>
      </c>
      <c r="H3243">
        <v>362.25</v>
      </c>
      <c r="I3243">
        <v>240.97</v>
      </c>
      <c r="J3243">
        <v>12.68</v>
      </c>
      <c r="K3243">
        <v>1811.25</v>
      </c>
      <c r="L3243">
        <v>1204.8499999999999</v>
      </c>
      <c r="M3243">
        <v>63.4</v>
      </c>
    </row>
    <row r="3244" spans="2:13" x14ac:dyDescent="0.3">
      <c r="B3244" s="5">
        <v>46082</v>
      </c>
      <c r="C3244" t="s">
        <v>40</v>
      </c>
      <c r="D3244" t="s">
        <v>37</v>
      </c>
      <c r="E3244" t="s">
        <v>22</v>
      </c>
      <c r="F3244" t="s">
        <v>19</v>
      </c>
      <c r="G3244">
        <v>9</v>
      </c>
      <c r="H3244">
        <v>164.09</v>
      </c>
      <c r="I3244">
        <v>109.79</v>
      </c>
      <c r="J3244">
        <v>12.69</v>
      </c>
      <c r="K3244">
        <v>1476.81</v>
      </c>
      <c r="L3244">
        <v>988.11</v>
      </c>
      <c r="M3244">
        <v>114.21</v>
      </c>
    </row>
    <row r="3245" spans="2:13" x14ac:dyDescent="0.3">
      <c r="B3245" s="5">
        <v>46113</v>
      </c>
      <c r="C3245" t="s">
        <v>14</v>
      </c>
      <c r="D3245" t="s">
        <v>15</v>
      </c>
      <c r="E3245" t="s">
        <v>22</v>
      </c>
      <c r="F3245" t="s">
        <v>19</v>
      </c>
      <c r="G3245">
        <v>17</v>
      </c>
      <c r="H3245">
        <v>319.02999999999997</v>
      </c>
      <c r="I3245">
        <v>210.53</v>
      </c>
      <c r="J3245">
        <v>12.69</v>
      </c>
      <c r="K3245">
        <v>5423.5099999999993</v>
      </c>
      <c r="L3245">
        <v>3579.01</v>
      </c>
      <c r="M3245">
        <v>215.73</v>
      </c>
    </row>
    <row r="3246" spans="2:13" x14ac:dyDescent="0.3">
      <c r="B3246" s="5">
        <v>46113</v>
      </c>
      <c r="C3246" t="s">
        <v>23</v>
      </c>
      <c r="D3246" t="s">
        <v>15</v>
      </c>
      <c r="E3246" t="s">
        <v>22</v>
      </c>
      <c r="F3246" t="s">
        <v>19</v>
      </c>
      <c r="G3246">
        <v>49</v>
      </c>
      <c r="H3246">
        <v>140.66999999999999</v>
      </c>
      <c r="I3246">
        <v>91.95</v>
      </c>
      <c r="J3246">
        <v>12.66</v>
      </c>
      <c r="K3246">
        <v>6892.829999999999</v>
      </c>
      <c r="L3246">
        <v>4505.55</v>
      </c>
      <c r="M3246">
        <v>620.34</v>
      </c>
    </row>
    <row r="3247" spans="2:13" x14ac:dyDescent="0.3">
      <c r="B3247" s="5">
        <v>46113</v>
      </c>
      <c r="C3247" t="s">
        <v>24</v>
      </c>
      <c r="D3247" t="s">
        <v>15</v>
      </c>
      <c r="E3247" t="s">
        <v>22</v>
      </c>
      <c r="F3247" t="s">
        <v>19</v>
      </c>
      <c r="G3247">
        <v>20</v>
      </c>
      <c r="H3247">
        <v>233.13</v>
      </c>
      <c r="I3247">
        <v>154.82</v>
      </c>
      <c r="J3247">
        <v>12.74</v>
      </c>
      <c r="K3247">
        <v>4662.6000000000004</v>
      </c>
      <c r="L3247">
        <v>3096.3999999999996</v>
      </c>
      <c r="M3247">
        <v>254.8</v>
      </c>
    </row>
    <row r="3248" spans="2:13" x14ac:dyDescent="0.3">
      <c r="B3248" s="5">
        <v>46113</v>
      </c>
      <c r="C3248" t="s">
        <v>25</v>
      </c>
      <c r="D3248" t="s">
        <v>15</v>
      </c>
      <c r="E3248" t="s">
        <v>22</v>
      </c>
      <c r="F3248" t="s">
        <v>19</v>
      </c>
      <c r="G3248">
        <v>10</v>
      </c>
      <c r="H3248">
        <v>407.97</v>
      </c>
      <c r="I3248">
        <v>272.36</v>
      </c>
      <c r="J3248">
        <v>12.61</v>
      </c>
      <c r="K3248">
        <v>4079.7000000000003</v>
      </c>
      <c r="L3248">
        <v>2723.6000000000004</v>
      </c>
      <c r="M3248">
        <v>126.1</v>
      </c>
    </row>
    <row r="3249" spans="2:13" x14ac:dyDescent="0.3">
      <c r="B3249" s="5">
        <v>46113</v>
      </c>
      <c r="C3249" t="s">
        <v>31</v>
      </c>
      <c r="D3249" t="s">
        <v>32</v>
      </c>
      <c r="E3249" t="s">
        <v>22</v>
      </c>
      <c r="F3249" t="s">
        <v>19</v>
      </c>
      <c r="G3249">
        <v>45</v>
      </c>
      <c r="H3249">
        <v>93.01</v>
      </c>
      <c r="I3249">
        <v>60.04</v>
      </c>
      <c r="J3249">
        <v>12.69</v>
      </c>
      <c r="K3249">
        <v>4185.45</v>
      </c>
      <c r="L3249">
        <v>2701.8</v>
      </c>
      <c r="M3249">
        <v>571.04999999999995</v>
      </c>
    </row>
    <row r="3250" spans="2:13" x14ac:dyDescent="0.3">
      <c r="B3250" s="5">
        <v>46113</v>
      </c>
      <c r="C3250" t="s">
        <v>33</v>
      </c>
      <c r="D3250" t="s">
        <v>32</v>
      </c>
      <c r="E3250" t="s">
        <v>22</v>
      </c>
      <c r="F3250" t="s">
        <v>19</v>
      </c>
      <c r="G3250">
        <v>40</v>
      </c>
      <c r="H3250">
        <v>147.88999999999999</v>
      </c>
      <c r="I3250">
        <v>94.72</v>
      </c>
      <c r="J3250">
        <v>12.83</v>
      </c>
      <c r="K3250">
        <v>5915.5999999999995</v>
      </c>
      <c r="L3250">
        <v>3788.8</v>
      </c>
      <c r="M3250">
        <v>513.20000000000005</v>
      </c>
    </row>
    <row r="3251" spans="2:13" x14ac:dyDescent="0.3">
      <c r="B3251" s="5">
        <v>46113</v>
      </c>
      <c r="C3251" t="s">
        <v>34</v>
      </c>
      <c r="D3251" t="s">
        <v>32</v>
      </c>
      <c r="E3251" t="s">
        <v>22</v>
      </c>
      <c r="F3251" t="s">
        <v>19</v>
      </c>
      <c r="G3251">
        <v>33</v>
      </c>
      <c r="H3251">
        <v>114.31</v>
      </c>
      <c r="I3251">
        <v>72.849999999999994</v>
      </c>
      <c r="J3251">
        <v>12.69</v>
      </c>
      <c r="K3251">
        <v>3772.23</v>
      </c>
      <c r="L3251">
        <v>2404.0499999999997</v>
      </c>
      <c r="M3251">
        <v>418.77</v>
      </c>
    </row>
    <row r="3252" spans="2:13" x14ac:dyDescent="0.3">
      <c r="B3252" s="5">
        <v>46113</v>
      </c>
      <c r="C3252" t="s">
        <v>35</v>
      </c>
      <c r="D3252" t="s">
        <v>32</v>
      </c>
      <c r="E3252" t="s">
        <v>22</v>
      </c>
      <c r="F3252" t="s">
        <v>19</v>
      </c>
      <c r="G3252">
        <v>7</v>
      </c>
      <c r="H3252">
        <v>223.62</v>
      </c>
      <c r="I3252">
        <v>139.6</v>
      </c>
      <c r="J3252">
        <v>12.76</v>
      </c>
      <c r="K3252">
        <v>1565.3400000000001</v>
      </c>
      <c r="L3252">
        <v>977.19999999999993</v>
      </c>
      <c r="M3252">
        <v>89.32</v>
      </c>
    </row>
    <row r="3253" spans="2:13" x14ac:dyDescent="0.3">
      <c r="B3253" s="5">
        <v>46113</v>
      </c>
      <c r="C3253" t="s">
        <v>46</v>
      </c>
      <c r="D3253" t="s">
        <v>47</v>
      </c>
      <c r="E3253" t="s">
        <v>22</v>
      </c>
      <c r="F3253" t="s">
        <v>19</v>
      </c>
      <c r="G3253">
        <v>14</v>
      </c>
      <c r="H3253">
        <v>169.11</v>
      </c>
      <c r="I3253">
        <v>93.43</v>
      </c>
      <c r="J3253">
        <v>12.71</v>
      </c>
      <c r="K3253">
        <v>2367.54</v>
      </c>
      <c r="L3253">
        <v>1308.02</v>
      </c>
      <c r="M3253">
        <v>177.94</v>
      </c>
    </row>
    <row r="3254" spans="2:13" x14ac:dyDescent="0.3">
      <c r="B3254" s="5">
        <v>46113</v>
      </c>
      <c r="C3254" t="s">
        <v>48</v>
      </c>
      <c r="D3254" t="s">
        <v>47</v>
      </c>
      <c r="E3254" t="s">
        <v>22</v>
      </c>
      <c r="F3254" t="s">
        <v>19</v>
      </c>
      <c r="G3254">
        <v>12</v>
      </c>
      <c r="H3254">
        <v>140.59</v>
      </c>
      <c r="I3254">
        <v>76.989999999999995</v>
      </c>
      <c r="J3254">
        <v>12.78</v>
      </c>
      <c r="K3254">
        <v>1687.08</v>
      </c>
      <c r="L3254">
        <v>923.87999999999988</v>
      </c>
      <c r="M3254">
        <v>153.35999999999999</v>
      </c>
    </row>
    <row r="3255" spans="2:13" x14ac:dyDescent="0.3">
      <c r="B3255" s="5">
        <v>46113</v>
      </c>
      <c r="C3255" t="s">
        <v>49</v>
      </c>
      <c r="D3255" t="s">
        <v>47</v>
      </c>
      <c r="E3255" t="s">
        <v>22</v>
      </c>
      <c r="F3255" t="s">
        <v>19</v>
      </c>
      <c r="G3255">
        <v>6</v>
      </c>
      <c r="H3255">
        <v>281.45</v>
      </c>
      <c r="I3255">
        <v>157.72999999999999</v>
      </c>
      <c r="J3255">
        <v>12.73</v>
      </c>
      <c r="K3255">
        <v>1688.6999999999998</v>
      </c>
      <c r="L3255">
        <v>946.37999999999988</v>
      </c>
      <c r="M3255">
        <v>76.38</v>
      </c>
    </row>
    <row r="3256" spans="2:13" x14ac:dyDescent="0.3">
      <c r="B3256" s="5">
        <v>46113</v>
      </c>
      <c r="C3256" t="s">
        <v>50</v>
      </c>
      <c r="D3256" t="s">
        <v>47</v>
      </c>
      <c r="E3256" t="s">
        <v>22</v>
      </c>
      <c r="F3256" t="s">
        <v>19</v>
      </c>
      <c r="G3256">
        <v>18</v>
      </c>
      <c r="H3256">
        <v>102.23</v>
      </c>
      <c r="I3256">
        <v>55.62</v>
      </c>
      <c r="J3256">
        <v>12.63</v>
      </c>
      <c r="K3256">
        <v>1840.14</v>
      </c>
      <c r="L3256">
        <v>1001.16</v>
      </c>
      <c r="M3256">
        <v>227.34</v>
      </c>
    </row>
    <row r="3257" spans="2:13" x14ac:dyDescent="0.3">
      <c r="B3257" s="5">
        <v>46113</v>
      </c>
      <c r="C3257" t="s">
        <v>41</v>
      </c>
      <c r="D3257" t="s">
        <v>42</v>
      </c>
      <c r="E3257" t="s">
        <v>22</v>
      </c>
      <c r="F3257" t="s">
        <v>19</v>
      </c>
      <c r="G3257">
        <v>10</v>
      </c>
      <c r="H3257">
        <v>223.33</v>
      </c>
      <c r="I3257">
        <v>115.87</v>
      </c>
      <c r="J3257">
        <v>12.76</v>
      </c>
      <c r="K3257">
        <v>2233.3000000000002</v>
      </c>
      <c r="L3257">
        <v>1158.7</v>
      </c>
      <c r="M3257">
        <v>127.6</v>
      </c>
    </row>
    <row r="3258" spans="2:13" x14ac:dyDescent="0.3">
      <c r="B3258" s="5">
        <v>46113</v>
      </c>
      <c r="C3258" t="s">
        <v>43</v>
      </c>
      <c r="D3258" t="s">
        <v>42</v>
      </c>
      <c r="E3258" t="s">
        <v>22</v>
      </c>
      <c r="F3258" t="s">
        <v>19</v>
      </c>
      <c r="G3258">
        <v>10</v>
      </c>
      <c r="H3258">
        <v>185.58</v>
      </c>
      <c r="I3258">
        <v>95.16</v>
      </c>
      <c r="J3258">
        <v>12.73</v>
      </c>
      <c r="K3258">
        <v>1855.8000000000002</v>
      </c>
      <c r="L3258">
        <v>951.59999999999991</v>
      </c>
      <c r="M3258">
        <v>127.30000000000001</v>
      </c>
    </row>
    <row r="3259" spans="2:13" x14ac:dyDescent="0.3">
      <c r="B3259" s="5">
        <v>46113</v>
      </c>
      <c r="C3259" t="s">
        <v>44</v>
      </c>
      <c r="D3259" t="s">
        <v>42</v>
      </c>
      <c r="E3259" t="s">
        <v>22</v>
      </c>
      <c r="F3259" t="s">
        <v>19</v>
      </c>
      <c r="G3259">
        <v>5</v>
      </c>
      <c r="H3259">
        <v>243.14</v>
      </c>
      <c r="I3259">
        <v>127.72</v>
      </c>
      <c r="J3259">
        <v>12.85</v>
      </c>
      <c r="K3259">
        <v>1215.6999999999998</v>
      </c>
      <c r="L3259">
        <v>638.6</v>
      </c>
      <c r="M3259">
        <v>64.25</v>
      </c>
    </row>
    <row r="3260" spans="2:13" x14ac:dyDescent="0.3">
      <c r="B3260" s="5">
        <v>46113</v>
      </c>
      <c r="C3260" t="s">
        <v>45</v>
      </c>
      <c r="D3260" t="s">
        <v>42</v>
      </c>
      <c r="E3260" t="s">
        <v>22</v>
      </c>
      <c r="F3260" t="s">
        <v>19</v>
      </c>
      <c r="G3260">
        <v>9</v>
      </c>
      <c r="H3260">
        <v>114.26</v>
      </c>
      <c r="I3260">
        <v>58.11</v>
      </c>
      <c r="J3260">
        <v>12.65</v>
      </c>
      <c r="K3260">
        <v>1028.3400000000001</v>
      </c>
      <c r="L3260">
        <v>522.99</v>
      </c>
      <c r="M3260">
        <v>113.85000000000001</v>
      </c>
    </row>
    <row r="3261" spans="2:13" x14ac:dyDescent="0.3">
      <c r="B3261" s="5">
        <v>46113</v>
      </c>
      <c r="C3261" t="s">
        <v>26</v>
      </c>
      <c r="D3261" t="s">
        <v>27</v>
      </c>
      <c r="E3261" t="s">
        <v>22</v>
      </c>
      <c r="F3261" t="s">
        <v>19</v>
      </c>
      <c r="G3261">
        <v>26</v>
      </c>
      <c r="H3261">
        <v>157.05000000000001</v>
      </c>
      <c r="I3261">
        <v>98.04</v>
      </c>
      <c r="J3261">
        <v>12.73</v>
      </c>
      <c r="K3261">
        <v>4083.3</v>
      </c>
      <c r="L3261">
        <v>2549.04</v>
      </c>
      <c r="M3261">
        <v>330.98</v>
      </c>
    </row>
    <row r="3262" spans="2:13" x14ac:dyDescent="0.3">
      <c r="B3262" s="5">
        <v>46113</v>
      </c>
      <c r="C3262" t="s">
        <v>28</v>
      </c>
      <c r="D3262" t="s">
        <v>27</v>
      </c>
      <c r="E3262" t="s">
        <v>22</v>
      </c>
      <c r="F3262" t="s">
        <v>19</v>
      </c>
      <c r="G3262">
        <v>19</v>
      </c>
      <c r="H3262">
        <v>123.83</v>
      </c>
      <c r="I3262">
        <v>76.099999999999994</v>
      </c>
      <c r="J3262">
        <v>12.8</v>
      </c>
      <c r="K3262">
        <v>2352.77</v>
      </c>
      <c r="L3262">
        <v>1445.8999999999999</v>
      </c>
      <c r="M3262">
        <v>243.20000000000002</v>
      </c>
    </row>
    <row r="3263" spans="2:13" x14ac:dyDescent="0.3">
      <c r="B3263" s="5">
        <v>46113</v>
      </c>
      <c r="C3263" t="s">
        <v>29</v>
      </c>
      <c r="D3263" t="s">
        <v>27</v>
      </c>
      <c r="E3263" t="s">
        <v>22</v>
      </c>
      <c r="F3263" t="s">
        <v>19</v>
      </c>
      <c r="G3263">
        <v>17</v>
      </c>
      <c r="H3263">
        <v>174.21</v>
      </c>
      <c r="I3263">
        <v>109.13</v>
      </c>
      <c r="J3263">
        <v>12.79</v>
      </c>
      <c r="K3263">
        <v>2961.57</v>
      </c>
      <c r="L3263">
        <v>1855.21</v>
      </c>
      <c r="M3263">
        <v>217.42999999999998</v>
      </c>
    </row>
    <row r="3264" spans="2:13" x14ac:dyDescent="0.3">
      <c r="B3264" s="5">
        <v>46113</v>
      </c>
      <c r="C3264" t="s">
        <v>30</v>
      </c>
      <c r="D3264" t="s">
        <v>27</v>
      </c>
      <c r="E3264" t="s">
        <v>22</v>
      </c>
      <c r="F3264" t="s">
        <v>19</v>
      </c>
      <c r="G3264">
        <v>23</v>
      </c>
      <c r="H3264">
        <v>109.38</v>
      </c>
      <c r="I3264">
        <v>67.84</v>
      </c>
      <c r="J3264">
        <v>12.84</v>
      </c>
      <c r="K3264">
        <v>2515.7399999999998</v>
      </c>
      <c r="L3264">
        <v>1560.3200000000002</v>
      </c>
      <c r="M3264">
        <v>295.32</v>
      </c>
    </row>
    <row r="3265" spans="2:13" x14ac:dyDescent="0.3">
      <c r="B3265" s="5">
        <v>46113</v>
      </c>
      <c r="C3265" t="s">
        <v>36</v>
      </c>
      <c r="D3265" t="s">
        <v>37</v>
      </c>
      <c r="E3265" t="s">
        <v>22</v>
      </c>
      <c r="F3265" t="s">
        <v>19</v>
      </c>
      <c r="G3265">
        <v>21</v>
      </c>
      <c r="H3265">
        <v>210.13</v>
      </c>
      <c r="I3265">
        <v>141.01</v>
      </c>
      <c r="J3265">
        <v>12.8</v>
      </c>
      <c r="K3265">
        <v>4412.7299999999996</v>
      </c>
      <c r="L3265">
        <v>2961.21</v>
      </c>
      <c r="M3265">
        <v>268.8</v>
      </c>
    </row>
    <row r="3266" spans="2:13" x14ac:dyDescent="0.3">
      <c r="B3266" s="5">
        <v>46113</v>
      </c>
      <c r="C3266" t="s">
        <v>38</v>
      </c>
      <c r="D3266" t="s">
        <v>37</v>
      </c>
      <c r="E3266" t="s">
        <v>22</v>
      </c>
      <c r="F3266" t="s">
        <v>19</v>
      </c>
      <c r="G3266">
        <v>9</v>
      </c>
      <c r="H3266">
        <v>254.22</v>
      </c>
      <c r="I3266">
        <v>170.42</v>
      </c>
      <c r="J3266">
        <v>12.63</v>
      </c>
      <c r="K3266">
        <v>2287.98</v>
      </c>
      <c r="L3266">
        <v>1533.78</v>
      </c>
      <c r="M3266">
        <v>113.67</v>
      </c>
    </row>
    <row r="3267" spans="2:13" x14ac:dyDescent="0.3">
      <c r="B3267" s="5">
        <v>46113</v>
      </c>
      <c r="C3267" t="s">
        <v>39</v>
      </c>
      <c r="D3267" t="s">
        <v>37</v>
      </c>
      <c r="E3267" t="s">
        <v>22</v>
      </c>
      <c r="F3267" t="s">
        <v>19</v>
      </c>
      <c r="G3267">
        <v>5</v>
      </c>
      <c r="H3267">
        <v>362.25</v>
      </c>
      <c r="I3267">
        <v>240.97</v>
      </c>
      <c r="J3267">
        <v>12.68</v>
      </c>
      <c r="K3267">
        <v>1811.25</v>
      </c>
      <c r="L3267">
        <v>1204.8499999999999</v>
      </c>
      <c r="M3267">
        <v>63.4</v>
      </c>
    </row>
    <row r="3268" spans="2:13" x14ac:dyDescent="0.3">
      <c r="B3268" s="5">
        <v>46113</v>
      </c>
      <c r="C3268" t="s">
        <v>40</v>
      </c>
      <c r="D3268" t="s">
        <v>37</v>
      </c>
      <c r="E3268" t="s">
        <v>22</v>
      </c>
      <c r="F3268" t="s">
        <v>19</v>
      </c>
      <c r="G3268">
        <v>9</v>
      </c>
      <c r="H3268">
        <v>164.09</v>
      </c>
      <c r="I3268">
        <v>109.79</v>
      </c>
      <c r="J3268">
        <v>12.69</v>
      </c>
      <c r="K3268">
        <v>1476.81</v>
      </c>
      <c r="L3268">
        <v>988.11</v>
      </c>
      <c r="M3268">
        <v>114.21</v>
      </c>
    </row>
    <row r="3269" spans="2:13" x14ac:dyDescent="0.3">
      <c r="B3269" s="5">
        <v>46143</v>
      </c>
      <c r="C3269" t="s">
        <v>14</v>
      </c>
      <c r="D3269" t="s">
        <v>15</v>
      </c>
      <c r="E3269" t="s">
        <v>22</v>
      </c>
      <c r="F3269" t="s">
        <v>19</v>
      </c>
      <c r="G3269">
        <v>20</v>
      </c>
      <c r="H3269">
        <v>319.02999999999997</v>
      </c>
      <c r="I3269">
        <v>210.53</v>
      </c>
      <c r="J3269">
        <v>12.69</v>
      </c>
      <c r="K3269">
        <v>6380.5999999999995</v>
      </c>
      <c r="L3269">
        <v>4210.6000000000004</v>
      </c>
      <c r="M3269">
        <v>253.79999999999998</v>
      </c>
    </row>
    <row r="3270" spans="2:13" x14ac:dyDescent="0.3">
      <c r="B3270" s="5">
        <v>46143</v>
      </c>
      <c r="C3270" t="s">
        <v>23</v>
      </c>
      <c r="D3270" t="s">
        <v>15</v>
      </c>
      <c r="E3270" t="s">
        <v>22</v>
      </c>
      <c r="F3270" t="s">
        <v>19</v>
      </c>
      <c r="G3270">
        <v>54</v>
      </c>
      <c r="H3270">
        <v>140.66999999999999</v>
      </c>
      <c r="I3270">
        <v>91.95</v>
      </c>
      <c r="J3270">
        <v>12.66</v>
      </c>
      <c r="K3270">
        <v>7596.1799999999994</v>
      </c>
      <c r="L3270">
        <v>4965.3</v>
      </c>
      <c r="M3270">
        <v>683.64</v>
      </c>
    </row>
    <row r="3271" spans="2:13" x14ac:dyDescent="0.3">
      <c r="B3271" s="5">
        <v>46143</v>
      </c>
      <c r="C3271" t="s">
        <v>24</v>
      </c>
      <c r="D3271" t="s">
        <v>15</v>
      </c>
      <c r="E3271" t="s">
        <v>22</v>
      </c>
      <c r="F3271" t="s">
        <v>19</v>
      </c>
      <c r="G3271">
        <v>24</v>
      </c>
      <c r="H3271">
        <v>233.13</v>
      </c>
      <c r="I3271">
        <v>154.82</v>
      </c>
      <c r="J3271">
        <v>12.74</v>
      </c>
      <c r="K3271">
        <v>5595.12</v>
      </c>
      <c r="L3271">
        <v>3715.68</v>
      </c>
      <c r="M3271">
        <v>305.76</v>
      </c>
    </row>
    <row r="3272" spans="2:13" x14ac:dyDescent="0.3">
      <c r="B3272" s="5">
        <v>46143</v>
      </c>
      <c r="C3272" t="s">
        <v>25</v>
      </c>
      <c r="D3272" t="s">
        <v>15</v>
      </c>
      <c r="E3272" t="s">
        <v>22</v>
      </c>
      <c r="F3272" t="s">
        <v>19</v>
      </c>
      <c r="G3272">
        <v>11</v>
      </c>
      <c r="H3272">
        <v>407.97</v>
      </c>
      <c r="I3272">
        <v>272.36</v>
      </c>
      <c r="J3272">
        <v>12.61</v>
      </c>
      <c r="K3272">
        <v>4487.67</v>
      </c>
      <c r="L3272">
        <v>2995.96</v>
      </c>
      <c r="M3272">
        <v>138.70999999999998</v>
      </c>
    </row>
    <row r="3273" spans="2:13" x14ac:dyDescent="0.3">
      <c r="B3273" s="5">
        <v>46143</v>
      </c>
      <c r="C3273" t="s">
        <v>31</v>
      </c>
      <c r="D3273" t="s">
        <v>32</v>
      </c>
      <c r="E3273" t="s">
        <v>22</v>
      </c>
      <c r="F3273" t="s">
        <v>19</v>
      </c>
      <c r="G3273">
        <v>43</v>
      </c>
      <c r="H3273">
        <v>93.01</v>
      </c>
      <c r="I3273">
        <v>60.04</v>
      </c>
      <c r="J3273">
        <v>12.69</v>
      </c>
      <c r="K3273">
        <v>3999.4300000000003</v>
      </c>
      <c r="L3273">
        <v>2581.7199999999998</v>
      </c>
      <c r="M3273">
        <v>545.66999999999996</v>
      </c>
    </row>
    <row r="3274" spans="2:13" x14ac:dyDescent="0.3">
      <c r="B3274" s="5">
        <v>46143</v>
      </c>
      <c r="C3274" t="s">
        <v>33</v>
      </c>
      <c r="D3274" t="s">
        <v>32</v>
      </c>
      <c r="E3274" t="s">
        <v>22</v>
      </c>
      <c r="F3274" t="s">
        <v>19</v>
      </c>
      <c r="G3274">
        <v>41</v>
      </c>
      <c r="H3274">
        <v>147.88999999999999</v>
      </c>
      <c r="I3274">
        <v>94.72</v>
      </c>
      <c r="J3274">
        <v>12.83</v>
      </c>
      <c r="K3274">
        <v>6063.49</v>
      </c>
      <c r="L3274">
        <v>3883.52</v>
      </c>
      <c r="M3274">
        <v>526.03</v>
      </c>
    </row>
    <row r="3275" spans="2:13" x14ac:dyDescent="0.3">
      <c r="B3275" s="5">
        <v>46143</v>
      </c>
      <c r="C3275" t="s">
        <v>34</v>
      </c>
      <c r="D3275" t="s">
        <v>32</v>
      </c>
      <c r="E3275" t="s">
        <v>22</v>
      </c>
      <c r="F3275" t="s">
        <v>19</v>
      </c>
      <c r="G3275">
        <v>32</v>
      </c>
      <c r="H3275">
        <v>114.31</v>
      </c>
      <c r="I3275">
        <v>72.849999999999994</v>
      </c>
      <c r="J3275">
        <v>12.69</v>
      </c>
      <c r="K3275">
        <v>3657.92</v>
      </c>
      <c r="L3275">
        <v>2331.1999999999998</v>
      </c>
      <c r="M3275">
        <v>406.08</v>
      </c>
    </row>
    <row r="3276" spans="2:13" x14ac:dyDescent="0.3">
      <c r="B3276" s="5">
        <v>46143</v>
      </c>
      <c r="C3276" t="s">
        <v>35</v>
      </c>
      <c r="D3276" t="s">
        <v>32</v>
      </c>
      <c r="E3276" t="s">
        <v>22</v>
      </c>
      <c r="F3276" t="s">
        <v>19</v>
      </c>
      <c r="G3276">
        <v>7</v>
      </c>
      <c r="H3276">
        <v>223.62</v>
      </c>
      <c r="I3276">
        <v>139.6</v>
      </c>
      <c r="J3276">
        <v>12.76</v>
      </c>
      <c r="K3276">
        <v>1565.3400000000001</v>
      </c>
      <c r="L3276">
        <v>977.19999999999993</v>
      </c>
      <c r="M3276">
        <v>89.32</v>
      </c>
    </row>
    <row r="3277" spans="2:13" x14ac:dyDescent="0.3">
      <c r="B3277" s="5">
        <v>46143</v>
      </c>
      <c r="C3277" t="s">
        <v>46</v>
      </c>
      <c r="D3277" t="s">
        <v>47</v>
      </c>
      <c r="E3277" t="s">
        <v>22</v>
      </c>
      <c r="F3277" t="s">
        <v>19</v>
      </c>
      <c r="G3277">
        <v>13</v>
      </c>
      <c r="H3277">
        <v>169.11</v>
      </c>
      <c r="I3277">
        <v>93.43</v>
      </c>
      <c r="J3277">
        <v>12.71</v>
      </c>
      <c r="K3277">
        <v>2198.4300000000003</v>
      </c>
      <c r="L3277">
        <v>1214.5900000000001</v>
      </c>
      <c r="M3277">
        <v>165.23000000000002</v>
      </c>
    </row>
    <row r="3278" spans="2:13" x14ac:dyDescent="0.3">
      <c r="B3278" s="5">
        <v>46143</v>
      </c>
      <c r="C3278" t="s">
        <v>48</v>
      </c>
      <c r="D3278" t="s">
        <v>47</v>
      </c>
      <c r="E3278" t="s">
        <v>22</v>
      </c>
      <c r="F3278" t="s">
        <v>19</v>
      </c>
      <c r="G3278">
        <v>12</v>
      </c>
      <c r="H3278">
        <v>140.59</v>
      </c>
      <c r="I3278">
        <v>76.989999999999995</v>
      </c>
      <c r="J3278">
        <v>12.78</v>
      </c>
      <c r="K3278">
        <v>1687.08</v>
      </c>
      <c r="L3278">
        <v>923.87999999999988</v>
      </c>
      <c r="M3278">
        <v>153.35999999999999</v>
      </c>
    </row>
    <row r="3279" spans="2:13" x14ac:dyDescent="0.3">
      <c r="B3279" s="5">
        <v>46143</v>
      </c>
      <c r="C3279" t="s">
        <v>49</v>
      </c>
      <c r="D3279" t="s">
        <v>47</v>
      </c>
      <c r="E3279" t="s">
        <v>22</v>
      </c>
      <c r="F3279" t="s">
        <v>19</v>
      </c>
      <c r="G3279">
        <v>7</v>
      </c>
      <c r="H3279">
        <v>281.45</v>
      </c>
      <c r="I3279">
        <v>157.72999999999999</v>
      </c>
      <c r="J3279">
        <v>12.73</v>
      </c>
      <c r="K3279">
        <v>1970.1499999999999</v>
      </c>
      <c r="L3279">
        <v>1104.1099999999999</v>
      </c>
      <c r="M3279">
        <v>89.11</v>
      </c>
    </row>
    <row r="3280" spans="2:13" x14ac:dyDescent="0.3">
      <c r="B3280" s="5">
        <v>46143</v>
      </c>
      <c r="C3280" t="s">
        <v>50</v>
      </c>
      <c r="D3280" t="s">
        <v>47</v>
      </c>
      <c r="E3280" t="s">
        <v>22</v>
      </c>
      <c r="F3280" t="s">
        <v>19</v>
      </c>
      <c r="G3280">
        <v>18</v>
      </c>
      <c r="H3280">
        <v>102.23</v>
      </c>
      <c r="I3280">
        <v>55.62</v>
      </c>
      <c r="J3280">
        <v>12.63</v>
      </c>
      <c r="K3280">
        <v>1840.14</v>
      </c>
      <c r="L3280">
        <v>1001.16</v>
      </c>
      <c r="M3280">
        <v>227.34</v>
      </c>
    </row>
    <row r="3281" spans="2:13" x14ac:dyDescent="0.3">
      <c r="B3281" s="5">
        <v>46143</v>
      </c>
      <c r="C3281" t="s">
        <v>41</v>
      </c>
      <c r="D3281" t="s">
        <v>42</v>
      </c>
      <c r="E3281" t="s">
        <v>22</v>
      </c>
      <c r="F3281" t="s">
        <v>19</v>
      </c>
      <c r="G3281">
        <v>11</v>
      </c>
      <c r="H3281">
        <v>223.33</v>
      </c>
      <c r="I3281">
        <v>115.87</v>
      </c>
      <c r="J3281">
        <v>12.76</v>
      </c>
      <c r="K3281">
        <v>2456.63</v>
      </c>
      <c r="L3281">
        <v>1274.5700000000002</v>
      </c>
      <c r="M3281">
        <v>140.35999999999999</v>
      </c>
    </row>
    <row r="3282" spans="2:13" x14ac:dyDescent="0.3">
      <c r="B3282" s="5">
        <v>46143</v>
      </c>
      <c r="C3282" t="s">
        <v>43</v>
      </c>
      <c r="D3282" t="s">
        <v>42</v>
      </c>
      <c r="E3282" t="s">
        <v>22</v>
      </c>
      <c r="F3282" t="s">
        <v>19</v>
      </c>
      <c r="G3282">
        <v>10</v>
      </c>
      <c r="H3282">
        <v>185.58</v>
      </c>
      <c r="I3282">
        <v>95.16</v>
      </c>
      <c r="J3282">
        <v>12.73</v>
      </c>
      <c r="K3282">
        <v>1855.8000000000002</v>
      </c>
      <c r="L3282">
        <v>951.59999999999991</v>
      </c>
      <c r="M3282">
        <v>127.30000000000001</v>
      </c>
    </row>
    <row r="3283" spans="2:13" x14ac:dyDescent="0.3">
      <c r="B3283" s="5">
        <v>46143</v>
      </c>
      <c r="C3283" t="s">
        <v>44</v>
      </c>
      <c r="D3283" t="s">
        <v>42</v>
      </c>
      <c r="E3283" t="s">
        <v>22</v>
      </c>
      <c r="F3283" t="s">
        <v>19</v>
      </c>
      <c r="G3283">
        <v>5</v>
      </c>
      <c r="H3283">
        <v>243.14</v>
      </c>
      <c r="I3283">
        <v>127.72</v>
      </c>
      <c r="J3283">
        <v>12.85</v>
      </c>
      <c r="K3283">
        <v>1215.6999999999998</v>
      </c>
      <c r="L3283">
        <v>638.6</v>
      </c>
      <c r="M3283">
        <v>64.25</v>
      </c>
    </row>
    <row r="3284" spans="2:13" x14ac:dyDescent="0.3">
      <c r="B3284" s="5">
        <v>46143</v>
      </c>
      <c r="C3284" t="s">
        <v>45</v>
      </c>
      <c r="D3284" t="s">
        <v>42</v>
      </c>
      <c r="E3284" t="s">
        <v>22</v>
      </c>
      <c r="F3284" t="s">
        <v>19</v>
      </c>
      <c r="G3284">
        <v>9</v>
      </c>
      <c r="H3284">
        <v>114.26</v>
      </c>
      <c r="I3284">
        <v>58.11</v>
      </c>
      <c r="J3284">
        <v>12.65</v>
      </c>
      <c r="K3284">
        <v>1028.3400000000001</v>
      </c>
      <c r="L3284">
        <v>522.99</v>
      </c>
      <c r="M3284">
        <v>113.85000000000001</v>
      </c>
    </row>
    <row r="3285" spans="2:13" x14ac:dyDescent="0.3">
      <c r="B3285" s="5">
        <v>46143</v>
      </c>
      <c r="C3285" t="s">
        <v>26</v>
      </c>
      <c r="D3285" t="s">
        <v>27</v>
      </c>
      <c r="E3285" t="s">
        <v>22</v>
      </c>
      <c r="F3285" t="s">
        <v>19</v>
      </c>
      <c r="G3285">
        <v>28</v>
      </c>
      <c r="H3285">
        <v>157.05000000000001</v>
      </c>
      <c r="I3285">
        <v>98.04</v>
      </c>
      <c r="J3285">
        <v>12.73</v>
      </c>
      <c r="K3285">
        <v>4397.4000000000005</v>
      </c>
      <c r="L3285">
        <v>2745.1200000000003</v>
      </c>
      <c r="M3285">
        <v>356.44</v>
      </c>
    </row>
    <row r="3286" spans="2:13" x14ac:dyDescent="0.3">
      <c r="B3286" s="5">
        <v>46143</v>
      </c>
      <c r="C3286" t="s">
        <v>28</v>
      </c>
      <c r="D3286" t="s">
        <v>27</v>
      </c>
      <c r="E3286" t="s">
        <v>22</v>
      </c>
      <c r="F3286" t="s">
        <v>19</v>
      </c>
      <c r="G3286">
        <v>19</v>
      </c>
      <c r="H3286">
        <v>123.83</v>
      </c>
      <c r="I3286">
        <v>76.099999999999994</v>
      </c>
      <c r="J3286">
        <v>12.8</v>
      </c>
      <c r="K3286">
        <v>2352.77</v>
      </c>
      <c r="L3286">
        <v>1445.8999999999999</v>
      </c>
      <c r="M3286">
        <v>243.20000000000002</v>
      </c>
    </row>
    <row r="3287" spans="2:13" x14ac:dyDescent="0.3">
      <c r="B3287" s="5">
        <v>46143</v>
      </c>
      <c r="C3287" t="s">
        <v>29</v>
      </c>
      <c r="D3287" t="s">
        <v>27</v>
      </c>
      <c r="E3287" t="s">
        <v>22</v>
      </c>
      <c r="F3287" t="s">
        <v>19</v>
      </c>
      <c r="G3287">
        <v>17</v>
      </c>
      <c r="H3287">
        <v>174.21</v>
      </c>
      <c r="I3287">
        <v>109.13</v>
      </c>
      <c r="J3287">
        <v>12.79</v>
      </c>
      <c r="K3287">
        <v>2961.57</v>
      </c>
      <c r="L3287">
        <v>1855.21</v>
      </c>
      <c r="M3287">
        <v>217.42999999999998</v>
      </c>
    </row>
    <row r="3288" spans="2:13" x14ac:dyDescent="0.3">
      <c r="B3288" s="5">
        <v>46143</v>
      </c>
      <c r="C3288" t="s">
        <v>30</v>
      </c>
      <c r="D3288" t="s">
        <v>27</v>
      </c>
      <c r="E3288" t="s">
        <v>22</v>
      </c>
      <c r="F3288" t="s">
        <v>19</v>
      </c>
      <c r="G3288">
        <v>27</v>
      </c>
      <c r="H3288">
        <v>109.38</v>
      </c>
      <c r="I3288">
        <v>67.84</v>
      </c>
      <c r="J3288">
        <v>12.84</v>
      </c>
      <c r="K3288">
        <v>2953.2599999999998</v>
      </c>
      <c r="L3288">
        <v>1831.68</v>
      </c>
      <c r="M3288">
        <v>346.68</v>
      </c>
    </row>
    <row r="3289" spans="2:13" x14ac:dyDescent="0.3">
      <c r="B3289" s="5">
        <v>46143</v>
      </c>
      <c r="C3289" t="s">
        <v>36</v>
      </c>
      <c r="D3289" t="s">
        <v>37</v>
      </c>
      <c r="E3289" t="s">
        <v>22</v>
      </c>
      <c r="F3289" t="s">
        <v>19</v>
      </c>
      <c r="G3289">
        <v>25</v>
      </c>
      <c r="H3289">
        <v>210.13</v>
      </c>
      <c r="I3289">
        <v>141.01</v>
      </c>
      <c r="J3289">
        <v>12.8</v>
      </c>
      <c r="K3289">
        <v>5253.25</v>
      </c>
      <c r="L3289">
        <v>3525.25</v>
      </c>
      <c r="M3289">
        <v>320</v>
      </c>
    </row>
    <row r="3290" spans="2:13" x14ac:dyDescent="0.3">
      <c r="B3290" s="5">
        <v>46143</v>
      </c>
      <c r="C3290" t="s">
        <v>38</v>
      </c>
      <c r="D3290" t="s">
        <v>37</v>
      </c>
      <c r="E3290" t="s">
        <v>22</v>
      </c>
      <c r="F3290" t="s">
        <v>19</v>
      </c>
      <c r="G3290">
        <v>10</v>
      </c>
      <c r="H3290">
        <v>254.22</v>
      </c>
      <c r="I3290">
        <v>170.42</v>
      </c>
      <c r="J3290">
        <v>12.63</v>
      </c>
      <c r="K3290">
        <v>2542.1999999999998</v>
      </c>
      <c r="L3290">
        <v>1704.1999999999998</v>
      </c>
      <c r="M3290">
        <v>126.30000000000001</v>
      </c>
    </row>
    <row r="3291" spans="2:13" x14ac:dyDescent="0.3">
      <c r="B3291" s="5">
        <v>46143</v>
      </c>
      <c r="C3291" t="s">
        <v>39</v>
      </c>
      <c r="D3291" t="s">
        <v>37</v>
      </c>
      <c r="E3291" t="s">
        <v>22</v>
      </c>
      <c r="F3291" t="s">
        <v>19</v>
      </c>
      <c r="G3291">
        <v>6</v>
      </c>
      <c r="H3291">
        <v>362.25</v>
      </c>
      <c r="I3291">
        <v>240.97</v>
      </c>
      <c r="J3291">
        <v>12.68</v>
      </c>
      <c r="K3291">
        <v>2173.5</v>
      </c>
      <c r="L3291">
        <v>1445.82</v>
      </c>
      <c r="M3291">
        <v>76.08</v>
      </c>
    </row>
    <row r="3292" spans="2:13" x14ac:dyDescent="0.3">
      <c r="B3292" s="5">
        <v>46143</v>
      </c>
      <c r="C3292" t="s">
        <v>40</v>
      </c>
      <c r="D3292" t="s">
        <v>37</v>
      </c>
      <c r="E3292" t="s">
        <v>22</v>
      </c>
      <c r="F3292" t="s">
        <v>19</v>
      </c>
      <c r="G3292">
        <v>13</v>
      </c>
      <c r="H3292">
        <v>164.09</v>
      </c>
      <c r="I3292">
        <v>109.79</v>
      </c>
      <c r="J3292">
        <v>12.69</v>
      </c>
      <c r="K3292">
        <v>2133.17</v>
      </c>
      <c r="L3292">
        <v>1427.27</v>
      </c>
      <c r="M3292">
        <v>164.97</v>
      </c>
    </row>
    <row r="3293" spans="2:13" x14ac:dyDescent="0.3">
      <c r="B3293" s="5">
        <v>46174</v>
      </c>
      <c r="C3293" t="s">
        <v>14</v>
      </c>
      <c r="D3293" t="s">
        <v>15</v>
      </c>
      <c r="E3293" t="s">
        <v>22</v>
      </c>
      <c r="F3293" t="s">
        <v>19</v>
      </c>
      <c r="G3293">
        <v>22</v>
      </c>
      <c r="H3293">
        <v>319.02999999999997</v>
      </c>
      <c r="I3293">
        <v>210.53</v>
      </c>
      <c r="J3293">
        <v>12.69</v>
      </c>
      <c r="K3293">
        <v>7018.66</v>
      </c>
      <c r="L3293">
        <v>4631.66</v>
      </c>
      <c r="M3293">
        <v>279.18</v>
      </c>
    </row>
    <row r="3294" spans="2:13" x14ac:dyDescent="0.3">
      <c r="B3294" s="5">
        <v>46174</v>
      </c>
      <c r="C3294" t="s">
        <v>23</v>
      </c>
      <c r="D3294" t="s">
        <v>15</v>
      </c>
      <c r="E3294" t="s">
        <v>22</v>
      </c>
      <c r="F3294" t="s">
        <v>19</v>
      </c>
      <c r="G3294">
        <v>56</v>
      </c>
      <c r="H3294">
        <v>140.66999999999999</v>
      </c>
      <c r="I3294">
        <v>91.95</v>
      </c>
      <c r="J3294">
        <v>12.66</v>
      </c>
      <c r="K3294">
        <v>7877.5199999999995</v>
      </c>
      <c r="L3294">
        <v>5149.2</v>
      </c>
      <c r="M3294">
        <v>708.96</v>
      </c>
    </row>
    <row r="3295" spans="2:13" x14ac:dyDescent="0.3">
      <c r="B3295" s="5">
        <v>46174</v>
      </c>
      <c r="C3295" t="s">
        <v>24</v>
      </c>
      <c r="D3295" t="s">
        <v>15</v>
      </c>
      <c r="E3295" t="s">
        <v>22</v>
      </c>
      <c r="F3295" t="s">
        <v>19</v>
      </c>
      <c r="G3295">
        <v>26</v>
      </c>
      <c r="H3295">
        <v>233.13</v>
      </c>
      <c r="I3295">
        <v>154.82</v>
      </c>
      <c r="J3295">
        <v>12.74</v>
      </c>
      <c r="K3295">
        <v>6061.38</v>
      </c>
      <c r="L3295">
        <v>4025.3199999999997</v>
      </c>
      <c r="M3295">
        <v>331.24</v>
      </c>
    </row>
    <row r="3296" spans="2:13" x14ac:dyDescent="0.3">
      <c r="B3296" s="5">
        <v>46174</v>
      </c>
      <c r="C3296" t="s">
        <v>25</v>
      </c>
      <c r="D3296" t="s">
        <v>15</v>
      </c>
      <c r="E3296" t="s">
        <v>22</v>
      </c>
      <c r="F3296" t="s">
        <v>19</v>
      </c>
      <c r="G3296">
        <v>12</v>
      </c>
      <c r="H3296">
        <v>407.97</v>
      </c>
      <c r="I3296">
        <v>272.36</v>
      </c>
      <c r="J3296">
        <v>12.61</v>
      </c>
      <c r="K3296">
        <v>4895.6400000000003</v>
      </c>
      <c r="L3296">
        <v>3268.32</v>
      </c>
      <c r="M3296">
        <v>151.32</v>
      </c>
    </row>
    <row r="3297" spans="2:13" x14ac:dyDescent="0.3">
      <c r="B3297" s="5">
        <v>46174</v>
      </c>
      <c r="C3297" t="s">
        <v>31</v>
      </c>
      <c r="D3297" t="s">
        <v>32</v>
      </c>
      <c r="E3297" t="s">
        <v>22</v>
      </c>
      <c r="F3297" t="s">
        <v>19</v>
      </c>
      <c r="G3297">
        <v>47</v>
      </c>
      <c r="H3297">
        <v>93.01</v>
      </c>
      <c r="I3297">
        <v>60.04</v>
      </c>
      <c r="J3297">
        <v>12.69</v>
      </c>
      <c r="K3297">
        <v>4371.47</v>
      </c>
      <c r="L3297">
        <v>2821.88</v>
      </c>
      <c r="M3297">
        <v>596.42999999999995</v>
      </c>
    </row>
    <row r="3298" spans="2:13" x14ac:dyDescent="0.3">
      <c r="B3298" s="5">
        <v>46174</v>
      </c>
      <c r="C3298" t="s">
        <v>33</v>
      </c>
      <c r="D3298" t="s">
        <v>32</v>
      </c>
      <c r="E3298" t="s">
        <v>22</v>
      </c>
      <c r="F3298" t="s">
        <v>19</v>
      </c>
      <c r="G3298">
        <v>39</v>
      </c>
      <c r="H3298">
        <v>147.88999999999999</v>
      </c>
      <c r="I3298">
        <v>94.72</v>
      </c>
      <c r="J3298">
        <v>12.83</v>
      </c>
      <c r="K3298">
        <v>5767.7099999999991</v>
      </c>
      <c r="L3298">
        <v>3694.08</v>
      </c>
      <c r="M3298">
        <v>500.37</v>
      </c>
    </row>
    <row r="3299" spans="2:13" x14ac:dyDescent="0.3">
      <c r="B3299" s="5">
        <v>46174</v>
      </c>
      <c r="C3299" t="s">
        <v>34</v>
      </c>
      <c r="D3299" t="s">
        <v>32</v>
      </c>
      <c r="E3299" t="s">
        <v>22</v>
      </c>
      <c r="F3299" t="s">
        <v>19</v>
      </c>
      <c r="G3299">
        <v>34</v>
      </c>
      <c r="H3299">
        <v>114.31</v>
      </c>
      <c r="I3299">
        <v>72.849999999999994</v>
      </c>
      <c r="J3299">
        <v>12.69</v>
      </c>
      <c r="K3299">
        <v>3886.54</v>
      </c>
      <c r="L3299">
        <v>2476.8999999999996</v>
      </c>
      <c r="M3299">
        <v>431.46</v>
      </c>
    </row>
    <row r="3300" spans="2:13" x14ac:dyDescent="0.3">
      <c r="B3300" s="5">
        <v>46174</v>
      </c>
      <c r="C3300" t="s">
        <v>35</v>
      </c>
      <c r="D3300" t="s">
        <v>32</v>
      </c>
      <c r="E3300" t="s">
        <v>22</v>
      </c>
      <c r="F3300" t="s">
        <v>19</v>
      </c>
      <c r="G3300">
        <v>8</v>
      </c>
      <c r="H3300">
        <v>223.62</v>
      </c>
      <c r="I3300">
        <v>139.6</v>
      </c>
      <c r="J3300">
        <v>12.76</v>
      </c>
      <c r="K3300">
        <v>1788.96</v>
      </c>
      <c r="L3300">
        <v>1116.8</v>
      </c>
      <c r="M3300">
        <v>102.08</v>
      </c>
    </row>
    <row r="3301" spans="2:13" x14ac:dyDescent="0.3">
      <c r="B3301" s="5">
        <v>46174</v>
      </c>
      <c r="C3301" t="s">
        <v>46</v>
      </c>
      <c r="D3301" t="s">
        <v>47</v>
      </c>
      <c r="E3301" t="s">
        <v>22</v>
      </c>
      <c r="F3301" t="s">
        <v>19</v>
      </c>
      <c r="G3301">
        <v>14</v>
      </c>
      <c r="H3301">
        <v>169.11</v>
      </c>
      <c r="I3301">
        <v>93.43</v>
      </c>
      <c r="J3301">
        <v>12.71</v>
      </c>
      <c r="K3301">
        <v>2367.54</v>
      </c>
      <c r="L3301">
        <v>1308.02</v>
      </c>
      <c r="M3301">
        <v>177.94</v>
      </c>
    </row>
    <row r="3302" spans="2:13" x14ac:dyDescent="0.3">
      <c r="B3302" s="5">
        <v>46174</v>
      </c>
      <c r="C3302" t="s">
        <v>48</v>
      </c>
      <c r="D3302" t="s">
        <v>47</v>
      </c>
      <c r="E3302" t="s">
        <v>22</v>
      </c>
      <c r="F3302" t="s">
        <v>19</v>
      </c>
      <c r="G3302">
        <v>12</v>
      </c>
      <c r="H3302">
        <v>140.59</v>
      </c>
      <c r="I3302">
        <v>76.989999999999995</v>
      </c>
      <c r="J3302">
        <v>12.78</v>
      </c>
      <c r="K3302">
        <v>1687.08</v>
      </c>
      <c r="L3302">
        <v>923.87999999999988</v>
      </c>
      <c r="M3302">
        <v>153.35999999999999</v>
      </c>
    </row>
    <row r="3303" spans="2:13" x14ac:dyDescent="0.3">
      <c r="B3303" s="5">
        <v>46174</v>
      </c>
      <c r="C3303" t="s">
        <v>49</v>
      </c>
      <c r="D3303" t="s">
        <v>47</v>
      </c>
      <c r="E3303" t="s">
        <v>22</v>
      </c>
      <c r="F3303" t="s">
        <v>19</v>
      </c>
      <c r="G3303">
        <v>6</v>
      </c>
      <c r="H3303">
        <v>281.45</v>
      </c>
      <c r="I3303">
        <v>157.72999999999999</v>
      </c>
      <c r="J3303">
        <v>12.73</v>
      </c>
      <c r="K3303">
        <v>1688.6999999999998</v>
      </c>
      <c r="L3303">
        <v>946.37999999999988</v>
      </c>
      <c r="M3303">
        <v>76.38</v>
      </c>
    </row>
    <row r="3304" spans="2:13" x14ac:dyDescent="0.3">
      <c r="B3304" s="5">
        <v>46174</v>
      </c>
      <c r="C3304" t="s">
        <v>50</v>
      </c>
      <c r="D3304" t="s">
        <v>47</v>
      </c>
      <c r="E3304" t="s">
        <v>22</v>
      </c>
      <c r="F3304" t="s">
        <v>19</v>
      </c>
      <c r="G3304">
        <v>18</v>
      </c>
      <c r="H3304">
        <v>102.23</v>
      </c>
      <c r="I3304">
        <v>55.62</v>
      </c>
      <c r="J3304">
        <v>12.63</v>
      </c>
      <c r="K3304">
        <v>1840.14</v>
      </c>
      <c r="L3304">
        <v>1001.16</v>
      </c>
      <c r="M3304">
        <v>227.34</v>
      </c>
    </row>
    <row r="3305" spans="2:13" x14ac:dyDescent="0.3">
      <c r="B3305" s="5">
        <v>46174</v>
      </c>
      <c r="C3305" t="s">
        <v>41</v>
      </c>
      <c r="D3305" t="s">
        <v>42</v>
      </c>
      <c r="E3305" t="s">
        <v>22</v>
      </c>
      <c r="F3305" t="s">
        <v>19</v>
      </c>
      <c r="G3305">
        <v>11</v>
      </c>
      <c r="H3305">
        <v>223.33</v>
      </c>
      <c r="I3305">
        <v>115.87</v>
      </c>
      <c r="J3305">
        <v>12.76</v>
      </c>
      <c r="K3305">
        <v>2456.63</v>
      </c>
      <c r="L3305">
        <v>1274.5700000000002</v>
      </c>
      <c r="M3305">
        <v>140.35999999999999</v>
      </c>
    </row>
    <row r="3306" spans="2:13" x14ac:dyDescent="0.3">
      <c r="B3306" s="5">
        <v>46174</v>
      </c>
      <c r="C3306" t="s">
        <v>43</v>
      </c>
      <c r="D3306" t="s">
        <v>42</v>
      </c>
      <c r="E3306" t="s">
        <v>22</v>
      </c>
      <c r="F3306" t="s">
        <v>19</v>
      </c>
      <c r="G3306">
        <v>10</v>
      </c>
      <c r="H3306">
        <v>185.58</v>
      </c>
      <c r="I3306">
        <v>95.16</v>
      </c>
      <c r="J3306">
        <v>12.73</v>
      </c>
      <c r="K3306">
        <v>1855.8000000000002</v>
      </c>
      <c r="L3306">
        <v>951.59999999999991</v>
      </c>
      <c r="M3306">
        <v>127.30000000000001</v>
      </c>
    </row>
    <row r="3307" spans="2:13" x14ac:dyDescent="0.3">
      <c r="B3307" s="5">
        <v>46174</v>
      </c>
      <c r="C3307" t="s">
        <v>44</v>
      </c>
      <c r="D3307" t="s">
        <v>42</v>
      </c>
      <c r="E3307" t="s">
        <v>22</v>
      </c>
      <c r="F3307" t="s">
        <v>19</v>
      </c>
      <c r="G3307">
        <v>5</v>
      </c>
      <c r="H3307">
        <v>243.14</v>
      </c>
      <c r="I3307">
        <v>127.72</v>
      </c>
      <c r="J3307">
        <v>12.85</v>
      </c>
      <c r="K3307">
        <v>1215.6999999999998</v>
      </c>
      <c r="L3307">
        <v>638.6</v>
      </c>
      <c r="M3307">
        <v>64.25</v>
      </c>
    </row>
    <row r="3308" spans="2:13" x14ac:dyDescent="0.3">
      <c r="B3308" s="5">
        <v>46174</v>
      </c>
      <c r="C3308" t="s">
        <v>45</v>
      </c>
      <c r="D3308" t="s">
        <v>42</v>
      </c>
      <c r="E3308" t="s">
        <v>22</v>
      </c>
      <c r="F3308" t="s">
        <v>19</v>
      </c>
      <c r="G3308">
        <v>8</v>
      </c>
      <c r="H3308">
        <v>114.26</v>
      </c>
      <c r="I3308">
        <v>58.11</v>
      </c>
      <c r="J3308">
        <v>12.65</v>
      </c>
      <c r="K3308">
        <v>914.08</v>
      </c>
      <c r="L3308">
        <v>464.88</v>
      </c>
      <c r="M3308">
        <v>101.2</v>
      </c>
    </row>
    <row r="3309" spans="2:13" x14ac:dyDescent="0.3">
      <c r="B3309" s="5">
        <v>46174</v>
      </c>
      <c r="C3309" t="s">
        <v>26</v>
      </c>
      <c r="D3309" t="s">
        <v>27</v>
      </c>
      <c r="E3309" t="s">
        <v>22</v>
      </c>
      <c r="F3309" t="s">
        <v>19</v>
      </c>
      <c r="G3309">
        <v>29</v>
      </c>
      <c r="H3309">
        <v>157.05000000000001</v>
      </c>
      <c r="I3309">
        <v>98.04</v>
      </c>
      <c r="J3309">
        <v>12.73</v>
      </c>
      <c r="K3309">
        <v>4554.4500000000007</v>
      </c>
      <c r="L3309">
        <v>2843.1600000000003</v>
      </c>
      <c r="M3309">
        <v>369.17</v>
      </c>
    </row>
    <row r="3310" spans="2:13" x14ac:dyDescent="0.3">
      <c r="B3310" s="5">
        <v>46174</v>
      </c>
      <c r="C3310" t="s">
        <v>28</v>
      </c>
      <c r="D3310" t="s">
        <v>27</v>
      </c>
      <c r="E3310" t="s">
        <v>22</v>
      </c>
      <c r="F3310" t="s">
        <v>19</v>
      </c>
      <c r="G3310">
        <v>19</v>
      </c>
      <c r="H3310">
        <v>123.83</v>
      </c>
      <c r="I3310">
        <v>76.099999999999994</v>
      </c>
      <c r="J3310">
        <v>12.8</v>
      </c>
      <c r="K3310">
        <v>2352.77</v>
      </c>
      <c r="L3310">
        <v>1445.8999999999999</v>
      </c>
      <c r="M3310">
        <v>243.20000000000002</v>
      </c>
    </row>
    <row r="3311" spans="2:13" x14ac:dyDescent="0.3">
      <c r="B3311" s="5">
        <v>46174</v>
      </c>
      <c r="C3311" t="s">
        <v>29</v>
      </c>
      <c r="D3311" t="s">
        <v>27</v>
      </c>
      <c r="E3311" t="s">
        <v>22</v>
      </c>
      <c r="F3311" t="s">
        <v>19</v>
      </c>
      <c r="G3311">
        <v>18</v>
      </c>
      <c r="H3311">
        <v>174.21</v>
      </c>
      <c r="I3311">
        <v>109.13</v>
      </c>
      <c r="J3311">
        <v>12.79</v>
      </c>
      <c r="K3311">
        <v>3135.78</v>
      </c>
      <c r="L3311">
        <v>1964.34</v>
      </c>
      <c r="M3311">
        <v>230.21999999999997</v>
      </c>
    </row>
    <row r="3312" spans="2:13" x14ac:dyDescent="0.3">
      <c r="B3312" s="5">
        <v>46174</v>
      </c>
      <c r="C3312" t="s">
        <v>30</v>
      </c>
      <c r="D3312" t="s">
        <v>27</v>
      </c>
      <c r="E3312" t="s">
        <v>22</v>
      </c>
      <c r="F3312" t="s">
        <v>19</v>
      </c>
      <c r="G3312">
        <v>27</v>
      </c>
      <c r="H3312">
        <v>109.38</v>
      </c>
      <c r="I3312">
        <v>67.84</v>
      </c>
      <c r="J3312">
        <v>12.84</v>
      </c>
      <c r="K3312">
        <v>2953.2599999999998</v>
      </c>
      <c r="L3312">
        <v>1831.68</v>
      </c>
      <c r="M3312">
        <v>346.68</v>
      </c>
    </row>
    <row r="3313" spans="2:13" x14ac:dyDescent="0.3">
      <c r="B3313" s="5">
        <v>46174</v>
      </c>
      <c r="C3313" t="s">
        <v>36</v>
      </c>
      <c r="D3313" t="s">
        <v>37</v>
      </c>
      <c r="E3313" t="s">
        <v>22</v>
      </c>
      <c r="F3313" t="s">
        <v>19</v>
      </c>
      <c r="G3313">
        <v>27</v>
      </c>
      <c r="H3313">
        <v>210.13</v>
      </c>
      <c r="I3313">
        <v>141.01</v>
      </c>
      <c r="J3313">
        <v>12.8</v>
      </c>
      <c r="K3313">
        <v>5673.51</v>
      </c>
      <c r="L3313">
        <v>3807.2699999999995</v>
      </c>
      <c r="M3313">
        <v>345.6</v>
      </c>
    </row>
    <row r="3314" spans="2:13" x14ac:dyDescent="0.3">
      <c r="B3314" s="5">
        <v>46174</v>
      </c>
      <c r="C3314" t="s">
        <v>38</v>
      </c>
      <c r="D3314" t="s">
        <v>37</v>
      </c>
      <c r="E3314" t="s">
        <v>22</v>
      </c>
      <c r="F3314" t="s">
        <v>19</v>
      </c>
      <c r="G3314">
        <v>12</v>
      </c>
      <c r="H3314">
        <v>254.22</v>
      </c>
      <c r="I3314">
        <v>170.42</v>
      </c>
      <c r="J3314">
        <v>12.63</v>
      </c>
      <c r="K3314">
        <v>3050.64</v>
      </c>
      <c r="L3314">
        <v>2045.04</v>
      </c>
      <c r="M3314">
        <v>151.56</v>
      </c>
    </row>
    <row r="3315" spans="2:13" x14ac:dyDescent="0.3">
      <c r="B3315" s="5">
        <v>46174</v>
      </c>
      <c r="C3315" t="s">
        <v>39</v>
      </c>
      <c r="D3315" t="s">
        <v>37</v>
      </c>
      <c r="E3315" t="s">
        <v>22</v>
      </c>
      <c r="F3315" t="s">
        <v>19</v>
      </c>
      <c r="G3315">
        <v>6</v>
      </c>
      <c r="H3315">
        <v>362.25</v>
      </c>
      <c r="I3315">
        <v>240.97</v>
      </c>
      <c r="J3315">
        <v>12.68</v>
      </c>
      <c r="K3315">
        <v>2173.5</v>
      </c>
      <c r="L3315">
        <v>1445.82</v>
      </c>
      <c r="M3315">
        <v>76.08</v>
      </c>
    </row>
    <row r="3316" spans="2:13" x14ac:dyDescent="0.3">
      <c r="B3316" s="5">
        <v>46174</v>
      </c>
      <c r="C3316" t="s">
        <v>40</v>
      </c>
      <c r="D3316" t="s">
        <v>37</v>
      </c>
      <c r="E3316" t="s">
        <v>22</v>
      </c>
      <c r="F3316" t="s">
        <v>19</v>
      </c>
      <c r="G3316">
        <v>13</v>
      </c>
      <c r="H3316">
        <v>164.09</v>
      </c>
      <c r="I3316">
        <v>109.79</v>
      </c>
      <c r="J3316">
        <v>12.69</v>
      </c>
      <c r="K3316">
        <v>2133.17</v>
      </c>
      <c r="L3316">
        <v>1427.27</v>
      </c>
      <c r="M3316">
        <v>164.97</v>
      </c>
    </row>
    <row r="3317" spans="2:13" x14ac:dyDescent="0.3">
      <c r="B3317" s="5">
        <v>46204</v>
      </c>
      <c r="C3317" t="s">
        <v>14</v>
      </c>
      <c r="D3317" t="s">
        <v>15</v>
      </c>
      <c r="E3317" t="s">
        <v>22</v>
      </c>
      <c r="F3317" t="s">
        <v>19</v>
      </c>
      <c r="G3317">
        <v>21</v>
      </c>
      <c r="H3317">
        <v>319.02999999999997</v>
      </c>
      <c r="I3317">
        <v>210.53</v>
      </c>
      <c r="J3317">
        <v>12.69</v>
      </c>
      <c r="K3317">
        <v>6699.6299999999992</v>
      </c>
      <c r="L3317">
        <v>4421.13</v>
      </c>
      <c r="M3317">
        <v>266.49</v>
      </c>
    </row>
    <row r="3318" spans="2:13" x14ac:dyDescent="0.3">
      <c r="B3318" s="5">
        <v>46204</v>
      </c>
      <c r="C3318" t="s">
        <v>23</v>
      </c>
      <c r="D3318" t="s">
        <v>15</v>
      </c>
      <c r="E3318" t="s">
        <v>22</v>
      </c>
      <c r="F3318" t="s">
        <v>19</v>
      </c>
      <c r="G3318">
        <v>60</v>
      </c>
      <c r="H3318">
        <v>140.66999999999999</v>
      </c>
      <c r="I3318">
        <v>91.95</v>
      </c>
      <c r="J3318">
        <v>12.66</v>
      </c>
      <c r="K3318">
        <v>8440.1999999999989</v>
      </c>
      <c r="L3318">
        <v>5517</v>
      </c>
      <c r="M3318">
        <v>759.6</v>
      </c>
    </row>
    <row r="3319" spans="2:13" x14ac:dyDescent="0.3">
      <c r="B3319" s="5">
        <v>46204</v>
      </c>
      <c r="C3319" t="s">
        <v>24</v>
      </c>
      <c r="D3319" t="s">
        <v>15</v>
      </c>
      <c r="E3319" t="s">
        <v>22</v>
      </c>
      <c r="F3319" t="s">
        <v>19</v>
      </c>
      <c r="G3319">
        <v>27</v>
      </c>
      <c r="H3319">
        <v>233.13</v>
      </c>
      <c r="I3319">
        <v>154.82</v>
      </c>
      <c r="J3319">
        <v>12.74</v>
      </c>
      <c r="K3319">
        <v>6294.51</v>
      </c>
      <c r="L3319">
        <v>4180.1399999999994</v>
      </c>
      <c r="M3319">
        <v>343.98</v>
      </c>
    </row>
    <row r="3320" spans="2:13" x14ac:dyDescent="0.3">
      <c r="B3320" s="5">
        <v>46204</v>
      </c>
      <c r="C3320" t="s">
        <v>25</v>
      </c>
      <c r="D3320" t="s">
        <v>15</v>
      </c>
      <c r="E3320" t="s">
        <v>22</v>
      </c>
      <c r="F3320" t="s">
        <v>19</v>
      </c>
      <c r="G3320">
        <v>12</v>
      </c>
      <c r="H3320">
        <v>407.97</v>
      </c>
      <c r="I3320">
        <v>272.36</v>
      </c>
      <c r="J3320">
        <v>12.61</v>
      </c>
      <c r="K3320">
        <v>4895.6400000000003</v>
      </c>
      <c r="L3320">
        <v>3268.32</v>
      </c>
      <c r="M3320">
        <v>151.32</v>
      </c>
    </row>
    <row r="3321" spans="2:13" x14ac:dyDescent="0.3">
      <c r="B3321" s="5">
        <v>46204</v>
      </c>
      <c r="C3321" t="s">
        <v>31</v>
      </c>
      <c r="D3321" t="s">
        <v>32</v>
      </c>
      <c r="E3321" t="s">
        <v>22</v>
      </c>
      <c r="F3321" t="s">
        <v>19</v>
      </c>
      <c r="G3321">
        <v>44</v>
      </c>
      <c r="H3321">
        <v>93.01</v>
      </c>
      <c r="I3321">
        <v>60.04</v>
      </c>
      <c r="J3321">
        <v>12.69</v>
      </c>
      <c r="K3321">
        <v>4092.44</v>
      </c>
      <c r="L3321">
        <v>2641.7599999999998</v>
      </c>
      <c r="M3321">
        <v>558.36</v>
      </c>
    </row>
    <row r="3322" spans="2:13" x14ac:dyDescent="0.3">
      <c r="B3322" s="5">
        <v>46204</v>
      </c>
      <c r="C3322" t="s">
        <v>33</v>
      </c>
      <c r="D3322" t="s">
        <v>32</v>
      </c>
      <c r="E3322" t="s">
        <v>22</v>
      </c>
      <c r="F3322" t="s">
        <v>19</v>
      </c>
      <c r="G3322">
        <v>40</v>
      </c>
      <c r="H3322">
        <v>147.88999999999999</v>
      </c>
      <c r="I3322">
        <v>94.72</v>
      </c>
      <c r="J3322">
        <v>12.83</v>
      </c>
      <c r="K3322">
        <v>5915.5999999999995</v>
      </c>
      <c r="L3322">
        <v>3788.8</v>
      </c>
      <c r="M3322">
        <v>513.20000000000005</v>
      </c>
    </row>
    <row r="3323" spans="2:13" x14ac:dyDescent="0.3">
      <c r="B3323" s="5">
        <v>46204</v>
      </c>
      <c r="C3323" t="s">
        <v>34</v>
      </c>
      <c r="D3323" t="s">
        <v>32</v>
      </c>
      <c r="E3323" t="s">
        <v>22</v>
      </c>
      <c r="F3323" t="s">
        <v>19</v>
      </c>
      <c r="G3323">
        <v>32</v>
      </c>
      <c r="H3323">
        <v>114.31</v>
      </c>
      <c r="I3323">
        <v>72.849999999999994</v>
      </c>
      <c r="J3323">
        <v>12.69</v>
      </c>
      <c r="K3323">
        <v>3657.92</v>
      </c>
      <c r="L3323">
        <v>2331.1999999999998</v>
      </c>
      <c r="M3323">
        <v>406.08</v>
      </c>
    </row>
    <row r="3324" spans="2:13" x14ac:dyDescent="0.3">
      <c r="B3324" s="5">
        <v>46204</v>
      </c>
      <c r="C3324" t="s">
        <v>35</v>
      </c>
      <c r="D3324" t="s">
        <v>32</v>
      </c>
      <c r="E3324" t="s">
        <v>22</v>
      </c>
      <c r="F3324" t="s">
        <v>19</v>
      </c>
      <c r="G3324">
        <v>7</v>
      </c>
      <c r="H3324">
        <v>223.62</v>
      </c>
      <c r="I3324">
        <v>139.6</v>
      </c>
      <c r="J3324">
        <v>12.76</v>
      </c>
      <c r="K3324">
        <v>1565.3400000000001</v>
      </c>
      <c r="L3324">
        <v>977.19999999999993</v>
      </c>
      <c r="M3324">
        <v>89.32</v>
      </c>
    </row>
    <row r="3325" spans="2:13" x14ac:dyDescent="0.3">
      <c r="B3325" s="5">
        <v>46204</v>
      </c>
      <c r="C3325" t="s">
        <v>46</v>
      </c>
      <c r="D3325" t="s">
        <v>47</v>
      </c>
      <c r="E3325" t="s">
        <v>22</v>
      </c>
      <c r="F3325" t="s">
        <v>19</v>
      </c>
      <c r="G3325">
        <v>14</v>
      </c>
      <c r="H3325">
        <v>169.11</v>
      </c>
      <c r="I3325">
        <v>93.43</v>
      </c>
      <c r="J3325">
        <v>12.71</v>
      </c>
      <c r="K3325">
        <v>2367.54</v>
      </c>
      <c r="L3325">
        <v>1308.02</v>
      </c>
      <c r="M3325">
        <v>177.94</v>
      </c>
    </row>
    <row r="3326" spans="2:13" x14ac:dyDescent="0.3">
      <c r="B3326" s="5">
        <v>46204</v>
      </c>
      <c r="C3326" t="s">
        <v>48</v>
      </c>
      <c r="D3326" t="s">
        <v>47</v>
      </c>
      <c r="E3326" t="s">
        <v>22</v>
      </c>
      <c r="F3326" t="s">
        <v>19</v>
      </c>
      <c r="G3326">
        <v>12</v>
      </c>
      <c r="H3326">
        <v>140.59</v>
      </c>
      <c r="I3326">
        <v>76.989999999999995</v>
      </c>
      <c r="J3326">
        <v>12.78</v>
      </c>
      <c r="K3326">
        <v>1687.08</v>
      </c>
      <c r="L3326">
        <v>923.87999999999988</v>
      </c>
      <c r="M3326">
        <v>153.35999999999999</v>
      </c>
    </row>
    <row r="3327" spans="2:13" x14ac:dyDescent="0.3">
      <c r="B3327" s="5">
        <v>46204</v>
      </c>
      <c r="C3327" t="s">
        <v>49</v>
      </c>
      <c r="D3327" t="s">
        <v>47</v>
      </c>
      <c r="E3327" t="s">
        <v>22</v>
      </c>
      <c r="F3327" t="s">
        <v>19</v>
      </c>
      <c r="G3327">
        <v>6</v>
      </c>
      <c r="H3327">
        <v>281.45</v>
      </c>
      <c r="I3327">
        <v>157.72999999999999</v>
      </c>
      <c r="J3327">
        <v>12.73</v>
      </c>
      <c r="K3327">
        <v>1688.6999999999998</v>
      </c>
      <c r="L3327">
        <v>946.37999999999988</v>
      </c>
      <c r="M3327">
        <v>76.38</v>
      </c>
    </row>
    <row r="3328" spans="2:13" x14ac:dyDescent="0.3">
      <c r="B3328" s="5">
        <v>46204</v>
      </c>
      <c r="C3328" t="s">
        <v>50</v>
      </c>
      <c r="D3328" t="s">
        <v>47</v>
      </c>
      <c r="E3328" t="s">
        <v>22</v>
      </c>
      <c r="F3328" t="s">
        <v>19</v>
      </c>
      <c r="G3328">
        <v>19</v>
      </c>
      <c r="H3328">
        <v>102.23</v>
      </c>
      <c r="I3328">
        <v>55.62</v>
      </c>
      <c r="J3328">
        <v>12.63</v>
      </c>
      <c r="K3328">
        <v>1942.3700000000001</v>
      </c>
      <c r="L3328">
        <v>1056.78</v>
      </c>
      <c r="M3328">
        <v>239.97000000000003</v>
      </c>
    </row>
    <row r="3329" spans="2:13" x14ac:dyDescent="0.3">
      <c r="B3329" s="5">
        <v>46204</v>
      </c>
      <c r="C3329" t="s">
        <v>41</v>
      </c>
      <c r="D3329" t="s">
        <v>42</v>
      </c>
      <c r="E3329" t="s">
        <v>22</v>
      </c>
      <c r="F3329" t="s">
        <v>19</v>
      </c>
      <c r="G3329">
        <v>10</v>
      </c>
      <c r="H3329">
        <v>223.33</v>
      </c>
      <c r="I3329">
        <v>115.87</v>
      </c>
      <c r="J3329">
        <v>12.76</v>
      </c>
      <c r="K3329">
        <v>2233.3000000000002</v>
      </c>
      <c r="L3329">
        <v>1158.7</v>
      </c>
      <c r="M3329">
        <v>127.6</v>
      </c>
    </row>
    <row r="3330" spans="2:13" x14ac:dyDescent="0.3">
      <c r="B3330" s="5">
        <v>46204</v>
      </c>
      <c r="C3330" t="s">
        <v>43</v>
      </c>
      <c r="D3330" t="s">
        <v>42</v>
      </c>
      <c r="E3330" t="s">
        <v>22</v>
      </c>
      <c r="F3330" t="s">
        <v>19</v>
      </c>
      <c r="G3330">
        <v>9</v>
      </c>
      <c r="H3330">
        <v>185.58</v>
      </c>
      <c r="I3330">
        <v>95.16</v>
      </c>
      <c r="J3330">
        <v>12.73</v>
      </c>
      <c r="K3330">
        <v>1670.22</v>
      </c>
      <c r="L3330">
        <v>856.43999999999994</v>
      </c>
      <c r="M3330">
        <v>114.57000000000001</v>
      </c>
    </row>
    <row r="3331" spans="2:13" x14ac:dyDescent="0.3">
      <c r="B3331" s="5">
        <v>46204</v>
      </c>
      <c r="C3331" t="s">
        <v>44</v>
      </c>
      <c r="D3331" t="s">
        <v>42</v>
      </c>
      <c r="E3331" t="s">
        <v>22</v>
      </c>
      <c r="F3331" t="s">
        <v>19</v>
      </c>
      <c r="G3331">
        <v>5</v>
      </c>
      <c r="H3331">
        <v>243.14</v>
      </c>
      <c r="I3331">
        <v>127.72</v>
      </c>
      <c r="J3331">
        <v>12.85</v>
      </c>
      <c r="K3331">
        <v>1215.6999999999998</v>
      </c>
      <c r="L3331">
        <v>638.6</v>
      </c>
      <c r="M3331">
        <v>64.25</v>
      </c>
    </row>
    <row r="3332" spans="2:13" x14ac:dyDescent="0.3">
      <c r="B3332" s="5">
        <v>46204</v>
      </c>
      <c r="C3332" t="s">
        <v>45</v>
      </c>
      <c r="D3332" t="s">
        <v>42</v>
      </c>
      <c r="E3332" t="s">
        <v>22</v>
      </c>
      <c r="F3332" t="s">
        <v>19</v>
      </c>
      <c r="G3332">
        <v>9</v>
      </c>
      <c r="H3332">
        <v>114.26</v>
      </c>
      <c r="I3332">
        <v>58.11</v>
      </c>
      <c r="J3332">
        <v>12.65</v>
      </c>
      <c r="K3332">
        <v>1028.3400000000001</v>
      </c>
      <c r="L3332">
        <v>522.99</v>
      </c>
      <c r="M3332">
        <v>113.85000000000001</v>
      </c>
    </row>
    <row r="3333" spans="2:13" x14ac:dyDescent="0.3">
      <c r="B3333" s="5">
        <v>46204</v>
      </c>
      <c r="C3333" t="s">
        <v>26</v>
      </c>
      <c r="D3333" t="s">
        <v>27</v>
      </c>
      <c r="E3333" t="s">
        <v>22</v>
      </c>
      <c r="F3333" t="s">
        <v>19</v>
      </c>
      <c r="G3333">
        <v>29</v>
      </c>
      <c r="H3333">
        <v>157.05000000000001</v>
      </c>
      <c r="I3333">
        <v>98.04</v>
      </c>
      <c r="J3333">
        <v>12.73</v>
      </c>
      <c r="K3333">
        <v>4554.4500000000007</v>
      </c>
      <c r="L3333">
        <v>2843.1600000000003</v>
      </c>
      <c r="M3333">
        <v>369.17</v>
      </c>
    </row>
    <row r="3334" spans="2:13" x14ac:dyDescent="0.3">
      <c r="B3334" s="5">
        <v>46204</v>
      </c>
      <c r="C3334" t="s">
        <v>28</v>
      </c>
      <c r="D3334" t="s">
        <v>27</v>
      </c>
      <c r="E3334" t="s">
        <v>22</v>
      </c>
      <c r="F3334" t="s">
        <v>19</v>
      </c>
      <c r="G3334">
        <v>20</v>
      </c>
      <c r="H3334">
        <v>123.83</v>
      </c>
      <c r="I3334">
        <v>76.099999999999994</v>
      </c>
      <c r="J3334">
        <v>12.8</v>
      </c>
      <c r="K3334">
        <v>2476.6</v>
      </c>
      <c r="L3334">
        <v>1522</v>
      </c>
      <c r="M3334">
        <v>256</v>
      </c>
    </row>
    <row r="3335" spans="2:13" x14ac:dyDescent="0.3">
      <c r="B3335" s="5">
        <v>46204</v>
      </c>
      <c r="C3335" t="s">
        <v>29</v>
      </c>
      <c r="D3335" t="s">
        <v>27</v>
      </c>
      <c r="E3335" t="s">
        <v>22</v>
      </c>
      <c r="F3335" t="s">
        <v>19</v>
      </c>
      <c r="G3335">
        <v>17</v>
      </c>
      <c r="H3335">
        <v>174.21</v>
      </c>
      <c r="I3335">
        <v>109.13</v>
      </c>
      <c r="J3335">
        <v>12.79</v>
      </c>
      <c r="K3335">
        <v>2961.57</v>
      </c>
      <c r="L3335">
        <v>1855.21</v>
      </c>
      <c r="M3335">
        <v>217.42999999999998</v>
      </c>
    </row>
    <row r="3336" spans="2:13" x14ac:dyDescent="0.3">
      <c r="B3336" s="5">
        <v>46204</v>
      </c>
      <c r="C3336" t="s">
        <v>30</v>
      </c>
      <c r="D3336" t="s">
        <v>27</v>
      </c>
      <c r="E3336" t="s">
        <v>22</v>
      </c>
      <c r="F3336" t="s">
        <v>19</v>
      </c>
      <c r="G3336">
        <v>24</v>
      </c>
      <c r="H3336">
        <v>109.38</v>
      </c>
      <c r="I3336">
        <v>67.84</v>
      </c>
      <c r="J3336">
        <v>12.84</v>
      </c>
      <c r="K3336">
        <v>2625.12</v>
      </c>
      <c r="L3336">
        <v>1628.16</v>
      </c>
      <c r="M3336">
        <v>308.15999999999997</v>
      </c>
    </row>
    <row r="3337" spans="2:13" x14ac:dyDescent="0.3">
      <c r="B3337" s="5">
        <v>46204</v>
      </c>
      <c r="C3337" t="s">
        <v>36</v>
      </c>
      <c r="D3337" t="s">
        <v>37</v>
      </c>
      <c r="E3337" t="s">
        <v>22</v>
      </c>
      <c r="F3337" t="s">
        <v>19</v>
      </c>
      <c r="G3337">
        <v>25</v>
      </c>
      <c r="H3337">
        <v>210.13</v>
      </c>
      <c r="I3337">
        <v>141.01</v>
      </c>
      <c r="J3337">
        <v>12.8</v>
      </c>
      <c r="K3337">
        <v>5253.25</v>
      </c>
      <c r="L3337">
        <v>3525.25</v>
      </c>
      <c r="M3337">
        <v>320</v>
      </c>
    </row>
    <row r="3338" spans="2:13" x14ac:dyDescent="0.3">
      <c r="B3338" s="5">
        <v>46204</v>
      </c>
      <c r="C3338" t="s">
        <v>38</v>
      </c>
      <c r="D3338" t="s">
        <v>37</v>
      </c>
      <c r="E3338" t="s">
        <v>22</v>
      </c>
      <c r="F3338" t="s">
        <v>19</v>
      </c>
      <c r="G3338">
        <v>10</v>
      </c>
      <c r="H3338">
        <v>254.22</v>
      </c>
      <c r="I3338">
        <v>170.42</v>
      </c>
      <c r="J3338">
        <v>12.63</v>
      </c>
      <c r="K3338">
        <v>2542.1999999999998</v>
      </c>
      <c r="L3338">
        <v>1704.1999999999998</v>
      </c>
      <c r="M3338">
        <v>126.30000000000001</v>
      </c>
    </row>
    <row r="3339" spans="2:13" x14ac:dyDescent="0.3">
      <c r="B3339" s="5">
        <v>46204</v>
      </c>
      <c r="C3339" t="s">
        <v>39</v>
      </c>
      <c r="D3339" t="s">
        <v>37</v>
      </c>
      <c r="E3339" t="s">
        <v>22</v>
      </c>
      <c r="F3339" t="s">
        <v>19</v>
      </c>
      <c r="G3339">
        <v>6</v>
      </c>
      <c r="H3339">
        <v>362.25</v>
      </c>
      <c r="I3339">
        <v>240.97</v>
      </c>
      <c r="J3339">
        <v>12.68</v>
      </c>
      <c r="K3339">
        <v>2173.5</v>
      </c>
      <c r="L3339">
        <v>1445.82</v>
      </c>
      <c r="M3339">
        <v>76.08</v>
      </c>
    </row>
    <row r="3340" spans="2:13" x14ac:dyDescent="0.3">
      <c r="B3340" s="5">
        <v>46204</v>
      </c>
      <c r="C3340" t="s">
        <v>40</v>
      </c>
      <c r="D3340" t="s">
        <v>37</v>
      </c>
      <c r="E3340" t="s">
        <v>22</v>
      </c>
      <c r="F3340" t="s">
        <v>19</v>
      </c>
      <c r="G3340">
        <v>12</v>
      </c>
      <c r="H3340">
        <v>164.09</v>
      </c>
      <c r="I3340">
        <v>109.79</v>
      </c>
      <c r="J3340">
        <v>12.69</v>
      </c>
      <c r="K3340">
        <v>1969.08</v>
      </c>
      <c r="L3340">
        <v>1317.48</v>
      </c>
      <c r="M3340">
        <v>152.28</v>
      </c>
    </row>
    <row r="3341" spans="2:13" x14ac:dyDescent="0.3">
      <c r="B3341" s="5">
        <v>46235</v>
      </c>
      <c r="C3341" t="s">
        <v>14</v>
      </c>
      <c r="D3341" t="s">
        <v>15</v>
      </c>
      <c r="E3341" t="s">
        <v>22</v>
      </c>
      <c r="F3341" t="s">
        <v>19</v>
      </c>
      <c r="G3341">
        <v>20</v>
      </c>
      <c r="H3341">
        <v>319.02999999999997</v>
      </c>
      <c r="I3341">
        <v>210.53</v>
      </c>
      <c r="J3341">
        <v>12.69</v>
      </c>
      <c r="K3341">
        <v>6380.5999999999995</v>
      </c>
      <c r="L3341">
        <v>4210.6000000000004</v>
      </c>
      <c r="M3341">
        <v>253.79999999999998</v>
      </c>
    </row>
    <row r="3342" spans="2:13" x14ac:dyDescent="0.3">
      <c r="B3342" s="5">
        <v>46235</v>
      </c>
      <c r="C3342" t="s">
        <v>23</v>
      </c>
      <c r="D3342" t="s">
        <v>15</v>
      </c>
      <c r="E3342" t="s">
        <v>22</v>
      </c>
      <c r="F3342" t="s">
        <v>19</v>
      </c>
      <c r="G3342">
        <v>58</v>
      </c>
      <c r="H3342">
        <v>140.66999999999999</v>
      </c>
      <c r="I3342">
        <v>91.95</v>
      </c>
      <c r="J3342">
        <v>12.66</v>
      </c>
      <c r="K3342">
        <v>8158.86</v>
      </c>
      <c r="L3342">
        <v>5333.1</v>
      </c>
      <c r="M3342">
        <v>734.28</v>
      </c>
    </row>
    <row r="3343" spans="2:13" x14ac:dyDescent="0.3">
      <c r="B3343" s="5">
        <v>46235</v>
      </c>
      <c r="C3343" t="s">
        <v>24</v>
      </c>
      <c r="D3343" t="s">
        <v>15</v>
      </c>
      <c r="E3343" t="s">
        <v>22</v>
      </c>
      <c r="F3343" t="s">
        <v>19</v>
      </c>
      <c r="G3343">
        <v>26</v>
      </c>
      <c r="H3343">
        <v>233.13</v>
      </c>
      <c r="I3343">
        <v>154.82</v>
      </c>
      <c r="J3343">
        <v>12.74</v>
      </c>
      <c r="K3343">
        <v>6061.38</v>
      </c>
      <c r="L3343">
        <v>4025.3199999999997</v>
      </c>
      <c r="M3343">
        <v>331.24</v>
      </c>
    </row>
    <row r="3344" spans="2:13" x14ac:dyDescent="0.3">
      <c r="B3344" s="5">
        <v>46235</v>
      </c>
      <c r="C3344" t="s">
        <v>25</v>
      </c>
      <c r="D3344" t="s">
        <v>15</v>
      </c>
      <c r="E3344" t="s">
        <v>22</v>
      </c>
      <c r="F3344" t="s">
        <v>19</v>
      </c>
      <c r="G3344">
        <v>11</v>
      </c>
      <c r="H3344">
        <v>407.97</v>
      </c>
      <c r="I3344">
        <v>272.36</v>
      </c>
      <c r="J3344">
        <v>12.61</v>
      </c>
      <c r="K3344">
        <v>4487.67</v>
      </c>
      <c r="L3344">
        <v>2995.96</v>
      </c>
      <c r="M3344">
        <v>138.70999999999998</v>
      </c>
    </row>
    <row r="3345" spans="2:13" x14ac:dyDescent="0.3">
      <c r="B3345" s="5">
        <v>46235</v>
      </c>
      <c r="C3345" t="s">
        <v>31</v>
      </c>
      <c r="D3345" t="s">
        <v>32</v>
      </c>
      <c r="E3345" t="s">
        <v>22</v>
      </c>
      <c r="F3345" t="s">
        <v>19</v>
      </c>
      <c r="G3345">
        <v>43</v>
      </c>
      <c r="H3345">
        <v>93.01</v>
      </c>
      <c r="I3345">
        <v>60.04</v>
      </c>
      <c r="J3345">
        <v>12.69</v>
      </c>
      <c r="K3345">
        <v>3999.4300000000003</v>
      </c>
      <c r="L3345">
        <v>2581.7199999999998</v>
      </c>
      <c r="M3345">
        <v>545.66999999999996</v>
      </c>
    </row>
    <row r="3346" spans="2:13" x14ac:dyDescent="0.3">
      <c r="B3346" s="5">
        <v>46235</v>
      </c>
      <c r="C3346" t="s">
        <v>33</v>
      </c>
      <c r="D3346" t="s">
        <v>32</v>
      </c>
      <c r="E3346" t="s">
        <v>22</v>
      </c>
      <c r="F3346" t="s">
        <v>19</v>
      </c>
      <c r="G3346">
        <v>38</v>
      </c>
      <c r="H3346">
        <v>147.88999999999999</v>
      </c>
      <c r="I3346">
        <v>94.72</v>
      </c>
      <c r="J3346">
        <v>12.83</v>
      </c>
      <c r="K3346">
        <v>5619.82</v>
      </c>
      <c r="L3346">
        <v>3599.36</v>
      </c>
      <c r="M3346">
        <v>487.54</v>
      </c>
    </row>
    <row r="3347" spans="2:13" x14ac:dyDescent="0.3">
      <c r="B3347" s="5">
        <v>46235</v>
      </c>
      <c r="C3347" t="s">
        <v>34</v>
      </c>
      <c r="D3347" t="s">
        <v>32</v>
      </c>
      <c r="E3347" t="s">
        <v>22</v>
      </c>
      <c r="F3347" t="s">
        <v>19</v>
      </c>
      <c r="G3347">
        <v>33</v>
      </c>
      <c r="H3347">
        <v>114.31</v>
      </c>
      <c r="I3347">
        <v>72.849999999999994</v>
      </c>
      <c r="J3347">
        <v>12.69</v>
      </c>
      <c r="K3347">
        <v>3772.23</v>
      </c>
      <c r="L3347">
        <v>2404.0499999999997</v>
      </c>
      <c r="M3347">
        <v>418.77</v>
      </c>
    </row>
    <row r="3348" spans="2:13" x14ac:dyDescent="0.3">
      <c r="B3348" s="5">
        <v>46235</v>
      </c>
      <c r="C3348" t="s">
        <v>35</v>
      </c>
      <c r="D3348" t="s">
        <v>32</v>
      </c>
      <c r="E3348" t="s">
        <v>22</v>
      </c>
      <c r="F3348" t="s">
        <v>19</v>
      </c>
      <c r="G3348">
        <v>7</v>
      </c>
      <c r="H3348">
        <v>223.62</v>
      </c>
      <c r="I3348">
        <v>139.6</v>
      </c>
      <c r="J3348">
        <v>12.76</v>
      </c>
      <c r="K3348">
        <v>1565.3400000000001</v>
      </c>
      <c r="L3348">
        <v>977.19999999999993</v>
      </c>
      <c r="M3348">
        <v>89.32</v>
      </c>
    </row>
    <row r="3349" spans="2:13" x14ac:dyDescent="0.3">
      <c r="B3349" s="5">
        <v>46235</v>
      </c>
      <c r="C3349" t="s">
        <v>46</v>
      </c>
      <c r="D3349" t="s">
        <v>47</v>
      </c>
      <c r="E3349" t="s">
        <v>22</v>
      </c>
      <c r="F3349" t="s">
        <v>19</v>
      </c>
      <c r="G3349">
        <v>14</v>
      </c>
      <c r="H3349">
        <v>169.11</v>
      </c>
      <c r="I3349">
        <v>93.43</v>
      </c>
      <c r="J3349">
        <v>12.71</v>
      </c>
      <c r="K3349">
        <v>2367.54</v>
      </c>
      <c r="L3349">
        <v>1308.02</v>
      </c>
      <c r="M3349">
        <v>177.94</v>
      </c>
    </row>
    <row r="3350" spans="2:13" x14ac:dyDescent="0.3">
      <c r="B3350" s="5">
        <v>46235</v>
      </c>
      <c r="C3350" t="s">
        <v>48</v>
      </c>
      <c r="D3350" t="s">
        <v>47</v>
      </c>
      <c r="E3350" t="s">
        <v>22</v>
      </c>
      <c r="F3350" t="s">
        <v>19</v>
      </c>
      <c r="G3350">
        <v>12</v>
      </c>
      <c r="H3350">
        <v>140.59</v>
      </c>
      <c r="I3350">
        <v>76.989999999999995</v>
      </c>
      <c r="J3350">
        <v>12.78</v>
      </c>
      <c r="K3350">
        <v>1687.08</v>
      </c>
      <c r="L3350">
        <v>923.87999999999988</v>
      </c>
      <c r="M3350">
        <v>153.35999999999999</v>
      </c>
    </row>
    <row r="3351" spans="2:13" x14ac:dyDescent="0.3">
      <c r="B3351" s="5">
        <v>46235</v>
      </c>
      <c r="C3351" t="s">
        <v>49</v>
      </c>
      <c r="D3351" t="s">
        <v>47</v>
      </c>
      <c r="E3351" t="s">
        <v>22</v>
      </c>
      <c r="F3351" t="s">
        <v>19</v>
      </c>
      <c r="G3351">
        <v>6</v>
      </c>
      <c r="H3351">
        <v>281.45</v>
      </c>
      <c r="I3351">
        <v>157.72999999999999</v>
      </c>
      <c r="J3351">
        <v>12.73</v>
      </c>
      <c r="K3351">
        <v>1688.6999999999998</v>
      </c>
      <c r="L3351">
        <v>946.37999999999988</v>
      </c>
      <c r="M3351">
        <v>76.38</v>
      </c>
    </row>
    <row r="3352" spans="2:13" x14ac:dyDescent="0.3">
      <c r="B3352" s="5">
        <v>46235</v>
      </c>
      <c r="C3352" t="s">
        <v>50</v>
      </c>
      <c r="D3352" t="s">
        <v>47</v>
      </c>
      <c r="E3352" t="s">
        <v>22</v>
      </c>
      <c r="F3352" t="s">
        <v>19</v>
      </c>
      <c r="G3352">
        <v>18</v>
      </c>
      <c r="H3352">
        <v>102.23</v>
      </c>
      <c r="I3352">
        <v>55.62</v>
      </c>
      <c r="J3352">
        <v>12.63</v>
      </c>
      <c r="K3352">
        <v>1840.14</v>
      </c>
      <c r="L3352">
        <v>1001.16</v>
      </c>
      <c r="M3352">
        <v>227.34</v>
      </c>
    </row>
    <row r="3353" spans="2:13" x14ac:dyDescent="0.3">
      <c r="B3353" s="5">
        <v>46235</v>
      </c>
      <c r="C3353" t="s">
        <v>41</v>
      </c>
      <c r="D3353" t="s">
        <v>42</v>
      </c>
      <c r="E3353" t="s">
        <v>22</v>
      </c>
      <c r="F3353" t="s">
        <v>19</v>
      </c>
      <c r="G3353">
        <v>11</v>
      </c>
      <c r="H3353">
        <v>223.33</v>
      </c>
      <c r="I3353">
        <v>115.87</v>
      </c>
      <c r="J3353">
        <v>12.76</v>
      </c>
      <c r="K3353">
        <v>2456.63</v>
      </c>
      <c r="L3353">
        <v>1274.5700000000002</v>
      </c>
      <c r="M3353">
        <v>140.35999999999999</v>
      </c>
    </row>
    <row r="3354" spans="2:13" x14ac:dyDescent="0.3">
      <c r="B3354" s="5">
        <v>46235</v>
      </c>
      <c r="C3354" t="s">
        <v>43</v>
      </c>
      <c r="D3354" t="s">
        <v>42</v>
      </c>
      <c r="E3354" t="s">
        <v>22</v>
      </c>
      <c r="F3354" t="s">
        <v>19</v>
      </c>
      <c r="G3354">
        <v>9</v>
      </c>
      <c r="H3354">
        <v>185.58</v>
      </c>
      <c r="I3354">
        <v>95.16</v>
      </c>
      <c r="J3354">
        <v>12.73</v>
      </c>
      <c r="K3354">
        <v>1670.22</v>
      </c>
      <c r="L3354">
        <v>856.43999999999994</v>
      </c>
      <c r="M3354">
        <v>114.57000000000001</v>
      </c>
    </row>
    <row r="3355" spans="2:13" x14ac:dyDescent="0.3">
      <c r="B3355" s="5">
        <v>46235</v>
      </c>
      <c r="C3355" t="s">
        <v>44</v>
      </c>
      <c r="D3355" t="s">
        <v>42</v>
      </c>
      <c r="E3355" t="s">
        <v>22</v>
      </c>
      <c r="F3355" t="s">
        <v>19</v>
      </c>
      <c r="G3355">
        <v>5</v>
      </c>
      <c r="H3355">
        <v>243.14</v>
      </c>
      <c r="I3355">
        <v>127.72</v>
      </c>
      <c r="J3355">
        <v>12.85</v>
      </c>
      <c r="K3355">
        <v>1215.6999999999998</v>
      </c>
      <c r="L3355">
        <v>638.6</v>
      </c>
      <c r="M3355">
        <v>64.25</v>
      </c>
    </row>
    <row r="3356" spans="2:13" x14ac:dyDescent="0.3">
      <c r="B3356" s="5">
        <v>46235</v>
      </c>
      <c r="C3356" t="s">
        <v>45</v>
      </c>
      <c r="D3356" t="s">
        <v>42</v>
      </c>
      <c r="E3356" t="s">
        <v>22</v>
      </c>
      <c r="F3356" t="s">
        <v>19</v>
      </c>
      <c r="G3356">
        <v>9</v>
      </c>
      <c r="H3356">
        <v>114.26</v>
      </c>
      <c r="I3356">
        <v>58.11</v>
      </c>
      <c r="J3356">
        <v>12.65</v>
      </c>
      <c r="K3356">
        <v>1028.3400000000001</v>
      </c>
      <c r="L3356">
        <v>522.99</v>
      </c>
      <c r="M3356">
        <v>113.85000000000001</v>
      </c>
    </row>
    <row r="3357" spans="2:13" x14ac:dyDescent="0.3">
      <c r="B3357" s="5">
        <v>46235</v>
      </c>
      <c r="C3357" t="s">
        <v>26</v>
      </c>
      <c r="D3357" t="s">
        <v>27</v>
      </c>
      <c r="E3357" t="s">
        <v>22</v>
      </c>
      <c r="F3357" t="s">
        <v>19</v>
      </c>
      <c r="G3357">
        <v>29</v>
      </c>
      <c r="H3357">
        <v>157.05000000000001</v>
      </c>
      <c r="I3357">
        <v>98.04</v>
      </c>
      <c r="J3357">
        <v>12.73</v>
      </c>
      <c r="K3357">
        <v>4554.4500000000007</v>
      </c>
      <c r="L3357">
        <v>2843.1600000000003</v>
      </c>
      <c r="M3357">
        <v>369.17</v>
      </c>
    </row>
    <row r="3358" spans="2:13" x14ac:dyDescent="0.3">
      <c r="B3358" s="5">
        <v>46235</v>
      </c>
      <c r="C3358" t="s">
        <v>28</v>
      </c>
      <c r="D3358" t="s">
        <v>27</v>
      </c>
      <c r="E3358" t="s">
        <v>22</v>
      </c>
      <c r="F3358" t="s">
        <v>19</v>
      </c>
      <c r="G3358">
        <v>20</v>
      </c>
      <c r="H3358">
        <v>123.83</v>
      </c>
      <c r="I3358">
        <v>76.099999999999994</v>
      </c>
      <c r="J3358">
        <v>12.8</v>
      </c>
      <c r="K3358">
        <v>2476.6</v>
      </c>
      <c r="L3358">
        <v>1522</v>
      </c>
      <c r="M3358">
        <v>256</v>
      </c>
    </row>
    <row r="3359" spans="2:13" x14ac:dyDescent="0.3">
      <c r="B3359" s="5">
        <v>46235</v>
      </c>
      <c r="C3359" t="s">
        <v>29</v>
      </c>
      <c r="D3359" t="s">
        <v>27</v>
      </c>
      <c r="E3359" t="s">
        <v>22</v>
      </c>
      <c r="F3359" t="s">
        <v>19</v>
      </c>
      <c r="G3359">
        <v>17</v>
      </c>
      <c r="H3359">
        <v>174.21</v>
      </c>
      <c r="I3359">
        <v>109.13</v>
      </c>
      <c r="J3359">
        <v>12.79</v>
      </c>
      <c r="K3359">
        <v>2961.57</v>
      </c>
      <c r="L3359">
        <v>1855.21</v>
      </c>
      <c r="M3359">
        <v>217.42999999999998</v>
      </c>
    </row>
    <row r="3360" spans="2:13" x14ac:dyDescent="0.3">
      <c r="B3360" s="5">
        <v>46235</v>
      </c>
      <c r="C3360" t="s">
        <v>30</v>
      </c>
      <c r="D3360" t="s">
        <v>27</v>
      </c>
      <c r="E3360" t="s">
        <v>22</v>
      </c>
      <c r="F3360" t="s">
        <v>19</v>
      </c>
      <c r="G3360">
        <v>26</v>
      </c>
      <c r="H3360">
        <v>109.38</v>
      </c>
      <c r="I3360">
        <v>67.84</v>
      </c>
      <c r="J3360">
        <v>12.84</v>
      </c>
      <c r="K3360">
        <v>2843.88</v>
      </c>
      <c r="L3360">
        <v>1763.8400000000001</v>
      </c>
      <c r="M3360">
        <v>333.84</v>
      </c>
    </row>
    <row r="3361" spans="2:13" x14ac:dyDescent="0.3">
      <c r="B3361" s="5">
        <v>46235</v>
      </c>
      <c r="C3361" t="s">
        <v>36</v>
      </c>
      <c r="D3361" t="s">
        <v>37</v>
      </c>
      <c r="E3361" t="s">
        <v>22</v>
      </c>
      <c r="F3361" t="s">
        <v>19</v>
      </c>
      <c r="G3361">
        <v>22</v>
      </c>
      <c r="H3361">
        <v>210.13</v>
      </c>
      <c r="I3361">
        <v>141.01</v>
      </c>
      <c r="J3361">
        <v>12.8</v>
      </c>
      <c r="K3361">
        <v>4622.8599999999997</v>
      </c>
      <c r="L3361">
        <v>3102.22</v>
      </c>
      <c r="M3361">
        <v>281.60000000000002</v>
      </c>
    </row>
    <row r="3362" spans="2:13" x14ac:dyDescent="0.3">
      <c r="B3362" s="5">
        <v>46235</v>
      </c>
      <c r="C3362" t="s">
        <v>38</v>
      </c>
      <c r="D3362" t="s">
        <v>37</v>
      </c>
      <c r="E3362" t="s">
        <v>22</v>
      </c>
      <c r="F3362" t="s">
        <v>19</v>
      </c>
      <c r="G3362">
        <v>9</v>
      </c>
      <c r="H3362">
        <v>254.22</v>
      </c>
      <c r="I3362">
        <v>170.42</v>
      </c>
      <c r="J3362">
        <v>12.63</v>
      </c>
      <c r="K3362">
        <v>2287.98</v>
      </c>
      <c r="L3362">
        <v>1533.78</v>
      </c>
      <c r="M3362">
        <v>113.67</v>
      </c>
    </row>
    <row r="3363" spans="2:13" x14ac:dyDescent="0.3">
      <c r="B3363" s="5">
        <v>46235</v>
      </c>
      <c r="C3363" t="s">
        <v>39</v>
      </c>
      <c r="D3363" t="s">
        <v>37</v>
      </c>
      <c r="E3363" t="s">
        <v>22</v>
      </c>
      <c r="F3363" t="s">
        <v>19</v>
      </c>
      <c r="G3363">
        <v>6</v>
      </c>
      <c r="H3363">
        <v>362.25</v>
      </c>
      <c r="I3363">
        <v>240.97</v>
      </c>
      <c r="J3363">
        <v>12.68</v>
      </c>
      <c r="K3363">
        <v>2173.5</v>
      </c>
      <c r="L3363">
        <v>1445.82</v>
      </c>
      <c r="M3363">
        <v>76.08</v>
      </c>
    </row>
    <row r="3364" spans="2:13" x14ac:dyDescent="0.3">
      <c r="B3364" s="5">
        <v>46235</v>
      </c>
      <c r="C3364" t="s">
        <v>40</v>
      </c>
      <c r="D3364" t="s">
        <v>37</v>
      </c>
      <c r="E3364" t="s">
        <v>22</v>
      </c>
      <c r="F3364" t="s">
        <v>19</v>
      </c>
      <c r="G3364">
        <v>10</v>
      </c>
      <c r="H3364">
        <v>164.09</v>
      </c>
      <c r="I3364">
        <v>109.79</v>
      </c>
      <c r="J3364">
        <v>12.69</v>
      </c>
      <c r="K3364">
        <v>1640.9</v>
      </c>
      <c r="L3364">
        <v>1097.9000000000001</v>
      </c>
      <c r="M3364">
        <v>126.89999999999999</v>
      </c>
    </row>
    <row r="3365" spans="2:13" x14ac:dyDescent="0.3">
      <c r="B3365" s="5">
        <v>46266</v>
      </c>
      <c r="C3365" t="s">
        <v>14</v>
      </c>
      <c r="D3365" t="s">
        <v>15</v>
      </c>
      <c r="E3365" t="s">
        <v>22</v>
      </c>
      <c r="F3365" t="s">
        <v>19</v>
      </c>
      <c r="G3365">
        <v>18</v>
      </c>
      <c r="H3365">
        <v>319.02999999999997</v>
      </c>
      <c r="I3365">
        <v>210.53</v>
      </c>
      <c r="J3365">
        <v>12.69</v>
      </c>
      <c r="K3365">
        <v>5742.5399999999991</v>
      </c>
      <c r="L3365">
        <v>3789.54</v>
      </c>
      <c r="M3365">
        <v>228.42</v>
      </c>
    </row>
    <row r="3366" spans="2:13" x14ac:dyDescent="0.3">
      <c r="B3366" s="5">
        <v>46266</v>
      </c>
      <c r="C3366" t="s">
        <v>23</v>
      </c>
      <c r="D3366" t="s">
        <v>15</v>
      </c>
      <c r="E3366" t="s">
        <v>22</v>
      </c>
      <c r="F3366" t="s">
        <v>19</v>
      </c>
      <c r="G3366">
        <v>50</v>
      </c>
      <c r="H3366">
        <v>140.66999999999999</v>
      </c>
      <c r="I3366">
        <v>91.95</v>
      </c>
      <c r="J3366">
        <v>12.66</v>
      </c>
      <c r="K3366">
        <v>7033.4999999999991</v>
      </c>
      <c r="L3366">
        <v>4597.5</v>
      </c>
      <c r="M3366">
        <v>633</v>
      </c>
    </row>
    <row r="3367" spans="2:13" x14ac:dyDescent="0.3">
      <c r="B3367" s="5">
        <v>46266</v>
      </c>
      <c r="C3367" t="s">
        <v>24</v>
      </c>
      <c r="D3367" t="s">
        <v>15</v>
      </c>
      <c r="E3367" t="s">
        <v>22</v>
      </c>
      <c r="F3367" t="s">
        <v>19</v>
      </c>
      <c r="G3367">
        <v>21</v>
      </c>
      <c r="H3367">
        <v>233.13</v>
      </c>
      <c r="I3367">
        <v>154.82</v>
      </c>
      <c r="J3367">
        <v>12.74</v>
      </c>
      <c r="K3367">
        <v>4895.7299999999996</v>
      </c>
      <c r="L3367">
        <v>3251.22</v>
      </c>
      <c r="M3367">
        <v>267.54000000000002</v>
      </c>
    </row>
    <row r="3368" spans="2:13" x14ac:dyDescent="0.3">
      <c r="B3368" s="5">
        <v>46266</v>
      </c>
      <c r="C3368" t="s">
        <v>25</v>
      </c>
      <c r="D3368" t="s">
        <v>15</v>
      </c>
      <c r="E3368" t="s">
        <v>22</v>
      </c>
      <c r="F3368" t="s">
        <v>19</v>
      </c>
      <c r="G3368">
        <v>10</v>
      </c>
      <c r="H3368">
        <v>407.97</v>
      </c>
      <c r="I3368">
        <v>272.36</v>
      </c>
      <c r="J3368">
        <v>12.61</v>
      </c>
      <c r="K3368">
        <v>4079.7000000000003</v>
      </c>
      <c r="L3368">
        <v>2723.6000000000004</v>
      </c>
      <c r="M3368">
        <v>126.1</v>
      </c>
    </row>
    <row r="3369" spans="2:13" x14ac:dyDescent="0.3">
      <c r="B3369" s="5">
        <v>46266</v>
      </c>
      <c r="C3369" t="s">
        <v>31</v>
      </c>
      <c r="D3369" t="s">
        <v>32</v>
      </c>
      <c r="E3369" t="s">
        <v>22</v>
      </c>
      <c r="F3369" t="s">
        <v>19</v>
      </c>
      <c r="G3369">
        <v>45</v>
      </c>
      <c r="H3369">
        <v>93.01</v>
      </c>
      <c r="I3369">
        <v>60.04</v>
      </c>
      <c r="J3369">
        <v>12.69</v>
      </c>
      <c r="K3369">
        <v>4185.45</v>
      </c>
      <c r="L3369">
        <v>2701.8</v>
      </c>
      <c r="M3369">
        <v>571.04999999999995</v>
      </c>
    </row>
    <row r="3370" spans="2:13" x14ac:dyDescent="0.3">
      <c r="B3370" s="5">
        <v>46266</v>
      </c>
      <c r="C3370" t="s">
        <v>33</v>
      </c>
      <c r="D3370" t="s">
        <v>32</v>
      </c>
      <c r="E3370" t="s">
        <v>22</v>
      </c>
      <c r="F3370" t="s">
        <v>19</v>
      </c>
      <c r="G3370">
        <v>38</v>
      </c>
      <c r="H3370">
        <v>147.88999999999999</v>
      </c>
      <c r="I3370">
        <v>94.72</v>
      </c>
      <c r="J3370">
        <v>12.83</v>
      </c>
      <c r="K3370">
        <v>5619.82</v>
      </c>
      <c r="L3370">
        <v>3599.36</v>
      </c>
      <c r="M3370">
        <v>487.54</v>
      </c>
    </row>
    <row r="3371" spans="2:13" x14ac:dyDescent="0.3">
      <c r="B3371" s="5">
        <v>46266</v>
      </c>
      <c r="C3371" t="s">
        <v>34</v>
      </c>
      <c r="D3371" t="s">
        <v>32</v>
      </c>
      <c r="E3371" t="s">
        <v>22</v>
      </c>
      <c r="F3371" t="s">
        <v>19</v>
      </c>
      <c r="G3371">
        <v>32</v>
      </c>
      <c r="H3371">
        <v>114.31</v>
      </c>
      <c r="I3371">
        <v>72.849999999999994</v>
      </c>
      <c r="J3371">
        <v>12.69</v>
      </c>
      <c r="K3371">
        <v>3657.92</v>
      </c>
      <c r="L3371">
        <v>2331.1999999999998</v>
      </c>
      <c r="M3371">
        <v>406.08</v>
      </c>
    </row>
    <row r="3372" spans="2:13" x14ac:dyDescent="0.3">
      <c r="B3372" s="5">
        <v>46266</v>
      </c>
      <c r="C3372" t="s">
        <v>35</v>
      </c>
      <c r="D3372" t="s">
        <v>32</v>
      </c>
      <c r="E3372" t="s">
        <v>22</v>
      </c>
      <c r="F3372" t="s">
        <v>19</v>
      </c>
      <c r="G3372">
        <v>7</v>
      </c>
      <c r="H3372">
        <v>223.62</v>
      </c>
      <c r="I3372">
        <v>139.6</v>
      </c>
      <c r="J3372">
        <v>12.76</v>
      </c>
      <c r="K3372">
        <v>1565.3400000000001</v>
      </c>
      <c r="L3372">
        <v>977.19999999999993</v>
      </c>
      <c r="M3372">
        <v>89.32</v>
      </c>
    </row>
    <row r="3373" spans="2:13" x14ac:dyDescent="0.3">
      <c r="B3373" s="5">
        <v>46266</v>
      </c>
      <c r="C3373" t="s">
        <v>46</v>
      </c>
      <c r="D3373" t="s">
        <v>47</v>
      </c>
      <c r="E3373" t="s">
        <v>22</v>
      </c>
      <c r="F3373" t="s">
        <v>19</v>
      </c>
      <c r="G3373">
        <v>14</v>
      </c>
      <c r="H3373">
        <v>169.11</v>
      </c>
      <c r="I3373">
        <v>93.43</v>
      </c>
      <c r="J3373">
        <v>12.71</v>
      </c>
      <c r="K3373">
        <v>2367.54</v>
      </c>
      <c r="L3373">
        <v>1308.02</v>
      </c>
      <c r="M3373">
        <v>177.94</v>
      </c>
    </row>
    <row r="3374" spans="2:13" x14ac:dyDescent="0.3">
      <c r="B3374" s="5">
        <v>46266</v>
      </c>
      <c r="C3374" t="s">
        <v>48</v>
      </c>
      <c r="D3374" t="s">
        <v>47</v>
      </c>
      <c r="E3374" t="s">
        <v>22</v>
      </c>
      <c r="F3374" t="s">
        <v>19</v>
      </c>
      <c r="G3374">
        <v>13</v>
      </c>
      <c r="H3374">
        <v>140.59</v>
      </c>
      <c r="I3374">
        <v>76.989999999999995</v>
      </c>
      <c r="J3374">
        <v>12.78</v>
      </c>
      <c r="K3374">
        <v>1827.67</v>
      </c>
      <c r="L3374">
        <v>1000.8699999999999</v>
      </c>
      <c r="M3374">
        <v>166.14</v>
      </c>
    </row>
    <row r="3375" spans="2:13" x14ac:dyDescent="0.3">
      <c r="B3375" s="5">
        <v>46266</v>
      </c>
      <c r="C3375" t="s">
        <v>49</v>
      </c>
      <c r="D3375" t="s">
        <v>47</v>
      </c>
      <c r="E3375" t="s">
        <v>22</v>
      </c>
      <c r="F3375" t="s">
        <v>19</v>
      </c>
      <c r="G3375">
        <v>6</v>
      </c>
      <c r="H3375">
        <v>281.45</v>
      </c>
      <c r="I3375">
        <v>157.72999999999999</v>
      </c>
      <c r="J3375">
        <v>12.73</v>
      </c>
      <c r="K3375">
        <v>1688.6999999999998</v>
      </c>
      <c r="L3375">
        <v>946.37999999999988</v>
      </c>
      <c r="M3375">
        <v>76.38</v>
      </c>
    </row>
    <row r="3376" spans="2:13" x14ac:dyDescent="0.3">
      <c r="B3376" s="5">
        <v>46266</v>
      </c>
      <c r="C3376" t="s">
        <v>50</v>
      </c>
      <c r="D3376" t="s">
        <v>47</v>
      </c>
      <c r="E3376" t="s">
        <v>22</v>
      </c>
      <c r="F3376" t="s">
        <v>19</v>
      </c>
      <c r="G3376">
        <v>19</v>
      </c>
      <c r="H3376">
        <v>102.23</v>
      </c>
      <c r="I3376">
        <v>55.62</v>
      </c>
      <c r="J3376">
        <v>12.63</v>
      </c>
      <c r="K3376">
        <v>1942.3700000000001</v>
      </c>
      <c r="L3376">
        <v>1056.78</v>
      </c>
      <c r="M3376">
        <v>239.97000000000003</v>
      </c>
    </row>
    <row r="3377" spans="2:13" x14ac:dyDescent="0.3">
      <c r="B3377" s="5">
        <v>46266</v>
      </c>
      <c r="C3377" t="s">
        <v>41</v>
      </c>
      <c r="D3377" t="s">
        <v>42</v>
      </c>
      <c r="E3377" t="s">
        <v>22</v>
      </c>
      <c r="F3377" t="s">
        <v>19</v>
      </c>
      <c r="G3377">
        <v>11</v>
      </c>
      <c r="H3377">
        <v>223.33</v>
      </c>
      <c r="I3377">
        <v>115.87</v>
      </c>
      <c r="J3377">
        <v>12.76</v>
      </c>
      <c r="K3377">
        <v>2456.63</v>
      </c>
      <c r="L3377">
        <v>1274.5700000000002</v>
      </c>
      <c r="M3377">
        <v>140.35999999999999</v>
      </c>
    </row>
    <row r="3378" spans="2:13" x14ac:dyDescent="0.3">
      <c r="B3378" s="5">
        <v>46266</v>
      </c>
      <c r="C3378" t="s">
        <v>43</v>
      </c>
      <c r="D3378" t="s">
        <v>42</v>
      </c>
      <c r="E3378" t="s">
        <v>22</v>
      </c>
      <c r="F3378" t="s">
        <v>19</v>
      </c>
      <c r="G3378">
        <v>10</v>
      </c>
      <c r="H3378">
        <v>185.58</v>
      </c>
      <c r="I3378">
        <v>95.16</v>
      </c>
      <c r="J3378">
        <v>12.73</v>
      </c>
      <c r="K3378">
        <v>1855.8000000000002</v>
      </c>
      <c r="L3378">
        <v>951.59999999999991</v>
      </c>
      <c r="M3378">
        <v>127.30000000000001</v>
      </c>
    </row>
    <row r="3379" spans="2:13" x14ac:dyDescent="0.3">
      <c r="B3379" s="5">
        <v>46266</v>
      </c>
      <c r="C3379" t="s">
        <v>44</v>
      </c>
      <c r="D3379" t="s">
        <v>42</v>
      </c>
      <c r="E3379" t="s">
        <v>22</v>
      </c>
      <c r="F3379" t="s">
        <v>19</v>
      </c>
      <c r="G3379">
        <v>5</v>
      </c>
      <c r="H3379">
        <v>243.14</v>
      </c>
      <c r="I3379">
        <v>127.72</v>
      </c>
      <c r="J3379">
        <v>12.85</v>
      </c>
      <c r="K3379">
        <v>1215.6999999999998</v>
      </c>
      <c r="L3379">
        <v>638.6</v>
      </c>
      <c r="M3379">
        <v>64.25</v>
      </c>
    </row>
    <row r="3380" spans="2:13" x14ac:dyDescent="0.3">
      <c r="B3380" s="5">
        <v>46266</v>
      </c>
      <c r="C3380" t="s">
        <v>45</v>
      </c>
      <c r="D3380" t="s">
        <v>42</v>
      </c>
      <c r="E3380" t="s">
        <v>22</v>
      </c>
      <c r="F3380" t="s">
        <v>19</v>
      </c>
      <c r="G3380">
        <v>9</v>
      </c>
      <c r="H3380">
        <v>114.26</v>
      </c>
      <c r="I3380">
        <v>58.11</v>
      </c>
      <c r="J3380">
        <v>12.65</v>
      </c>
      <c r="K3380">
        <v>1028.3400000000001</v>
      </c>
      <c r="L3380">
        <v>522.99</v>
      </c>
      <c r="M3380">
        <v>113.85000000000001</v>
      </c>
    </row>
    <row r="3381" spans="2:13" x14ac:dyDescent="0.3">
      <c r="B3381" s="5">
        <v>46266</v>
      </c>
      <c r="C3381" t="s">
        <v>26</v>
      </c>
      <c r="D3381" t="s">
        <v>27</v>
      </c>
      <c r="E3381" t="s">
        <v>22</v>
      </c>
      <c r="F3381" t="s">
        <v>19</v>
      </c>
      <c r="G3381">
        <v>28</v>
      </c>
      <c r="H3381">
        <v>157.05000000000001</v>
      </c>
      <c r="I3381">
        <v>98.04</v>
      </c>
      <c r="J3381">
        <v>12.73</v>
      </c>
      <c r="K3381">
        <v>4397.4000000000005</v>
      </c>
      <c r="L3381">
        <v>2745.1200000000003</v>
      </c>
      <c r="M3381">
        <v>356.44</v>
      </c>
    </row>
    <row r="3382" spans="2:13" x14ac:dyDescent="0.3">
      <c r="B3382" s="5">
        <v>46266</v>
      </c>
      <c r="C3382" t="s">
        <v>28</v>
      </c>
      <c r="D3382" t="s">
        <v>27</v>
      </c>
      <c r="E3382" t="s">
        <v>22</v>
      </c>
      <c r="F3382" t="s">
        <v>19</v>
      </c>
      <c r="G3382">
        <v>19</v>
      </c>
      <c r="H3382">
        <v>123.83</v>
      </c>
      <c r="I3382">
        <v>76.099999999999994</v>
      </c>
      <c r="J3382">
        <v>12.8</v>
      </c>
      <c r="K3382">
        <v>2352.77</v>
      </c>
      <c r="L3382">
        <v>1445.8999999999999</v>
      </c>
      <c r="M3382">
        <v>243.20000000000002</v>
      </c>
    </row>
    <row r="3383" spans="2:13" x14ac:dyDescent="0.3">
      <c r="B3383" s="5">
        <v>46266</v>
      </c>
      <c r="C3383" t="s">
        <v>29</v>
      </c>
      <c r="D3383" t="s">
        <v>27</v>
      </c>
      <c r="E3383" t="s">
        <v>22</v>
      </c>
      <c r="F3383" t="s">
        <v>19</v>
      </c>
      <c r="G3383">
        <v>17</v>
      </c>
      <c r="H3383">
        <v>174.21</v>
      </c>
      <c r="I3383">
        <v>109.13</v>
      </c>
      <c r="J3383">
        <v>12.79</v>
      </c>
      <c r="K3383">
        <v>2961.57</v>
      </c>
      <c r="L3383">
        <v>1855.21</v>
      </c>
      <c r="M3383">
        <v>217.42999999999998</v>
      </c>
    </row>
    <row r="3384" spans="2:13" x14ac:dyDescent="0.3">
      <c r="B3384" s="5">
        <v>46266</v>
      </c>
      <c r="C3384" t="s">
        <v>30</v>
      </c>
      <c r="D3384" t="s">
        <v>27</v>
      </c>
      <c r="E3384" t="s">
        <v>22</v>
      </c>
      <c r="F3384" t="s">
        <v>19</v>
      </c>
      <c r="G3384">
        <v>26</v>
      </c>
      <c r="H3384">
        <v>109.38</v>
      </c>
      <c r="I3384">
        <v>67.84</v>
      </c>
      <c r="J3384">
        <v>12.84</v>
      </c>
      <c r="K3384">
        <v>2843.88</v>
      </c>
      <c r="L3384">
        <v>1763.8400000000001</v>
      </c>
      <c r="M3384">
        <v>333.84</v>
      </c>
    </row>
    <row r="3385" spans="2:13" x14ac:dyDescent="0.3">
      <c r="B3385" s="5">
        <v>46266</v>
      </c>
      <c r="C3385" t="s">
        <v>36</v>
      </c>
      <c r="D3385" t="s">
        <v>37</v>
      </c>
      <c r="E3385" t="s">
        <v>22</v>
      </c>
      <c r="F3385" t="s">
        <v>19</v>
      </c>
      <c r="G3385">
        <v>21</v>
      </c>
      <c r="H3385">
        <v>210.13</v>
      </c>
      <c r="I3385">
        <v>141.01</v>
      </c>
      <c r="J3385">
        <v>12.8</v>
      </c>
      <c r="K3385">
        <v>4412.7299999999996</v>
      </c>
      <c r="L3385">
        <v>2961.21</v>
      </c>
      <c r="M3385">
        <v>268.8</v>
      </c>
    </row>
    <row r="3386" spans="2:13" x14ac:dyDescent="0.3">
      <c r="B3386" s="5">
        <v>46266</v>
      </c>
      <c r="C3386" t="s">
        <v>38</v>
      </c>
      <c r="D3386" t="s">
        <v>37</v>
      </c>
      <c r="E3386" t="s">
        <v>22</v>
      </c>
      <c r="F3386" t="s">
        <v>19</v>
      </c>
      <c r="G3386">
        <v>8</v>
      </c>
      <c r="H3386">
        <v>254.22</v>
      </c>
      <c r="I3386">
        <v>170.42</v>
      </c>
      <c r="J3386">
        <v>12.63</v>
      </c>
      <c r="K3386">
        <v>2033.76</v>
      </c>
      <c r="L3386">
        <v>1363.36</v>
      </c>
      <c r="M3386">
        <v>101.04</v>
      </c>
    </row>
    <row r="3387" spans="2:13" x14ac:dyDescent="0.3">
      <c r="B3387" s="5">
        <v>46266</v>
      </c>
      <c r="C3387" t="s">
        <v>39</v>
      </c>
      <c r="D3387" t="s">
        <v>37</v>
      </c>
      <c r="E3387" t="s">
        <v>22</v>
      </c>
      <c r="F3387" t="s">
        <v>19</v>
      </c>
      <c r="G3387">
        <v>5</v>
      </c>
      <c r="H3387">
        <v>362.25</v>
      </c>
      <c r="I3387">
        <v>240.97</v>
      </c>
      <c r="J3387">
        <v>12.68</v>
      </c>
      <c r="K3387">
        <v>1811.25</v>
      </c>
      <c r="L3387">
        <v>1204.8499999999999</v>
      </c>
      <c r="M3387">
        <v>63.4</v>
      </c>
    </row>
    <row r="3388" spans="2:13" x14ac:dyDescent="0.3">
      <c r="B3388" s="5">
        <v>46266</v>
      </c>
      <c r="C3388" t="s">
        <v>40</v>
      </c>
      <c r="D3388" t="s">
        <v>37</v>
      </c>
      <c r="E3388" t="s">
        <v>22</v>
      </c>
      <c r="F3388" t="s">
        <v>19</v>
      </c>
      <c r="G3388">
        <v>9</v>
      </c>
      <c r="H3388">
        <v>164.09</v>
      </c>
      <c r="I3388">
        <v>109.79</v>
      </c>
      <c r="J3388">
        <v>12.69</v>
      </c>
      <c r="K3388">
        <v>1476.81</v>
      </c>
      <c r="L3388">
        <v>988.11</v>
      </c>
      <c r="M3388">
        <v>114.21</v>
      </c>
    </row>
    <row r="3389" spans="2:13" x14ac:dyDescent="0.3">
      <c r="B3389" s="5">
        <v>46296</v>
      </c>
      <c r="C3389" t="s">
        <v>14</v>
      </c>
      <c r="D3389" t="s">
        <v>15</v>
      </c>
      <c r="E3389" t="s">
        <v>22</v>
      </c>
      <c r="F3389" t="s">
        <v>19</v>
      </c>
      <c r="G3389">
        <v>17</v>
      </c>
      <c r="H3389">
        <v>319.02999999999997</v>
      </c>
      <c r="I3389">
        <v>210.53</v>
      </c>
      <c r="J3389">
        <v>12.69</v>
      </c>
      <c r="K3389">
        <v>5423.5099999999993</v>
      </c>
      <c r="L3389">
        <v>3579.01</v>
      </c>
      <c r="M3389">
        <v>215.73</v>
      </c>
    </row>
    <row r="3390" spans="2:13" x14ac:dyDescent="0.3">
      <c r="B3390" s="5">
        <v>46296</v>
      </c>
      <c r="C3390" t="s">
        <v>23</v>
      </c>
      <c r="D3390" t="s">
        <v>15</v>
      </c>
      <c r="E3390" t="s">
        <v>22</v>
      </c>
      <c r="F3390" t="s">
        <v>19</v>
      </c>
      <c r="G3390">
        <v>48</v>
      </c>
      <c r="H3390">
        <v>140.66999999999999</v>
      </c>
      <c r="I3390">
        <v>91.95</v>
      </c>
      <c r="J3390">
        <v>12.66</v>
      </c>
      <c r="K3390">
        <v>6752.16</v>
      </c>
      <c r="L3390">
        <v>4413.6000000000004</v>
      </c>
      <c r="M3390">
        <v>607.68000000000006</v>
      </c>
    </row>
    <row r="3391" spans="2:13" x14ac:dyDescent="0.3">
      <c r="B3391" s="5">
        <v>46296</v>
      </c>
      <c r="C3391" t="s">
        <v>24</v>
      </c>
      <c r="D3391" t="s">
        <v>15</v>
      </c>
      <c r="E3391" t="s">
        <v>22</v>
      </c>
      <c r="F3391" t="s">
        <v>19</v>
      </c>
      <c r="G3391">
        <v>20</v>
      </c>
      <c r="H3391">
        <v>233.13</v>
      </c>
      <c r="I3391">
        <v>154.82</v>
      </c>
      <c r="J3391">
        <v>12.74</v>
      </c>
      <c r="K3391">
        <v>4662.6000000000004</v>
      </c>
      <c r="L3391">
        <v>3096.3999999999996</v>
      </c>
      <c r="M3391">
        <v>254.8</v>
      </c>
    </row>
    <row r="3392" spans="2:13" x14ac:dyDescent="0.3">
      <c r="B3392" s="5">
        <v>46296</v>
      </c>
      <c r="C3392" t="s">
        <v>25</v>
      </c>
      <c r="D3392" t="s">
        <v>15</v>
      </c>
      <c r="E3392" t="s">
        <v>22</v>
      </c>
      <c r="F3392" t="s">
        <v>19</v>
      </c>
      <c r="G3392">
        <v>9</v>
      </c>
      <c r="H3392">
        <v>407.97</v>
      </c>
      <c r="I3392">
        <v>272.36</v>
      </c>
      <c r="J3392">
        <v>12.61</v>
      </c>
      <c r="K3392">
        <v>3671.7300000000005</v>
      </c>
      <c r="L3392">
        <v>2451.2400000000002</v>
      </c>
      <c r="M3392">
        <v>113.49</v>
      </c>
    </row>
    <row r="3393" spans="2:13" x14ac:dyDescent="0.3">
      <c r="B3393" s="5">
        <v>46296</v>
      </c>
      <c r="C3393" t="s">
        <v>31</v>
      </c>
      <c r="D3393" t="s">
        <v>32</v>
      </c>
      <c r="E3393" t="s">
        <v>22</v>
      </c>
      <c r="F3393" t="s">
        <v>19</v>
      </c>
      <c r="G3393">
        <v>41</v>
      </c>
      <c r="H3393">
        <v>93.01</v>
      </c>
      <c r="I3393">
        <v>60.04</v>
      </c>
      <c r="J3393">
        <v>12.69</v>
      </c>
      <c r="K3393">
        <v>3813.4100000000003</v>
      </c>
      <c r="L3393">
        <v>2461.64</v>
      </c>
      <c r="M3393">
        <v>520.29</v>
      </c>
    </row>
    <row r="3394" spans="2:13" x14ac:dyDescent="0.3">
      <c r="B3394" s="5">
        <v>46296</v>
      </c>
      <c r="C3394" t="s">
        <v>33</v>
      </c>
      <c r="D3394" t="s">
        <v>32</v>
      </c>
      <c r="E3394" t="s">
        <v>22</v>
      </c>
      <c r="F3394" t="s">
        <v>19</v>
      </c>
      <c r="G3394">
        <v>38</v>
      </c>
      <c r="H3394">
        <v>147.88999999999999</v>
      </c>
      <c r="I3394">
        <v>94.72</v>
      </c>
      <c r="J3394">
        <v>12.83</v>
      </c>
      <c r="K3394">
        <v>5619.82</v>
      </c>
      <c r="L3394">
        <v>3599.36</v>
      </c>
      <c r="M3394">
        <v>487.54</v>
      </c>
    </row>
    <row r="3395" spans="2:13" x14ac:dyDescent="0.3">
      <c r="B3395" s="5">
        <v>46296</v>
      </c>
      <c r="C3395" t="s">
        <v>34</v>
      </c>
      <c r="D3395" t="s">
        <v>32</v>
      </c>
      <c r="E3395" t="s">
        <v>22</v>
      </c>
      <c r="F3395" t="s">
        <v>19</v>
      </c>
      <c r="G3395">
        <v>32</v>
      </c>
      <c r="H3395">
        <v>114.31</v>
      </c>
      <c r="I3395">
        <v>72.849999999999994</v>
      </c>
      <c r="J3395">
        <v>12.69</v>
      </c>
      <c r="K3395">
        <v>3657.92</v>
      </c>
      <c r="L3395">
        <v>2331.1999999999998</v>
      </c>
      <c r="M3395">
        <v>406.08</v>
      </c>
    </row>
    <row r="3396" spans="2:13" x14ac:dyDescent="0.3">
      <c r="B3396" s="5">
        <v>46296</v>
      </c>
      <c r="C3396" t="s">
        <v>35</v>
      </c>
      <c r="D3396" t="s">
        <v>32</v>
      </c>
      <c r="E3396" t="s">
        <v>22</v>
      </c>
      <c r="F3396" t="s">
        <v>19</v>
      </c>
      <c r="G3396">
        <v>7</v>
      </c>
      <c r="H3396">
        <v>223.62</v>
      </c>
      <c r="I3396">
        <v>139.6</v>
      </c>
      <c r="J3396">
        <v>12.76</v>
      </c>
      <c r="K3396">
        <v>1565.3400000000001</v>
      </c>
      <c r="L3396">
        <v>977.19999999999993</v>
      </c>
      <c r="M3396">
        <v>89.32</v>
      </c>
    </row>
    <row r="3397" spans="2:13" x14ac:dyDescent="0.3">
      <c r="B3397" s="5">
        <v>46296</v>
      </c>
      <c r="C3397" t="s">
        <v>46</v>
      </c>
      <c r="D3397" t="s">
        <v>47</v>
      </c>
      <c r="E3397" t="s">
        <v>22</v>
      </c>
      <c r="F3397" t="s">
        <v>19</v>
      </c>
      <c r="G3397">
        <v>15</v>
      </c>
      <c r="H3397">
        <v>169.11</v>
      </c>
      <c r="I3397">
        <v>93.43</v>
      </c>
      <c r="J3397">
        <v>12.71</v>
      </c>
      <c r="K3397">
        <v>2536.65</v>
      </c>
      <c r="L3397">
        <v>1401.45</v>
      </c>
      <c r="M3397">
        <v>190.65</v>
      </c>
    </row>
    <row r="3398" spans="2:13" x14ac:dyDescent="0.3">
      <c r="B3398" s="5">
        <v>46296</v>
      </c>
      <c r="C3398" t="s">
        <v>48</v>
      </c>
      <c r="D3398" t="s">
        <v>47</v>
      </c>
      <c r="E3398" t="s">
        <v>22</v>
      </c>
      <c r="F3398" t="s">
        <v>19</v>
      </c>
      <c r="G3398">
        <v>13</v>
      </c>
      <c r="H3398">
        <v>140.59</v>
      </c>
      <c r="I3398">
        <v>76.989999999999995</v>
      </c>
      <c r="J3398">
        <v>12.78</v>
      </c>
      <c r="K3398">
        <v>1827.67</v>
      </c>
      <c r="L3398">
        <v>1000.8699999999999</v>
      </c>
      <c r="M3398">
        <v>166.14</v>
      </c>
    </row>
    <row r="3399" spans="2:13" x14ac:dyDescent="0.3">
      <c r="B3399" s="5">
        <v>46296</v>
      </c>
      <c r="C3399" t="s">
        <v>49</v>
      </c>
      <c r="D3399" t="s">
        <v>47</v>
      </c>
      <c r="E3399" t="s">
        <v>22</v>
      </c>
      <c r="F3399" t="s">
        <v>19</v>
      </c>
      <c r="G3399">
        <v>7</v>
      </c>
      <c r="H3399">
        <v>281.45</v>
      </c>
      <c r="I3399">
        <v>157.72999999999999</v>
      </c>
      <c r="J3399">
        <v>12.73</v>
      </c>
      <c r="K3399">
        <v>1970.1499999999999</v>
      </c>
      <c r="L3399">
        <v>1104.1099999999999</v>
      </c>
      <c r="M3399">
        <v>89.11</v>
      </c>
    </row>
    <row r="3400" spans="2:13" x14ac:dyDescent="0.3">
      <c r="B3400" s="5">
        <v>46296</v>
      </c>
      <c r="C3400" t="s">
        <v>50</v>
      </c>
      <c r="D3400" t="s">
        <v>47</v>
      </c>
      <c r="E3400" t="s">
        <v>22</v>
      </c>
      <c r="F3400" t="s">
        <v>19</v>
      </c>
      <c r="G3400">
        <v>19</v>
      </c>
      <c r="H3400">
        <v>102.23</v>
      </c>
      <c r="I3400">
        <v>55.62</v>
      </c>
      <c r="J3400">
        <v>12.63</v>
      </c>
      <c r="K3400">
        <v>1942.3700000000001</v>
      </c>
      <c r="L3400">
        <v>1056.78</v>
      </c>
      <c r="M3400">
        <v>239.97000000000003</v>
      </c>
    </row>
    <row r="3401" spans="2:13" x14ac:dyDescent="0.3">
      <c r="B3401" s="5">
        <v>46296</v>
      </c>
      <c r="C3401" t="s">
        <v>41</v>
      </c>
      <c r="D3401" t="s">
        <v>42</v>
      </c>
      <c r="E3401" t="s">
        <v>22</v>
      </c>
      <c r="F3401" t="s">
        <v>19</v>
      </c>
      <c r="G3401">
        <v>14</v>
      </c>
      <c r="H3401">
        <v>223.33</v>
      </c>
      <c r="I3401">
        <v>115.87</v>
      </c>
      <c r="J3401">
        <v>12.76</v>
      </c>
      <c r="K3401">
        <v>3126.6200000000003</v>
      </c>
      <c r="L3401">
        <v>1622.18</v>
      </c>
      <c r="M3401">
        <v>178.64</v>
      </c>
    </row>
    <row r="3402" spans="2:13" x14ac:dyDescent="0.3">
      <c r="B3402" s="5">
        <v>46296</v>
      </c>
      <c r="C3402" t="s">
        <v>43</v>
      </c>
      <c r="D3402" t="s">
        <v>42</v>
      </c>
      <c r="E3402" t="s">
        <v>22</v>
      </c>
      <c r="F3402" t="s">
        <v>19</v>
      </c>
      <c r="G3402">
        <v>11</v>
      </c>
      <c r="H3402">
        <v>185.58</v>
      </c>
      <c r="I3402">
        <v>95.16</v>
      </c>
      <c r="J3402">
        <v>12.73</v>
      </c>
      <c r="K3402">
        <v>2041.38</v>
      </c>
      <c r="L3402">
        <v>1046.76</v>
      </c>
      <c r="M3402">
        <v>140.03</v>
      </c>
    </row>
    <row r="3403" spans="2:13" x14ac:dyDescent="0.3">
      <c r="B3403" s="5">
        <v>46296</v>
      </c>
      <c r="C3403" t="s">
        <v>44</v>
      </c>
      <c r="D3403" t="s">
        <v>42</v>
      </c>
      <c r="E3403" t="s">
        <v>22</v>
      </c>
      <c r="F3403" t="s">
        <v>19</v>
      </c>
      <c r="G3403">
        <v>6</v>
      </c>
      <c r="H3403">
        <v>243.14</v>
      </c>
      <c r="I3403">
        <v>127.72</v>
      </c>
      <c r="J3403">
        <v>12.85</v>
      </c>
      <c r="K3403">
        <v>1458.84</v>
      </c>
      <c r="L3403">
        <v>766.31999999999994</v>
      </c>
      <c r="M3403">
        <v>77.099999999999994</v>
      </c>
    </row>
    <row r="3404" spans="2:13" x14ac:dyDescent="0.3">
      <c r="B3404" s="5">
        <v>46296</v>
      </c>
      <c r="C3404" t="s">
        <v>45</v>
      </c>
      <c r="D3404" t="s">
        <v>42</v>
      </c>
      <c r="E3404" t="s">
        <v>22</v>
      </c>
      <c r="F3404" t="s">
        <v>19</v>
      </c>
      <c r="G3404">
        <v>10</v>
      </c>
      <c r="H3404">
        <v>114.26</v>
      </c>
      <c r="I3404">
        <v>58.11</v>
      </c>
      <c r="J3404">
        <v>12.65</v>
      </c>
      <c r="K3404">
        <v>1142.6000000000001</v>
      </c>
      <c r="L3404">
        <v>581.1</v>
      </c>
      <c r="M3404">
        <v>126.5</v>
      </c>
    </row>
    <row r="3405" spans="2:13" x14ac:dyDescent="0.3">
      <c r="B3405" s="5">
        <v>46296</v>
      </c>
      <c r="C3405" t="s">
        <v>26</v>
      </c>
      <c r="D3405" t="s">
        <v>27</v>
      </c>
      <c r="E3405" t="s">
        <v>22</v>
      </c>
      <c r="F3405" t="s">
        <v>19</v>
      </c>
      <c r="G3405">
        <v>27</v>
      </c>
      <c r="H3405">
        <v>157.05000000000001</v>
      </c>
      <c r="I3405">
        <v>98.04</v>
      </c>
      <c r="J3405">
        <v>12.73</v>
      </c>
      <c r="K3405">
        <v>4240.3500000000004</v>
      </c>
      <c r="L3405">
        <v>2647.0800000000004</v>
      </c>
      <c r="M3405">
        <v>343.71000000000004</v>
      </c>
    </row>
    <row r="3406" spans="2:13" x14ac:dyDescent="0.3">
      <c r="B3406" s="5">
        <v>46296</v>
      </c>
      <c r="C3406" t="s">
        <v>28</v>
      </c>
      <c r="D3406" t="s">
        <v>27</v>
      </c>
      <c r="E3406" t="s">
        <v>22</v>
      </c>
      <c r="F3406" t="s">
        <v>19</v>
      </c>
      <c r="G3406">
        <v>17</v>
      </c>
      <c r="H3406">
        <v>123.83</v>
      </c>
      <c r="I3406">
        <v>76.099999999999994</v>
      </c>
      <c r="J3406">
        <v>12.8</v>
      </c>
      <c r="K3406">
        <v>2105.11</v>
      </c>
      <c r="L3406">
        <v>1293.6999999999998</v>
      </c>
      <c r="M3406">
        <v>217.60000000000002</v>
      </c>
    </row>
    <row r="3407" spans="2:13" x14ac:dyDescent="0.3">
      <c r="B3407" s="5">
        <v>46296</v>
      </c>
      <c r="C3407" t="s">
        <v>29</v>
      </c>
      <c r="D3407" t="s">
        <v>27</v>
      </c>
      <c r="E3407" t="s">
        <v>22</v>
      </c>
      <c r="F3407" t="s">
        <v>19</v>
      </c>
      <c r="G3407">
        <v>15</v>
      </c>
      <c r="H3407">
        <v>174.21</v>
      </c>
      <c r="I3407">
        <v>109.13</v>
      </c>
      <c r="J3407">
        <v>12.79</v>
      </c>
      <c r="K3407">
        <v>2613.15</v>
      </c>
      <c r="L3407">
        <v>1636.9499999999998</v>
      </c>
      <c r="M3407">
        <v>191.85</v>
      </c>
    </row>
    <row r="3408" spans="2:13" x14ac:dyDescent="0.3">
      <c r="B3408" s="5">
        <v>46296</v>
      </c>
      <c r="C3408" t="s">
        <v>30</v>
      </c>
      <c r="D3408" t="s">
        <v>27</v>
      </c>
      <c r="E3408" t="s">
        <v>22</v>
      </c>
      <c r="F3408" t="s">
        <v>19</v>
      </c>
      <c r="G3408">
        <v>22</v>
      </c>
      <c r="H3408">
        <v>109.38</v>
      </c>
      <c r="I3408">
        <v>67.84</v>
      </c>
      <c r="J3408">
        <v>12.84</v>
      </c>
      <c r="K3408">
        <v>2406.3599999999997</v>
      </c>
      <c r="L3408">
        <v>1492.48</v>
      </c>
      <c r="M3408">
        <v>282.48</v>
      </c>
    </row>
    <row r="3409" spans="2:13" x14ac:dyDescent="0.3">
      <c r="B3409" s="5">
        <v>46296</v>
      </c>
      <c r="C3409" t="s">
        <v>36</v>
      </c>
      <c r="D3409" t="s">
        <v>37</v>
      </c>
      <c r="E3409" t="s">
        <v>22</v>
      </c>
      <c r="F3409" t="s">
        <v>19</v>
      </c>
      <c r="G3409">
        <v>19</v>
      </c>
      <c r="H3409">
        <v>210.13</v>
      </c>
      <c r="I3409">
        <v>141.01</v>
      </c>
      <c r="J3409">
        <v>12.8</v>
      </c>
      <c r="K3409">
        <v>3992.47</v>
      </c>
      <c r="L3409">
        <v>2679.1899999999996</v>
      </c>
      <c r="M3409">
        <v>243.20000000000002</v>
      </c>
    </row>
    <row r="3410" spans="2:13" x14ac:dyDescent="0.3">
      <c r="B3410" s="5">
        <v>46296</v>
      </c>
      <c r="C3410" t="s">
        <v>38</v>
      </c>
      <c r="D3410" t="s">
        <v>37</v>
      </c>
      <c r="E3410" t="s">
        <v>22</v>
      </c>
      <c r="F3410" t="s">
        <v>19</v>
      </c>
      <c r="G3410">
        <v>7</v>
      </c>
      <c r="H3410">
        <v>254.22</v>
      </c>
      <c r="I3410">
        <v>170.42</v>
      </c>
      <c r="J3410">
        <v>12.63</v>
      </c>
      <c r="K3410">
        <v>1779.54</v>
      </c>
      <c r="L3410">
        <v>1192.9399999999998</v>
      </c>
      <c r="M3410">
        <v>88.410000000000011</v>
      </c>
    </row>
    <row r="3411" spans="2:13" x14ac:dyDescent="0.3">
      <c r="B3411" s="5">
        <v>46296</v>
      </c>
      <c r="C3411" t="s">
        <v>39</v>
      </c>
      <c r="D3411" t="s">
        <v>37</v>
      </c>
      <c r="E3411" t="s">
        <v>22</v>
      </c>
      <c r="F3411" t="s">
        <v>19</v>
      </c>
      <c r="G3411">
        <v>5</v>
      </c>
      <c r="H3411">
        <v>362.25</v>
      </c>
      <c r="I3411">
        <v>240.97</v>
      </c>
      <c r="J3411">
        <v>12.68</v>
      </c>
      <c r="K3411">
        <v>1811.25</v>
      </c>
      <c r="L3411">
        <v>1204.8499999999999</v>
      </c>
      <c r="M3411">
        <v>63.4</v>
      </c>
    </row>
    <row r="3412" spans="2:13" x14ac:dyDescent="0.3">
      <c r="B3412" s="5">
        <v>46296</v>
      </c>
      <c r="C3412" t="s">
        <v>40</v>
      </c>
      <c r="D3412" t="s">
        <v>37</v>
      </c>
      <c r="E3412" t="s">
        <v>22</v>
      </c>
      <c r="F3412" t="s">
        <v>19</v>
      </c>
      <c r="G3412">
        <v>9</v>
      </c>
      <c r="H3412">
        <v>164.09</v>
      </c>
      <c r="I3412">
        <v>109.79</v>
      </c>
      <c r="J3412">
        <v>12.69</v>
      </c>
      <c r="K3412">
        <v>1476.81</v>
      </c>
      <c r="L3412">
        <v>988.11</v>
      </c>
      <c r="M3412">
        <v>114.21</v>
      </c>
    </row>
    <row r="3413" spans="2:13" x14ac:dyDescent="0.3">
      <c r="B3413" s="5">
        <v>46327</v>
      </c>
      <c r="C3413" t="s">
        <v>14</v>
      </c>
      <c r="D3413" t="s">
        <v>15</v>
      </c>
      <c r="E3413" t="s">
        <v>22</v>
      </c>
      <c r="F3413" t="s">
        <v>19</v>
      </c>
      <c r="G3413">
        <v>16</v>
      </c>
      <c r="H3413">
        <v>319.02999999999997</v>
      </c>
      <c r="I3413">
        <v>210.53</v>
      </c>
      <c r="J3413">
        <v>12.69</v>
      </c>
      <c r="K3413">
        <v>5104.4799999999996</v>
      </c>
      <c r="L3413">
        <v>3368.48</v>
      </c>
      <c r="M3413">
        <v>203.04</v>
      </c>
    </row>
    <row r="3414" spans="2:13" x14ac:dyDescent="0.3">
      <c r="B3414" s="5">
        <v>46327</v>
      </c>
      <c r="C3414" t="s">
        <v>23</v>
      </c>
      <c r="D3414" t="s">
        <v>15</v>
      </c>
      <c r="E3414" t="s">
        <v>22</v>
      </c>
      <c r="F3414" t="s">
        <v>19</v>
      </c>
      <c r="G3414">
        <v>43</v>
      </c>
      <c r="H3414">
        <v>140.66999999999999</v>
      </c>
      <c r="I3414">
        <v>91.95</v>
      </c>
      <c r="J3414">
        <v>12.66</v>
      </c>
      <c r="K3414">
        <v>6048.8099999999995</v>
      </c>
      <c r="L3414">
        <v>3953.85</v>
      </c>
      <c r="M3414">
        <v>544.38</v>
      </c>
    </row>
    <row r="3415" spans="2:13" x14ac:dyDescent="0.3">
      <c r="B3415" s="5">
        <v>46327</v>
      </c>
      <c r="C3415" t="s">
        <v>24</v>
      </c>
      <c r="D3415" t="s">
        <v>15</v>
      </c>
      <c r="E3415" t="s">
        <v>22</v>
      </c>
      <c r="F3415" t="s">
        <v>19</v>
      </c>
      <c r="G3415">
        <v>19</v>
      </c>
      <c r="H3415">
        <v>233.13</v>
      </c>
      <c r="I3415">
        <v>154.82</v>
      </c>
      <c r="J3415">
        <v>12.74</v>
      </c>
      <c r="K3415">
        <v>4429.47</v>
      </c>
      <c r="L3415">
        <v>2941.58</v>
      </c>
      <c r="M3415">
        <v>242.06</v>
      </c>
    </row>
    <row r="3416" spans="2:13" x14ac:dyDescent="0.3">
      <c r="B3416" s="5">
        <v>46327</v>
      </c>
      <c r="C3416" t="s">
        <v>25</v>
      </c>
      <c r="D3416" t="s">
        <v>15</v>
      </c>
      <c r="E3416" t="s">
        <v>22</v>
      </c>
      <c r="F3416" t="s">
        <v>19</v>
      </c>
      <c r="G3416">
        <v>9</v>
      </c>
      <c r="H3416">
        <v>407.97</v>
      </c>
      <c r="I3416">
        <v>272.36</v>
      </c>
      <c r="J3416">
        <v>12.61</v>
      </c>
      <c r="K3416">
        <v>3671.7300000000005</v>
      </c>
      <c r="L3416">
        <v>2451.2400000000002</v>
      </c>
      <c r="M3416">
        <v>113.49</v>
      </c>
    </row>
    <row r="3417" spans="2:13" x14ac:dyDescent="0.3">
      <c r="B3417" s="5">
        <v>46327</v>
      </c>
      <c r="C3417" t="s">
        <v>31</v>
      </c>
      <c r="D3417" t="s">
        <v>32</v>
      </c>
      <c r="E3417" t="s">
        <v>22</v>
      </c>
      <c r="F3417" t="s">
        <v>19</v>
      </c>
      <c r="G3417">
        <v>43</v>
      </c>
      <c r="H3417">
        <v>93.01</v>
      </c>
      <c r="I3417">
        <v>60.04</v>
      </c>
      <c r="J3417">
        <v>12.69</v>
      </c>
      <c r="K3417">
        <v>3999.4300000000003</v>
      </c>
      <c r="L3417">
        <v>2581.7199999999998</v>
      </c>
      <c r="M3417">
        <v>545.66999999999996</v>
      </c>
    </row>
    <row r="3418" spans="2:13" x14ac:dyDescent="0.3">
      <c r="B3418" s="5">
        <v>46327</v>
      </c>
      <c r="C3418" t="s">
        <v>33</v>
      </c>
      <c r="D3418" t="s">
        <v>32</v>
      </c>
      <c r="E3418" t="s">
        <v>22</v>
      </c>
      <c r="F3418" t="s">
        <v>19</v>
      </c>
      <c r="G3418">
        <v>40</v>
      </c>
      <c r="H3418">
        <v>147.88999999999999</v>
      </c>
      <c r="I3418">
        <v>94.72</v>
      </c>
      <c r="J3418">
        <v>12.83</v>
      </c>
      <c r="K3418">
        <v>5915.5999999999995</v>
      </c>
      <c r="L3418">
        <v>3788.8</v>
      </c>
      <c r="M3418">
        <v>513.20000000000005</v>
      </c>
    </row>
    <row r="3419" spans="2:13" x14ac:dyDescent="0.3">
      <c r="B3419" s="5">
        <v>46327</v>
      </c>
      <c r="C3419" t="s">
        <v>34</v>
      </c>
      <c r="D3419" t="s">
        <v>32</v>
      </c>
      <c r="E3419" t="s">
        <v>22</v>
      </c>
      <c r="F3419" t="s">
        <v>19</v>
      </c>
      <c r="G3419">
        <v>32</v>
      </c>
      <c r="H3419">
        <v>114.31</v>
      </c>
      <c r="I3419">
        <v>72.849999999999994</v>
      </c>
      <c r="J3419">
        <v>12.69</v>
      </c>
      <c r="K3419">
        <v>3657.92</v>
      </c>
      <c r="L3419">
        <v>2331.1999999999998</v>
      </c>
      <c r="M3419">
        <v>406.08</v>
      </c>
    </row>
    <row r="3420" spans="2:13" x14ac:dyDescent="0.3">
      <c r="B3420" s="5">
        <v>46327</v>
      </c>
      <c r="C3420" t="s">
        <v>35</v>
      </c>
      <c r="D3420" t="s">
        <v>32</v>
      </c>
      <c r="E3420" t="s">
        <v>22</v>
      </c>
      <c r="F3420" t="s">
        <v>19</v>
      </c>
      <c r="G3420">
        <v>7</v>
      </c>
      <c r="H3420">
        <v>223.62</v>
      </c>
      <c r="I3420">
        <v>139.6</v>
      </c>
      <c r="J3420">
        <v>12.76</v>
      </c>
      <c r="K3420">
        <v>1565.3400000000001</v>
      </c>
      <c r="L3420">
        <v>977.19999999999993</v>
      </c>
      <c r="M3420">
        <v>89.32</v>
      </c>
    </row>
    <row r="3421" spans="2:13" x14ac:dyDescent="0.3">
      <c r="B3421" s="5">
        <v>46327</v>
      </c>
      <c r="C3421" t="s">
        <v>46</v>
      </c>
      <c r="D3421" t="s">
        <v>47</v>
      </c>
      <c r="E3421" t="s">
        <v>22</v>
      </c>
      <c r="F3421" t="s">
        <v>19</v>
      </c>
      <c r="G3421">
        <v>18</v>
      </c>
      <c r="H3421">
        <v>169.11</v>
      </c>
      <c r="I3421">
        <v>93.43</v>
      </c>
      <c r="J3421">
        <v>12.71</v>
      </c>
      <c r="K3421">
        <v>3043.9800000000005</v>
      </c>
      <c r="L3421">
        <v>1681.7400000000002</v>
      </c>
      <c r="M3421">
        <v>228.78000000000003</v>
      </c>
    </row>
    <row r="3422" spans="2:13" x14ac:dyDescent="0.3">
      <c r="B3422" s="5">
        <v>46327</v>
      </c>
      <c r="C3422" t="s">
        <v>48</v>
      </c>
      <c r="D3422" t="s">
        <v>47</v>
      </c>
      <c r="E3422" t="s">
        <v>22</v>
      </c>
      <c r="F3422" t="s">
        <v>19</v>
      </c>
      <c r="G3422">
        <v>14</v>
      </c>
      <c r="H3422">
        <v>140.59</v>
      </c>
      <c r="I3422">
        <v>76.989999999999995</v>
      </c>
      <c r="J3422">
        <v>12.78</v>
      </c>
      <c r="K3422">
        <v>1968.26</v>
      </c>
      <c r="L3422">
        <v>1077.8599999999999</v>
      </c>
      <c r="M3422">
        <v>178.92</v>
      </c>
    </row>
    <row r="3423" spans="2:13" x14ac:dyDescent="0.3">
      <c r="B3423" s="5">
        <v>46327</v>
      </c>
      <c r="C3423" t="s">
        <v>49</v>
      </c>
      <c r="D3423" t="s">
        <v>47</v>
      </c>
      <c r="E3423" t="s">
        <v>22</v>
      </c>
      <c r="F3423" t="s">
        <v>19</v>
      </c>
      <c r="G3423">
        <v>7</v>
      </c>
      <c r="H3423">
        <v>281.45</v>
      </c>
      <c r="I3423">
        <v>157.72999999999999</v>
      </c>
      <c r="J3423">
        <v>12.73</v>
      </c>
      <c r="K3423">
        <v>1970.1499999999999</v>
      </c>
      <c r="L3423">
        <v>1104.1099999999999</v>
      </c>
      <c r="M3423">
        <v>89.11</v>
      </c>
    </row>
    <row r="3424" spans="2:13" x14ac:dyDescent="0.3">
      <c r="B3424" s="5">
        <v>46327</v>
      </c>
      <c r="C3424" t="s">
        <v>50</v>
      </c>
      <c r="D3424" t="s">
        <v>47</v>
      </c>
      <c r="E3424" t="s">
        <v>22</v>
      </c>
      <c r="F3424" t="s">
        <v>19</v>
      </c>
      <c r="G3424">
        <v>22</v>
      </c>
      <c r="H3424">
        <v>102.23</v>
      </c>
      <c r="I3424">
        <v>55.62</v>
      </c>
      <c r="J3424">
        <v>12.63</v>
      </c>
      <c r="K3424">
        <v>2249.06</v>
      </c>
      <c r="L3424">
        <v>1223.6399999999999</v>
      </c>
      <c r="M3424">
        <v>277.86</v>
      </c>
    </row>
    <row r="3425" spans="2:13" x14ac:dyDescent="0.3">
      <c r="B3425" s="5">
        <v>46327</v>
      </c>
      <c r="C3425" t="s">
        <v>41</v>
      </c>
      <c r="D3425" t="s">
        <v>42</v>
      </c>
      <c r="E3425" t="s">
        <v>22</v>
      </c>
      <c r="F3425" t="s">
        <v>19</v>
      </c>
      <c r="G3425">
        <v>15</v>
      </c>
      <c r="H3425">
        <v>223.33</v>
      </c>
      <c r="I3425">
        <v>115.87</v>
      </c>
      <c r="J3425">
        <v>12.76</v>
      </c>
      <c r="K3425">
        <v>3349.9500000000003</v>
      </c>
      <c r="L3425">
        <v>1738.0500000000002</v>
      </c>
      <c r="M3425">
        <v>191.4</v>
      </c>
    </row>
    <row r="3426" spans="2:13" x14ac:dyDescent="0.3">
      <c r="B3426" s="5">
        <v>46327</v>
      </c>
      <c r="C3426" t="s">
        <v>43</v>
      </c>
      <c r="D3426" t="s">
        <v>42</v>
      </c>
      <c r="E3426" t="s">
        <v>22</v>
      </c>
      <c r="F3426" t="s">
        <v>19</v>
      </c>
      <c r="G3426">
        <v>12</v>
      </c>
      <c r="H3426">
        <v>185.58</v>
      </c>
      <c r="I3426">
        <v>95.16</v>
      </c>
      <c r="J3426">
        <v>12.73</v>
      </c>
      <c r="K3426">
        <v>2226.96</v>
      </c>
      <c r="L3426">
        <v>1141.92</v>
      </c>
      <c r="M3426">
        <v>152.76</v>
      </c>
    </row>
    <row r="3427" spans="2:13" x14ac:dyDescent="0.3">
      <c r="B3427" s="5">
        <v>46327</v>
      </c>
      <c r="C3427" t="s">
        <v>44</v>
      </c>
      <c r="D3427" t="s">
        <v>42</v>
      </c>
      <c r="E3427" t="s">
        <v>22</v>
      </c>
      <c r="F3427" t="s">
        <v>19</v>
      </c>
      <c r="G3427">
        <v>6</v>
      </c>
      <c r="H3427">
        <v>243.14</v>
      </c>
      <c r="I3427">
        <v>127.72</v>
      </c>
      <c r="J3427">
        <v>12.85</v>
      </c>
      <c r="K3427">
        <v>1458.84</v>
      </c>
      <c r="L3427">
        <v>766.31999999999994</v>
      </c>
      <c r="M3427">
        <v>77.099999999999994</v>
      </c>
    </row>
    <row r="3428" spans="2:13" x14ac:dyDescent="0.3">
      <c r="B3428" s="5">
        <v>46327</v>
      </c>
      <c r="C3428" t="s">
        <v>45</v>
      </c>
      <c r="D3428" t="s">
        <v>42</v>
      </c>
      <c r="E3428" t="s">
        <v>22</v>
      </c>
      <c r="F3428" t="s">
        <v>19</v>
      </c>
      <c r="G3428">
        <v>11</v>
      </c>
      <c r="H3428">
        <v>114.26</v>
      </c>
      <c r="I3428">
        <v>58.11</v>
      </c>
      <c r="J3428">
        <v>12.65</v>
      </c>
      <c r="K3428">
        <v>1256.8600000000001</v>
      </c>
      <c r="L3428">
        <v>639.21</v>
      </c>
      <c r="M3428">
        <v>139.15</v>
      </c>
    </row>
    <row r="3429" spans="2:13" x14ac:dyDescent="0.3">
      <c r="B3429" s="5">
        <v>46327</v>
      </c>
      <c r="C3429" t="s">
        <v>26</v>
      </c>
      <c r="D3429" t="s">
        <v>27</v>
      </c>
      <c r="E3429" t="s">
        <v>22</v>
      </c>
      <c r="F3429" t="s">
        <v>19</v>
      </c>
      <c r="G3429">
        <v>26</v>
      </c>
      <c r="H3429">
        <v>157.05000000000001</v>
      </c>
      <c r="I3429">
        <v>98.04</v>
      </c>
      <c r="J3429">
        <v>12.73</v>
      </c>
      <c r="K3429">
        <v>4083.3</v>
      </c>
      <c r="L3429">
        <v>2549.04</v>
      </c>
      <c r="M3429">
        <v>330.98</v>
      </c>
    </row>
    <row r="3430" spans="2:13" x14ac:dyDescent="0.3">
      <c r="B3430" s="5">
        <v>46327</v>
      </c>
      <c r="C3430" t="s">
        <v>28</v>
      </c>
      <c r="D3430" t="s">
        <v>27</v>
      </c>
      <c r="E3430" t="s">
        <v>22</v>
      </c>
      <c r="F3430" t="s">
        <v>19</v>
      </c>
      <c r="G3430">
        <v>18</v>
      </c>
      <c r="H3430">
        <v>123.83</v>
      </c>
      <c r="I3430">
        <v>76.099999999999994</v>
      </c>
      <c r="J3430">
        <v>12.8</v>
      </c>
      <c r="K3430">
        <v>2228.94</v>
      </c>
      <c r="L3430">
        <v>1369.8</v>
      </c>
      <c r="M3430">
        <v>230.4</v>
      </c>
    </row>
    <row r="3431" spans="2:13" x14ac:dyDescent="0.3">
      <c r="B3431" s="5">
        <v>46327</v>
      </c>
      <c r="C3431" t="s">
        <v>29</v>
      </c>
      <c r="D3431" t="s">
        <v>27</v>
      </c>
      <c r="E3431" t="s">
        <v>22</v>
      </c>
      <c r="F3431" t="s">
        <v>19</v>
      </c>
      <c r="G3431">
        <v>16</v>
      </c>
      <c r="H3431">
        <v>174.21</v>
      </c>
      <c r="I3431">
        <v>109.13</v>
      </c>
      <c r="J3431">
        <v>12.79</v>
      </c>
      <c r="K3431">
        <v>2787.36</v>
      </c>
      <c r="L3431">
        <v>1746.08</v>
      </c>
      <c r="M3431">
        <v>204.64</v>
      </c>
    </row>
    <row r="3432" spans="2:13" x14ac:dyDescent="0.3">
      <c r="B3432" s="5">
        <v>46327</v>
      </c>
      <c r="C3432" t="s">
        <v>30</v>
      </c>
      <c r="D3432" t="s">
        <v>27</v>
      </c>
      <c r="E3432" t="s">
        <v>22</v>
      </c>
      <c r="F3432" t="s">
        <v>19</v>
      </c>
      <c r="G3432">
        <v>23</v>
      </c>
      <c r="H3432">
        <v>109.38</v>
      </c>
      <c r="I3432">
        <v>67.84</v>
      </c>
      <c r="J3432">
        <v>12.84</v>
      </c>
      <c r="K3432">
        <v>2515.7399999999998</v>
      </c>
      <c r="L3432">
        <v>1560.3200000000002</v>
      </c>
      <c r="M3432">
        <v>295.32</v>
      </c>
    </row>
    <row r="3433" spans="2:13" x14ac:dyDescent="0.3">
      <c r="B3433" s="5">
        <v>46327</v>
      </c>
      <c r="C3433" t="s">
        <v>36</v>
      </c>
      <c r="D3433" t="s">
        <v>37</v>
      </c>
      <c r="E3433" t="s">
        <v>22</v>
      </c>
      <c r="F3433" t="s">
        <v>19</v>
      </c>
      <c r="G3433">
        <v>17</v>
      </c>
      <c r="H3433">
        <v>210.13</v>
      </c>
      <c r="I3433">
        <v>141.01</v>
      </c>
      <c r="J3433">
        <v>12.8</v>
      </c>
      <c r="K3433">
        <v>3572.21</v>
      </c>
      <c r="L3433">
        <v>2397.17</v>
      </c>
      <c r="M3433">
        <v>217.60000000000002</v>
      </c>
    </row>
    <row r="3434" spans="2:13" x14ac:dyDescent="0.3">
      <c r="B3434" s="5">
        <v>46327</v>
      </c>
      <c r="C3434" t="s">
        <v>38</v>
      </c>
      <c r="D3434" t="s">
        <v>37</v>
      </c>
      <c r="E3434" t="s">
        <v>22</v>
      </c>
      <c r="F3434" t="s">
        <v>19</v>
      </c>
      <c r="G3434">
        <v>7</v>
      </c>
      <c r="H3434">
        <v>254.22</v>
      </c>
      <c r="I3434">
        <v>170.42</v>
      </c>
      <c r="J3434">
        <v>12.63</v>
      </c>
      <c r="K3434">
        <v>1779.54</v>
      </c>
      <c r="L3434">
        <v>1192.9399999999998</v>
      </c>
      <c r="M3434">
        <v>88.410000000000011</v>
      </c>
    </row>
    <row r="3435" spans="2:13" x14ac:dyDescent="0.3">
      <c r="B3435" s="5">
        <v>46327</v>
      </c>
      <c r="C3435" t="s">
        <v>39</v>
      </c>
      <c r="D3435" t="s">
        <v>37</v>
      </c>
      <c r="E3435" t="s">
        <v>22</v>
      </c>
      <c r="F3435" t="s">
        <v>19</v>
      </c>
      <c r="G3435">
        <v>5</v>
      </c>
      <c r="H3435">
        <v>362.25</v>
      </c>
      <c r="I3435">
        <v>240.97</v>
      </c>
      <c r="J3435">
        <v>12.68</v>
      </c>
      <c r="K3435">
        <v>1811.25</v>
      </c>
      <c r="L3435">
        <v>1204.8499999999999</v>
      </c>
      <c r="M3435">
        <v>63.4</v>
      </c>
    </row>
    <row r="3436" spans="2:13" x14ac:dyDescent="0.3">
      <c r="B3436" s="5">
        <v>46327</v>
      </c>
      <c r="C3436" t="s">
        <v>40</v>
      </c>
      <c r="D3436" t="s">
        <v>37</v>
      </c>
      <c r="E3436" t="s">
        <v>22</v>
      </c>
      <c r="F3436" t="s">
        <v>19</v>
      </c>
      <c r="G3436">
        <v>8</v>
      </c>
      <c r="H3436">
        <v>164.09</v>
      </c>
      <c r="I3436">
        <v>109.79</v>
      </c>
      <c r="J3436">
        <v>12.69</v>
      </c>
      <c r="K3436">
        <v>1312.72</v>
      </c>
      <c r="L3436">
        <v>878.32</v>
      </c>
      <c r="M3436">
        <v>101.52</v>
      </c>
    </row>
    <row r="3437" spans="2:13" x14ac:dyDescent="0.3">
      <c r="B3437" s="5">
        <v>46357</v>
      </c>
      <c r="C3437" t="s">
        <v>14</v>
      </c>
      <c r="D3437" t="s">
        <v>15</v>
      </c>
      <c r="E3437" t="s">
        <v>22</v>
      </c>
      <c r="F3437" t="s">
        <v>19</v>
      </c>
      <c r="G3437">
        <v>17</v>
      </c>
      <c r="H3437">
        <v>319.02999999999997</v>
      </c>
      <c r="I3437">
        <v>210.53</v>
      </c>
      <c r="J3437">
        <v>12.69</v>
      </c>
      <c r="K3437">
        <v>5423.5099999999993</v>
      </c>
      <c r="L3437">
        <v>3579.01</v>
      </c>
      <c r="M3437">
        <v>215.73</v>
      </c>
    </row>
    <row r="3438" spans="2:13" x14ac:dyDescent="0.3">
      <c r="B3438" s="5">
        <v>46357</v>
      </c>
      <c r="C3438" t="s">
        <v>23</v>
      </c>
      <c r="D3438" t="s">
        <v>15</v>
      </c>
      <c r="E3438" t="s">
        <v>22</v>
      </c>
      <c r="F3438" t="s">
        <v>19</v>
      </c>
      <c r="G3438">
        <v>45</v>
      </c>
      <c r="H3438">
        <v>140.66999999999999</v>
      </c>
      <c r="I3438">
        <v>91.95</v>
      </c>
      <c r="J3438">
        <v>12.66</v>
      </c>
      <c r="K3438">
        <v>6330.15</v>
      </c>
      <c r="L3438">
        <v>4137.75</v>
      </c>
      <c r="M3438">
        <v>569.70000000000005</v>
      </c>
    </row>
    <row r="3439" spans="2:13" x14ac:dyDescent="0.3">
      <c r="B3439" s="5">
        <v>46357</v>
      </c>
      <c r="C3439" t="s">
        <v>24</v>
      </c>
      <c r="D3439" t="s">
        <v>15</v>
      </c>
      <c r="E3439" t="s">
        <v>22</v>
      </c>
      <c r="F3439" t="s">
        <v>19</v>
      </c>
      <c r="G3439">
        <v>19</v>
      </c>
      <c r="H3439">
        <v>233.13</v>
      </c>
      <c r="I3439">
        <v>154.82</v>
      </c>
      <c r="J3439">
        <v>12.74</v>
      </c>
      <c r="K3439">
        <v>4429.47</v>
      </c>
      <c r="L3439">
        <v>2941.58</v>
      </c>
      <c r="M3439">
        <v>242.06</v>
      </c>
    </row>
    <row r="3440" spans="2:13" x14ac:dyDescent="0.3">
      <c r="B3440" s="5">
        <v>46357</v>
      </c>
      <c r="C3440" t="s">
        <v>25</v>
      </c>
      <c r="D3440" t="s">
        <v>15</v>
      </c>
      <c r="E3440" t="s">
        <v>22</v>
      </c>
      <c r="F3440" t="s">
        <v>19</v>
      </c>
      <c r="G3440">
        <v>10</v>
      </c>
      <c r="H3440">
        <v>407.97</v>
      </c>
      <c r="I3440">
        <v>272.36</v>
      </c>
      <c r="J3440">
        <v>12.61</v>
      </c>
      <c r="K3440">
        <v>4079.7000000000003</v>
      </c>
      <c r="L3440">
        <v>2723.6000000000004</v>
      </c>
      <c r="M3440">
        <v>126.1</v>
      </c>
    </row>
    <row r="3441" spans="2:13" x14ac:dyDescent="0.3">
      <c r="B3441" s="5">
        <v>46357</v>
      </c>
      <c r="C3441" t="s">
        <v>31</v>
      </c>
      <c r="D3441" t="s">
        <v>32</v>
      </c>
      <c r="E3441" t="s">
        <v>22</v>
      </c>
      <c r="F3441" t="s">
        <v>19</v>
      </c>
      <c r="G3441">
        <v>46</v>
      </c>
      <c r="H3441">
        <v>93.01</v>
      </c>
      <c r="I3441">
        <v>60.04</v>
      </c>
      <c r="J3441">
        <v>12.69</v>
      </c>
      <c r="K3441">
        <v>4278.46</v>
      </c>
      <c r="L3441">
        <v>2761.84</v>
      </c>
      <c r="M3441">
        <v>583.74</v>
      </c>
    </row>
    <row r="3442" spans="2:13" x14ac:dyDescent="0.3">
      <c r="B3442" s="5">
        <v>46357</v>
      </c>
      <c r="C3442" t="s">
        <v>33</v>
      </c>
      <c r="D3442" t="s">
        <v>32</v>
      </c>
      <c r="E3442" t="s">
        <v>22</v>
      </c>
      <c r="F3442" t="s">
        <v>19</v>
      </c>
      <c r="G3442">
        <v>41</v>
      </c>
      <c r="H3442">
        <v>147.88999999999999</v>
      </c>
      <c r="I3442">
        <v>94.72</v>
      </c>
      <c r="J3442">
        <v>12.83</v>
      </c>
      <c r="K3442">
        <v>6063.49</v>
      </c>
      <c r="L3442">
        <v>3883.52</v>
      </c>
      <c r="M3442">
        <v>526.03</v>
      </c>
    </row>
    <row r="3443" spans="2:13" x14ac:dyDescent="0.3">
      <c r="B3443" s="5">
        <v>46357</v>
      </c>
      <c r="C3443" t="s">
        <v>34</v>
      </c>
      <c r="D3443" t="s">
        <v>32</v>
      </c>
      <c r="E3443" t="s">
        <v>22</v>
      </c>
      <c r="F3443" t="s">
        <v>19</v>
      </c>
      <c r="G3443">
        <v>33</v>
      </c>
      <c r="H3443">
        <v>114.31</v>
      </c>
      <c r="I3443">
        <v>72.849999999999994</v>
      </c>
      <c r="J3443">
        <v>12.69</v>
      </c>
      <c r="K3443">
        <v>3772.23</v>
      </c>
      <c r="L3443">
        <v>2404.0499999999997</v>
      </c>
      <c r="M3443">
        <v>418.77</v>
      </c>
    </row>
    <row r="3444" spans="2:13" x14ac:dyDescent="0.3">
      <c r="B3444" s="5">
        <v>46357</v>
      </c>
      <c r="C3444" t="s">
        <v>35</v>
      </c>
      <c r="D3444" t="s">
        <v>32</v>
      </c>
      <c r="E3444" t="s">
        <v>22</v>
      </c>
      <c r="F3444" t="s">
        <v>19</v>
      </c>
      <c r="G3444">
        <v>8</v>
      </c>
      <c r="H3444">
        <v>223.62</v>
      </c>
      <c r="I3444">
        <v>139.6</v>
      </c>
      <c r="J3444">
        <v>12.76</v>
      </c>
      <c r="K3444">
        <v>1788.96</v>
      </c>
      <c r="L3444">
        <v>1116.8</v>
      </c>
      <c r="M3444">
        <v>102.08</v>
      </c>
    </row>
    <row r="3445" spans="2:13" x14ac:dyDescent="0.3">
      <c r="B3445" s="5">
        <v>46357</v>
      </c>
      <c r="C3445" t="s">
        <v>46</v>
      </c>
      <c r="D3445" t="s">
        <v>47</v>
      </c>
      <c r="E3445" t="s">
        <v>22</v>
      </c>
      <c r="F3445" t="s">
        <v>19</v>
      </c>
      <c r="G3445">
        <v>20</v>
      </c>
      <c r="H3445">
        <v>169.11</v>
      </c>
      <c r="I3445">
        <v>93.43</v>
      </c>
      <c r="J3445">
        <v>12.71</v>
      </c>
      <c r="K3445">
        <v>3382.2000000000003</v>
      </c>
      <c r="L3445">
        <v>1868.6000000000001</v>
      </c>
      <c r="M3445">
        <v>254.20000000000002</v>
      </c>
    </row>
    <row r="3446" spans="2:13" x14ac:dyDescent="0.3">
      <c r="B3446" s="5">
        <v>46357</v>
      </c>
      <c r="C3446" t="s">
        <v>48</v>
      </c>
      <c r="D3446" t="s">
        <v>47</v>
      </c>
      <c r="E3446" t="s">
        <v>22</v>
      </c>
      <c r="F3446" t="s">
        <v>19</v>
      </c>
      <c r="G3446">
        <v>15</v>
      </c>
      <c r="H3446">
        <v>140.59</v>
      </c>
      <c r="I3446">
        <v>76.989999999999995</v>
      </c>
      <c r="J3446">
        <v>12.78</v>
      </c>
      <c r="K3446">
        <v>2108.85</v>
      </c>
      <c r="L3446">
        <v>1154.8499999999999</v>
      </c>
      <c r="M3446">
        <v>191.7</v>
      </c>
    </row>
    <row r="3447" spans="2:13" x14ac:dyDescent="0.3">
      <c r="B3447" s="5">
        <v>46357</v>
      </c>
      <c r="C3447" t="s">
        <v>49</v>
      </c>
      <c r="D3447" t="s">
        <v>47</v>
      </c>
      <c r="E3447" t="s">
        <v>22</v>
      </c>
      <c r="F3447" t="s">
        <v>19</v>
      </c>
      <c r="G3447">
        <v>8</v>
      </c>
      <c r="H3447">
        <v>281.45</v>
      </c>
      <c r="I3447">
        <v>157.72999999999999</v>
      </c>
      <c r="J3447">
        <v>12.73</v>
      </c>
      <c r="K3447">
        <v>2251.6</v>
      </c>
      <c r="L3447">
        <v>1261.8399999999999</v>
      </c>
      <c r="M3447">
        <v>101.84</v>
      </c>
    </row>
    <row r="3448" spans="2:13" x14ac:dyDescent="0.3">
      <c r="B3448" s="5">
        <v>46357</v>
      </c>
      <c r="C3448" t="s">
        <v>50</v>
      </c>
      <c r="D3448" t="s">
        <v>47</v>
      </c>
      <c r="E3448" t="s">
        <v>22</v>
      </c>
      <c r="F3448" t="s">
        <v>19</v>
      </c>
      <c r="G3448">
        <v>24</v>
      </c>
      <c r="H3448">
        <v>102.23</v>
      </c>
      <c r="I3448">
        <v>55.62</v>
      </c>
      <c r="J3448">
        <v>12.63</v>
      </c>
      <c r="K3448">
        <v>2453.52</v>
      </c>
      <c r="L3448">
        <v>1334.8799999999999</v>
      </c>
      <c r="M3448">
        <v>303.12</v>
      </c>
    </row>
    <row r="3449" spans="2:13" x14ac:dyDescent="0.3">
      <c r="B3449" s="5">
        <v>46357</v>
      </c>
      <c r="C3449" t="s">
        <v>41</v>
      </c>
      <c r="D3449" t="s">
        <v>42</v>
      </c>
      <c r="E3449" t="s">
        <v>22</v>
      </c>
      <c r="F3449" t="s">
        <v>19</v>
      </c>
      <c r="G3449">
        <v>17</v>
      </c>
      <c r="H3449">
        <v>223.33</v>
      </c>
      <c r="I3449">
        <v>115.87</v>
      </c>
      <c r="J3449">
        <v>12.76</v>
      </c>
      <c r="K3449">
        <v>3796.61</v>
      </c>
      <c r="L3449">
        <v>1969.79</v>
      </c>
      <c r="M3449">
        <v>216.92</v>
      </c>
    </row>
    <row r="3450" spans="2:13" x14ac:dyDescent="0.3">
      <c r="B3450" s="5">
        <v>46357</v>
      </c>
      <c r="C3450" t="s">
        <v>43</v>
      </c>
      <c r="D3450" t="s">
        <v>42</v>
      </c>
      <c r="E3450" t="s">
        <v>22</v>
      </c>
      <c r="F3450" t="s">
        <v>19</v>
      </c>
      <c r="G3450">
        <v>15</v>
      </c>
      <c r="H3450">
        <v>185.58</v>
      </c>
      <c r="I3450">
        <v>95.16</v>
      </c>
      <c r="J3450">
        <v>12.73</v>
      </c>
      <c r="K3450">
        <v>2783.7000000000003</v>
      </c>
      <c r="L3450">
        <v>1427.3999999999999</v>
      </c>
      <c r="M3450">
        <v>190.95000000000002</v>
      </c>
    </row>
    <row r="3451" spans="2:13" x14ac:dyDescent="0.3">
      <c r="B3451" s="5">
        <v>46357</v>
      </c>
      <c r="C3451" t="s">
        <v>44</v>
      </c>
      <c r="D3451" t="s">
        <v>42</v>
      </c>
      <c r="E3451" t="s">
        <v>22</v>
      </c>
      <c r="F3451" t="s">
        <v>19</v>
      </c>
      <c r="G3451">
        <v>7</v>
      </c>
      <c r="H3451">
        <v>243.14</v>
      </c>
      <c r="I3451">
        <v>127.72</v>
      </c>
      <c r="J3451">
        <v>12.85</v>
      </c>
      <c r="K3451">
        <v>1701.98</v>
      </c>
      <c r="L3451">
        <v>894.04</v>
      </c>
      <c r="M3451">
        <v>89.95</v>
      </c>
    </row>
    <row r="3452" spans="2:13" x14ac:dyDescent="0.3">
      <c r="B3452" s="5">
        <v>46357</v>
      </c>
      <c r="C3452" t="s">
        <v>45</v>
      </c>
      <c r="D3452" t="s">
        <v>42</v>
      </c>
      <c r="E3452" t="s">
        <v>22</v>
      </c>
      <c r="F3452" t="s">
        <v>19</v>
      </c>
      <c r="G3452">
        <v>14</v>
      </c>
      <c r="H3452">
        <v>114.26</v>
      </c>
      <c r="I3452">
        <v>58.11</v>
      </c>
      <c r="J3452">
        <v>12.65</v>
      </c>
      <c r="K3452">
        <v>1599.64</v>
      </c>
      <c r="L3452">
        <v>813.54</v>
      </c>
      <c r="M3452">
        <v>177.1</v>
      </c>
    </row>
    <row r="3453" spans="2:13" x14ac:dyDescent="0.3">
      <c r="B3453" s="5">
        <v>46357</v>
      </c>
      <c r="C3453" t="s">
        <v>26</v>
      </c>
      <c r="D3453" t="s">
        <v>27</v>
      </c>
      <c r="E3453" t="s">
        <v>22</v>
      </c>
      <c r="F3453" t="s">
        <v>19</v>
      </c>
      <c r="G3453">
        <v>30</v>
      </c>
      <c r="H3453">
        <v>157.05000000000001</v>
      </c>
      <c r="I3453">
        <v>98.04</v>
      </c>
      <c r="J3453">
        <v>12.73</v>
      </c>
      <c r="K3453">
        <v>4711.5</v>
      </c>
      <c r="L3453">
        <v>2941.2000000000003</v>
      </c>
      <c r="M3453">
        <v>381.90000000000003</v>
      </c>
    </row>
    <row r="3454" spans="2:13" x14ac:dyDescent="0.3">
      <c r="B3454" s="5">
        <v>46357</v>
      </c>
      <c r="C3454" t="s">
        <v>28</v>
      </c>
      <c r="D3454" t="s">
        <v>27</v>
      </c>
      <c r="E3454" t="s">
        <v>22</v>
      </c>
      <c r="F3454" t="s">
        <v>19</v>
      </c>
      <c r="G3454">
        <v>20</v>
      </c>
      <c r="H3454">
        <v>123.83</v>
      </c>
      <c r="I3454">
        <v>76.099999999999994</v>
      </c>
      <c r="J3454">
        <v>12.8</v>
      </c>
      <c r="K3454">
        <v>2476.6</v>
      </c>
      <c r="L3454">
        <v>1522</v>
      </c>
      <c r="M3454">
        <v>256</v>
      </c>
    </row>
    <row r="3455" spans="2:13" x14ac:dyDescent="0.3">
      <c r="B3455" s="5">
        <v>46357</v>
      </c>
      <c r="C3455" t="s">
        <v>29</v>
      </c>
      <c r="D3455" t="s">
        <v>27</v>
      </c>
      <c r="E3455" t="s">
        <v>22</v>
      </c>
      <c r="F3455" t="s">
        <v>19</v>
      </c>
      <c r="G3455">
        <v>19</v>
      </c>
      <c r="H3455">
        <v>174.21</v>
      </c>
      <c r="I3455">
        <v>109.13</v>
      </c>
      <c r="J3455">
        <v>12.79</v>
      </c>
      <c r="K3455">
        <v>3309.9900000000002</v>
      </c>
      <c r="L3455">
        <v>2073.4699999999998</v>
      </c>
      <c r="M3455">
        <v>243.01</v>
      </c>
    </row>
    <row r="3456" spans="2:13" x14ac:dyDescent="0.3">
      <c r="B3456" s="5">
        <v>46357</v>
      </c>
      <c r="C3456" t="s">
        <v>30</v>
      </c>
      <c r="D3456" t="s">
        <v>27</v>
      </c>
      <c r="E3456" t="s">
        <v>22</v>
      </c>
      <c r="F3456" t="s">
        <v>19</v>
      </c>
      <c r="G3456">
        <v>28</v>
      </c>
      <c r="H3456">
        <v>109.38</v>
      </c>
      <c r="I3456">
        <v>67.84</v>
      </c>
      <c r="J3456">
        <v>12.84</v>
      </c>
      <c r="K3456">
        <v>3062.64</v>
      </c>
      <c r="L3456">
        <v>1899.52</v>
      </c>
      <c r="M3456">
        <v>359.52</v>
      </c>
    </row>
    <row r="3457" spans="2:13" x14ac:dyDescent="0.3">
      <c r="B3457" s="5">
        <v>46357</v>
      </c>
      <c r="C3457" t="s">
        <v>36</v>
      </c>
      <c r="D3457" t="s">
        <v>37</v>
      </c>
      <c r="E3457" t="s">
        <v>22</v>
      </c>
      <c r="F3457" t="s">
        <v>19</v>
      </c>
      <c r="G3457">
        <v>20</v>
      </c>
      <c r="H3457">
        <v>210.13</v>
      </c>
      <c r="I3457">
        <v>141.01</v>
      </c>
      <c r="J3457">
        <v>12.8</v>
      </c>
      <c r="K3457">
        <v>4202.6000000000004</v>
      </c>
      <c r="L3457">
        <v>2820.2</v>
      </c>
      <c r="M3457">
        <v>256</v>
      </c>
    </row>
    <row r="3458" spans="2:13" x14ac:dyDescent="0.3">
      <c r="B3458" s="5">
        <v>46357</v>
      </c>
      <c r="C3458" t="s">
        <v>38</v>
      </c>
      <c r="D3458" t="s">
        <v>37</v>
      </c>
      <c r="E3458" t="s">
        <v>22</v>
      </c>
      <c r="F3458" t="s">
        <v>19</v>
      </c>
      <c r="G3458">
        <v>8</v>
      </c>
      <c r="H3458">
        <v>254.22</v>
      </c>
      <c r="I3458">
        <v>170.42</v>
      </c>
      <c r="J3458">
        <v>12.63</v>
      </c>
      <c r="K3458">
        <v>2033.76</v>
      </c>
      <c r="L3458">
        <v>1363.36</v>
      </c>
      <c r="M3458">
        <v>101.04</v>
      </c>
    </row>
    <row r="3459" spans="2:13" x14ac:dyDescent="0.3">
      <c r="B3459" s="5">
        <v>46357</v>
      </c>
      <c r="C3459" t="s">
        <v>39</v>
      </c>
      <c r="D3459" t="s">
        <v>37</v>
      </c>
      <c r="E3459" t="s">
        <v>22</v>
      </c>
      <c r="F3459" t="s">
        <v>19</v>
      </c>
      <c r="G3459">
        <v>5</v>
      </c>
      <c r="H3459">
        <v>362.25</v>
      </c>
      <c r="I3459">
        <v>240.97</v>
      </c>
      <c r="J3459">
        <v>12.68</v>
      </c>
      <c r="K3459">
        <v>1811.25</v>
      </c>
      <c r="L3459">
        <v>1204.8499999999999</v>
      </c>
      <c r="M3459">
        <v>63.4</v>
      </c>
    </row>
    <row r="3460" spans="2:13" x14ac:dyDescent="0.3">
      <c r="B3460" s="5">
        <v>46357</v>
      </c>
      <c r="C3460" t="s">
        <v>40</v>
      </c>
      <c r="D3460" t="s">
        <v>37</v>
      </c>
      <c r="E3460" t="s">
        <v>22</v>
      </c>
      <c r="F3460" t="s">
        <v>19</v>
      </c>
      <c r="G3460">
        <v>9</v>
      </c>
      <c r="H3460">
        <v>164.09</v>
      </c>
      <c r="I3460">
        <v>109.79</v>
      </c>
      <c r="J3460">
        <v>12.69</v>
      </c>
      <c r="K3460">
        <v>1476.81</v>
      </c>
      <c r="L3460">
        <v>988.11</v>
      </c>
      <c r="M3460">
        <v>114.21</v>
      </c>
    </row>
  </sheetData>
  <phoneticPr fontId="7" type="noConversion"/>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C95A5-4EFD-4EE4-A90B-5B10DA97E9F2}">
  <sheetPr>
    <tabColor rgb="FF98A2B3"/>
  </sheetPr>
  <dimension ref="B1:M9220"/>
  <sheetViews>
    <sheetView zoomScale="90" zoomScaleNormal="90" workbookViewId="0">
      <pane ySplit="4" topLeftCell="A5" activePane="bottomLeft" state="frozen"/>
      <selection pane="bottomLeft"/>
    </sheetView>
  </sheetViews>
  <sheetFormatPr defaultRowHeight="13" x14ac:dyDescent="0.3"/>
  <cols>
    <col min="1" max="1" width="2.69921875" customWidth="1"/>
    <col min="2" max="2" width="10.09765625" bestFit="1" customWidth="1"/>
    <col min="3" max="3" width="6.3984375" bestFit="1" customWidth="1"/>
    <col min="4" max="4" width="13.296875" bestFit="1" customWidth="1"/>
    <col min="5" max="5" width="17.296875" bestFit="1" customWidth="1"/>
    <col min="6" max="6" width="14.796875" bestFit="1" customWidth="1"/>
    <col min="7" max="7" width="7.59765625" bestFit="1" customWidth="1"/>
    <col min="8" max="8" width="11" bestFit="1" customWidth="1"/>
    <col min="9" max="9" width="14.19921875" bestFit="1" customWidth="1"/>
    <col min="10" max="10" width="13.69921875" bestFit="1" customWidth="1"/>
    <col min="11" max="11" width="11" bestFit="1" customWidth="1"/>
    <col min="12" max="12" width="8.8984375" bestFit="1" customWidth="1"/>
  </cols>
  <sheetData>
    <row r="1" spans="2:13" ht="30" customHeight="1" x14ac:dyDescent="0.55000000000000004">
      <c r="B1" s="1" t="s">
        <v>0</v>
      </c>
    </row>
    <row r="2" spans="2:13" x14ac:dyDescent="0.3">
      <c r="B2" s="3" t="s">
        <v>1</v>
      </c>
    </row>
    <row r="4" spans="2:13" x14ac:dyDescent="0.3">
      <c r="B4" s="4" t="s">
        <v>2</v>
      </c>
      <c r="C4" s="4" t="s">
        <v>3</v>
      </c>
      <c r="D4" s="4" t="s">
        <v>4</v>
      </c>
      <c r="E4" s="4" t="s">
        <v>5</v>
      </c>
      <c r="F4" s="4" t="s">
        <v>6</v>
      </c>
      <c r="G4" s="4" t="s">
        <v>7</v>
      </c>
      <c r="H4" s="4" t="s">
        <v>8</v>
      </c>
      <c r="I4" s="4" t="s">
        <v>9</v>
      </c>
      <c r="J4" s="4" t="s">
        <v>10</v>
      </c>
      <c r="K4" s="4" t="s">
        <v>11</v>
      </c>
      <c r="L4" s="4" t="s">
        <v>12</v>
      </c>
      <c r="M4" s="4" t="s">
        <v>13</v>
      </c>
    </row>
    <row r="5" spans="2:13" x14ac:dyDescent="0.3">
      <c r="B5" s="5">
        <v>45292</v>
      </c>
      <c r="C5" s="4" t="s">
        <v>14</v>
      </c>
      <c r="D5" s="4" t="s">
        <v>15</v>
      </c>
      <c r="E5" s="4" t="s">
        <v>16</v>
      </c>
      <c r="F5" s="4" t="s">
        <v>17</v>
      </c>
      <c r="G5" s="6">
        <v>234</v>
      </c>
      <c r="H5" s="7">
        <v>268</v>
      </c>
      <c r="I5" s="8">
        <v>0.01</v>
      </c>
      <c r="J5" s="7">
        <v>61835.54</v>
      </c>
      <c r="K5" s="7">
        <v>198.12</v>
      </c>
      <c r="L5" s="7">
        <v>46360.08</v>
      </c>
      <c r="M5" s="7">
        <v>384.88</v>
      </c>
    </row>
    <row r="6" spans="2:13" x14ac:dyDescent="0.3">
      <c r="B6" s="5">
        <v>45292</v>
      </c>
      <c r="C6" s="4" t="s">
        <v>14</v>
      </c>
      <c r="D6" s="4" t="s">
        <v>15</v>
      </c>
      <c r="E6" s="4" t="s">
        <v>16</v>
      </c>
      <c r="F6" s="4" t="s">
        <v>18</v>
      </c>
      <c r="G6" s="6">
        <v>78</v>
      </c>
      <c r="H6" s="7">
        <v>268</v>
      </c>
      <c r="I6" s="8">
        <v>0</v>
      </c>
      <c r="J6" s="7">
        <v>20778.740000000002</v>
      </c>
      <c r="K6" s="7">
        <v>198.52</v>
      </c>
      <c r="L6" s="7">
        <v>15484.56</v>
      </c>
      <c r="M6" s="7">
        <v>272.36</v>
      </c>
    </row>
    <row r="7" spans="2:13" x14ac:dyDescent="0.3">
      <c r="B7" s="5">
        <v>45292</v>
      </c>
      <c r="C7" s="4" t="s">
        <v>14</v>
      </c>
      <c r="D7" s="4" t="s">
        <v>15</v>
      </c>
      <c r="E7" s="4" t="s">
        <v>16</v>
      </c>
      <c r="F7" s="4" t="s">
        <v>19</v>
      </c>
      <c r="G7" s="6">
        <v>82</v>
      </c>
      <c r="H7" s="7">
        <v>268</v>
      </c>
      <c r="I7" s="8">
        <v>0.01</v>
      </c>
      <c r="J7" s="7">
        <v>21625.439999999999</v>
      </c>
      <c r="K7" s="7">
        <v>198.91</v>
      </c>
      <c r="L7" s="7">
        <v>16310.62</v>
      </c>
      <c r="M7" s="7">
        <v>312.76</v>
      </c>
    </row>
    <row r="8" spans="2:13" x14ac:dyDescent="0.3">
      <c r="B8" s="5">
        <v>45292</v>
      </c>
      <c r="C8" s="4" t="s">
        <v>14</v>
      </c>
      <c r="D8" s="4" t="s">
        <v>15</v>
      </c>
      <c r="E8" s="4" t="s">
        <v>20</v>
      </c>
      <c r="F8" s="4" t="s">
        <v>17</v>
      </c>
      <c r="G8" s="6">
        <v>153</v>
      </c>
      <c r="H8" s="7">
        <v>268</v>
      </c>
      <c r="I8" s="8">
        <v>0.04</v>
      </c>
      <c r="J8" s="7">
        <v>34501.620000000003</v>
      </c>
      <c r="K8" s="7">
        <v>198.32</v>
      </c>
      <c r="L8" s="7">
        <v>30342.959999999999</v>
      </c>
      <c r="M8" s="7">
        <v>239.17</v>
      </c>
    </row>
    <row r="9" spans="2:13" x14ac:dyDescent="0.3">
      <c r="B9" s="5">
        <v>45292</v>
      </c>
      <c r="C9" s="4" t="s">
        <v>14</v>
      </c>
      <c r="D9" s="4" t="s">
        <v>15</v>
      </c>
      <c r="E9" s="4" t="s">
        <v>20</v>
      </c>
      <c r="F9" s="4" t="s">
        <v>18</v>
      </c>
      <c r="G9" s="6">
        <v>54</v>
      </c>
      <c r="H9" s="7">
        <v>268</v>
      </c>
      <c r="I9" s="8">
        <v>0</v>
      </c>
      <c r="J9" s="7">
        <v>12709.85</v>
      </c>
      <c r="K9" s="7">
        <v>198.12</v>
      </c>
      <c r="L9" s="7">
        <v>10698.48</v>
      </c>
      <c r="M9" s="7">
        <v>181.58</v>
      </c>
    </row>
    <row r="10" spans="2:13" x14ac:dyDescent="0.3">
      <c r="B10" s="5">
        <v>45292</v>
      </c>
      <c r="C10" s="4" t="s">
        <v>14</v>
      </c>
      <c r="D10" s="4" t="s">
        <v>15</v>
      </c>
      <c r="E10" s="4" t="s">
        <v>20</v>
      </c>
      <c r="F10" s="4" t="s">
        <v>19</v>
      </c>
      <c r="G10" s="6">
        <v>56</v>
      </c>
      <c r="H10" s="7">
        <v>268</v>
      </c>
      <c r="I10" s="8">
        <v>0.01</v>
      </c>
      <c r="J10" s="7">
        <v>13100.75</v>
      </c>
      <c r="K10" s="7">
        <v>198.52</v>
      </c>
      <c r="L10" s="7">
        <v>11117.12</v>
      </c>
      <c r="M10" s="7">
        <v>223.42</v>
      </c>
    </row>
    <row r="11" spans="2:13" x14ac:dyDescent="0.3">
      <c r="B11" s="5">
        <v>45292</v>
      </c>
      <c r="C11" s="4" t="s">
        <v>14</v>
      </c>
      <c r="D11" s="4" t="s">
        <v>15</v>
      </c>
      <c r="E11" s="4" t="s">
        <v>21</v>
      </c>
      <c r="F11" s="4" t="s">
        <v>17</v>
      </c>
      <c r="G11" s="6">
        <v>93</v>
      </c>
      <c r="H11" s="7">
        <v>268</v>
      </c>
      <c r="I11" s="8">
        <v>0.01</v>
      </c>
      <c r="J11" s="7">
        <v>23440.1</v>
      </c>
      <c r="K11" s="7">
        <v>198.91</v>
      </c>
      <c r="L11" s="7">
        <v>18498.63</v>
      </c>
      <c r="M11" s="7">
        <v>150.29</v>
      </c>
    </row>
    <row r="12" spans="2:13" x14ac:dyDescent="0.3">
      <c r="B12" s="5">
        <v>45292</v>
      </c>
      <c r="C12" s="4" t="s">
        <v>14</v>
      </c>
      <c r="D12" s="4" t="s">
        <v>15</v>
      </c>
      <c r="E12" s="4" t="s">
        <v>21</v>
      </c>
      <c r="F12" s="4" t="s">
        <v>18</v>
      </c>
      <c r="G12" s="6">
        <v>33</v>
      </c>
      <c r="H12" s="7">
        <v>268</v>
      </c>
      <c r="I12" s="8">
        <v>0.01</v>
      </c>
      <c r="J12" s="7">
        <v>8317.92</v>
      </c>
      <c r="K12" s="7">
        <v>198.12</v>
      </c>
      <c r="L12" s="7">
        <v>6537.96</v>
      </c>
      <c r="M12" s="7">
        <v>112.2</v>
      </c>
    </row>
    <row r="13" spans="2:13" x14ac:dyDescent="0.3">
      <c r="B13" s="5">
        <v>45292</v>
      </c>
      <c r="C13" s="4" t="s">
        <v>14</v>
      </c>
      <c r="D13" s="4" t="s">
        <v>15</v>
      </c>
      <c r="E13" s="4" t="s">
        <v>21</v>
      </c>
      <c r="F13" s="4" t="s">
        <v>19</v>
      </c>
      <c r="G13" s="6">
        <v>34</v>
      </c>
      <c r="H13" s="7">
        <v>268</v>
      </c>
      <c r="I13" s="8">
        <v>0.01</v>
      </c>
      <c r="J13" s="7">
        <v>8560.66</v>
      </c>
      <c r="K13" s="7">
        <v>198.72</v>
      </c>
      <c r="L13" s="7">
        <v>6756.48</v>
      </c>
      <c r="M13" s="7">
        <v>130.61000000000001</v>
      </c>
    </row>
    <row r="14" spans="2:13" x14ac:dyDescent="0.3">
      <c r="B14" s="5">
        <v>45292</v>
      </c>
      <c r="C14" s="4" t="s">
        <v>14</v>
      </c>
      <c r="D14" s="4" t="s">
        <v>15</v>
      </c>
      <c r="E14" s="4" t="s">
        <v>22</v>
      </c>
      <c r="F14" s="4" t="s">
        <v>17</v>
      </c>
      <c r="G14" s="6">
        <v>39</v>
      </c>
      <c r="H14" s="7">
        <v>268</v>
      </c>
      <c r="I14" s="8">
        <v>0.01</v>
      </c>
      <c r="J14" s="7">
        <v>11589.18</v>
      </c>
      <c r="K14" s="7">
        <v>197.92</v>
      </c>
      <c r="L14" s="7">
        <v>7718.88</v>
      </c>
      <c r="M14" s="7">
        <v>392.32</v>
      </c>
    </row>
    <row r="15" spans="2:13" x14ac:dyDescent="0.3">
      <c r="B15" s="5">
        <v>45292</v>
      </c>
      <c r="C15" s="4" t="s">
        <v>14</v>
      </c>
      <c r="D15" s="4" t="s">
        <v>15</v>
      </c>
      <c r="E15" s="4" t="s">
        <v>22</v>
      </c>
      <c r="F15" s="4" t="s">
        <v>18</v>
      </c>
      <c r="G15" s="6">
        <v>15</v>
      </c>
      <c r="H15" s="7">
        <v>268</v>
      </c>
      <c r="I15" s="8">
        <v>0.01</v>
      </c>
      <c r="J15" s="7">
        <v>4475.41</v>
      </c>
      <c r="K15" s="7">
        <v>197.92</v>
      </c>
      <c r="L15" s="7">
        <v>2968.8</v>
      </c>
      <c r="M15" s="7">
        <v>174.22</v>
      </c>
    </row>
    <row r="16" spans="2:13" x14ac:dyDescent="0.3">
      <c r="B16" s="5">
        <v>45292</v>
      </c>
      <c r="C16" s="4" t="s">
        <v>14</v>
      </c>
      <c r="D16" s="4" t="s">
        <v>15</v>
      </c>
      <c r="E16" s="4" t="s">
        <v>22</v>
      </c>
      <c r="F16" s="4" t="s">
        <v>19</v>
      </c>
      <c r="G16" s="6">
        <v>14</v>
      </c>
      <c r="H16" s="7">
        <v>268</v>
      </c>
      <c r="I16" s="8">
        <v>0.01</v>
      </c>
      <c r="J16" s="7">
        <v>4143.46</v>
      </c>
      <c r="K16" s="7">
        <v>198.52</v>
      </c>
      <c r="L16" s="7">
        <v>2779.28</v>
      </c>
      <c r="M16" s="7">
        <v>169.61</v>
      </c>
    </row>
    <row r="17" spans="2:13" x14ac:dyDescent="0.3">
      <c r="B17" s="5">
        <v>45292</v>
      </c>
      <c r="C17" s="4" t="s">
        <v>23</v>
      </c>
      <c r="D17" s="4" t="s">
        <v>15</v>
      </c>
      <c r="E17" s="4" t="s">
        <v>16</v>
      </c>
      <c r="F17" s="4" t="s">
        <v>17</v>
      </c>
      <c r="G17" s="6">
        <v>600</v>
      </c>
      <c r="H17" s="7">
        <v>118</v>
      </c>
      <c r="I17" s="8">
        <v>0</v>
      </c>
      <c r="J17" s="7">
        <v>70870.38</v>
      </c>
      <c r="K17" s="7">
        <v>86.82</v>
      </c>
      <c r="L17" s="7">
        <v>52092</v>
      </c>
      <c r="M17" s="7">
        <v>980.16</v>
      </c>
    </row>
    <row r="18" spans="2:13" x14ac:dyDescent="0.3">
      <c r="B18" s="5">
        <v>45292</v>
      </c>
      <c r="C18" s="4" t="s">
        <v>23</v>
      </c>
      <c r="D18" s="4" t="s">
        <v>15</v>
      </c>
      <c r="E18" s="4" t="s">
        <v>16</v>
      </c>
      <c r="F18" s="4" t="s">
        <v>18</v>
      </c>
      <c r="G18" s="6">
        <v>217</v>
      </c>
      <c r="H18" s="7">
        <v>118</v>
      </c>
      <c r="I18" s="8">
        <v>0.01</v>
      </c>
      <c r="J18" s="7">
        <v>25146.53</v>
      </c>
      <c r="K18" s="7">
        <v>86.73</v>
      </c>
      <c r="L18" s="7">
        <v>18820.41</v>
      </c>
      <c r="M18" s="7">
        <v>740.01</v>
      </c>
    </row>
    <row r="19" spans="2:13" x14ac:dyDescent="0.3">
      <c r="B19" s="5">
        <v>45292</v>
      </c>
      <c r="C19" s="4" t="s">
        <v>23</v>
      </c>
      <c r="D19" s="4" t="s">
        <v>15</v>
      </c>
      <c r="E19" s="4" t="s">
        <v>16</v>
      </c>
      <c r="F19" s="4" t="s">
        <v>19</v>
      </c>
      <c r="G19" s="6">
        <v>210</v>
      </c>
      <c r="H19" s="7">
        <v>118</v>
      </c>
      <c r="I19" s="8">
        <v>0.01</v>
      </c>
      <c r="J19" s="7">
        <v>24483.14</v>
      </c>
      <c r="K19" s="7">
        <v>86.82</v>
      </c>
      <c r="L19" s="7">
        <v>18232.2</v>
      </c>
      <c r="M19" s="7">
        <v>827.19</v>
      </c>
    </row>
    <row r="20" spans="2:13" x14ac:dyDescent="0.3">
      <c r="B20" s="5">
        <v>45292</v>
      </c>
      <c r="C20" s="4" t="s">
        <v>23</v>
      </c>
      <c r="D20" s="4" t="s">
        <v>15</v>
      </c>
      <c r="E20" s="4" t="s">
        <v>20</v>
      </c>
      <c r="F20" s="4" t="s">
        <v>17</v>
      </c>
      <c r="G20" s="6">
        <v>408</v>
      </c>
      <c r="H20" s="7">
        <v>118</v>
      </c>
      <c r="I20" s="8">
        <v>0.03</v>
      </c>
      <c r="J20" s="7">
        <v>41388.980000000003</v>
      </c>
      <c r="K20" s="7">
        <v>86.82</v>
      </c>
      <c r="L20" s="7">
        <v>35422.559999999998</v>
      </c>
      <c r="M20" s="7">
        <v>661.29</v>
      </c>
    </row>
    <row r="21" spans="2:13" x14ac:dyDescent="0.3">
      <c r="B21" s="5">
        <v>45292</v>
      </c>
      <c r="C21" s="4" t="s">
        <v>23</v>
      </c>
      <c r="D21" s="4" t="s">
        <v>15</v>
      </c>
      <c r="E21" s="4" t="s">
        <v>20</v>
      </c>
      <c r="F21" s="4" t="s">
        <v>18</v>
      </c>
      <c r="G21" s="6">
        <v>151</v>
      </c>
      <c r="H21" s="7">
        <v>118</v>
      </c>
      <c r="I21" s="8">
        <v>0</v>
      </c>
      <c r="J21" s="7">
        <v>15632.83</v>
      </c>
      <c r="K21" s="7">
        <v>86.73</v>
      </c>
      <c r="L21" s="7">
        <v>13096.23</v>
      </c>
      <c r="M21" s="7">
        <v>513.4</v>
      </c>
    </row>
    <row r="22" spans="2:13" x14ac:dyDescent="0.3">
      <c r="B22" s="5">
        <v>45292</v>
      </c>
      <c r="C22" s="4" t="s">
        <v>23</v>
      </c>
      <c r="D22" s="4" t="s">
        <v>15</v>
      </c>
      <c r="E22" s="4" t="s">
        <v>20</v>
      </c>
      <c r="F22" s="4" t="s">
        <v>19</v>
      </c>
      <c r="G22" s="6">
        <v>143</v>
      </c>
      <c r="H22" s="7">
        <v>118</v>
      </c>
      <c r="I22" s="8">
        <v>0.04</v>
      </c>
      <c r="J22" s="7">
        <v>14328.87</v>
      </c>
      <c r="K22" s="7">
        <v>86.56</v>
      </c>
      <c r="L22" s="7">
        <v>12378.08</v>
      </c>
      <c r="M22" s="7">
        <v>556.58000000000004</v>
      </c>
    </row>
    <row r="23" spans="2:13" x14ac:dyDescent="0.3">
      <c r="B23" s="5">
        <v>45292</v>
      </c>
      <c r="C23" s="4" t="s">
        <v>23</v>
      </c>
      <c r="D23" s="4" t="s">
        <v>15</v>
      </c>
      <c r="E23" s="4" t="s">
        <v>21</v>
      </c>
      <c r="F23" s="4" t="s">
        <v>17</v>
      </c>
      <c r="G23" s="6">
        <v>236</v>
      </c>
      <c r="H23" s="7">
        <v>118</v>
      </c>
      <c r="I23" s="8">
        <v>0.01</v>
      </c>
      <c r="J23" s="7">
        <v>26270.68</v>
      </c>
      <c r="K23" s="7">
        <v>86.99</v>
      </c>
      <c r="L23" s="7">
        <v>20529.64</v>
      </c>
      <c r="M23" s="7">
        <v>379.87</v>
      </c>
    </row>
    <row r="24" spans="2:13" x14ac:dyDescent="0.3">
      <c r="B24" s="5">
        <v>45292</v>
      </c>
      <c r="C24" s="4" t="s">
        <v>23</v>
      </c>
      <c r="D24" s="4" t="s">
        <v>15</v>
      </c>
      <c r="E24" s="4" t="s">
        <v>21</v>
      </c>
      <c r="F24" s="4" t="s">
        <v>18</v>
      </c>
      <c r="G24" s="6">
        <v>87</v>
      </c>
      <c r="H24" s="7">
        <v>118</v>
      </c>
      <c r="I24" s="8">
        <v>0.01</v>
      </c>
      <c r="J24" s="7">
        <v>9645.52</v>
      </c>
      <c r="K24" s="7">
        <v>86.9</v>
      </c>
      <c r="L24" s="7">
        <v>7560.3</v>
      </c>
      <c r="M24" s="7">
        <v>298.17</v>
      </c>
    </row>
    <row r="25" spans="2:13" x14ac:dyDescent="0.3">
      <c r="B25" s="5">
        <v>45292</v>
      </c>
      <c r="C25" s="4" t="s">
        <v>23</v>
      </c>
      <c r="D25" s="4" t="s">
        <v>15</v>
      </c>
      <c r="E25" s="4" t="s">
        <v>21</v>
      </c>
      <c r="F25" s="4" t="s">
        <v>19</v>
      </c>
      <c r="G25" s="6">
        <v>87</v>
      </c>
      <c r="H25" s="7">
        <v>118</v>
      </c>
      <c r="I25" s="8">
        <v>0.01</v>
      </c>
      <c r="J25" s="7">
        <v>9606.76</v>
      </c>
      <c r="K25" s="7">
        <v>86.64</v>
      </c>
      <c r="L25" s="7">
        <v>7537.68</v>
      </c>
      <c r="M25" s="7">
        <v>342.69</v>
      </c>
    </row>
    <row r="26" spans="2:13" x14ac:dyDescent="0.3">
      <c r="B26" s="5">
        <v>45292</v>
      </c>
      <c r="C26" s="4" t="s">
        <v>23</v>
      </c>
      <c r="D26" s="4" t="s">
        <v>15</v>
      </c>
      <c r="E26" s="4" t="s">
        <v>22</v>
      </c>
      <c r="F26" s="4" t="s">
        <v>17</v>
      </c>
      <c r="G26" s="6">
        <v>113</v>
      </c>
      <c r="H26" s="7">
        <v>118</v>
      </c>
      <c r="I26" s="8">
        <v>0</v>
      </c>
      <c r="J26" s="7">
        <v>14904.21</v>
      </c>
      <c r="K26" s="7">
        <v>86.9</v>
      </c>
      <c r="L26" s="7">
        <v>9819.7000000000007</v>
      </c>
      <c r="M26" s="7">
        <v>1149.29</v>
      </c>
    </row>
    <row r="27" spans="2:13" x14ac:dyDescent="0.3">
      <c r="B27" s="5">
        <v>45292</v>
      </c>
      <c r="C27" s="4" t="s">
        <v>23</v>
      </c>
      <c r="D27" s="4" t="s">
        <v>15</v>
      </c>
      <c r="E27" s="4" t="s">
        <v>22</v>
      </c>
      <c r="F27" s="4" t="s">
        <v>18</v>
      </c>
      <c r="G27" s="6">
        <v>38</v>
      </c>
      <c r="H27" s="7">
        <v>118</v>
      </c>
      <c r="I27" s="8">
        <v>0.01</v>
      </c>
      <c r="J27" s="7">
        <v>4961.95</v>
      </c>
      <c r="K27" s="7">
        <v>86.9</v>
      </c>
      <c r="L27" s="7">
        <v>3302.2</v>
      </c>
      <c r="M27" s="7">
        <v>455.37</v>
      </c>
    </row>
    <row r="28" spans="2:13" x14ac:dyDescent="0.3">
      <c r="B28" s="5">
        <v>45292</v>
      </c>
      <c r="C28" s="4" t="s">
        <v>23</v>
      </c>
      <c r="D28" s="4" t="s">
        <v>15</v>
      </c>
      <c r="E28" s="4" t="s">
        <v>22</v>
      </c>
      <c r="F28" s="4" t="s">
        <v>19</v>
      </c>
      <c r="G28" s="6">
        <v>40</v>
      </c>
      <c r="H28" s="7">
        <v>118</v>
      </c>
      <c r="I28" s="8">
        <v>0.01</v>
      </c>
      <c r="J28" s="7">
        <v>5207.34</v>
      </c>
      <c r="K28" s="7">
        <v>86.9</v>
      </c>
      <c r="L28" s="7">
        <v>3476</v>
      </c>
      <c r="M28" s="7">
        <v>486.58</v>
      </c>
    </row>
    <row r="29" spans="2:13" x14ac:dyDescent="0.3">
      <c r="B29" s="5">
        <v>45292</v>
      </c>
      <c r="C29" s="4" t="s">
        <v>24</v>
      </c>
      <c r="D29" s="4" t="s">
        <v>15</v>
      </c>
      <c r="E29" s="4" t="s">
        <v>16</v>
      </c>
      <c r="F29" s="4" t="s">
        <v>17</v>
      </c>
      <c r="G29" s="6">
        <v>271</v>
      </c>
      <c r="H29" s="7">
        <v>196</v>
      </c>
      <c r="I29" s="8">
        <v>0</v>
      </c>
      <c r="J29" s="7">
        <v>52956.65</v>
      </c>
      <c r="K29" s="7">
        <v>146.31</v>
      </c>
      <c r="L29" s="7">
        <v>39650.01</v>
      </c>
      <c r="M29" s="7">
        <v>420.59</v>
      </c>
    </row>
    <row r="30" spans="2:13" x14ac:dyDescent="0.3">
      <c r="B30" s="5">
        <v>45292</v>
      </c>
      <c r="C30" s="4" t="s">
        <v>24</v>
      </c>
      <c r="D30" s="4" t="s">
        <v>15</v>
      </c>
      <c r="E30" s="4" t="s">
        <v>16</v>
      </c>
      <c r="F30" s="4" t="s">
        <v>18</v>
      </c>
      <c r="G30" s="6">
        <v>100</v>
      </c>
      <c r="H30" s="7">
        <v>196</v>
      </c>
      <c r="I30" s="8">
        <v>0.01</v>
      </c>
      <c r="J30" s="7">
        <v>19267.39</v>
      </c>
      <c r="K30" s="7">
        <v>146.31</v>
      </c>
      <c r="L30" s="7">
        <v>14631</v>
      </c>
      <c r="M30" s="7">
        <v>341.36</v>
      </c>
    </row>
    <row r="31" spans="2:13" x14ac:dyDescent="0.3">
      <c r="B31" s="5">
        <v>45292</v>
      </c>
      <c r="C31" s="4" t="s">
        <v>24</v>
      </c>
      <c r="D31" s="4" t="s">
        <v>15</v>
      </c>
      <c r="E31" s="4" t="s">
        <v>16</v>
      </c>
      <c r="F31" s="4" t="s">
        <v>19</v>
      </c>
      <c r="G31" s="6">
        <v>92</v>
      </c>
      <c r="H31" s="7">
        <v>196</v>
      </c>
      <c r="I31" s="8">
        <v>0</v>
      </c>
      <c r="J31" s="7">
        <v>18050</v>
      </c>
      <c r="K31" s="7">
        <v>146.31</v>
      </c>
      <c r="L31" s="7">
        <v>13460.52</v>
      </c>
      <c r="M31" s="7">
        <v>349.83</v>
      </c>
    </row>
    <row r="32" spans="2:13" x14ac:dyDescent="0.3">
      <c r="B32" s="5">
        <v>45292</v>
      </c>
      <c r="C32" s="4" t="s">
        <v>24</v>
      </c>
      <c r="D32" s="4" t="s">
        <v>15</v>
      </c>
      <c r="E32" s="4" t="s">
        <v>20</v>
      </c>
      <c r="F32" s="4" t="s">
        <v>17</v>
      </c>
      <c r="G32" s="6">
        <v>186</v>
      </c>
      <c r="H32" s="7">
        <v>196</v>
      </c>
      <c r="I32" s="8">
        <v>0.03</v>
      </c>
      <c r="J32" s="7">
        <v>31087.72</v>
      </c>
      <c r="K32" s="7">
        <v>145.72999999999999</v>
      </c>
      <c r="L32" s="7">
        <v>27105.78</v>
      </c>
      <c r="M32" s="7">
        <v>296.41000000000003</v>
      </c>
    </row>
    <row r="33" spans="2:13" x14ac:dyDescent="0.3">
      <c r="B33" s="5">
        <v>45292</v>
      </c>
      <c r="C33" s="4" t="s">
        <v>24</v>
      </c>
      <c r="D33" s="4" t="s">
        <v>15</v>
      </c>
      <c r="E33" s="4" t="s">
        <v>20</v>
      </c>
      <c r="F33" s="4" t="s">
        <v>18</v>
      </c>
      <c r="G33" s="6">
        <v>68</v>
      </c>
      <c r="H33" s="7">
        <v>196</v>
      </c>
      <c r="I33" s="8">
        <v>0.03</v>
      </c>
      <c r="J33" s="7">
        <v>11341.97</v>
      </c>
      <c r="K33" s="7">
        <v>145.72999999999999</v>
      </c>
      <c r="L33" s="7">
        <v>9909.64</v>
      </c>
      <c r="M33" s="7">
        <v>230.28</v>
      </c>
    </row>
    <row r="34" spans="2:13" x14ac:dyDescent="0.3">
      <c r="B34" s="5">
        <v>45292</v>
      </c>
      <c r="C34" s="4" t="s">
        <v>24</v>
      </c>
      <c r="D34" s="4" t="s">
        <v>15</v>
      </c>
      <c r="E34" s="4" t="s">
        <v>20</v>
      </c>
      <c r="F34" s="4" t="s">
        <v>19</v>
      </c>
      <c r="G34" s="6">
        <v>66</v>
      </c>
      <c r="H34" s="7">
        <v>196</v>
      </c>
      <c r="I34" s="8">
        <v>0.03</v>
      </c>
      <c r="J34" s="7">
        <v>10986.34</v>
      </c>
      <c r="K34" s="7">
        <v>146.31</v>
      </c>
      <c r="L34" s="7">
        <v>9656.4599999999991</v>
      </c>
      <c r="M34" s="7">
        <v>256.11</v>
      </c>
    </row>
    <row r="35" spans="2:13" x14ac:dyDescent="0.3">
      <c r="B35" s="5">
        <v>45292</v>
      </c>
      <c r="C35" s="4" t="s">
        <v>24</v>
      </c>
      <c r="D35" s="4" t="s">
        <v>15</v>
      </c>
      <c r="E35" s="4" t="s">
        <v>21</v>
      </c>
      <c r="F35" s="4" t="s">
        <v>17</v>
      </c>
      <c r="G35" s="6">
        <v>107</v>
      </c>
      <c r="H35" s="7">
        <v>196</v>
      </c>
      <c r="I35" s="8">
        <v>0.01</v>
      </c>
      <c r="J35" s="7">
        <v>19783.34</v>
      </c>
      <c r="K35" s="7">
        <v>146.16999999999999</v>
      </c>
      <c r="L35" s="7">
        <v>15640.19</v>
      </c>
      <c r="M35" s="7">
        <v>168.12</v>
      </c>
    </row>
    <row r="36" spans="2:13" x14ac:dyDescent="0.3">
      <c r="B36" s="5">
        <v>45292</v>
      </c>
      <c r="C36" s="4" t="s">
        <v>24</v>
      </c>
      <c r="D36" s="4" t="s">
        <v>15</v>
      </c>
      <c r="E36" s="4" t="s">
        <v>21</v>
      </c>
      <c r="F36" s="4" t="s">
        <v>18</v>
      </c>
      <c r="G36" s="6">
        <v>38</v>
      </c>
      <c r="H36" s="7">
        <v>196</v>
      </c>
      <c r="I36" s="8">
        <v>0</v>
      </c>
      <c r="J36" s="7">
        <v>7054.37</v>
      </c>
      <c r="K36" s="7">
        <v>146.31</v>
      </c>
      <c r="L36" s="7">
        <v>5559.78</v>
      </c>
      <c r="M36" s="7">
        <v>126.1</v>
      </c>
    </row>
    <row r="37" spans="2:13" x14ac:dyDescent="0.3">
      <c r="B37" s="5">
        <v>45292</v>
      </c>
      <c r="C37" s="4" t="s">
        <v>24</v>
      </c>
      <c r="D37" s="4" t="s">
        <v>15</v>
      </c>
      <c r="E37" s="4" t="s">
        <v>21</v>
      </c>
      <c r="F37" s="4" t="s">
        <v>19</v>
      </c>
      <c r="G37" s="6">
        <v>38</v>
      </c>
      <c r="H37" s="7">
        <v>196</v>
      </c>
      <c r="I37" s="8">
        <v>0</v>
      </c>
      <c r="J37" s="7">
        <v>7040.26</v>
      </c>
      <c r="K37" s="7">
        <v>146.02000000000001</v>
      </c>
      <c r="L37" s="7">
        <v>5548.76</v>
      </c>
      <c r="M37" s="7">
        <v>149.83000000000001</v>
      </c>
    </row>
    <row r="38" spans="2:13" x14ac:dyDescent="0.3">
      <c r="B38" s="5">
        <v>45292</v>
      </c>
      <c r="C38" s="4" t="s">
        <v>24</v>
      </c>
      <c r="D38" s="4" t="s">
        <v>15</v>
      </c>
      <c r="E38" s="4" t="s">
        <v>22</v>
      </c>
      <c r="F38" s="4" t="s">
        <v>17</v>
      </c>
      <c r="G38" s="6">
        <v>49</v>
      </c>
      <c r="H38" s="7">
        <v>196</v>
      </c>
      <c r="I38" s="8">
        <v>0.01</v>
      </c>
      <c r="J38" s="7">
        <v>10627.26</v>
      </c>
      <c r="K38" s="7">
        <v>145.87</v>
      </c>
      <c r="L38" s="7">
        <v>7147.63</v>
      </c>
      <c r="M38" s="7">
        <v>501.33</v>
      </c>
    </row>
    <row r="39" spans="2:13" x14ac:dyDescent="0.3">
      <c r="B39" s="5">
        <v>45292</v>
      </c>
      <c r="C39" s="4" t="s">
        <v>24</v>
      </c>
      <c r="D39" s="4" t="s">
        <v>15</v>
      </c>
      <c r="E39" s="4" t="s">
        <v>22</v>
      </c>
      <c r="F39" s="4" t="s">
        <v>18</v>
      </c>
      <c r="G39" s="6">
        <v>18</v>
      </c>
      <c r="H39" s="7">
        <v>196</v>
      </c>
      <c r="I39" s="8">
        <v>0.01</v>
      </c>
      <c r="J39" s="7">
        <v>3907.66</v>
      </c>
      <c r="K39" s="7">
        <v>145.72999999999999</v>
      </c>
      <c r="L39" s="7">
        <v>2623.14</v>
      </c>
      <c r="M39" s="7">
        <v>209.06</v>
      </c>
    </row>
    <row r="40" spans="2:13" x14ac:dyDescent="0.3">
      <c r="B40" s="5">
        <v>45292</v>
      </c>
      <c r="C40" s="4" t="s">
        <v>24</v>
      </c>
      <c r="D40" s="4" t="s">
        <v>15</v>
      </c>
      <c r="E40" s="4" t="s">
        <v>22</v>
      </c>
      <c r="F40" s="4" t="s">
        <v>19</v>
      </c>
      <c r="G40" s="6">
        <v>17</v>
      </c>
      <c r="H40" s="7">
        <v>196</v>
      </c>
      <c r="I40" s="8">
        <v>0</v>
      </c>
      <c r="J40" s="7">
        <v>3709.48</v>
      </c>
      <c r="K40" s="7">
        <v>146.02000000000001</v>
      </c>
      <c r="L40" s="7">
        <v>2482.34</v>
      </c>
      <c r="M40" s="7">
        <v>213.54</v>
      </c>
    </row>
    <row r="41" spans="2:13" x14ac:dyDescent="0.3">
      <c r="B41" s="5">
        <v>45292</v>
      </c>
      <c r="C41" s="4" t="s">
        <v>25</v>
      </c>
      <c r="D41" s="4" t="s">
        <v>15</v>
      </c>
      <c r="E41" s="4" t="s">
        <v>16</v>
      </c>
      <c r="F41" s="4" t="s">
        <v>17</v>
      </c>
      <c r="G41" s="6">
        <v>125</v>
      </c>
      <c r="H41" s="7">
        <v>342</v>
      </c>
      <c r="I41" s="8">
        <v>0.01</v>
      </c>
      <c r="J41" s="7">
        <v>42238.15</v>
      </c>
      <c r="K41" s="7">
        <v>257.01</v>
      </c>
      <c r="L41" s="7">
        <v>32126.25</v>
      </c>
      <c r="M41" s="7">
        <v>197.6</v>
      </c>
    </row>
    <row r="42" spans="2:13" x14ac:dyDescent="0.3">
      <c r="B42" s="5">
        <v>45292</v>
      </c>
      <c r="C42" s="4" t="s">
        <v>25</v>
      </c>
      <c r="D42" s="4" t="s">
        <v>15</v>
      </c>
      <c r="E42" s="4" t="s">
        <v>16</v>
      </c>
      <c r="F42" s="4" t="s">
        <v>18</v>
      </c>
      <c r="G42" s="6">
        <v>43</v>
      </c>
      <c r="H42" s="7">
        <v>342</v>
      </c>
      <c r="I42" s="8">
        <v>0</v>
      </c>
      <c r="J42" s="7">
        <v>14588.59</v>
      </c>
      <c r="K42" s="7">
        <v>256.76</v>
      </c>
      <c r="L42" s="7">
        <v>11040.68</v>
      </c>
      <c r="M42" s="7">
        <v>144.44999999999999</v>
      </c>
    </row>
    <row r="43" spans="2:13" x14ac:dyDescent="0.3">
      <c r="B43" s="5">
        <v>45292</v>
      </c>
      <c r="C43" s="4" t="s">
        <v>25</v>
      </c>
      <c r="D43" s="4" t="s">
        <v>15</v>
      </c>
      <c r="E43" s="4" t="s">
        <v>16</v>
      </c>
      <c r="F43" s="4" t="s">
        <v>19</v>
      </c>
      <c r="G43" s="6">
        <v>45</v>
      </c>
      <c r="H43" s="7">
        <v>342</v>
      </c>
      <c r="I43" s="8">
        <v>0.01</v>
      </c>
      <c r="J43" s="7">
        <v>15358.85</v>
      </c>
      <c r="K43" s="7">
        <v>257.27</v>
      </c>
      <c r="L43" s="7">
        <v>11577.15</v>
      </c>
      <c r="M43" s="7">
        <v>176.55</v>
      </c>
    </row>
    <row r="44" spans="2:13" x14ac:dyDescent="0.3">
      <c r="B44" s="5">
        <v>45292</v>
      </c>
      <c r="C44" s="4" t="s">
        <v>25</v>
      </c>
      <c r="D44" s="4" t="s">
        <v>15</v>
      </c>
      <c r="E44" s="4" t="s">
        <v>20</v>
      </c>
      <c r="F44" s="4" t="s">
        <v>17</v>
      </c>
      <c r="G44" s="6">
        <v>89</v>
      </c>
      <c r="H44" s="7">
        <v>342</v>
      </c>
      <c r="I44" s="8">
        <v>0.02</v>
      </c>
      <c r="J44" s="7">
        <v>26251.45</v>
      </c>
      <c r="K44" s="7">
        <v>255.99</v>
      </c>
      <c r="L44" s="7">
        <v>22783.11</v>
      </c>
      <c r="M44" s="7">
        <v>140.55000000000001</v>
      </c>
    </row>
    <row r="45" spans="2:13" x14ac:dyDescent="0.3">
      <c r="B45" s="5">
        <v>45292</v>
      </c>
      <c r="C45" s="4" t="s">
        <v>25</v>
      </c>
      <c r="D45" s="4" t="s">
        <v>15</v>
      </c>
      <c r="E45" s="4" t="s">
        <v>20</v>
      </c>
      <c r="F45" s="4" t="s">
        <v>18</v>
      </c>
      <c r="G45" s="6">
        <v>31</v>
      </c>
      <c r="H45" s="7">
        <v>342</v>
      </c>
      <c r="I45" s="8">
        <v>0.01</v>
      </c>
      <c r="J45" s="7">
        <v>9190.15</v>
      </c>
      <c r="K45" s="7">
        <v>257.27</v>
      </c>
      <c r="L45" s="7">
        <v>7975.37</v>
      </c>
      <c r="M45" s="7">
        <v>102.66</v>
      </c>
    </row>
    <row r="46" spans="2:13" x14ac:dyDescent="0.3">
      <c r="B46" s="5">
        <v>45292</v>
      </c>
      <c r="C46" s="4" t="s">
        <v>25</v>
      </c>
      <c r="D46" s="4" t="s">
        <v>15</v>
      </c>
      <c r="E46" s="4" t="s">
        <v>20</v>
      </c>
      <c r="F46" s="4" t="s">
        <v>19</v>
      </c>
      <c r="G46" s="6">
        <v>32</v>
      </c>
      <c r="H46" s="7">
        <v>342</v>
      </c>
      <c r="I46" s="8">
        <v>0.03</v>
      </c>
      <c r="J46" s="7">
        <v>9341.7999999999993</v>
      </c>
      <c r="K46" s="7">
        <v>257.27</v>
      </c>
      <c r="L46" s="7">
        <v>8232.64</v>
      </c>
      <c r="M46" s="7">
        <v>124.55</v>
      </c>
    </row>
    <row r="47" spans="2:13" x14ac:dyDescent="0.3">
      <c r="B47" s="5">
        <v>45292</v>
      </c>
      <c r="C47" s="4" t="s">
        <v>25</v>
      </c>
      <c r="D47" s="4" t="s">
        <v>15</v>
      </c>
      <c r="E47" s="4" t="s">
        <v>21</v>
      </c>
      <c r="F47" s="4" t="s">
        <v>17</v>
      </c>
      <c r="G47" s="6">
        <v>51</v>
      </c>
      <c r="H47" s="7">
        <v>342</v>
      </c>
      <c r="I47" s="8">
        <v>0.01</v>
      </c>
      <c r="J47" s="7">
        <v>16321.35</v>
      </c>
      <c r="K47" s="7">
        <v>256.76</v>
      </c>
      <c r="L47" s="7">
        <v>13094.76</v>
      </c>
      <c r="M47" s="7">
        <v>83.4</v>
      </c>
    </row>
    <row r="48" spans="2:13" x14ac:dyDescent="0.3">
      <c r="B48" s="5">
        <v>45292</v>
      </c>
      <c r="C48" s="4" t="s">
        <v>25</v>
      </c>
      <c r="D48" s="4" t="s">
        <v>15</v>
      </c>
      <c r="E48" s="4" t="s">
        <v>21</v>
      </c>
      <c r="F48" s="4" t="s">
        <v>18</v>
      </c>
      <c r="G48" s="6">
        <v>18</v>
      </c>
      <c r="H48" s="7">
        <v>342</v>
      </c>
      <c r="I48" s="8">
        <v>0</v>
      </c>
      <c r="J48" s="7">
        <v>5859.9</v>
      </c>
      <c r="K48" s="7">
        <v>255.99</v>
      </c>
      <c r="L48" s="7">
        <v>4607.82</v>
      </c>
      <c r="M48" s="7">
        <v>60.1</v>
      </c>
    </row>
    <row r="49" spans="2:13" x14ac:dyDescent="0.3">
      <c r="B49" s="5">
        <v>45292</v>
      </c>
      <c r="C49" s="4" t="s">
        <v>25</v>
      </c>
      <c r="D49" s="4" t="s">
        <v>15</v>
      </c>
      <c r="E49" s="4" t="s">
        <v>21</v>
      </c>
      <c r="F49" s="4" t="s">
        <v>19</v>
      </c>
      <c r="G49" s="6">
        <v>19</v>
      </c>
      <c r="H49" s="7">
        <v>342</v>
      </c>
      <c r="I49" s="8">
        <v>0.01</v>
      </c>
      <c r="J49" s="7">
        <v>6092.66</v>
      </c>
      <c r="K49" s="7">
        <v>255.73</v>
      </c>
      <c r="L49" s="7">
        <v>4858.87</v>
      </c>
      <c r="M49" s="7">
        <v>74.25</v>
      </c>
    </row>
    <row r="50" spans="2:13" x14ac:dyDescent="0.3">
      <c r="B50" s="5">
        <v>45292</v>
      </c>
      <c r="C50" s="4" t="s">
        <v>25</v>
      </c>
      <c r="D50" s="4" t="s">
        <v>15</v>
      </c>
      <c r="E50" s="4" t="s">
        <v>22</v>
      </c>
      <c r="F50" s="4" t="s">
        <v>17</v>
      </c>
      <c r="G50" s="6">
        <v>23</v>
      </c>
      <c r="H50" s="7">
        <v>342</v>
      </c>
      <c r="I50" s="8">
        <v>0.01</v>
      </c>
      <c r="J50" s="7">
        <v>8730.44</v>
      </c>
      <c r="K50" s="7">
        <v>256.5</v>
      </c>
      <c r="L50" s="7">
        <v>5899.5</v>
      </c>
      <c r="M50" s="7">
        <v>227.19</v>
      </c>
    </row>
    <row r="51" spans="2:13" x14ac:dyDescent="0.3">
      <c r="B51" s="5">
        <v>45292</v>
      </c>
      <c r="C51" s="4" t="s">
        <v>25</v>
      </c>
      <c r="D51" s="4" t="s">
        <v>15</v>
      </c>
      <c r="E51" s="4" t="s">
        <v>22</v>
      </c>
      <c r="F51" s="4" t="s">
        <v>18</v>
      </c>
      <c r="G51" s="6">
        <v>8</v>
      </c>
      <c r="H51" s="7">
        <v>342</v>
      </c>
      <c r="I51" s="8">
        <v>0.01</v>
      </c>
      <c r="J51" s="7">
        <v>3042.87</v>
      </c>
      <c r="K51" s="7">
        <v>255.73</v>
      </c>
      <c r="L51" s="7">
        <v>2045.84</v>
      </c>
      <c r="M51" s="7">
        <v>94.72</v>
      </c>
    </row>
    <row r="52" spans="2:13" x14ac:dyDescent="0.3">
      <c r="B52" s="5">
        <v>45292</v>
      </c>
      <c r="C52" s="4" t="s">
        <v>25</v>
      </c>
      <c r="D52" s="4" t="s">
        <v>15</v>
      </c>
      <c r="E52" s="4" t="s">
        <v>22</v>
      </c>
      <c r="F52" s="4" t="s">
        <v>19</v>
      </c>
      <c r="G52" s="6">
        <v>8</v>
      </c>
      <c r="H52" s="7">
        <v>342</v>
      </c>
      <c r="I52" s="8">
        <v>0.01</v>
      </c>
      <c r="J52" s="7">
        <v>3045.81</v>
      </c>
      <c r="K52" s="7">
        <v>256.24</v>
      </c>
      <c r="L52" s="7">
        <v>2049.92</v>
      </c>
      <c r="M52" s="7">
        <v>101.58</v>
      </c>
    </row>
    <row r="53" spans="2:13" x14ac:dyDescent="0.3">
      <c r="B53" s="5">
        <v>45292</v>
      </c>
      <c r="C53" s="4" t="s">
        <v>26</v>
      </c>
      <c r="D53" s="4" t="s">
        <v>27</v>
      </c>
      <c r="E53" s="4" t="s">
        <v>16</v>
      </c>
      <c r="F53" s="4" t="s">
        <v>17</v>
      </c>
      <c r="G53" s="6">
        <v>371</v>
      </c>
      <c r="H53" s="7">
        <v>132</v>
      </c>
      <c r="I53" s="8">
        <v>0</v>
      </c>
      <c r="J53" s="7">
        <v>48776.26</v>
      </c>
      <c r="K53" s="7">
        <v>92.49</v>
      </c>
      <c r="L53" s="7">
        <v>34313.79</v>
      </c>
      <c r="M53" s="7">
        <v>604.28</v>
      </c>
    </row>
    <row r="54" spans="2:13" x14ac:dyDescent="0.3">
      <c r="B54" s="5">
        <v>45292</v>
      </c>
      <c r="C54" s="4" t="s">
        <v>26</v>
      </c>
      <c r="D54" s="4" t="s">
        <v>27</v>
      </c>
      <c r="E54" s="4" t="s">
        <v>16</v>
      </c>
      <c r="F54" s="4" t="s">
        <v>18</v>
      </c>
      <c r="G54" s="6">
        <v>136</v>
      </c>
      <c r="H54" s="7">
        <v>132</v>
      </c>
      <c r="I54" s="8">
        <v>0.01</v>
      </c>
      <c r="J54" s="7">
        <v>17772.28</v>
      </c>
      <c r="K54" s="7">
        <v>92.4</v>
      </c>
      <c r="L54" s="7">
        <v>12566.4</v>
      </c>
      <c r="M54" s="7">
        <v>474.42</v>
      </c>
    </row>
    <row r="55" spans="2:13" x14ac:dyDescent="0.3">
      <c r="B55" s="5">
        <v>45292</v>
      </c>
      <c r="C55" s="4" t="s">
        <v>26</v>
      </c>
      <c r="D55" s="4" t="s">
        <v>27</v>
      </c>
      <c r="E55" s="4" t="s">
        <v>16</v>
      </c>
      <c r="F55" s="4" t="s">
        <v>19</v>
      </c>
      <c r="G55" s="6">
        <v>135</v>
      </c>
      <c r="H55" s="7">
        <v>132</v>
      </c>
      <c r="I55" s="8">
        <v>0.01</v>
      </c>
      <c r="J55" s="7">
        <v>17659.939999999999</v>
      </c>
      <c r="K55" s="7">
        <v>92.31</v>
      </c>
      <c r="L55" s="7">
        <v>12461.85</v>
      </c>
      <c r="M55" s="7">
        <v>527.03</v>
      </c>
    </row>
    <row r="56" spans="2:13" x14ac:dyDescent="0.3">
      <c r="B56" s="5">
        <v>45292</v>
      </c>
      <c r="C56" s="4" t="s">
        <v>26</v>
      </c>
      <c r="D56" s="4" t="s">
        <v>27</v>
      </c>
      <c r="E56" s="4" t="s">
        <v>20</v>
      </c>
      <c r="F56" s="4" t="s">
        <v>17</v>
      </c>
      <c r="G56" s="6">
        <v>260</v>
      </c>
      <c r="H56" s="7">
        <v>132</v>
      </c>
      <c r="I56" s="8">
        <v>0.03</v>
      </c>
      <c r="J56" s="7">
        <v>29321.77</v>
      </c>
      <c r="K56" s="7">
        <v>92.4</v>
      </c>
      <c r="L56" s="7">
        <v>24024</v>
      </c>
      <c r="M56" s="7">
        <v>427.65</v>
      </c>
    </row>
    <row r="57" spans="2:13" x14ac:dyDescent="0.3">
      <c r="B57" s="5">
        <v>45292</v>
      </c>
      <c r="C57" s="4" t="s">
        <v>26</v>
      </c>
      <c r="D57" s="4" t="s">
        <v>27</v>
      </c>
      <c r="E57" s="4" t="s">
        <v>20</v>
      </c>
      <c r="F57" s="4" t="s">
        <v>18</v>
      </c>
      <c r="G57" s="6">
        <v>88</v>
      </c>
      <c r="H57" s="7">
        <v>132</v>
      </c>
      <c r="I57" s="8">
        <v>0</v>
      </c>
      <c r="J57" s="7">
        <v>10140.469999999999</v>
      </c>
      <c r="K57" s="7">
        <v>92.12</v>
      </c>
      <c r="L57" s="7">
        <v>8106.56</v>
      </c>
      <c r="M57" s="7">
        <v>308.18</v>
      </c>
    </row>
    <row r="58" spans="2:13" x14ac:dyDescent="0.3">
      <c r="B58" s="5">
        <v>45292</v>
      </c>
      <c r="C58" s="4" t="s">
        <v>26</v>
      </c>
      <c r="D58" s="4" t="s">
        <v>27</v>
      </c>
      <c r="E58" s="4" t="s">
        <v>20</v>
      </c>
      <c r="F58" s="4" t="s">
        <v>19</v>
      </c>
      <c r="G58" s="6">
        <v>91</v>
      </c>
      <c r="H58" s="7">
        <v>132</v>
      </c>
      <c r="I58" s="8">
        <v>0.04</v>
      </c>
      <c r="J58" s="7">
        <v>10137.99</v>
      </c>
      <c r="K58" s="7">
        <v>92.4</v>
      </c>
      <c r="L58" s="7">
        <v>8408.4</v>
      </c>
      <c r="M58" s="7">
        <v>360.93</v>
      </c>
    </row>
    <row r="59" spans="2:13" x14ac:dyDescent="0.3">
      <c r="B59" s="5">
        <v>45292</v>
      </c>
      <c r="C59" s="4" t="s">
        <v>26</v>
      </c>
      <c r="D59" s="4" t="s">
        <v>27</v>
      </c>
      <c r="E59" s="4" t="s">
        <v>21</v>
      </c>
      <c r="F59" s="4" t="s">
        <v>17</v>
      </c>
      <c r="G59" s="6">
        <v>143</v>
      </c>
      <c r="H59" s="7">
        <v>132</v>
      </c>
      <c r="I59" s="8">
        <v>0.01</v>
      </c>
      <c r="J59" s="7">
        <v>17752.18</v>
      </c>
      <c r="K59" s="7">
        <v>92.12</v>
      </c>
      <c r="L59" s="7">
        <v>13173.16</v>
      </c>
      <c r="M59" s="7">
        <v>230.4</v>
      </c>
    </row>
    <row r="60" spans="2:13" x14ac:dyDescent="0.3">
      <c r="B60" s="5">
        <v>45292</v>
      </c>
      <c r="C60" s="4" t="s">
        <v>26</v>
      </c>
      <c r="D60" s="4" t="s">
        <v>27</v>
      </c>
      <c r="E60" s="4" t="s">
        <v>21</v>
      </c>
      <c r="F60" s="4" t="s">
        <v>18</v>
      </c>
      <c r="G60" s="6">
        <v>55</v>
      </c>
      <c r="H60" s="7">
        <v>132</v>
      </c>
      <c r="I60" s="8">
        <v>0</v>
      </c>
      <c r="J60" s="7">
        <v>6896.94</v>
      </c>
      <c r="K60" s="7">
        <v>92.68</v>
      </c>
      <c r="L60" s="7">
        <v>5097.3999999999996</v>
      </c>
      <c r="M60" s="7">
        <v>184.57</v>
      </c>
    </row>
    <row r="61" spans="2:13" x14ac:dyDescent="0.3">
      <c r="B61" s="5">
        <v>45292</v>
      </c>
      <c r="C61" s="4" t="s">
        <v>26</v>
      </c>
      <c r="D61" s="4" t="s">
        <v>27</v>
      </c>
      <c r="E61" s="4" t="s">
        <v>21</v>
      </c>
      <c r="F61" s="4" t="s">
        <v>19</v>
      </c>
      <c r="G61" s="6">
        <v>54</v>
      </c>
      <c r="H61" s="7">
        <v>132</v>
      </c>
      <c r="I61" s="8">
        <v>0.01</v>
      </c>
      <c r="J61" s="7">
        <v>6724.08</v>
      </c>
      <c r="K61" s="7">
        <v>92.12</v>
      </c>
      <c r="L61" s="7">
        <v>4974.4799999999996</v>
      </c>
      <c r="M61" s="7">
        <v>206.81</v>
      </c>
    </row>
    <row r="62" spans="2:13" x14ac:dyDescent="0.3">
      <c r="B62" s="5">
        <v>45292</v>
      </c>
      <c r="C62" s="4" t="s">
        <v>26</v>
      </c>
      <c r="D62" s="4" t="s">
        <v>27</v>
      </c>
      <c r="E62" s="4" t="s">
        <v>22</v>
      </c>
      <c r="F62" s="4" t="s">
        <v>17</v>
      </c>
      <c r="G62" s="6">
        <v>65</v>
      </c>
      <c r="H62" s="7">
        <v>132</v>
      </c>
      <c r="I62" s="8">
        <v>0.01</v>
      </c>
      <c r="J62" s="7">
        <v>9485.02</v>
      </c>
      <c r="K62" s="7">
        <v>92.22</v>
      </c>
      <c r="L62" s="7">
        <v>5994.3</v>
      </c>
      <c r="M62" s="7">
        <v>640.09</v>
      </c>
    </row>
    <row r="63" spans="2:13" x14ac:dyDescent="0.3">
      <c r="B63" s="5">
        <v>45292</v>
      </c>
      <c r="C63" s="4" t="s">
        <v>26</v>
      </c>
      <c r="D63" s="4" t="s">
        <v>27</v>
      </c>
      <c r="E63" s="4" t="s">
        <v>22</v>
      </c>
      <c r="F63" s="4" t="s">
        <v>18</v>
      </c>
      <c r="G63" s="6">
        <v>23</v>
      </c>
      <c r="H63" s="7">
        <v>132</v>
      </c>
      <c r="I63" s="8">
        <v>0.01</v>
      </c>
      <c r="J63" s="7">
        <v>3366.37</v>
      </c>
      <c r="K63" s="7">
        <v>92.68</v>
      </c>
      <c r="L63" s="7">
        <v>2131.64</v>
      </c>
      <c r="M63" s="7">
        <v>273.97000000000003</v>
      </c>
    </row>
    <row r="64" spans="2:13" x14ac:dyDescent="0.3">
      <c r="B64" s="5">
        <v>45292</v>
      </c>
      <c r="C64" s="4" t="s">
        <v>26</v>
      </c>
      <c r="D64" s="4" t="s">
        <v>27</v>
      </c>
      <c r="E64" s="4" t="s">
        <v>22</v>
      </c>
      <c r="F64" s="4" t="s">
        <v>19</v>
      </c>
      <c r="G64" s="6">
        <v>24</v>
      </c>
      <c r="H64" s="7">
        <v>132</v>
      </c>
      <c r="I64" s="8">
        <v>0</v>
      </c>
      <c r="J64" s="7">
        <v>3548.16</v>
      </c>
      <c r="K64" s="7">
        <v>92.4</v>
      </c>
      <c r="L64" s="7">
        <v>2217.6</v>
      </c>
      <c r="M64" s="7">
        <v>305.33999999999997</v>
      </c>
    </row>
    <row r="65" spans="2:13" x14ac:dyDescent="0.3">
      <c r="B65" s="5">
        <v>45292</v>
      </c>
      <c r="C65" s="4" t="s">
        <v>28</v>
      </c>
      <c r="D65" s="4" t="s">
        <v>27</v>
      </c>
      <c r="E65" s="4" t="s">
        <v>16</v>
      </c>
      <c r="F65" s="4" t="s">
        <v>17</v>
      </c>
      <c r="G65" s="6">
        <v>272</v>
      </c>
      <c r="H65" s="7">
        <v>104</v>
      </c>
      <c r="I65" s="8">
        <v>0</v>
      </c>
      <c r="J65" s="7">
        <v>28288</v>
      </c>
      <c r="K65" s="7">
        <v>71.540000000000006</v>
      </c>
      <c r="L65" s="7">
        <v>19458.88</v>
      </c>
      <c r="M65" s="7">
        <v>444.34</v>
      </c>
    </row>
    <row r="66" spans="2:13" x14ac:dyDescent="0.3">
      <c r="B66" s="5">
        <v>45292</v>
      </c>
      <c r="C66" s="4" t="s">
        <v>28</v>
      </c>
      <c r="D66" s="4" t="s">
        <v>27</v>
      </c>
      <c r="E66" s="4" t="s">
        <v>16</v>
      </c>
      <c r="F66" s="4" t="s">
        <v>18</v>
      </c>
      <c r="G66" s="6">
        <v>93</v>
      </c>
      <c r="H66" s="7">
        <v>104</v>
      </c>
      <c r="I66" s="8">
        <v>0.01</v>
      </c>
      <c r="J66" s="7">
        <v>9527.06</v>
      </c>
      <c r="K66" s="7">
        <v>71.540000000000006</v>
      </c>
      <c r="L66" s="7">
        <v>6653.22</v>
      </c>
      <c r="M66" s="7">
        <v>306.70999999999998</v>
      </c>
    </row>
    <row r="67" spans="2:13" x14ac:dyDescent="0.3">
      <c r="B67" s="5">
        <v>45292</v>
      </c>
      <c r="C67" s="4" t="s">
        <v>28</v>
      </c>
      <c r="D67" s="4" t="s">
        <v>27</v>
      </c>
      <c r="E67" s="4" t="s">
        <v>16</v>
      </c>
      <c r="F67" s="4" t="s">
        <v>19</v>
      </c>
      <c r="G67" s="6">
        <v>94</v>
      </c>
      <c r="H67" s="7">
        <v>104</v>
      </c>
      <c r="I67" s="8">
        <v>0.01</v>
      </c>
      <c r="J67" s="7">
        <v>9619.9699999999993</v>
      </c>
      <c r="K67" s="7">
        <v>71.83</v>
      </c>
      <c r="L67" s="7">
        <v>6752.02</v>
      </c>
      <c r="M67" s="7">
        <v>369.53</v>
      </c>
    </row>
    <row r="68" spans="2:13" x14ac:dyDescent="0.3">
      <c r="B68" s="5">
        <v>45292</v>
      </c>
      <c r="C68" s="4" t="s">
        <v>28</v>
      </c>
      <c r="D68" s="4" t="s">
        <v>27</v>
      </c>
      <c r="E68" s="4" t="s">
        <v>20</v>
      </c>
      <c r="F68" s="4" t="s">
        <v>17</v>
      </c>
      <c r="G68" s="6">
        <v>178</v>
      </c>
      <c r="H68" s="7">
        <v>104</v>
      </c>
      <c r="I68" s="8">
        <v>0.01</v>
      </c>
      <c r="J68" s="7">
        <v>16160.48</v>
      </c>
      <c r="K68" s="7">
        <v>71.540000000000006</v>
      </c>
      <c r="L68" s="7">
        <v>12734.12</v>
      </c>
      <c r="M68" s="7">
        <v>281.10000000000002</v>
      </c>
    </row>
    <row r="69" spans="2:13" x14ac:dyDescent="0.3">
      <c r="B69" s="5">
        <v>45292</v>
      </c>
      <c r="C69" s="4" t="s">
        <v>28</v>
      </c>
      <c r="D69" s="4" t="s">
        <v>27</v>
      </c>
      <c r="E69" s="4" t="s">
        <v>20</v>
      </c>
      <c r="F69" s="4" t="s">
        <v>18</v>
      </c>
      <c r="G69" s="6">
        <v>67</v>
      </c>
      <c r="H69" s="7">
        <v>104</v>
      </c>
      <c r="I69" s="8">
        <v>0.04</v>
      </c>
      <c r="J69" s="7">
        <v>5917</v>
      </c>
      <c r="K69" s="7">
        <v>71.760000000000005</v>
      </c>
      <c r="L69" s="7">
        <v>4807.92</v>
      </c>
      <c r="M69" s="7">
        <v>221.42</v>
      </c>
    </row>
    <row r="70" spans="2:13" x14ac:dyDescent="0.3">
      <c r="B70" s="5">
        <v>45292</v>
      </c>
      <c r="C70" s="4" t="s">
        <v>28</v>
      </c>
      <c r="D70" s="4" t="s">
        <v>27</v>
      </c>
      <c r="E70" s="4" t="s">
        <v>20</v>
      </c>
      <c r="F70" s="4" t="s">
        <v>19</v>
      </c>
      <c r="G70" s="6">
        <v>66</v>
      </c>
      <c r="H70" s="7">
        <v>104</v>
      </c>
      <c r="I70" s="8">
        <v>0.01</v>
      </c>
      <c r="J70" s="7">
        <v>5979.85</v>
      </c>
      <c r="K70" s="7">
        <v>71.98</v>
      </c>
      <c r="L70" s="7">
        <v>4750.68</v>
      </c>
      <c r="M70" s="7">
        <v>259.72000000000003</v>
      </c>
    </row>
    <row r="71" spans="2:13" x14ac:dyDescent="0.3">
      <c r="B71" s="5">
        <v>45292</v>
      </c>
      <c r="C71" s="4" t="s">
        <v>28</v>
      </c>
      <c r="D71" s="4" t="s">
        <v>27</v>
      </c>
      <c r="E71" s="4" t="s">
        <v>21</v>
      </c>
      <c r="F71" s="4" t="s">
        <v>17</v>
      </c>
      <c r="G71" s="6">
        <v>107</v>
      </c>
      <c r="H71" s="7">
        <v>104</v>
      </c>
      <c r="I71" s="8">
        <v>0.01</v>
      </c>
      <c r="J71" s="7">
        <v>10465.629999999999</v>
      </c>
      <c r="K71" s="7">
        <v>71.760000000000005</v>
      </c>
      <c r="L71" s="7">
        <v>7678.32</v>
      </c>
      <c r="M71" s="7">
        <v>174.45</v>
      </c>
    </row>
    <row r="72" spans="2:13" x14ac:dyDescent="0.3">
      <c r="B72" s="5">
        <v>45292</v>
      </c>
      <c r="C72" s="4" t="s">
        <v>28</v>
      </c>
      <c r="D72" s="4" t="s">
        <v>27</v>
      </c>
      <c r="E72" s="4" t="s">
        <v>21</v>
      </c>
      <c r="F72" s="4" t="s">
        <v>18</v>
      </c>
      <c r="G72" s="6">
        <v>37</v>
      </c>
      <c r="H72" s="7">
        <v>104</v>
      </c>
      <c r="I72" s="8">
        <v>0</v>
      </c>
      <c r="J72" s="7">
        <v>3648.29</v>
      </c>
      <c r="K72" s="7">
        <v>71.98</v>
      </c>
      <c r="L72" s="7">
        <v>2663.26</v>
      </c>
      <c r="M72" s="7">
        <v>128.94</v>
      </c>
    </row>
    <row r="73" spans="2:13" x14ac:dyDescent="0.3">
      <c r="B73" s="5">
        <v>45292</v>
      </c>
      <c r="C73" s="4" t="s">
        <v>28</v>
      </c>
      <c r="D73" s="4" t="s">
        <v>27</v>
      </c>
      <c r="E73" s="4" t="s">
        <v>21</v>
      </c>
      <c r="F73" s="4" t="s">
        <v>19</v>
      </c>
      <c r="G73" s="6">
        <v>38</v>
      </c>
      <c r="H73" s="7">
        <v>104</v>
      </c>
      <c r="I73" s="8">
        <v>0.01</v>
      </c>
      <c r="J73" s="7">
        <v>3713.21</v>
      </c>
      <c r="K73" s="7">
        <v>71.760000000000005</v>
      </c>
      <c r="L73" s="7">
        <v>2726.88</v>
      </c>
      <c r="M73" s="7">
        <v>149.97999999999999</v>
      </c>
    </row>
    <row r="74" spans="2:13" x14ac:dyDescent="0.3">
      <c r="B74" s="5">
        <v>45292</v>
      </c>
      <c r="C74" s="4" t="s">
        <v>28</v>
      </c>
      <c r="D74" s="4" t="s">
        <v>27</v>
      </c>
      <c r="E74" s="4" t="s">
        <v>22</v>
      </c>
      <c r="F74" s="4" t="s">
        <v>17</v>
      </c>
      <c r="G74" s="6">
        <v>48</v>
      </c>
      <c r="H74" s="7">
        <v>104</v>
      </c>
      <c r="I74" s="8">
        <v>0.01</v>
      </c>
      <c r="J74" s="7">
        <v>5568.65</v>
      </c>
      <c r="K74" s="7">
        <v>71.98</v>
      </c>
      <c r="L74" s="7">
        <v>3455.04</v>
      </c>
      <c r="M74" s="7">
        <v>490.13</v>
      </c>
    </row>
    <row r="75" spans="2:13" x14ac:dyDescent="0.3">
      <c r="B75" s="5">
        <v>45292</v>
      </c>
      <c r="C75" s="4" t="s">
        <v>28</v>
      </c>
      <c r="D75" s="4" t="s">
        <v>27</v>
      </c>
      <c r="E75" s="4" t="s">
        <v>22</v>
      </c>
      <c r="F75" s="4" t="s">
        <v>18</v>
      </c>
      <c r="G75" s="6">
        <v>16</v>
      </c>
      <c r="H75" s="7">
        <v>104</v>
      </c>
      <c r="I75" s="8">
        <v>0.01</v>
      </c>
      <c r="J75" s="7">
        <v>1846.92</v>
      </c>
      <c r="K75" s="7">
        <v>71.540000000000006</v>
      </c>
      <c r="L75" s="7">
        <v>1144.6400000000001</v>
      </c>
      <c r="M75" s="7">
        <v>192.3</v>
      </c>
    </row>
    <row r="76" spans="2:13" x14ac:dyDescent="0.3">
      <c r="B76" s="5">
        <v>45292</v>
      </c>
      <c r="C76" s="4" t="s">
        <v>28</v>
      </c>
      <c r="D76" s="4" t="s">
        <v>27</v>
      </c>
      <c r="E76" s="4" t="s">
        <v>22</v>
      </c>
      <c r="F76" s="4" t="s">
        <v>19</v>
      </c>
      <c r="G76" s="6">
        <v>18</v>
      </c>
      <c r="H76" s="7">
        <v>104</v>
      </c>
      <c r="I76" s="8">
        <v>0</v>
      </c>
      <c r="J76" s="7">
        <v>2084.08</v>
      </c>
      <c r="K76" s="7">
        <v>71.98</v>
      </c>
      <c r="L76" s="7">
        <v>1295.6400000000001</v>
      </c>
      <c r="M76" s="7">
        <v>229.67</v>
      </c>
    </row>
    <row r="77" spans="2:13" x14ac:dyDescent="0.3">
      <c r="B77" s="5">
        <v>45292</v>
      </c>
      <c r="C77" s="4" t="s">
        <v>29</v>
      </c>
      <c r="D77" s="4" t="s">
        <v>27</v>
      </c>
      <c r="E77" s="4" t="s">
        <v>16</v>
      </c>
      <c r="F77" s="4" t="s">
        <v>17</v>
      </c>
      <c r="G77" s="6">
        <v>235</v>
      </c>
      <c r="H77" s="7">
        <v>146</v>
      </c>
      <c r="I77" s="8">
        <v>0.01</v>
      </c>
      <c r="J77" s="7">
        <v>33897.83</v>
      </c>
      <c r="K77" s="7">
        <v>103.14</v>
      </c>
      <c r="L77" s="7">
        <v>24237.9</v>
      </c>
      <c r="M77" s="7">
        <v>385.4</v>
      </c>
    </row>
    <row r="78" spans="2:13" x14ac:dyDescent="0.3">
      <c r="B78" s="5">
        <v>45292</v>
      </c>
      <c r="C78" s="4" t="s">
        <v>29</v>
      </c>
      <c r="D78" s="4" t="s">
        <v>27</v>
      </c>
      <c r="E78" s="4" t="s">
        <v>16</v>
      </c>
      <c r="F78" s="4" t="s">
        <v>18</v>
      </c>
      <c r="G78" s="6">
        <v>82</v>
      </c>
      <c r="H78" s="7">
        <v>146</v>
      </c>
      <c r="I78" s="8">
        <v>0.01</v>
      </c>
      <c r="J78" s="7">
        <v>11768.84</v>
      </c>
      <c r="K78" s="7">
        <v>102.62</v>
      </c>
      <c r="L78" s="7">
        <v>8414.84</v>
      </c>
      <c r="M78" s="7">
        <v>279.36</v>
      </c>
    </row>
    <row r="79" spans="2:13" x14ac:dyDescent="0.3">
      <c r="B79" s="5">
        <v>45292</v>
      </c>
      <c r="C79" s="4" t="s">
        <v>29</v>
      </c>
      <c r="D79" s="4" t="s">
        <v>27</v>
      </c>
      <c r="E79" s="4" t="s">
        <v>16</v>
      </c>
      <c r="F79" s="4" t="s">
        <v>19</v>
      </c>
      <c r="G79" s="6">
        <v>80</v>
      </c>
      <c r="H79" s="7">
        <v>146</v>
      </c>
      <c r="I79" s="8">
        <v>0</v>
      </c>
      <c r="J79" s="7">
        <v>11679.89</v>
      </c>
      <c r="K79" s="7">
        <v>102.72</v>
      </c>
      <c r="L79" s="7">
        <v>8217.6</v>
      </c>
      <c r="M79" s="7">
        <v>320.74</v>
      </c>
    </row>
    <row r="80" spans="2:13" x14ac:dyDescent="0.3">
      <c r="B80" s="5">
        <v>45292</v>
      </c>
      <c r="C80" s="4" t="s">
        <v>29</v>
      </c>
      <c r="D80" s="4" t="s">
        <v>27</v>
      </c>
      <c r="E80" s="4" t="s">
        <v>20</v>
      </c>
      <c r="F80" s="4" t="s">
        <v>17</v>
      </c>
      <c r="G80" s="6">
        <v>156</v>
      </c>
      <c r="H80" s="7">
        <v>146</v>
      </c>
      <c r="I80" s="8">
        <v>0.02</v>
      </c>
      <c r="J80" s="7">
        <v>19600.97</v>
      </c>
      <c r="K80" s="7">
        <v>103.03</v>
      </c>
      <c r="L80" s="7">
        <v>16072.68</v>
      </c>
      <c r="M80" s="7">
        <v>246.36</v>
      </c>
    </row>
    <row r="81" spans="2:13" x14ac:dyDescent="0.3">
      <c r="B81" s="5">
        <v>45292</v>
      </c>
      <c r="C81" s="4" t="s">
        <v>29</v>
      </c>
      <c r="D81" s="4" t="s">
        <v>27</v>
      </c>
      <c r="E81" s="4" t="s">
        <v>20</v>
      </c>
      <c r="F81" s="4" t="s">
        <v>18</v>
      </c>
      <c r="G81" s="6">
        <v>55</v>
      </c>
      <c r="H81" s="7">
        <v>146</v>
      </c>
      <c r="I81" s="8">
        <v>0.04</v>
      </c>
      <c r="J81" s="7">
        <v>6804.39</v>
      </c>
      <c r="K81" s="7">
        <v>102.62</v>
      </c>
      <c r="L81" s="7">
        <v>5644.1</v>
      </c>
      <c r="M81" s="7">
        <v>190.74</v>
      </c>
    </row>
    <row r="82" spans="2:13" x14ac:dyDescent="0.3">
      <c r="B82" s="5">
        <v>45292</v>
      </c>
      <c r="C82" s="4" t="s">
        <v>29</v>
      </c>
      <c r="D82" s="4" t="s">
        <v>27</v>
      </c>
      <c r="E82" s="4" t="s">
        <v>20</v>
      </c>
      <c r="F82" s="4" t="s">
        <v>19</v>
      </c>
      <c r="G82" s="6">
        <v>55</v>
      </c>
      <c r="H82" s="7">
        <v>146</v>
      </c>
      <c r="I82" s="8">
        <v>0.02</v>
      </c>
      <c r="J82" s="7">
        <v>6945.85</v>
      </c>
      <c r="K82" s="7">
        <v>102.72</v>
      </c>
      <c r="L82" s="7">
        <v>5649.6</v>
      </c>
      <c r="M82" s="7">
        <v>213</v>
      </c>
    </row>
    <row r="83" spans="2:13" x14ac:dyDescent="0.3">
      <c r="B83" s="5">
        <v>45292</v>
      </c>
      <c r="C83" s="4" t="s">
        <v>29</v>
      </c>
      <c r="D83" s="4" t="s">
        <v>27</v>
      </c>
      <c r="E83" s="4" t="s">
        <v>21</v>
      </c>
      <c r="F83" s="4" t="s">
        <v>17</v>
      </c>
      <c r="G83" s="6">
        <v>96</v>
      </c>
      <c r="H83" s="7">
        <v>146</v>
      </c>
      <c r="I83" s="8">
        <v>0</v>
      </c>
      <c r="J83" s="7">
        <v>13248.7</v>
      </c>
      <c r="K83" s="7">
        <v>102.93</v>
      </c>
      <c r="L83" s="7">
        <v>9881.2800000000007</v>
      </c>
      <c r="M83" s="7">
        <v>152.37</v>
      </c>
    </row>
    <row r="84" spans="2:13" x14ac:dyDescent="0.3">
      <c r="B84" s="5">
        <v>45292</v>
      </c>
      <c r="C84" s="4" t="s">
        <v>29</v>
      </c>
      <c r="D84" s="4" t="s">
        <v>27</v>
      </c>
      <c r="E84" s="4" t="s">
        <v>21</v>
      </c>
      <c r="F84" s="4" t="s">
        <v>18</v>
      </c>
      <c r="G84" s="6">
        <v>35</v>
      </c>
      <c r="H84" s="7">
        <v>146</v>
      </c>
      <c r="I84" s="8">
        <v>0.01</v>
      </c>
      <c r="J84" s="7">
        <v>4815.66</v>
      </c>
      <c r="K84" s="7">
        <v>102.93</v>
      </c>
      <c r="L84" s="7">
        <v>3602.55</v>
      </c>
      <c r="M84" s="7">
        <v>118.88</v>
      </c>
    </row>
    <row r="85" spans="2:13" x14ac:dyDescent="0.3">
      <c r="B85" s="5">
        <v>45292</v>
      </c>
      <c r="C85" s="4" t="s">
        <v>29</v>
      </c>
      <c r="D85" s="4" t="s">
        <v>27</v>
      </c>
      <c r="E85" s="4" t="s">
        <v>21</v>
      </c>
      <c r="F85" s="4" t="s">
        <v>19</v>
      </c>
      <c r="G85" s="6">
        <v>35</v>
      </c>
      <c r="H85" s="7">
        <v>146</v>
      </c>
      <c r="I85" s="8">
        <v>0.01</v>
      </c>
      <c r="J85" s="7">
        <v>4820.57</v>
      </c>
      <c r="K85" s="7">
        <v>102.83</v>
      </c>
      <c r="L85" s="7">
        <v>3599.05</v>
      </c>
      <c r="M85" s="7">
        <v>137.72999999999999</v>
      </c>
    </row>
    <row r="86" spans="2:13" x14ac:dyDescent="0.3">
      <c r="B86" s="5">
        <v>45292</v>
      </c>
      <c r="C86" s="4" t="s">
        <v>29</v>
      </c>
      <c r="D86" s="4" t="s">
        <v>27</v>
      </c>
      <c r="E86" s="4" t="s">
        <v>22</v>
      </c>
      <c r="F86" s="4" t="s">
        <v>17</v>
      </c>
      <c r="G86" s="6">
        <v>41</v>
      </c>
      <c r="H86" s="7">
        <v>146</v>
      </c>
      <c r="I86" s="8">
        <v>0.01</v>
      </c>
      <c r="J86" s="7">
        <v>6657.34</v>
      </c>
      <c r="K86" s="7">
        <v>102.83</v>
      </c>
      <c r="L86" s="7">
        <v>4216.03</v>
      </c>
      <c r="M86" s="7">
        <v>402.51</v>
      </c>
    </row>
    <row r="87" spans="2:13" x14ac:dyDescent="0.3">
      <c r="B87" s="5">
        <v>45292</v>
      </c>
      <c r="C87" s="4" t="s">
        <v>29</v>
      </c>
      <c r="D87" s="4" t="s">
        <v>27</v>
      </c>
      <c r="E87" s="4" t="s">
        <v>22</v>
      </c>
      <c r="F87" s="4" t="s">
        <v>18</v>
      </c>
      <c r="G87" s="6">
        <v>15</v>
      </c>
      <c r="H87" s="7">
        <v>146</v>
      </c>
      <c r="I87" s="8">
        <v>0.01</v>
      </c>
      <c r="J87" s="7">
        <v>2413.62</v>
      </c>
      <c r="K87" s="7">
        <v>103.03</v>
      </c>
      <c r="L87" s="7">
        <v>1545.45</v>
      </c>
      <c r="M87" s="7">
        <v>181.89</v>
      </c>
    </row>
    <row r="88" spans="2:13" x14ac:dyDescent="0.3">
      <c r="B88" s="5">
        <v>45292</v>
      </c>
      <c r="C88" s="4" t="s">
        <v>29</v>
      </c>
      <c r="D88" s="4" t="s">
        <v>27</v>
      </c>
      <c r="E88" s="4" t="s">
        <v>22</v>
      </c>
      <c r="F88" s="4" t="s">
        <v>19</v>
      </c>
      <c r="G88" s="6">
        <v>15</v>
      </c>
      <c r="H88" s="7">
        <v>146</v>
      </c>
      <c r="I88" s="8">
        <v>0.01</v>
      </c>
      <c r="J88" s="7">
        <v>2425.89</v>
      </c>
      <c r="K88" s="7">
        <v>103.24</v>
      </c>
      <c r="L88" s="7">
        <v>1548.6</v>
      </c>
      <c r="M88" s="7">
        <v>184.51</v>
      </c>
    </row>
    <row r="89" spans="2:13" x14ac:dyDescent="0.3">
      <c r="B89" s="5">
        <v>45292</v>
      </c>
      <c r="C89" s="4" t="s">
        <v>30</v>
      </c>
      <c r="D89" s="4" t="s">
        <v>27</v>
      </c>
      <c r="E89" s="4" t="s">
        <v>16</v>
      </c>
      <c r="F89" s="4" t="s">
        <v>17</v>
      </c>
      <c r="G89" s="6">
        <v>324</v>
      </c>
      <c r="H89" s="7">
        <v>92</v>
      </c>
      <c r="I89" s="8">
        <v>0.01</v>
      </c>
      <c r="J89" s="7">
        <v>29568.94</v>
      </c>
      <c r="K89" s="7">
        <v>64.069999999999993</v>
      </c>
      <c r="L89" s="7">
        <v>20758.68</v>
      </c>
      <c r="M89" s="7">
        <v>507.51</v>
      </c>
    </row>
    <row r="90" spans="2:13" x14ac:dyDescent="0.3">
      <c r="B90" s="5">
        <v>45292</v>
      </c>
      <c r="C90" s="4" t="s">
        <v>30</v>
      </c>
      <c r="D90" s="4" t="s">
        <v>27</v>
      </c>
      <c r="E90" s="4" t="s">
        <v>16</v>
      </c>
      <c r="F90" s="4" t="s">
        <v>18</v>
      </c>
      <c r="G90" s="6">
        <v>117</v>
      </c>
      <c r="H90" s="7">
        <v>92</v>
      </c>
      <c r="I90" s="8">
        <v>0.01</v>
      </c>
      <c r="J90" s="7">
        <v>10666.56</v>
      </c>
      <c r="K90" s="7">
        <v>64.13</v>
      </c>
      <c r="L90" s="7">
        <v>7503.21</v>
      </c>
      <c r="M90" s="7">
        <v>404.56</v>
      </c>
    </row>
    <row r="91" spans="2:13" x14ac:dyDescent="0.3">
      <c r="B91" s="5">
        <v>45292</v>
      </c>
      <c r="C91" s="4" t="s">
        <v>30</v>
      </c>
      <c r="D91" s="4" t="s">
        <v>27</v>
      </c>
      <c r="E91" s="4" t="s">
        <v>16</v>
      </c>
      <c r="F91" s="4" t="s">
        <v>19</v>
      </c>
      <c r="G91" s="6">
        <v>120</v>
      </c>
      <c r="H91" s="7">
        <v>92</v>
      </c>
      <c r="I91" s="8">
        <v>0.01</v>
      </c>
      <c r="J91" s="7">
        <v>10929.6</v>
      </c>
      <c r="K91" s="7">
        <v>63.94</v>
      </c>
      <c r="L91" s="7">
        <v>7672.8</v>
      </c>
      <c r="M91" s="7">
        <v>478.76</v>
      </c>
    </row>
    <row r="92" spans="2:13" x14ac:dyDescent="0.3">
      <c r="B92" s="5">
        <v>45292</v>
      </c>
      <c r="C92" s="4" t="s">
        <v>30</v>
      </c>
      <c r="D92" s="4" t="s">
        <v>27</v>
      </c>
      <c r="E92" s="4" t="s">
        <v>20</v>
      </c>
      <c r="F92" s="4" t="s">
        <v>17</v>
      </c>
      <c r="G92" s="6">
        <v>236</v>
      </c>
      <c r="H92" s="7">
        <v>92</v>
      </c>
      <c r="I92" s="8">
        <v>0.04</v>
      </c>
      <c r="J92" s="7">
        <v>18437.830000000002</v>
      </c>
      <c r="K92" s="7">
        <v>63.88</v>
      </c>
      <c r="L92" s="7">
        <v>15075.68</v>
      </c>
      <c r="M92" s="7">
        <v>388.17</v>
      </c>
    </row>
    <row r="93" spans="2:13" x14ac:dyDescent="0.3">
      <c r="B93" s="5">
        <v>45292</v>
      </c>
      <c r="C93" s="4" t="s">
        <v>30</v>
      </c>
      <c r="D93" s="4" t="s">
        <v>27</v>
      </c>
      <c r="E93" s="4" t="s">
        <v>20</v>
      </c>
      <c r="F93" s="4" t="s">
        <v>18</v>
      </c>
      <c r="G93" s="6">
        <v>84</v>
      </c>
      <c r="H93" s="7">
        <v>92</v>
      </c>
      <c r="I93" s="8">
        <v>0.02</v>
      </c>
      <c r="J93" s="7">
        <v>6631.2</v>
      </c>
      <c r="K93" s="7">
        <v>63.88</v>
      </c>
      <c r="L93" s="7">
        <v>5365.92</v>
      </c>
      <c r="M93" s="7">
        <v>293.02999999999997</v>
      </c>
    </row>
    <row r="94" spans="2:13" x14ac:dyDescent="0.3">
      <c r="B94" s="5">
        <v>45292</v>
      </c>
      <c r="C94" s="4" t="s">
        <v>30</v>
      </c>
      <c r="D94" s="4" t="s">
        <v>27</v>
      </c>
      <c r="E94" s="4" t="s">
        <v>20</v>
      </c>
      <c r="F94" s="4" t="s">
        <v>19</v>
      </c>
      <c r="G94" s="6">
        <v>85</v>
      </c>
      <c r="H94" s="7">
        <v>92</v>
      </c>
      <c r="I94" s="8">
        <v>0.03</v>
      </c>
      <c r="J94" s="7">
        <v>6674.71</v>
      </c>
      <c r="K94" s="7">
        <v>64.13</v>
      </c>
      <c r="L94" s="7">
        <v>5451.05</v>
      </c>
      <c r="M94" s="7">
        <v>331.17</v>
      </c>
    </row>
    <row r="95" spans="2:13" x14ac:dyDescent="0.3">
      <c r="B95" s="5">
        <v>45292</v>
      </c>
      <c r="C95" s="4" t="s">
        <v>30</v>
      </c>
      <c r="D95" s="4" t="s">
        <v>27</v>
      </c>
      <c r="E95" s="4" t="s">
        <v>21</v>
      </c>
      <c r="F95" s="4" t="s">
        <v>17</v>
      </c>
      <c r="G95" s="6">
        <v>139</v>
      </c>
      <c r="H95" s="7">
        <v>92</v>
      </c>
      <c r="I95" s="8">
        <v>0.01</v>
      </c>
      <c r="J95" s="7">
        <v>11966.91</v>
      </c>
      <c r="K95" s="7">
        <v>63.81</v>
      </c>
      <c r="L95" s="7">
        <v>8869.59</v>
      </c>
      <c r="M95" s="7">
        <v>218.62</v>
      </c>
    </row>
    <row r="96" spans="2:13" x14ac:dyDescent="0.3">
      <c r="B96" s="5">
        <v>45292</v>
      </c>
      <c r="C96" s="4" t="s">
        <v>30</v>
      </c>
      <c r="D96" s="4" t="s">
        <v>27</v>
      </c>
      <c r="E96" s="4" t="s">
        <v>21</v>
      </c>
      <c r="F96" s="4" t="s">
        <v>18</v>
      </c>
      <c r="G96" s="6">
        <v>49</v>
      </c>
      <c r="H96" s="7">
        <v>92</v>
      </c>
      <c r="I96" s="8">
        <v>0.01</v>
      </c>
      <c r="J96" s="7">
        <v>4239.6099999999997</v>
      </c>
      <c r="K96" s="7">
        <v>63.81</v>
      </c>
      <c r="L96" s="7">
        <v>3126.69</v>
      </c>
      <c r="M96" s="7">
        <v>163.43</v>
      </c>
    </row>
    <row r="97" spans="2:13" x14ac:dyDescent="0.3">
      <c r="B97" s="5">
        <v>45292</v>
      </c>
      <c r="C97" s="4" t="s">
        <v>30</v>
      </c>
      <c r="D97" s="4" t="s">
        <v>27</v>
      </c>
      <c r="E97" s="4" t="s">
        <v>21</v>
      </c>
      <c r="F97" s="4" t="s">
        <v>19</v>
      </c>
      <c r="G97" s="6">
        <v>50</v>
      </c>
      <c r="H97" s="7">
        <v>92</v>
      </c>
      <c r="I97" s="8">
        <v>0.01</v>
      </c>
      <c r="J97" s="7">
        <v>4330.63</v>
      </c>
      <c r="K97" s="7">
        <v>64.069999999999993</v>
      </c>
      <c r="L97" s="7">
        <v>3203.5</v>
      </c>
      <c r="M97" s="7">
        <v>192.27</v>
      </c>
    </row>
    <row r="98" spans="2:13" x14ac:dyDescent="0.3">
      <c r="B98" s="5">
        <v>45292</v>
      </c>
      <c r="C98" s="4" t="s">
        <v>30</v>
      </c>
      <c r="D98" s="4" t="s">
        <v>27</v>
      </c>
      <c r="E98" s="4" t="s">
        <v>22</v>
      </c>
      <c r="F98" s="4" t="s">
        <v>17</v>
      </c>
      <c r="G98" s="6">
        <v>61</v>
      </c>
      <c r="H98" s="7">
        <v>92</v>
      </c>
      <c r="I98" s="8">
        <v>0</v>
      </c>
      <c r="J98" s="7">
        <v>6279.08</v>
      </c>
      <c r="K98" s="7">
        <v>63.88</v>
      </c>
      <c r="L98" s="7">
        <v>3896.68</v>
      </c>
      <c r="M98" s="7">
        <v>599.47</v>
      </c>
    </row>
    <row r="99" spans="2:13" x14ac:dyDescent="0.3">
      <c r="B99" s="5">
        <v>45292</v>
      </c>
      <c r="C99" s="4" t="s">
        <v>30</v>
      </c>
      <c r="D99" s="4" t="s">
        <v>27</v>
      </c>
      <c r="E99" s="4" t="s">
        <v>22</v>
      </c>
      <c r="F99" s="4" t="s">
        <v>18</v>
      </c>
      <c r="G99" s="6">
        <v>23</v>
      </c>
      <c r="H99" s="7">
        <v>92</v>
      </c>
      <c r="I99" s="8">
        <v>0</v>
      </c>
      <c r="J99" s="7">
        <v>2362.81</v>
      </c>
      <c r="K99" s="7">
        <v>63.75</v>
      </c>
      <c r="L99" s="7">
        <v>1466.25</v>
      </c>
      <c r="M99" s="7">
        <v>271.77999999999997</v>
      </c>
    </row>
    <row r="100" spans="2:13" x14ac:dyDescent="0.3">
      <c r="B100" s="5">
        <v>45292</v>
      </c>
      <c r="C100" s="4" t="s">
        <v>30</v>
      </c>
      <c r="D100" s="4" t="s">
        <v>27</v>
      </c>
      <c r="E100" s="4" t="s">
        <v>22</v>
      </c>
      <c r="F100" s="4" t="s">
        <v>19</v>
      </c>
      <c r="G100" s="6">
        <v>23</v>
      </c>
      <c r="H100" s="7">
        <v>92</v>
      </c>
      <c r="I100" s="8">
        <v>0.01</v>
      </c>
      <c r="J100" s="7">
        <v>2339.1999999999998</v>
      </c>
      <c r="K100" s="7">
        <v>63.81</v>
      </c>
      <c r="L100" s="7">
        <v>1467.63</v>
      </c>
      <c r="M100" s="7">
        <v>292.04000000000002</v>
      </c>
    </row>
    <row r="101" spans="2:13" x14ac:dyDescent="0.3">
      <c r="B101" s="5">
        <v>45292</v>
      </c>
      <c r="C101" s="4" t="s">
        <v>31</v>
      </c>
      <c r="D101" s="4" t="s">
        <v>32</v>
      </c>
      <c r="E101" s="4" t="s">
        <v>16</v>
      </c>
      <c r="F101" s="4" t="s">
        <v>17</v>
      </c>
      <c r="G101" s="6">
        <v>624</v>
      </c>
      <c r="H101" s="7">
        <v>78</v>
      </c>
      <c r="I101" s="8">
        <v>0</v>
      </c>
      <c r="J101" s="7">
        <v>48671.56</v>
      </c>
      <c r="K101" s="7">
        <v>56.66</v>
      </c>
      <c r="L101" s="7">
        <v>35355.839999999997</v>
      </c>
      <c r="M101" s="7">
        <v>969.45</v>
      </c>
    </row>
    <row r="102" spans="2:13" x14ac:dyDescent="0.3">
      <c r="B102" s="5">
        <v>45292</v>
      </c>
      <c r="C102" s="4" t="s">
        <v>31</v>
      </c>
      <c r="D102" s="4" t="s">
        <v>32</v>
      </c>
      <c r="E102" s="4" t="s">
        <v>16</v>
      </c>
      <c r="F102" s="4" t="s">
        <v>18</v>
      </c>
      <c r="G102" s="6">
        <v>221</v>
      </c>
      <c r="H102" s="7">
        <v>78</v>
      </c>
      <c r="I102" s="8">
        <v>0.01</v>
      </c>
      <c r="J102" s="7">
        <v>16980.189999999999</v>
      </c>
      <c r="K102" s="7">
        <v>56.44</v>
      </c>
      <c r="L102" s="7">
        <v>12473.24</v>
      </c>
      <c r="M102" s="7">
        <v>740.88</v>
      </c>
    </row>
    <row r="103" spans="2:13" x14ac:dyDescent="0.3">
      <c r="B103" s="5">
        <v>45292</v>
      </c>
      <c r="C103" s="4" t="s">
        <v>31</v>
      </c>
      <c r="D103" s="4" t="s">
        <v>32</v>
      </c>
      <c r="E103" s="4" t="s">
        <v>16</v>
      </c>
      <c r="F103" s="4" t="s">
        <v>19</v>
      </c>
      <c r="G103" s="6">
        <v>231</v>
      </c>
      <c r="H103" s="7">
        <v>78</v>
      </c>
      <c r="I103" s="8">
        <v>0</v>
      </c>
      <c r="J103" s="7">
        <v>18054.04</v>
      </c>
      <c r="K103" s="7">
        <v>56.44</v>
      </c>
      <c r="L103" s="7">
        <v>13037.64</v>
      </c>
      <c r="M103" s="7">
        <v>903.6</v>
      </c>
    </row>
    <row r="104" spans="2:13" x14ac:dyDescent="0.3">
      <c r="B104" s="5">
        <v>45292</v>
      </c>
      <c r="C104" s="4" t="s">
        <v>31</v>
      </c>
      <c r="D104" s="4" t="s">
        <v>32</v>
      </c>
      <c r="E104" s="4" t="s">
        <v>20</v>
      </c>
      <c r="F104" s="4" t="s">
        <v>17</v>
      </c>
      <c r="G104" s="6">
        <v>416</v>
      </c>
      <c r="H104" s="7">
        <v>78</v>
      </c>
      <c r="I104" s="8">
        <v>0.02</v>
      </c>
      <c r="J104" s="7">
        <v>27954.6</v>
      </c>
      <c r="K104" s="7">
        <v>56.49</v>
      </c>
      <c r="L104" s="7">
        <v>23499.84</v>
      </c>
      <c r="M104" s="7">
        <v>670.26</v>
      </c>
    </row>
    <row r="105" spans="2:13" x14ac:dyDescent="0.3">
      <c r="B105" s="5">
        <v>45292</v>
      </c>
      <c r="C105" s="4" t="s">
        <v>31</v>
      </c>
      <c r="D105" s="4" t="s">
        <v>32</v>
      </c>
      <c r="E105" s="4" t="s">
        <v>20</v>
      </c>
      <c r="F105" s="4" t="s">
        <v>18</v>
      </c>
      <c r="G105" s="6">
        <v>160</v>
      </c>
      <c r="H105" s="7">
        <v>78</v>
      </c>
      <c r="I105" s="8">
        <v>0.02</v>
      </c>
      <c r="J105" s="7">
        <v>10697.38</v>
      </c>
      <c r="K105" s="7">
        <v>56.49</v>
      </c>
      <c r="L105" s="7">
        <v>9038.4</v>
      </c>
      <c r="M105" s="7">
        <v>528.22</v>
      </c>
    </row>
    <row r="106" spans="2:13" x14ac:dyDescent="0.3">
      <c r="B106" s="5">
        <v>45292</v>
      </c>
      <c r="C106" s="4" t="s">
        <v>31</v>
      </c>
      <c r="D106" s="4" t="s">
        <v>32</v>
      </c>
      <c r="E106" s="4" t="s">
        <v>20</v>
      </c>
      <c r="F106" s="4" t="s">
        <v>19</v>
      </c>
      <c r="G106" s="6">
        <v>149</v>
      </c>
      <c r="H106" s="7">
        <v>78</v>
      </c>
      <c r="I106" s="8">
        <v>0</v>
      </c>
      <c r="J106" s="7">
        <v>10145.700000000001</v>
      </c>
      <c r="K106" s="7">
        <v>56.38</v>
      </c>
      <c r="L106" s="7">
        <v>8400.6200000000008</v>
      </c>
      <c r="M106" s="7">
        <v>584.59</v>
      </c>
    </row>
    <row r="107" spans="2:13" x14ac:dyDescent="0.3">
      <c r="B107" s="5">
        <v>45292</v>
      </c>
      <c r="C107" s="4" t="s">
        <v>31</v>
      </c>
      <c r="D107" s="4" t="s">
        <v>32</v>
      </c>
      <c r="E107" s="4" t="s">
        <v>21</v>
      </c>
      <c r="F107" s="4" t="s">
        <v>17</v>
      </c>
      <c r="G107" s="6">
        <v>262</v>
      </c>
      <c r="H107" s="7">
        <v>78</v>
      </c>
      <c r="I107" s="8">
        <v>0.01</v>
      </c>
      <c r="J107" s="7">
        <v>19104.330000000002</v>
      </c>
      <c r="K107" s="7">
        <v>56.55</v>
      </c>
      <c r="L107" s="7">
        <v>14816.1</v>
      </c>
      <c r="M107" s="7">
        <v>428.42</v>
      </c>
    </row>
    <row r="108" spans="2:13" x14ac:dyDescent="0.3">
      <c r="B108" s="5">
        <v>45292</v>
      </c>
      <c r="C108" s="4" t="s">
        <v>31</v>
      </c>
      <c r="D108" s="4" t="s">
        <v>32</v>
      </c>
      <c r="E108" s="4" t="s">
        <v>21</v>
      </c>
      <c r="F108" s="4" t="s">
        <v>18</v>
      </c>
      <c r="G108" s="6">
        <v>93</v>
      </c>
      <c r="H108" s="7">
        <v>78</v>
      </c>
      <c r="I108" s="8">
        <v>0</v>
      </c>
      <c r="J108" s="7">
        <v>6905.08</v>
      </c>
      <c r="K108" s="7">
        <v>56.44</v>
      </c>
      <c r="L108" s="7">
        <v>5248.92</v>
      </c>
      <c r="M108" s="7">
        <v>313.35000000000002</v>
      </c>
    </row>
    <row r="109" spans="2:13" x14ac:dyDescent="0.3">
      <c r="B109" s="5">
        <v>45292</v>
      </c>
      <c r="C109" s="4" t="s">
        <v>31</v>
      </c>
      <c r="D109" s="4" t="s">
        <v>32</v>
      </c>
      <c r="E109" s="4" t="s">
        <v>21</v>
      </c>
      <c r="F109" s="4" t="s">
        <v>19</v>
      </c>
      <c r="G109" s="6">
        <v>90</v>
      </c>
      <c r="H109" s="7">
        <v>78</v>
      </c>
      <c r="I109" s="8">
        <v>0</v>
      </c>
      <c r="J109" s="7">
        <v>6635.7</v>
      </c>
      <c r="K109" s="7">
        <v>56.61</v>
      </c>
      <c r="L109" s="7">
        <v>5094.8999999999996</v>
      </c>
      <c r="M109" s="7">
        <v>346.79</v>
      </c>
    </row>
    <row r="110" spans="2:13" x14ac:dyDescent="0.3">
      <c r="B110" s="5">
        <v>45292</v>
      </c>
      <c r="C110" s="4" t="s">
        <v>31</v>
      </c>
      <c r="D110" s="4" t="s">
        <v>32</v>
      </c>
      <c r="E110" s="4" t="s">
        <v>22</v>
      </c>
      <c r="F110" s="4" t="s">
        <v>17</v>
      </c>
      <c r="G110" s="6">
        <v>114</v>
      </c>
      <c r="H110" s="7">
        <v>78</v>
      </c>
      <c r="I110" s="8">
        <v>0.01</v>
      </c>
      <c r="J110" s="7">
        <v>9780.23</v>
      </c>
      <c r="K110" s="7">
        <v>56.49</v>
      </c>
      <c r="L110" s="7">
        <v>6439.86</v>
      </c>
      <c r="M110" s="7">
        <v>1142.19</v>
      </c>
    </row>
    <row r="111" spans="2:13" x14ac:dyDescent="0.3">
      <c r="B111" s="5">
        <v>45292</v>
      </c>
      <c r="C111" s="4" t="s">
        <v>31</v>
      </c>
      <c r="D111" s="4" t="s">
        <v>32</v>
      </c>
      <c r="E111" s="4" t="s">
        <v>22</v>
      </c>
      <c r="F111" s="4" t="s">
        <v>18</v>
      </c>
      <c r="G111" s="6">
        <v>41</v>
      </c>
      <c r="H111" s="7">
        <v>78</v>
      </c>
      <c r="I111" s="8">
        <v>0</v>
      </c>
      <c r="J111" s="7">
        <v>3567.44</v>
      </c>
      <c r="K111" s="7">
        <v>56.72</v>
      </c>
      <c r="L111" s="7">
        <v>2325.52</v>
      </c>
      <c r="M111" s="7">
        <v>487.41</v>
      </c>
    </row>
    <row r="112" spans="2:13" x14ac:dyDescent="0.3">
      <c r="B112" s="5">
        <v>45292</v>
      </c>
      <c r="C112" s="4" t="s">
        <v>31</v>
      </c>
      <c r="D112" s="4" t="s">
        <v>32</v>
      </c>
      <c r="E112" s="4" t="s">
        <v>22</v>
      </c>
      <c r="F112" s="4" t="s">
        <v>19</v>
      </c>
      <c r="G112" s="6">
        <v>40</v>
      </c>
      <c r="H112" s="7">
        <v>78</v>
      </c>
      <c r="I112" s="8">
        <v>0</v>
      </c>
      <c r="J112" s="7">
        <v>3483.92</v>
      </c>
      <c r="K112" s="7">
        <v>56.38</v>
      </c>
      <c r="L112" s="7">
        <v>2255.1999999999998</v>
      </c>
      <c r="M112" s="7">
        <v>501.95</v>
      </c>
    </row>
    <row r="113" spans="2:13" x14ac:dyDescent="0.3">
      <c r="B113" s="5">
        <v>45292</v>
      </c>
      <c r="C113" s="4" t="s">
        <v>33</v>
      </c>
      <c r="D113" s="4" t="s">
        <v>32</v>
      </c>
      <c r="E113" s="4" t="s">
        <v>16</v>
      </c>
      <c r="F113" s="4" t="s">
        <v>17</v>
      </c>
      <c r="G113" s="6">
        <v>532</v>
      </c>
      <c r="H113" s="7">
        <v>124</v>
      </c>
      <c r="I113" s="8">
        <v>0.01</v>
      </c>
      <c r="J113" s="7">
        <v>65046.62</v>
      </c>
      <c r="K113" s="7">
        <v>89.01</v>
      </c>
      <c r="L113" s="7">
        <v>47353.32</v>
      </c>
      <c r="M113" s="7">
        <v>858.86</v>
      </c>
    </row>
    <row r="114" spans="2:13" x14ac:dyDescent="0.3">
      <c r="B114" s="5">
        <v>45292</v>
      </c>
      <c r="C114" s="4" t="s">
        <v>33</v>
      </c>
      <c r="D114" s="4" t="s">
        <v>32</v>
      </c>
      <c r="E114" s="4" t="s">
        <v>16</v>
      </c>
      <c r="F114" s="4" t="s">
        <v>18</v>
      </c>
      <c r="G114" s="6">
        <v>208</v>
      </c>
      <c r="H114" s="7">
        <v>124</v>
      </c>
      <c r="I114" s="8">
        <v>0.01</v>
      </c>
      <c r="J114" s="7">
        <v>25739.8</v>
      </c>
      <c r="K114" s="7">
        <v>89.01</v>
      </c>
      <c r="L114" s="7">
        <v>18514.080000000002</v>
      </c>
      <c r="M114" s="7">
        <v>724.88</v>
      </c>
    </row>
    <row r="115" spans="2:13" x14ac:dyDescent="0.3">
      <c r="B115" s="5">
        <v>45292</v>
      </c>
      <c r="C115" s="4" t="s">
        <v>33</v>
      </c>
      <c r="D115" s="4" t="s">
        <v>32</v>
      </c>
      <c r="E115" s="4" t="s">
        <v>16</v>
      </c>
      <c r="F115" s="4" t="s">
        <v>19</v>
      </c>
      <c r="G115" s="6">
        <v>202</v>
      </c>
      <c r="H115" s="7">
        <v>124</v>
      </c>
      <c r="I115" s="8">
        <v>0</v>
      </c>
      <c r="J115" s="7">
        <v>25098.02</v>
      </c>
      <c r="K115" s="7">
        <v>89.28</v>
      </c>
      <c r="L115" s="7">
        <v>18034.560000000001</v>
      </c>
      <c r="M115" s="7">
        <v>803.56</v>
      </c>
    </row>
    <row r="116" spans="2:13" x14ac:dyDescent="0.3">
      <c r="B116" s="5">
        <v>45292</v>
      </c>
      <c r="C116" s="4" t="s">
        <v>33</v>
      </c>
      <c r="D116" s="4" t="s">
        <v>32</v>
      </c>
      <c r="E116" s="4" t="s">
        <v>20</v>
      </c>
      <c r="F116" s="4" t="s">
        <v>17</v>
      </c>
      <c r="G116" s="6">
        <v>393</v>
      </c>
      <c r="H116" s="7">
        <v>124</v>
      </c>
      <c r="I116" s="8">
        <v>0.03</v>
      </c>
      <c r="J116" s="7">
        <v>41894.480000000003</v>
      </c>
      <c r="K116" s="7">
        <v>89.01</v>
      </c>
      <c r="L116" s="7">
        <v>34980.93</v>
      </c>
      <c r="M116" s="7">
        <v>630.05999999999995</v>
      </c>
    </row>
    <row r="117" spans="2:13" x14ac:dyDescent="0.3">
      <c r="B117" s="5">
        <v>45292</v>
      </c>
      <c r="C117" s="4" t="s">
        <v>33</v>
      </c>
      <c r="D117" s="4" t="s">
        <v>32</v>
      </c>
      <c r="E117" s="4" t="s">
        <v>20</v>
      </c>
      <c r="F117" s="4" t="s">
        <v>18</v>
      </c>
      <c r="G117" s="6">
        <v>131</v>
      </c>
      <c r="H117" s="7">
        <v>124</v>
      </c>
      <c r="I117" s="8">
        <v>0.01</v>
      </c>
      <c r="J117" s="7">
        <v>14165.32</v>
      </c>
      <c r="K117" s="7">
        <v>89.55</v>
      </c>
      <c r="L117" s="7">
        <v>11731.05</v>
      </c>
      <c r="M117" s="7">
        <v>438.27</v>
      </c>
    </row>
    <row r="118" spans="2:13" x14ac:dyDescent="0.3">
      <c r="B118" s="5">
        <v>45292</v>
      </c>
      <c r="C118" s="4" t="s">
        <v>33</v>
      </c>
      <c r="D118" s="4" t="s">
        <v>32</v>
      </c>
      <c r="E118" s="4" t="s">
        <v>20</v>
      </c>
      <c r="F118" s="4" t="s">
        <v>19</v>
      </c>
      <c r="G118" s="6">
        <v>143</v>
      </c>
      <c r="H118" s="7">
        <v>124</v>
      </c>
      <c r="I118" s="8">
        <v>0.04</v>
      </c>
      <c r="J118" s="7">
        <v>15040.58</v>
      </c>
      <c r="K118" s="7">
        <v>89.55</v>
      </c>
      <c r="L118" s="7">
        <v>12805.65</v>
      </c>
      <c r="M118" s="7">
        <v>550.45000000000005</v>
      </c>
    </row>
    <row r="119" spans="2:13" x14ac:dyDescent="0.3">
      <c r="B119" s="5">
        <v>45292</v>
      </c>
      <c r="C119" s="4" t="s">
        <v>33</v>
      </c>
      <c r="D119" s="4" t="s">
        <v>32</v>
      </c>
      <c r="E119" s="4" t="s">
        <v>21</v>
      </c>
      <c r="F119" s="4" t="s">
        <v>17</v>
      </c>
      <c r="G119" s="6">
        <v>221</v>
      </c>
      <c r="H119" s="7">
        <v>124</v>
      </c>
      <c r="I119" s="8">
        <v>0.01</v>
      </c>
      <c r="J119" s="7">
        <v>25696.3</v>
      </c>
      <c r="K119" s="7">
        <v>89.46</v>
      </c>
      <c r="L119" s="7">
        <v>19770.66</v>
      </c>
      <c r="M119" s="7">
        <v>352.89</v>
      </c>
    </row>
    <row r="120" spans="2:13" x14ac:dyDescent="0.3">
      <c r="B120" s="5">
        <v>45292</v>
      </c>
      <c r="C120" s="4" t="s">
        <v>33</v>
      </c>
      <c r="D120" s="4" t="s">
        <v>32</v>
      </c>
      <c r="E120" s="4" t="s">
        <v>21</v>
      </c>
      <c r="F120" s="4" t="s">
        <v>18</v>
      </c>
      <c r="G120" s="6">
        <v>85</v>
      </c>
      <c r="H120" s="7">
        <v>124</v>
      </c>
      <c r="I120" s="8">
        <v>0.01</v>
      </c>
      <c r="J120" s="7">
        <v>9952.85</v>
      </c>
      <c r="K120" s="7">
        <v>89.28</v>
      </c>
      <c r="L120" s="7">
        <v>7588.8</v>
      </c>
      <c r="M120" s="7">
        <v>284.08999999999997</v>
      </c>
    </row>
    <row r="121" spans="2:13" x14ac:dyDescent="0.3">
      <c r="B121" s="5">
        <v>45292</v>
      </c>
      <c r="C121" s="4" t="s">
        <v>33</v>
      </c>
      <c r="D121" s="4" t="s">
        <v>32</v>
      </c>
      <c r="E121" s="4" t="s">
        <v>21</v>
      </c>
      <c r="F121" s="4" t="s">
        <v>19</v>
      </c>
      <c r="G121" s="6">
        <v>84</v>
      </c>
      <c r="H121" s="7">
        <v>124</v>
      </c>
      <c r="I121" s="8">
        <v>0</v>
      </c>
      <c r="J121" s="7">
        <v>9895.2000000000007</v>
      </c>
      <c r="K121" s="7">
        <v>89.28</v>
      </c>
      <c r="L121" s="7">
        <v>7499.52</v>
      </c>
      <c r="M121" s="7">
        <v>325.95999999999998</v>
      </c>
    </row>
    <row r="122" spans="2:13" x14ac:dyDescent="0.3">
      <c r="B122" s="5">
        <v>45292</v>
      </c>
      <c r="C122" s="4" t="s">
        <v>33</v>
      </c>
      <c r="D122" s="4" t="s">
        <v>32</v>
      </c>
      <c r="E122" s="4" t="s">
        <v>22</v>
      </c>
      <c r="F122" s="4" t="s">
        <v>17</v>
      </c>
      <c r="G122" s="6">
        <v>100</v>
      </c>
      <c r="H122" s="7">
        <v>124</v>
      </c>
      <c r="I122" s="8">
        <v>0.01</v>
      </c>
      <c r="J122" s="7">
        <v>13666.18</v>
      </c>
      <c r="K122" s="7">
        <v>89.19</v>
      </c>
      <c r="L122" s="7">
        <v>8919</v>
      </c>
      <c r="M122" s="7">
        <v>1025.1500000000001</v>
      </c>
    </row>
    <row r="123" spans="2:13" x14ac:dyDescent="0.3">
      <c r="B123" s="5">
        <v>45292</v>
      </c>
      <c r="C123" s="4" t="s">
        <v>33</v>
      </c>
      <c r="D123" s="4" t="s">
        <v>32</v>
      </c>
      <c r="E123" s="4" t="s">
        <v>22</v>
      </c>
      <c r="F123" s="4" t="s">
        <v>18</v>
      </c>
      <c r="G123" s="6">
        <v>37</v>
      </c>
      <c r="H123" s="7">
        <v>124</v>
      </c>
      <c r="I123" s="8">
        <v>0.01</v>
      </c>
      <c r="J123" s="7">
        <v>5061.62</v>
      </c>
      <c r="K123" s="7">
        <v>89.46</v>
      </c>
      <c r="L123" s="7">
        <v>3310.02</v>
      </c>
      <c r="M123" s="7">
        <v>443.82</v>
      </c>
    </row>
    <row r="124" spans="2:13" x14ac:dyDescent="0.3">
      <c r="B124" s="5">
        <v>45292</v>
      </c>
      <c r="C124" s="4" t="s">
        <v>33</v>
      </c>
      <c r="D124" s="4" t="s">
        <v>32</v>
      </c>
      <c r="E124" s="4" t="s">
        <v>22</v>
      </c>
      <c r="F124" s="4" t="s">
        <v>19</v>
      </c>
      <c r="G124" s="6">
        <v>36</v>
      </c>
      <c r="H124" s="7">
        <v>124</v>
      </c>
      <c r="I124" s="8">
        <v>0.01</v>
      </c>
      <c r="J124" s="7">
        <v>4939.84</v>
      </c>
      <c r="K124" s="7">
        <v>89.37</v>
      </c>
      <c r="L124" s="7">
        <v>3217.32</v>
      </c>
      <c r="M124" s="7">
        <v>446.85</v>
      </c>
    </row>
    <row r="125" spans="2:13" x14ac:dyDescent="0.3">
      <c r="B125" s="5">
        <v>45292</v>
      </c>
      <c r="C125" s="4" t="s">
        <v>34</v>
      </c>
      <c r="D125" s="4" t="s">
        <v>32</v>
      </c>
      <c r="E125" s="4" t="s">
        <v>16</v>
      </c>
      <c r="F125" s="4" t="s">
        <v>17</v>
      </c>
      <c r="G125" s="6">
        <v>466</v>
      </c>
      <c r="H125" s="7">
        <v>96</v>
      </c>
      <c r="I125" s="8">
        <v>0</v>
      </c>
      <c r="J125" s="7">
        <v>44914.94</v>
      </c>
      <c r="K125" s="7">
        <v>68.78</v>
      </c>
      <c r="L125" s="7">
        <v>32051.48</v>
      </c>
      <c r="M125" s="7">
        <v>751.56</v>
      </c>
    </row>
    <row r="126" spans="2:13" x14ac:dyDescent="0.3">
      <c r="B126" s="5">
        <v>45292</v>
      </c>
      <c r="C126" s="4" t="s">
        <v>34</v>
      </c>
      <c r="D126" s="4" t="s">
        <v>32</v>
      </c>
      <c r="E126" s="4" t="s">
        <v>16</v>
      </c>
      <c r="F126" s="4" t="s">
        <v>18</v>
      </c>
      <c r="G126" s="6">
        <v>164</v>
      </c>
      <c r="H126" s="7">
        <v>96</v>
      </c>
      <c r="I126" s="8">
        <v>0</v>
      </c>
      <c r="J126" s="7">
        <v>15775.36</v>
      </c>
      <c r="K126" s="7">
        <v>68.64</v>
      </c>
      <c r="L126" s="7">
        <v>11256.96</v>
      </c>
      <c r="M126" s="7">
        <v>570.41999999999996</v>
      </c>
    </row>
    <row r="127" spans="2:13" x14ac:dyDescent="0.3">
      <c r="B127" s="5">
        <v>45292</v>
      </c>
      <c r="C127" s="4" t="s">
        <v>34</v>
      </c>
      <c r="D127" s="4" t="s">
        <v>32</v>
      </c>
      <c r="E127" s="4" t="s">
        <v>16</v>
      </c>
      <c r="F127" s="4" t="s">
        <v>19</v>
      </c>
      <c r="G127" s="6">
        <v>163</v>
      </c>
      <c r="H127" s="7">
        <v>96</v>
      </c>
      <c r="I127" s="8">
        <v>0.01</v>
      </c>
      <c r="J127" s="7">
        <v>15491.77</v>
      </c>
      <c r="K127" s="7">
        <v>68.78</v>
      </c>
      <c r="L127" s="7">
        <v>11211.14</v>
      </c>
      <c r="M127" s="7">
        <v>619.16999999999996</v>
      </c>
    </row>
    <row r="128" spans="2:13" x14ac:dyDescent="0.3">
      <c r="B128" s="5">
        <v>45292</v>
      </c>
      <c r="C128" s="4" t="s">
        <v>34</v>
      </c>
      <c r="D128" s="4" t="s">
        <v>32</v>
      </c>
      <c r="E128" s="4" t="s">
        <v>20</v>
      </c>
      <c r="F128" s="4" t="s">
        <v>17</v>
      </c>
      <c r="G128" s="6">
        <v>298</v>
      </c>
      <c r="H128" s="7">
        <v>96</v>
      </c>
      <c r="I128" s="8">
        <v>0.02</v>
      </c>
      <c r="J128" s="7">
        <v>24696.21</v>
      </c>
      <c r="K128" s="7">
        <v>68.569999999999993</v>
      </c>
      <c r="L128" s="7">
        <v>20433.86</v>
      </c>
      <c r="M128" s="7">
        <v>465.83</v>
      </c>
    </row>
    <row r="129" spans="2:13" x14ac:dyDescent="0.3">
      <c r="B129" s="5">
        <v>45292</v>
      </c>
      <c r="C129" s="4" t="s">
        <v>34</v>
      </c>
      <c r="D129" s="4" t="s">
        <v>32</v>
      </c>
      <c r="E129" s="4" t="s">
        <v>20</v>
      </c>
      <c r="F129" s="4" t="s">
        <v>18</v>
      </c>
      <c r="G129" s="6">
        <v>108</v>
      </c>
      <c r="H129" s="7">
        <v>96</v>
      </c>
      <c r="I129" s="8">
        <v>0.04</v>
      </c>
      <c r="J129" s="7">
        <v>8768.69</v>
      </c>
      <c r="K129" s="7">
        <v>68.430000000000007</v>
      </c>
      <c r="L129" s="7">
        <v>7390.44</v>
      </c>
      <c r="M129" s="7">
        <v>369.04</v>
      </c>
    </row>
    <row r="130" spans="2:13" x14ac:dyDescent="0.3">
      <c r="B130" s="5">
        <v>45292</v>
      </c>
      <c r="C130" s="4" t="s">
        <v>34</v>
      </c>
      <c r="D130" s="4" t="s">
        <v>32</v>
      </c>
      <c r="E130" s="4" t="s">
        <v>20</v>
      </c>
      <c r="F130" s="4" t="s">
        <v>19</v>
      </c>
      <c r="G130" s="6">
        <v>107</v>
      </c>
      <c r="H130" s="7">
        <v>96</v>
      </c>
      <c r="I130" s="8">
        <v>0.01</v>
      </c>
      <c r="J130" s="7">
        <v>8904.1</v>
      </c>
      <c r="K130" s="7">
        <v>68.78</v>
      </c>
      <c r="L130" s="7">
        <v>7359.46</v>
      </c>
      <c r="M130" s="7">
        <v>427.32</v>
      </c>
    </row>
    <row r="131" spans="2:13" x14ac:dyDescent="0.3">
      <c r="B131" s="5">
        <v>45292</v>
      </c>
      <c r="C131" s="4" t="s">
        <v>34</v>
      </c>
      <c r="D131" s="4" t="s">
        <v>32</v>
      </c>
      <c r="E131" s="4" t="s">
        <v>21</v>
      </c>
      <c r="F131" s="4" t="s">
        <v>17</v>
      </c>
      <c r="G131" s="6">
        <v>180</v>
      </c>
      <c r="H131" s="7">
        <v>96</v>
      </c>
      <c r="I131" s="8">
        <v>0.01</v>
      </c>
      <c r="J131" s="7">
        <v>16252.23</v>
      </c>
      <c r="K131" s="7">
        <v>68.569999999999993</v>
      </c>
      <c r="L131" s="7">
        <v>12342.6</v>
      </c>
      <c r="M131" s="7">
        <v>291.74</v>
      </c>
    </row>
    <row r="132" spans="2:13" x14ac:dyDescent="0.3">
      <c r="B132" s="5">
        <v>45292</v>
      </c>
      <c r="C132" s="4" t="s">
        <v>34</v>
      </c>
      <c r="D132" s="4" t="s">
        <v>32</v>
      </c>
      <c r="E132" s="4" t="s">
        <v>21</v>
      </c>
      <c r="F132" s="4" t="s">
        <v>18</v>
      </c>
      <c r="G132" s="6">
        <v>66</v>
      </c>
      <c r="H132" s="7">
        <v>96</v>
      </c>
      <c r="I132" s="8">
        <v>0.01</v>
      </c>
      <c r="J132" s="7">
        <v>5947.04</v>
      </c>
      <c r="K132" s="7">
        <v>68.78</v>
      </c>
      <c r="L132" s="7">
        <v>4539.4799999999996</v>
      </c>
      <c r="M132" s="7">
        <v>222.6</v>
      </c>
    </row>
    <row r="133" spans="2:13" x14ac:dyDescent="0.3">
      <c r="B133" s="5">
        <v>45292</v>
      </c>
      <c r="C133" s="4" t="s">
        <v>34</v>
      </c>
      <c r="D133" s="4" t="s">
        <v>32</v>
      </c>
      <c r="E133" s="4" t="s">
        <v>21</v>
      </c>
      <c r="F133" s="4" t="s">
        <v>19</v>
      </c>
      <c r="G133" s="6">
        <v>69</v>
      </c>
      <c r="H133" s="7">
        <v>96</v>
      </c>
      <c r="I133" s="8">
        <v>0.01</v>
      </c>
      <c r="J133" s="7">
        <v>6210.99</v>
      </c>
      <c r="K133" s="7">
        <v>68.5</v>
      </c>
      <c r="L133" s="7">
        <v>4726.5</v>
      </c>
      <c r="M133" s="7">
        <v>261.83</v>
      </c>
    </row>
    <row r="134" spans="2:13" x14ac:dyDescent="0.3">
      <c r="B134" s="5">
        <v>45292</v>
      </c>
      <c r="C134" s="4" t="s">
        <v>34</v>
      </c>
      <c r="D134" s="4" t="s">
        <v>32</v>
      </c>
      <c r="E134" s="4" t="s">
        <v>22</v>
      </c>
      <c r="F134" s="4" t="s">
        <v>17</v>
      </c>
      <c r="G134" s="6">
        <v>82</v>
      </c>
      <c r="H134" s="7">
        <v>96</v>
      </c>
      <c r="I134" s="8">
        <v>0.01</v>
      </c>
      <c r="J134" s="7">
        <v>8763.68</v>
      </c>
      <c r="K134" s="7">
        <v>68.709999999999994</v>
      </c>
      <c r="L134" s="7">
        <v>5634.22</v>
      </c>
      <c r="M134" s="7">
        <v>806.67</v>
      </c>
    </row>
    <row r="135" spans="2:13" x14ac:dyDescent="0.3">
      <c r="B135" s="5">
        <v>45292</v>
      </c>
      <c r="C135" s="4" t="s">
        <v>34</v>
      </c>
      <c r="D135" s="4" t="s">
        <v>32</v>
      </c>
      <c r="E135" s="4" t="s">
        <v>22</v>
      </c>
      <c r="F135" s="4" t="s">
        <v>18</v>
      </c>
      <c r="G135" s="6">
        <v>31</v>
      </c>
      <c r="H135" s="7">
        <v>96</v>
      </c>
      <c r="I135" s="8">
        <v>0.01</v>
      </c>
      <c r="J135" s="7">
        <v>3279.84</v>
      </c>
      <c r="K135" s="7">
        <v>68.430000000000007</v>
      </c>
      <c r="L135" s="7">
        <v>2121.33</v>
      </c>
      <c r="M135" s="7">
        <v>367.79</v>
      </c>
    </row>
    <row r="136" spans="2:13" x14ac:dyDescent="0.3">
      <c r="B136" s="5">
        <v>45292</v>
      </c>
      <c r="C136" s="4" t="s">
        <v>34</v>
      </c>
      <c r="D136" s="4" t="s">
        <v>32</v>
      </c>
      <c r="E136" s="4" t="s">
        <v>22</v>
      </c>
      <c r="F136" s="4" t="s">
        <v>19</v>
      </c>
      <c r="G136" s="6">
        <v>29</v>
      </c>
      <c r="H136" s="7">
        <v>96</v>
      </c>
      <c r="I136" s="8">
        <v>0</v>
      </c>
      <c r="J136" s="7">
        <v>3099.4</v>
      </c>
      <c r="K136" s="7">
        <v>68.709999999999994</v>
      </c>
      <c r="L136" s="7">
        <v>1992.59</v>
      </c>
      <c r="M136" s="7">
        <v>356.72</v>
      </c>
    </row>
    <row r="137" spans="2:13" x14ac:dyDescent="0.3">
      <c r="B137" s="5">
        <v>45292</v>
      </c>
      <c r="C137" s="4" t="s">
        <v>35</v>
      </c>
      <c r="D137" s="4" t="s">
        <v>32</v>
      </c>
      <c r="E137" s="4" t="s">
        <v>16</v>
      </c>
      <c r="F137" s="4" t="s">
        <v>17</v>
      </c>
      <c r="G137" s="6">
        <v>109</v>
      </c>
      <c r="H137" s="7">
        <v>188</v>
      </c>
      <c r="I137" s="8">
        <v>0.01</v>
      </c>
      <c r="J137" s="7">
        <v>20388.8</v>
      </c>
      <c r="K137" s="7">
        <v>131.34</v>
      </c>
      <c r="L137" s="7">
        <v>14316.06</v>
      </c>
      <c r="M137" s="7">
        <v>177.54</v>
      </c>
    </row>
    <row r="138" spans="2:13" x14ac:dyDescent="0.3">
      <c r="B138" s="5">
        <v>45292</v>
      </c>
      <c r="C138" s="4" t="s">
        <v>35</v>
      </c>
      <c r="D138" s="4" t="s">
        <v>32</v>
      </c>
      <c r="E138" s="4" t="s">
        <v>16</v>
      </c>
      <c r="F138" s="4" t="s">
        <v>18</v>
      </c>
      <c r="G138" s="6">
        <v>40</v>
      </c>
      <c r="H138" s="7">
        <v>188</v>
      </c>
      <c r="I138" s="8">
        <v>0</v>
      </c>
      <c r="J138" s="7">
        <v>7504.94</v>
      </c>
      <c r="K138" s="7">
        <v>131.86000000000001</v>
      </c>
      <c r="L138" s="7">
        <v>5274.4</v>
      </c>
      <c r="M138" s="7">
        <v>132.74</v>
      </c>
    </row>
    <row r="139" spans="2:13" x14ac:dyDescent="0.3">
      <c r="B139" s="5">
        <v>45292</v>
      </c>
      <c r="C139" s="4" t="s">
        <v>35</v>
      </c>
      <c r="D139" s="4" t="s">
        <v>32</v>
      </c>
      <c r="E139" s="4" t="s">
        <v>16</v>
      </c>
      <c r="F139" s="4" t="s">
        <v>19</v>
      </c>
      <c r="G139" s="6">
        <v>39</v>
      </c>
      <c r="H139" s="7">
        <v>188</v>
      </c>
      <c r="I139" s="8">
        <v>0.01</v>
      </c>
      <c r="J139" s="7">
        <v>7207.66</v>
      </c>
      <c r="K139" s="7">
        <v>131.72999999999999</v>
      </c>
      <c r="L139" s="7">
        <v>5137.47</v>
      </c>
      <c r="M139" s="7">
        <v>148.44999999999999</v>
      </c>
    </row>
    <row r="140" spans="2:13" x14ac:dyDescent="0.3">
      <c r="B140" s="5">
        <v>45292</v>
      </c>
      <c r="C140" s="4" t="s">
        <v>35</v>
      </c>
      <c r="D140" s="4" t="s">
        <v>32</v>
      </c>
      <c r="E140" s="4" t="s">
        <v>20</v>
      </c>
      <c r="F140" s="4" t="s">
        <v>17</v>
      </c>
      <c r="G140" s="6">
        <v>69</v>
      </c>
      <c r="H140" s="7">
        <v>188</v>
      </c>
      <c r="I140" s="8">
        <v>0.02</v>
      </c>
      <c r="J140" s="7">
        <v>11185.96</v>
      </c>
      <c r="K140" s="7">
        <v>131.34</v>
      </c>
      <c r="L140" s="7">
        <v>9062.4599999999991</v>
      </c>
      <c r="M140" s="7">
        <v>108.74</v>
      </c>
    </row>
    <row r="141" spans="2:13" x14ac:dyDescent="0.3">
      <c r="B141" s="5">
        <v>45292</v>
      </c>
      <c r="C141" s="4" t="s">
        <v>35</v>
      </c>
      <c r="D141" s="4" t="s">
        <v>32</v>
      </c>
      <c r="E141" s="4" t="s">
        <v>20</v>
      </c>
      <c r="F141" s="4" t="s">
        <v>18</v>
      </c>
      <c r="G141" s="6">
        <v>25</v>
      </c>
      <c r="H141" s="7">
        <v>188</v>
      </c>
      <c r="I141" s="8">
        <v>0.02</v>
      </c>
      <c r="J141" s="7">
        <v>4061.68</v>
      </c>
      <c r="K141" s="7">
        <v>131.86000000000001</v>
      </c>
      <c r="L141" s="7">
        <v>3296.5</v>
      </c>
      <c r="M141" s="7">
        <v>86.7</v>
      </c>
    </row>
    <row r="142" spans="2:13" x14ac:dyDescent="0.3">
      <c r="B142" s="5">
        <v>45292</v>
      </c>
      <c r="C142" s="4" t="s">
        <v>35</v>
      </c>
      <c r="D142" s="4" t="s">
        <v>32</v>
      </c>
      <c r="E142" s="4" t="s">
        <v>20</v>
      </c>
      <c r="F142" s="4" t="s">
        <v>19</v>
      </c>
      <c r="G142" s="6">
        <v>26</v>
      </c>
      <c r="H142" s="7">
        <v>188</v>
      </c>
      <c r="I142" s="8">
        <v>0.03</v>
      </c>
      <c r="J142" s="7">
        <v>4193.8999999999996</v>
      </c>
      <c r="K142" s="7">
        <v>131.86000000000001</v>
      </c>
      <c r="L142" s="7">
        <v>3428.36</v>
      </c>
      <c r="M142" s="7">
        <v>102.01</v>
      </c>
    </row>
    <row r="143" spans="2:13" x14ac:dyDescent="0.3">
      <c r="B143" s="5">
        <v>45292</v>
      </c>
      <c r="C143" s="4" t="s">
        <v>35</v>
      </c>
      <c r="D143" s="4" t="s">
        <v>32</v>
      </c>
      <c r="E143" s="4" t="s">
        <v>21</v>
      </c>
      <c r="F143" s="4" t="s">
        <v>17</v>
      </c>
      <c r="G143" s="6">
        <v>44</v>
      </c>
      <c r="H143" s="7">
        <v>188</v>
      </c>
      <c r="I143" s="8">
        <v>0.01</v>
      </c>
      <c r="J143" s="7">
        <v>7826.87</v>
      </c>
      <c r="K143" s="7">
        <v>131.6</v>
      </c>
      <c r="L143" s="7">
        <v>5790.4</v>
      </c>
      <c r="M143" s="7">
        <v>71.17</v>
      </c>
    </row>
    <row r="144" spans="2:13" x14ac:dyDescent="0.3">
      <c r="B144" s="5">
        <v>45292</v>
      </c>
      <c r="C144" s="4" t="s">
        <v>35</v>
      </c>
      <c r="D144" s="4" t="s">
        <v>32</v>
      </c>
      <c r="E144" s="4" t="s">
        <v>21</v>
      </c>
      <c r="F144" s="4" t="s">
        <v>18</v>
      </c>
      <c r="G144" s="6">
        <v>16</v>
      </c>
      <c r="H144" s="7">
        <v>188</v>
      </c>
      <c r="I144" s="8">
        <v>0</v>
      </c>
      <c r="J144" s="7">
        <v>2863.32</v>
      </c>
      <c r="K144" s="7">
        <v>131.34</v>
      </c>
      <c r="L144" s="7">
        <v>2101.44</v>
      </c>
      <c r="M144" s="7">
        <v>55.05</v>
      </c>
    </row>
    <row r="145" spans="2:13" x14ac:dyDescent="0.3">
      <c r="B145" s="5">
        <v>45292</v>
      </c>
      <c r="C145" s="4" t="s">
        <v>35</v>
      </c>
      <c r="D145" s="4" t="s">
        <v>32</v>
      </c>
      <c r="E145" s="4" t="s">
        <v>21</v>
      </c>
      <c r="F145" s="4" t="s">
        <v>19</v>
      </c>
      <c r="G145" s="6">
        <v>15</v>
      </c>
      <c r="H145" s="7">
        <v>188</v>
      </c>
      <c r="I145" s="8">
        <v>0.01</v>
      </c>
      <c r="J145" s="7">
        <v>2652.15</v>
      </c>
      <c r="K145" s="7">
        <v>131.6</v>
      </c>
      <c r="L145" s="7">
        <v>1974</v>
      </c>
      <c r="M145" s="7">
        <v>58.68</v>
      </c>
    </row>
    <row r="146" spans="2:13" x14ac:dyDescent="0.3">
      <c r="B146" s="5">
        <v>45292</v>
      </c>
      <c r="C146" s="4" t="s">
        <v>35</v>
      </c>
      <c r="D146" s="4" t="s">
        <v>32</v>
      </c>
      <c r="E146" s="4" t="s">
        <v>22</v>
      </c>
      <c r="F146" s="4" t="s">
        <v>17</v>
      </c>
      <c r="G146" s="6">
        <v>19</v>
      </c>
      <c r="H146" s="7">
        <v>188</v>
      </c>
      <c r="I146" s="8">
        <v>0.01</v>
      </c>
      <c r="J146" s="7">
        <v>3944.76</v>
      </c>
      <c r="K146" s="7">
        <v>131.34</v>
      </c>
      <c r="L146" s="7">
        <v>2495.46</v>
      </c>
      <c r="M146" s="7">
        <v>188.45</v>
      </c>
    </row>
    <row r="147" spans="2:13" x14ac:dyDescent="0.3">
      <c r="B147" s="5">
        <v>45292</v>
      </c>
      <c r="C147" s="4" t="s">
        <v>35</v>
      </c>
      <c r="D147" s="4" t="s">
        <v>32</v>
      </c>
      <c r="E147" s="4" t="s">
        <v>22</v>
      </c>
      <c r="F147" s="4" t="s">
        <v>18</v>
      </c>
      <c r="G147" s="6">
        <v>7</v>
      </c>
      <c r="H147" s="7">
        <v>188</v>
      </c>
      <c r="I147" s="8">
        <v>0</v>
      </c>
      <c r="J147" s="7">
        <v>1469.5</v>
      </c>
      <c r="K147" s="7">
        <v>131.86000000000001</v>
      </c>
      <c r="L147" s="7">
        <v>923.02</v>
      </c>
      <c r="M147" s="7">
        <v>84.47</v>
      </c>
    </row>
    <row r="148" spans="2:13" x14ac:dyDescent="0.3">
      <c r="B148" s="5">
        <v>45292</v>
      </c>
      <c r="C148" s="4" t="s">
        <v>35</v>
      </c>
      <c r="D148" s="4" t="s">
        <v>32</v>
      </c>
      <c r="E148" s="4" t="s">
        <v>22</v>
      </c>
      <c r="F148" s="4" t="s">
        <v>19</v>
      </c>
      <c r="G148" s="6">
        <v>7</v>
      </c>
      <c r="H148" s="7">
        <v>188</v>
      </c>
      <c r="I148" s="8">
        <v>0.01</v>
      </c>
      <c r="J148" s="7">
        <v>1459.21</v>
      </c>
      <c r="K148" s="7">
        <v>131.47</v>
      </c>
      <c r="L148" s="7">
        <v>920.29</v>
      </c>
      <c r="M148" s="7">
        <v>89.06</v>
      </c>
    </row>
    <row r="149" spans="2:13" x14ac:dyDescent="0.3">
      <c r="B149" s="5">
        <v>45292</v>
      </c>
      <c r="C149" s="4" t="s">
        <v>36</v>
      </c>
      <c r="D149" s="4" t="s">
        <v>37</v>
      </c>
      <c r="E149" s="4" t="s">
        <v>16</v>
      </c>
      <c r="F149" s="4" t="s">
        <v>17</v>
      </c>
      <c r="G149" s="6">
        <v>236</v>
      </c>
      <c r="H149" s="7">
        <v>176</v>
      </c>
      <c r="I149" s="8">
        <v>0.01</v>
      </c>
      <c r="J149" s="7">
        <v>41286.49</v>
      </c>
      <c r="K149" s="7">
        <v>133.15</v>
      </c>
      <c r="L149" s="7">
        <v>31423.4</v>
      </c>
      <c r="M149" s="7">
        <v>368.54</v>
      </c>
    </row>
    <row r="150" spans="2:13" x14ac:dyDescent="0.3">
      <c r="B150" s="5">
        <v>45292</v>
      </c>
      <c r="C150" s="4" t="s">
        <v>36</v>
      </c>
      <c r="D150" s="4" t="s">
        <v>37</v>
      </c>
      <c r="E150" s="4" t="s">
        <v>16</v>
      </c>
      <c r="F150" s="4" t="s">
        <v>18</v>
      </c>
      <c r="G150" s="6">
        <v>81</v>
      </c>
      <c r="H150" s="7">
        <v>176</v>
      </c>
      <c r="I150" s="8">
        <v>0</v>
      </c>
      <c r="J150" s="7">
        <v>14170.58</v>
      </c>
      <c r="K150" s="7">
        <v>133.28</v>
      </c>
      <c r="L150" s="7">
        <v>10795.68</v>
      </c>
      <c r="M150" s="7">
        <v>267.69</v>
      </c>
    </row>
    <row r="151" spans="2:13" x14ac:dyDescent="0.3">
      <c r="B151" s="5">
        <v>45292</v>
      </c>
      <c r="C151" s="4" t="s">
        <v>36</v>
      </c>
      <c r="D151" s="4" t="s">
        <v>37</v>
      </c>
      <c r="E151" s="4" t="s">
        <v>16</v>
      </c>
      <c r="F151" s="4" t="s">
        <v>19</v>
      </c>
      <c r="G151" s="6">
        <v>83</v>
      </c>
      <c r="H151" s="7">
        <v>176</v>
      </c>
      <c r="I151" s="8">
        <v>0.01</v>
      </c>
      <c r="J151" s="7">
        <v>14505.74</v>
      </c>
      <c r="K151" s="7">
        <v>133.01</v>
      </c>
      <c r="L151" s="7">
        <v>11039.83</v>
      </c>
      <c r="M151" s="7">
        <v>316.89999999999998</v>
      </c>
    </row>
    <row r="152" spans="2:13" x14ac:dyDescent="0.3">
      <c r="B152" s="5">
        <v>45292</v>
      </c>
      <c r="C152" s="4" t="s">
        <v>36</v>
      </c>
      <c r="D152" s="4" t="s">
        <v>37</v>
      </c>
      <c r="E152" s="4" t="s">
        <v>20</v>
      </c>
      <c r="F152" s="4" t="s">
        <v>17</v>
      </c>
      <c r="G152" s="6">
        <v>150</v>
      </c>
      <c r="H152" s="7">
        <v>176</v>
      </c>
      <c r="I152" s="8">
        <v>0.03</v>
      </c>
      <c r="J152" s="7">
        <v>22695.85</v>
      </c>
      <c r="K152" s="7">
        <v>132.75</v>
      </c>
      <c r="L152" s="7">
        <v>19912.5</v>
      </c>
      <c r="M152" s="7">
        <v>241.2</v>
      </c>
    </row>
    <row r="153" spans="2:13" x14ac:dyDescent="0.3">
      <c r="B153" s="5">
        <v>45292</v>
      </c>
      <c r="C153" s="4" t="s">
        <v>36</v>
      </c>
      <c r="D153" s="4" t="s">
        <v>37</v>
      </c>
      <c r="E153" s="4" t="s">
        <v>20</v>
      </c>
      <c r="F153" s="4" t="s">
        <v>18</v>
      </c>
      <c r="G153" s="6">
        <v>59</v>
      </c>
      <c r="H153" s="7">
        <v>176</v>
      </c>
      <c r="I153" s="8">
        <v>0.04</v>
      </c>
      <c r="J153" s="7">
        <v>8799.4699999999993</v>
      </c>
      <c r="K153" s="7">
        <v>133.01</v>
      </c>
      <c r="L153" s="7">
        <v>7847.59</v>
      </c>
      <c r="M153" s="7">
        <v>197.19</v>
      </c>
    </row>
    <row r="154" spans="2:13" x14ac:dyDescent="0.3">
      <c r="B154" s="5">
        <v>45292</v>
      </c>
      <c r="C154" s="4" t="s">
        <v>36</v>
      </c>
      <c r="D154" s="4" t="s">
        <v>37</v>
      </c>
      <c r="E154" s="4" t="s">
        <v>20</v>
      </c>
      <c r="F154" s="4" t="s">
        <v>19</v>
      </c>
      <c r="G154" s="6">
        <v>57</v>
      </c>
      <c r="H154" s="7">
        <v>176</v>
      </c>
      <c r="I154" s="8">
        <v>0.03</v>
      </c>
      <c r="J154" s="7">
        <v>8562.75</v>
      </c>
      <c r="K154" s="7">
        <v>133.28</v>
      </c>
      <c r="L154" s="7">
        <v>7596.96</v>
      </c>
      <c r="M154" s="7">
        <v>225.19</v>
      </c>
    </row>
    <row r="155" spans="2:13" x14ac:dyDescent="0.3">
      <c r="B155" s="5">
        <v>45292</v>
      </c>
      <c r="C155" s="4" t="s">
        <v>36</v>
      </c>
      <c r="D155" s="4" t="s">
        <v>37</v>
      </c>
      <c r="E155" s="4" t="s">
        <v>21</v>
      </c>
      <c r="F155" s="4" t="s">
        <v>17</v>
      </c>
      <c r="G155" s="6">
        <v>94</v>
      </c>
      <c r="H155" s="7">
        <v>176</v>
      </c>
      <c r="I155" s="8">
        <v>0.01</v>
      </c>
      <c r="J155" s="7">
        <v>15622.07</v>
      </c>
      <c r="K155" s="7">
        <v>133.28</v>
      </c>
      <c r="L155" s="7">
        <v>12528.32</v>
      </c>
      <c r="M155" s="7">
        <v>148.13999999999999</v>
      </c>
    </row>
    <row r="156" spans="2:13" x14ac:dyDescent="0.3">
      <c r="B156" s="5">
        <v>45292</v>
      </c>
      <c r="C156" s="4" t="s">
        <v>36</v>
      </c>
      <c r="D156" s="4" t="s">
        <v>37</v>
      </c>
      <c r="E156" s="4" t="s">
        <v>21</v>
      </c>
      <c r="F156" s="4" t="s">
        <v>18</v>
      </c>
      <c r="G156" s="6">
        <v>34</v>
      </c>
      <c r="H156" s="7">
        <v>176</v>
      </c>
      <c r="I156" s="8">
        <v>0</v>
      </c>
      <c r="J156" s="7">
        <v>5690.42</v>
      </c>
      <c r="K156" s="7">
        <v>133.15</v>
      </c>
      <c r="L156" s="7">
        <v>4527.1000000000004</v>
      </c>
      <c r="M156" s="7">
        <v>113.87</v>
      </c>
    </row>
    <row r="157" spans="2:13" x14ac:dyDescent="0.3">
      <c r="B157" s="5">
        <v>45292</v>
      </c>
      <c r="C157" s="4" t="s">
        <v>36</v>
      </c>
      <c r="D157" s="4" t="s">
        <v>37</v>
      </c>
      <c r="E157" s="4" t="s">
        <v>21</v>
      </c>
      <c r="F157" s="4" t="s">
        <v>19</v>
      </c>
      <c r="G157" s="6">
        <v>33</v>
      </c>
      <c r="H157" s="7">
        <v>176</v>
      </c>
      <c r="I157" s="8">
        <v>0</v>
      </c>
      <c r="J157" s="7">
        <v>5523.05</v>
      </c>
      <c r="K157" s="7">
        <v>132.88</v>
      </c>
      <c r="L157" s="7">
        <v>4385.04</v>
      </c>
      <c r="M157" s="7">
        <v>128.31</v>
      </c>
    </row>
    <row r="158" spans="2:13" x14ac:dyDescent="0.3">
      <c r="B158" s="5">
        <v>45292</v>
      </c>
      <c r="C158" s="4" t="s">
        <v>36</v>
      </c>
      <c r="D158" s="4" t="s">
        <v>37</v>
      </c>
      <c r="E158" s="4" t="s">
        <v>22</v>
      </c>
      <c r="F158" s="4" t="s">
        <v>17</v>
      </c>
      <c r="G158" s="6">
        <v>42</v>
      </c>
      <c r="H158" s="7">
        <v>176</v>
      </c>
      <c r="I158" s="8">
        <v>0</v>
      </c>
      <c r="J158" s="7">
        <v>8245.92</v>
      </c>
      <c r="K158" s="7">
        <v>132.61000000000001</v>
      </c>
      <c r="L158" s="7">
        <v>5569.62</v>
      </c>
      <c r="M158" s="7">
        <v>424.62</v>
      </c>
    </row>
    <row r="159" spans="2:13" x14ac:dyDescent="0.3">
      <c r="B159" s="5">
        <v>45292</v>
      </c>
      <c r="C159" s="4" t="s">
        <v>36</v>
      </c>
      <c r="D159" s="4" t="s">
        <v>37</v>
      </c>
      <c r="E159" s="4" t="s">
        <v>22</v>
      </c>
      <c r="F159" s="4" t="s">
        <v>18</v>
      </c>
      <c r="G159" s="6">
        <v>14</v>
      </c>
      <c r="H159" s="7">
        <v>176</v>
      </c>
      <c r="I159" s="8">
        <v>0.01</v>
      </c>
      <c r="J159" s="7">
        <v>2737.51</v>
      </c>
      <c r="K159" s="7">
        <v>133.15</v>
      </c>
      <c r="L159" s="7">
        <v>1864.1</v>
      </c>
      <c r="M159" s="7">
        <v>168.27</v>
      </c>
    </row>
    <row r="160" spans="2:13" x14ac:dyDescent="0.3">
      <c r="B160" s="5">
        <v>45292</v>
      </c>
      <c r="C160" s="4" t="s">
        <v>36</v>
      </c>
      <c r="D160" s="4" t="s">
        <v>37</v>
      </c>
      <c r="E160" s="4" t="s">
        <v>22</v>
      </c>
      <c r="F160" s="4" t="s">
        <v>19</v>
      </c>
      <c r="G160" s="6">
        <v>16</v>
      </c>
      <c r="H160" s="7">
        <v>176</v>
      </c>
      <c r="I160" s="8">
        <v>0.01</v>
      </c>
      <c r="J160" s="7">
        <v>3141.2</v>
      </c>
      <c r="K160" s="7">
        <v>132.75</v>
      </c>
      <c r="L160" s="7">
        <v>2124</v>
      </c>
      <c r="M160" s="7">
        <v>194.23</v>
      </c>
    </row>
    <row r="161" spans="2:13" x14ac:dyDescent="0.3">
      <c r="B161" s="5">
        <v>45292</v>
      </c>
      <c r="C161" s="4" t="s">
        <v>38</v>
      </c>
      <c r="D161" s="4" t="s">
        <v>37</v>
      </c>
      <c r="E161" s="4" t="s">
        <v>16</v>
      </c>
      <c r="F161" s="4" t="s">
        <v>17</v>
      </c>
      <c r="G161" s="6">
        <v>101</v>
      </c>
      <c r="H161" s="7">
        <v>214</v>
      </c>
      <c r="I161" s="8">
        <v>0.01</v>
      </c>
      <c r="J161" s="7">
        <v>21483.97</v>
      </c>
      <c r="K161" s="7">
        <v>160.02000000000001</v>
      </c>
      <c r="L161" s="7">
        <v>16162.02</v>
      </c>
      <c r="M161" s="7">
        <v>163.38</v>
      </c>
    </row>
    <row r="162" spans="2:13" x14ac:dyDescent="0.3">
      <c r="B162" s="5">
        <v>45292</v>
      </c>
      <c r="C162" s="4" t="s">
        <v>38</v>
      </c>
      <c r="D162" s="4" t="s">
        <v>37</v>
      </c>
      <c r="E162" s="4" t="s">
        <v>16</v>
      </c>
      <c r="F162" s="4" t="s">
        <v>18</v>
      </c>
      <c r="G162" s="6">
        <v>36</v>
      </c>
      <c r="H162" s="7">
        <v>214</v>
      </c>
      <c r="I162" s="8">
        <v>0</v>
      </c>
      <c r="J162" s="7">
        <v>7688.57</v>
      </c>
      <c r="K162" s="7">
        <v>160.34</v>
      </c>
      <c r="L162" s="7">
        <v>5772.24</v>
      </c>
      <c r="M162" s="7">
        <v>121.79</v>
      </c>
    </row>
    <row r="163" spans="2:13" x14ac:dyDescent="0.3">
      <c r="B163" s="5">
        <v>45292</v>
      </c>
      <c r="C163" s="4" t="s">
        <v>38</v>
      </c>
      <c r="D163" s="4" t="s">
        <v>37</v>
      </c>
      <c r="E163" s="4" t="s">
        <v>16</v>
      </c>
      <c r="F163" s="4" t="s">
        <v>19</v>
      </c>
      <c r="G163" s="6">
        <v>37</v>
      </c>
      <c r="H163" s="7">
        <v>214</v>
      </c>
      <c r="I163" s="8">
        <v>0.01</v>
      </c>
      <c r="J163" s="7">
        <v>7791.43</v>
      </c>
      <c r="K163" s="7">
        <v>160.5</v>
      </c>
      <c r="L163" s="7">
        <v>5938.5</v>
      </c>
      <c r="M163" s="7">
        <v>143.87</v>
      </c>
    </row>
    <row r="164" spans="2:13" x14ac:dyDescent="0.3">
      <c r="B164" s="5">
        <v>45292</v>
      </c>
      <c r="C164" s="4" t="s">
        <v>38</v>
      </c>
      <c r="D164" s="4" t="s">
        <v>37</v>
      </c>
      <c r="E164" s="4" t="s">
        <v>20</v>
      </c>
      <c r="F164" s="4" t="s">
        <v>17</v>
      </c>
      <c r="G164" s="6">
        <v>67</v>
      </c>
      <c r="H164" s="7">
        <v>214</v>
      </c>
      <c r="I164" s="8">
        <v>0.03</v>
      </c>
      <c r="J164" s="7">
        <v>12313.21</v>
      </c>
      <c r="K164" s="7">
        <v>160.18</v>
      </c>
      <c r="L164" s="7">
        <v>10732.06</v>
      </c>
      <c r="M164" s="7">
        <v>103.98</v>
      </c>
    </row>
    <row r="165" spans="2:13" x14ac:dyDescent="0.3">
      <c r="B165" s="5">
        <v>45292</v>
      </c>
      <c r="C165" s="4" t="s">
        <v>38</v>
      </c>
      <c r="D165" s="4" t="s">
        <v>37</v>
      </c>
      <c r="E165" s="4" t="s">
        <v>20</v>
      </c>
      <c r="F165" s="4" t="s">
        <v>18</v>
      </c>
      <c r="G165" s="6">
        <v>24</v>
      </c>
      <c r="H165" s="7">
        <v>214</v>
      </c>
      <c r="I165" s="8">
        <v>0.03</v>
      </c>
      <c r="J165" s="7">
        <v>4397.3900000000003</v>
      </c>
      <c r="K165" s="7">
        <v>160.82</v>
      </c>
      <c r="L165" s="7">
        <v>3859.68</v>
      </c>
      <c r="M165" s="7">
        <v>83.88</v>
      </c>
    </row>
    <row r="166" spans="2:13" x14ac:dyDescent="0.3">
      <c r="B166" s="5">
        <v>45292</v>
      </c>
      <c r="C166" s="4" t="s">
        <v>38</v>
      </c>
      <c r="D166" s="4" t="s">
        <v>37</v>
      </c>
      <c r="E166" s="4" t="s">
        <v>20</v>
      </c>
      <c r="F166" s="4" t="s">
        <v>19</v>
      </c>
      <c r="G166" s="6">
        <v>25</v>
      </c>
      <c r="H166" s="7">
        <v>214</v>
      </c>
      <c r="I166" s="8">
        <v>0.04</v>
      </c>
      <c r="J166" s="7">
        <v>4524.57</v>
      </c>
      <c r="K166" s="7">
        <v>160.02000000000001</v>
      </c>
      <c r="L166" s="7">
        <v>4000.5</v>
      </c>
      <c r="M166" s="7">
        <v>98.57</v>
      </c>
    </row>
    <row r="167" spans="2:13" x14ac:dyDescent="0.3">
      <c r="B167" s="5">
        <v>45292</v>
      </c>
      <c r="C167" s="4" t="s">
        <v>38</v>
      </c>
      <c r="D167" s="4" t="s">
        <v>37</v>
      </c>
      <c r="E167" s="4" t="s">
        <v>21</v>
      </c>
      <c r="F167" s="4" t="s">
        <v>17</v>
      </c>
      <c r="G167" s="6">
        <v>41</v>
      </c>
      <c r="H167" s="7">
        <v>214</v>
      </c>
      <c r="I167" s="8">
        <v>0.01</v>
      </c>
      <c r="J167" s="7">
        <v>8251.48</v>
      </c>
      <c r="K167" s="7">
        <v>160.34</v>
      </c>
      <c r="L167" s="7">
        <v>6573.94</v>
      </c>
      <c r="M167" s="7">
        <v>63.83</v>
      </c>
    </row>
    <row r="168" spans="2:13" x14ac:dyDescent="0.3">
      <c r="B168" s="5">
        <v>45292</v>
      </c>
      <c r="C168" s="4" t="s">
        <v>38</v>
      </c>
      <c r="D168" s="4" t="s">
        <v>37</v>
      </c>
      <c r="E168" s="4" t="s">
        <v>21</v>
      </c>
      <c r="F168" s="4" t="s">
        <v>18</v>
      </c>
      <c r="G168" s="6">
        <v>14</v>
      </c>
      <c r="H168" s="7">
        <v>214</v>
      </c>
      <c r="I168" s="8">
        <v>0</v>
      </c>
      <c r="J168" s="7">
        <v>2829.15</v>
      </c>
      <c r="K168" s="7">
        <v>160.66</v>
      </c>
      <c r="L168" s="7">
        <v>2249.2399999999998</v>
      </c>
      <c r="M168" s="7">
        <v>47.27</v>
      </c>
    </row>
    <row r="169" spans="2:13" x14ac:dyDescent="0.3">
      <c r="B169" s="5">
        <v>45292</v>
      </c>
      <c r="C169" s="4" t="s">
        <v>38</v>
      </c>
      <c r="D169" s="4" t="s">
        <v>37</v>
      </c>
      <c r="E169" s="4" t="s">
        <v>21</v>
      </c>
      <c r="F169" s="4" t="s">
        <v>19</v>
      </c>
      <c r="G169" s="6">
        <v>15</v>
      </c>
      <c r="H169" s="7">
        <v>214</v>
      </c>
      <c r="I169" s="8">
        <v>0.01</v>
      </c>
      <c r="J169" s="7">
        <v>3031.2</v>
      </c>
      <c r="K169" s="7">
        <v>160.66</v>
      </c>
      <c r="L169" s="7">
        <v>2409.9</v>
      </c>
      <c r="M169" s="7">
        <v>58.62</v>
      </c>
    </row>
    <row r="170" spans="2:13" x14ac:dyDescent="0.3">
      <c r="B170" s="5">
        <v>45292</v>
      </c>
      <c r="C170" s="4" t="s">
        <v>38</v>
      </c>
      <c r="D170" s="4" t="s">
        <v>37</v>
      </c>
      <c r="E170" s="4" t="s">
        <v>22</v>
      </c>
      <c r="F170" s="4" t="s">
        <v>17</v>
      </c>
      <c r="G170" s="6">
        <v>17</v>
      </c>
      <c r="H170" s="7">
        <v>214</v>
      </c>
      <c r="I170" s="8">
        <v>0</v>
      </c>
      <c r="J170" s="7">
        <v>4050.15</v>
      </c>
      <c r="K170" s="7">
        <v>160.66</v>
      </c>
      <c r="L170" s="7">
        <v>2731.22</v>
      </c>
      <c r="M170" s="7">
        <v>174.28</v>
      </c>
    </row>
    <row r="171" spans="2:13" x14ac:dyDescent="0.3">
      <c r="B171" s="5">
        <v>45292</v>
      </c>
      <c r="C171" s="4" t="s">
        <v>38</v>
      </c>
      <c r="D171" s="4" t="s">
        <v>37</v>
      </c>
      <c r="E171" s="4" t="s">
        <v>22</v>
      </c>
      <c r="F171" s="4" t="s">
        <v>18</v>
      </c>
      <c r="G171" s="6">
        <v>6</v>
      </c>
      <c r="H171" s="7">
        <v>214</v>
      </c>
      <c r="I171" s="8">
        <v>0.01</v>
      </c>
      <c r="J171" s="7">
        <v>1422.3</v>
      </c>
      <c r="K171" s="7">
        <v>160.34</v>
      </c>
      <c r="L171" s="7">
        <v>962.04</v>
      </c>
      <c r="M171" s="7">
        <v>73.400000000000006</v>
      </c>
    </row>
    <row r="172" spans="2:13" x14ac:dyDescent="0.3">
      <c r="B172" s="5">
        <v>45292</v>
      </c>
      <c r="C172" s="4" t="s">
        <v>38</v>
      </c>
      <c r="D172" s="4" t="s">
        <v>37</v>
      </c>
      <c r="E172" s="4" t="s">
        <v>22</v>
      </c>
      <c r="F172" s="4" t="s">
        <v>19</v>
      </c>
      <c r="G172" s="6">
        <v>7</v>
      </c>
      <c r="H172" s="7">
        <v>214</v>
      </c>
      <c r="I172" s="8">
        <v>0.01</v>
      </c>
      <c r="J172" s="7">
        <v>1649.33</v>
      </c>
      <c r="K172" s="7">
        <v>160.02000000000001</v>
      </c>
      <c r="L172" s="7">
        <v>1120.1400000000001</v>
      </c>
      <c r="M172" s="7">
        <v>84.54</v>
      </c>
    </row>
    <row r="173" spans="2:13" x14ac:dyDescent="0.3">
      <c r="B173" s="5">
        <v>45292</v>
      </c>
      <c r="C173" s="4" t="s">
        <v>39</v>
      </c>
      <c r="D173" s="4" t="s">
        <v>37</v>
      </c>
      <c r="E173" s="4" t="s">
        <v>16</v>
      </c>
      <c r="F173" s="4" t="s">
        <v>17</v>
      </c>
      <c r="G173" s="6">
        <v>64</v>
      </c>
      <c r="H173" s="7">
        <v>305</v>
      </c>
      <c r="I173" s="8">
        <v>0.01</v>
      </c>
      <c r="J173" s="7">
        <v>19500.09</v>
      </c>
      <c r="K173" s="7">
        <v>227</v>
      </c>
      <c r="L173" s="7">
        <v>14528</v>
      </c>
      <c r="M173" s="7">
        <v>102.71</v>
      </c>
    </row>
    <row r="174" spans="2:13" x14ac:dyDescent="0.3">
      <c r="B174" s="5">
        <v>45292</v>
      </c>
      <c r="C174" s="4" t="s">
        <v>39</v>
      </c>
      <c r="D174" s="4" t="s">
        <v>37</v>
      </c>
      <c r="E174" s="4" t="s">
        <v>16</v>
      </c>
      <c r="F174" s="4" t="s">
        <v>18</v>
      </c>
      <c r="G174" s="6">
        <v>22</v>
      </c>
      <c r="H174" s="7">
        <v>305</v>
      </c>
      <c r="I174" s="8">
        <v>0</v>
      </c>
      <c r="J174" s="7">
        <v>6716.63</v>
      </c>
      <c r="K174" s="7">
        <v>226.54</v>
      </c>
      <c r="L174" s="7">
        <v>4983.88</v>
      </c>
      <c r="M174" s="7">
        <v>73.08</v>
      </c>
    </row>
    <row r="175" spans="2:13" x14ac:dyDescent="0.3">
      <c r="B175" s="5">
        <v>45292</v>
      </c>
      <c r="C175" s="4" t="s">
        <v>39</v>
      </c>
      <c r="D175" s="4" t="s">
        <v>37</v>
      </c>
      <c r="E175" s="4" t="s">
        <v>16</v>
      </c>
      <c r="F175" s="4" t="s">
        <v>19</v>
      </c>
      <c r="G175" s="6">
        <v>22</v>
      </c>
      <c r="H175" s="7">
        <v>305</v>
      </c>
      <c r="I175" s="8">
        <v>0</v>
      </c>
      <c r="J175" s="7">
        <v>6716.71</v>
      </c>
      <c r="K175" s="7">
        <v>226.77</v>
      </c>
      <c r="L175" s="7">
        <v>4988.9399999999996</v>
      </c>
      <c r="M175" s="7">
        <v>86.06</v>
      </c>
    </row>
    <row r="176" spans="2:13" x14ac:dyDescent="0.3">
      <c r="B176" s="5">
        <v>45292</v>
      </c>
      <c r="C176" s="4" t="s">
        <v>39</v>
      </c>
      <c r="D176" s="4" t="s">
        <v>37</v>
      </c>
      <c r="E176" s="4" t="s">
        <v>20</v>
      </c>
      <c r="F176" s="4" t="s">
        <v>17</v>
      </c>
      <c r="G176" s="6">
        <v>41</v>
      </c>
      <c r="H176" s="7">
        <v>305</v>
      </c>
      <c r="I176" s="8">
        <v>0.03</v>
      </c>
      <c r="J176" s="7">
        <v>10598.69</v>
      </c>
      <c r="K176" s="7">
        <v>227.68</v>
      </c>
      <c r="L176" s="7">
        <v>9334.8799999999992</v>
      </c>
      <c r="M176" s="7">
        <v>67.239999999999995</v>
      </c>
    </row>
    <row r="177" spans="2:13" x14ac:dyDescent="0.3">
      <c r="B177" s="5">
        <v>45292</v>
      </c>
      <c r="C177" s="4" t="s">
        <v>39</v>
      </c>
      <c r="D177" s="4" t="s">
        <v>37</v>
      </c>
      <c r="E177" s="4" t="s">
        <v>20</v>
      </c>
      <c r="F177" s="4" t="s">
        <v>18</v>
      </c>
      <c r="G177" s="6">
        <v>15</v>
      </c>
      <c r="H177" s="7">
        <v>305</v>
      </c>
      <c r="I177" s="8">
        <v>0.03</v>
      </c>
      <c r="J177" s="7">
        <v>3917.06</v>
      </c>
      <c r="K177" s="7">
        <v>226.77</v>
      </c>
      <c r="L177" s="7">
        <v>3401.55</v>
      </c>
      <c r="M177" s="7">
        <v>50.24</v>
      </c>
    </row>
    <row r="178" spans="2:13" x14ac:dyDescent="0.3">
      <c r="B178" s="5">
        <v>45292</v>
      </c>
      <c r="C178" s="4" t="s">
        <v>39</v>
      </c>
      <c r="D178" s="4" t="s">
        <v>37</v>
      </c>
      <c r="E178" s="4" t="s">
        <v>20</v>
      </c>
      <c r="F178" s="4" t="s">
        <v>19</v>
      </c>
      <c r="G178" s="6">
        <v>15</v>
      </c>
      <c r="H178" s="7">
        <v>305</v>
      </c>
      <c r="I178" s="8">
        <v>0.02</v>
      </c>
      <c r="J178" s="7">
        <v>3941.37</v>
      </c>
      <c r="K178" s="7">
        <v>227.91</v>
      </c>
      <c r="L178" s="7">
        <v>3418.65</v>
      </c>
      <c r="M178" s="7">
        <v>58.73</v>
      </c>
    </row>
    <row r="179" spans="2:13" x14ac:dyDescent="0.3">
      <c r="B179" s="5">
        <v>45292</v>
      </c>
      <c r="C179" s="4" t="s">
        <v>39</v>
      </c>
      <c r="D179" s="4" t="s">
        <v>37</v>
      </c>
      <c r="E179" s="4" t="s">
        <v>21</v>
      </c>
      <c r="F179" s="4" t="s">
        <v>17</v>
      </c>
      <c r="G179" s="6">
        <v>25</v>
      </c>
      <c r="H179" s="7">
        <v>305</v>
      </c>
      <c r="I179" s="8">
        <v>0.01</v>
      </c>
      <c r="J179" s="7">
        <v>7236.36</v>
      </c>
      <c r="K179" s="7">
        <v>226.77</v>
      </c>
      <c r="L179" s="7">
        <v>5669.25</v>
      </c>
      <c r="M179" s="7">
        <v>39.880000000000003</v>
      </c>
    </row>
    <row r="180" spans="2:13" x14ac:dyDescent="0.3">
      <c r="B180" s="5">
        <v>45292</v>
      </c>
      <c r="C180" s="4" t="s">
        <v>39</v>
      </c>
      <c r="D180" s="4" t="s">
        <v>37</v>
      </c>
      <c r="E180" s="4" t="s">
        <v>21</v>
      </c>
      <c r="F180" s="4" t="s">
        <v>18</v>
      </c>
      <c r="G180" s="6">
        <v>9</v>
      </c>
      <c r="H180" s="7">
        <v>305</v>
      </c>
      <c r="I180" s="8">
        <v>0.01</v>
      </c>
      <c r="J180" s="7">
        <v>2573.77</v>
      </c>
      <c r="K180" s="7">
        <v>227</v>
      </c>
      <c r="L180" s="7">
        <v>2043</v>
      </c>
      <c r="M180" s="7">
        <v>30.84</v>
      </c>
    </row>
    <row r="181" spans="2:13" x14ac:dyDescent="0.3">
      <c r="B181" s="5">
        <v>45292</v>
      </c>
      <c r="C181" s="4" t="s">
        <v>39</v>
      </c>
      <c r="D181" s="4" t="s">
        <v>37</v>
      </c>
      <c r="E181" s="4" t="s">
        <v>21</v>
      </c>
      <c r="F181" s="4" t="s">
        <v>19</v>
      </c>
      <c r="G181" s="6">
        <v>9</v>
      </c>
      <c r="H181" s="7">
        <v>305</v>
      </c>
      <c r="I181" s="8">
        <v>0</v>
      </c>
      <c r="J181" s="7">
        <v>2615.56</v>
      </c>
      <c r="K181" s="7">
        <v>227.45</v>
      </c>
      <c r="L181" s="7">
        <v>2047.05</v>
      </c>
      <c r="M181" s="7">
        <v>34.75</v>
      </c>
    </row>
    <row r="182" spans="2:13" x14ac:dyDescent="0.3">
      <c r="B182" s="5">
        <v>45292</v>
      </c>
      <c r="C182" s="4" t="s">
        <v>39</v>
      </c>
      <c r="D182" s="4" t="s">
        <v>37</v>
      </c>
      <c r="E182" s="4" t="s">
        <v>22</v>
      </c>
      <c r="F182" s="4" t="s">
        <v>17</v>
      </c>
      <c r="G182" s="6">
        <v>11</v>
      </c>
      <c r="H182" s="7">
        <v>305</v>
      </c>
      <c r="I182" s="8">
        <v>0</v>
      </c>
      <c r="J182" s="7">
        <v>3753.84</v>
      </c>
      <c r="K182" s="7">
        <v>227.45</v>
      </c>
      <c r="L182" s="7">
        <v>2501.9499999999998</v>
      </c>
      <c r="M182" s="7">
        <v>112.99</v>
      </c>
    </row>
    <row r="183" spans="2:13" x14ac:dyDescent="0.3">
      <c r="B183" s="5">
        <v>45292</v>
      </c>
      <c r="C183" s="4" t="s">
        <v>39</v>
      </c>
      <c r="D183" s="4" t="s">
        <v>37</v>
      </c>
      <c r="E183" s="4" t="s">
        <v>22</v>
      </c>
      <c r="F183" s="4" t="s">
        <v>18</v>
      </c>
      <c r="G183" s="6">
        <v>4</v>
      </c>
      <c r="H183" s="7">
        <v>305</v>
      </c>
      <c r="I183" s="8">
        <v>0.01</v>
      </c>
      <c r="J183" s="7">
        <v>1352.72</v>
      </c>
      <c r="K183" s="7">
        <v>226.77</v>
      </c>
      <c r="L183" s="7">
        <v>907.08</v>
      </c>
      <c r="M183" s="7">
        <v>48.08</v>
      </c>
    </row>
    <row r="184" spans="2:13" x14ac:dyDescent="0.3">
      <c r="B184" s="5">
        <v>45292</v>
      </c>
      <c r="C184" s="4" t="s">
        <v>39</v>
      </c>
      <c r="D184" s="4" t="s">
        <v>37</v>
      </c>
      <c r="E184" s="4" t="s">
        <v>22</v>
      </c>
      <c r="F184" s="4" t="s">
        <v>19</v>
      </c>
      <c r="G184" s="6">
        <v>4</v>
      </c>
      <c r="H184" s="7">
        <v>305</v>
      </c>
      <c r="I184" s="8">
        <v>0.01</v>
      </c>
      <c r="J184" s="7">
        <v>1345.92</v>
      </c>
      <c r="K184" s="7">
        <v>227</v>
      </c>
      <c r="L184" s="7">
        <v>908</v>
      </c>
      <c r="M184" s="7">
        <v>51.04</v>
      </c>
    </row>
    <row r="185" spans="2:13" x14ac:dyDescent="0.3">
      <c r="B185" s="5">
        <v>45292</v>
      </c>
      <c r="C185" s="4" t="s">
        <v>40</v>
      </c>
      <c r="D185" s="4" t="s">
        <v>37</v>
      </c>
      <c r="E185" s="4" t="s">
        <v>16</v>
      </c>
      <c r="F185" s="4" t="s">
        <v>17</v>
      </c>
      <c r="G185" s="6">
        <v>114</v>
      </c>
      <c r="H185" s="7">
        <v>138</v>
      </c>
      <c r="I185" s="8">
        <v>0.01</v>
      </c>
      <c r="J185" s="7">
        <v>15652.77</v>
      </c>
      <c r="K185" s="7">
        <v>103.19</v>
      </c>
      <c r="L185" s="7">
        <v>11763.66</v>
      </c>
      <c r="M185" s="7">
        <v>180.76</v>
      </c>
    </row>
    <row r="186" spans="2:13" x14ac:dyDescent="0.3">
      <c r="B186" s="5">
        <v>45292</v>
      </c>
      <c r="C186" s="4" t="s">
        <v>40</v>
      </c>
      <c r="D186" s="4" t="s">
        <v>37</v>
      </c>
      <c r="E186" s="4" t="s">
        <v>16</v>
      </c>
      <c r="F186" s="4" t="s">
        <v>18</v>
      </c>
      <c r="G186" s="6">
        <v>41</v>
      </c>
      <c r="H186" s="7">
        <v>138</v>
      </c>
      <c r="I186" s="8">
        <v>0.01</v>
      </c>
      <c r="J186" s="7">
        <v>5561.98</v>
      </c>
      <c r="K186" s="7">
        <v>103.6</v>
      </c>
      <c r="L186" s="7">
        <v>4247.6000000000004</v>
      </c>
      <c r="M186" s="7">
        <v>137.31</v>
      </c>
    </row>
    <row r="187" spans="2:13" x14ac:dyDescent="0.3">
      <c r="B187" s="5">
        <v>45292</v>
      </c>
      <c r="C187" s="4" t="s">
        <v>40</v>
      </c>
      <c r="D187" s="4" t="s">
        <v>37</v>
      </c>
      <c r="E187" s="4" t="s">
        <v>16</v>
      </c>
      <c r="F187" s="4" t="s">
        <v>19</v>
      </c>
      <c r="G187" s="6">
        <v>43</v>
      </c>
      <c r="H187" s="7">
        <v>138</v>
      </c>
      <c r="I187" s="8">
        <v>0.01</v>
      </c>
      <c r="J187" s="7">
        <v>5892.46</v>
      </c>
      <c r="K187" s="7">
        <v>103.71</v>
      </c>
      <c r="L187" s="7">
        <v>4459.53</v>
      </c>
      <c r="M187" s="7">
        <v>166.53</v>
      </c>
    </row>
    <row r="188" spans="2:13" x14ac:dyDescent="0.3">
      <c r="B188" s="5">
        <v>45292</v>
      </c>
      <c r="C188" s="4" t="s">
        <v>40</v>
      </c>
      <c r="D188" s="4" t="s">
        <v>37</v>
      </c>
      <c r="E188" s="4" t="s">
        <v>20</v>
      </c>
      <c r="F188" s="4" t="s">
        <v>17</v>
      </c>
      <c r="G188" s="6">
        <v>78</v>
      </c>
      <c r="H188" s="7">
        <v>138</v>
      </c>
      <c r="I188" s="8">
        <v>0.02</v>
      </c>
      <c r="J188" s="7">
        <v>9301.82</v>
      </c>
      <c r="K188" s="7">
        <v>103.6</v>
      </c>
      <c r="L188" s="7">
        <v>8080.8</v>
      </c>
      <c r="M188" s="7">
        <v>125.3</v>
      </c>
    </row>
    <row r="189" spans="2:13" x14ac:dyDescent="0.3">
      <c r="B189" s="5">
        <v>45292</v>
      </c>
      <c r="C189" s="4" t="s">
        <v>40</v>
      </c>
      <c r="D189" s="4" t="s">
        <v>37</v>
      </c>
      <c r="E189" s="4" t="s">
        <v>20</v>
      </c>
      <c r="F189" s="4" t="s">
        <v>18</v>
      </c>
      <c r="G189" s="6">
        <v>29</v>
      </c>
      <c r="H189" s="7">
        <v>138</v>
      </c>
      <c r="I189" s="8">
        <v>0</v>
      </c>
      <c r="J189" s="7">
        <v>3507.68</v>
      </c>
      <c r="K189" s="7">
        <v>103.71</v>
      </c>
      <c r="L189" s="7">
        <v>3007.59</v>
      </c>
      <c r="M189" s="7">
        <v>100.67</v>
      </c>
    </row>
    <row r="190" spans="2:13" x14ac:dyDescent="0.3">
      <c r="B190" s="5">
        <v>45292</v>
      </c>
      <c r="C190" s="4" t="s">
        <v>40</v>
      </c>
      <c r="D190" s="4" t="s">
        <v>37</v>
      </c>
      <c r="E190" s="4" t="s">
        <v>20</v>
      </c>
      <c r="F190" s="4" t="s">
        <v>19</v>
      </c>
      <c r="G190" s="6">
        <v>27</v>
      </c>
      <c r="H190" s="7">
        <v>138</v>
      </c>
      <c r="I190" s="8">
        <v>0.02</v>
      </c>
      <c r="J190" s="7">
        <v>3213.51</v>
      </c>
      <c r="K190" s="7">
        <v>103.5</v>
      </c>
      <c r="L190" s="7">
        <v>2794.5</v>
      </c>
      <c r="M190" s="7">
        <v>104.98</v>
      </c>
    </row>
    <row r="191" spans="2:13" x14ac:dyDescent="0.3">
      <c r="B191" s="5">
        <v>45292</v>
      </c>
      <c r="C191" s="4" t="s">
        <v>40</v>
      </c>
      <c r="D191" s="4" t="s">
        <v>37</v>
      </c>
      <c r="E191" s="4" t="s">
        <v>21</v>
      </c>
      <c r="F191" s="4" t="s">
        <v>17</v>
      </c>
      <c r="G191" s="6">
        <v>45</v>
      </c>
      <c r="H191" s="7">
        <v>138</v>
      </c>
      <c r="I191" s="8">
        <v>0.01</v>
      </c>
      <c r="J191" s="7">
        <v>5875.83</v>
      </c>
      <c r="K191" s="7">
        <v>103.5</v>
      </c>
      <c r="L191" s="7">
        <v>4657.5</v>
      </c>
      <c r="M191" s="7">
        <v>72.94</v>
      </c>
    </row>
    <row r="192" spans="2:13" x14ac:dyDescent="0.3">
      <c r="B192" s="5">
        <v>45292</v>
      </c>
      <c r="C192" s="4" t="s">
        <v>40</v>
      </c>
      <c r="D192" s="4" t="s">
        <v>37</v>
      </c>
      <c r="E192" s="4" t="s">
        <v>21</v>
      </c>
      <c r="F192" s="4" t="s">
        <v>18</v>
      </c>
      <c r="G192" s="6">
        <v>17</v>
      </c>
      <c r="H192" s="7">
        <v>138</v>
      </c>
      <c r="I192" s="8">
        <v>0</v>
      </c>
      <c r="J192" s="7">
        <v>2230.92</v>
      </c>
      <c r="K192" s="7">
        <v>103.4</v>
      </c>
      <c r="L192" s="7">
        <v>1757.8</v>
      </c>
      <c r="M192" s="7">
        <v>57.92</v>
      </c>
    </row>
    <row r="193" spans="2:13" x14ac:dyDescent="0.3">
      <c r="B193" s="5">
        <v>45292</v>
      </c>
      <c r="C193" s="4" t="s">
        <v>40</v>
      </c>
      <c r="D193" s="4" t="s">
        <v>37</v>
      </c>
      <c r="E193" s="4" t="s">
        <v>21</v>
      </c>
      <c r="F193" s="4" t="s">
        <v>19</v>
      </c>
      <c r="G193" s="6">
        <v>16</v>
      </c>
      <c r="H193" s="7">
        <v>138</v>
      </c>
      <c r="I193" s="8">
        <v>0.01</v>
      </c>
      <c r="J193" s="7">
        <v>2072.4</v>
      </c>
      <c r="K193" s="7">
        <v>103.71</v>
      </c>
      <c r="L193" s="7">
        <v>1659.36</v>
      </c>
      <c r="M193" s="7">
        <v>63.27</v>
      </c>
    </row>
    <row r="194" spans="2:13" x14ac:dyDescent="0.3">
      <c r="B194" s="5">
        <v>45292</v>
      </c>
      <c r="C194" s="4" t="s">
        <v>40</v>
      </c>
      <c r="D194" s="4" t="s">
        <v>37</v>
      </c>
      <c r="E194" s="4" t="s">
        <v>22</v>
      </c>
      <c r="F194" s="4" t="s">
        <v>17</v>
      </c>
      <c r="G194" s="6">
        <v>21</v>
      </c>
      <c r="H194" s="7">
        <v>138</v>
      </c>
      <c r="I194" s="8">
        <v>0</v>
      </c>
      <c r="J194" s="7">
        <v>3239.27</v>
      </c>
      <c r="K194" s="7">
        <v>103.71</v>
      </c>
      <c r="L194" s="7">
        <v>2177.91</v>
      </c>
      <c r="M194" s="7">
        <v>217.19</v>
      </c>
    </row>
    <row r="195" spans="2:13" x14ac:dyDescent="0.3">
      <c r="B195" s="5">
        <v>45292</v>
      </c>
      <c r="C195" s="4" t="s">
        <v>40</v>
      </c>
      <c r="D195" s="4" t="s">
        <v>37</v>
      </c>
      <c r="E195" s="4" t="s">
        <v>22</v>
      </c>
      <c r="F195" s="4" t="s">
        <v>18</v>
      </c>
      <c r="G195" s="6">
        <v>8</v>
      </c>
      <c r="H195" s="7">
        <v>138</v>
      </c>
      <c r="I195" s="8">
        <v>0</v>
      </c>
      <c r="J195" s="7">
        <v>1231.53</v>
      </c>
      <c r="K195" s="7">
        <v>103.4</v>
      </c>
      <c r="L195" s="7">
        <v>827.2</v>
      </c>
      <c r="M195" s="7">
        <v>95.49</v>
      </c>
    </row>
    <row r="196" spans="2:13" x14ac:dyDescent="0.3">
      <c r="B196" s="5">
        <v>45292</v>
      </c>
      <c r="C196" s="4" t="s">
        <v>40</v>
      </c>
      <c r="D196" s="4" t="s">
        <v>37</v>
      </c>
      <c r="E196" s="4" t="s">
        <v>22</v>
      </c>
      <c r="F196" s="4" t="s">
        <v>19</v>
      </c>
      <c r="G196" s="6">
        <v>8</v>
      </c>
      <c r="H196" s="7">
        <v>138</v>
      </c>
      <c r="I196" s="8">
        <v>0</v>
      </c>
      <c r="J196" s="7">
        <v>1240.19</v>
      </c>
      <c r="K196" s="7">
        <v>103.4</v>
      </c>
      <c r="L196" s="7">
        <v>827.2</v>
      </c>
      <c r="M196" s="7">
        <v>101.18</v>
      </c>
    </row>
    <row r="197" spans="2:13" x14ac:dyDescent="0.3">
      <c r="B197" s="5">
        <v>45292</v>
      </c>
      <c r="C197" s="4" t="s">
        <v>41</v>
      </c>
      <c r="D197" s="4" t="s">
        <v>42</v>
      </c>
      <c r="E197" s="4" t="s">
        <v>16</v>
      </c>
      <c r="F197" s="4" t="s">
        <v>17</v>
      </c>
      <c r="G197" s="6">
        <v>145</v>
      </c>
      <c r="H197" s="7">
        <v>188</v>
      </c>
      <c r="I197" s="8">
        <v>0.01</v>
      </c>
      <c r="J197" s="7">
        <v>26851.1</v>
      </c>
      <c r="K197" s="7">
        <v>108.71</v>
      </c>
      <c r="L197" s="7">
        <v>15762.95</v>
      </c>
      <c r="M197" s="7">
        <v>235.94</v>
      </c>
    </row>
    <row r="198" spans="2:13" x14ac:dyDescent="0.3">
      <c r="B198" s="5">
        <v>45292</v>
      </c>
      <c r="C198" s="4" t="s">
        <v>41</v>
      </c>
      <c r="D198" s="4" t="s">
        <v>42</v>
      </c>
      <c r="E198" s="4" t="s">
        <v>16</v>
      </c>
      <c r="F198" s="4" t="s">
        <v>18</v>
      </c>
      <c r="G198" s="6">
        <v>53</v>
      </c>
      <c r="H198" s="7">
        <v>188</v>
      </c>
      <c r="I198" s="8">
        <v>0.01</v>
      </c>
      <c r="J198" s="7">
        <v>9834.83</v>
      </c>
      <c r="K198" s="7">
        <v>108.71</v>
      </c>
      <c r="L198" s="7">
        <v>5761.63</v>
      </c>
      <c r="M198" s="7">
        <v>182</v>
      </c>
    </row>
    <row r="199" spans="2:13" x14ac:dyDescent="0.3">
      <c r="B199" s="5">
        <v>45292</v>
      </c>
      <c r="C199" s="4" t="s">
        <v>41</v>
      </c>
      <c r="D199" s="4" t="s">
        <v>42</v>
      </c>
      <c r="E199" s="4" t="s">
        <v>16</v>
      </c>
      <c r="F199" s="4" t="s">
        <v>19</v>
      </c>
      <c r="G199" s="6">
        <v>55</v>
      </c>
      <c r="H199" s="7">
        <v>188</v>
      </c>
      <c r="I199" s="8">
        <v>0.01</v>
      </c>
      <c r="J199" s="7">
        <v>10225.83</v>
      </c>
      <c r="K199" s="7">
        <v>109.04</v>
      </c>
      <c r="L199" s="7">
        <v>5997.2</v>
      </c>
      <c r="M199" s="7">
        <v>216.86</v>
      </c>
    </row>
    <row r="200" spans="2:13" x14ac:dyDescent="0.3">
      <c r="B200" s="5">
        <v>45292</v>
      </c>
      <c r="C200" s="4" t="s">
        <v>41</v>
      </c>
      <c r="D200" s="4" t="s">
        <v>42</v>
      </c>
      <c r="E200" s="4" t="s">
        <v>20</v>
      </c>
      <c r="F200" s="4" t="s">
        <v>17</v>
      </c>
      <c r="G200" s="6">
        <v>99</v>
      </c>
      <c r="H200" s="7">
        <v>188</v>
      </c>
      <c r="I200" s="8">
        <v>0.01</v>
      </c>
      <c r="J200" s="7">
        <v>16182.2</v>
      </c>
      <c r="K200" s="7">
        <v>108.82</v>
      </c>
      <c r="L200" s="7">
        <v>10773.18</v>
      </c>
      <c r="M200" s="7">
        <v>155.87</v>
      </c>
    </row>
    <row r="201" spans="2:13" x14ac:dyDescent="0.3">
      <c r="B201" s="5">
        <v>45292</v>
      </c>
      <c r="C201" s="4" t="s">
        <v>41</v>
      </c>
      <c r="D201" s="4" t="s">
        <v>42</v>
      </c>
      <c r="E201" s="4" t="s">
        <v>20</v>
      </c>
      <c r="F201" s="4" t="s">
        <v>18</v>
      </c>
      <c r="G201" s="6">
        <v>36</v>
      </c>
      <c r="H201" s="7">
        <v>188</v>
      </c>
      <c r="I201" s="8">
        <v>0.03</v>
      </c>
      <c r="J201" s="7">
        <v>5782.33</v>
      </c>
      <c r="K201" s="7">
        <v>108.93</v>
      </c>
      <c r="L201" s="7">
        <v>3921.48</v>
      </c>
      <c r="M201" s="7">
        <v>125.83</v>
      </c>
    </row>
    <row r="202" spans="2:13" x14ac:dyDescent="0.3">
      <c r="B202" s="5">
        <v>45292</v>
      </c>
      <c r="C202" s="4" t="s">
        <v>41</v>
      </c>
      <c r="D202" s="4" t="s">
        <v>42</v>
      </c>
      <c r="E202" s="4" t="s">
        <v>20</v>
      </c>
      <c r="F202" s="4" t="s">
        <v>19</v>
      </c>
      <c r="G202" s="6">
        <v>35</v>
      </c>
      <c r="H202" s="7">
        <v>188</v>
      </c>
      <c r="I202" s="8">
        <v>0.01</v>
      </c>
      <c r="J202" s="7">
        <v>5709.53</v>
      </c>
      <c r="K202" s="7">
        <v>108.93</v>
      </c>
      <c r="L202" s="7">
        <v>3812.55</v>
      </c>
      <c r="M202" s="7">
        <v>132.68</v>
      </c>
    </row>
    <row r="203" spans="2:13" x14ac:dyDescent="0.3">
      <c r="B203" s="5">
        <v>45292</v>
      </c>
      <c r="C203" s="4" t="s">
        <v>41</v>
      </c>
      <c r="D203" s="4" t="s">
        <v>42</v>
      </c>
      <c r="E203" s="4" t="s">
        <v>21</v>
      </c>
      <c r="F203" s="4" t="s">
        <v>17</v>
      </c>
      <c r="G203" s="6">
        <v>62</v>
      </c>
      <c r="H203" s="7">
        <v>188</v>
      </c>
      <c r="I203" s="8">
        <v>0.01</v>
      </c>
      <c r="J203" s="7">
        <v>10973.43</v>
      </c>
      <c r="K203" s="7">
        <v>109.04</v>
      </c>
      <c r="L203" s="7">
        <v>6760.48</v>
      </c>
      <c r="M203" s="7">
        <v>101.18</v>
      </c>
    </row>
    <row r="204" spans="2:13" x14ac:dyDescent="0.3">
      <c r="B204" s="5">
        <v>45292</v>
      </c>
      <c r="C204" s="4" t="s">
        <v>41</v>
      </c>
      <c r="D204" s="4" t="s">
        <v>42</v>
      </c>
      <c r="E204" s="4" t="s">
        <v>21</v>
      </c>
      <c r="F204" s="4" t="s">
        <v>18</v>
      </c>
      <c r="G204" s="6">
        <v>23</v>
      </c>
      <c r="H204" s="7">
        <v>188</v>
      </c>
      <c r="I204" s="8">
        <v>0.01</v>
      </c>
      <c r="J204" s="7">
        <v>4050.23</v>
      </c>
      <c r="K204" s="7">
        <v>108.82</v>
      </c>
      <c r="L204" s="7">
        <v>2502.86</v>
      </c>
      <c r="M204" s="7">
        <v>77.81</v>
      </c>
    </row>
    <row r="205" spans="2:13" x14ac:dyDescent="0.3">
      <c r="B205" s="5">
        <v>45292</v>
      </c>
      <c r="C205" s="4" t="s">
        <v>41</v>
      </c>
      <c r="D205" s="4" t="s">
        <v>42</v>
      </c>
      <c r="E205" s="4" t="s">
        <v>21</v>
      </c>
      <c r="F205" s="4" t="s">
        <v>19</v>
      </c>
      <c r="G205" s="6">
        <v>21</v>
      </c>
      <c r="H205" s="7">
        <v>188</v>
      </c>
      <c r="I205" s="8">
        <v>0.01</v>
      </c>
      <c r="J205" s="7">
        <v>3687.03</v>
      </c>
      <c r="K205" s="7">
        <v>108.82</v>
      </c>
      <c r="L205" s="7">
        <v>2285.2199999999998</v>
      </c>
      <c r="M205" s="7">
        <v>84.19</v>
      </c>
    </row>
    <row r="206" spans="2:13" x14ac:dyDescent="0.3">
      <c r="B206" s="5">
        <v>45292</v>
      </c>
      <c r="C206" s="4" t="s">
        <v>41</v>
      </c>
      <c r="D206" s="4" t="s">
        <v>42</v>
      </c>
      <c r="E206" s="4" t="s">
        <v>22</v>
      </c>
      <c r="F206" s="4" t="s">
        <v>17</v>
      </c>
      <c r="G206" s="6">
        <v>28</v>
      </c>
      <c r="H206" s="7">
        <v>188</v>
      </c>
      <c r="I206" s="8">
        <v>0.01</v>
      </c>
      <c r="J206" s="7">
        <v>5795.63</v>
      </c>
      <c r="K206" s="7">
        <v>108.82</v>
      </c>
      <c r="L206" s="7">
        <v>3046.96</v>
      </c>
      <c r="M206" s="7">
        <v>280.54000000000002</v>
      </c>
    </row>
    <row r="207" spans="2:13" x14ac:dyDescent="0.3">
      <c r="B207" s="5">
        <v>45292</v>
      </c>
      <c r="C207" s="4" t="s">
        <v>41</v>
      </c>
      <c r="D207" s="4" t="s">
        <v>42</v>
      </c>
      <c r="E207" s="4" t="s">
        <v>22</v>
      </c>
      <c r="F207" s="4" t="s">
        <v>18</v>
      </c>
      <c r="G207" s="6">
        <v>10</v>
      </c>
      <c r="H207" s="7">
        <v>188</v>
      </c>
      <c r="I207" s="8">
        <v>0</v>
      </c>
      <c r="J207" s="7">
        <v>2101.39</v>
      </c>
      <c r="K207" s="7">
        <v>109.04</v>
      </c>
      <c r="L207" s="7">
        <v>1090.4000000000001</v>
      </c>
      <c r="M207" s="7">
        <v>121.74</v>
      </c>
    </row>
    <row r="208" spans="2:13" x14ac:dyDescent="0.3">
      <c r="B208" s="5">
        <v>45292</v>
      </c>
      <c r="C208" s="4" t="s">
        <v>41</v>
      </c>
      <c r="D208" s="4" t="s">
        <v>42</v>
      </c>
      <c r="E208" s="4" t="s">
        <v>22</v>
      </c>
      <c r="F208" s="4" t="s">
        <v>19</v>
      </c>
      <c r="G208" s="6">
        <v>10</v>
      </c>
      <c r="H208" s="7">
        <v>188</v>
      </c>
      <c r="I208" s="8">
        <v>0</v>
      </c>
      <c r="J208" s="7">
        <v>2092.98</v>
      </c>
      <c r="K208" s="7">
        <v>109.37</v>
      </c>
      <c r="L208" s="7">
        <v>1093.7</v>
      </c>
      <c r="M208" s="7">
        <v>123.75</v>
      </c>
    </row>
    <row r="209" spans="2:13" x14ac:dyDescent="0.3">
      <c r="B209" s="5">
        <v>45292</v>
      </c>
      <c r="C209" s="4" t="s">
        <v>43</v>
      </c>
      <c r="D209" s="4" t="s">
        <v>42</v>
      </c>
      <c r="E209" s="4" t="s">
        <v>16</v>
      </c>
      <c r="F209" s="4" t="s">
        <v>17</v>
      </c>
      <c r="G209" s="6">
        <v>131</v>
      </c>
      <c r="H209" s="7">
        <v>156</v>
      </c>
      <c r="I209" s="8">
        <v>0</v>
      </c>
      <c r="J209" s="7">
        <v>20456.189999999999</v>
      </c>
      <c r="K209" s="7">
        <v>89.7</v>
      </c>
      <c r="L209" s="7">
        <v>11750.7</v>
      </c>
      <c r="M209" s="7">
        <v>206.88</v>
      </c>
    </row>
    <row r="210" spans="2:13" x14ac:dyDescent="0.3">
      <c r="B210" s="5">
        <v>45292</v>
      </c>
      <c r="C210" s="4" t="s">
        <v>43</v>
      </c>
      <c r="D210" s="4" t="s">
        <v>42</v>
      </c>
      <c r="E210" s="4" t="s">
        <v>16</v>
      </c>
      <c r="F210" s="4" t="s">
        <v>18</v>
      </c>
      <c r="G210" s="6">
        <v>46</v>
      </c>
      <c r="H210" s="7">
        <v>156</v>
      </c>
      <c r="I210" s="8">
        <v>0</v>
      </c>
      <c r="J210" s="7">
        <v>7133</v>
      </c>
      <c r="K210" s="7">
        <v>89.7</v>
      </c>
      <c r="L210" s="7">
        <v>4126.2</v>
      </c>
      <c r="M210" s="7">
        <v>160.31</v>
      </c>
    </row>
    <row r="211" spans="2:13" x14ac:dyDescent="0.3">
      <c r="B211" s="5">
        <v>45292</v>
      </c>
      <c r="C211" s="4" t="s">
        <v>43</v>
      </c>
      <c r="D211" s="4" t="s">
        <v>42</v>
      </c>
      <c r="E211" s="4" t="s">
        <v>16</v>
      </c>
      <c r="F211" s="4" t="s">
        <v>19</v>
      </c>
      <c r="G211" s="6">
        <v>47</v>
      </c>
      <c r="H211" s="7">
        <v>156</v>
      </c>
      <c r="I211" s="8">
        <v>0.01</v>
      </c>
      <c r="J211" s="7">
        <v>7236.77</v>
      </c>
      <c r="K211" s="7">
        <v>89.61</v>
      </c>
      <c r="L211" s="7">
        <v>4211.67</v>
      </c>
      <c r="M211" s="7">
        <v>187.52</v>
      </c>
    </row>
    <row r="212" spans="2:13" x14ac:dyDescent="0.3">
      <c r="B212" s="5">
        <v>45292</v>
      </c>
      <c r="C212" s="4" t="s">
        <v>43</v>
      </c>
      <c r="D212" s="4" t="s">
        <v>42</v>
      </c>
      <c r="E212" s="4" t="s">
        <v>20</v>
      </c>
      <c r="F212" s="4" t="s">
        <v>17</v>
      </c>
      <c r="G212" s="6">
        <v>86</v>
      </c>
      <c r="H212" s="7">
        <v>156</v>
      </c>
      <c r="I212" s="8">
        <v>0</v>
      </c>
      <c r="J212" s="7">
        <v>11805.97</v>
      </c>
      <c r="K212" s="7">
        <v>89.43</v>
      </c>
      <c r="L212" s="7">
        <v>7690.98</v>
      </c>
      <c r="M212" s="7">
        <v>140.49</v>
      </c>
    </row>
    <row r="213" spans="2:13" x14ac:dyDescent="0.3">
      <c r="B213" s="5">
        <v>45292</v>
      </c>
      <c r="C213" s="4" t="s">
        <v>43</v>
      </c>
      <c r="D213" s="4" t="s">
        <v>42</v>
      </c>
      <c r="E213" s="4" t="s">
        <v>20</v>
      </c>
      <c r="F213" s="4" t="s">
        <v>18</v>
      </c>
      <c r="G213" s="6">
        <v>32</v>
      </c>
      <c r="H213" s="7">
        <v>156</v>
      </c>
      <c r="I213" s="8">
        <v>0.01</v>
      </c>
      <c r="J213" s="7">
        <v>4335.9799999999996</v>
      </c>
      <c r="K213" s="7">
        <v>89.43</v>
      </c>
      <c r="L213" s="7">
        <v>2861.76</v>
      </c>
      <c r="M213" s="7">
        <v>111.74</v>
      </c>
    </row>
    <row r="214" spans="2:13" x14ac:dyDescent="0.3">
      <c r="B214" s="5">
        <v>45292</v>
      </c>
      <c r="C214" s="4" t="s">
        <v>43</v>
      </c>
      <c r="D214" s="4" t="s">
        <v>42</v>
      </c>
      <c r="E214" s="4" t="s">
        <v>20</v>
      </c>
      <c r="F214" s="4" t="s">
        <v>19</v>
      </c>
      <c r="G214" s="6">
        <v>34</v>
      </c>
      <c r="H214" s="7">
        <v>156</v>
      </c>
      <c r="I214" s="8">
        <v>0.02</v>
      </c>
      <c r="J214" s="7">
        <v>4574.41</v>
      </c>
      <c r="K214" s="7">
        <v>89.88</v>
      </c>
      <c r="L214" s="7">
        <v>3055.92</v>
      </c>
      <c r="M214" s="7">
        <v>129.55000000000001</v>
      </c>
    </row>
    <row r="215" spans="2:13" x14ac:dyDescent="0.3">
      <c r="B215" s="5">
        <v>45292</v>
      </c>
      <c r="C215" s="4" t="s">
        <v>43</v>
      </c>
      <c r="D215" s="4" t="s">
        <v>42</v>
      </c>
      <c r="E215" s="4" t="s">
        <v>21</v>
      </c>
      <c r="F215" s="4" t="s">
        <v>17</v>
      </c>
      <c r="G215" s="6">
        <v>54</v>
      </c>
      <c r="H215" s="7">
        <v>156</v>
      </c>
      <c r="I215" s="8">
        <v>0.01</v>
      </c>
      <c r="J215" s="7">
        <v>7954.46</v>
      </c>
      <c r="K215" s="7">
        <v>89.88</v>
      </c>
      <c r="L215" s="7">
        <v>4853.5200000000004</v>
      </c>
      <c r="M215" s="7">
        <v>84.93</v>
      </c>
    </row>
    <row r="216" spans="2:13" x14ac:dyDescent="0.3">
      <c r="B216" s="5">
        <v>45292</v>
      </c>
      <c r="C216" s="4" t="s">
        <v>43</v>
      </c>
      <c r="D216" s="4" t="s">
        <v>42</v>
      </c>
      <c r="E216" s="4" t="s">
        <v>21</v>
      </c>
      <c r="F216" s="4" t="s">
        <v>18</v>
      </c>
      <c r="G216" s="6">
        <v>20</v>
      </c>
      <c r="H216" s="7">
        <v>156</v>
      </c>
      <c r="I216" s="8">
        <v>0.01</v>
      </c>
      <c r="J216" s="7">
        <v>2937.38</v>
      </c>
      <c r="K216" s="7">
        <v>89.88</v>
      </c>
      <c r="L216" s="7">
        <v>1797.6</v>
      </c>
      <c r="M216" s="7">
        <v>69.97</v>
      </c>
    </row>
    <row r="217" spans="2:13" x14ac:dyDescent="0.3">
      <c r="B217" s="5">
        <v>45292</v>
      </c>
      <c r="C217" s="4" t="s">
        <v>43</v>
      </c>
      <c r="D217" s="4" t="s">
        <v>42</v>
      </c>
      <c r="E217" s="4" t="s">
        <v>21</v>
      </c>
      <c r="F217" s="4" t="s">
        <v>19</v>
      </c>
      <c r="G217" s="6">
        <v>20</v>
      </c>
      <c r="H217" s="7">
        <v>156</v>
      </c>
      <c r="I217" s="8">
        <v>0.01</v>
      </c>
      <c r="J217" s="7">
        <v>2931.36</v>
      </c>
      <c r="K217" s="7">
        <v>89.79</v>
      </c>
      <c r="L217" s="7">
        <v>1795.8</v>
      </c>
      <c r="M217" s="7">
        <v>79.25</v>
      </c>
    </row>
    <row r="218" spans="2:13" x14ac:dyDescent="0.3">
      <c r="B218" s="5">
        <v>45292</v>
      </c>
      <c r="C218" s="4" t="s">
        <v>43</v>
      </c>
      <c r="D218" s="4" t="s">
        <v>42</v>
      </c>
      <c r="E218" s="4" t="s">
        <v>22</v>
      </c>
      <c r="F218" s="4" t="s">
        <v>17</v>
      </c>
      <c r="G218" s="6">
        <v>24</v>
      </c>
      <c r="H218" s="7">
        <v>156</v>
      </c>
      <c r="I218" s="8">
        <v>0.01</v>
      </c>
      <c r="J218" s="7">
        <v>4159.6000000000004</v>
      </c>
      <c r="K218" s="7">
        <v>89.52</v>
      </c>
      <c r="L218" s="7">
        <v>2148.48</v>
      </c>
      <c r="M218" s="7">
        <v>245.31</v>
      </c>
    </row>
    <row r="219" spans="2:13" x14ac:dyDescent="0.3">
      <c r="B219" s="5">
        <v>45292</v>
      </c>
      <c r="C219" s="4" t="s">
        <v>43</v>
      </c>
      <c r="D219" s="4" t="s">
        <v>42</v>
      </c>
      <c r="E219" s="4" t="s">
        <v>22</v>
      </c>
      <c r="F219" s="4" t="s">
        <v>18</v>
      </c>
      <c r="G219" s="6">
        <v>8</v>
      </c>
      <c r="H219" s="7">
        <v>156</v>
      </c>
      <c r="I219" s="8">
        <v>0.01</v>
      </c>
      <c r="J219" s="7">
        <v>1383.8</v>
      </c>
      <c r="K219" s="7">
        <v>89.88</v>
      </c>
      <c r="L219" s="7">
        <v>719.04</v>
      </c>
      <c r="M219" s="7">
        <v>95.2</v>
      </c>
    </row>
    <row r="220" spans="2:13" x14ac:dyDescent="0.3">
      <c r="B220" s="5">
        <v>45292</v>
      </c>
      <c r="C220" s="4" t="s">
        <v>43</v>
      </c>
      <c r="D220" s="4" t="s">
        <v>42</v>
      </c>
      <c r="E220" s="4" t="s">
        <v>22</v>
      </c>
      <c r="F220" s="4" t="s">
        <v>19</v>
      </c>
      <c r="G220" s="6">
        <v>9</v>
      </c>
      <c r="H220" s="7">
        <v>156</v>
      </c>
      <c r="I220" s="8">
        <v>0.01</v>
      </c>
      <c r="J220" s="7">
        <v>1550.49</v>
      </c>
      <c r="K220" s="7">
        <v>89.7</v>
      </c>
      <c r="L220" s="7">
        <v>807.3</v>
      </c>
      <c r="M220" s="7">
        <v>108.59</v>
      </c>
    </row>
    <row r="221" spans="2:13" x14ac:dyDescent="0.3">
      <c r="B221" s="5">
        <v>45292</v>
      </c>
      <c r="C221" s="4" t="s">
        <v>44</v>
      </c>
      <c r="D221" s="4" t="s">
        <v>42</v>
      </c>
      <c r="E221" s="4" t="s">
        <v>16</v>
      </c>
      <c r="F221" s="4" t="s">
        <v>17</v>
      </c>
      <c r="G221" s="6">
        <v>69</v>
      </c>
      <c r="H221" s="7">
        <v>204</v>
      </c>
      <c r="I221" s="8">
        <v>0.01</v>
      </c>
      <c r="J221" s="7">
        <v>13920.32</v>
      </c>
      <c r="K221" s="7">
        <v>120.48</v>
      </c>
      <c r="L221" s="7">
        <v>8313.1200000000008</v>
      </c>
      <c r="M221" s="7">
        <v>107.53</v>
      </c>
    </row>
    <row r="222" spans="2:13" x14ac:dyDescent="0.3">
      <c r="B222" s="5">
        <v>45292</v>
      </c>
      <c r="C222" s="4" t="s">
        <v>44</v>
      </c>
      <c r="D222" s="4" t="s">
        <v>42</v>
      </c>
      <c r="E222" s="4" t="s">
        <v>16</v>
      </c>
      <c r="F222" s="4" t="s">
        <v>18</v>
      </c>
      <c r="G222" s="6">
        <v>25</v>
      </c>
      <c r="H222" s="7">
        <v>204</v>
      </c>
      <c r="I222" s="8">
        <v>0</v>
      </c>
      <c r="J222" s="7">
        <v>5084.7</v>
      </c>
      <c r="K222" s="7">
        <v>120.48</v>
      </c>
      <c r="L222" s="7">
        <v>3012</v>
      </c>
      <c r="M222" s="7">
        <v>86.36</v>
      </c>
    </row>
    <row r="223" spans="2:13" x14ac:dyDescent="0.3">
      <c r="B223" s="5">
        <v>45292</v>
      </c>
      <c r="C223" s="4" t="s">
        <v>44</v>
      </c>
      <c r="D223" s="4" t="s">
        <v>42</v>
      </c>
      <c r="E223" s="4" t="s">
        <v>16</v>
      </c>
      <c r="F223" s="4" t="s">
        <v>19</v>
      </c>
      <c r="G223" s="6">
        <v>24</v>
      </c>
      <c r="H223" s="7">
        <v>204</v>
      </c>
      <c r="I223" s="8">
        <v>0.01</v>
      </c>
      <c r="J223" s="7">
        <v>4832.41</v>
      </c>
      <c r="K223" s="7">
        <v>120</v>
      </c>
      <c r="L223" s="7">
        <v>2880</v>
      </c>
      <c r="M223" s="7">
        <v>92.2</v>
      </c>
    </row>
    <row r="224" spans="2:13" x14ac:dyDescent="0.3">
      <c r="B224" s="5">
        <v>45292</v>
      </c>
      <c r="C224" s="4" t="s">
        <v>44</v>
      </c>
      <c r="D224" s="4" t="s">
        <v>42</v>
      </c>
      <c r="E224" s="4" t="s">
        <v>20</v>
      </c>
      <c r="F224" s="4" t="s">
        <v>17</v>
      </c>
      <c r="G224" s="6">
        <v>48</v>
      </c>
      <c r="H224" s="7">
        <v>204</v>
      </c>
      <c r="I224" s="8">
        <v>0.03</v>
      </c>
      <c r="J224" s="7">
        <v>8401.5400000000009</v>
      </c>
      <c r="K224" s="7">
        <v>120</v>
      </c>
      <c r="L224" s="7">
        <v>5760</v>
      </c>
      <c r="M224" s="7">
        <v>76.88</v>
      </c>
    </row>
    <row r="225" spans="2:13" x14ac:dyDescent="0.3">
      <c r="B225" s="5">
        <v>45292</v>
      </c>
      <c r="C225" s="4" t="s">
        <v>44</v>
      </c>
      <c r="D225" s="4" t="s">
        <v>42</v>
      </c>
      <c r="E225" s="4" t="s">
        <v>20</v>
      </c>
      <c r="F225" s="4" t="s">
        <v>18</v>
      </c>
      <c r="G225" s="6">
        <v>16</v>
      </c>
      <c r="H225" s="7">
        <v>204</v>
      </c>
      <c r="I225" s="8">
        <v>0.02</v>
      </c>
      <c r="J225" s="7">
        <v>2806.32</v>
      </c>
      <c r="K225" s="7">
        <v>120.72</v>
      </c>
      <c r="L225" s="7">
        <v>1931.52</v>
      </c>
      <c r="M225" s="7">
        <v>53.69</v>
      </c>
    </row>
    <row r="226" spans="2:13" x14ac:dyDescent="0.3">
      <c r="B226" s="5">
        <v>45292</v>
      </c>
      <c r="C226" s="4" t="s">
        <v>44</v>
      </c>
      <c r="D226" s="4" t="s">
        <v>42</v>
      </c>
      <c r="E226" s="4" t="s">
        <v>20</v>
      </c>
      <c r="F226" s="4" t="s">
        <v>19</v>
      </c>
      <c r="G226" s="6">
        <v>17</v>
      </c>
      <c r="H226" s="7">
        <v>204</v>
      </c>
      <c r="I226" s="8">
        <v>0.03</v>
      </c>
      <c r="J226" s="7">
        <v>2951.4</v>
      </c>
      <c r="K226" s="7">
        <v>120.72</v>
      </c>
      <c r="L226" s="7">
        <v>2052.2399999999998</v>
      </c>
      <c r="M226" s="7">
        <v>66.63</v>
      </c>
    </row>
    <row r="227" spans="2:13" x14ac:dyDescent="0.3">
      <c r="B227" s="5">
        <v>45292</v>
      </c>
      <c r="C227" s="4" t="s">
        <v>44</v>
      </c>
      <c r="D227" s="4" t="s">
        <v>42</v>
      </c>
      <c r="E227" s="4" t="s">
        <v>21</v>
      </c>
      <c r="F227" s="4" t="s">
        <v>17</v>
      </c>
      <c r="G227" s="6">
        <v>29</v>
      </c>
      <c r="H227" s="7">
        <v>204</v>
      </c>
      <c r="I227" s="8">
        <v>0.01</v>
      </c>
      <c r="J227" s="7">
        <v>5558.23</v>
      </c>
      <c r="K227" s="7">
        <v>120.12</v>
      </c>
      <c r="L227" s="7">
        <v>3483.48</v>
      </c>
      <c r="M227" s="7">
        <v>46.72</v>
      </c>
    </row>
    <row r="228" spans="2:13" x14ac:dyDescent="0.3">
      <c r="B228" s="5">
        <v>45292</v>
      </c>
      <c r="C228" s="4" t="s">
        <v>44</v>
      </c>
      <c r="D228" s="4" t="s">
        <v>42</v>
      </c>
      <c r="E228" s="4" t="s">
        <v>21</v>
      </c>
      <c r="F228" s="4" t="s">
        <v>18</v>
      </c>
      <c r="G228" s="6">
        <v>10</v>
      </c>
      <c r="H228" s="7">
        <v>204</v>
      </c>
      <c r="I228" s="8">
        <v>0.01</v>
      </c>
      <c r="J228" s="7">
        <v>1920.59</v>
      </c>
      <c r="K228" s="7">
        <v>120.36</v>
      </c>
      <c r="L228" s="7">
        <v>1203.5999999999999</v>
      </c>
      <c r="M228" s="7">
        <v>34.369999999999997</v>
      </c>
    </row>
    <row r="229" spans="2:13" x14ac:dyDescent="0.3">
      <c r="B229" s="5">
        <v>45292</v>
      </c>
      <c r="C229" s="4" t="s">
        <v>44</v>
      </c>
      <c r="D229" s="4" t="s">
        <v>42</v>
      </c>
      <c r="E229" s="4" t="s">
        <v>21</v>
      </c>
      <c r="F229" s="4" t="s">
        <v>19</v>
      </c>
      <c r="G229" s="6">
        <v>10</v>
      </c>
      <c r="H229" s="7">
        <v>204</v>
      </c>
      <c r="I229" s="8">
        <v>0.01</v>
      </c>
      <c r="J229" s="7">
        <v>1916.72</v>
      </c>
      <c r="K229" s="7">
        <v>120.24</v>
      </c>
      <c r="L229" s="7">
        <v>1202.4000000000001</v>
      </c>
      <c r="M229" s="7">
        <v>39.35</v>
      </c>
    </row>
    <row r="230" spans="2:13" x14ac:dyDescent="0.3">
      <c r="B230" s="5">
        <v>45292</v>
      </c>
      <c r="C230" s="4" t="s">
        <v>44</v>
      </c>
      <c r="D230" s="4" t="s">
        <v>42</v>
      </c>
      <c r="E230" s="4" t="s">
        <v>22</v>
      </c>
      <c r="F230" s="4" t="s">
        <v>17</v>
      </c>
      <c r="G230" s="6">
        <v>12</v>
      </c>
      <c r="H230" s="7">
        <v>204</v>
      </c>
      <c r="I230" s="8">
        <v>0</v>
      </c>
      <c r="J230" s="7">
        <v>2741.72</v>
      </c>
      <c r="K230" s="7">
        <v>120.72</v>
      </c>
      <c r="L230" s="7">
        <v>1448.64</v>
      </c>
      <c r="M230" s="7">
        <v>122.78</v>
      </c>
    </row>
    <row r="231" spans="2:13" x14ac:dyDescent="0.3">
      <c r="B231" s="5">
        <v>45292</v>
      </c>
      <c r="C231" s="4" t="s">
        <v>44</v>
      </c>
      <c r="D231" s="4" t="s">
        <v>42</v>
      </c>
      <c r="E231" s="4" t="s">
        <v>22</v>
      </c>
      <c r="F231" s="4" t="s">
        <v>18</v>
      </c>
      <c r="G231" s="6">
        <v>4</v>
      </c>
      <c r="H231" s="7">
        <v>204</v>
      </c>
      <c r="I231" s="8">
        <v>0.01</v>
      </c>
      <c r="J231" s="7">
        <v>896.61</v>
      </c>
      <c r="K231" s="7">
        <v>120</v>
      </c>
      <c r="L231" s="7">
        <v>480</v>
      </c>
      <c r="M231" s="7">
        <v>47.17</v>
      </c>
    </row>
    <row r="232" spans="2:13" x14ac:dyDescent="0.3">
      <c r="B232" s="5">
        <v>45292</v>
      </c>
      <c r="C232" s="4" t="s">
        <v>44</v>
      </c>
      <c r="D232" s="4" t="s">
        <v>42</v>
      </c>
      <c r="E232" s="4" t="s">
        <v>22</v>
      </c>
      <c r="F232" s="4" t="s">
        <v>19</v>
      </c>
      <c r="G232" s="6">
        <v>5</v>
      </c>
      <c r="H232" s="7">
        <v>204</v>
      </c>
      <c r="I232" s="8">
        <v>0.01</v>
      </c>
      <c r="J232" s="7">
        <v>1133.24</v>
      </c>
      <c r="K232" s="7">
        <v>120</v>
      </c>
      <c r="L232" s="7">
        <v>600</v>
      </c>
      <c r="M232" s="7">
        <v>62.5</v>
      </c>
    </row>
    <row r="233" spans="2:13" x14ac:dyDescent="0.3">
      <c r="B233" s="5">
        <v>45292</v>
      </c>
      <c r="C233" s="4" t="s">
        <v>45</v>
      </c>
      <c r="D233" s="4" t="s">
        <v>42</v>
      </c>
      <c r="E233" s="4" t="s">
        <v>16</v>
      </c>
      <c r="F233" s="4" t="s">
        <v>17</v>
      </c>
      <c r="G233" s="6">
        <v>118</v>
      </c>
      <c r="H233" s="7">
        <v>96</v>
      </c>
      <c r="I233" s="8">
        <v>0.01</v>
      </c>
      <c r="J233" s="7">
        <v>11248.7</v>
      </c>
      <c r="K233" s="7">
        <v>54.77</v>
      </c>
      <c r="L233" s="7">
        <v>6462.86</v>
      </c>
      <c r="M233" s="7">
        <v>187.29</v>
      </c>
    </row>
    <row r="234" spans="2:13" x14ac:dyDescent="0.3">
      <c r="B234" s="5">
        <v>45292</v>
      </c>
      <c r="C234" s="4" t="s">
        <v>45</v>
      </c>
      <c r="D234" s="4" t="s">
        <v>42</v>
      </c>
      <c r="E234" s="4" t="s">
        <v>16</v>
      </c>
      <c r="F234" s="4" t="s">
        <v>18</v>
      </c>
      <c r="G234" s="6">
        <v>44</v>
      </c>
      <c r="H234" s="7">
        <v>96</v>
      </c>
      <c r="I234" s="8">
        <v>0.01</v>
      </c>
      <c r="J234" s="7">
        <v>4194.3599999999997</v>
      </c>
      <c r="K234" s="7">
        <v>54.67</v>
      </c>
      <c r="L234" s="7">
        <v>2405.48</v>
      </c>
      <c r="M234" s="7">
        <v>147.66</v>
      </c>
    </row>
    <row r="235" spans="2:13" x14ac:dyDescent="0.3">
      <c r="B235" s="5">
        <v>45292</v>
      </c>
      <c r="C235" s="4" t="s">
        <v>45</v>
      </c>
      <c r="D235" s="4" t="s">
        <v>42</v>
      </c>
      <c r="E235" s="4" t="s">
        <v>16</v>
      </c>
      <c r="F235" s="4" t="s">
        <v>19</v>
      </c>
      <c r="G235" s="6">
        <v>44</v>
      </c>
      <c r="H235" s="7">
        <v>96</v>
      </c>
      <c r="I235" s="8">
        <v>0.01</v>
      </c>
      <c r="J235" s="7">
        <v>4156.53</v>
      </c>
      <c r="K235" s="7">
        <v>54.77</v>
      </c>
      <c r="L235" s="7">
        <v>2409.88</v>
      </c>
      <c r="M235" s="7">
        <v>176.23</v>
      </c>
    </row>
    <row r="236" spans="2:13" x14ac:dyDescent="0.3">
      <c r="B236" s="5">
        <v>45292</v>
      </c>
      <c r="C236" s="4" t="s">
        <v>45</v>
      </c>
      <c r="D236" s="4" t="s">
        <v>42</v>
      </c>
      <c r="E236" s="4" t="s">
        <v>20</v>
      </c>
      <c r="F236" s="4" t="s">
        <v>17</v>
      </c>
      <c r="G236" s="6">
        <v>78</v>
      </c>
      <c r="H236" s="7">
        <v>96</v>
      </c>
      <c r="I236" s="8">
        <v>0.01</v>
      </c>
      <c r="J236" s="7">
        <v>6497.41</v>
      </c>
      <c r="K236" s="7">
        <v>54.72</v>
      </c>
      <c r="L236" s="7">
        <v>4268.16</v>
      </c>
      <c r="M236" s="7">
        <v>124.8</v>
      </c>
    </row>
    <row r="237" spans="2:13" x14ac:dyDescent="0.3">
      <c r="B237" s="5">
        <v>45292</v>
      </c>
      <c r="C237" s="4" t="s">
        <v>45</v>
      </c>
      <c r="D237" s="4" t="s">
        <v>42</v>
      </c>
      <c r="E237" s="4" t="s">
        <v>20</v>
      </c>
      <c r="F237" s="4" t="s">
        <v>18</v>
      </c>
      <c r="G237" s="6">
        <v>30</v>
      </c>
      <c r="H237" s="7">
        <v>96</v>
      </c>
      <c r="I237" s="8">
        <v>0.04</v>
      </c>
      <c r="J237" s="7">
        <v>2443.25</v>
      </c>
      <c r="K237" s="7">
        <v>54.61</v>
      </c>
      <c r="L237" s="7">
        <v>1638.3</v>
      </c>
      <c r="M237" s="7">
        <v>101.69</v>
      </c>
    </row>
    <row r="238" spans="2:13" x14ac:dyDescent="0.3">
      <c r="B238" s="5">
        <v>45292</v>
      </c>
      <c r="C238" s="4" t="s">
        <v>45</v>
      </c>
      <c r="D238" s="4" t="s">
        <v>42</v>
      </c>
      <c r="E238" s="4" t="s">
        <v>20</v>
      </c>
      <c r="F238" s="4" t="s">
        <v>19</v>
      </c>
      <c r="G238" s="6">
        <v>29</v>
      </c>
      <c r="H238" s="7">
        <v>96</v>
      </c>
      <c r="I238" s="8">
        <v>0.01</v>
      </c>
      <c r="J238" s="7">
        <v>2437.61</v>
      </c>
      <c r="K238" s="7">
        <v>54.67</v>
      </c>
      <c r="L238" s="7">
        <v>1585.43</v>
      </c>
      <c r="M238" s="7">
        <v>111.06</v>
      </c>
    </row>
    <row r="239" spans="2:13" x14ac:dyDescent="0.3">
      <c r="B239" s="5">
        <v>45292</v>
      </c>
      <c r="C239" s="4" t="s">
        <v>45</v>
      </c>
      <c r="D239" s="4" t="s">
        <v>42</v>
      </c>
      <c r="E239" s="4" t="s">
        <v>21</v>
      </c>
      <c r="F239" s="4" t="s">
        <v>17</v>
      </c>
      <c r="G239" s="6">
        <v>49</v>
      </c>
      <c r="H239" s="7">
        <v>96</v>
      </c>
      <c r="I239" s="8">
        <v>0.01</v>
      </c>
      <c r="J239" s="7">
        <v>4455.3100000000004</v>
      </c>
      <c r="K239" s="7">
        <v>54.67</v>
      </c>
      <c r="L239" s="7">
        <v>2678.83</v>
      </c>
      <c r="M239" s="7">
        <v>78.709999999999994</v>
      </c>
    </row>
    <row r="240" spans="2:13" x14ac:dyDescent="0.3">
      <c r="B240" s="5">
        <v>45292</v>
      </c>
      <c r="C240" s="4" t="s">
        <v>45</v>
      </c>
      <c r="D240" s="4" t="s">
        <v>42</v>
      </c>
      <c r="E240" s="4" t="s">
        <v>21</v>
      </c>
      <c r="F240" s="4" t="s">
        <v>18</v>
      </c>
      <c r="G240" s="6">
        <v>17</v>
      </c>
      <c r="H240" s="7">
        <v>96</v>
      </c>
      <c r="I240" s="8">
        <v>0.01</v>
      </c>
      <c r="J240" s="7">
        <v>1533.31</v>
      </c>
      <c r="K240" s="7">
        <v>54.77</v>
      </c>
      <c r="L240" s="7">
        <v>931.09</v>
      </c>
      <c r="M240" s="7">
        <v>56.76</v>
      </c>
    </row>
    <row r="241" spans="2:13" x14ac:dyDescent="0.3">
      <c r="B241" s="5">
        <v>45292</v>
      </c>
      <c r="C241" s="4" t="s">
        <v>45</v>
      </c>
      <c r="D241" s="4" t="s">
        <v>42</v>
      </c>
      <c r="E241" s="4" t="s">
        <v>21</v>
      </c>
      <c r="F241" s="4" t="s">
        <v>19</v>
      </c>
      <c r="G241" s="6">
        <v>17</v>
      </c>
      <c r="H241" s="7">
        <v>96</v>
      </c>
      <c r="I241" s="8">
        <v>0</v>
      </c>
      <c r="J241" s="7">
        <v>1556.6</v>
      </c>
      <c r="K241" s="7">
        <v>54.56</v>
      </c>
      <c r="L241" s="7">
        <v>927.52</v>
      </c>
      <c r="M241" s="7">
        <v>66.7</v>
      </c>
    </row>
    <row r="242" spans="2:13" x14ac:dyDescent="0.3">
      <c r="B242" s="5">
        <v>45292</v>
      </c>
      <c r="C242" s="4" t="s">
        <v>45</v>
      </c>
      <c r="D242" s="4" t="s">
        <v>42</v>
      </c>
      <c r="E242" s="4" t="s">
        <v>22</v>
      </c>
      <c r="F242" s="4" t="s">
        <v>17</v>
      </c>
      <c r="G242" s="6">
        <v>22</v>
      </c>
      <c r="H242" s="7">
        <v>96</v>
      </c>
      <c r="I242" s="8">
        <v>0</v>
      </c>
      <c r="J242" s="7">
        <v>2353.63</v>
      </c>
      <c r="K242" s="7">
        <v>54.88</v>
      </c>
      <c r="L242" s="7">
        <v>1207.3599999999999</v>
      </c>
      <c r="M242" s="7">
        <v>228.2</v>
      </c>
    </row>
    <row r="243" spans="2:13" x14ac:dyDescent="0.3">
      <c r="B243" s="5">
        <v>45292</v>
      </c>
      <c r="C243" s="4" t="s">
        <v>45</v>
      </c>
      <c r="D243" s="4" t="s">
        <v>42</v>
      </c>
      <c r="E243" s="4" t="s">
        <v>22</v>
      </c>
      <c r="F243" s="4" t="s">
        <v>18</v>
      </c>
      <c r="G243" s="6">
        <v>8</v>
      </c>
      <c r="H243" s="7">
        <v>96</v>
      </c>
      <c r="I243" s="8">
        <v>0</v>
      </c>
      <c r="J243" s="7">
        <v>860.15</v>
      </c>
      <c r="K243" s="7">
        <v>54.72</v>
      </c>
      <c r="L243" s="7">
        <v>437.76</v>
      </c>
      <c r="M243" s="7">
        <v>96.72</v>
      </c>
    </row>
    <row r="244" spans="2:13" x14ac:dyDescent="0.3">
      <c r="B244" s="5">
        <v>45292</v>
      </c>
      <c r="C244" s="4" t="s">
        <v>45</v>
      </c>
      <c r="D244" s="4" t="s">
        <v>42</v>
      </c>
      <c r="E244" s="4" t="s">
        <v>22</v>
      </c>
      <c r="F244" s="4" t="s">
        <v>19</v>
      </c>
      <c r="G244" s="6">
        <v>8</v>
      </c>
      <c r="H244" s="7">
        <v>96</v>
      </c>
      <c r="I244" s="8">
        <v>0.01</v>
      </c>
      <c r="J244" s="7">
        <v>852.4</v>
      </c>
      <c r="K244" s="7">
        <v>54.77</v>
      </c>
      <c r="L244" s="7">
        <v>438.16</v>
      </c>
      <c r="M244" s="7">
        <v>98.51</v>
      </c>
    </row>
    <row r="245" spans="2:13" x14ac:dyDescent="0.3">
      <c r="B245" s="5">
        <v>45292</v>
      </c>
      <c r="C245" s="4" t="s">
        <v>46</v>
      </c>
      <c r="D245" s="4" t="s">
        <v>47</v>
      </c>
      <c r="E245" s="4" t="s">
        <v>16</v>
      </c>
      <c r="F245" s="4" t="s">
        <v>17</v>
      </c>
      <c r="G245" s="6">
        <v>198</v>
      </c>
      <c r="H245" s="7">
        <v>142</v>
      </c>
      <c r="I245" s="8">
        <v>0.01</v>
      </c>
      <c r="J245" s="7">
        <v>27611.49</v>
      </c>
      <c r="K245" s="7">
        <v>87.86</v>
      </c>
      <c r="L245" s="7">
        <v>17396.28</v>
      </c>
      <c r="M245" s="7">
        <v>323.14</v>
      </c>
    </row>
    <row r="246" spans="2:13" x14ac:dyDescent="0.3">
      <c r="B246" s="5">
        <v>45292</v>
      </c>
      <c r="C246" s="4" t="s">
        <v>46</v>
      </c>
      <c r="D246" s="4" t="s">
        <v>47</v>
      </c>
      <c r="E246" s="4" t="s">
        <v>16</v>
      </c>
      <c r="F246" s="4" t="s">
        <v>18</v>
      </c>
      <c r="G246" s="6">
        <v>73</v>
      </c>
      <c r="H246" s="7">
        <v>142</v>
      </c>
      <c r="I246" s="8">
        <v>0.01</v>
      </c>
      <c r="J246" s="7">
        <v>10303.799999999999</v>
      </c>
      <c r="K246" s="7">
        <v>88.3</v>
      </c>
      <c r="L246" s="7">
        <v>6445.9</v>
      </c>
      <c r="M246" s="7">
        <v>253.16</v>
      </c>
    </row>
    <row r="247" spans="2:13" x14ac:dyDescent="0.3">
      <c r="B247" s="5">
        <v>45292</v>
      </c>
      <c r="C247" s="4" t="s">
        <v>46</v>
      </c>
      <c r="D247" s="4" t="s">
        <v>47</v>
      </c>
      <c r="E247" s="4" t="s">
        <v>16</v>
      </c>
      <c r="F247" s="4" t="s">
        <v>19</v>
      </c>
      <c r="G247" s="6">
        <v>76</v>
      </c>
      <c r="H247" s="7">
        <v>142</v>
      </c>
      <c r="I247" s="8">
        <v>0.01</v>
      </c>
      <c r="J247" s="7">
        <v>10598.23</v>
      </c>
      <c r="K247" s="7">
        <v>88.13</v>
      </c>
      <c r="L247" s="7">
        <v>6697.88</v>
      </c>
      <c r="M247" s="7">
        <v>293.44</v>
      </c>
    </row>
    <row r="248" spans="2:13" x14ac:dyDescent="0.3">
      <c r="B248" s="5">
        <v>45292</v>
      </c>
      <c r="C248" s="4" t="s">
        <v>46</v>
      </c>
      <c r="D248" s="4" t="s">
        <v>47</v>
      </c>
      <c r="E248" s="4" t="s">
        <v>20</v>
      </c>
      <c r="F248" s="4" t="s">
        <v>17</v>
      </c>
      <c r="G248" s="6">
        <v>141</v>
      </c>
      <c r="H248" s="7">
        <v>142</v>
      </c>
      <c r="I248" s="8">
        <v>0.02</v>
      </c>
      <c r="J248" s="7">
        <v>17372.13</v>
      </c>
      <c r="K248" s="7">
        <v>88.04</v>
      </c>
      <c r="L248" s="7">
        <v>12413.64</v>
      </c>
      <c r="M248" s="7">
        <v>222.67</v>
      </c>
    </row>
    <row r="249" spans="2:13" x14ac:dyDescent="0.3">
      <c r="B249" s="5">
        <v>45292</v>
      </c>
      <c r="C249" s="4" t="s">
        <v>46</v>
      </c>
      <c r="D249" s="4" t="s">
        <v>47</v>
      </c>
      <c r="E249" s="4" t="s">
        <v>20</v>
      </c>
      <c r="F249" s="4" t="s">
        <v>18</v>
      </c>
      <c r="G249" s="6">
        <v>50</v>
      </c>
      <c r="H249" s="7">
        <v>142</v>
      </c>
      <c r="I249" s="8">
        <v>0.04</v>
      </c>
      <c r="J249" s="7">
        <v>6041.14</v>
      </c>
      <c r="K249" s="7">
        <v>87.78</v>
      </c>
      <c r="L249" s="7">
        <v>4389</v>
      </c>
      <c r="M249" s="7">
        <v>166.94</v>
      </c>
    </row>
    <row r="250" spans="2:13" x14ac:dyDescent="0.3">
      <c r="B250" s="5">
        <v>45292</v>
      </c>
      <c r="C250" s="4" t="s">
        <v>46</v>
      </c>
      <c r="D250" s="4" t="s">
        <v>47</v>
      </c>
      <c r="E250" s="4" t="s">
        <v>20</v>
      </c>
      <c r="F250" s="4" t="s">
        <v>19</v>
      </c>
      <c r="G250" s="6">
        <v>48</v>
      </c>
      <c r="H250" s="7">
        <v>142</v>
      </c>
      <c r="I250" s="8">
        <v>0.02</v>
      </c>
      <c r="J250" s="7">
        <v>5895.88</v>
      </c>
      <c r="K250" s="7">
        <v>87.95</v>
      </c>
      <c r="L250" s="7">
        <v>4221.6000000000004</v>
      </c>
      <c r="M250" s="7">
        <v>185.7</v>
      </c>
    </row>
    <row r="251" spans="2:13" x14ac:dyDescent="0.3">
      <c r="B251" s="5">
        <v>45292</v>
      </c>
      <c r="C251" s="4" t="s">
        <v>46</v>
      </c>
      <c r="D251" s="4" t="s">
        <v>47</v>
      </c>
      <c r="E251" s="4" t="s">
        <v>21</v>
      </c>
      <c r="F251" s="4" t="s">
        <v>17</v>
      </c>
      <c r="G251" s="6">
        <v>85</v>
      </c>
      <c r="H251" s="7">
        <v>142</v>
      </c>
      <c r="I251" s="8">
        <v>0</v>
      </c>
      <c r="J251" s="7">
        <v>11432.1</v>
      </c>
      <c r="K251" s="7">
        <v>87.78</v>
      </c>
      <c r="L251" s="7">
        <v>7461.3</v>
      </c>
      <c r="M251" s="7">
        <v>137.5</v>
      </c>
    </row>
    <row r="252" spans="2:13" x14ac:dyDescent="0.3">
      <c r="B252" s="5">
        <v>45292</v>
      </c>
      <c r="C252" s="4" t="s">
        <v>46</v>
      </c>
      <c r="D252" s="4" t="s">
        <v>47</v>
      </c>
      <c r="E252" s="4" t="s">
        <v>21</v>
      </c>
      <c r="F252" s="4" t="s">
        <v>18</v>
      </c>
      <c r="G252" s="6">
        <v>29</v>
      </c>
      <c r="H252" s="7">
        <v>142</v>
      </c>
      <c r="I252" s="8">
        <v>0.01</v>
      </c>
      <c r="J252" s="7">
        <v>3868.97</v>
      </c>
      <c r="K252" s="7">
        <v>88.04</v>
      </c>
      <c r="L252" s="7">
        <v>2553.16</v>
      </c>
      <c r="M252" s="7">
        <v>96.53</v>
      </c>
    </row>
    <row r="253" spans="2:13" x14ac:dyDescent="0.3">
      <c r="B253" s="5">
        <v>45292</v>
      </c>
      <c r="C253" s="4" t="s">
        <v>46</v>
      </c>
      <c r="D253" s="4" t="s">
        <v>47</v>
      </c>
      <c r="E253" s="4" t="s">
        <v>21</v>
      </c>
      <c r="F253" s="4" t="s">
        <v>19</v>
      </c>
      <c r="G253" s="6">
        <v>30</v>
      </c>
      <c r="H253" s="7">
        <v>142</v>
      </c>
      <c r="I253" s="8">
        <v>0</v>
      </c>
      <c r="J253" s="7">
        <v>4018.72</v>
      </c>
      <c r="K253" s="7">
        <v>88.04</v>
      </c>
      <c r="L253" s="7">
        <v>2641.2</v>
      </c>
      <c r="M253" s="7">
        <v>113.72</v>
      </c>
    </row>
    <row r="254" spans="2:13" x14ac:dyDescent="0.3">
      <c r="B254" s="5">
        <v>45292</v>
      </c>
      <c r="C254" s="4" t="s">
        <v>46</v>
      </c>
      <c r="D254" s="4" t="s">
        <v>47</v>
      </c>
      <c r="E254" s="4" t="s">
        <v>22</v>
      </c>
      <c r="F254" s="4" t="s">
        <v>17</v>
      </c>
      <c r="G254" s="6">
        <v>37</v>
      </c>
      <c r="H254" s="7">
        <v>142</v>
      </c>
      <c r="I254" s="8">
        <v>0.01</v>
      </c>
      <c r="J254" s="7">
        <v>5819.86</v>
      </c>
      <c r="K254" s="7">
        <v>88.3</v>
      </c>
      <c r="L254" s="7">
        <v>3267.1</v>
      </c>
      <c r="M254" s="7">
        <v>364.73</v>
      </c>
    </row>
    <row r="255" spans="2:13" x14ac:dyDescent="0.3">
      <c r="B255" s="5">
        <v>45292</v>
      </c>
      <c r="C255" s="4" t="s">
        <v>46</v>
      </c>
      <c r="D255" s="4" t="s">
        <v>47</v>
      </c>
      <c r="E255" s="4" t="s">
        <v>22</v>
      </c>
      <c r="F255" s="4" t="s">
        <v>18</v>
      </c>
      <c r="G255" s="6">
        <v>14</v>
      </c>
      <c r="H255" s="7">
        <v>142</v>
      </c>
      <c r="I255" s="8">
        <v>0.01</v>
      </c>
      <c r="J255" s="7">
        <v>2197.58</v>
      </c>
      <c r="K255" s="7">
        <v>88.04</v>
      </c>
      <c r="L255" s="7">
        <v>1232.56</v>
      </c>
      <c r="M255" s="7">
        <v>168.1</v>
      </c>
    </row>
    <row r="256" spans="2:13" x14ac:dyDescent="0.3">
      <c r="B256" s="5">
        <v>45292</v>
      </c>
      <c r="C256" s="4" t="s">
        <v>46</v>
      </c>
      <c r="D256" s="4" t="s">
        <v>47</v>
      </c>
      <c r="E256" s="4" t="s">
        <v>22</v>
      </c>
      <c r="F256" s="4" t="s">
        <v>19</v>
      </c>
      <c r="G256" s="6">
        <v>14</v>
      </c>
      <c r="H256" s="7">
        <v>142</v>
      </c>
      <c r="I256" s="8">
        <v>0.01</v>
      </c>
      <c r="J256" s="7">
        <v>2215.41</v>
      </c>
      <c r="K256" s="7">
        <v>88.3</v>
      </c>
      <c r="L256" s="7">
        <v>1236.2</v>
      </c>
      <c r="M256" s="7">
        <v>171</v>
      </c>
    </row>
    <row r="257" spans="2:13" x14ac:dyDescent="0.3">
      <c r="B257" s="5">
        <v>45292</v>
      </c>
      <c r="C257" s="4" t="s">
        <v>48</v>
      </c>
      <c r="D257" s="4" t="s">
        <v>47</v>
      </c>
      <c r="E257" s="4" t="s">
        <v>16</v>
      </c>
      <c r="F257" s="4" t="s">
        <v>17</v>
      </c>
      <c r="G257" s="6">
        <v>172</v>
      </c>
      <c r="H257" s="7">
        <v>118</v>
      </c>
      <c r="I257" s="8">
        <v>0</v>
      </c>
      <c r="J257" s="7">
        <v>20336.53</v>
      </c>
      <c r="K257" s="7">
        <v>72.5</v>
      </c>
      <c r="L257" s="7">
        <v>12470</v>
      </c>
      <c r="M257" s="7">
        <v>276.85000000000002</v>
      </c>
    </row>
    <row r="258" spans="2:13" x14ac:dyDescent="0.3">
      <c r="B258" s="5">
        <v>45292</v>
      </c>
      <c r="C258" s="4" t="s">
        <v>48</v>
      </c>
      <c r="D258" s="4" t="s">
        <v>47</v>
      </c>
      <c r="E258" s="4" t="s">
        <v>16</v>
      </c>
      <c r="F258" s="4" t="s">
        <v>18</v>
      </c>
      <c r="G258" s="6">
        <v>63</v>
      </c>
      <c r="H258" s="7">
        <v>118</v>
      </c>
      <c r="I258" s="8">
        <v>0.01</v>
      </c>
      <c r="J258" s="7">
        <v>7352.36</v>
      </c>
      <c r="K258" s="7">
        <v>72.790000000000006</v>
      </c>
      <c r="L258" s="7">
        <v>4585.7700000000004</v>
      </c>
      <c r="M258" s="7">
        <v>219.13</v>
      </c>
    </row>
    <row r="259" spans="2:13" x14ac:dyDescent="0.3">
      <c r="B259" s="5">
        <v>45292</v>
      </c>
      <c r="C259" s="4" t="s">
        <v>48</v>
      </c>
      <c r="D259" s="4" t="s">
        <v>47</v>
      </c>
      <c r="E259" s="4" t="s">
        <v>16</v>
      </c>
      <c r="F259" s="4" t="s">
        <v>19</v>
      </c>
      <c r="G259" s="6">
        <v>63</v>
      </c>
      <c r="H259" s="7">
        <v>118</v>
      </c>
      <c r="I259" s="8">
        <v>0</v>
      </c>
      <c r="J259" s="7">
        <v>7396.86</v>
      </c>
      <c r="K259" s="7">
        <v>72.72</v>
      </c>
      <c r="L259" s="7">
        <v>4581.3599999999997</v>
      </c>
      <c r="M259" s="7">
        <v>249.88</v>
      </c>
    </row>
    <row r="260" spans="2:13" x14ac:dyDescent="0.3">
      <c r="B260" s="5">
        <v>45292</v>
      </c>
      <c r="C260" s="4" t="s">
        <v>48</v>
      </c>
      <c r="D260" s="4" t="s">
        <v>47</v>
      </c>
      <c r="E260" s="4" t="s">
        <v>20</v>
      </c>
      <c r="F260" s="4" t="s">
        <v>17</v>
      </c>
      <c r="G260" s="6">
        <v>113</v>
      </c>
      <c r="H260" s="7">
        <v>118</v>
      </c>
      <c r="I260" s="8">
        <v>0.04</v>
      </c>
      <c r="J260" s="7">
        <v>11334.56</v>
      </c>
      <c r="K260" s="7">
        <v>72.5</v>
      </c>
      <c r="L260" s="7">
        <v>8192.5</v>
      </c>
      <c r="M260" s="7">
        <v>184.24</v>
      </c>
    </row>
    <row r="261" spans="2:13" x14ac:dyDescent="0.3">
      <c r="B261" s="5">
        <v>45292</v>
      </c>
      <c r="C261" s="4" t="s">
        <v>48</v>
      </c>
      <c r="D261" s="4" t="s">
        <v>47</v>
      </c>
      <c r="E261" s="4" t="s">
        <v>20</v>
      </c>
      <c r="F261" s="4" t="s">
        <v>18</v>
      </c>
      <c r="G261" s="6">
        <v>45</v>
      </c>
      <c r="H261" s="7">
        <v>118</v>
      </c>
      <c r="I261" s="8">
        <v>0.03</v>
      </c>
      <c r="J261" s="7">
        <v>4564.96</v>
      </c>
      <c r="K261" s="7">
        <v>72.64</v>
      </c>
      <c r="L261" s="7">
        <v>3268.8</v>
      </c>
      <c r="M261" s="7">
        <v>151.32</v>
      </c>
    </row>
    <row r="262" spans="2:13" x14ac:dyDescent="0.3">
      <c r="B262" s="5">
        <v>45292</v>
      </c>
      <c r="C262" s="4" t="s">
        <v>48</v>
      </c>
      <c r="D262" s="4" t="s">
        <v>47</v>
      </c>
      <c r="E262" s="4" t="s">
        <v>20</v>
      </c>
      <c r="F262" s="4" t="s">
        <v>19</v>
      </c>
      <c r="G262" s="6">
        <v>43</v>
      </c>
      <c r="H262" s="7">
        <v>118</v>
      </c>
      <c r="I262" s="8">
        <v>0.03</v>
      </c>
      <c r="J262" s="7">
        <v>4344.5600000000004</v>
      </c>
      <c r="K262" s="7">
        <v>72.790000000000006</v>
      </c>
      <c r="L262" s="7">
        <v>3129.97</v>
      </c>
      <c r="M262" s="7">
        <v>171.22</v>
      </c>
    </row>
    <row r="263" spans="2:13" x14ac:dyDescent="0.3">
      <c r="B263" s="5">
        <v>45292</v>
      </c>
      <c r="C263" s="4" t="s">
        <v>48</v>
      </c>
      <c r="D263" s="4" t="s">
        <v>47</v>
      </c>
      <c r="E263" s="4" t="s">
        <v>21</v>
      </c>
      <c r="F263" s="4" t="s">
        <v>17</v>
      </c>
      <c r="G263" s="6">
        <v>73</v>
      </c>
      <c r="H263" s="7">
        <v>118</v>
      </c>
      <c r="I263" s="8">
        <v>0.01</v>
      </c>
      <c r="J263" s="7">
        <v>8060.76</v>
      </c>
      <c r="K263" s="7">
        <v>72.64</v>
      </c>
      <c r="L263" s="7">
        <v>5302.72</v>
      </c>
      <c r="M263" s="7">
        <v>116.33</v>
      </c>
    </row>
    <row r="264" spans="2:13" x14ac:dyDescent="0.3">
      <c r="B264" s="5">
        <v>45292</v>
      </c>
      <c r="C264" s="4" t="s">
        <v>48</v>
      </c>
      <c r="D264" s="4" t="s">
        <v>47</v>
      </c>
      <c r="E264" s="4" t="s">
        <v>21</v>
      </c>
      <c r="F264" s="4" t="s">
        <v>18</v>
      </c>
      <c r="G264" s="6">
        <v>27</v>
      </c>
      <c r="H264" s="7">
        <v>118</v>
      </c>
      <c r="I264" s="8">
        <v>0</v>
      </c>
      <c r="J264" s="7">
        <v>3038.81</v>
      </c>
      <c r="K264" s="7">
        <v>72.569999999999993</v>
      </c>
      <c r="L264" s="7">
        <v>1959.39</v>
      </c>
      <c r="M264" s="7">
        <v>90.15</v>
      </c>
    </row>
    <row r="265" spans="2:13" x14ac:dyDescent="0.3">
      <c r="B265" s="5">
        <v>45292</v>
      </c>
      <c r="C265" s="4" t="s">
        <v>48</v>
      </c>
      <c r="D265" s="4" t="s">
        <v>47</v>
      </c>
      <c r="E265" s="4" t="s">
        <v>21</v>
      </c>
      <c r="F265" s="4" t="s">
        <v>19</v>
      </c>
      <c r="G265" s="6">
        <v>25</v>
      </c>
      <c r="H265" s="7">
        <v>118</v>
      </c>
      <c r="I265" s="8">
        <v>0.01</v>
      </c>
      <c r="J265" s="7">
        <v>2771.64</v>
      </c>
      <c r="K265" s="7">
        <v>72.64</v>
      </c>
      <c r="L265" s="7">
        <v>1816</v>
      </c>
      <c r="M265" s="7">
        <v>96.14</v>
      </c>
    </row>
    <row r="266" spans="2:13" x14ac:dyDescent="0.3">
      <c r="B266" s="5">
        <v>45292</v>
      </c>
      <c r="C266" s="4" t="s">
        <v>48</v>
      </c>
      <c r="D266" s="4" t="s">
        <v>47</v>
      </c>
      <c r="E266" s="4" t="s">
        <v>22</v>
      </c>
      <c r="F266" s="4" t="s">
        <v>17</v>
      </c>
      <c r="G266" s="6">
        <v>32</v>
      </c>
      <c r="H266" s="7">
        <v>118</v>
      </c>
      <c r="I266" s="8">
        <v>0.01</v>
      </c>
      <c r="J266" s="7">
        <v>4182.6000000000004</v>
      </c>
      <c r="K266" s="7">
        <v>72.569999999999993</v>
      </c>
      <c r="L266" s="7">
        <v>2322.2399999999998</v>
      </c>
      <c r="M266" s="7">
        <v>332.9</v>
      </c>
    </row>
    <row r="267" spans="2:13" x14ac:dyDescent="0.3">
      <c r="B267" s="5">
        <v>45292</v>
      </c>
      <c r="C267" s="4" t="s">
        <v>48</v>
      </c>
      <c r="D267" s="4" t="s">
        <v>47</v>
      </c>
      <c r="E267" s="4" t="s">
        <v>22</v>
      </c>
      <c r="F267" s="4" t="s">
        <v>18</v>
      </c>
      <c r="G267" s="6">
        <v>12</v>
      </c>
      <c r="H267" s="7">
        <v>118</v>
      </c>
      <c r="I267" s="8">
        <v>0.01</v>
      </c>
      <c r="J267" s="7">
        <v>1568.38</v>
      </c>
      <c r="K267" s="7">
        <v>72.569999999999993</v>
      </c>
      <c r="L267" s="7">
        <v>870.84</v>
      </c>
      <c r="M267" s="7">
        <v>144.51</v>
      </c>
    </row>
    <row r="268" spans="2:13" x14ac:dyDescent="0.3">
      <c r="B268" s="5">
        <v>45292</v>
      </c>
      <c r="C268" s="4" t="s">
        <v>48</v>
      </c>
      <c r="D268" s="4" t="s">
        <v>47</v>
      </c>
      <c r="E268" s="4" t="s">
        <v>22</v>
      </c>
      <c r="F268" s="4" t="s">
        <v>19</v>
      </c>
      <c r="G268" s="6">
        <v>11</v>
      </c>
      <c r="H268" s="7">
        <v>118</v>
      </c>
      <c r="I268" s="8">
        <v>0.01</v>
      </c>
      <c r="J268" s="7">
        <v>1443.6</v>
      </c>
      <c r="K268" s="7">
        <v>72.790000000000006</v>
      </c>
      <c r="L268" s="7">
        <v>800.69</v>
      </c>
      <c r="M268" s="7">
        <v>139.13</v>
      </c>
    </row>
    <row r="269" spans="2:13" x14ac:dyDescent="0.3">
      <c r="B269" s="5">
        <v>45292</v>
      </c>
      <c r="C269" s="4" t="s">
        <v>49</v>
      </c>
      <c r="D269" s="4" t="s">
        <v>47</v>
      </c>
      <c r="E269" s="4" t="s">
        <v>16</v>
      </c>
      <c r="F269" s="4" t="s">
        <v>17</v>
      </c>
      <c r="G269" s="6">
        <v>93</v>
      </c>
      <c r="H269" s="7">
        <v>236</v>
      </c>
      <c r="I269" s="8">
        <v>0.01</v>
      </c>
      <c r="J269" s="7">
        <v>21750.86</v>
      </c>
      <c r="K269" s="7">
        <v>148.97999999999999</v>
      </c>
      <c r="L269" s="7">
        <v>13855.14</v>
      </c>
      <c r="M269" s="7">
        <v>146.41999999999999</v>
      </c>
    </row>
    <row r="270" spans="2:13" x14ac:dyDescent="0.3">
      <c r="B270" s="5">
        <v>45292</v>
      </c>
      <c r="C270" s="4" t="s">
        <v>49</v>
      </c>
      <c r="D270" s="4" t="s">
        <v>47</v>
      </c>
      <c r="E270" s="4" t="s">
        <v>16</v>
      </c>
      <c r="F270" s="4" t="s">
        <v>18</v>
      </c>
      <c r="G270" s="6">
        <v>33</v>
      </c>
      <c r="H270" s="7">
        <v>236</v>
      </c>
      <c r="I270" s="8">
        <v>0.01</v>
      </c>
      <c r="J270" s="7">
        <v>7694.54</v>
      </c>
      <c r="K270" s="7">
        <v>149.13</v>
      </c>
      <c r="L270" s="7">
        <v>4921.29</v>
      </c>
      <c r="M270" s="7">
        <v>112.87</v>
      </c>
    </row>
    <row r="271" spans="2:13" x14ac:dyDescent="0.3">
      <c r="B271" s="5">
        <v>45292</v>
      </c>
      <c r="C271" s="4" t="s">
        <v>49</v>
      </c>
      <c r="D271" s="4" t="s">
        <v>47</v>
      </c>
      <c r="E271" s="4" t="s">
        <v>16</v>
      </c>
      <c r="F271" s="4" t="s">
        <v>19</v>
      </c>
      <c r="G271" s="6">
        <v>34</v>
      </c>
      <c r="H271" s="7">
        <v>236</v>
      </c>
      <c r="I271" s="8">
        <v>0.01</v>
      </c>
      <c r="J271" s="7">
        <v>7951.7</v>
      </c>
      <c r="K271" s="7">
        <v>148.83000000000001</v>
      </c>
      <c r="L271" s="7">
        <v>5060.22</v>
      </c>
      <c r="M271" s="7">
        <v>134.46</v>
      </c>
    </row>
    <row r="272" spans="2:13" x14ac:dyDescent="0.3">
      <c r="B272" s="5">
        <v>45292</v>
      </c>
      <c r="C272" s="4" t="s">
        <v>49</v>
      </c>
      <c r="D272" s="4" t="s">
        <v>47</v>
      </c>
      <c r="E272" s="4" t="s">
        <v>20</v>
      </c>
      <c r="F272" s="4" t="s">
        <v>17</v>
      </c>
      <c r="G272" s="6">
        <v>63</v>
      </c>
      <c r="H272" s="7">
        <v>236</v>
      </c>
      <c r="I272" s="8">
        <v>0.02</v>
      </c>
      <c r="J272" s="7">
        <v>12731.52</v>
      </c>
      <c r="K272" s="7">
        <v>148.22999999999999</v>
      </c>
      <c r="L272" s="7">
        <v>9338.49</v>
      </c>
      <c r="M272" s="7">
        <v>98.38</v>
      </c>
    </row>
    <row r="273" spans="2:13" x14ac:dyDescent="0.3">
      <c r="B273" s="5">
        <v>45292</v>
      </c>
      <c r="C273" s="4" t="s">
        <v>49</v>
      </c>
      <c r="D273" s="4" t="s">
        <v>47</v>
      </c>
      <c r="E273" s="4" t="s">
        <v>20</v>
      </c>
      <c r="F273" s="4" t="s">
        <v>18</v>
      </c>
      <c r="G273" s="6">
        <v>23</v>
      </c>
      <c r="H273" s="7">
        <v>236</v>
      </c>
      <c r="I273" s="8">
        <v>0.04</v>
      </c>
      <c r="J273" s="7">
        <v>4580.99</v>
      </c>
      <c r="K273" s="7">
        <v>148.68</v>
      </c>
      <c r="L273" s="7">
        <v>3419.64</v>
      </c>
      <c r="M273" s="7">
        <v>77.73</v>
      </c>
    </row>
    <row r="274" spans="2:13" x14ac:dyDescent="0.3">
      <c r="B274" s="5">
        <v>45292</v>
      </c>
      <c r="C274" s="4" t="s">
        <v>49</v>
      </c>
      <c r="D274" s="4" t="s">
        <v>47</v>
      </c>
      <c r="E274" s="4" t="s">
        <v>20</v>
      </c>
      <c r="F274" s="4" t="s">
        <v>19</v>
      </c>
      <c r="G274" s="6">
        <v>23</v>
      </c>
      <c r="H274" s="7">
        <v>236</v>
      </c>
      <c r="I274" s="8">
        <v>0.03</v>
      </c>
      <c r="J274" s="7">
        <v>4623.79</v>
      </c>
      <c r="K274" s="7">
        <v>148.22999999999999</v>
      </c>
      <c r="L274" s="7">
        <v>3409.29</v>
      </c>
      <c r="M274" s="7">
        <v>91.76</v>
      </c>
    </row>
    <row r="275" spans="2:13" x14ac:dyDescent="0.3">
      <c r="B275" s="5">
        <v>45292</v>
      </c>
      <c r="C275" s="4" t="s">
        <v>49</v>
      </c>
      <c r="D275" s="4" t="s">
        <v>47</v>
      </c>
      <c r="E275" s="4" t="s">
        <v>21</v>
      </c>
      <c r="F275" s="4" t="s">
        <v>17</v>
      </c>
      <c r="G275" s="6">
        <v>37</v>
      </c>
      <c r="H275" s="7">
        <v>236</v>
      </c>
      <c r="I275" s="8">
        <v>0.01</v>
      </c>
      <c r="J275" s="7">
        <v>8187.81</v>
      </c>
      <c r="K275" s="7">
        <v>148.53</v>
      </c>
      <c r="L275" s="7">
        <v>5495.61</v>
      </c>
      <c r="M275" s="7">
        <v>59.2</v>
      </c>
    </row>
    <row r="276" spans="2:13" x14ac:dyDescent="0.3">
      <c r="B276" s="5">
        <v>45292</v>
      </c>
      <c r="C276" s="4" t="s">
        <v>49</v>
      </c>
      <c r="D276" s="4" t="s">
        <v>47</v>
      </c>
      <c r="E276" s="4" t="s">
        <v>21</v>
      </c>
      <c r="F276" s="4" t="s">
        <v>18</v>
      </c>
      <c r="G276" s="6">
        <v>14</v>
      </c>
      <c r="H276" s="7">
        <v>236</v>
      </c>
      <c r="I276" s="8">
        <v>0.01</v>
      </c>
      <c r="J276" s="7">
        <v>3107.24</v>
      </c>
      <c r="K276" s="7">
        <v>148.68</v>
      </c>
      <c r="L276" s="7">
        <v>2081.52</v>
      </c>
      <c r="M276" s="7">
        <v>48.89</v>
      </c>
    </row>
    <row r="277" spans="2:13" x14ac:dyDescent="0.3">
      <c r="B277" s="5">
        <v>45292</v>
      </c>
      <c r="C277" s="4" t="s">
        <v>49</v>
      </c>
      <c r="D277" s="4" t="s">
        <v>47</v>
      </c>
      <c r="E277" s="4" t="s">
        <v>21</v>
      </c>
      <c r="F277" s="4" t="s">
        <v>19</v>
      </c>
      <c r="G277" s="6">
        <v>13</v>
      </c>
      <c r="H277" s="7">
        <v>236</v>
      </c>
      <c r="I277" s="8">
        <v>0.01</v>
      </c>
      <c r="J277" s="7">
        <v>2882.54</v>
      </c>
      <c r="K277" s="7">
        <v>149.13</v>
      </c>
      <c r="L277" s="7">
        <v>1938.69</v>
      </c>
      <c r="M277" s="7">
        <v>50.8</v>
      </c>
    </row>
    <row r="278" spans="2:13" x14ac:dyDescent="0.3">
      <c r="B278" s="5">
        <v>45292</v>
      </c>
      <c r="C278" s="4" t="s">
        <v>49</v>
      </c>
      <c r="D278" s="4" t="s">
        <v>47</v>
      </c>
      <c r="E278" s="4" t="s">
        <v>22</v>
      </c>
      <c r="F278" s="4" t="s">
        <v>17</v>
      </c>
      <c r="G278" s="6">
        <v>17</v>
      </c>
      <c r="H278" s="7">
        <v>236</v>
      </c>
      <c r="I278" s="8">
        <v>0.01</v>
      </c>
      <c r="J278" s="7">
        <v>4448.51</v>
      </c>
      <c r="K278" s="7">
        <v>148.68</v>
      </c>
      <c r="L278" s="7">
        <v>2527.56</v>
      </c>
      <c r="M278" s="7">
        <v>168.27</v>
      </c>
    </row>
    <row r="279" spans="2:13" x14ac:dyDescent="0.3">
      <c r="B279" s="5">
        <v>45292</v>
      </c>
      <c r="C279" s="4" t="s">
        <v>49</v>
      </c>
      <c r="D279" s="4" t="s">
        <v>47</v>
      </c>
      <c r="E279" s="4" t="s">
        <v>22</v>
      </c>
      <c r="F279" s="4" t="s">
        <v>18</v>
      </c>
      <c r="G279" s="6">
        <v>6</v>
      </c>
      <c r="H279" s="7">
        <v>236</v>
      </c>
      <c r="I279" s="8">
        <v>0</v>
      </c>
      <c r="J279" s="7">
        <v>1581.16</v>
      </c>
      <c r="K279" s="7">
        <v>148.68</v>
      </c>
      <c r="L279" s="7">
        <v>892.08</v>
      </c>
      <c r="M279" s="7">
        <v>70.83</v>
      </c>
    </row>
    <row r="280" spans="2:13" x14ac:dyDescent="0.3">
      <c r="B280" s="5">
        <v>45292</v>
      </c>
      <c r="C280" s="4" t="s">
        <v>49</v>
      </c>
      <c r="D280" s="4" t="s">
        <v>47</v>
      </c>
      <c r="E280" s="4" t="s">
        <v>22</v>
      </c>
      <c r="F280" s="4" t="s">
        <v>19</v>
      </c>
      <c r="G280" s="6">
        <v>6</v>
      </c>
      <c r="H280" s="7">
        <v>236</v>
      </c>
      <c r="I280" s="8">
        <v>0</v>
      </c>
      <c r="J280" s="7">
        <v>1587.51</v>
      </c>
      <c r="K280" s="7">
        <v>148.83000000000001</v>
      </c>
      <c r="L280" s="7">
        <v>892.98</v>
      </c>
      <c r="M280" s="7">
        <v>75.22</v>
      </c>
    </row>
    <row r="281" spans="2:13" x14ac:dyDescent="0.3">
      <c r="B281" s="5">
        <v>45292</v>
      </c>
      <c r="C281" s="4" t="s">
        <v>50</v>
      </c>
      <c r="D281" s="4" t="s">
        <v>47</v>
      </c>
      <c r="E281" s="4" t="s">
        <v>16</v>
      </c>
      <c r="F281" s="4" t="s">
        <v>17</v>
      </c>
      <c r="G281" s="6">
        <v>262</v>
      </c>
      <c r="H281" s="7">
        <v>86</v>
      </c>
      <c r="I281" s="8">
        <v>0.01</v>
      </c>
      <c r="J281" s="7">
        <v>22351.29</v>
      </c>
      <c r="K281" s="7">
        <v>52.51</v>
      </c>
      <c r="L281" s="7">
        <v>13757.62</v>
      </c>
      <c r="M281" s="7">
        <v>408.3</v>
      </c>
    </row>
    <row r="282" spans="2:13" x14ac:dyDescent="0.3">
      <c r="B282" s="5">
        <v>45292</v>
      </c>
      <c r="C282" s="4" t="s">
        <v>50</v>
      </c>
      <c r="D282" s="4" t="s">
        <v>47</v>
      </c>
      <c r="E282" s="4" t="s">
        <v>16</v>
      </c>
      <c r="F282" s="4" t="s">
        <v>18</v>
      </c>
      <c r="G282" s="6">
        <v>89</v>
      </c>
      <c r="H282" s="7">
        <v>86</v>
      </c>
      <c r="I282" s="8">
        <v>0.01</v>
      </c>
      <c r="J282" s="7">
        <v>7623.14</v>
      </c>
      <c r="K282" s="7">
        <v>52.41</v>
      </c>
      <c r="L282" s="7">
        <v>4664.49</v>
      </c>
      <c r="M282" s="7">
        <v>310.77</v>
      </c>
    </row>
    <row r="283" spans="2:13" x14ac:dyDescent="0.3">
      <c r="B283" s="5">
        <v>45292</v>
      </c>
      <c r="C283" s="4" t="s">
        <v>50</v>
      </c>
      <c r="D283" s="4" t="s">
        <v>47</v>
      </c>
      <c r="E283" s="4" t="s">
        <v>16</v>
      </c>
      <c r="F283" s="4" t="s">
        <v>19</v>
      </c>
      <c r="G283" s="6">
        <v>88</v>
      </c>
      <c r="H283" s="7">
        <v>86</v>
      </c>
      <c r="I283" s="8">
        <v>0</v>
      </c>
      <c r="J283" s="7">
        <v>7567.97</v>
      </c>
      <c r="K283" s="7">
        <v>52.46</v>
      </c>
      <c r="L283" s="7">
        <v>4616.4799999999996</v>
      </c>
      <c r="M283" s="7">
        <v>334.96</v>
      </c>
    </row>
    <row r="284" spans="2:13" x14ac:dyDescent="0.3">
      <c r="B284" s="5">
        <v>45292</v>
      </c>
      <c r="C284" s="4" t="s">
        <v>50</v>
      </c>
      <c r="D284" s="4" t="s">
        <v>47</v>
      </c>
      <c r="E284" s="4" t="s">
        <v>20</v>
      </c>
      <c r="F284" s="4" t="s">
        <v>17</v>
      </c>
      <c r="G284" s="6">
        <v>169</v>
      </c>
      <c r="H284" s="7">
        <v>86</v>
      </c>
      <c r="I284" s="8">
        <v>0.01</v>
      </c>
      <c r="J284" s="7">
        <v>12598.4</v>
      </c>
      <c r="K284" s="7">
        <v>52.36</v>
      </c>
      <c r="L284" s="7">
        <v>8848.84</v>
      </c>
      <c r="M284" s="7">
        <v>264.99</v>
      </c>
    </row>
    <row r="285" spans="2:13" x14ac:dyDescent="0.3">
      <c r="B285" s="5">
        <v>45292</v>
      </c>
      <c r="C285" s="4" t="s">
        <v>50</v>
      </c>
      <c r="D285" s="4" t="s">
        <v>47</v>
      </c>
      <c r="E285" s="4" t="s">
        <v>20</v>
      </c>
      <c r="F285" s="4" t="s">
        <v>18</v>
      </c>
      <c r="G285" s="6">
        <v>63</v>
      </c>
      <c r="H285" s="7">
        <v>86</v>
      </c>
      <c r="I285" s="8">
        <v>0.01</v>
      </c>
      <c r="J285" s="7">
        <v>4691.6899999999996</v>
      </c>
      <c r="K285" s="7">
        <v>52.36</v>
      </c>
      <c r="L285" s="7">
        <v>3298.68</v>
      </c>
      <c r="M285" s="7">
        <v>209.27</v>
      </c>
    </row>
    <row r="286" spans="2:13" x14ac:dyDescent="0.3">
      <c r="B286" s="5">
        <v>45292</v>
      </c>
      <c r="C286" s="4" t="s">
        <v>50</v>
      </c>
      <c r="D286" s="4" t="s">
        <v>47</v>
      </c>
      <c r="E286" s="4" t="s">
        <v>20</v>
      </c>
      <c r="F286" s="4" t="s">
        <v>19</v>
      </c>
      <c r="G286" s="6">
        <v>61</v>
      </c>
      <c r="H286" s="7">
        <v>86</v>
      </c>
      <c r="I286" s="8">
        <v>0.01</v>
      </c>
      <c r="J286" s="7">
        <v>4570.0600000000004</v>
      </c>
      <c r="K286" s="7">
        <v>52.56</v>
      </c>
      <c r="L286" s="7">
        <v>3206.16</v>
      </c>
      <c r="M286" s="7">
        <v>244.56</v>
      </c>
    </row>
    <row r="287" spans="2:13" x14ac:dyDescent="0.3">
      <c r="B287" s="5">
        <v>45292</v>
      </c>
      <c r="C287" s="4" t="s">
        <v>50</v>
      </c>
      <c r="D287" s="4" t="s">
        <v>47</v>
      </c>
      <c r="E287" s="4" t="s">
        <v>21</v>
      </c>
      <c r="F287" s="4" t="s">
        <v>17</v>
      </c>
      <c r="G287" s="6">
        <v>104</v>
      </c>
      <c r="H287" s="7">
        <v>86</v>
      </c>
      <c r="I287" s="8">
        <v>0.01</v>
      </c>
      <c r="J287" s="7">
        <v>8386.44</v>
      </c>
      <c r="K287" s="7">
        <v>52.56</v>
      </c>
      <c r="L287" s="7">
        <v>5466.24</v>
      </c>
      <c r="M287" s="7">
        <v>163.57</v>
      </c>
    </row>
    <row r="288" spans="2:13" x14ac:dyDescent="0.3">
      <c r="B288" s="5">
        <v>45292</v>
      </c>
      <c r="C288" s="4" t="s">
        <v>50</v>
      </c>
      <c r="D288" s="4" t="s">
        <v>47</v>
      </c>
      <c r="E288" s="4" t="s">
        <v>21</v>
      </c>
      <c r="F288" s="4" t="s">
        <v>18</v>
      </c>
      <c r="G288" s="6">
        <v>36</v>
      </c>
      <c r="H288" s="7">
        <v>86</v>
      </c>
      <c r="I288" s="8">
        <v>0.01</v>
      </c>
      <c r="J288" s="7">
        <v>2908.93</v>
      </c>
      <c r="K288" s="7">
        <v>52.3</v>
      </c>
      <c r="L288" s="7">
        <v>1882.8</v>
      </c>
      <c r="M288" s="7">
        <v>121.05</v>
      </c>
    </row>
    <row r="289" spans="2:13" x14ac:dyDescent="0.3">
      <c r="B289" s="5">
        <v>45292</v>
      </c>
      <c r="C289" s="4" t="s">
        <v>50</v>
      </c>
      <c r="D289" s="4" t="s">
        <v>47</v>
      </c>
      <c r="E289" s="4" t="s">
        <v>21</v>
      </c>
      <c r="F289" s="4" t="s">
        <v>19</v>
      </c>
      <c r="G289" s="6">
        <v>39</v>
      </c>
      <c r="H289" s="7">
        <v>86</v>
      </c>
      <c r="I289" s="8">
        <v>0</v>
      </c>
      <c r="J289" s="7">
        <v>3167.21</v>
      </c>
      <c r="K289" s="7">
        <v>52.41</v>
      </c>
      <c r="L289" s="7">
        <v>2043.99</v>
      </c>
      <c r="M289" s="7">
        <v>149.66999999999999</v>
      </c>
    </row>
    <row r="290" spans="2:13" x14ac:dyDescent="0.3">
      <c r="B290" s="5">
        <v>45292</v>
      </c>
      <c r="C290" s="4" t="s">
        <v>50</v>
      </c>
      <c r="D290" s="4" t="s">
        <v>47</v>
      </c>
      <c r="E290" s="4" t="s">
        <v>22</v>
      </c>
      <c r="F290" s="4" t="s">
        <v>17</v>
      </c>
      <c r="G290" s="6">
        <v>46</v>
      </c>
      <c r="H290" s="7">
        <v>86</v>
      </c>
      <c r="I290" s="8">
        <v>0.01</v>
      </c>
      <c r="J290" s="7">
        <v>4412.97</v>
      </c>
      <c r="K290" s="7">
        <v>52.36</v>
      </c>
      <c r="L290" s="7">
        <v>2408.56</v>
      </c>
      <c r="M290" s="7">
        <v>465.06</v>
      </c>
    </row>
    <row r="291" spans="2:13" x14ac:dyDescent="0.3">
      <c r="B291" s="5">
        <v>45292</v>
      </c>
      <c r="C291" s="4" t="s">
        <v>50</v>
      </c>
      <c r="D291" s="4" t="s">
        <v>47</v>
      </c>
      <c r="E291" s="4" t="s">
        <v>22</v>
      </c>
      <c r="F291" s="4" t="s">
        <v>18</v>
      </c>
      <c r="G291" s="6">
        <v>16</v>
      </c>
      <c r="H291" s="7">
        <v>86</v>
      </c>
      <c r="I291" s="8">
        <v>0.01</v>
      </c>
      <c r="J291" s="7">
        <v>1524.15</v>
      </c>
      <c r="K291" s="7">
        <v>52.36</v>
      </c>
      <c r="L291" s="7">
        <v>837.76</v>
      </c>
      <c r="M291" s="7">
        <v>194.02</v>
      </c>
    </row>
    <row r="292" spans="2:13" x14ac:dyDescent="0.3">
      <c r="B292" s="5">
        <v>45292</v>
      </c>
      <c r="C292" s="4" t="s">
        <v>50</v>
      </c>
      <c r="D292" s="4" t="s">
        <v>47</v>
      </c>
      <c r="E292" s="4" t="s">
        <v>22</v>
      </c>
      <c r="F292" s="4" t="s">
        <v>19</v>
      </c>
      <c r="G292" s="6">
        <v>17</v>
      </c>
      <c r="H292" s="7">
        <v>86</v>
      </c>
      <c r="I292" s="8">
        <v>0</v>
      </c>
      <c r="J292" s="7">
        <v>1637.43</v>
      </c>
      <c r="K292" s="7">
        <v>52.51</v>
      </c>
      <c r="L292" s="7">
        <v>892.67</v>
      </c>
      <c r="M292" s="7">
        <v>211.64</v>
      </c>
    </row>
    <row r="293" spans="2:13" x14ac:dyDescent="0.3">
      <c r="B293" s="5">
        <v>45323</v>
      </c>
      <c r="C293" s="4" t="s">
        <v>14</v>
      </c>
      <c r="D293" s="4" t="s">
        <v>15</v>
      </c>
      <c r="E293" s="4" t="s">
        <v>16</v>
      </c>
      <c r="F293" s="4" t="s">
        <v>17</v>
      </c>
      <c r="G293" s="6">
        <v>229</v>
      </c>
      <c r="H293" s="7">
        <v>268</v>
      </c>
      <c r="I293" s="8">
        <v>0.01</v>
      </c>
      <c r="J293" s="7">
        <v>60694.33</v>
      </c>
      <c r="K293" s="7">
        <v>198.72</v>
      </c>
      <c r="L293" s="7">
        <v>45506.879999999997</v>
      </c>
      <c r="M293" s="7">
        <v>376.29</v>
      </c>
    </row>
    <row r="294" spans="2:13" x14ac:dyDescent="0.3">
      <c r="B294" s="5">
        <v>45323</v>
      </c>
      <c r="C294" s="4" t="s">
        <v>14</v>
      </c>
      <c r="D294" s="4" t="s">
        <v>15</v>
      </c>
      <c r="E294" s="4" t="s">
        <v>16</v>
      </c>
      <c r="F294" s="4" t="s">
        <v>18</v>
      </c>
      <c r="G294" s="6">
        <v>82</v>
      </c>
      <c r="H294" s="7">
        <v>268</v>
      </c>
      <c r="I294" s="8">
        <v>0.01</v>
      </c>
      <c r="J294" s="7">
        <v>21843.99</v>
      </c>
      <c r="K294" s="7">
        <v>198.32</v>
      </c>
      <c r="L294" s="7">
        <v>16262.24</v>
      </c>
      <c r="M294" s="7">
        <v>286.33</v>
      </c>
    </row>
    <row r="295" spans="2:13" x14ac:dyDescent="0.3">
      <c r="B295" s="5">
        <v>45323</v>
      </c>
      <c r="C295" s="4" t="s">
        <v>14</v>
      </c>
      <c r="D295" s="4" t="s">
        <v>15</v>
      </c>
      <c r="E295" s="4" t="s">
        <v>16</v>
      </c>
      <c r="F295" s="4" t="s">
        <v>19</v>
      </c>
      <c r="G295" s="6">
        <v>84</v>
      </c>
      <c r="H295" s="7">
        <v>268</v>
      </c>
      <c r="I295" s="8">
        <v>0.01</v>
      </c>
      <c r="J295" s="7">
        <v>22287.08</v>
      </c>
      <c r="K295" s="7">
        <v>198.91</v>
      </c>
      <c r="L295" s="7">
        <v>16708.439999999999</v>
      </c>
      <c r="M295" s="7">
        <v>323.01</v>
      </c>
    </row>
    <row r="296" spans="2:13" x14ac:dyDescent="0.3">
      <c r="B296" s="5">
        <v>45323</v>
      </c>
      <c r="C296" s="4" t="s">
        <v>14</v>
      </c>
      <c r="D296" s="4" t="s">
        <v>15</v>
      </c>
      <c r="E296" s="4" t="s">
        <v>20</v>
      </c>
      <c r="F296" s="4" t="s">
        <v>17</v>
      </c>
      <c r="G296" s="6">
        <v>150</v>
      </c>
      <c r="H296" s="7">
        <v>268</v>
      </c>
      <c r="I296" s="8">
        <v>0</v>
      </c>
      <c r="J296" s="7">
        <v>35234.6</v>
      </c>
      <c r="K296" s="7">
        <v>197.92</v>
      </c>
      <c r="L296" s="7">
        <v>29688</v>
      </c>
      <c r="M296" s="7">
        <v>242.16</v>
      </c>
    </row>
    <row r="297" spans="2:13" x14ac:dyDescent="0.3">
      <c r="B297" s="5">
        <v>45323</v>
      </c>
      <c r="C297" s="4" t="s">
        <v>14</v>
      </c>
      <c r="D297" s="4" t="s">
        <v>15</v>
      </c>
      <c r="E297" s="4" t="s">
        <v>20</v>
      </c>
      <c r="F297" s="4" t="s">
        <v>18</v>
      </c>
      <c r="G297" s="6">
        <v>57</v>
      </c>
      <c r="H297" s="7">
        <v>268</v>
      </c>
      <c r="I297" s="8">
        <v>0.03</v>
      </c>
      <c r="J297" s="7">
        <v>13025.26</v>
      </c>
      <c r="K297" s="7">
        <v>198.52</v>
      </c>
      <c r="L297" s="7">
        <v>11315.64</v>
      </c>
      <c r="M297" s="7">
        <v>196.71</v>
      </c>
    </row>
    <row r="298" spans="2:13" x14ac:dyDescent="0.3">
      <c r="B298" s="5">
        <v>45323</v>
      </c>
      <c r="C298" s="4" t="s">
        <v>14</v>
      </c>
      <c r="D298" s="4" t="s">
        <v>15</v>
      </c>
      <c r="E298" s="4" t="s">
        <v>20</v>
      </c>
      <c r="F298" s="4" t="s">
        <v>19</v>
      </c>
      <c r="G298" s="6">
        <v>56</v>
      </c>
      <c r="H298" s="7">
        <v>268</v>
      </c>
      <c r="I298" s="8">
        <v>0.04</v>
      </c>
      <c r="J298" s="7">
        <v>12782.51</v>
      </c>
      <c r="K298" s="7">
        <v>198.52</v>
      </c>
      <c r="L298" s="7">
        <v>11117.12</v>
      </c>
      <c r="M298" s="7">
        <v>221.02</v>
      </c>
    </row>
    <row r="299" spans="2:13" x14ac:dyDescent="0.3">
      <c r="B299" s="5">
        <v>45323</v>
      </c>
      <c r="C299" s="4" t="s">
        <v>14</v>
      </c>
      <c r="D299" s="4" t="s">
        <v>15</v>
      </c>
      <c r="E299" s="4" t="s">
        <v>21</v>
      </c>
      <c r="F299" s="4" t="s">
        <v>17</v>
      </c>
      <c r="G299" s="6">
        <v>95</v>
      </c>
      <c r="H299" s="7">
        <v>268</v>
      </c>
      <c r="I299" s="8">
        <v>0.01</v>
      </c>
      <c r="J299" s="7">
        <v>24113.759999999998</v>
      </c>
      <c r="K299" s="7">
        <v>198.52</v>
      </c>
      <c r="L299" s="7">
        <v>18859.400000000001</v>
      </c>
      <c r="M299" s="7">
        <v>156.26</v>
      </c>
    </row>
    <row r="300" spans="2:13" x14ac:dyDescent="0.3">
      <c r="B300" s="5">
        <v>45323</v>
      </c>
      <c r="C300" s="4" t="s">
        <v>14</v>
      </c>
      <c r="D300" s="4" t="s">
        <v>15</v>
      </c>
      <c r="E300" s="4" t="s">
        <v>21</v>
      </c>
      <c r="F300" s="4" t="s">
        <v>18</v>
      </c>
      <c r="G300" s="6">
        <v>33</v>
      </c>
      <c r="H300" s="7">
        <v>268</v>
      </c>
      <c r="I300" s="8">
        <v>0</v>
      </c>
      <c r="J300" s="7">
        <v>8359.82</v>
      </c>
      <c r="K300" s="7">
        <v>197.92</v>
      </c>
      <c r="L300" s="7">
        <v>6531.36</v>
      </c>
      <c r="M300" s="7">
        <v>109.17</v>
      </c>
    </row>
    <row r="301" spans="2:13" x14ac:dyDescent="0.3">
      <c r="B301" s="5">
        <v>45323</v>
      </c>
      <c r="C301" s="4" t="s">
        <v>14</v>
      </c>
      <c r="D301" s="4" t="s">
        <v>15</v>
      </c>
      <c r="E301" s="4" t="s">
        <v>21</v>
      </c>
      <c r="F301" s="4" t="s">
        <v>19</v>
      </c>
      <c r="G301" s="6">
        <v>35</v>
      </c>
      <c r="H301" s="7">
        <v>268</v>
      </c>
      <c r="I301" s="8">
        <v>0</v>
      </c>
      <c r="J301" s="7">
        <v>8848.73</v>
      </c>
      <c r="K301" s="7">
        <v>197.73</v>
      </c>
      <c r="L301" s="7">
        <v>6920.55</v>
      </c>
      <c r="M301" s="7">
        <v>138.68</v>
      </c>
    </row>
    <row r="302" spans="2:13" x14ac:dyDescent="0.3">
      <c r="B302" s="5">
        <v>45323</v>
      </c>
      <c r="C302" s="4" t="s">
        <v>14</v>
      </c>
      <c r="D302" s="4" t="s">
        <v>15</v>
      </c>
      <c r="E302" s="4" t="s">
        <v>22</v>
      </c>
      <c r="F302" s="4" t="s">
        <v>17</v>
      </c>
      <c r="G302" s="6">
        <v>39</v>
      </c>
      <c r="H302" s="7">
        <v>268</v>
      </c>
      <c r="I302" s="8">
        <v>0.01</v>
      </c>
      <c r="J302" s="7">
        <v>11601.09</v>
      </c>
      <c r="K302" s="7">
        <v>197.92</v>
      </c>
      <c r="L302" s="7">
        <v>7718.88</v>
      </c>
      <c r="M302" s="7">
        <v>393.51</v>
      </c>
    </row>
    <row r="303" spans="2:13" x14ac:dyDescent="0.3">
      <c r="B303" s="5">
        <v>45323</v>
      </c>
      <c r="C303" s="4" t="s">
        <v>14</v>
      </c>
      <c r="D303" s="4" t="s">
        <v>15</v>
      </c>
      <c r="E303" s="4" t="s">
        <v>22</v>
      </c>
      <c r="F303" s="4" t="s">
        <v>18</v>
      </c>
      <c r="G303" s="6">
        <v>15</v>
      </c>
      <c r="H303" s="7">
        <v>268</v>
      </c>
      <c r="I303" s="8">
        <v>0.01</v>
      </c>
      <c r="J303" s="7">
        <v>4470.6899999999996</v>
      </c>
      <c r="K303" s="7">
        <v>197.92</v>
      </c>
      <c r="L303" s="7">
        <v>2968.8</v>
      </c>
      <c r="M303" s="7">
        <v>179.75</v>
      </c>
    </row>
    <row r="304" spans="2:13" x14ac:dyDescent="0.3">
      <c r="B304" s="5">
        <v>45323</v>
      </c>
      <c r="C304" s="4" t="s">
        <v>14</v>
      </c>
      <c r="D304" s="4" t="s">
        <v>15</v>
      </c>
      <c r="E304" s="4" t="s">
        <v>22</v>
      </c>
      <c r="F304" s="4" t="s">
        <v>19</v>
      </c>
      <c r="G304" s="6">
        <v>14</v>
      </c>
      <c r="H304" s="7">
        <v>268</v>
      </c>
      <c r="I304" s="8">
        <v>0</v>
      </c>
      <c r="J304" s="7">
        <v>4181.25</v>
      </c>
      <c r="K304" s="7">
        <v>198.32</v>
      </c>
      <c r="L304" s="7">
        <v>2776.48</v>
      </c>
      <c r="M304" s="7">
        <v>176.72</v>
      </c>
    </row>
    <row r="305" spans="2:13" x14ac:dyDescent="0.3">
      <c r="B305" s="5">
        <v>45323</v>
      </c>
      <c r="C305" s="4" t="s">
        <v>23</v>
      </c>
      <c r="D305" s="4" t="s">
        <v>15</v>
      </c>
      <c r="E305" s="4" t="s">
        <v>16</v>
      </c>
      <c r="F305" s="4" t="s">
        <v>17</v>
      </c>
      <c r="G305" s="6">
        <v>602</v>
      </c>
      <c r="H305" s="7">
        <v>118</v>
      </c>
      <c r="I305" s="8">
        <v>0.01</v>
      </c>
      <c r="J305" s="7">
        <v>70821.61</v>
      </c>
      <c r="K305" s="7">
        <v>86.82</v>
      </c>
      <c r="L305" s="7">
        <v>52265.64</v>
      </c>
      <c r="M305" s="7">
        <v>958.38</v>
      </c>
    </row>
    <row r="306" spans="2:13" x14ac:dyDescent="0.3">
      <c r="B306" s="5">
        <v>45323</v>
      </c>
      <c r="C306" s="4" t="s">
        <v>23</v>
      </c>
      <c r="D306" s="4" t="s">
        <v>15</v>
      </c>
      <c r="E306" s="4" t="s">
        <v>16</v>
      </c>
      <c r="F306" s="4" t="s">
        <v>18</v>
      </c>
      <c r="G306" s="6">
        <v>211</v>
      </c>
      <c r="H306" s="7">
        <v>118</v>
      </c>
      <c r="I306" s="8">
        <v>0.01</v>
      </c>
      <c r="J306" s="7">
        <v>24451.23</v>
      </c>
      <c r="K306" s="7">
        <v>86.47</v>
      </c>
      <c r="L306" s="7">
        <v>18245.169999999998</v>
      </c>
      <c r="M306" s="7">
        <v>712.38</v>
      </c>
    </row>
    <row r="307" spans="2:13" x14ac:dyDescent="0.3">
      <c r="B307" s="5">
        <v>45323</v>
      </c>
      <c r="C307" s="4" t="s">
        <v>23</v>
      </c>
      <c r="D307" s="4" t="s">
        <v>15</v>
      </c>
      <c r="E307" s="4" t="s">
        <v>16</v>
      </c>
      <c r="F307" s="4" t="s">
        <v>19</v>
      </c>
      <c r="G307" s="6">
        <v>219</v>
      </c>
      <c r="H307" s="7">
        <v>118</v>
      </c>
      <c r="I307" s="8">
        <v>0</v>
      </c>
      <c r="J307" s="7">
        <v>25764.53</v>
      </c>
      <c r="K307" s="7">
        <v>86.82</v>
      </c>
      <c r="L307" s="7">
        <v>19013.580000000002</v>
      </c>
      <c r="M307" s="7">
        <v>863.5</v>
      </c>
    </row>
    <row r="308" spans="2:13" x14ac:dyDescent="0.3">
      <c r="B308" s="5">
        <v>45323</v>
      </c>
      <c r="C308" s="4" t="s">
        <v>23</v>
      </c>
      <c r="D308" s="4" t="s">
        <v>15</v>
      </c>
      <c r="E308" s="4" t="s">
        <v>20</v>
      </c>
      <c r="F308" s="4" t="s">
        <v>17</v>
      </c>
      <c r="G308" s="6">
        <v>424</v>
      </c>
      <c r="H308" s="7">
        <v>118</v>
      </c>
      <c r="I308" s="8">
        <v>0.04</v>
      </c>
      <c r="J308" s="7">
        <v>42402.2</v>
      </c>
      <c r="K308" s="7">
        <v>86.82</v>
      </c>
      <c r="L308" s="7">
        <v>36811.68</v>
      </c>
      <c r="M308" s="7">
        <v>672.29</v>
      </c>
    </row>
    <row r="309" spans="2:13" x14ac:dyDescent="0.3">
      <c r="B309" s="5">
        <v>45323</v>
      </c>
      <c r="C309" s="4" t="s">
        <v>23</v>
      </c>
      <c r="D309" s="4" t="s">
        <v>15</v>
      </c>
      <c r="E309" s="4" t="s">
        <v>20</v>
      </c>
      <c r="F309" s="4" t="s">
        <v>18</v>
      </c>
      <c r="G309" s="6">
        <v>155</v>
      </c>
      <c r="H309" s="7">
        <v>118</v>
      </c>
      <c r="I309" s="8">
        <v>0.04</v>
      </c>
      <c r="J309" s="7">
        <v>15469.23</v>
      </c>
      <c r="K309" s="7">
        <v>86.9</v>
      </c>
      <c r="L309" s="7">
        <v>13469.5</v>
      </c>
      <c r="M309" s="7">
        <v>537.54</v>
      </c>
    </row>
    <row r="310" spans="2:13" x14ac:dyDescent="0.3">
      <c r="B310" s="5">
        <v>45323</v>
      </c>
      <c r="C310" s="4" t="s">
        <v>23</v>
      </c>
      <c r="D310" s="4" t="s">
        <v>15</v>
      </c>
      <c r="E310" s="4" t="s">
        <v>20</v>
      </c>
      <c r="F310" s="4" t="s">
        <v>19</v>
      </c>
      <c r="G310" s="6">
        <v>147</v>
      </c>
      <c r="H310" s="7">
        <v>118</v>
      </c>
      <c r="I310" s="8">
        <v>0.01</v>
      </c>
      <c r="J310" s="7">
        <v>15172.28</v>
      </c>
      <c r="K310" s="7">
        <v>86.82</v>
      </c>
      <c r="L310" s="7">
        <v>12762.54</v>
      </c>
      <c r="M310" s="7">
        <v>578.46</v>
      </c>
    </row>
    <row r="311" spans="2:13" x14ac:dyDescent="0.3">
      <c r="B311" s="5">
        <v>45323</v>
      </c>
      <c r="C311" s="4" t="s">
        <v>23</v>
      </c>
      <c r="D311" s="4" t="s">
        <v>15</v>
      </c>
      <c r="E311" s="4" t="s">
        <v>21</v>
      </c>
      <c r="F311" s="4" t="s">
        <v>17</v>
      </c>
      <c r="G311" s="6">
        <v>246</v>
      </c>
      <c r="H311" s="7">
        <v>118</v>
      </c>
      <c r="I311" s="8">
        <v>0.01</v>
      </c>
      <c r="J311" s="7">
        <v>27219.1</v>
      </c>
      <c r="K311" s="7">
        <v>86.47</v>
      </c>
      <c r="L311" s="7">
        <v>21271.62</v>
      </c>
      <c r="M311" s="7">
        <v>402.26</v>
      </c>
    </row>
    <row r="312" spans="2:13" x14ac:dyDescent="0.3">
      <c r="B312" s="5">
        <v>45323</v>
      </c>
      <c r="C312" s="4" t="s">
        <v>23</v>
      </c>
      <c r="D312" s="4" t="s">
        <v>15</v>
      </c>
      <c r="E312" s="4" t="s">
        <v>21</v>
      </c>
      <c r="F312" s="4" t="s">
        <v>18</v>
      </c>
      <c r="G312" s="6">
        <v>93</v>
      </c>
      <c r="H312" s="7">
        <v>118</v>
      </c>
      <c r="I312" s="8">
        <v>0</v>
      </c>
      <c r="J312" s="7">
        <v>10383.6</v>
      </c>
      <c r="K312" s="7">
        <v>86.56</v>
      </c>
      <c r="L312" s="7">
        <v>8050.08</v>
      </c>
      <c r="M312" s="7">
        <v>325.37</v>
      </c>
    </row>
    <row r="313" spans="2:13" x14ac:dyDescent="0.3">
      <c r="B313" s="5">
        <v>45323</v>
      </c>
      <c r="C313" s="4" t="s">
        <v>23</v>
      </c>
      <c r="D313" s="4" t="s">
        <v>15</v>
      </c>
      <c r="E313" s="4" t="s">
        <v>21</v>
      </c>
      <c r="F313" s="4" t="s">
        <v>19</v>
      </c>
      <c r="G313" s="6">
        <v>90</v>
      </c>
      <c r="H313" s="7">
        <v>118</v>
      </c>
      <c r="I313" s="8">
        <v>0</v>
      </c>
      <c r="J313" s="7">
        <v>10048.64</v>
      </c>
      <c r="K313" s="7">
        <v>86.64</v>
      </c>
      <c r="L313" s="7">
        <v>7797.6</v>
      </c>
      <c r="M313" s="7">
        <v>360.83</v>
      </c>
    </row>
    <row r="314" spans="2:13" x14ac:dyDescent="0.3">
      <c r="B314" s="5">
        <v>45323</v>
      </c>
      <c r="C314" s="4" t="s">
        <v>23</v>
      </c>
      <c r="D314" s="4" t="s">
        <v>15</v>
      </c>
      <c r="E314" s="4" t="s">
        <v>22</v>
      </c>
      <c r="F314" s="4" t="s">
        <v>17</v>
      </c>
      <c r="G314" s="6">
        <v>108</v>
      </c>
      <c r="H314" s="7">
        <v>118</v>
      </c>
      <c r="I314" s="8">
        <v>0.01</v>
      </c>
      <c r="J314" s="7">
        <v>14130.55</v>
      </c>
      <c r="K314" s="7">
        <v>86.82</v>
      </c>
      <c r="L314" s="7">
        <v>9376.56</v>
      </c>
      <c r="M314" s="7">
        <v>1074.44</v>
      </c>
    </row>
    <row r="315" spans="2:13" x14ac:dyDescent="0.3">
      <c r="B315" s="5">
        <v>45323</v>
      </c>
      <c r="C315" s="4" t="s">
        <v>23</v>
      </c>
      <c r="D315" s="4" t="s">
        <v>15</v>
      </c>
      <c r="E315" s="4" t="s">
        <v>22</v>
      </c>
      <c r="F315" s="4" t="s">
        <v>18</v>
      </c>
      <c r="G315" s="6">
        <v>40</v>
      </c>
      <c r="H315" s="7">
        <v>118</v>
      </c>
      <c r="I315" s="8">
        <v>0.01</v>
      </c>
      <c r="J315" s="7">
        <v>5223.13</v>
      </c>
      <c r="K315" s="7">
        <v>86.9</v>
      </c>
      <c r="L315" s="7">
        <v>3476</v>
      </c>
      <c r="M315" s="7">
        <v>486.47</v>
      </c>
    </row>
    <row r="316" spans="2:13" x14ac:dyDescent="0.3">
      <c r="B316" s="5">
        <v>45323</v>
      </c>
      <c r="C316" s="4" t="s">
        <v>23</v>
      </c>
      <c r="D316" s="4" t="s">
        <v>15</v>
      </c>
      <c r="E316" s="4" t="s">
        <v>22</v>
      </c>
      <c r="F316" s="4" t="s">
        <v>19</v>
      </c>
      <c r="G316" s="6">
        <v>40</v>
      </c>
      <c r="H316" s="7">
        <v>118</v>
      </c>
      <c r="I316" s="8">
        <v>0.01</v>
      </c>
      <c r="J316" s="7">
        <v>5212.46</v>
      </c>
      <c r="K316" s="7">
        <v>86.73</v>
      </c>
      <c r="L316" s="7">
        <v>3469.2</v>
      </c>
      <c r="M316" s="7">
        <v>496.99</v>
      </c>
    </row>
    <row r="317" spans="2:13" x14ac:dyDescent="0.3">
      <c r="B317" s="5">
        <v>45323</v>
      </c>
      <c r="C317" s="4" t="s">
        <v>24</v>
      </c>
      <c r="D317" s="4" t="s">
        <v>15</v>
      </c>
      <c r="E317" s="4" t="s">
        <v>16</v>
      </c>
      <c r="F317" s="4" t="s">
        <v>17</v>
      </c>
      <c r="G317" s="6">
        <v>252</v>
      </c>
      <c r="H317" s="7">
        <v>196</v>
      </c>
      <c r="I317" s="8">
        <v>0</v>
      </c>
      <c r="J317" s="7">
        <v>49293.27</v>
      </c>
      <c r="K317" s="7">
        <v>145.87</v>
      </c>
      <c r="L317" s="7">
        <v>36759.24</v>
      </c>
      <c r="M317" s="7">
        <v>412.07</v>
      </c>
    </row>
    <row r="318" spans="2:13" x14ac:dyDescent="0.3">
      <c r="B318" s="5">
        <v>45323</v>
      </c>
      <c r="C318" s="4" t="s">
        <v>24</v>
      </c>
      <c r="D318" s="4" t="s">
        <v>15</v>
      </c>
      <c r="E318" s="4" t="s">
        <v>16</v>
      </c>
      <c r="F318" s="4" t="s">
        <v>18</v>
      </c>
      <c r="G318" s="6">
        <v>95</v>
      </c>
      <c r="H318" s="7">
        <v>196</v>
      </c>
      <c r="I318" s="8">
        <v>0.01</v>
      </c>
      <c r="J318" s="7">
        <v>18452.759999999998</v>
      </c>
      <c r="K318" s="7">
        <v>146.02000000000001</v>
      </c>
      <c r="L318" s="7">
        <v>13871.9</v>
      </c>
      <c r="M318" s="7">
        <v>330.75</v>
      </c>
    </row>
    <row r="319" spans="2:13" x14ac:dyDescent="0.3">
      <c r="B319" s="5">
        <v>45323</v>
      </c>
      <c r="C319" s="4" t="s">
        <v>24</v>
      </c>
      <c r="D319" s="4" t="s">
        <v>15</v>
      </c>
      <c r="E319" s="4" t="s">
        <v>16</v>
      </c>
      <c r="F319" s="4" t="s">
        <v>19</v>
      </c>
      <c r="G319" s="6">
        <v>92</v>
      </c>
      <c r="H319" s="7">
        <v>196</v>
      </c>
      <c r="I319" s="8">
        <v>0.01</v>
      </c>
      <c r="J319" s="7">
        <v>18013.61</v>
      </c>
      <c r="K319" s="7">
        <v>145.72999999999999</v>
      </c>
      <c r="L319" s="7">
        <v>13407.16</v>
      </c>
      <c r="M319" s="7">
        <v>350.55</v>
      </c>
    </row>
    <row r="320" spans="2:13" x14ac:dyDescent="0.3">
      <c r="B320" s="5">
        <v>45323</v>
      </c>
      <c r="C320" s="4" t="s">
        <v>24</v>
      </c>
      <c r="D320" s="4" t="s">
        <v>15</v>
      </c>
      <c r="E320" s="4" t="s">
        <v>20</v>
      </c>
      <c r="F320" s="4" t="s">
        <v>17</v>
      </c>
      <c r="G320" s="6">
        <v>182</v>
      </c>
      <c r="H320" s="7">
        <v>196</v>
      </c>
      <c r="I320" s="8">
        <v>0.04</v>
      </c>
      <c r="J320" s="7">
        <v>30257.599999999999</v>
      </c>
      <c r="K320" s="7">
        <v>146.31</v>
      </c>
      <c r="L320" s="7">
        <v>26628.42</v>
      </c>
      <c r="M320" s="7">
        <v>282.45999999999998</v>
      </c>
    </row>
    <row r="321" spans="2:13" x14ac:dyDescent="0.3">
      <c r="B321" s="5">
        <v>45323</v>
      </c>
      <c r="C321" s="4" t="s">
        <v>24</v>
      </c>
      <c r="D321" s="4" t="s">
        <v>15</v>
      </c>
      <c r="E321" s="4" t="s">
        <v>20</v>
      </c>
      <c r="F321" s="4" t="s">
        <v>18</v>
      </c>
      <c r="G321" s="6">
        <v>67</v>
      </c>
      <c r="H321" s="7">
        <v>196</v>
      </c>
      <c r="I321" s="8">
        <v>0.01</v>
      </c>
      <c r="J321" s="7">
        <v>11509.8</v>
      </c>
      <c r="K321" s="7">
        <v>146.31</v>
      </c>
      <c r="L321" s="7">
        <v>9802.77</v>
      </c>
      <c r="M321" s="7">
        <v>226.43</v>
      </c>
    </row>
    <row r="322" spans="2:13" x14ac:dyDescent="0.3">
      <c r="B322" s="5">
        <v>45323</v>
      </c>
      <c r="C322" s="4" t="s">
        <v>24</v>
      </c>
      <c r="D322" s="4" t="s">
        <v>15</v>
      </c>
      <c r="E322" s="4" t="s">
        <v>20</v>
      </c>
      <c r="F322" s="4" t="s">
        <v>19</v>
      </c>
      <c r="G322" s="6">
        <v>64</v>
      </c>
      <c r="H322" s="7">
        <v>196</v>
      </c>
      <c r="I322" s="8">
        <v>0.04</v>
      </c>
      <c r="J322" s="7">
        <v>10587.77</v>
      </c>
      <c r="K322" s="7">
        <v>145.87</v>
      </c>
      <c r="L322" s="7">
        <v>9335.68</v>
      </c>
      <c r="M322" s="7">
        <v>251.1</v>
      </c>
    </row>
    <row r="323" spans="2:13" x14ac:dyDescent="0.3">
      <c r="B323" s="5">
        <v>45323</v>
      </c>
      <c r="C323" s="4" t="s">
        <v>24</v>
      </c>
      <c r="D323" s="4" t="s">
        <v>15</v>
      </c>
      <c r="E323" s="4" t="s">
        <v>21</v>
      </c>
      <c r="F323" s="4" t="s">
        <v>17</v>
      </c>
      <c r="G323" s="6">
        <v>104</v>
      </c>
      <c r="H323" s="7">
        <v>196</v>
      </c>
      <c r="I323" s="8">
        <v>0</v>
      </c>
      <c r="J323" s="7">
        <v>19364.8</v>
      </c>
      <c r="K323" s="7">
        <v>145.72999999999999</v>
      </c>
      <c r="L323" s="7">
        <v>15155.92</v>
      </c>
      <c r="M323" s="7">
        <v>161.57</v>
      </c>
    </row>
    <row r="324" spans="2:13" x14ac:dyDescent="0.3">
      <c r="B324" s="5">
        <v>45323</v>
      </c>
      <c r="C324" s="4" t="s">
        <v>24</v>
      </c>
      <c r="D324" s="4" t="s">
        <v>15</v>
      </c>
      <c r="E324" s="4" t="s">
        <v>21</v>
      </c>
      <c r="F324" s="4" t="s">
        <v>18</v>
      </c>
      <c r="G324" s="6">
        <v>38</v>
      </c>
      <c r="H324" s="7">
        <v>196</v>
      </c>
      <c r="I324" s="8">
        <v>0</v>
      </c>
      <c r="J324" s="7">
        <v>7089.73</v>
      </c>
      <c r="K324" s="7">
        <v>145.87</v>
      </c>
      <c r="L324" s="7">
        <v>5543.06</v>
      </c>
      <c r="M324" s="7">
        <v>130.36000000000001</v>
      </c>
    </row>
    <row r="325" spans="2:13" x14ac:dyDescent="0.3">
      <c r="B325" s="5">
        <v>45323</v>
      </c>
      <c r="C325" s="4" t="s">
        <v>24</v>
      </c>
      <c r="D325" s="4" t="s">
        <v>15</v>
      </c>
      <c r="E325" s="4" t="s">
        <v>21</v>
      </c>
      <c r="F325" s="4" t="s">
        <v>19</v>
      </c>
      <c r="G325" s="6">
        <v>41</v>
      </c>
      <c r="H325" s="7">
        <v>196</v>
      </c>
      <c r="I325" s="8">
        <v>0.01</v>
      </c>
      <c r="J325" s="7">
        <v>7572.87</v>
      </c>
      <c r="K325" s="7">
        <v>146.16999999999999</v>
      </c>
      <c r="L325" s="7">
        <v>5992.97</v>
      </c>
      <c r="M325" s="7">
        <v>157.5</v>
      </c>
    </row>
    <row r="326" spans="2:13" x14ac:dyDescent="0.3">
      <c r="B326" s="5">
        <v>45323</v>
      </c>
      <c r="C326" s="4" t="s">
        <v>24</v>
      </c>
      <c r="D326" s="4" t="s">
        <v>15</v>
      </c>
      <c r="E326" s="4" t="s">
        <v>22</v>
      </c>
      <c r="F326" s="4" t="s">
        <v>17</v>
      </c>
      <c r="G326" s="6">
        <v>49</v>
      </c>
      <c r="H326" s="7">
        <v>196</v>
      </c>
      <c r="I326" s="8">
        <v>0.01</v>
      </c>
      <c r="J326" s="7">
        <v>10670.21</v>
      </c>
      <c r="K326" s="7">
        <v>146.02000000000001</v>
      </c>
      <c r="L326" s="7">
        <v>7154.98</v>
      </c>
      <c r="M326" s="7">
        <v>501.33</v>
      </c>
    </row>
    <row r="327" spans="2:13" x14ac:dyDescent="0.3">
      <c r="B327" s="5">
        <v>45323</v>
      </c>
      <c r="C327" s="4" t="s">
        <v>24</v>
      </c>
      <c r="D327" s="4" t="s">
        <v>15</v>
      </c>
      <c r="E327" s="4" t="s">
        <v>22</v>
      </c>
      <c r="F327" s="4" t="s">
        <v>18</v>
      </c>
      <c r="G327" s="6">
        <v>17</v>
      </c>
      <c r="H327" s="7">
        <v>196</v>
      </c>
      <c r="I327" s="8">
        <v>0.01</v>
      </c>
      <c r="J327" s="7">
        <v>3687.18</v>
      </c>
      <c r="K327" s="7">
        <v>146.16999999999999</v>
      </c>
      <c r="L327" s="7">
        <v>2484.89</v>
      </c>
      <c r="M327" s="7">
        <v>204.73</v>
      </c>
    </row>
    <row r="328" spans="2:13" x14ac:dyDescent="0.3">
      <c r="B328" s="5">
        <v>45323</v>
      </c>
      <c r="C328" s="4" t="s">
        <v>24</v>
      </c>
      <c r="D328" s="4" t="s">
        <v>15</v>
      </c>
      <c r="E328" s="4" t="s">
        <v>22</v>
      </c>
      <c r="F328" s="4" t="s">
        <v>19</v>
      </c>
      <c r="G328" s="6">
        <v>17</v>
      </c>
      <c r="H328" s="7">
        <v>196</v>
      </c>
      <c r="I328" s="8">
        <v>0.01</v>
      </c>
      <c r="J328" s="7">
        <v>3679.74</v>
      </c>
      <c r="K328" s="7">
        <v>146.46</v>
      </c>
      <c r="L328" s="7">
        <v>2489.8200000000002</v>
      </c>
      <c r="M328" s="7">
        <v>209.54</v>
      </c>
    </row>
    <row r="329" spans="2:13" x14ac:dyDescent="0.3">
      <c r="B329" s="5">
        <v>45323</v>
      </c>
      <c r="C329" s="4" t="s">
        <v>25</v>
      </c>
      <c r="D329" s="4" t="s">
        <v>15</v>
      </c>
      <c r="E329" s="4" t="s">
        <v>16</v>
      </c>
      <c r="F329" s="4" t="s">
        <v>17</v>
      </c>
      <c r="G329" s="6">
        <v>130</v>
      </c>
      <c r="H329" s="7">
        <v>342</v>
      </c>
      <c r="I329" s="8">
        <v>0.01</v>
      </c>
      <c r="J329" s="7">
        <v>44015.4</v>
      </c>
      <c r="K329" s="7">
        <v>255.73</v>
      </c>
      <c r="L329" s="7">
        <v>33244.9</v>
      </c>
      <c r="M329" s="7">
        <v>209.66</v>
      </c>
    </row>
    <row r="330" spans="2:13" x14ac:dyDescent="0.3">
      <c r="B330" s="5">
        <v>45323</v>
      </c>
      <c r="C330" s="4" t="s">
        <v>25</v>
      </c>
      <c r="D330" s="4" t="s">
        <v>15</v>
      </c>
      <c r="E330" s="4" t="s">
        <v>16</v>
      </c>
      <c r="F330" s="4" t="s">
        <v>18</v>
      </c>
      <c r="G330" s="6">
        <v>46</v>
      </c>
      <c r="H330" s="7">
        <v>342</v>
      </c>
      <c r="I330" s="8">
        <v>0.01</v>
      </c>
      <c r="J330" s="7">
        <v>15527.26</v>
      </c>
      <c r="K330" s="7">
        <v>257.01</v>
      </c>
      <c r="L330" s="7">
        <v>11822.46</v>
      </c>
      <c r="M330" s="7">
        <v>154.84</v>
      </c>
    </row>
    <row r="331" spans="2:13" x14ac:dyDescent="0.3">
      <c r="B331" s="5">
        <v>45323</v>
      </c>
      <c r="C331" s="4" t="s">
        <v>25</v>
      </c>
      <c r="D331" s="4" t="s">
        <v>15</v>
      </c>
      <c r="E331" s="4" t="s">
        <v>16</v>
      </c>
      <c r="F331" s="4" t="s">
        <v>19</v>
      </c>
      <c r="G331" s="6">
        <v>43</v>
      </c>
      <c r="H331" s="7">
        <v>342</v>
      </c>
      <c r="I331" s="8">
        <v>0.01</v>
      </c>
      <c r="J331" s="7">
        <v>14631.94</v>
      </c>
      <c r="K331" s="7">
        <v>256.24</v>
      </c>
      <c r="L331" s="7">
        <v>11018.32</v>
      </c>
      <c r="M331" s="7">
        <v>172.73</v>
      </c>
    </row>
    <row r="332" spans="2:13" x14ac:dyDescent="0.3">
      <c r="B332" s="5">
        <v>45323</v>
      </c>
      <c r="C332" s="4" t="s">
        <v>25</v>
      </c>
      <c r="D332" s="4" t="s">
        <v>15</v>
      </c>
      <c r="E332" s="4" t="s">
        <v>20</v>
      </c>
      <c r="F332" s="4" t="s">
        <v>17</v>
      </c>
      <c r="G332" s="6">
        <v>84</v>
      </c>
      <c r="H332" s="7">
        <v>342</v>
      </c>
      <c r="I332" s="8">
        <v>0.02</v>
      </c>
      <c r="J332" s="7">
        <v>24825.11</v>
      </c>
      <c r="K332" s="7">
        <v>256.76</v>
      </c>
      <c r="L332" s="7">
        <v>21567.84</v>
      </c>
      <c r="M332" s="7">
        <v>136.28</v>
      </c>
    </row>
    <row r="333" spans="2:13" x14ac:dyDescent="0.3">
      <c r="B333" s="5">
        <v>45323</v>
      </c>
      <c r="C333" s="4" t="s">
        <v>25</v>
      </c>
      <c r="D333" s="4" t="s">
        <v>15</v>
      </c>
      <c r="E333" s="4" t="s">
        <v>20</v>
      </c>
      <c r="F333" s="4" t="s">
        <v>18</v>
      </c>
      <c r="G333" s="6">
        <v>32</v>
      </c>
      <c r="H333" s="7">
        <v>342</v>
      </c>
      <c r="I333" s="8">
        <v>0.02</v>
      </c>
      <c r="J333" s="7">
        <v>9437.44</v>
      </c>
      <c r="K333" s="7">
        <v>255.73</v>
      </c>
      <c r="L333" s="7">
        <v>8183.36</v>
      </c>
      <c r="M333" s="7">
        <v>111.85</v>
      </c>
    </row>
    <row r="334" spans="2:13" x14ac:dyDescent="0.3">
      <c r="B334" s="5">
        <v>45323</v>
      </c>
      <c r="C334" s="4" t="s">
        <v>25</v>
      </c>
      <c r="D334" s="4" t="s">
        <v>15</v>
      </c>
      <c r="E334" s="4" t="s">
        <v>20</v>
      </c>
      <c r="F334" s="4" t="s">
        <v>19</v>
      </c>
      <c r="G334" s="6">
        <v>30</v>
      </c>
      <c r="H334" s="7">
        <v>342</v>
      </c>
      <c r="I334" s="8">
        <v>0.01</v>
      </c>
      <c r="J334" s="7">
        <v>8983.66</v>
      </c>
      <c r="K334" s="7">
        <v>255.99</v>
      </c>
      <c r="L334" s="7">
        <v>7679.7</v>
      </c>
      <c r="M334" s="7">
        <v>114.08</v>
      </c>
    </row>
    <row r="335" spans="2:13" x14ac:dyDescent="0.3">
      <c r="B335" s="5">
        <v>45323</v>
      </c>
      <c r="C335" s="4" t="s">
        <v>25</v>
      </c>
      <c r="D335" s="4" t="s">
        <v>15</v>
      </c>
      <c r="E335" s="4" t="s">
        <v>21</v>
      </c>
      <c r="F335" s="4" t="s">
        <v>17</v>
      </c>
      <c r="G335" s="6">
        <v>51</v>
      </c>
      <c r="H335" s="7">
        <v>342</v>
      </c>
      <c r="I335" s="8">
        <v>0</v>
      </c>
      <c r="J335" s="7">
        <v>16602.990000000002</v>
      </c>
      <c r="K335" s="7">
        <v>257.27</v>
      </c>
      <c r="L335" s="7">
        <v>13120.77</v>
      </c>
      <c r="M335" s="7">
        <v>80.05</v>
      </c>
    </row>
    <row r="336" spans="2:13" x14ac:dyDescent="0.3">
      <c r="B336" s="5">
        <v>45323</v>
      </c>
      <c r="C336" s="4" t="s">
        <v>25</v>
      </c>
      <c r="D336" s="4" t="s">
        <v>15</v>
      </c>
      <c r="E336" s="4" t="s">
        <v>21</v>
      </c>
      <c r="F336" s="4" t="s">
        <v>18</v>
      </c>
      <c r="G336" s="6">
        <v>18</v>
      </c>
      <c r="H336" s="7">
        <v>342</v>
      </c>
      <c r="I336" s="8">
        <v>0.01</v>
      </c>
      <c r="J336" s="7">
        <v>5795.44</v>
      </c>
      <c r="K336" s="7">
        <v>256.24</v>
      </c>
      <c r="L336" s="7">
        <v>4612.32</v>
      </c>
      <c r="M336" s="7">
        <v>59.36</v>
      </c>
    </row>
    <row r="337" spans="2:13" x14ac:dyDescent="0.3">
      <c r="B337" s="5">
        <v>45323</v>
      </c>
      <c r="C337" s="4" t="s">
        <v>25</v>
      </c>
      <c r="D337" s="4" t="s">
        <v>15</v>
      </c>
      <c r="E337" s="4" t="s">
        <v>21</v>
      </c>
      <c r="F337" s="4" t="s">
        <v>19</v>
      </c>
      <c r="G337" s="6">
        <v>19</v>
      </c>
      <c r="H337" s="7">
        <v>342</v>
      </c>
      <c r="I337" s="8">
        <v>0.01</v>
      </c>
      <c r="J337" s="7">
        <v>6092.99</v>
      </c>
      <c r="K337" s="7">
        <v>256.5</v>
      </c>
      <c r="L337" s="7">
        <v>4873.5</v>
      </c>
      <c r="M337" s="7">
        <v>74.69</v>
      </c>
    </row>
    <row r="338" spans="2:13" x14ac:dyDescent="0.3">
      <c r="B338" s="5">
        <v>45323</v>
      </c>
      <c r="C338" s="4" t="s">
        <v>25</v>
      </c>
      <c r="D338" s="4" t="s">
        <v>15</v>
      </c>
      <c r="E338" s="4" t="s">
        <v>22</v>
      </c>
      <c r="F338" s="4" t="s">
        <v>17</v>
      </c>
      <c r="G338" s="6">
        <v>22</v>
      </c>
      <c r="H338" s="7">
        <v>342</v>
      </c>
      <c r="I338" s="8">
        <v>0.01</v>
      </c>
      <c r="J338" s="7">
        <v>8401.52</v>
      </c>
      <c r="K338" s="7">
        <v>257.01</v>
      </c>
      <c r="L338" s="7">
        <v>5654.22</v>
      </c>
      <c r="M338" s="7">
        <v>221.98</v>
      </c>
    </row>
    <row r="339" spans="2:13" x14ac:dyDescent="0.3">
      <c r="B339" s="5">
        <v>45323</v>
      </c>
      <c r="C339" s="4" t="s">
        <v>25</v>
      </c>
      <c r="D339" s="4" t="s">
        <v>15</v>
      </c>
      <c r="E339" s="4" t="s">
        <v>22</v>
      </c>
      <c r="F339" s="4" t="s">
        <v>18</v>
      </c>
      <c r="G339" s="6">
        <v>8</v>
      </c>
      <c r="H339" s="7">
        <v>342</v>
      </c>
      <c r="I339" s="8">
        <v>0.01</v>
      </c>
      <c r="J339" s="7">
        <v>3027.41</v>
      </c>
      <c r="K339" s="7">
        <v>257.01</v>
      </c>
      <c r="L339" s="7">
        <v>2056.08</v>
      </c>
      <c r="M339" s="7">
        <v>93.96</v>
      </c>
    </row>
    <row r="340" spans="2:13" x14ac:dyDescent="0.3">
      <c r="B340" s="5">
        <v>45323</v>
      </c>
      <c r="C340" s="4" t="s">
        <v>25</v>
      </c>
      <c r="D340" s="4" t="s">
        <v>15</v>
      </c>
      <c r="E340" s="4" t="s">
        <v>22</v>
      </c>
      <c r="F340" s="4" t="s">
        <v>19</v>
      </c>
      <c r="G340" s="6">
        <v>8</v>
      </c>
      <c r="H340" s="7">
        <v>342</v>
      </c>
      <c r="I340" s="8">
        <v>0</v>
      </c>
      <c r="J340" s="7">
        <v>3052.07</v>
      </c>
      <c r="K340" s="7">
        <v>256.76</v>
      </c>
      <c r="L340" s="7">
        <v>2054.08</v>
      </c>
      <c r="M340" s="7">
        <v>100.69</v>
      </c>
    </row>
    <row r="341" spans="2:13" x14ac:dyDescent="0.3">
      <c r="B341" s="5">
        <v>45323</v>
      </c>
      <c r="C341" s="4" t="s">
        <v>26</v>
      </c>
      <c r="D341" s="4" t="s">
        <v>27</v>
      </c>
      <c r="E341" s="4" t="s">
        <v>16</v>
      </c>
      <c r="F341" s="4" t="s">
        <v>17</v>
      </c>
      <c r="G341" s="6">
        <v>331</v>
      </c>
      <c r="H341" s="7">
        <v>132</v>
      </c>
      <c r="I341" s="8">
        <v>0.01</v>
      </c>
      <c r="J341" s="7">
        <v>42951.07</v>
      </c>
      <c r="K341" s="7">
        <v>92.49</v>
      </c>
      <c r="L341" s="7">
        <v>30614.19</v>
      </c>
      <c r="M341" s="7">
        <v>530.66</v>
      </c>
    </row>
    <row r="342" spans="2:13" x14ac:dyDescent="0.3">
      <c r="B342" s="5">
        <v>45323</v>
      </c>
      <c r="C342" s="4" t="s">
        <v>26</v>
      </c>
      <c r="D342" s="4" t="s">
        <v>27</v>
      </c>
      <c r="E342" s="4" t="s">
        <v>16</v>
      </c>
      <c r="F342" s="4" t="s">
        <v>18</v>
      </c>
      <c r="G342" s="6">
        <v>122</v>
      </c>
      <c r="H342" s="7">
        <v>132</v>
      </c>
      <c r="I342" s="8">
        <v>0</v>
      </c>
      <c r="J342" s="7">
        <v>16071.74</v>
      </c>
      <c r="K342" s="7">
        <v>92.12</v>
      </c>
      <c r="L342" s="7">
        <v>11238.64</v>
      </c>
      <c r="M342" s="7">
        <v>425.58</v>
      </c>
    </row>
    <row r="343" spans="2:13" x14ac:dyDescent="0.3">
      <c r="B343" s="5">
        <v>45323</v>
      </c>
      <c r="C343" s="4" t="s">
        <v>26</v>
      </c>
      <c r="D343" s="4" t="s">
        <v>27</v>
      </c>
      <c r="E343" s="4" t="s">
        <v>16</v>
      </c>
      <c r="F343" s="4" t="s">
        <v>19</v>
      </c>
      <c r="G343" s="6">
        <v>128</v>
      </c>
      <c r="H343" s="7">
        <v>132</v>
      </c>
      <c r="I343" s="8">
        <v>0.01</v>
      </c>
      <c r="J343" s="7">
        <v>16693.43</v>
      </c>
      <c r="K343" s="7">
        <v>92.22</v>
      </c>
      <c r="L343" s="7">
        <v>11804.16</v>
      </c>
      <c r="M343" s="7">
        <v>489.72</v>
      </c>
    </row>
    <row r="344" spans="2:13" x14ac:dyDescent="0.3">
      <c r="B344" s="5">
        <v>45323</v>
      </c>
      <c r="C344" s="4" t="s">
        <v>26</v>
      </c>
      <c r="D344" s="4" t="s">
        <v>27</v>
      </c>
      <c r="E344" s="4" t="s">
        <v>20</v>
      </c>
      <c r="F344" s="4" t="s">
        <v>17</v>
      </c>
      <c r="G344" s="6">
        <v>238</v>
      </c>
      <c r="H344" s="7">
        <v>132</v>
      </c>
      <c r="I344" s="8">
        <v>0.03</v>
      </c>
      <c r="J344" s="7">
        <v>26789.05</v>
      </c>
      <c r="K344" s="7">
        <v>92.12</v>
      </c>
      <c r="L344" s="7">
        <v>21924.560000000001</v>
      </c>
      <c r="M344" s="7">
        <v>373.56</v>
      </c>
    </row>
    <row r="345" spans="2:13" x14ac:dyDescent="0.3">
      <c r="B345" s="5">
        <v>45323</v>
      </c>
      <c r="C345" s="4" t="s">
        <v>26</v>
      </c>
      <c r="D345" s="4" t="s">
        <v>27</v>
      </c>
      <c r="E345" s="4" t="s">
        <v>20</v>
      </c>
      <c r="F345" s="4" t="s">
        <v>18</v>
      </c>
      <c r="G345" s="6">
        <v>83</v>
      </c>
      <c r="H345" s="7">
        <v>132</v>
      </c>
      <c r="I345" s="8">
        <v>0.01</v>
      </c>
      <c r="J345" s="7">
        <v>9602.6</v>
      </c>
      <c r="K345" s="7">
        <v>92.58</v>
      </c>
      <c r="L345" s="7">
        <v>7684.14</v>
      </c>
      <c r="M345" s="7">
        <v>286.14999999999998</v>
      </c>
    </row>
    <row r="346" spans="2:13" x14ac:dyDescent="0.3">
      <c r="B346" s="5">
        <v>45323</v>
      </c>
      <c r="C346" s="4" t="s">
        <v>26</v>
      </c>
      <c r="D346" s="4" t="s">
        <v>27</v>
      </c>
      <c r="E346" s="4" t="s">
        <v>20</v>
      </c>
      <c r="F346" s="4" t="s">
        <v>19</v>
      </c>
      <c r="G346" s="6">
        <v>86</v>
      </c>
      <c r="H346" s="7">
        <v>132</v>
      </c>
      <c r="I346" s="8">
        <v>0.04</v>
      </c>
      <c r="J346" s="7">
        <v>9610.52</v>
      </c>
      <c r="K346" s="7">
        <v>92.68</v>
      </c>
      <c r="L346" s="7">
        <v>7970.48</v>
      </c>
      <c r="M346" s="7">
        <v>344.79</v>
      </c>
    </row>
    <row r="347" spans="2:13" x14ac:dyDescent="0.3">
      <c r="B347" s="5">
        <v>45323</v>
      </c>
      <c r="C347" s="4" t="s">
        <v>26</v>
      </c>
      <c r="D347" s="4" t="s">
        <v>27</v>
      </c>
      <c r="E347" s="4" t="s">
        <v>21</v>
      </c>
      <c r="F347" s="4" t="s">
        <v>17</v>
      </c>
      <c r="G347" s="6">
        <v>139</v>
      </c>
      <c r="H347" s="7">
        <v>132</v>
      </c>
      <c r="I347" s="8">
        <v>0.01</v>
      </c>
      <c r="J347" s="7">
        <v>17274.07</v>
      </c>
      <c r="K347" s="7">
        <v>92.22</v>
      </c>
      <c r="L347" s="7">
        <v>12818.58</v>
      </c>
      <c r="M347" s="7">
        <v>218.17</v>
      </c>
    </row>
    <row r="348" spans="2:13" x14ac:dyDescent="0.3">
      <c r="B348" s="5">
        <v>45323</v>
      </c>
      <c r="C348" s="4" t="s">
        <v>26</v>
      </c>
      <c r="D348" s="4" t="s">
        <v>27</v>
      </c>
      <c r="E348" s="4" t="s">
        <v>21</v>
      </c>
      <c r="F348" s="4" t="s">
        <v>18</v>
      </c>
      <c r="G348" s="6">
        <v>53</v>
      </c>
      <c r="H348" s="7">
        <v>132</v>
      </c>
      <c r="I348" s="8">
        <v>0.01</v>
      </c>
      <c r="J348" s="7">
        <v>6573.09</v>
      </c>
      <c r="K348" s="7">
        <v>92.58</v>
      </c>
      <c r="L348" s="7">
        <v>4906.74</v>
      </c>
      <c r="M348" s="7">
        <v>182.72</v>
      </c>
    </row>
    <row r="349" spans="2:13" x14ac:dyDescent="0.3">
      <c r="B349" s="5">
        <v>45323</v>
      </c>
      <c r="C349" s="4" t="s">
        <v>26</v>
      </c>
      <c r="D349" s="4" t="s">
        <v>27</v>
      </c>
      <c r="E349" s="4" t="s">
        <v>21</v>
      </c>
      <c r="F349" s="4" t="s">
        <v>19</v>
      </c>
      <c r="G349" s="6">
        <v>50</v>
      </c>
      <c r="H349" s="7">
        <v>132</v>
      </c>
      <c r="I349" s="8">
        <v>0.01</v>
      </c>
      <c r="J349" s="7">
        <v>6201.09</v>
      </c>
      <c r="K349" s="7">
        <v>92.22</v>
      </c>
      <c r="L349" s="7">
        <v>4611</v>
      </c>
      <c r="M349" s="7">
        <v>190.12</v>
      </c>
    </row>
    <row r="350" spans="2:13" x14ac:dyDescent="0.3">
      <c r="B350" s="5">
        <v>45323</v>
      </c>
      <c r="C350" s="4" t="s">
        <v>26</v>
      </c>
      <c r="D350" s="4" t="s">
        <v>27</v>
      </c>
      <c r="E350" s="4" t="s">
        <v>22</v>
      </c>
      <c r="F350" s="4" t="s">
        <v>17</v>
      </c>
      <c r="G350" s="6">
        <v>64</v>
      </c>
      <c r="H350" s="7">
        <v>132</v>
      </c>
      <c r="I350" s="8">
        <v>0.01</v>
      </c>
      <c r="J350" s="7">
        <v>9310.51</v>
      </c>
      <c r="K350" s="7">
        <v>92.4</v>
      </c>
      <c r="L350" s="7">
        <v>5913.6</v>
      </c>
      <c r="M350" s="7">
        <v>659.33</v>
      </c>
    </row>
    <row r="351" spans="2:13" x14ac:dyDescent="0.3">
      <c r="B351" s="5">
        <v>45323</v>
      </c>
      <c r="C351" s="4" t="s">
        <v>26</v>
      </c>
      <c r="D351" s="4" t="s">
        <v>27</v>
      </c>
      <c r="E351" s="4" t="s">
        <v>22</v>
      </c>
      <c r="F351" s="4" t="s">
        <v>18</v>
      </c>
      <c r="G351" s="6">
        <v>23</v>
      </c>
      <c r="H351" s="7">
        <v>132</v>
      </c>
      <c r="I351" s="8">
        <v>0</v>
      </c>
      <c r="J351" s="7">
        <v>3403.72</v>
      </c>
      <c r="K351" s="7">
        <v>92.22</v>
      </c>
      <c r="L351" s="7">
        <v>2121.06</v>
      </c>
      <c r="M351" s="7">
        <v>277.52999999999997</v>
      </c>
    </row>
    <row r="352" spans="2:13" x14ac:dyDescent="0.3">
      <c r="B352" s="5">
        <v>45323</v>
      </c>
      <c r="C352" s="4" t="s">
        <v>26</v>
      </c>
      <c r="D352" s="4" t="s">
        <v>27</v>
      </c>
      <c r="E352" s="4" t="s">
        <v>22</v>
      </c>
      <c r="F352" s="4" t="s">
        <v>19</v>
      </c>
      <c r="G352" s="6">
        <v>23</v>
      </c>
      <c r="H352" s="7">
        <v>132</v>
      </c>
      <c r="I352" s="8">
        <v>0</v>
      </c>
      <c r="J352" s="7">
        <v>3376.56</v>
      </c>
      <c r="K352" s="7">
        <v>92.68</v>
      </c>
      <c r="L352" s="7">
        <v>2131.64</v>
      </c>
      <c r="M352" s="7">
        <v>287.48</v>
      </c>
    </row>
    <row r="353" spans="2:13" x14ac:dyDescent="0.3">
      <c r="B353" s="5">
        <v>45323</v>
      </c>
      <c r="C353" s="4" t="s">
        <v>28</v>
      </c>
      <c r="D353" s="4" t="s">
        <v>27</v>
      </c>
      <c r="E353" s="4" t="s">
        <v>16</v>
      </c>
      <c r="F353" s="4" t="s">
        <v>17</v>
      </c>
      <c r="G353" s="6">
        <v>250</v>
      </c>
      <c r="H353" s="7">
        <v>104</v>
      </c>
      <c r="I353" s="8">
        <v>0.01</v>
      </c>
      <c r="J353" s="7">
        <v>25895.69</v>
      </c>
      <c r="K353" s="7">
        <v>71.900000000000006</v>
      </c>
      <c r="L353" s="7">
        <v>17975</v>
      </c>
      <c r="M353" s="7">
        <v>396.4</v>
      </c>
    </row>
    <row r="354" spans="2:13" x14ac:dyDescent="0.3">
      <c r="B354" s="5">
        <v>45323</v>
      </c>
      <c r="C354" s="4" t="s">
        <v>28</v>
      </c>
      <c r="D354" s="4" t="s">
        <v>27</v>
      </c>
      <c r="E354" s="4" t="s">
        <v>16</v>
      </c>
      <c r="F354" s="4" t="s">
        <v>18</v>
      </c>
      <c r="G354" s="6">
        <v>90</v>
      </c>
      <c r="H354" s="7">
        <v>104</v>
      </c>
      <c r="I354" s="8">
        <v>0</v>
      </c>
      <c r="J354" s="7">
        <v>9322.59</v>
      </c>
      <c r="K354" s="7">
        <v>71.760000000000005</v>
      </c>
      <c r="L354" s="7">
        <v>6458.4</v>
      </c>
      <c r="M354" s="7">
        <v>302.33</v>
      </c>
    </row>
    <row r="355" spans="2:13" x14ac:dyDescent="0.3">
      <c r="B355" s="5">
        <v>45323</v>
      </c>
      <c r="C355" s="4" t="s">
        <v>28</v>
      </c>
      <c r="D355" s="4" t="s">
        <v>27</v>
      </c>
      <c r="E355" s="4" t="s">
        <v>16</v>
      </c>
      <c r="F355" s="4" t="s">
        <v>19</v>
      </c>
      <c r="G355" s="6">
        <v>92</v>
      </c>
      <c r="H355" s="7">
        <v>104</v>
      </c>
      <c r="I355" s="8">
        <v>0.01</v>
      </c>
      <c r="J355" s="7">
        <v>9462.75</v>
      </c>
      <c r="K355" s="7">
        <v>71.98</v>
      </c>
      <c r="L355" s="7">
        <v>6622.16</v>
      </c>
      <c r="M355" s="7">
        <v>358.8</v>
      </c>
    </row>
    <row r="356" spans="2:13" x14ac:dyDescent="0.3">
      <c r="B356" s="5">
        <v>45323</v>
      </c>
      <c r="C356" s="4" t="s">
        <v>28</v>
      </c>
      <c r="D356" s="4" t="s">
        <v>27</v>
      </c>
      <c r="E356" s="4" t="s">
        <v>20</v>
      </c>
      <c r="F356" s="4" t="s">
        <v>17</v>
      </c>
      <c r="G356" s="6">
        <v>163</v>
      </c>
      <c r="H356" s="7">
        <v>104</v>
      </c>
      <c r="I356" s="8">
        <v>0.03</v>
      </c>
      <c r="J356" s="7">
        <v>14500.06</v>
      </c>
      <c r="K356" s="7">
        <v>71.98</v>
      </c>
      <c r="L356" s="7">
        <v>11732.74</v>
      </c>
      <c r="M356" s="7">
        <v>260.8</v>
      </c>
    </row>
    <row r="357" spans="2:13" x14ac:dyDescent="0.3">
      <c r="B357" s="5">
        <v>45323</v>
      </c>
      <c r="C357" s="4" t="s">
        <v>28</v>
      </c>
      <c r="D357" s="4" t="s">
        <v>27</v>
      </c>
      <c r="E357" s="4" t="s">
        <v>20</v>
      </c>
      <c r="F357" s="4" t="s">
        <v>18</v>
      </c>
      <c r="G357" s="6">
        <v>61</v>
      </c>
      <c r="H357" s="7">
        <v>104</v>
      </c>
      <c r="I357" s="8">
        <v>0.03</v>
      </c>
      <c r="J357" s="7">
        <v>5409.09</v>
      </c>
      <c r="K357" s="7">
        <v>71.69</v>
      </c>
      <c r="L357" s="7">
        <v>4373.09</v>
      </c>
      <c r="M357" s="7">
        <v>201.18</v>
      </c>
    </row>
    <row r="358" spans="2:13" x14ac:dyDescent="0.3">
      <c r="B358" s="5">
        <v>45323</v>
      </c>
      <c r="C358" s="4" t="s">
        <v>28</v>
      </c>
      <c r="D358" s="4" t="s">
        <v>27</v>
      </c>
      <c r="E358" s="4" t="s">
        <v>20</v>
      </c>
      <c r="F358" s="4" t="s">
        <v>19</v>
      </c>
      <c r="G358" s="6">
        <v>63</v>
      </c>
      <c r="H358" s="7">
        <v>104</v>
      </c>
      <c r="I358" s="8">
        <v>0.01</v>
      </c>
      <c r="J358" s="7">
        <v>5725.4</v>
      </c>
      <c r="K358" s="7">
        <v>71.760000000000005</v>
      </c>
      <c r="L358" s="7">
        <v>4520.88</v>
      </c>
      <c r="M358" s="7">
        <v>242.26</v>
      </c>
    </row>
    <row r="359" spans="2:13" x14ac:dyDescent="0.3">
      <c r="B359" s="5">
        <v>45323</v>
      </c>
      <c r="C359" s="4" t="s">
        <v>28</v>
      </c>
      <c r="D359" s="4" t="s">
        <v>27</v>
      </c>
      <c r="E359" s="4" t="s">
        <v>21</v>
      </c>
      <c r="F359" s="4" t="s">
        <v>17</v>
      </c>
      <c r="G359" s="6">
        <v>102</v>
      </c>
      <c r="H359" s="7">
        <v>104</v>
      </c>
      <c r="I359" s="8">
        <v>0</v>
      </c>
      <c r="J359" s="7">
        <v>10097.719999999999</v>
      </c>
      <c r="K359" s="7">
        <v>71.900000000000006</v>
      </c>
      <c r="L359" s="7">
        <v>7333.8</v>
      </c>
      <c r="M359" s="7">
        <v>165.48</v>
      </c>
    </row>
    <row r="360" spans="2:13" x14ac:dyDescent="0.3">
      <c r="B360" s="5">
        <v>45323</v>
      </c>
      <c r="C360" s="4" t="s">
        <v>28</v>
      </c>
      <c r="D360" s="4" t="s">
        <v>27</v>
      </c>
      <c r="E360" s="4" t="s">
        <v>21</v>
      </c>
      <c r="F360" s="4" t="s">
        <v>18</v>
      </c>
      <c r="G360" s="6">
        <v>37</v>
      </c>
      <c r="H360" s="7">
        <v>104</v>
      </c>
      <c r="I360" s="8">
        <v>0.01</v>
      </c>
      <c r="J360" s="7">
        <v>3640.93</v>
      </c>
      <c r="K360" s="7">
        <v>71.62</v>
      </c>
      <c r="L360" s="7">
        <v>2649.94</v>
      </c>
      <c r="M360" s="7">
        <v>125.55</v>
      </c>
    </row>
    <row r="361" spans="2:13" x14ac:dyDescent="0.3">
      <c r="B361" s="5">
        <v>45323</v>
      </c>
      <c r="C361" s="4" t="s">
        <v>28</v>
      </c>
      <c r="D361" s="4" t="s">
        <v>27</v>
      </c>
      <c r="E361" s="4" t="s">
        <v>21</v>
      </c>
      <c r="F361" s="4" t="s">
        <v>19</v>
      </c>
      <c r="G361" s="6">
        <v>37</v>
      </c>
      <c r="H361" s="7">
        <v>104</v>
      </c>
      <c r="I361" s="8">
        <v>0</v>
      </c>
      <c r="J361" s="7">
        <v>3633.7</v>
      </c>
      <c r="K361" s="7">
        <v>71.69</v>
      </c>
      <c r="L361" s="7">
        <v>2652.53</v>
      </c>
      <c r="M361" s="7">
        <v>140.69</v>
      </c>
    </row>
    <row r="362" spans="2:13" x14ac:dyDescent="0.3">
      <c r="B362" s="5">
        <v>45323</v>
      </c>
      <c r="C362" s="4" t="s">
        <v>28</v>
      </c>
      <c r="D362" s="4" t="s">
        <v>27</v>
      </c>
      <c r="E362" s="4" t="s">
        <v>22</v>
      </c>
      <c r="F362" s="4" t="s">
        <v>17</v>
      </c>
      <c r="G362" s="6">
        <v>44</v>
      </c>
      <c r="H362" s="7">
        <v>104</v>
      </c>
      <c r="I362" s="8">
        <v>0</v>
      </c>
      <c r="J362" s="7">
        <v>5094.42</v>
      </c>
      <c r="K362" s="7">
        <v>71.69</v>
      </c>
      <c r="L362" s="7">
        <v>3154.36</v>
      </c>
      <c r="M362" s="7">
        <v>431.07</v>
      </c>
    </row>
    <row r="363" spans="2:13" x14ac:dyDescent="0.3">
      <c r="B363" s="5">
        <v>45323</v>
      </c>
      <c r="C363" s="4" t="s">
        <v>28</v>
      </c>
      <c r="D363" s="4" t="s">
        <v>27</v>
      </c>
      <c r="E363" s="4" t="s">
        <v>22</v>
      </c>
      <c r="F363" s="4" t="s">
        <v>18</v>
      </c>
      <c r="G363" s="6">
        <v>16</v>
      </c>
      <c r="H363" s="7">
        <v>104</v>
      </c>
      <c r="I363" s="8">
        <v>0</v>
      </c>
      <c r="J363" s="7">
        <v>1865.54</v>
      </c>
      <c r="K363" s="7">
        <v>71.83</v>
      </c>
      <c r="L363" s="7">
        <v>1149.28</v>
      </c>
      <c r="M363" s="7">
        <v>191.35</v>
      </c>
    </row>
    <row r="364" spans="2:13" x14ac:dyDescent="0.3">
      <c r="B364" s="5">
        <v>45323</v>
      </c>
      <c r="C364" s="4" t="s">
        <v>28</v>
      </c>
      <c r="D364" s="4" t="s">
        <v>27</v>
      </c>
      <c r="E364" s="4" t="s">
        <v>22</v>
      </c>
      <c r="F364" s="4" t="s">
        <v>19</v>
      </c>
      <c r="G364" s="6">
        <v>17</v>
      </c>
      <c r="H364" s="7">
        <v>104</v>
      </c>
      <c r="I364" s="8">
        <v>0.01</v>
      </c>
      <c r="J364" s="7">
        <v>1962.32</v>
      </c>
      <c r="K364" s="7">
        <v>71.62</v>
      </c>
      <c r="L364" s="7">
        <v>1217.54</v>
      </c>
      <c r="M364" s="7">
        <v>210.38</v>
      </c>
    </row>
    <row r="365" spans="2:13" x14ac:dyDescent="0.3">
      <c r="B365" s="5">
        <v>45323</v>
      </c>
      <c r="C365" s="4" t="s">
        <v>29</v>
      </c>
      <c r="D365" s="4" t="s">
        <v>27</v>
      </c>
      <c r="E365" s="4" t="s">
        <v>16</v>
      </c>
      <c r="F365" s="4" t="s">
        <v>17</v>
      </c>
      <c r="G365" s="6">
        <v>228</v>
      </c>
      <c r="H365" s="7">
        <v>146</v>
      </c>
      <c r="I365" s="8">
        <v>0</v>
      </c>
      <c r="J365" s="7">
        <v>33055.379999999997</v>
      </c>
      <c r="K365" s="7">
        <v>102.93</v>
      </c>
      <c r="L365" s="7">
        <v>23468.04</v>
      </c>
      <c r="M365" s="7">
        <v>365.53</v>
      </c>
    </row>
    <row r="366" spans="2:13" x14ac:dyDescent="0.3">
      <c r="B366" s="5">
        <v>45323</v>
      </c>
      <c r="C366" s="4" t="s">
        <v>29</v>
      </c>
      <c r="D366" s="4" t="s">
        <v>27</v>
      </c>
      <c r="E366" s="4" t="s">
        <v>16</v>
      </c>
      <c r="F366" s="4" t="s">
        <v>18</v>
      </c>
      <c r="G366" s="6">
        <v>80</v>
      </c>
      <c r="H366" s="7">
        <v>146</v>
      </c>
      <c r="I366" s="8">
        <v>0</v>
      </c>
      <c r="J366" s="7">
        <v>11610.01</v>
      </c>
      <c r="K366" s="7">
        <v>103.03</v>
      </c>
      <c r="L366" s="7">
        <v>8242.4</v>
      </c>
      <c r="M366" s="7">
        <v>268.19</v>
      </c>
    </row>
    <row r="367" spans="2:13" x14ac:dyDescent="0.3">
      <c r="B367" s="5">
        <v>45323</v>
      </c>
      <c r="C367" s="4" t="s">
        <v>29</v>
      </c>
      <c r="D367" s="4" t="s">
        <v>27</v>
      </c>
      <c r="E367" s="4" t="s">
        <v>16</v>
      </c>
      <c r="F367" s="4" t="s">
        <v>19</v>
      </c>
      <c r="G367" s="6">
        <v>81</v>
      </c>
      <c r="H367" s="7">
        <v>146</v>
      </c>
      <c r="I367" s="8">
        <v>0.01</v>
      </c>
      <c r="J367" s="7">
        <v>11754.72</v>
      </c>
      <c r="K367" s="7">
        <v>102.83</v>
      </c>
      <c r="L367" s="7">
        <v>8329.23</v>
      </c>
      <c r="M367" s="7">
        <v>309.89999999999998</v>
      </c>
    </row>
    <row r="368" spans="2:13" x14ac:dyDescent="0.3">
      <c r="B368" s="5">
        <v>45323</v>
      </c>
      <c r="C368" s="4" t="s">
        <v>29</v>
      </c>
      <c r="D368" s="4" t="s">
        <v>27</v>
      </c>
      <c r="E368" s="4" t="s">
        <v>20</v>
      </c>
      <c r="F368" s="4" t="s">
        <v>17</v>
      </c>
      <c r="G368" s="6">
        <v>151</v>
      </c>
      <c r="H368" s="7">
        <v>146</v>
      </c>
      <c r="I368" s="8">
        <v>0.02</v>
      </c>
      <c r="J368" s="7">
        <v>18897</v>
      </c>
      <c r="K368" s="7">
        <v>103.14</v>
      </c>
      <c r="L368" s="7">
        <v>15574.14</v>
      </c>
      <c r="M368" s="7">
        <v>244.5</v>
      </c>
    </row>
    <row r="369" spans="2:13" x14ac:dyDescent="0.3">
      <c r="B369" s="5">
        <v>45323</v>
      </c>
      <c r="C369" s="4" t="s">
        <v>29</v>
      </c>
      <c r="D369" s="4" t="s">
        <v>27</v>
      </c>
      <c r="E369" s="4" t="s">
        <v>20</v>
      </c>
      <c r="F369" s="4" t="s">
        <v>18</v>
      </c>
      <c r="G369" s="6">
        <v>54</v>
      </c>
      <c r="H369" s="7">
        <v>146</v>
      </c>
      <c r="I369" s="8">
        <v>0.01</v>
      </c>
      <c r="J369" s="7">
        <v>6861.73</v>
      </c>
      <c r="K369" s="7">
        <v>103.03</v>
      </c>
      <c r="L369" s="7">
        <v>5563.62</v>
      </c>
      <c r="M369" s="7">
        <v>183.05</v>
      </c>
    </row>
    <row r="370" spans="2:13" x14ac:dyDescent="0.3">
      <c r="B370" s="5">
        <v>45323</v>
      </c>
      <c r="C370" s="4" t="s">
        <v>29</v>
      </c>
      <c r="D370" s="4" t="s">
        <v>27</v>
      </c>
      <c r="E370" s="4" t="s">
        <v>20</v>
      </c>
      <c r="F370" s="4" t="s">
        <v>19</v>
      </c>
      <c r="G370" s="6">
        <v>54</v>
      </c>
      <c r="H370" s="7">
        <v>146</v>
      </c>
      <c r="I370" s="8">
        <v>0.04</v>
      </c>
      <c r="J370" s="7">
        <v>6680.95</v>
      </c>
      <c r="K370" s="7">
        <v>102.72</v>
      </c>
      <c r="L370" s="7">
        <v>5546.88</v>
      </c>
      <c r="M370" s="7">
        <v>207.02</v>
      </c>
    </row>
    <row r="371" spans="2:13" x14ac:dyDescent="0.3">
      <c r="B371" s="5">
        <v>45323</v>
      </c>
      <c r="C371" s="4" t="s">
        <v>29</v>
      </c>
      <c r="D371" s="4" t="s">
        <v>27</v>
      </c>
      <c r="E371" s="4" t="s">
        <v>21</v>
      </c>
      <c r="F371" s="4" t="s">
        <v>17</v>
      </c>
      <c r="G371" s="6">
        <v>86</v>
      </c>
      <c r="H371" s="7">
        <v>146</v>
      </c>
      <c r="I371" s="8">
        <v>0.01</v>
      </c>
      <c r="J371" s="7">
        <v>11785.3</v>
      </c>
      <c r="K371" s="7">
        <v>103.24</v>
      </c>
      <c r="L371" s="7">
        <v>8878.64</v>
      </c>
      <c r="M371" s="7">
        <v>139.38999999999999</v>
      </c>
    </row>
    <row r="372" spans="2:13" x14ac:dyDescent="0.3">
      <c r="B372" s="5">
        <v>45323</v>
      </c>
      <c r="C372" s="4" t="s">
        <v>29</v>
      </c>
      <c r="D372" s="4" t="s">
        <v>27</v>
      </c>
      <c r="E372" s="4" t="s">
        <v>21</v>
      </c>
      <c r="F372" s="4" t="s">
        <v>18</v>
      </c>
      <c r="G372" s="6">
        <v>32</v>
      </c>
      <c r="H372" s="7">
        <v>146</v>
      </c>
      <c r="I372" s="8">
        <v>0.01</v>
      </c>
      <c r="J372" s="7">
        <v>4389.68</v>
      </c>
      <c r="K372" s="7">
        <v>103.14</v>
      </c>
      <c r="L372" s="7">
        <v>3300.48</v>
      </c>
      <c r="M372" s="7">
        <v>111.85</v>
      </c>
    </row>
    <row r="373" spans="2:13" x14ac:dyDescent="0.3">
      <c r="B373" s="5">
        <v>45323</v>
      </c>
      <c r="C373" s="4" t="s">
        <v>29</v>
      </c>
      <c r="D373" s="4" t="s">
        <v>27</v>
      </c>
      <c r="E373" s="4" t="s">
        <v>21</v>
      </c>
      <c r="F373" s="4" t="s">
        <v>19</v>
      </c>
      <c r="G373" s="6">
        <v>33</v>
      </c>
      <c r="H373" s="7">
        <v>146</v>
      </c>
      <c r="I373" s="8">
        <v>0</v>
      </c>
      <c r="J373" s="7">
        <v>4572.5200000000004</v>
      </c>
      <c r="K373" s="7">
        <v>102.72</v>
      </c>
      <c r="L373" s="7">
        <v>3389.76</v>
      </c>
      <c r="M373" s="7">
        <v>127.16</v>
      </c>
    </row>
    <row r="374" spans="2:13" x14ac:dyDescent="0.3">
      <c r="B374" s="5">
        <v>45323</v>
      </c>
      <c r="C374" s="4" t="s">
        <v>29</v>
      </c>
      <c r="D374" s="4" t="s">
        <v>27</v>
      </c>
      <c r="E374" s="4" t="s">
        <v>22</v>
      </c>
      <c r="F374" s="4" t="s">
        <v>17</v>
      </c>
      <c r="G374" s="6">
        <v>41</v>
      </c>
      <c r="H374" s="7">
        <v>146</v>
      </c>
      <c r="I374" s="8">
        <v>0.01</v>
      </c>
      <c r="J374" s="7">
        <v>6657.43</v>
      </c>
      <c r="K374" s="7">
        <v>103.24</v>
      </c>
      <c r="L374" s="7">
        <v>4232.84</v>
      </c>
      <c r="M374" s="7">
        <v>413.27</v>
      </c>
    </row>
    <row r="375" spans="2:13" x14ac:dyDescent="0.3">
      <c r="B375" s="5">
        <v>45323</v>
      </c>
      <c r="C375" s="4" t="s">
        <v>29</v>
      </c>
      <c r="D375" s="4" t="s">
        <v>27</v>
      </c>
      <c r="E375" s="4" t="s">
        <v>22</v>
      </c>
      <c r="F375" s="4" t="s">
        <v>18</v>
      </c>
      <c r="G375" s="6">
        <v>15</v>
      </c>
      <c r="H375" s="7">
        <v>146</v>
      </c>
      <c r="I375" s="8">
        <v>0.01</v>
      </c>
      <c r="J375" s="7">
        <v>2442.98</v>
      </c>
      <c r="K375" s="7">
        <v>102.93</v>
      </c>
      <c r="L375" s="7">
        <v>1543.95</v>
      </c>
      <c r="M375" s="7">
        <v>181.18</v>
      </c>
    </row>
    <row r="376" spans="2:13" x14ac:dyDescent="0.3">
      <c r="B376" s="5">
        <v>45323</v>
      </c>
      <c r="C376" s="4" t="s">
        <v>29</v>
      </c>
      <c r="D376" s="4" t="s">
        <v>27</v>
      </c>
      <c r="E376" s="4" t="s">
        <v>22</v>
      </c>
      <c r="F376" s="4" t="s">
        <v>19</v>
      </c>
      <c r="G376" s="6">
        <v>15</v>
      </c>
      <c r="H376" s="7">
        <v>146</v>
      </c>
      <c r="I376" s="8">
        <v>0.01</v>
      </c>
      <c r="J376" s="7">
        <v>2433.21</v>
      </c>
      <c r="K376" s="7">
        <v>103.24</v>
      </c>
      <c r="L376" s="7">
        <v>1548.6</v>
      </c>
      <c r="M376" s="7">
        <v>182.65</v>
      </c>
    </row>
    <row r="377" spans="2:13" x14ac:dyDescent="0.3">
      <c r="B377" s="5">
        <v>45323</v>
      </c>
      <c r="C377" s="4" t="s">
        <v>30</v>
      </c>
      <c r="D377" s="4" t="s">
        <v>27</v>
      </c>
      <c r="E377" s="4" t="s">
        <v>16</v>
      </c>
      <c r="F377" s="4" t="s">
        <v>17</v>
      </c>
      <c r="G377" s="6">
        <v>311</v>
      </c>
      <c r="H377" s="7">
        <v>92</v>
      </c>
      <c r="I377" s="8">
        <v>0.01</v>
      </c>
      <c r="J377" s="7">
        <v>28383.3</v>
      </c>
      <c r="K377" s="7">
        <v>64.13</v>
      </c>
      <c r="L377" s="7">
        <v>19944.43</v>
      </c>
      <c r="M377" s="7">
        <v>510.54</v>
      </c>
    </row>
    <row r="378" spans="2:13" x14ac:dyDescent="0.3">
      <c r="B378" s="5">
        <v>45323</v>
      </c>
      <c r="C378" s="4" t="s">
        <v>30</v>
      </c>
      <c r="D378" s="4" t="s">
        <v>27</v>
      </c>
      <c r="E378" s="4" t="s">
        <v>16</v>
      </c>
      <c r="F378" s="4" t="s">
        <v>18</v>
      </c>
      <c r="G378" s="6">
        <v>119</v>
      </c>
      <c r="H378" s="7">
        <v>92</v>
      </c>
      <c r="I378" s="8">
        <v>0.01</v>
      </c>
      <c r="J378" s="7">
        <v>10762.21</v>
      </c>
      <c r="K378" s="7">
        <v>64</v>
      </c>
      <c r="L378" s="7">
        <v>7616</v>
      </c>
      <c r="M378" s="7">
        <v>409.46</v>
      </c>
    </row>
    <row r="379" spans="2:13" x14ac:dyDescent="0.3">
      <c r="B379" s="5">
        <v>45323</v>
      </c>
      <c r="C379" s="4" t="s">
        <v>30</v>
      </c>
      <c r="D379" s="4" t="s">
        <v>27</v>
      </c>
      <c r="E379" s="4" t="s">
        <v>16</v>
      </c>
      <c r="F379" s="4" t="s">
        <v>19</v>
      </c>
      <c r="G379" s="6">
        <v>115</v>
      </c>
      <c r="H379" s="7">
        <v>92</v>
      </c>
      <c r="I379" s="8">
        <v>0.01</v>
      </c>
      <c r="J379" s="7">
        <v>10547.96</v>
      </c>
      <c r="K379" s="7">
        <v>63.75</v>
      </c>
      <c r="L379" s="7">
        <v>7331.25</v>
      </c>
      <c r="M379" s="7">
        <v>444.02</v>
      </c>
    </row>
    <row r="380" spans="2:13" x14ac:dyDescent="0.3">
      <c r="B380" s="5">
        <v>45323</v>
      </c>
      <c r="C380" s="4" t="s">
        <v>30</v>
      </c>
      <c r="D380" s="4" t="s">
        <v>27</v>
      </c>
      <c r="E380" s="4" t="s">
        <v>20</v>
      </c>
      <c r="F380" s="4" t="s">
        <v>17</v>
      </c>
      <c r="G380" s="6">
        <v>219</v>
      </c>
      <c r="H380" s="7">
        <v>92</v>
      </c>
      <c r="I380" s="8">
        <v>0.03</v>
      </c>
      <c r="J380" s="7">
        <v>17286.03</v>
      </c>
      <c r="K380" s="7">
        <v>64.13</v>
      </c>
      <c r="L380" s="7">
        <v>14044.47</v>
      </c>
      <c r="M380" s="7">
        <v>354.96</v>
      </c>
    </row>
    <row r="381" spans="2:13" x14ac:dyDescent="0.3">
      <c r="B381" s="5">
        <v>45323</v>
      </c>
      <c r="C381" s="4" t="s">
        <v>30</v>
      </c>
      <c r="D381" s="4" t="s">
        <v>27</v>
      </c>
      <c r="E381" s="4" t="s">
        <v>20</v>
      </c>
      <c r="F381" s="4" t="s">
        <v>18</v>
      </c>
      <c r="G381" s="6">
        <v>80</v>
      </c>
      <c r="H381" s="7">
        <v>92</v>
      </c>
      <c r="I381" s="8">
        <v>0</v>
      </c>
      <c r="J381" s="7">
        <v>6476.74</v>
      </c>
      <c r="K381" s="7">
        <v>63.94</v>
      </c>
      <c r="L381" s="7">
        <v>5115.2</v>
      </c>
      <c r="M381" s="7">
        <v>270.91000000000003</v>
      </c>
    </row>
    <row r="382" spans="2:13" x14ac:dyDescent="0.3">
      <c r="B382" s="5">
        <v>45323</v>
      </c>
      <c r="C382" s="4" t="s">
        <v>30</v>
      </c>
      <c r="D382" s="4" t="s">
        <v>27</v>
      </c>
      <c r="E382" s="4" t="s">
        <v>20</v>
      </c>
      <c r="F382" s="4" t="s">
        <v>19</v>
      </c>
      <c r="G382" s="6">
        <v>76</v>
      </c>
      <c r="H382" s="7">
        <v>92</v>
      </c>
      <c r="I382" s="8">
        <v>0.01</v>
      </c>
      <c r="J382" s="7">
        <v>6116.04</v>
      </c>
      <c r="K382" s="7">
        <v>64</v>
      </c>
      <c r="L382" s="7">
        <v>4864</v>
      </c>
      <c r="M382" s="7">
        <v>303.81</v>
      </c>
    </row>
    <row r="383" spans="2:13" x14ac:dyDescent="0.3">
      <c r="B383" s="5">
        <v>45323</v>
      </c>
      <c r="C383" s="4" t="s">
        <v>30</v>
      </c>
      <c r="D383" s="4" t="s">
        <v>27</v>
      </c>
      <c r="E383" s="4" t="s">
        <v>21</v>
      </c>
      <c r="F383" s="4" t="s">
        <v>17</v>
      </c>
      <c r="G383" s="6">
        <v>133</v>
      </c>
      <c r="H383" s="7">
        <v>92</v>
      </c>
      <c r="I383" s="8">
        <v>0.01</v>
      </c>
      <c r="J383" s="7">
        <v>11554.27</v>
      </c>
      <c r="K383" s="7">
        <v>64.069999999999993</v>
      </c>
      <c r="L383" s="7">
        <v>8521.31</v>
      </c>
      <c r="M383" s="7">
        <v>208.12</v>
      </c>
    </row>
    <row r="384" spans="2:13" x14ac:dyDescent="0.3">
      <c r="B384" s="5">
        <v>45323</v>
      </c>
      <c r="C384" s="4" t="s">
        <v>30</v>
      </c>
      <c r="D384" s="4" t="s">
        <v>27</v>
      </c>
      <c r="E384" s="4" t="s">
        <v>21</v>
      </c>
      <c r="F384" s="4" t="s">
        <v>18</v>
      </c>
      <c r="G384" s="6">
        <v>49</v>
      </c>
      <c r="H384" s="7">
        <v>92</v>
      </c>
      <c r="I384" s="8">
        <v>0.01</v>
      </c>
      <c r="J384" s="7">
        <v>4235.6099999999997</v>
      </c>
      <c r="K384" s="7">
        <v>64</v>
      </c>
      <c r="L384" s="7">
        <v>3136</v>
      </c>
      <c r="M384" s="7">
        <v>169.27</v>
      </c>
    </row>
    <row r="385" spans="2:13" x14ac:dyDescent="0.3">
      <c r="B385" s="5">
        <v>45323</v>
      </c>
      <c r="C385" s="4" t="s">
        <v>30</v>
      </c>
      <c r="D385" s="4" t="s">
        <v>27</v>
      </c>
      <c r="E385" s="4" t="s">
        <v>21</v>
      </c>
      <c r="F385" s="4" t="s">
        <v>19</v>
      </c>
      <c r="G385" s="6">
        <v>48</v>
      </c>
      <c r="H385" s="7">
        <v>92</v>
      </c>
      <c r="I385" s="8">
        <v>0.01</v>
      </c>
      <c r="J385" s="7">
        <v>4161.7</v>
      </c>
      <c r="K385" s="7">
        <v>64.13</v>
      </c>
      <c r="L385" s="7">
        <v>3078.24</v>
      </c>
      <c r="M385" s="7">
        <v>184.58</v>
      </c>
    </row>
    <row r="386" spans="2:13" x14ac:dyDescent="0.3">
      <c r="B386" s="5">
        <v>45323</v>
      </c>
      <c r="C386" s="4" t="s">
        <v>30</v>
      </c>
      <c r="D386" s="4" t="s">
        <v>27</v>
      </c>
      <c r="E386" s="4" t="s">
        <v>22</v>
      </c>
      <c r="F386" s="4" t="s">
        <v>17</v>
      </c>
      <c r="G386" s="6">
        <v>57</v>
      </c>
      <c r="H386" s="7">
        <v>92</v>
      </c>
      <c r="I386" s="8">
        <v>0.01</v>
      </c>
      <c r="J386" s="7">
        <v>5802.92</v>
      </c>
      <c r="K386" s="7">
        <v>63.94</v>
      </c>
      <c r="L386" s="7">
        <v>3644.58</v>
      </c>
      <c r="M386" s="7">
        <v>581.46</v>
      </c>
    </row>
    <row r="387" spans="2:13" x14ac:dyDescent="0.3">
      <c r="B387" s="5">
        <v>45323</v>
      </c>
      <c r="C387" s="4" t="s">
        <v>30</v>
      </c>
      <c r="D387" s="4" t="s">
        <v>27</v>
      </c>
      <c r="E387" s="4" t="s">
        <v>22</v>
      </c>
      <c r="F387" s="4" t="s">
        <v>18</v>
      </c>
      <c r="G387" s="6">
        <v>21</v>
      </c>
      <c r="H387" s="7">
        <v>92</v>
      </c>
      <c r="I387" s="8">
        <v>0.01</v>
      </c>
      <c r="J387" s="7">
        <v>2135.79</v>
      </c>
      <c r="K387" s="7">
        <v>64</v>
      </c>
      <c r="L387" s="7">
        <v>1344</v>
      </c>
      <c r="M387" s="7">
        <v>251.15</v>
      </c>
    </row>
    <row r="388" spans="2:13" x14ac:dyDescent="0.3">
      <c r="B388" s="5">
        <v>45323</v>
      </c>
      <c r="C388" s="4" t="s">
        <v>30</v>
      </c>
      <c r="D388" s="4" t="s">
        <v>27</v>
      </c>
      <c r="E388" s="4" t="s">
        <v>22</v>
      </c>
      <c r="F388" s="4" t="s">
        <v>19</v>
      </c>
      <c r="G388" s="6">
        <v>20</v>
      </c>
      <c r="H388" s="7">
        <v>92</v>
      </c>
      <c r="I388" s="8">
        <v>0</v>
      </c>
      <c r="J388" s="7">
        <v>2056.6799999999998</v>
      </c>
      <c r="K388" s="7">
        <v>64</v>
      </c>
      <c r="L388" s="7">
        <v>1280</v>
      </c>
      <c r="M388" s="7">
        <v>247.75</v>
      </c>
    </row>
    <row r="389" spans="2:13" x14ac:dyDescent="0.3">
      <c r="B389" s="5">
        <v>45323</v>
      </c>
      <c r="C389" s="4" t="s">
        <v>31</v>
      </c>
      <c r="D389" s="4" t="s">
        <v>32</v>
      </c>
      <c r="E389" s="4" t="s">
        <v>16</v>
      </c>
      <c r="F389" s="4" t="s">
        <v>17</v>
      </c>
      <c r="G389" s="6">
        <v>591</v>
      </c>
      <c r="H389" s="7">
        <v>78</v>
      </c>
      <c r="I389" s="8">
        <v>0.01</v>
      </c>
      <c r="J389" s="7">
        <v>45545.33</v>
      </c>
      <c r="K389" s="7">
        <v>56.61</v>
      </c>
      <c r="L389" s="7">
        <v>33456.51</v>
      </c>
      <c r="M389" s="7">
        <v>936.14</v>
      </c>
    </row>
    <row r="390" spans="2:13" x14ac:dyDescent="0.3">
      <c r="B390" s="5">
        <v>45323</v>
      </c>
      <c r="C390" s="4" t="s">
        <v>31</v>
      </c>
      <c r="D390" s="4" t="s">
        <v>32</v>
      </c>
      <c r="E390" s="4" t="s">
        <v>16</v>
      </c>
      <c r="F390" s="4" t="s">
        <v>18</v>
      </c>
      <c r="G390" s="6">
        <v>224</v>
      </c>
      <c r="H390" s="7">
        <v>78</v>
      </c>
      <c r="I390" s="8">
        <v>0.01</v>
      </c>
      <c r="J390" s="7">
        <v>17314.89</v>
      </c>
      <c r="K390" s="7">
        <v>56.66</v>
      </c>
      <c r="L390" s="7">
        <v>12691.84</v>
      </c>
      <c r="M390" s="7">
        <v>779.88</v>
      </c>
    </row>
    <row r="391" spans="2:13" x14ac:dyDescent="0.3">
      <c r="B391" s="5">
        <v>45323</v>
      </c>
      <c r="C391" s="4" t="s">
        <v>31</v>
      </c>
      <c r="D391" s="4" t="s">
        <v>32</v>
      </c>
      <c r="E391" s="4" t="s">
        <v>16</v>
      </c>
      <c r="F391" s="4" t="s">
        <v>19</v>
      </c>
      <c r="G391" s="6">
        <v>221</v>
      </c>
      <c r="H391" s="7">
        <v>78</v>
      </c>
      <c r="I391" s="8">
        <v>0</v>
      </c>
      <c r="J391" s="7">
        <v>17169.12</v>
      </c>
      <c r="K391" s="7">
        <v>56.49</v>
      </c>
      <c r="L391" s="7">
        <v>12484.29</v>
      </c>
      <c r="M391" s="7">
        <v>843.8</v>
      </c>
    </row>
    <row r="392" spans="2:13" x14ac:dyDescent="0.3">
      <c r="B392" s="5">
        <v>45323</v>
      </c>
      <c r="C392" s="4" t="s">
        <v>31</v>
      </c>
      <c r="D392" s="4" t="s">
        <v>32</v>
      </c>
      <c r="E392" s="4" t="s">
        <v>20</v>
      </c>
      <c r="F392" s="4" t="s">
        <v>17</v>
      </c>
      <c r="G392" s="6">
        <v>428</v>
      </c>
      <c r="H392" s="7">
        <v>78</v>
      </c>
      <c r="I392" s="8">
        <v>0.04</v>
      </c>
      <c r="J392" s="7">
        <v>28119.25</v>
      </c>
      <c r="K392" s="7">
        <v>56.55</v>
      </c>
      <c r="L392" s="7">
        <v>24203.4</v>
      </c>
      <c r="M392" s="7">
        <v>697.13</v>
      </c>
    </row>
    <row r="393" spans="2:13" x14ac:dyDescent="0.3">
      <c r="B393" s="5">
        <v>45323</v>
      </c>
      <c r="C393" s="4" t="s">
        <v>31</v>
      </c>
      <c r="D393" s="4" t="s">
        <v>32</v>
      </c>
      <c r="E393" s="4" t="s">
        <v>20</v>
      </c>
      <c r="F393" s="4" t="s">
        <v>18</v>
      </c>
      <c r="G393" s="6">
        <v>155</v>
      </c>
      <c r="H393" s="7">
        <v>78</v>
      </c>
      <c r="I393" s="8">
        <v>0.03</v>
      </c>
      <c r="J393" s="7">
        <v>10361.299999999999</v>
      </c>
      <c r="K393" s="7">
        <v>56.49</v>
      </c>
      <c r="L393" s="7">
        <v>8755.9500000000007</v>
      </c>
      <c r="M393" s="7">
        <v>518.04</v>
      </c>
    </row>
    <row r="394" spans="2:13" x14ac:dyDescent="0.3">
      <c r="B394" s="5">
        <v>45323</v>
      </c>
      <c r="C394" s="4" t="s">
        <v>31</v>
      </c>
      <c r="D394" s="4" t="s">
        <v>32</v>
      </c>
      <c r="E394" s="4" t="s">
        <v>20</v>
      </c>
      <c r="F394" s="4" t="s">
        <v>19</v>
      </c>
      <c r="G394" s="6">
        <v>157</v>
      </c>
      <c r="H394" s="7">
        <v>78</v>
      </c>
      <c r="I394" s="8">
        <v>0.01</v>
      </c>
      <c r="J394" s="7">
        <v>10668.6</v>
      </c>
      <c r="K394" s="7">
        <v>56.38</v>
      </c>
      <c r="L394" s="7">
        <v>8851.66</v>
      </c>
      <c r="M394" s="7">
        <v>623.32000000000005</v>
      </c>
    </row>
    <row r="395" spans="2:13" x14ac:dyDescent="0.3">
      <c r="B395" s="5">
        <v>45323</v>
      </c>
      <c r="C395" s="4" t="s">
        <v>31</v>
      </c>
      <c r="D395" s="4" t="s">
        <v>32</v>
      </c>
      <c r="E395" s="4" t="s">
        <v>21</v>
      </c>
      <c r="F395" s="4" t="s">
        <v>17</v>
      </c>
      <c r="G395" s="6">
        <v>254</v>
      </c>
      <c r="H395" s="7">
        <v>78</v>
      </c>
      <c r="I395" s="8">
        <v>0.01</v>
      </c>
      <c r="J395" s="7">
        <v>18483.669999999998</v>
      </c>
      <c r="K395" s="7">
        <v>56.55</v>
      </c>
      <c r="L395" s="7">
        <v>14363.7</v>
      </c>
      <c r="M395" s="7">
        <v>407.62</v>
      </c>
    </row>
    <row r="396" spans="2:13" x14ac:dyDescent="0.3">
      <c r="B396" s="5">
        <v>45323</v>
      </c>
      <c r="C396" s="4" t="s">
        <v>31</v>
      </c>
      <c r="D396" s="4" t="s">
        <v>32</v>
      </c>
      <c r="E396" s="4" t="s">
        <v>21</v>
      </c>
      <c r="F396" s="4" t="s">
        <v>18</v>
      </c>
      <c r="G396" s="6">
        <v>90</v>
      </c>
      <c r="H396" s="7">
        <v>78</v>
      </c>
      <c r="I396" s="8">
        <v>0.01</v>
      </c>
      <c r="J396" s="7">
        <v>6602.24</v>
      </c>
      <c r="K396" s="7">
        <v>56.55</v>
      </c>
      <c r="L396" s="7">
        <v>5089.5</v>
      </c>
      <c r="M396" s="7">
        <v>311.81</v>
      </c>
    </row>
    <row r="397" spans="2:13" x14ac:dyDescent="0.3">
      <c r="B397" s="5">
        <v>45323</v>
      </c>
      <c r="C397" s="4" t="s">
        <v>31</v>
      </c>
      <c r="D397" s="4" t="s">
        <v>32</v>
      </c>
      <c r="E397" s="4" t="s">
        <v>21</v>
      </c>
      <c r="F397" s="4" t="s">
        <v>19</v>
      </c>
      <c r="G397" s="6">
        <v>93</v>
      </c>
      <c r="H397" s="7">
        <v>78</v>
      </c>
      <c r="I397" s="8">
        <v>0</v>
      </c>
      <c r="J397" s="7">
        <v>6870.63</v>
      </c>
      <c r="K397" s="7">
        <v>56.61</v>
      </c>
      <c r="L397" s="7">
        <v>5264.73</v>
      </c>
      <c r="M397" s="7">
        <v>356.53</v>
      </c>
    </row>
    <row r="398" spans="2:13" x14ac:dyDescent="0.3">
      <c r="B398" s="5">
        <v>45323</v>
      </c>
      <c r="C398" s="4" t="s">
        <v>31</v>
      </c>
      <c r="D398" s="4" t="s">
        <v>32</v>
      </c>
      <c r="E398" s="4" t="s">
        <v>22</v>
      </c>
      <c r="F398" s="4" t="s">
        <v>17</v>
      </c>
      <c r="G398" s="6">
        <v>111</v>
      </c>
      <c r="H398" s="7">
        <v>78</v>
      </c>
      <c r="I398" s="8">
        <v>0.01</v>
      </c>
      <c r="J398" s="7">
        <v>9580.7900000000009</v>
      </c>
      <c r="K398" s="7">
        <v>56.49</v>
      </c>
      <c r="L398" s="7">
        <v>6270.39</v>
      </c>
      <c r="M398" s="7">
        <v>1127.83</v>
      </c>
    </row>
    <row r="399" spans="2:13" x14ac:dyDescent="0.3">
      <c r="B399" s="5">
        <v>45323</v>
      </c>
      <c r="C399" s="4" t="s">
        <v>31</v>
      </c>
      <c r="D399" s="4" t="s">
        <v>32</v>
      </c>
      <c r="E399" s="4" t="s">
        <v>22</v>
      </c>
      <c r="F399" s="4" t="s">
        <v>18</v>
      </c>
      <c r="G399" s="6">
        <v>42</v>
      </c>
      <c r="H399" s="7">
        <v>78</v>
      </c>
      <c r="I399" s="8">
        <v>0.01</v>
      </c>
      <c r="J399" s="7">
        <v>3599.63</v>
      </c>
      <c r="K399" s="7">
        <v>56.49</v>
      </c>
      <c r="L399" s="7">
        <v>2372.58</v>
      </c>
      <c r="M399" s="7">
        <v>492.3</v>
      </c>
    </row>
    <row r="400" spans="2:13" x14ac:dyDescent="0.3">
      <c r="B400" s="5">
        <v>45323</v>
      </c>
      <c r="C400" s="4" t="s">
        <v>31</v>
      </c>
      <c r="D400" s="4" t="s">
        <v>32</v>
      </c>
      <c r="E400" s="4" t="s">
        <v>22</v>
      </c>
      <c r="F400" s="4" t="s">
        <v>19</v>
      </c>
      <c r="G400" s="6">
        <v>40</v>
      </c>
      <c r="H400" s="7">
        <v>78</v>
      </c>
      <c r="I400" s="8">
        <v>0.01</v>
      </c>
      <c r="J400" s="7">
        <v>3473.38</v>
      </c>
      <c r="K400" s="7">
        <v>56.49</v>
      </c>
      <c r="L400" s="7">
        <v>2259.6</v>
      </c>
      <c r="M400" s="7">
        <v>497.49</v>
      </c>
    </row>
    <row r="401" spans="2:13" x14ac:dyDescent="0.3">
      <c r="B401" s="5">
        <v>45323</v>
      </c>
      <c r="C401" s="4" t="s">
        <v>33</v>
      </c>
      <c r="D401" s="4" t="s">
        <v>32</v>
      </c>
      <c r="E401" s="4" t="s">
        <v>16</v>
      </c>
      <c r="F401" s="4" t="s">
        <v>17</v>
      </c>
      <c r="G401" s="6">
        <v>549</v>
      </c>
      <c r="H401" s="7">
        <v>124</v>
      </c>
      <c r="I401" s="8">
        <v>0.01</v>
      </c>
      <c r="J401" s="7">
        <v>67261.27</v>
      </c>
      <c r="K401" s="7">
        <v>89.46</v>
      </c>
      <c r="L401" s="7">
        <v>49113.54</v>
      </c>
      <c r="M401" s="7">
        <v>904.75</v>
      </c>
    </row>
    <row r="402" spans="2:13" x14ac:dyDescent="0.3">
      <c r="B402" s="5">
        <v>45323</v>
      </c>
      <c r="C402" s="4" t="s">
        <v>33</v>
      </c>
      <c r="D402" s="4" t="s">
        <v>32</v>
      </c>
      <c r="E402" s="4" t="s">
        <v>16</v>
      </c>
      <c r="F402" s="4" t="s">
        <v>18</v>
      </c>
      <c r="G402" s="6">
        <v>197</v>
      </c>
      <c r="H402" s="7">
        <v>124</v>
      </c>
      <c r="I402" s="8">
        <v>0</v>
      </c>
      <c r="J402" s="7">
        <v>24403.57</v>
      </c>
      <c r="K402" s="7">
        <v>89.55</v>
      </c>
      <c r="L402" s="7">
        <v>17641.349999999999</v>
      </c>
      <c r="M402" s="7">
        <v>649.71</v>
      </c>
    </row>
    <row r="403" spans="2:13" x14ac:dyDescent="0.3">
      <c r="B403" s="5">
        <v>45323</v>
      </c>
      <c r="C403" s="4" t="s">
        <v>33</v>
      </c>
      <c r="D403" s="4" t="s">
        <v>32</v>
      </c>
      <c r="E403" s="4" t="s">
        <v>16</v>
      </c>
      <c r="F403" s="4" t="s">
        <v>19</v>
      </c>
      <c r="G403" s="6">
        <v>194</v>
      </c>
      <c r="H403" s="7">
        <v>124</v>
      </c>
      <c r="I403" s="8">
        <v>0</v>
      </c>
      <c r="J403" s="7">
        <v>24031.66</v>
      </c>
      <c r="K403" s="7">
        <v>89.19</v>
      </c>
      <c r="L403" s="7">
        <v>17302.86</v>
      </c>
      <c r="M403" s="7">
        <v>763.41</v>
      </c>
    </row>
    <row r="404" spans="2:13" x14ac:dyDescent="0.3">
      <c r="B404" s="5">
        <v>45323</v>
      </c>
      <c r="C404" s="4" t="s">
        <v>33</v>
      </c>
      <c r="D404" s="4" t="s">
        <v>32</v>
      </c>
      <c r="E404" s="4" t="s">
        <v>20</v>
      </c>
      <c r="F404" s="4" t="s">
        <v>17</v>
      </c>
      <c r="G404" s="6">
        <v>366</v>
      </c>
      <c r="H404" s="7">
        <v>124</v>
      </c>
      <c r="I404" s="8">
        <v>0.01</v>
      </c>
      <c r="J404" s="7">
        <v>39578.800000000003</v>
      </c>
      <c r="K404" s="7">
        <v>89.37</v>
      </c>
      <c r="L404" s="7">
        <v>32709.42</v>
      </c>
      <c r="M404" s="7">
        <v>583.84</v>
      </c>
    </row>
    <row r="405" spans="2:13" x14ac:dyDescent="0.3">
      <c r="B405" s="5">
        <v>45323</v>
      </c>
      <c r="C405" s="4" t="s">
        <v>33</v>
      </c>
      <c r="D405" s="4" t="s">
        <v>32</v>
      </c>
      <c r="E405" s="4" t="s">
        <v>20</v>
      </c>
      <c r="F405" s="4" t="s">
        <v>18</v>
      </c>
      <c r="G405" s="6">
        <v>139</v>
      </c>
      <c r="H405" s="7">
        <v>124</v>
      </c>
      <c r="I405" s="8">
        <v>0.02</v>
      </c>
      <c r="J405" s="7">
        <v>14819.73</v>
      </c>
      <c r="K405" s="7">
        <v>89.19</v>
      </c>
      <c r="L405" s="7">
        <v>12397.41</v>
      </c>
      <c r="M405" s="7">
        <v>475.44</v>
      </c>
    </row>
    <row r="406" spans="2:13" x14ac:dyDescent="0.3">
      <c r="B406" s="5">
        <v>45323</v>
      </c>
      <c r="C406" s="4" t="s">
        <v>33</v>
      </c>
      <c r="D406" s="4" t="s">
        <v>32</v>
      </c>
      <c r="E406" s="4" t="s">
        <v>20</v>
      </c>
      <c r="F406" s="4" t="s">
        <v>19</v>
      </c>
      <c r="G406" s="6">
        <v>131</v>
      </c>
      <c r="H406" s="7">
        <v>124</v>
      </c>
      <c r="I406" s="8">
        <v>0.01</v>
      </c>
      <c r="J406" s="7">
        <v>14080.3</v>
      </c>
      <c r="K406" s="7">
        <v>89.28</v>
      </c>
      <c r="L406" s="7">
        <v>11695.68</v>
      </c>
      <c r="M406" s="7">
        <v>518.04999999999995</v>
      </c>
    </row>
    <row r="407" spans="2:13" x14ac:dyDescent="0.3">
      <c r="B407" s="5">
        <v>45323</v>
      </c>
      <c r="C407" s="4" t="s">
        <v>33</v>
      </c>
      <c r="D407" s="4" t="s">
        <v>32</v>
      </c>
      <c r="E407" s="4" t="s">
        <v>21</v>
      </c>
      <c r="F407" s="4" t="s">
        <v>17</v>
      </c>
      <c r="G407" s="6">
        <v>212</v>
      </c>
      <c r="H407" s="7">
        <v>124</v>
      </c>
      <c r="I407" s="8">
        <v>0</v>
      </c>
      <c r="J407" s="7">
        <v>25023.55</v>
      </c>
      <c r="K407" s="7">
        <v>89.19</v>
      </c>
      <c r="L407" s="7">
        <v>18908.28</v>
      </c>
      <c r="M407" s="7">
        <v>344.29</v>
      </c>
    </row>
    <row r="408" spans="2:13" x14ac:dyDescent="0.3">
      <c r="B408" s="5">
        <v>45323</v>
      </c>
      <c r="C408" s="4" t="s">
        <v>33</v>
      </c>
      <c r="D408" s="4" t="s">
        <v>32</v>
      </c>
      <c r="E408" s="4" t="s">
        <v>21</v>
      </c>
      <c r="F408" s="4" t="s">
        <v>18</v>
      </c>
      <c r="G408" s="6">
        <v>79</v>
      </c>
      <c r="H408" s="7">
        <v>124</v>
      </c>
      <c r="I408" s="8">
        <v>0</v>
      </c>
      <c r="J408" s="7">
        <v>9269.01</v>
      </c>
      <c r="K408" s="7">
        <v>89.1</v>
      </c>
      <c r="L408" s="7">
        <v>7038.9</v>
      </c>
      <c r="M408" s="7">
        <v>266.18</v>
      </c>
    </row>
    <row r="409" spans="2:13" x14ac:dyDescent="0.3">
      <c r="B409" s="5">
        <v>45323</v>
      </c>
      <c r="C409" s="4" t="s">
        <v>33</v>
      </c>
      <c r="D409" s="4" t="s">
        <v>32</v>
      </c>
      <c r="E409" s="4" t="s">
        <v>21</v>
      </c>
      <c r="F409" s="4" t="s">
        <v>19</v>
      </c>
      <c r="G409" s="6">
        <v>81</v>
      </c>
      <c r="H409" s="7">
        <v>124</v>
      </c>
      <c r="I409" s="8">
        <v>0.01</v>
      </c>
      <c r="J409" s="7">
        <v>9427.6</v>
      </c>
      <c r="K409" s="7">
        <v>89.19</v>
      </c>
      <c r="L409" s="7">
        <v>7224.39</v>
      </c>
      <c r="M409" s="7">
        <v>325.06</v>
      </c>
    </row>
    <row r="410" spans="2:13" x14ac:dyDescent="0.3">
      <c r="B410" s="5">
        <v>45323</v>
      </c>
      <c r="C410" s="4" t="s">
        <v>33</v>
      </c>
      <c r="D410" s="4" t="s">
        <v>32</v>
      </c>
      <c r="E410" s="4" t="s">
        <v>22</v>
      </c>
      <c r="F410" s="4" t="s">
        <v>17</v>
      </c>
      <c r="G410" s="6">
        <v>98</v>
      </c>
      <c r="H410" s="7">
        <v>124</v>
      </c>
      <c r="I410" s="8">
        <v>0.01</v>
      </c>
      <c r="J410" s="7">
        <v>13460.36</v>
      </c>
      <c r="K410" s="7">
        <v>89.55</v>
      </c>
      <c r="L410" s="7">
        <v>8775.9</v>
      </c>
      <c r="M410" s="7">
        <v>977.92</v>
      </c>
    </row>
    <row r="411" spans="2:13" x14ac:dyDescent="0.3">
      <c r="B411" s="5">
        <v>45323</v>
      </c>
      <c r="C411" s="4" t="s">
        <v>33</v>
      </c>
      <c r="D411" s="4" t="s">
        <v>32</v>
      </c>
      <c r="E411" s="4" t="s">
        <v>22</v>
      </c>
      <c r="F411" s="4" t="s">
        <v>18</v>
      </c>
      <c r="G411" s="6">
        <v>37</v>
      </c>
      <c r="H411" s="7">
        <v>124</v>
      </c>
      <c r="I411" s="8">
        <v>0.01</v>
      </c>
      <c r="J411" s="7">
        <v>5071.6899999999996</v>
      </c>
      <c r="K411" s="7">
        <v>89.28</v>
      </c>
      <c r="L411" s="7">
        <v>3303.36</v>
      </c>
      <c r="M411" s="7">
        <v>450.43</v>
      </c>
    </row>
    <row r="412" spans="2:13" x14ac:dyDescent="0.3">
      <c r="B412" s="5">
        <v>45323</v>
      </c>
      <c r="C412" s="4" t="s">
        <v>33</v>
      </c>
      <c r="D412" s="4" t="s">
        <v>32</v>
      </c>
      <c r="E412" s="4" t="s">
        <v>22</v>
      </c>
      <c r="F412" s="4" t="s">
        <v>19</v>
      </c>
      <c r="G412" s="6">
        <v>37</v>
      </c>
      <c r="H412" s="7">
        <v>124</v>
      </c>
      <c r="I412" s="8">
        <v>0.01</v>
      </c>
      <c r="J412" s="7">
        <v>5097.53</v>
      </c>
      <c r="K412" s="7">
        <v>89.46</v>
      </c>
      <c r="L412" s="7">
        <v>3310.02</v>
      </c>
      <c r="M412" s="7">
        <v>451.46</v>
      </c>
    </row>
    <row r="413" spans="2:13" x14ac:dyDescent="0.3">
      <c r="B413" s="5">
        <v>45323</v>
      </c>
      <c r="C413" s="4" t="s">
        <v>34</v>
      </c>
      <c r="D413" s="4" t="s">
        <v>32</v>
      </c>
      <c r="E413" s="4" t="s">
        <v>16</v>
      </c>
      <c r="F413" s="4" t="s">
        <v>17</v>
      </c>
      <c r="G413" s="6">
        <v>440</v>
      </c>
      <c r="H413" s="7">
        <v>96</v>
      </c>
      <c r="I413" s="8">
        <v>0.01</v>
      </c>
      <c r="J413" s="7">
        <v>41857.64</v>
      </c>
      <c r="K413" s="7">
        <v>68.64</v>
      </c>
      <c r="L413" s="7">
        <v>30201.599999999999</v>
      </c>
      <c r="M413" s="7">
        <v>723.71</v>
      </c>
    </row>
    <row r="414" spans="2:13" x14ac:dyDescent="0.3">
      <c r="B414" s="5">
        <v>45323</v>
      </c>
      <c r="C414" s="4" t="s">
        <v>34</v>
      </c>
      <c r="D414" s="4" t="s">
        <v>32</v>
      </c>
      <c r="E414" s="4" t="s">
        <v>16</v>
      </c>
      <c r="F414" s="4" t="s">
        <v>18</v>
      </c>
      <c r="G414" s="6">
        <v>161</v>
      </c>
      <c r="H414" s="7">
        <v>96</v>
      </c>
      <c r="I414" s="8">
        <v>0.01</v>
      </c>
      <c r="J414" s="7">
        <v>15363.34</v>
      </c>
      <c r="K414" s="7">
        <v>68.78</v>
      </c>
      <c r="L414" s="7">
        <v>11073.58</v>
      </c>
      <c r="M414" s="7">
        <v>553.97</v>
      </c>
    </row>
    <row r="415" spans="2:13" x14ac:dyDescent="0.3">
      <c r="B415" s="5">
        <v>45323</v>
      </c>
      <c r="C415" s="4" t="s">
        <v>34</v>
      </c>
      <c r="D415" s="4" t="s">
        <v>32</v>
      </c>
      <c r="E415" s="4" t="s">
        <v>16</v>
      </c>
      <c r="F415" s="4" t="s">
        <v>19</v>
      </c>
      <c r="G415" s="6">
        <v>168</v>
      </c>
      <c r="H415" s="7">
        <v>96</v>
      </c>
      <c r="I415" s="8">
        <v>0.01</v>
      </c>
      <c r="J415" s="7">
        <v>15950.59</v>
      </c>
      <c r="K415" s="7">
        <v>68.64</v>
      </c>
      <c r="L415" s="7">
        <v>11531.52</v>
      </c>
      <c r="M415" s="7">
        <v>661.1</v>
      </c>
    </row>
    <row r="416" spans="2:13" x14ac:dyDescent="0.3">
      <c r="B416" s="5">
        <v>45323</v>
      </c>
      <c r="C416" s="4" t="s">
        <v>34</v>
      </c>
      <c r="D416" s="4" t="s">
        <v>32</v>
      </c>
      <c r="E416" s="4" t="s">
        <v>20</v>
      </c>
      <c r="F416" s="4" t="s">
        <v>17</v>
      </c>
      <c r="G416" s="6">
        <v>304</v>
      </c>
      <c r="H416" s="7">
        <v>96</v>
      </c>
      <c r="I416" s="8">
        <v>0.02</v>
      </c>
      <c r="J416" s="7">
        <v>25294.74</v>
      </c>
      <c r="K416" s="7">
        <v>68.569999999999993</v>
      </c>
      <c r="L416" s="7">
        <v>20845.28</v>
      </c>
      <c r="M416" s="7">
        <v>479.1</v>
      </c>
    </row>
    <row r="417" spans="2:13" x14ac:dyDescent="0.3">
      <c r="B417" s="5">
        <v>45323</v>
      </c>
      <c r="C417" s="4" t="s">
        <v>34</v>
      </c>
      <c r="D417" s="4" t="s">
        <v>32</v>
      </c>
      <c r="E417" s="4" t="s">
        <v>20</v>
      </c>
      <c r="F417" s="4" t="s">
        <v>18</v>
      </c>
      <c r="G417" s="6">
        <v>110</v>
      </c>
      <c r="H417" s="7">
        <v>96</v>
      </c>
      <c r="I417" s="8">
        <v>0.01</v>
      </c>
      <c r="J417" s="7">
        <v>9246.11</v>
      </c>
      <c r="K417" s="7">
        <v>68.64</v>
      </c>
      <c r="L417" s="7">
        <v>7550.4</v>
      </c>
      <c r="M417" s="7">
        <v>370.63</v>
      </c>
    </row>
    <row r="418" spans="2:13" x14ac:dyDescent="0.3">
      <c r="B418" s="5">
        <v>45323</v>
      </c>
      <c r="C418" s="4" t="s">
        <v>34</v>
      </c>
      <c r="D418" s="4" t="s">
        <v>32</v>
      </c>
      <c r="E418" s="4" t="s">
        <v>20</v>
      </c>
      <c r="F418" s="4" t="s">
        <v>19</v>
      </c>
      <c r="G418" s="6">
        <v>111</v>
      </c>
      <c r="H418" s="7">
        <v>96</v>
      </c>
      <c r="I418" s="8">
        <v>0.02</v>
      </c>
      <c r="J418" s="7">
        <v>9245.32</v>
      </c>
      <c r="K418" s="7">
        <v>68.430000000000007</v>
      </c>
      <c r="L418" s="7">
        <v>7595.73</v>
      </c>
      <c r="M418" s="7">
        <v>442.42</v>
      </c>
    </row>
    <row r="419" spans="2:13" x14ac:dyDescent="0.3">
      <c r="B419" s="5">
        <v>45323</v>
      </c>
      <c r="C419" s="4" t="s">
        <v>34</v>
      </c>
      <c r="D419" s="4" t="s">
        <v>32</v>
      </c>
      <c r="E419" s="4" t="s">
        <v>21</v>
      </c>
      <c r="F419" s="4" t="s">
        <v>17</v>
      </c>
      <c r="G419" s="6">
        <v>183</v>
      </c>
      <c r="H419" s="7">
        <v>96</v>
      </c>
      <c r="I419" s="8">
        <v>0.01</v>
      </c>
      <c r="J419" s="7">
        <v>16472.400000000001</v>
      </c>
      <c r="K419" s="7">
        <v>68.709999999999994</v>
      </c>
      <c r="L419" s="7">
        <v>12573.93</v>
      </c>
      <c r="M419" s="7">
        <v>289.87</v>
      </c>
    </row>
    <row r="420" spans="2:13" x14ac:dyDescent="0.3">
      <c r="B420" s="5">
        <v>45323</v>
      </c>
      <c r="C420" s="4" t="s">
        <v>34</v>
      </c>
      <c r="D420" s="4" t="s">
        <v>32</v>
      </c>
      <c r="E420" s="4" t="s">
        <v>21</v>
      </c>
      <c r="F420" s="4" t="s">
        <v>18</v>
      </c>
      <c r="G420" s="6">
        <v>65</v>
      </c>
      <c r="H420" s="7">
        <v>96</v>
      </c>
      <c r="I420" s="8">
        <v>0.01</v>
      </c>
      <c r="J420" s="7">
        <v>5898.36</v>
      </c>
      <c r="K420" s="7">
        <v>68.709999999999994</v>
      </c>
      <c r="L420" s="7">
        <v>4466.1499999999996</v>
      </c>
      <c r="M420" s="7">
        <v>222.77</v>
      </c>
    </row>
    <row r="421" spans="2:13" x14ac:dyDescent="0.3">
      <c r="B421" s="5">
        <v>45323</v>
      </c>
      <c r="C421" s="4" t="s">
        <v>34</v>
      </c>
      <c r="D421" s="4" t="s">
        <v>32</v>
      </c>
      <c r="E421" s="4" t="s">
        <v>21</v>
      </c>
      <c r="F421" s="4" t="s">
        <v>19</v>
      </c>
      <c r="G421" s="6">
        <v>65</v>
      </c>
      <c r="H421" s="7">
        <v>96</v>
      </c>
      <c r="I421" s="8">
        <v>0.01</v>
      </c>
      <c r="J421" s="7">
        <v>5874.73</v>
      </c>
      <c r="K421" s="7">
        <v>68.569999999999993</v>
      </c>
      <c r="L421" s="7">
        <v>4457.05</v>
      </c>
      <c r="M421" s="7">
        <v>250.96</v>
      </c>
    </row>
    <row r="422" spans="2:13" x14ac:dyDescent="0.3">
      <c r="B422" s="5">
        <v>45323</v>
      </c>
      <c r="C422" s="4" t="s">
        <v>34</v>
      </c>
      <c r="D422" s="4" t="s">
        <v>32</v>
      </c>
      <c r="E422" s="4" t="s">
        <v>22</v>
      </c>
      <c r="F422" s="4" t="s">
        <v>17</v>
      </c>
      <c r="G422" s="6">
        <v>82</v>
      </c>
      <c r="H422" s="7">
        <v>96</v>
      </c>
      <c r="I422" s="8">
        <v>0.01</v>
      </c>
      <c r="J422" s="7">
        <v>8790.0300000000007</v>
      </c>
      <c r="K422" s="7">
        <v>68.709999999999994</v>
      </c>
      <c r="L422" s="7">
        <v>5634.22</v>
      </c>
      <c r="M422" s="7">
        <v>852.22</v>
      </c>
    </row>
    <row r="423" spans="2:13" x14ac:dyDescent="0.3">
      <c r="B423" s="5">
        <v>45323</v>
      </c>
      <c r="C423" s="4" t="s">
        <v>34</v>
      </c>
      <c r="D423" s="4" t="s">
        <v>32</v>
      </c>
      <c r="E423" s="4" t="s">
        <v>22</v>
      </c>
      <c r="F423" s="4" t="s">
        <v>18</v>
      </c>
      <c r="G423" s="6">
        <v>29</v>
      </c>
      <c r="H423" s="7">
        <v>96</v>
      </c>
      <c r="I423" s="8">
        <v>0.01</v>
      </c>
      <c r="J423" s="7">
        <v>3105.54</v>
      </c>
      <c r="K423" s="7">
        <v>68.709999999999994</v>
      </c>
      <c r="L423" s="7">
        <v>1992.59</v>
      </c>
      <c r="M423" s="7">
        <v>335.09</v>
      </c>
    </row>
    <row r="424" spans="2:13" x14ac:dyDescent="0.3">
      <c r="B424" s="5">
        <v>45323</v>
      </c>
      <c r="C424" s="4" t="s">
        <v>34</v>
      </c>
      <c r="D424" s="4" t="s">
        <v>32</v>
      </c>
      <c r="E424" s="4" t="s">
        <v>22</v>
      </c>
      <c r="F424" s="4" t="s">
        <v>19</v>
      </c>
      <c r="G424" s="6">
        <v>29</v>
      </c>
      <c r="H424" s="7">
        <v>96</v>
      </c>
      <c r="I424" s="8">
        <v>0</v>
      </c>
      <c r="J424" s="7">
        <v>3102.51</v>
      </c>
      <c r="K424" s="7">
        <v>68.709999999999994</v>
      </c>
      <c r="L424" s="7">
        <v>1992.59</v>
      </c>
      <c r="M424" s="7">
        <v>353.13</v>
      </c>
    </row>
    <row r="425" spans="2:13" x14ac:dyDescent="0.3">
      <c r="B425" s="5">
        <v>45323</v>
      </c>
      <c r="C425" s="4" t="s">
        <v>35</v>
      </c>
      <c r="D425" s="4" t="s">
        <v>32</v>
      </c>
      <c r="E425" s="4" t="s">
        <v>16</v>
      </c>
      <c r="F425" s="4" t="s">
        <v>17</v>
      </c>
      <c r="G425" s="6">
        <v>100</v>
      </c>
      <c r="H425" s="7">
        <v>188</v>
      </c>
      <c r="I425" s="8">
        <v>0.01</v>
      </c>
      <c r="J425" s="7">
        <v>18649.599999999999</v>
      </c>
      <c r="K425" s="7">
        <v>131.86000000000001</v>
      </c>
      <c r="L425" s="7">
        <v>13186</v>
      </c>
      <c r="M425" s="7">
        <v>163.84</v>
      </c>
    </row>
    <row r="426" spans="2:13" x14ac:dyDescent="0.3">
      <c r="B426" s="5">
        <v>45323</v>
      </c>
      <c r="C426" s="4" t="s">
        <v>35</v>
      </c>
      <c r="D426" s="4" t="s">
        <v>32</v>
      </c>
      <c r="E426" s="4" t="s">
        <v>16</v>
      </c>
      <c r="F426" s="4" t="s">
        <v>18</v>
      </c>
      <c r="G426" s="6">
        <v>36</v>
      </c>
      <c r="H426" s="7">
        <v>188</v>
      </c>
      <c r="I426" s="8">
        <v>0</v>
      </c>
      <c r="J426" s="7">
        <v>6740.95</v>
      </c>
      <c r="K426" s="7">
        <v>131.47</v>
      </c>
      <c r="L426" s="7">
        <v>4732.92</v>
      </c>
      <c r="M426" s="7">
        <v>124.6</v>
      </c>
    </row>
    <row r="427" spans="2:13" x14ac:dyDescent="0.3">
      <c r="B427" s="5">
        <v>45323</v>
      </c>
      <c r="C427" s="4" t="s">
        <v>35</v>
      </c>
      <c r="D427" s="4" t="s">
        <v>32</v>
      </c>
      <c r="E427" s="4" t="s">
        <v>16</v>
      </c>
      <c r="F427" s="4" t="s">
        <v>19</v>
      </c>
      <c r="G427" s="6">
        <v>39</v>
      </c>
      <c r="H427" s="7">
        <v>188</v>
      </c>
      <c r="I427" s="8">
        <v>0.01</v>
      </c>
      <c r="J427" s="7">
        <v>7273.45</v>
      </c>
      <c r="K427" s="7">
        <v>131.72999999999999</v>
      </c>
      <c r="L427" s="7">
        <v>5137.47</v>
      </c>
      <c r="M427" s="7">
        <v>152.1</v>
      </c>
    </row>
    <row r="428" spans="2:13" x14ac:dyDescent="0.3">
      <c r="B428" s="5">
        <v>45323</v>
      </c>
      <c r="C428" s="4" t="s">
        <v>35</v>
      </c>
      <c r="D428" s="4" t="s">
        <v>32</v>
      </c>
      <c r="E428" s="4" t="s">
        <v>20</v>
      </c>
      <c r="F428" s="4" t="s">
        <v>17</v>
      </c>
      <c r="G428" s="6">
        <v>69</v>
      </c>
      <c r="H428" s="7">
        <v>188</v>
      </c>
      <c r="I428" s="8">
        <v>0.02</v>
      </c>
      <c r="J428" s="7">
        <v>11176.41</v>
      </c>
      <c r="K428" s="7">
        <v>131.47</v>
      </c>
      <c r="L428" s="7">
        <v>9071.43</v>
      </c>
      <c r="M428" s="7">
        <v>110.29</v>
      </c>
    </row>
    <row r="429" spans="2:13" x14ac:dyDescent="0.3">
      <c r="B429" s="5">
        <v>45323</v>
      </c>
      <c r="C429" s="4" t="s">
        <v>35</v>
      </c>
      <c r="D429" s="4" t="s">
        <v>32</v>
      </c>
      <c r="E429" s="4" t="s">
        <v>20</v>
      </c>
      <c r="F429" s="4" t="s">
        <v>18</v>
      </c>
      <c r="G429" s="6">
        <v>25</v>
      </c>
      <c r="H429" s="7">
        <v>188</v>
      </c>
      <c r="I429" s="8">
        <v>0.04</v>
      </c>
      <c r="J429" s="7">
        <v>3991.09</v>
      </c>
      <c r="K429" s="7">
        <v>131.72999999999999</v>
      </c>
      <c r="L429" s="7">
        <v>3293.25</v>
      </c>
      <c r="M429" s="7">
        <v>82.7</v>
      </c>
    </row>
    <row r="430" spans="2:13" x14ac:dyDescent="0.3">
      <c r="B430" s="5">
        <v>45323</v>
      </c>
      <c r="C430" s="4" t="s">
        <v>35</v>
      </c>
      <c r="D430" s="4" t="s">
        <v>32</v>
      </c>
      <c r="E430" s="4" t="s">
        <v>20</v>
      </c>
      <c r="F430" s="4" t="s">
        <v>19</v>
      </c>
      <c r="G430" s="6">
        <v>25</v>
      </c>
      <c r="H430" s="7">
        <v>188</v>
      </c>
      <c r="I430" s="8">
        <v>0.03</v>
      </c>
      <c r="J430" s="7">
        <v>4012.26</v>
      </c>
      <c r="K430" s="7">
        <v>131.99</v>
      </c>
      <c r="L430" s="7">
        <v>3299.75</v>
      </c>
      <c r="M430" s="7">
        <v>95.65</v>
      </c>
    </row>
    <row r="431" spans="2:13" x14ac:dyDescent="0.3">
      <c r="B431" s="5">
        <v>45323</v>
      </c>
      <c r="C431" s="4" t="s">
        <v>35</v>
      </c>
      <c r="D431" s="4" t="s">
        <v>32</v>
      </c>
      <c r="E431" s="4" t="s">
        <v>21</v>
      </c>
      <c r="F431" s="4" t="s">
        <v>17</v>
      </c>
      <c r="G431" s="6">
        <v>43</v>
      </c>
      <c r="H431" s="7">
        <v>188</v>
      </c>
      <c r="I431" s="8">
        <v>0.01</v>
      </c>
      <c r="J431" s="7">
        <v>7580.24</v>
      </c>
      <c r="K431" s="7">
        <v>131.21</v>
      </c>
      <c r="L431" s="7">
        <v>5642.03</v>
      </c>
      <c r="M431" s="7">
        <v>69.010000000000005</v>
      </c>
    </row>
    <row r="432" spans="2:13" x14ac:dyDescent="0.3">
      <c r="B432" s="5">
        <v>45323</v>
      </c>
      <c r="C432" s="4" t="s">
        <v>35</v>
      </c>
      <c r="D432" s="4" t="s">
        <v>32</v>
      </c>
      <c r="E432" s="4" t="s">
        <v>21</v>
      </c>
      <c r="F432" s="4" t="s">
        <v>18</v>
      </c>
      <c r="G432" s="6">
        <v>15</v>
      </c>
      <c r="H432" s="7">
        <v>188</v>
      </c>
      <c r="I432" s="8">
        <v>0</v>
      </c>
      <c r="J432" s="7">
        <v>2662.95</v>
      </c>
      <c r="K432" s="7">
        <v>131.6</v>
      </c>
      <c r="L432" s="7">
        <v>1974</v>
      </c>
      <c r="M432" s="7">
        <v>50.8</v>
      </c>
    </row>
    <row r="433" spans="2:13" x14ac:dyDescent="0.3">
      <c r="B433" s="5">
        <v>45323</v>
      </c>
      <c r="C433" s="4" t="s">
        <v>35</v>
      </c>
      <c r="D433" s="4" t="s">
        <v>32</v>
      </c>
      <c r="E433" s="4" t="s">
        <v>21</v>
      </c>
      <c r="F433" s="4" t="s">
        <v>19</v>
      </c>
      <c r="G433" s="6">
        <v>15</v>
      </c>
      <c r="H433" s="7">
        <v>188</v>
      </c>
      <c r="I433" s="8">
        <v>0.01</v>
      </c>
      <c r="J433" s="7">
        <v>2652.15</v>
      </c>
      <c r="K433" s="7">
        <v>131.6</v>
      </c>
      <c r="L433" s="7">
        <v>1974</v>
      </c>
      <c r="M433" s="7">
        <v>60.14</v>
      </c>
    </row>
    <row r="434" spans="2:13" x14ac:dyDescent="0.3">
      <c r="B434" s="5">
        <v>45323</v>
      </c>
      <c r="C434" s="4" t="s">
        <v>35</v>
      </c>
      <c r="D434" s="4" t="s">
        <v>32</v>
      </c>
      <c r="E434" s="4" t="s">
        <v>22</v>
      </c>
      <c r="F434" s="4" t="s">
        <v>17</v>
      </c>
      <c r="G434" s="6">
        <v>19</v>
      </c>
      <c r="H434" s="7">
        <v>188</v>
      </c>
      <c r="I434" s="8">
        <v>0.01</v>
      </c>
      <c r="J434" s="7">
        <v>3956.7</v>
      </c>
      <c r="K434" s="7">
        <v>131.86000000000001</v>
      </c>
      <c r="L434" s="7">
        <v>2505.34</v>
      </c>
      <c r="M434" s="7">
        <v>191.71</v>
      </c>
    </row>
    <row r="435" spans="2:13" x14ac:dyDescent="0.3">
      <c r="B435" s="5">
        <v>45323</v>
      </c>
      <c r="C435" s="4" t="s">
        <v>35</v>
      </c>
      <c r="D435" s="4" t="s">
        <v>32</v>
      </c>
      <c r="E435" s="4" t="s">
        <v>22</v>
      </c>
      <c r="F435" s="4" t="s">
        <v>18</v>
      </c>
      <c r="G435" s="6">
        <v>7</v>
      </c>
      <c r="H435" s="7">
        <v>188</v>
      </c>
      <c r="I435" s="8">
        <v>0</v>
      </c>
      <c r="J435" s="7">
        <v>1469.49</v>
      </c>
      <c r="K435" s="7">
        <v>131.47</v>
      </c>
      <c r="L435" s="7">
        <v>920.29</v>
      </c>
      <c r="M435" s="7">
        <v>85.13</v>
      </c>
    </row>
    <row r="436" spans="2:13" x14ac:dyDescent="0.3">
      <c r="B436" s="5">
        <v>45323</v>
      </c>
      <c r="C436" s="4" t="s">
        <v>35</v>
      </c>
      <c r="D436" s="4" t="s">
        <v>32</v>
      </c>
      <c r="E436" s="4" t="s">
        <v>22</v>
      </c>
      <c r="F436" s="4" t="s">
        <v>19</v>
      </c>
      <c r="G436" s="6">
        <v>7</v>
      </c>
      <c r="H436" s="7">
        <v>188</v>
      </c>
      <c r="I436" s="8">
        <v>0.01</v>
      </c>
      <c r="J436" s="7">
        <v>1457.67</v>
      </c>
      <c r="K436" s="7">
        <v>131.21</v>
      </c>
      <c r="L436" s="7">
        <v>918.47</v>
      </c>
      <c r="M436" s="7">
        <v>89.32</v>
      </c>
    </row>
    <row r="437" spans="2:13" x14ac:dyDescent="0.3">
      <c r="B437" s="5">
        <v>45323</v>
      </c>
      <c r="C437" s="4" t="s">
        <v>36</v>
      </c>
      <c r="D437" s="4" t="s">
        <v>37</v>
      </c>
      <c r="E437" s="4" t="s">
        <v>16</v>
      </c>
      <c r="F437" s="4" t="s">
        <v>17</v>
      </c>
      <c r="G437" s="6">
        <v>219</v>
      </c>
      <c r="H437" s="7">
        <v>176</v>
      </c>
      <c r="I437" s="8">
        <v>0.01</v>
      </c>
      <c r="J437" s="7">
        <v>38312.120000000003</v>
      </c>
      <c r="K437" s="7">
        <v>133.15</v>
      </c>
      <c r="L437" s="7">
        <v>29159.85</v>
      </c>
      <c r="M437" s="7">
        <v>347.95</v>
      </c>
    </row>
    <row r="438" spans="2:13" x14ac:dyDescent="0.3">
      <c r="B438" s="5">
        <v>45323</v>
      </c>
      <c r="C438" s="4" t="s">
        <v>36</v>
      </c>
      <c r="D438" s="4" t="s">
        <v>37</v>
      </c>
      <c r="E438" s="4" t="s">
        <v>16</v>
      </c>
      <c r="F438" s="4" t="s">
        <v>18</v>
      </c>
      <c r="G438" s="6">
        <v>83</v>
      </c>
      <c r="H438" s="7">
        <v>176</v>
      </c>
      <c r="I438" s="8">
        <v>0.01</v>
      </c>
      <c r="J438" s="7">
        <v>14447.66</v>
      </c>
      <c r="K438" s="7">
        <v>132.61000000000001</v>
      </c>
      <c r="L438" s="7">
        <v>11006.63</v>
      </c>
      <c r="M438" s="7">
        <v>274.86</v>
      </c>
    </row>
    <row r="439" spans="2:13" x14ac:dyDescent="0.3">
      <c r="B439" s="5">
        <v>45323</v>
      </c>
      <c r="C439" s="4" t="s">
        <v>36</v>
      </c>
      <c r="D439" s="4" t="s">
        <v>37</v>
      </c>
      <c r="E439" s="4" t="s">
        <v>16</v>
      </c>
      <c r="F439" s="4" t="s">
        <v>19</v>
      </c>
      <c r="G439" s="6">
        <v>82</v>
      </c>
      <c r="H439" s="7">
        <v>176</v>
      </c>
      <c r="I439" s="8">
        <v>0.01</v>
      </c>
      <c r="J439" s="7">
        <v>14287.68</v>
      </c>
      <c r="K439" s="7">
        <v>132.47999999999999</v>
      </c>
      <c r="L439" s="7">
        <v>10863.36</v>
      </c>
      <c r="M439" s="7">
        <v>327.79</v>
      </c>
    </row>
    <row r="440" spans="2:13" x14ac:dyDescent="0.3">
      <c r="B440" s="5">
        <v>45323</v>
      </c>
      <c r="C440" s="4" t="s">
        <v>36</v>
      </c>
      <c r="D440" s="4" t="s">
        <v>37</v>
      </c>
      <c r="E440" s="4" t="s">
        <v>20</v>
      </c>
      <c r="F440" s="4" t="s">
        <v>17</v>
      </c>
      <c r="G440" s="6">
        <v>151</v>
      </c>
      <c r="H440" s="7">
        <v>176</v>
      </c>
      <c r="I440" s="8">
        <v>0.04</v>
      </c>
      <c r="J440" s="7">
        <v>22497.27</v>
      </c>
      <c r="K440" s="7">
        <v>132.47999999999999</v>
      </c>
      <c r="L440" s="7">
        <v>20004.48</v>
      </c>
      <c r="M440" s="7">
        <v>243.77</v>
      </c>
    </row>
    <row r="441" spans="2:13" x14ac:dyDescent="0.3">
      <c r="B441" s="5">
        <v>45323</v>
      </c>
      <c r="C441" s="4" t="s">
        <v>36</v>
      </c>
      <c r="D441" s="4" t="s">
        <v>37</v>
      </c>
      <c r="E441" s="4" t="s">
        <v>20</v>
      </c>
      <c r="F441" s="4" t="s">
        <v>18</v>
      </c>
      <c r="G441" s="6">
        <v>57</v>
      </c>
      <c r="H441" s="7">
        <v>176</v>
      </c>
      <c r="I441" s="8">
        <v>0.01</v>
      </c>
      <c r="J441" s="7">
        <v>8740.06</v>
      </c>
      <c r="K441" s="7">
        <v>133.15</v>
      </c>
      <c r="L441" s="7">
        <v>7589.55</v>
      </c>
      <c r="M441" s="7">
        <v>193.61</v>
      </c>
    </row>
    <row r="442" spans="2:13" x14ac:dyDescent="0.3">
      <c r="B442" s="5">
        <v>45323</v>
      </c>
      <c r="C442" s="4" t="s">
        <v>36</v>
      </c>
      <c r="D442" s="4" t="s">
        <v>37</v>
      </c>
      <c r="E442" s="4" t="s">
        <v>20</v>
      </c>
      <c r="F442" s="4" t="s">
        <v>19</v>
      </c>
      <c r="G442" s="6">
        <v>56</v>
      </c>
      <c r="H442" s="7">
        <v>176</v>
      </c>
      <c r="I442" s="8">
        <v>0.02</v>
      </c>
      <c r="J442" s="7">
        <v>8473.59</v>
      </c>
      <c r="K442" s="7">
        <v>133.28</v>
      </c>
      <c r="L442" s="7">
        <v>7463.68</v>
      </c>
      <c r="M442" s="7">
        <v>214.25</v>
      </c>
    </row>
    <row r="443" spans="2:13" x14ac:dyDescent="0.3">
      <c r="B443" s="5">
        <v>45323</v>
      </c>
      <c r="C443" s="4" t="s">
        <v>36</v>
      </c>
      <c r="D443" s="4" t="s">
        <v>37</v>
      </c>
      <c r="E443" s="4" t="s">
        <v>21</v>
      </c>
      <c r="F443" s="4" t="s">
        <v>17</v>
      </c>
      <c r="G443" s="6">
        <v>90</v>
      </c>
      <c r="H443" s="7">
        <v>176</v>
      </c>
      <c r="I443" s="8">
        <v>0.01</v>
      </c>
      <c r="J443" s="7">
        <v>14942.39</v>
      </c>
      <c r="K443" s="7">
        <v>133.01</v>
      </c>
      <c r="L443" s="7">
        <v>11970.9</v>
      </c>
      <c r="M443" s="7">
        <v>147.6</v>
      </c>
    </row>
    <row r="444" spans="2:13" x14ac:dyDescent="0.3">
      <c r="B444" s="5">
        <v>45323</v>
      </c>
      <c r="C444" s="4" t="s">
        <v>36</v>
      </c>
      <c r="D444" s="4" t="s">
        <v>37</v>
      </c>
      <c r="E444" s="4" t="s">
        <v>21</v>
      </c>
      <c r="F444" s="4" t="s">
        <v>18</v>
      </c>
      <c r="G444" s="6">
        <v>34</v>
      </c>
      <c r="H444" s="7">
        <v>176</v>
      </c>
      <c r="I444" s="8">
        <v>0</v>
      </c>
      <c r="J444" s="7">
        <v>5684.8</v>
      </c>
      <c r="K444" s="7">
        <v>132.61000000000001</v>
      </c>
      <c r="L444" s="7">
        <v>4508.74</v>
      </c>
      <c r="M444" s="7">
        <v>116.87</v>
      </c>
    </row>
    <row r="445" spans="2:13" x14ac:dyDescent="0.3">
      <c r="B445" s="5">
        <v>45323</v>
      </c>
      <c r="C445" s="4" t="s">
        <v>36</v>
      </c>
      <c r="D445" s="4" t="s">
        <v>37</v>
      </c>
      <c r="E445" s="4" t="s">
        <v>21</v>
      </c>
      <c r="F445" s="4" t="s">
        <v>19</v>
      </c>
      <c r="G445" s="6">
        <v>33</v>
      </c>
      <c r="H445" s="7">
        <v>176</v>
      </c>
      <c r="I445" s="8">
        <v>0.01</v>
      </c>
      <c r="J445" s="7">
        <v>5462.54</v>
      </c>
      <c r="K445" s="7">
        <v>132.88</v>
      </c>
      <c r="L445" s="7">
        <v>4385.04</v>
      </c>
      <c r="M445" s="7">
        <v>125.1</v>
      </c>
    </row>
    <row r="446" spans="2:13" x14ac:dyDescent="0.3">
      <c r="B446" s="5">
        <v>45323</v>
      </c>
      <c r="C446" s="4" t="s">
        <v>36</v>
      </c>
      <c r="D446" s="4" t="s">
        <v>37</v>
      </c>
      <c r="E446" s="4" t="s">
        <v>22</v>
      </c>
      <c r="F446" s="4" t="s">
        <v>17</v>
      </c>
      <c r="G446" s="6">
        <v>41</v>
      </c>
      <c r="H446" s="7">
        <v>176</v>
      </c>
      <c r="I446" s="8">
        <v>0.01</v>
      </c>
      <c r="J446" s="7">
        <v>8017</v>
      </c>
      <c r="K446" s="7">
        <v>132.88</v>
      </c>
      <c r="L446" s="7">
        <v>5448.08</v>
      </c>
      <c r="M446" s="7">
        <v>419.9</v>
      </c>
    </row>
    <row r="447" spans="2:13" x14ac:dyDescent="0.3">
      <c r="B447" s="5">
        <v>45323</v>
      </c>
      <c r="C447" s="4" t="s">
        <v>36</v>
      </c>
      <c r="D447" s="4" t="s">
        <v>37</v>
      </c>
      <c r="E447" s="4" t="s">
        <v>22</v>
      </c>
      <c r="F447" s="4" t="s">
        <v>18</v>
      </c>
      <c r="G447" s="6">
        <v>16</v>
      </c>
      <c r="H447" s="7">
        <v>176</v>
      </c>
      <c r="I447" s="8">
        <v>0</v>
      </c>
      <c r="J447" s="7">
        <v>3131.88</v>
      </c>
      <c r="K447" s="7">
        <v>132.75</v>
      </c>
      <c r="L447" s="7">
        <v>2124</v>
      </c>
      <c r="M447" s="7">
        <v>188.88</v>
      </c>
    </row>
    <row r="448" spans="2:13" x14ac:dyDescent="0.3">
      <c r="B448" s="5">
        <v>45323</v>
      </c>
      <c r="C448" s="4" t="s">
        <v>36</v>
      </c>
      <c r="D448" s="4" t="s">
        <v>37</v>
      </c>
      <c r="E448" s="4" t="s">
        <v>22</v>
      </c>
      <c r="F448" s="4" t="s">
        <v>19</v>
      </c>
      <c r="G448" s="6">
        <v>15</v>
      </c>
      <c r="H448" s="7">
        <v>176</v>
      </c>
      <c r="I448" s="8">
        <v>0.01</v>
      </c>
      <c r="J448" s="7">
        <v>2944.94</v>
      </c>
      <c r="K448" s="7">
        <v>132.61000000000001</v>
      </c>
      <c r="L448" s="7">
        <v>1989.15</v>
      </c>
      <c r="M448" s="7">
        <v>180.42</v>
      </c>
    </row>
    <row r="449" spans="2:13" x14ac:dyDescent="0.3">
      <c r="B449" s="5">
        <v>45323</v>
      </c>
      <c r="C449" s="4" t="s">
        <v>38</v>
      </c>
      <c r="D449" s="4" t="s">
        <v>37</v>
      </c>
      <c r="E449" s="4" t="s">
        <v>16</v>
      </c>
      <c r="F449" s="4" t="s">
        <v>17</v>
      </c>
      <c r="G449" s="6">
        <v>97</v>
      </c>
      <c r="H449" s="7">
        <v>214</v>
      </c>
      <c r="I449" s="8">
        <v>0.01</v>
      </c>
      <c r="J449" s="7">
        <v>20528.79</v>
      </c>
      <c r="K449" s="7">
        <v>160.66</v>
      </c>
      <c r="L449" s="7">
        <v>15584.02</v>
      </c>
      <c r="M449" s="7">
        <v>156.13</v>
      </c>
    </row>
    <row r="450" spans="2:13" x14ac:dyDescent="0.3">
      <c r="B450" s="5">
        <v>45323</v>
      </c>
      <c r="C450" s="4" t="s">
        <v>38</v>
      </c>
      <c r="D450" s="4" t="s">
        <v>37</v>
      </c>
      <c r="E450" s="4" t="s">
        <v>16</v>
      </c>
      <c r="F450" s="4" t="s">
        <v>18</v>
      </c>
      <c r="G450" s="6">
        <v>37</v>
      </c>
      <c r="H450" s="7">
        <v>214</v>
      </c>
      <c r="I450" s="8">
        <v>0.01</v>
      </c>
      <c r="J450" s="7">
        <v>7814.83</v>
      </c>
      <c r="K450" s="7">
        <v>160.02000000000001</v>
      </c>
      <c r="L450" s="7">
        <v>5920.74</v>
      </c>
      <c r="M450" s="7">
        <v>124.16</v>
      </c>
    </row>
    <row r="451" spans="2:13" x14ac:dyDescent="0.3">
      <c r="B451" s="5">
        <v>45323</v>
      </c>
      <c r="C451" s="4" t="s">
        <v>38</v>
      </c>
      <c r="D451" s="4" t="s">
        <v>37</v>
      </c>
      <c r="E451" s="4" t="s">
        <v>16</v>
      </c>
      <c r="F451" s="4" t="s">
        <v>19</v>
      </c>
      <c r="G451" s="6">
        <v>36</v>
      </c>
      <c r="H451" s="7">
        <v>214</v>
      </c>
      <c r="I451" s="8">
        <v>0</v>
      </c>
      <c r="J451" s="7">
        <v>7711.61</v>
      </c>
      <c r="K451" s="7">
        <v>160.18</v>
      </c>
      <c r="L451" s="7">
        <v>5766.48</v>
      </c>
      <c r="M451" s="7">
        <v>137.87</v>
      </c>
    </row>
    <row r="452" spans="2:13" x14ac:dyDescent="0.3">
      <c r="B452" s="5">
        <v>45323</v>
      </c>
      <c r="C452" s="4" t="s">
        <v>38</v>
      </c>
      <c r="D452" s="4" t="s">
        <v>37</v>
      </c>
      <c r="E452" s="4" t="s">
        <v>20</v>
      </c>
      <c r="F452" s="4" t="s">
        <v>17</v>
      </c>
      <c r="G452" s="6">
        <v>64</v>
      </c>
      <c r="H452" s="7">
        <v>214</v>
      </c>
      <c r="I452" s="8">
        <v>0.01</v>
      </c>
      <c r="J452" s="7">
        <v>11967.58</v>
      </c>
      <c r="K452" s="7">
        <v>160.66</v>
      </c>
      <c r="L452" s="7">
        <v>10282.24</v>
      </c>
      <c r="M452" s="7">
        <v>105.47</v>
      </c>
    </row>
    <row r="453" spans="2:13" x14ac:dyDescent="0.3">
      <c r="B453" s="5">
        <v>45323</v>
      </c>
      <c r="C453" s="4" t="s">
        <v>38</v>
      </c>
      <c r="D453" s="4" t="s">
        <v>37</v>
      </c>
      <c r="E453" s="4" t="s">
        <v>20</v>
      </c>
      <c r="F453" s="4" t="s">
        <v>18</v>
      </c>
      <c r="G453" s="6">
        <v>23</v>
      </c>
      <c r="H453" s="7">
        <v>214</v>
      </c>
      <c r="I453" s="8">
        <v>0.01</v>
      </c>
      <c r="J453" s="7">
        <v>4287.88</v>
      </c>
      <c r="K453" s="7">
        <v>160.97999999999999</v>
      </c>
      <c r="L453" s="7">
        <v>3702.54</v>
      </c>
      <c r="M453" s="7">
        <v>78.430000000000007</v>
      </c>
    </row>
    <row r="454" spans="2:13" x14ac:dyDescent="0.3">
      <c r="B454" s="5">
        <v>45323</v>
      </c>
      <c r="C454" s="4" t="s">
        <v>38</v>
      </c>
      <c r="D454" s="4" t="s">
        <v>37</v>
      </c>
      <c r="E454" s="4" t="s">
        <v>20</v>
      </c>
      <c r="F454" s="4" t="s">
        <v>19</v>
      </c>
      <c r="G454" s="6">
        <v>23</v>
      </c>
      <c r="H454" s="7">
        <v>214</v>
      </c>
      <c r="I454" s="8">
        <v>0.02</v>
      </c>
      <c r="J454" s="7">
        <v>4240.3999999999996</v>
      </c>
      <c r="K454" s="7">
        <v>160.5</v>
      </c>
      <c r="L454" s="7">
        <v>3691.5</v>
      </c>
      <c r="M454" s="7">
        <v>90.78</v>
      </c>
    </row>
    <row r="455" spans="2:13" x14ac:dyDescent="0.3">
      <c r="B455" s="5">
        <v>45323</v>
      </c>
      <c r="C455" s="4" t="s">
        <v>38</v>
      </c>
      <c r="D455" s="4" t="s">
        <v>37</v>
      </c>
      <c r="E455" s="4" t="s">
        <v>21</v>
      </c>
      <c r="F455" s="4" t="s">
        <v>17</v>
      </c>
      <c r="G455" s="6">
        <v>40</v>
      </c>
      <c r="H455" s="7">
        <v>214</v>
      </c>
      <c r="I455" s="8">
        <v>0</v>
      </c>
      <c r="J455" s="7">
        <v>8107.6</v>
      </c>
      <c r="K455" s="7">
        <v>160.82</v>
      </c>
      <c r="L455" s="7">
        <v>6432.8</v>
      </c>
      <c r="M455" s="7">
        <v>63.87</v>
      </c>
    </row>
    <row r="456" spans="2:13" x14ac:dyDescent="0.3">
      <c r="B456" s="5">
        <v>45323</v>
      </c>
      <c r="C456" s="4" t="s">
        <v>38</v>
      </c>
      <c r="D456" s="4" t="s">
        <v>37</v>
      </c>
      <c r="E456" s="4" t="s">
        <v>21</v>
      </c>
      <c r="F456" s="4" t="s">
        <v>18</v>
      </c>
      <c r="G456" s="6">
        <v>14</v>
      </c>
      <c r="H456" s="7">
        <v>214</v>
      </c>
      <c r="I456" s="8">
        <v>0.01</v>
      </c>
      <c r="J456" s="7">
        <v>2812.01</v>
      </c>
      <c r="K456" s="7">
        <v>160.18</v>
      </c>
      <c r="L456" s="7">
        <v>2242.52</v>
      </c>
      <c r="M456" s="7">
        <v>48.89</v>
      </c>
    </row>
    <row r="457" spans="2:13" x14ac:dyDescent="0.3">
      <c r="B457" s="5">
        <v>45323</v>
      </c>
      <c r="C457" s="4" t="s">
        <v>38</v>
      </c>
      <c r="D457" s="4" t="s">
        <v>37</v>
      </c>
      <c r="E457" s="4" t="s">
        <v>21</v>
      </c>
      <c r="F457" s="4" t="s">
        <v>19</v>
      </c>
      <c r="G457" s="6">
        <v>14</v>
      </c>
      <c r="H457" s="7">
        <v>214</v>
      </c>
      <c r="I457" s="8">
        <v>0.01</v>
      </c>
      <c r="J457" s="7">
        <v>2814.77</v>
      </c>
      <c r="K457" s="7">
        <v>160.66</v>
      </c>
      <c r="L457" s="7">
        <v>2249.2399999999998</v>
      </c>
      <c r="M457" s="7">
        <v>54.27</v>
      </c>
    </row>
    <row r="458" spans="2:13" x14ac:dyDescent="0.3">
      <c r="B458" s="5">
        <v>45323</v>
      </c>
      <c r="C458" s="4" t="s">
        <v>38</v>
      </c>
      <c r="D458" s="4" t="s">
        <v>37</v>
      </c>
      <c r="E458" s="4" t="s">
        <v>22</v>
      </c>
      <c r="F458" s="4" t="s">
        <v>17</v>
      </c>
      <c r="G458" s="6">
        <v>18</v>
      </c>
      <c r="H458" s="7">
        <v>214</v>
      </c>
      <c r="I458" s="8">
        <v>0.01</v>
      </c>
      <c r="J458" s="7">
        <v>4270.93</v>
      </c>
      <c r="K458" s="7">
        <v>160.97999999999999</v>
      </c>
      <c r="L458" s="7">
        <v>2897.64</v>
      </c>
      <c r="M458" s="7">
        <v>181.8</v>
      </c>
    </row>
    <row r="459" spans="2:13" x14ac:dyDescent="0.3">
      <c r="B459" s="5">
        <v>45323</v>
      </c>
      <c r="C459" s="4" t="s">
        <v>38</v>
      </c>
      <c r="D459" s="4" t="s">
        <v>37</v>
      </c>
      <c r="E459" s="4" t="s">
        <v>22</v>
      </c>
      <c r="F459" s="4" t="s">
        <v>18</v>
      </c>
      <c r="G459" s="6">
        <v>7</v>
      </c>
      <c r="H459" s="7">
        <v>214</v>
      </c>
      <c r="I459" s="8">
        <v>0</v>
      </c>
      <c r="J459" s="7">
        <v>1677.73</v>
      </c>
      <c r="K459" s="7">
        <v>160.82</v>
      </c>
      <c r="L459" s="7">
        <v>1125.74</v>
      </c>
      <c r="M459" s="7">
        <v>84.22</v>
      </c>
    </row>
    <row r="460" spans="2:13" x14ac:dyDescent="0.3">
      <c r="B460" s="5">
        <v>45323</v>
      </c>
      <c r="C460" s="4" t="s">
        <v>38</v>
      </c>
      <c r="D460" s="4" t="s">
        <v>37</v>
      </c>
      <c r="E460" s="4" t="s">
        <v>22</v>
      </c>
      <c r="F460" s="4" t="s">
        <v>19</v>
      </c>
      <c r="G460" s="6">
        <v>6</v>
      </c>
      <c r="H460" s="7">
        <v>214</v>
      </c>
      <c r="I460" s="8">
        <v>0.01</v>
      </c>
      <c r="J460" s="7">
        <v>1420.84</v>
      </c>
      <c r="K460" s="7">
        <v>160.82</v>
      </c>
      <c r="L460" s="7">
        <v>964.92</v>
      </c>
      <c r="M460" s="7">
        <v>74.62</v>
      </c>
    </row>
    <row r="461" spans="2:13" x14ac:dyDescent="0.3">
      <c r="B461" s="5">
        <v>45323</v>
      </c>
      <c r="C461" s="4" t="s">
        <v>39</v>
      </c>
      <c r="D461" s="4" t="s">
        <v>37</v>
      </c>
      <c r="E461" s="4" t="s">
        <v>16</v>
      </c>
      <c r="F461" s="4" t="s">
        <v>17</v>
      </c>
      <c r="G461" s="6">
        <v>63</v>
      </c>
      <c r="H461" s="7">
        <v>305</v>
      </c>
      <c r="I461" s="8">
        <v>0.01</v>
      </c>
      <c r="J461" s="7">
        <v>18888.919999999998</v>
      </c>
      <c r="K461" s="7">
        <v>227.22</v>
      </c>
      <c r="L461" s="7">
        <v>14314.86</v>
      </c>
      <c r="M461" s="7">
        <v>97.88</v>
      </c>
    </row>
    <row r="462" spans="2:13" x14ac:dyDescent="0.3">
      <c r="B462" s="5">
        <v>45323</v>
      </c>
      <c r="C462" s="4" t="s">
        <v>39</v>
      </c>
      <c r="D462" s="4" t="s">
        <v>37</v>
      </c>
      <c r="E462" s="4" t="s">
        <v>16</v>
      </c>
      <c r="F462" s="4" t="s">
        <v>18</v>
      </c>
      <c r="G462" s="6">
        <v>22</v>
      </c>
      <c r="H462" s="7">
        <v>305</v>
      </c>
      <c r="I462" s="8">
        <v>0.01</v>
      </c>
      <c r="J462" s="7">
        <v>6642.64</v>
      </c>
      <c r="K462" s="7">
        <v>227</v>
      </c>
      <c r="L462" s="7">
        <v>4994</v>
      </c>
      <c r="M462" s="7">
        <v>76.069999999999993</v>
      </c>
    </row>
    <row r="463" spans="2:13" x14ac:dyDescent="0.3">
      <c r="B463" s="5">
        <v>45323</v>
      </c>
      <c r="C463" s="4" t="s">
        <v>39</v>
      </c>
      <c r="D463" s="4" t="s">
        <v>37</v>
      </c>
      <c r="E463" s="4" t="s">
        <v>16</v>
      </c>
      <c r="F463" s="4" t="s">
        <v>19</v>
      </c>
      <c r="G463" s="6">
        <v>22</v>
      </c>
      <c r="H463" s="7">
        <v>305</v>
      </c>
      <c r="I463" s="8">
        <v>0.01</v>
      </c>
      <c r="J463" s="7">
        <v>6643.06</v>
      </c>
      <c r="K463" s="7">
        <v>227.22</v>
      </c>
      <c r="L463" s="7">
        <v>4998.84</v>
      </c>
      <c r="M463" s="7">
        <v>87.77</v>
      </c>
    </row>
    <row r="464" spans="2:13" x14ac:dyDescent="0.3">
      <c r="B464" s="5">
        <v>45323</v>
      </c>
      <c r="C464" s="4" t="s">
        <v>39</v>
      </c>
      <c r="D464" s="4" t="s">
        <v>37</v>
      </c>
      <c r="E464" s="4" t="s">
        <v>20</v>
      </c>
      <c r="F464" s="4" t="s">
        <v>17</v>
      </c>
      <c r="G464" s="6">
        <v>43</v>
      </c>
      <c r="H464" s="7">
        <v>305</v>
      </c>
      <c r="I464" s="8">
        <v>0</v>
      </c>
      <c r="J464" s="7">
        <v>11506.53</v>
      </c>
      <c r="K464" s="7">
        <v>227.45</v>
      </c>
      <c r="L464" s="7">
        <v>9780.35</v>
      </c>
      <c r="M464" s="7">
        <v>68.73</v>
      </c>
    </row>
    <row r="465" spans="2:13" x14ac:dyDescent="0.3">
      <c r="B465" s="5">
        <v>45323</v>
      </c>
      <c r="C465" s="4" t="s">
        <v>39</v>
      </c>
      <c r="D465" s="4" t="s">
        <v>37</v>
      </c>
      <c r="E465" s="4" t="s">
        <v>20</v>
      </c>
      <c r="F465" s="4" t="s">
        <v>18</v>
      </c>
      <c r="G465" s="6">
        <v>15</v>
      </c>
      <c r="H465" s="7">
        <v>305</v>
      </c>
      <c r="I465" s="8">
        <v>0</v>
      </c>
      <c r="J465" s="7">
        <v>4009.91</v>
      </c>
      <c r="K465" s="7">
        <v>227.45</v>
      </c>
      <c r="L465" s="7">
        <v>3411.75</v>
      </c>
      <c r="M465" s="7">
        <v>49.93</v>
      </c>
    </row>
    <row r="466" spans="2:13" x14ac:dyDescent="0.3">
      <c r="B466" s="5">
        <v>45323</v>
      </c>
      <c r="C466" s="4" t="s">
        <v>39</v>
      </c>
      <c r="D466" s="4" t="s">
        <v>37</v>
      </c>
      <c r="E466" s="4" t="s">
        <v>20</v>
      </c>
      <c r="F466" s="4" t="s">
        <v>19</v>
      </c>
      <c r="G466" s="6">
        <v>15</v>
      </c>
      <c r="H466" s="7">
        <v>305</v>
      </c>
      <c r="I466" s="8">
        <v>0.01</v>
      </c>
      <c r="J466" s="7">
        <v>3985.7</v>
      </c>
      <c r="K466" s="7">
        <v>227.68</v>
      </c>
      <c r="L466" s="7">
        <v>3415.2</v>
      </c>
      <c r="M466" s="7">
        <v>58.68</v>
      </c>
    </row>
    <row r="467" spans="2:13" x14ac:dyDescent="0.3">
      <c r="B467" s="5">
        <v>45323</v>
      </c>
      <c r="C467" s="4" t="s">
        <v>39</v>
      </c>
      <c r="D467" s="4" t="s">
        <v>37</v>
      </c>
      <c r="E467" s="4" t="s">
        <v>21</v>
      </c>
      <c r="F467" s="4" t="s">
        <v>17</v>
      </c>
      <c r="G467" s="6">
        <v>26</v>
      </c>
      <c r="H467" s="7">
        <v>305</v>
      </c>
      <c r="I467" s="8">
        <v>0.01</v>
      </c>
      <c r="J467" s="7">
        <v>7480.71</v>
      </c>
      <c r="K467" s="7">
        <v>227.68</v>
      </c>
      <c r="L467" s="7">
        <v>5919.68</v>
      </c>
      <c r="M467" s="7">
        <v>42.27</v>
      </c>
    </row>
    <row r="468" spans="2:13" x14ac:dyDescent="0.3">
      <c r="B468" s="5">
        <v>45323</v>
      </c>
      <c r="C468" s="4" t="s">
        <v>39</v>
      </c>
      <c r="D468" s="4" t="s">
        <v>37</v>
      </c>
      <c r="E468" s="4" t="s">
        <v>21</v>
      </c>
      <c r="F468" s="4" t="s">
        <v>18</v>
      </c>
      <c r="G468" s="6">
        <v>9</v>
      </c>
      <c r="H468" s="7">
        <v>305</v>
      </c>
      <c r="I468" s="8">
        <v>0.01</v>
      </c>
      <c r="J468" s="7">
        <v>2576.5100000000002</v>
      </c>
      <c r="K468" s="7">
        <v>227.45</v>
      </c>
      <c r="L468" s="7">
        <v>2047.05</v>
      </c>
      <c r="M468" s="7">
        <v>30.39</v>
      </c>
    </row>
    <row r="469" spans="2:13" x14ac:dyDescent="0.3">
      <c r="B469" s="5">
        <v>45323</v>
      </c>
      <c r="C469" s="4" t="s">
        <v>39</v>
      </c>
      <c r="D469" s="4" t="s">
        <v>37</v>
      </c>
      <c r="E469" s="4" t="s">
        <v>21</v>
      </c>
      <c r="F469" s="4" t="s">
        <v>19</v>
      </c>
      <c r="G469" s="6">
        <v>9</v>
      </c>
      <c r="H469" s="7">
        <v>305</v>
      </c>
      <c r="I469" s="8">
        <v>0.01</v>
      </c>
      <c r="J469" s="7">
        <v>2573.88</v>
      </c>
      <c r="K469" s="7">
        <v>227</v>
      </c>
      <c r="L469" s="7">
        <v>2043</v>
      </c>
      <c r="M469" s="7">
        <v>35.94</v>
      </c>
    </row>
    <row r="470" spans="2:13" x14ac:dyDescent="0.3">
      <c r="B470" s="5">
        <v>45323</v>
      </c>
      <c r="C470" s="4" t="s">
        <v>39</v>
      </c>
      <c r="D470" s="4" t="s">
        <v>37</v>
      </c>
      <c r="E470" s="4" t="s">
        <v>22</v>
      </c>
      <c r="F470" s="4" t="s">
        <v>17</v>
      </c>
      <c r="G470" s="6">
        <v>11</v>
      </c>
      <c r="H470" s="7">
        <v>305</v>
      </c>
      <c r="I470" s="8">
        <v>0.01</v>
      </c>
      <c r="J470" s="7">
        <v>3734.95</v>
      </c>
      <c r="K470" s="7">
        <v>227.68</v>
      </c>
      <c r="L470" s="7">
        <v>2504.48</v>
      </c>
      <c r="M470" s="7">
        <v>108.88</v>
      </c>
    </row>
    <row r="471" spans="2:13" x14ac:dyDescent="0.3">
      <c r="B471" s="5">
        <v>45323</v>
      </c>
      <c r="C471" s="4" t="s">
        <v>39</v>
      </c>
      <c r="D471" s="4" t="s">
        <v>37</v>
      </c>
      <c r="E471" s="4" t="s">
        <v>22</v>
      </c>
      <c r="F471" s="4" t="s">
        <v>18</v>
      </c>
      <c r="G471" s="6">
        <v>4</v>
      </c>
      <c r="H471" s="7">
        <v>305</v>
      </c>
      <c r="I471" s="8">
        <v>0.01</v>
      </c>
      <c r="J471" s="7">
        <v>1352.77</v>
      </c>
      <c r="K471" s="7">
        <v>227.68</v>
      </c>
      <c r="L471" s="7">
        <v>910.72</v>
      </c>
      <c r="M471" s="7">
        <v>48.46</v>
      </c>
    </row>
    <row r="472" spans="2:13" x14ac:dyDescent="0.3">
      <c r="B472" s="5">
        <v>45323</v>
      </c>
      <c r="C472" s="4" t="s">
        <v>39</v>
      </c>
      <c r="D472" s="4" t="s">
        <v>37</v>
      </c>
      <c r="E472" s="4" t="s">
        <v>22</v>
      </c>
      <c r="F472" s="4" t="s">
        <v>19</v>
      </c>
      <c r="G472" s="6">
        <v>4</v>
      </c>
      <c r="H472" s="7">
        <v>305</v>
      </c>
      <c r="I472" s="8">
        <v>0.01</v>
      </c>
      <c r="J472" s="7">
        <v>1351.37</v>
      </c>
      <c r="K472" s="7">
        <v>226.77</v>
      </c>
      <c r="L472" s="7">
        <v>907.08</v>
      </c>
      <c r="M472" s="7">
        <v>50.29</v>
      </c>
    </row>
    <row r="473" spans="2:13" x14ac:dyDescent="0.3">
      <c r="B473" s="5">
        <v>45323</v>
      </c>
      <c r="C473" s="4" t="s">
        <v>40</v>
      </c>
      <c r="D473" s="4" t="s">
        <v>37</v>
      </c>
      <c r="E473" s="4" t="s">
        <v>16</v>
      </c>
      <c r="F473" s="4" t="s">
        <v>17</v>
      </c>
      <c r="G473" s="6">
        <v>111</v>
      </c>
      <c r="H473" s="7">
        <v>138</v>
      </c>
      <c r="I473" s="8">
        <v>0.01</v>
      </c>
      <c r="J473" s="7">
        <v>15225.98</v>
      </c>
      <c r="K473" s="7">
        <v>103.71</v>
      </c>
      <c r="L473" s="7">
        <v>11511.81</v>
      </c>
      <c r="M473" s="7">
        <v>180.44</v>
      </c>
    </row>
    <row r="474" spans="2:13" x14ac:dyDescent="0.3">
      <c r="B474" s="5">
        <v>45323</v>
      </c>
      <c r="C474" s="4" t="s">
        <v>40</v>
      </c>
      <c r="D474" s="4" t="s">
        <v>37</v>
      </c>
      <c r="E474" s="4" t="s">
        <v>16</v>
      </c>
      <c r="F474" s="4" t="s">
        <v>18</v>
      </c>
      <c r="G474" s="6">
        <v>41</v>
      </c>
      <c r="H474" s="7">
        <v>138</v>
      </c>
      <c r="I474" s="8">
        <v>0.01</v>
      </c>
      <c r="J474" s="7">
        <v>5612.55</v>
      </c>
      <c r="K474" s="7">
        <v>103.6</v>
      </c>
      <c r="L474" s="7">
        <v>4247.6000000000004</v>
      </c>
      <c r="M474" s="7">
        <v>141.63</v>
      </c>
    </row>
    <row r="475" spans="2:13" x14ac:dyDescent="0.3">
      <c r="B475" s="5">
        <v>45323</v>
      </c>
      <c r="C475" s="4" t="s">
        <v>40</v>
      </c>
      <c r="D475" s="4" t="s">
        <v>37</v>
      </c>
      <c r="E475" s="4" t="s">
        <v>16</v>
      </c>
      <c r="F475" s="4" t="s">
        <v>19</v>
      </c>
      <c r="G475" s="6">
        <v>42</v>
      </c>
      <c r="H475" s="7">
        <v>138</v>
      </c>
      <c r="I475" s="8">
        <v>0.01</v>
      </c>
      <c r="J475" s="7">
        <v>5737.72</v>
      </c>
      <c r="K475" s="7">
        <v>103.71</v>
      </c>
      <c r="L475" s="7">
        <v>4355.82</v>
      </c>
      <c r="M475" s="7">
        <v>161.02000000000001</v>
      </c>
    </row>
    <row r="476" spans="2:13" x14ac:dyDescent="0.3">
      <c r="B476" s="5">
        <v>45323</v>
      </c>
      <c r="C476" s="4" t="s">
        <v>40</v>
      </c>
      <c r="D476" s="4" t="s">
        <v>37</v>
      </c>
      <c r="E476" s="4" t="s">
        <v>20</v>
      </c>
      <c r="F476" s="4" t="s">
        <v>17</v>
      </c>
      <c r="G476" s="6">
        <v>76</v>
      </c>
      <c r="H476" s="7">
        <v>138</v>
      </c>
      <c r="I476" s="8">
        <v>0.01</v>
      </c>
      <c r="J476" s="7">
        <v>9146.2800000000007</v>
      </c>
      <c r="K476" s="7">
        <v>103.19</v>
      </c>
      <c r="L476" s="7">
        <v>7842.44</v>
      </c>
      <c r="M476" s="7">
        <v>119.53</v>
      </c>
    </row>
    <row r="477" spans="2:13" x14ac:dyDescent="0.3">
      <c r="B477" s="5">
        <v>45323</v>
      </c>
      <c r="C477" s="4" t="s">
        <v>40</v>
      </c>
      <c r="D477" s="4" t="s">
        <v>37</v>
      </c>
      <c r="E477" s="4" t="s">
        <v>20</v>
      </c>
      <c r="F477" s="4" t="s">
        <v>18</v>
      </c>
      <c r="G477" s="6">
        <v>28</v>
      </c>
      <c r="H477" s="7">
        <v>138</v>
      </c>
      <c r="I477" s="8">
        <v>0.04</v>
      </c>
      <c r="J477" s="7">
        <v>3294.43</v>
      </c>
      <c r="K477" s="7">
        <v>103.4</v>
      </c>
      <c r="L477" s="7">
        <v>2895.2</v>
      </c>
      <c r="M477" s="7">
        <v>93.3</v>
      </c>
    </row>
    <row r="478" spans="2:13" x14ac:dyDescent="0.3">
      <c r="B478" s="5">
        <v>45323</v>
      </c>
      <c r="C478" s="4" t="s">
        <v>40</v>
      </c>
      <c r="D478" s="4" t="s">
        <v>37</v>
      </c>
      <c r="E478" s="4" t="s">
        <v>20</v>
      </c>
      <c r="F478" s="4" t="s">
        <v>19</v>
      </c>
      <c r="G478" s="6">
        <v>28</v>
      </c>
      <c r="H478" s="7">
        <v>138</v>
      </c>
      <c r="I478" s="8">
        <v>0.01</v>
      </c>
      <c r="J478" s="7">
        <v>3346.05</v>
      </c>
      <c r="K478" s="7">
        <v>103.71</v>
      </c>
      <c r="L478" s="7">
        <v>2903.88</v>
      </c>
      <c r="M478" s="7">
        <v>111.82</v>
      </c>
    </row>
    <row r="479" spans="2:13" x14ac:dyDescent="0.3">
      <c r="B479" s="5">
        <v>45323</v>
      </c>
      <c r="C479" s="4" t="s">
        <v>40</v>
      </c>
      <c r="D479" s="4" t="s">
        <v>37</v>
      </c>
      <c r="E479" s="4" t="s">
        <v>21</v>
      </c>
      <c r="F479" s="4" t="s">
        <v>17</v>
      </c>
      <c r="G479" s="6">
        <v>48</v>
      </c>
      <c r="H479" s="7">
        <v>138</v>
      </c>
      <c r="I479" s="8">
        <v>0.01</v>
      </c>
      <c r="J479" s="7">
        <v>6280.12</v>
      </c>
      <c r="K479" s="7">
        <v>103.19</v>
      </c>
      <c r="L479" s="7">
        <v>4953.12</v>
      </c>
      <c r="M479" s="7">
        <v>78.8</v>
      </c>
    </row>
    <row r="480" spans="2:13" x14ac:dyDescent="0.3">
      <c r="B480" s="5">
        <v>45323</v>
      </c>
      <c r="C480" s="4" t="s">
        <v>40</v>
      </c>
      <c r="D480" s="4" t="s">
        <v>37</v>
      </c>
      <c r="E480" s="4" t="s">
        <v>21</v>
      </c>
      <c r="F480" s="4" t="s">
        <v>18</v>
      </c>
      <c r="G480" s="6">
        <v>16</v>
      </c>
      <c r="H480" s="7">
        <v>138</v>
      </c>
      <c r="I480" s="8">
        <v>0.01</v>
      </c>
      <c r="J480" s="7">
        <v>2066.23</v>
      </c>
      <c r="K480" s="7">
        <v>103.5</v>
      </c>
      <c r="L480" s="7">
        <v>1656</v>
      </c>
      <c r="M480" s="7">
        <v>53.2</v>
      </c>
    </row>
    <row r="481" spans="2:13" x14ac:dyDescent="0.3">
      <c r="B481" s="5">
        <v>45323</v>
      </c>
      <c r="C481" s="4" t="s">
        <v>40</v>
      </c>
      <c r="D481" s="4" t="s">
        <v>37</v>
      </c>
      <c r="E481" s="4" t="s">
        <v>21</v>
      </c>
      <c r="F481" s="4" t="s">
        <v>19</v>
      </c>
      <c r="G481" s="6">
        <v>17</v>
      </c>
      <c r="H481" s="7">
        <v>138</v>
      </c>
      <c r="I481" s="8">
        <v>0.01</v>
      </c>
      <c r="J481" s="7">
        <v>2186.4899999999998</v>
      </c>
      <c r="K481" s="7">
        <v>103.5</v>
      </c>
      <c r="L481" s="7">
        <v>1759.5</v>
      </c>
      <c r="M481" s="7">
        <v>68.16</v>
      </c>
    </row>
    <row r="482" spans="2:13" x14ac:dyDescent="0.3">
      <c r="B482" s="5">
        <v>45323</v>
      </c>
      <c r="C482" s="4" t="s">
        <v>40</v>
      </c>
      <c r="D482" s="4" t="s">
        <v>37</v>
      </c>
      <c r="E482" s="4" t="s">
        <v>22</v>
      </c>
      <c r="F482" s="4" t="s">
        <v>17</v>
      </c>
      <c r="G482" s="6">
        <v>20</v>
      </c>
      <c r="H482" s="7">
        <v>138</v>
      </c>
      <c r="I482" s="8">
        <v>0.01</v>
      </c>
      <c r="J482" s="7">
        <v>3054.07</v>
      </c>
      <c r="K482" s="7">
        <v>103.4</v>
      </c>
      <c r="L482" s="7">
        <v>2068</v>
      </c>
      <c r="M482" s="7">
        <v>205.43</v>
      </c>
    </row>
    <row r="483" spans="2:13" x14ac:dyDescent="0.3">
      <c r="B483" s="5">
        <v>45323</v>
      </c>
      <c r="C483" s="4" t="s">
        <v>40</v>
      </c>
      <c r="D483" s="4" t="s">
        <v>37</v>
      </c>
      <c r="E483" s="4" t="s">
        <v>22</v>
      </c>
      <c r="F483" s="4" t="s">
        <v>18</v>
      </c>
      <c r="G483" s="6">
        <v>7</v>
      </c>
      <c r="H483" s="7">
        <v>138</v>
      </c>
      <c r="I483" s="8">
        <v>0.01</v>
      </c>
      <c r="J483" s="7">
        <v>1077.5899999999999</v>
      </c>
      <c r="K483" s="7">
        <v>103.81</v>
      </c>
      <c r="L483" s="7">
        <v>726.67</v>
      </c>
      <c r="M483" s="7">
        <v>83.22</v>
      </c>
    </row>
    <row r="484" spans="2:13" x14ac:dyDescent="0.3">
      <c r="B484" s="5">
        <v>45323</v>
      </c>
      <c r="C484" s="4" t="s">
        <v>40</v>
      </c>
      <c r="D484" s="4" t="s">
        <v>37</v>
      </c>
      <c r="E484" s="4" t="s">
        <v>22</v>
      </c>
      <c r="F484" s="4" t="s">
        <v>19</v>
      </c>
      <c r="G484" s="6">
        <v>8</v>
      </c>
      <c r="H484" s="7">
        <v>138</v>
      </c>
      <c r="I484" s="8">
        <v>0.01</v>
      </c>
      <c r="J484" s="7">
        <v>1222.9100000000001</v>
      </c>
      <c r="K484" s="7">
        <v>103.4</v>
      </c>
      <c r="L484" s="7">
        <v>827.2</v>
      </c>
      <c r="M484" s="7">
        <v>101.68</v>
      </c>
    </row>
    <row r="485" spans="2:13" x14ac:dyDescent="0.3">
      <c r="B485" s="5">
        <v>45323</v>
      </c>
      <c r="C485" s="4" t="s">
        <v>41</v>
      </c>
      <c r="D485" s="4" t="s">
        <v>42</v>
      </c>
      <c r="E485" s="4" t="s">
        <v>16</v>
      </c>
      <c r="F485" s="4" t="s">
        <v>17</v>
      </c>
      <c r="G485" s="6">
        <v>146</v>
      </c>
      <c r="H485" s="7">
        <v>188</v>
      </c>
      <c r="I485" s="8">
        <v>0.01</v>
      </c>
      <c r="J485" s="7">
        <v>27119.37</v>
      </c>
      <c r="K485" s="7">
        <v>109.37</v>
      </c>
      <c r="L485" s="7">
        <v>15968.02</v>
      </c>
      <c r="M485" s="7">
        <v>231.03</v>
      </c>
    </row>
    <row r="486" spans="2:13" x14ac:dyDescent="0.3">
      <c r="B486" s="5">
        <v>45323</v>
      </c>
      <c r="C486" s="4" t="s">
        <v>41</v>
      </c>
      <c r="D486" s="4" t="s">
        <v>42</v>
      </c>
      <c r="E486" s="4" t="s">
        <v>16</v>
      </c>
      <c r="F486" s="4" t="s">
        <v>18</v>
      </c>
      <c r="G486" s="6">
        <v>52</v>
      </c>
      <c r="H486" s="7">
        <v>188</v>
      </c>
      <c r="I486" s="8">
        <v>0.01</v>
      </c>
      <c r="J486" s="7">
        <v>9736.58</v>
      </c>
      <c r="K486" s="7">
        <v>109.26</v>
      </c>
      <c r="L486" s="7">
        <v>5681.52</v>
      </c>
      <c r="M486" s="7">
        <v>172.03</v>
      </c>
    </row>
    <row r="487" spans="2:13" x14ac:dyDescent="0.3">
      <c r="B487" s="5">
        <v>45323</v>
      </c>
      <c r="C487" s="4" t="s">
        <v>41</v>
      </c>
      <c r="D487" s="4" t="s">
        <v>42</v>
      </c>
      <c r="E487" s="4" t="s">
        <v>16</v>
      </c>
      <c r="F487" s="4" t="s">
        <v>19</v>
      </c>
      <c r="G487" s="6">
        <v>50</v>
      </c>
      <c r="H487" s="7">
        <v>188</v>
      </c>
      <c r="I487" s="8">
        <v>0.01</v>
      </c>
      <c r="J487" s="7">
        <v>9305.6299999999992</v>
      </c>
      <c r="K487" s="7">
        <v>109.37</v>
      </c>
      <c r="L487" s="7">
        <v>5468.5</v>
      </c>
      <c r="M487" s="7">
        <v>196.36</v>
      </c>
    </row>
    <row r="488" spans="2:13" x14ac:dyDescent="0.3">
      <c r="B488" s="5">
        <v>45323</v>
      </c>
      <c r="C488" s="4" t="s">
        <v>41</v>
      </c>
      <c r="D488" s="4" t="s">
        <v>42</v>
      </c>
      <c r="E488" s="4" t="s">
        <v>20</v>
      </c>
      <c r="F488" s="4" t="s">
        <v>17</v>
      </c>
      <c r="G488" s="6">
        <v>95</v>
      </c>
      <c r="H488" s="7">
        <v>188</v>
      </c>
      <c r="I488" s="8">
        <v>0.02</v>
      </c>
      <c r="J488" s="7">
        <v>15401.38</v>
      </c>
      <c r="K488" s="7">
        <v>109.04</v>
      </c>
      <c r="L488" s="7">
        <v>10358.799999999999</v>
      </c>
      <c r="M488" s="7">
        <v>148.35</v>
      </c>
    </row>
    <row r="489" spans="2:13" x14ac:dyDescent="0.3">
      <c r="B489" s="5">
        <v>45323</v>
      </c>
      <c r="C489" s="4" t="s">
        <v>41</v>
      </c>
      <c r="D489" s="4" t="s">
        <v>42</v>
      </c>
      <c r="E489" s="4" t="s">
        <v>20</v>
      </c>
      <c r="F489" s="4" t="s">
        <v>18</v>
      </c>
      <c r="G489" s="6">
        <v>34</v>
      </c>
      <c r="H489" s="7">
        <v>188</v>
      </c>
      <c r="I489" s="8">
        <v>0.01</v>
      </c>
      <c r="J489" s="7">
        <v>5523.96</v>
      </c>
      <c r="K489" s="7">
        <v>109.04</v>
      </c>
      <c r="L489" s="7">
        <v>3707.36</v>
      </c>
      <c r="M489" s="7">
        <v>117.8</v>
      </c>
    </row>
    <row r="490" spans="2:13" x14ac:dyDescent="0.3">
      <c r="B490" s="5">
        <v>45323</v>
      </c>
      <c r="C490" s="4" t="s">
        <v>41</v>
      </c>
      <c r="D490" s="4" t="s">
        <v>42</v>
      </c>
      <c r="E490" s="4" t="s">
        <v>20</v>
      </c>
      <c r="F490" s="4" t="s">
        <v>19</v>
      </c>
      <c r="G490" s="6">
        <v>35</v>
      </c>
      <c r="H490" s="7">
        <v>188</v>
      </c>
      <c r="I490" s="8">
        <v>0.01</v>
      </c>
      <c r="J490" s="7">
        <v>5703.69</v>
      </c>
      <c r="K490" s="7">
        <v>108.71</v>
      </c>
      <c r="L490" s="7">
        <v>3804.85</v>
      </c>
      <c r="M490" s="7">
        <v>134.86000000000001</v>
      </c>
    </row>
    <row r="491" spans="2:13" x14ac:dyDescent="0.3">
      <c r="B491" s="5">
        <v>45323</v>
      </c>
      <c r="C491" s="4" t="s">
        <v>41</v>
      </c>
      <c r="D491" s="4" t="s">
        <v>42</v>
      </c>
      <c r="E491" s="4" t="s">
        <v>21</v>
      </c>
      <c r="F491" s="4" t="s">
        <v>17</v>
      </c>
      <c r="G491" s="6">
        <v>60</v>
      </c>
      <c r="H491" s="7">
        <v>188</v>
      </c>
      <c r="I491" s="8">
        <v>0.01</v>
      </c>
      <c r="J491" s="7">
        <v>10630.4</v>
      </c>
      <c r="K491" s="7">
        <v>109.04</v>
      </c>
      <c r="L491" s="7">
        <v>6542.4</v>
      </c>
      <c r="M491" s="7">
        <v>93.79</v>
      </c>
    </row>
    <row r="492" spans="2:13" x14ac:dyDescent="0.3">
      <c r="B492" s="5">
        <v>45323</v>
      </c>
      <c r="C492" s="4" t="s">
        <v>41</v>
      </c>
      <c r="D492" s="4" t="s">
        <v>42</v>
      </c>
      <c r="E492" s="4" t="s">
        <v>21</v>
      </c>
      <c r="F492" s="4" t="s">
        <v>18</v>
      </c>
      <c r="G492" s="6">
        <v>21</v>
      </c>
      <c r="H492" s="7">
        <v>188</v>
      </c>
      <c r="I492" s="8">
        <v>0</v>
      </c>
      <c r="J492" s="7">
        <v>3739.36</v>
      </c>
      <c r="K492" s="7">
        <v>109.37</v>
      </c>
      <c r="L492" s="7">
        <v>2296.77</v>
      </c>
      <c r="M492" s="7">
        <v>71.61</v>
      </c>
    </row>
    <row r="493" spans="2:13" x14ac:dyDescent="0.3">
      <c r="B493" s="5">
        <v>45323</v>
      </c>
      <c r="C493" s="4" t="s">
        <v>41</v>
      </c>
      <c r="D493" s="4" t="s">
        <v>42</v>
      </c>
      <c r="E493" s="4" t="s">
        <v>21</v>
      </c>
      <c r="F493" s="4" t="s">
        <v>19</v>
      </c>
      <c r="G493" s="6">
        <v>21</v>
      </c>
      <c r="H493" s="7">
        <v>188</v>
      </c>
      <c r="I493" s="8">
        <v>0</v>
      </c>
      <c r="J493" s="7">
        <v>3746.85</v>
      </c>
      <c r="K493" s="7">
        <v>108.71</v>
      </c>
      <c r="L493" s="7">
        <v>2282.91</v>
      </c>
      <c r="M493" s="7">
        <v>81.08</v>
      </c>
    </row>
    <row r="494" spans="2:13" x14ac:dyDescent="0.3">
      <c r="B494" s="5">
        <v>45323</v>
      </c>
      <c r="C494" s="4" t="s">
        <v>41</v>
      </c>
      <c r="D494" s="4" t="s">
        <v>42</v>
      </c>
      <c r="E494" s="4" t="s">
        <v>22</v>
      </c>
      <c r="F494" s="4" t="s">
        <v>17</v>
      </c>
      <c r="G494" s="6">
        <v>26</v>
      </c>
      <c r="H494" s="7">
        <v>188</v>
      </c>
      <c r="I494" s="8">
        <v>0.01</v>
      </c>
      <c r="J494" s="7">
        <v>5430.58</v>
      </c>
      <c r="K494" s="7">
        <v>108.82</v>
      </c>
      <c r="L494" s="7">
        <v>2829.32</v>
      </c>
      <c r="M494" s="7">
        <v>255.77</v>
      </c>
    </row>
    <row r="495" spans="2:13" x14ac:dyDescent="0.3">
      <c r="B495" s="5">
        <v>45323</v>
      </c>
      <c r="C495" s="4" t="s">
        <v>41</v>
      </c>
      <c r="D495" s="4" t="s">
        <v>42</v>
      </c>
      <c r="E495" s="4" t="s">
        <v>22</v>
      </c>
      <c r="F495" s="4" t="s">
        <v>18</v>
      </c>
      <c r="G495" s="6">
        <v>9</v>
      </c>
      <c r="H495" s="7">
        <v>188</v>
      </c>
      <c r="I495" s="8">
        <v>0</v>
      </c>
      <c r="J495" s="7">
        <v>1900.73</v>
      </c>
      <c r="K495" s="7">
        <v>109.15</v>
      </c>
      <c r="L495" s="7">
        <v>982.35</v>
      </c>
      <c r="M495" s="7">
        <v>109.03</v>
      </c>
    </row>
    <row r="496" spans="2:13" x14ac:dyDescent="0.3">
      <c r="B496" s="5">
        <v>45323</v>
      </c>
      <c r="C496" s="4" t="s">
        <v>41</v>
      </c>
      <c r="D496" s="4" t="s">
        <v>42</v>
      </c>
      <c r="E496" s="4" t="s">
        <v>22</v>
      </c>
      <c r="F496" s="4" t="s">
        <v>19</v>
      </c>
      <c r="G496" s="6">
        <v>10</v>
      </c>
      <c r="H496" s="7">
        <v>188</v>
      </c>
      <c r="I496" s="8">
        <v>0.01</v>
      </c>
      <c r="J496" s="7">
        <v>2080.37</v>
      </c>
      <c r="K496" s="7">
        <v>108.71</v>
      </c>
      <c r="L496" s="7">
        <v>1087.0999999999999</v>
      </c>
      <c r="M496" s="7">
        <v>122.64</v>
      </c>
    </row>
    <row r="497" spans="2:13" x14ac:dyDescent="0.3">
      <c r="B497" s="5">
        <v>45323</v>
      </c>
      <c r="C497" s="4" t="s">
        <v>43</v>
      </c>
      <c r="D497" s="4" t="s">
        <v>42</v>
      </c>
      <c r="E497" s="4" t="s">
        <v>16</v>
      </c>
      <c r="F497" s="4" t="s">
        <v>17</v>
      </c>
      <c r="G497" s="6">
        <v>128</v>
      </c>
      <c r="H497" s="7">
        <v>156</v>
      </c>
      <c r="I497" s="8">
        <v>0</v>
      </c>
      <c r="J497" s="7">
        <v>19908.14</v>
      </c>
      <c r="K497" s="7">
        <v>89.79</v>
      </c>
      <c r="L497" s="7">
        <v>11493.12</v>
      </c>
      <c r="M497" s="7">
        <v>200.29</v>
      </c>
    </row>
    <row r="498" spans="2:13" x14ac:dyDescent="0.3">
      <c r="B498" s="5">
        <v>45323</v>
      </c>
      <c r="C498" s="4" t="s">
        <v>43</v>
      </c>
      <c r="D498" s="4" t="s">
        <v>42</v>
      </c>
      <c r="E498" s="4" t="s">
        <v>16</v>
      </c>
      <c r="F498" s="4" t="s">
        <v>18</v>
      </c>
      <c r="G498" s="6">
        <v>47</v>
      </c>
      <c r="H498" s="7">
        <v>156</v>
      </c>
      <c r="I498" s="8">
        <v>0.01</v>
      </c>
      <c r="J498" s="7">
        <v>7273.1</v>
      </c>
      <c r="K498" s="7">
        <v>89.97</v>
      </c>
      <c r="L498" s="7">
        <v>4228.59</v>
      </c>
      <c r="M498" s="7">
        <v>164.11</v>
      </c>
    </row>
    <row r="499" spans="2:13" x14ac:dyDescent="0.3">
      <c r="B499" s="5">
        <v>45323</v>
      </c>
      <c r="C499" s="4" t="s">
        <v>43</v>
      </c>
      <c r="D499" s="4" t="s">
        <v>42</v>
      </c>
      <c r="E499" s="4" t="s">
        <v>16</v>
      </c>
      <c r="F499" s="4" t="s">
        <v>19</v>
      </c>
      <c r="G499" s="6">
        <v>46</v>
      </c>
      <c r="H499" s="7">
        <v>156</v>
      </c>
      <c r="I499" s="8">
        <v>0</v>
      </c>
      <c r="J499" s="7">
        <v>7140.16</v>
      </c>
      <c r="K499" s="7">
        <v>89.79</v>
      </c>
      <c r="L499" s="7">
        <v>4130.34</v>
      </c>
      <c r="M499" s="7">
        <v>177.25</v>
      </c>
    </row>
    <row r="500" spans="2:13" x14ac:dyDescent="0.3">
      <c r="B500" s="5">
        <v>45323</v>
      </c>
      <c r="C500" s="4" t="s">
        <v>43</v>
      </c>
      <c r="D500" s="4" t="s">
        <v>42</v>
      </c>
      <c r="E500" s="4" t="s">
        <v>20</v>
      </c>
      <c r="F500" s="4" t="s">
        <v>17</v>
      </c>
      <c r="G500" s="6">
        <v>82</v>
      </c>
      <c r="H500" s="7">
        <v>156</v>
      </c>
      <c r="I500" s="8">
        <v>0.02</v>
      </c>
      <c r="J500" s="7">
        <v>10997.78</v>
      </c>
      <c r="K500" s="7">
        <v>89.52</v>
      </c>
      <c r="L500" s="7">
        <v>7340.64</v>
      </c>
      <c r="M500" s="7">
        <v>133.56</v>
      </c>
    </row>
    <row r="501" spans="2:13" x14ac:dyDescent="0.3">
      <c r="B501" s="5">
        <v>45323</v>
      </c>
      <c r="C501" s="4" t="s">
        <v>43</v>
      </c>
      <c r="D501" s="4" t="s">
        <v>42</v>
      </c>
      <c r="E501" s="4" t="s">
        <v>20</v>
      </c>
      <c r="F501" s="4" t="s">
        <v>18</v>
      </c>
      <c r="G501" s="6">
        <v>30</v>
      </c>
      <c r="H501" s="7">
        <v>156</v>
      </c>
      <c r="I501" s="8">
        <v>0.03</v>
      </c>
      <c r="J501" s="7">
        <v>3970.42</v>
      </c>
      <c r="K501" s="7">
        <v>89.88</v>
      </c>
      <c r="L501" s="7">
        <v>2696.4</v>
      </c>
      <c r="M501" s="7">
        <v>100.16</v>
      </c>
    </row>
    <row r="502" spans="2:13" x14ac:dyDescent="0.3">
      <c r="B502" s="5">
        <v>45323</v>
      </c>
      <c r="C502" s="4" t="s">
        <v>43</v>
      </c>
      <c r="D502" s="4" t="s">
        <v>42</v>
      </c>
      <c r="E502" s="4" t="s">
        <v>20</v>
      </c>
      <c r="F502" s="4" t="s">
        <v>19</v>
      </c>
      <c r="G502" s="6">
        <v>30</v>
      </c>
      <c r="H502" s="7">
        <v>156</v>
      </c>
      <c r="I502" s="8">
        <v>0.02</v>
      </c>
      <c r="J502" s="7">
        <v>4019.56</v>
      </c>
      <c r="K502" s="7">
        <v>89.7</v>
      </c>
      <c r="L502" s="7">
        <v>2691</v>
      </c>
      <c r="M502" s="7">
        <v>114.31</v>
      </c>
    </row>
    <row r="503" spans="2:13" x14ac:dyDescent="0.3">
      <c r="B503" s="5">
        <v>45323</v>
      </c>
      <c r="C503" s="4" t="s">
        <v>43</v>
      </c>
      <c r="D503" s="4" t="s">
        <v>42</v>
      </c>
      <c r="E503" s="4" t="s">
        <v>21</v>
      </c>
      <c r="F503" s="4" t="s">
        <v>17</v>
      </c>
      <c r="G503" s="6">
        <v>52</v>
      </c>
      <c r="H503" s="7">
        <v>156</v>
      </c>
      <c r="I503" s="8">
        <v>0.01</v>
      </c>
      <c r="J503" s="7">
        <v>7606.31</v>
      </c>
      <c r="K503" s="7">
        <v>89.88</v>
      </c>
      <c r="L503" s="7">
        <v>4673.76</v>
      </c>
      <c r="M503" s="7">
        <v>82.28</v>
      </c>
    </row>
    <row r="504" spans="2:13" x14ac:dyDescent="0.3">
      <c r="B504" s="5">
        <v>45323</v>
      </c>
      <c r="C504" s="4" t="s">
        <v>43</v>
      </c>
      <c r="D504" s="4" t="s">
        <v>42</v>
      </c>
      <c r="E504" s="4" t="s">
        <v>21</v>
      </c>
      <c r="F504" s="4" t="s">
        <v>18</v>
      </c>
      <c r="G504" s="6">
        <v>18</v>
      </c>
      <c r="H504" s="7">
        <v>156</v>
      </c>
      <c r="I504" s="8">
        <v>0.01</v>
      </c>
      <c r="J504" s="7">
        <v>2646.28</v>
      </c>
      <c r="K504" s="7">
        <v>89.79</v>
      </c>
      <c r="L504" s="7">
        <v>1616.22</v>
      </c>
      <c r="M504" s="7">
        <v>62.79</v>
      </c>
    </row>
    <row r="505" spans="2:13" x14ac:dyDescent="0.3">
      <c r="B505" s="5">
        <v>45323</v>
      </c>
      <c r="C505" s="4" t="s">
        <v>43</v>
      </c>
      <c r="D505" s="4" t="s">
        <v>42</v>
      </c>
      <c r="E505" s="4" t="s">
        <v>21</v>
      </c>
      <c r="F505" s="4" t="s">
        <v>19</v>
      </c>
      <c r="G505" s="6">
        <v>18</v>
      </c>
      <c r="H505" s="7">
        <v>156</v>
      </c>
      <c r="I505" s="8">
        <v>0</v>
      </c>
      <c r="J505" s="7">
        <v>2667.6</v>
      </c>
      <c r="K505" s="7">
        <v>89.97</v>
      </c>
      <c r="L505" s="7">
        <v>1619.46</v>
      </c>
      <c r="M505" s="7">
        <v>69.08</v>
      </c>
    </row>
    <row r="506" spans="2:13" x14ac:dyDescent="0.3">
      <c r="B506" s="5">
        <v>45323</v>
      </c>
      <c r="C506" s="4" t="s">
        <v>43</v>
      </c>
      <c r="D506" s="4" t="s">
        <v>42</v>
      </c>
      <c r="E506" s="4" t="s">
        <v>22</v>
      </c>
      <c r="F506" s="4" t="s">
        <v>17</v>
      </c>
      <c r="G506" s="6">
        <v>23</v>
      </c>
      <c r="H506" s="7">
        <v>156</v>
      </c>
      <c r="I506" s="8">
        <v>0.01</v>
      </c>
      <c r="J506" s="7">
        <v>4002.47</v>
      </c>
      <c r="K506" s="7">
        <v>89.79</v>
      </c>
      <c r="L506" s="7">
        <v>2065.17</v>
      </c>
      <c r="M506" s="7">
        <v>234.86</v>
      </c>
    </row>
    <row r="507" spans="2:13" x14ac:dyDescent="0.3">
      <c r="B507" s="5">
        <v>45323</v>
      </c>
      <c r="C507" s="4" t="s">
        <v>43</v>
      </c>
      <c r="D507" s="4" t="s">
        <v>42</v>
      </c>
      <c r="E507" s="4" t="s">
        <v>22</v>
      </c>
      <c r="F507" s="4" t="s">
        <v>18</v>
      </c>
      <c r="G507" s="6">
        <v>8</v>
      </c>
      <c r="H507" s="7">
        <v>156</v>
      </c>
      <c r="I507" s="8">
        <v>0</v>
      </c>
      <c r="J507" s="7">
        <v>1399.15</v>
      </c>
      <c r="K507" s="7">
        <v>89.52</v>
      </c>
      <c r="L507" s="7">
        <v>716.16</v>
      </c>
      <c r="M507" s="7">
        <v>93.39</v>
      </c>
    </row>
    <row r="508" spans="2:13" x14ac:dyDescent="0.3">
      <c r="B508" s="5">
        <v>45323</v>
      </c>
      <c r="C508" s="4" t="s">
        <v>43</v>
      </c>
      <c r="D508" s="4" t="s">
        <v>42</v>
      </c>
      <c r="E508" s="4" t="s">
        <v>22</v>
      </c>
      <c r="F508" s="4" t="s">
        <v>19</v>
      </c>
      <c r="G508" s="6">
        <v>8</v>
      </c>
      <c r="H508" s="7">
        <v>156</v>
      </c>
      <c r="I508" s="8">
        <v>0.01</v>
      </c>
      <c r="J508" s="7">
        <v>1383.75</v>
      </c>
      <c r="K508" s="7">
        <v>89.43</v>
      </c>
      <c r="L508" s="7">
        <v>715.44</v>
      </c>
      <c r="M508" s="7">
        <v>100.79</v>
      </c>
    </row>
    <row r="509" spans="2:13" x14ac:dyDescent="0.3">
      <c r="B509" s="5">
        <v>45323</v>
      </c>
      <c r="C509" s="4" t="s">
        <v>44</v>
      </c>
      <c r="D509" s="4" t="s">
        <v>42</v>
      </c>
      <c r="E509" s="4" t="s">
        <v>16</v>
      </c>
      <c r="F509" s="4" t="s">
        <v>17</v>
      </c>
      <c r="G509" s="6">
        <v>64</v>
      </c>
      <c r="H509" s="7">
        <v>204</v>
      </c>
      <c r="I509" s="8">
        <v>0.01</v>
      </c>
      <c r="J509" s="7">
        <v>12899.68</v>
      </c>
      <c r="K509" s="7">
        <v>120.72</v>
      </c>
      <c r="L509" s="7">
        <v>7726.08</v>
      </c>
      <c r="M509" s="7">
        <v>101.17</v>
      </c>
    </row>
    <row r="510" spans="2:13" x14ac:dyDescent="0.3">
      <c r="B510" s="5">
        <v>45323</v>
      </c>
      <c r="C510" s="4" t="s">
        <v>44</v>
      </c>
      <c r="D510" s="4" t="s">
        <v>42</v>
      </c>
      <c r="E510" s="4" t="s">
        <v>16</v>
      </c>
      <c r="F510" s="4" t="s">
        <v>18</v>
      </c>
      <c r="G510" s="6">
        <v>24</v>
      </c>
      <c r="H510" s="7">
        <v>204</v>
      </c>
      <c r="I510" s="8">
        <v>0.01</v>
      </c>
      <c r="J510" s="7">
        <v>4827.6499999999996</v>
      </c>
      <c r="K510" s="7">
        <v>120.6</v>
      </c>
      <c r="L510" s="7">
        <v>2894.4</v>
      </c>
      <c r="M510" s="7">
        <v>81.93</v>
      </c>
    </row>
    <row r="511" spans="2:13" x14ac:dyDescent="0.3">
      <c r="B511" s="5">
        <v>45323</v>
      </c>
      <c r="C511" s="4" t="s">
        <v>44</v>
      </c>
      <c r="D511" s="4" t="s">
        <v>42</v>
      </c>
      <c r="E511" s="4" t="s">
        <v>16</v>
      </c>
      <c r="F511" s="4" t="s">
        <v>19</v>
      </c>
      <c r="G511" s="6">
        <v>23</v>
      </c>
      <c r="H511" s="7">
        <v>204</v>
      </c>
      <c r="I511" s="8">
        <v>0</v>
      </c>
      <c r="J511" s="7">
        <v>4654.54</v>
      </c>
      <c r="K511" s="7">
        <v>120.24</v>
      </c>
      <c r="L511" s="7">
        <v>2765.52</v>
      </c>
      <c r="M511" s="7">
        <v>89.7</v>
      </c>
    </row>
    <row r="512" spans="2:13" x14ac:dyDescent="0.3">
      <c r="B512" s="5">
        <v>45323</v>
      </c>
      <c r="C512" s="4" t="s">
        <v>44</v>
      </c>
      <c r="D512" s="4" t="s">
        <v>42</v>
      </c>
      <c r="E512" s="4" t="s">
        <v>20</v>
      </c>
      <c r="F512" s="4" t="s">
        <v>17</v>
      </c>
      <c r="G512" s="6">
        <v>46</v>
      </c>
      <c r="H512" s="7">
        <v>204</v>
      </c>
      <c r="I512" s="8">
        <v>0.01</v>
      </c>
      <c r="J512" s="7">
        <v>8183.75</v>
      </c>
      <c r="K512" s="7">
        <v>120</v>
      </c>
      <c r="L512" s="7">
        <v>5520</v>
      </c>
      <c r="M512" s="7">
        <v>71.61</v>
      </c>
    </row>
    <row r="513" spans="2:13" x14ac:dyDescent="0.3">
      <c r="B513" s="5">
        <v>45323</v>
      </c>
      <c r="C513" s="4" t="s">
        <v>44</v>
      </c>
      <c r="D513" s="4" t="s">
        <v>42</v>
      </c>
      <c r="E513" s="4" t="s">
        <v>20</v>
      </c>
      <c r="F513" s="4" t="s">
        <v>18</v>
      </c>
      <c r="G513" s="6">
        <v>16</v>
      </c>
      <c r="H513" s="7">
        <v>204</v>
      </c>
      <c r="I513" s="8">
        <v>0.04</v>
      </c>
      <c r="J513" s="7">
        <v>2757.65</v>
      </c>
      <c r="K513" s="7">
        <v>120.24</v>
      </c>
      <c r="L513" s="7">
        <v>1923.84</v>
      </c>
      <c r="M513" s="7">
        <v>53.04</v>
      </c>
    </row>
    <row r="514" spans="2:13" x14ac:dyDescent="0.3">
      <c r="B514" s="5">
        <v>45323</v>
      </c>
      <c r="C514" s="4" t="s">
        <v>44</v>
      </c>
      <c r="D514" s="4" t="s">
        <v>42</v>
      </c>
      <c r="E514" s="4" t="s">
        <v>20</v>
      </c>
      <c r="F514" s="4" t="s">
        <v>19</v>
      </c>
      <c r="G514" s="6">
        <v>15</v>
      </c>
      <c r="H514" s="7">
        <v>204</v>
      </c>
      <c r="I514" s="8">
        <v>0.03</v>
      </c>
      <c r="J514" s="7">
        <v>2606.79</v>
      </c>
      <c r="K514" s="7">
        <v>120.24</v>
      </c>
      <c r="L514" s="7">
        <v>1803.6</v>
      </c>
      <c r="M514" s="7">
        <v>58.27</v>
      </c>
    </row>
    <row r="515" spans="2:13" x14ac:dyDescent="0.3">
      <c r="B515" s="5">
        <v>45323</v>
      </c>
      <c r="C515" s="4" t="s">
        <v>44</v>
      </c>
      <c r="D515" s="4" t="s">
        <v>42</v>
      </c>
      <c r="E515" s="4" t="s">
        <v>21</v>
      </c>
      <c r="F515" s="4" t="s">
        <v>17</v>
      </c>
      <c r="G515" s="6">
        <v>27</v>
      </c>
      <c r="H515" s="7">
        <v>204</v>
      </c>
      <c r="I515" s="8">
        <v>0.01</v>
      </c>
      <c r="J515" s="7">
        <v>5180.3599999999997</v>
      </c>
      <c r="K515" s="7">
        <v>120.12</v>
      </c>
      <c r="L515" s="7">
        <v>3243.24</v>
      </c>
      <c r="M515" s="7">
        <v>42.9</v>
      </c>
    </row>
    <row r="516" spans="2:13" x14ac:dyDescent="0.3">
      <c r="B516" s="5">
        <v>45323</v>
      </c>
      <c r="C516" s="4" t="s">
        <v>44</v>
      </c>
      <c r="D516" s="4" t="s">
        <v>42</v>
      </c>
      <c r="E516" s="4" t="s">
        <v>21</v>
      </c>
      <c r="F516" s="4" t="s">
        <v>18</v>
      </c>
      <c r="G516" s="6">
        <v>10</v>
      </c>
      <c r="H516" s="7">
        <v>204</v>
      </c>
      <c r="I516" s="8">
        <v>0</v>
      </c>
      <c r="J516" s="7">
        <v>1939.94</v>
      </c>
      <c r="K516" s="7">
        <v>120</v>
      </c>
      <c r="L516" s="7">
        <v>1200</v>
      </c>
      <c r="M516" s="7">
        <v>33.49</v>
      </c>
    </row>
    <row r="517" spans="2:13" x14ac:dyDescent="0.3">
      <c r="B517" s="5">
        <v>45323</v>
      </c>
      <c r="C517" s="4" t="s">
        <v>44</v>
      </c>
      <c r="D517" s="4" t="s">
        <v>42</v>
      </c>
      <c r="E517" s="4" t="s">
        <v>21</v>
      </c>
      <c r="F517" s="4" t="s">
        <v>19</v>
      </c>
      <c r="G517" s="6">
        <v>9</v>
      </c>
      <c r="H517" s="7">
        <v>204</v>
      </c>
      <c r="I517" s="8">
        <v>0.01</v>
      </c>
      <c r="J517" s="7">
        <v>1730.27</v>
      </c>
      <c r="K517" s="7">
        <v>120.6</v>
      </c>
      <c r="L517" s="7">
        <v>1085.4000000000001</v>
      </c>
      <c r="M517" s="7">
        <v>35.03</v>
      </c>
    </row>
    <row r="518" spans="2:13" x14ac:dyDescent="0.3">
      <c r="B518" s="5">
        <v>45323</v>
      </c>
      <c r="C518" s="4" t="s">
        <v>44</v>
      </c>
      <c r="D518" s="4" t="s">
        <v>42</v>
      </c>
      <c r="E518" s="4" t="s">
        <v>22</v>
      </c>
      <c r="F518" s="4" t="s">
        <v>17</v>
      </c>
      <c r="G518" s="6">
        <v>11</v>
      </c>
      <c r="H518" s="7">
        <v>204</v>
      </c>
      <c r="I518" s="8">
        <v>0</v>
      </c>
      <c r="J518" s="7">
        <v>2500.7199999999998</v>
      </c>
      <c r="K518" s="7">
        <v>120.72</v>
      </c>
      <c r="L518" s="7">
        <v>1327.92</v>
      </c>
      <c r="M518" s="7">
        <v>113.54</v>
      </c>
    </row>
    <row r="519" spans="2:13" x14ac:dyDescent="0.3">
      <c r="B519" s="5">
        <v>45323</v>
      </c>
      <c r="C519" s="4" t="s">
        <v>44</v>
      </c>
      <c r="D519" s="4" t="s">
        <v>42</v>
      </c>
      <c r="E519" s="4" t="s">
        <v>22</v>
      </c>
      <c r="F519" s="4" t="s">
        <v>18</v>
      </c>
      <c r="G519" s="6">
        <v>4</v>
      </c>
      <c r="H519" s="7">
        <v>204</v>
      </c>
      <c r="I519" s="8">
        <v>0.01</v>
      </c>
      <c r="J519" s="7">
        <v>902.98</v>
      </c>
      <c r="K519" s="7">
        <v>120.12</v>
      </c>
      <c r="L519" s="7">
        <v>480.48</v>
      </c>
      <c r="M519" s="7">
        <v>47.55</v>
      </c>
    </row>
    <row r="520" spans="2:13" x14ac:dyDescent="0.3">
      <c r="B520" s="5">
        <v>45323</v>
      </c>
      <c r="C520" s="4" t="s">
        <v>44</v>
      </c>
      <c r="D520" s="4" t="s">
        <v>42</v>
      </c>
      <c r="E520" s="4" t="s">
        <v>22</v>
      </c>
      <c r="F520" s="4" t="s">
        <v>19</v>
      </c>
      <c r="G520" s="6">
        <v>4</v>
      </c>
      <c r="H520" s="7">
        <v>204</v>
      </c>
      <c r="I520" s="8">
        <v>0.01</v>
      </c>
      <c r="J520" s="7">
        <v>907.52</v>
      </c>
      <c r="K520" s="7">
        <v>120.48</v>
      </c>
      <c r="L520" s="7">
        <v>481.92</v>
      </c>
      <c r="M520" s="7">
        <v>48.61</v>
      </c>
    </row>
    <row r="521" spans="2:13" x14ac:dyDescent="0.3">
      <c r="B521" s="5">
        <v>45323</v>
      </c>
      <c r="C521" s="4" t="s">
        <v>45</v>
      </c>
      <c r="D521" s="4" t="s">
        <v>42</v>
      </c>
      <c r="E521" s="4" t="s">
        <v>16</v>
      </c>
      <c r="F521" s="4" t="s">
        <v>17</v>
      </c>
      <c r="G521" s="6">
        <v>107</v>
      </c>
      <c r="H521" s="7">
        <v>96</v>
      </c>
      <c r="I521" s="8">
        <v>0</v>
      </c>
      <c r="J521" s="7">
        <v>10251.370000000001</v>
      </c>
      <c r="K521" s="7">
        <v>54.61</v>
      </c>
      <c r="L521" s="7">
        <v>5843.27</v>
      </c>
      <c r="M521" s="7">
        <v>166.06</v>
      </c>
    </row>
    <row r="522" spans="2:13" x14ac:dyDescent="0.3">
      <c r="B522" s="5">
        <v>45323</v>
      </c>
      <c r="C522" s="4" t="s">
        <v>45</v>
      </c>
      <c r="D522" s="4" t="s">
        <v>42</v>
      </c>
      <c r="E522" s="4" t="s">
        <v>16</v>
      </c>
      <c r="F522" s="4" t="s">
        <v>18</v>
      </c>
      <c r="G522" s="6">
        <v>41</v>
      </c>
      <c r="H522" s="7">
        <v>96</v>
      </c>
      <c r="I522" s="8">
        <v>0.01</v>
      </c>
      <c r="J522" s="7">
        <v>3912.4</v>
      </c>
      <c r="K522" s="7">
        <v>54.67</v>
      </c>
      <c r="L522" s="7">
        <v>2241.4699999999998</v>
      </c>
      <c r="M522" s="7">
        <v>138.69999999999999</v>
      </c>
    </row>
    <row r="523" spans="2:13" x14ac:dyDescent="0.3">
      <c r="B523" s="5">
        <v>45323</v>
      </c>
      <c r="C523" s="4" t="s">
        <v>45</v>
      </c>
      <c r="D523" s="4" t="s">
        <v>42</v>
      </c>
      <c r="E523" s="4" t="s">
        <v>16</v>
      </c>
      <c r="F523" s="4" t="s">
        <v>19</v>
      </c>
      <c r="G523" s="6">
        <v>40</v>
      </c>
      <c r="H523" s="7">
        <v>96</v>
      </c>
      <c r="I523" s="8">
        <v>0.01</v>
      </c>
      <c r="J523" s="7">
        <v>3786.39</v>
      </c>
      <c r="K523" s="7">
        <v>54.72</v>
      </c>
      <c r="L523" s="7">
        <v>2188.8000000000002</v>
      </c>
      <c r="M523" s="7">
        <v>151.47999999999999</v>
      </c>
    </row>
    <row r="524" spans="2:13" x14ac:dyDescent="0.3">
      <c r="B524" s="5">
        <v>45323</v>
      </c>
      <c r="C524" s="4" t="s">
        <v>45</v>
      </c>
      <c r="D524" s="4" t="s">
        <v>42</v>
      </c>
      <c r="E524" s="4" t="s">
        <v>20</v>
      </c>
      <c r="F524" s="4" t="s">
        <v>17</v>
      </c>
      <c r="G524" s="6">
        <v>73</v>
      </c>
      <c r="H524" s="7">
        <v>96</v>
      </c>
      <c r="I524" s="8">
        <v>0.02</v>
      </c>
      <c r="J524" s="7">
        <v>6043.43</v>
      </c>
      <c r="K524" s="7">
        <v>54.61</v>
      </c>
      <c r="L524" s="7">
        <v>3986.53</v>
      </c>
      <c r="M524" s="7">
        <v>120.07</v>
      </c>
    </row>
    <row r="525" spans="2:13" x14ac:dyDescent="0.3">
      <c r="B525" s="5">
        <v>45323</v>
      </c>
      <c r="C525" s="4" t="s">
        <v>45</v>
      </c>
      <c r="D525" s="4" t="s">
        <v>42</v>
      </c>
      <c r="E525" s="4" t="s">
        <v>20</v>
      </c>
      <c r="F525" s="4" t="s">
        <v>18</v>
      </c>
      <c r="G525" s="6">
        <v>28</v>
      </c>
      <c r="H525" s="7">
        <v>96</v>
      </c>
      <c r="I525" s="8">
        <v>0.03</v>
      </c>
      <c r="J525" s="7">
        <v>2285.3000000000002</v>
      </c>
      <c r="K525" s="7">
        <v>54.72</v>
      </c>
      <c r="L525" s="7">
        <v>1532.16</v>
      </c>
      <c r="M525" s="7">
        <v>96.15</v>
      </c>
    </row>
    <row r="526" spans="2:13" x14ac:dyDescent="0.3">
      <c r="B526" s="5">
        <v>45323</v>
      </c>
      <c r="C526" s="4" t="s">
        <v>45</v>
      </c>
      <c r="D526" s="4" t="s">
        <v>42</v>
      </c>
      <c r="E526" s="4" t="s">
        <v>20</v>
      </c>
      <c r="F526" s="4" t="s">
        <v>19</v>
      </c>
      <c r="G526" s="6">
        <v>29</v>
      </c>
      <c r="H526" s="7">
        <v>96</v>
      </c>
      <c r="I526" s="8">
        <v>0.01</v>
      </c>
      <c r="J526" s="7">
        <v>2437.64</v>
      </c>
      <c r="K526" s="7">
        <v>54.72</v>
      </c>
      <c r="L526" s="7">
        <v>1586.88</v>
      </c>
      <c r="M526" s="7">
        <v>113.67</v>
      </c>
    </row>
    <row r="527" spans="2:13" x14ac:dyDescent="0.3">
      <c r="B527" s="5">
        <v>45323</v>
      </c>
      <c r="C527" s="4" t="s">
        <v>45</v>
      </c>
      <c r="D527" s="4" t="s">
        <v>42</v>
      </c>
      <c r="E527" s="4" t="s">
        <v>21</v>
      </c>
      <c r="F527" s="4" t="s">
        <v>17</v>
      </c>
      <c r="G527" s="6">
        <v>44</v>
      </c>
      <c r="H527" s="7">
        <v>96</v>
      </c>
      <c r="I527" s="8">
        <v>0</v>
      </c>
      <c r="J527" s="7">
        <v>3984.76</v>
      </c>
      <c r="K527" s="7">
        <v>54.88</v>
      </c>
      <c r="L527" s="7">
        <v>2414.7199999999998</v>
      </c>
      <c r="M527" s="7">
        <v>72.37</v>
      </c>
    </row>
    <row r="528" spans="2:13" x14ac:dyDescent="0.3">
      <c r="B528" s="5">
        <v>45323</v>
      </c>
      <c r="C528" s="4" t="s">
        <v>45</v>
      </c>
      <c r="D528" s="4" t="s">
        <v>42</v>
      </c>
      <c r="E528" s="4" t="s">
        <v>21</v>
      </c>
      <c r="F528" s="4" t="s">
        <v>18</v>
      </c>
      <c r="G528" s="6">
        <v>17</v>
      </c>
      <c r="H528" s="7">
        <v>96</v>
      </c>
      <c r="I528" s="8">
        <v>0.01</v>
      </c>
      <c r="J528" s="7">
        <v>1530.3</v>
      </c>
      <c r="K528" s="7">
        <v>54.83</v>
      </c>
      <c r="L528" s="7">
        <v>932.11</v>
      </c>
      <c r="M528" s="7">
        <v>56.36</v>
      </c>
    </row>
    <row r="529" spans="2:13" x14ac:dyDescent="0.3">
      <c r="B529" s="5">
        <v>45323</v>
      </c>
      <c r="C529" s="4" t="s">
        <v>45</v>
      </c>
      <c r="D529" s="4" t="s">
        <v>42</v>
      </c>
      <c r="E529" s="4" t="s">
        <v>21</v>
      </c>
      <c r="F529" s="4" t="s">
        <v>19</v>
      </c>
      <c r="G529" s="6">
        <v>17</v>
      </c>
      <c r="H529" s="7">
        <v>96</v>
      </c>
      <c r="I529" s="8">
        <v>0.01</v>
      </c>
      <c r="J529" s="7">
        <v>1522.58</v>
      </c>
      <c r="K529" s="7">
        <v>54.67</v>
      </c>
      <c r="L529" s="7">
        <v>929.39</v>
      </c>
      <c r="M529" s="7">
        <v>67.69</v>
      </c>
    </row>
    <row r="530" spans="2:13" x14ac:dyDescent="0.3">
      <c r="B530" s="5">
        <v>45323</v>
      </c>
      <c r="C530" s="4" t="s">
        <v>45</v>
      </c>
      <c r="D530" s="4" t="s">
        <v>42</v>
      </c>
      <c r="E530" s="4" t="s">
        <v>22</v>
      </c>
      <c r="F530" s="4" t="s">
        <v>17</v>
      </c>
      <c r="G530" s="6">
        <v>20</v>
      </c>
      <c r="H530" s="7">
        <v>96</v>
      </c>
      <c r="I530" s="8">
        <v>0</v>
      </c>
      <c r="J530" s="7">
        <v>2154.6999999999998</v>
      </c>
      <c r="K530" s="7">
        <v>54.56</v>
      </c>
      <c r="L530" s="7">
        <v>1091.2</v>
      </c>
      <c r="M530" s="7">
        <v>206.24</v>
      </c>
    </row>
    <row r="531" spans="2:13" x14ac:dyDescent="0.3">
      <c r="B531" s="5">
        <v>45323</v>
      </c>
      <c r="C531" s="4" t="s">
        <v>45</v>
      </c>
      <c r="D531" s="4" t="s">
        <v>42</v>
      </c>
      <c r="E531" s="4" t="s">
        <v>22</v>
      </c>
      <c r="F531" s="4" t="s">
        <v>18</v>
      </c>
      <c r="G531" s="6">
        <v>7</v>
      </c>
      <c r="H531" s="7">
        <v>96</v>
      </c>
      <c r="I531" s="8">
        <v>0.01</v>
      </c>
      <c r="J531" s="7">
        <v>745.11</v>
      </c>
      <c r="K531" s="7">
        <v>54.88</v>
      </c>
      <c r="L531" s="7">
        <v>384.16</v>
      </c>
      <c r="M531" s="7">
        <v>84.97</v>
      </c>
    </row>
    <row r="532" spans="2:13" x14ac:dyDescent="0.3">
      <c r="B532" s="5">
        <v>45323</v>
      </c>
      <c r="C532" s="4" t="s">
        <v>45</v>
      </c>
      <c r="D532" s="4" t="s">
        <v>42</v>
      </c>
      <c r="E532" s="4" t="s">
        <v>22</v>
      </c>
      <c r="F532" s="4" t="s">
        <v>19</v>
      </c>
      <c r="G532" s="6">
        <v>8</v>
      </c>
      <c r="H532" s="7">
        <v>96</v>
      </c>
      <c r="I532" s="8">
        <v>0.01</v>
      </c>
      <c r="J532" s="7">
        <v>846.44</v>
      </c>
      <c r="K532" s="7">
        <v>54.88</v>
      </c>
      <c r="L532" s="7">
        <v>439.04</v>
      </c>
      <c r="M532" s="7">
        <v>101.48</v>
      </c>
    </row>
    <row r="533" spans="2:13" x14ac:dyDescent="0.3">
      <c r="B533" s="5">
        <v>45323</v>
      </c>
      <c r="C533" s="4" t="s">
        <v>46</v>
      </c>
      <c r="D533" s="4" t="s">
        <v>47</v>
      </c>
      <c r="E533" s="4" t="s">
        <v>16</v>
      </c>
      <c r="F533" s="4" t="s">
        <v>17</v>
      </c>
      <c r="G533" s="6">
        <v>192</v>
      </c>
      <c r="H533" s="7">
        <v>142</v>
      </c>
      <c r="I533" s="8">
        <v>0.01</v>
      </c>
      <c r="J533" s="7">
        <v>26883.39</v>
      </c>
      <c r="K533" s="7">
        <v>87.86</v>
      </c>
      <c r="L533" s="7">
        <v>16869.12</v>
      </c>
      <c r="M533" s="7">
        <v>297.98</v>
      </c>
    </row>
    <row r="534" spans="2:13" x14ac:dyDescent="0.3">
      <c r="B534" s="5">
        <v>45323</v>
      </c>
      <c r="C534" s="4" t="s">
        <v>46</v>
      </c>
      <c r="D534" s="4" t="s">
        <v>47</v>
      </c>
      <c r="E534" s="4" t="s">
        <v>16</v>
      </c>
      <c r="F534" s="4" t="s">
        <v>18</v>
      </c>
      <c r="G534" s="6">
        <v>69</v>
      </c>
      <c r="H534" s="7">
        <v>142</v>
      </c>
      <c r="I534" s="8">
        <v>0.01</v>
      </c>
      <c r="J534" s="7">
        <v>9690.2199999999993</v>
      </c>
      <c r="K534" s="7">
        <v>88.13</v>
      </c>
      <c r="L534" s="7">
        <v>6080.97</v>
      </c>
      <c r="M534" s="7">
        <v>239.06</v>
      </c>
    </row>
    <row r="535" spans="2:13" x14ac:dyDescent="0.3">
      <c r="B535" s="5">
        <v>45323</v>
      </c>
      <c r="C535" s="4" t="s">
        <v>46</v>
      </c>
      <c r="D535" s="4" t="s">
        <v>47</v>
      </c>
      <c r="E535" s="4" t="s">
        <v>16</v>
      </c>
      <c r="F535" s="4" t="s">
        <v>19</v>
      </c>
      <c r="G535" s="6">
        <v>72</v>
      </c>
      <c r="H535" s="7">
        <v>142</v>
      </c>
      <c r="I535" s="8">
        <v>0.01</v>
      </c>
      <c r="J535" s="7">
        <v>10070.780000000001</v>
      </c>
      <c r="K535" s="7">
        <v>87.95</v>
      </c>
      <c r="L535" s="7">
        <v>6332.4</v>
      </c>
      <c r="M535" s="7">
        <v>281.92</v>
      </c>
    </row>
    <row r="536" spans="2:13" x14ac:dyDescent="0.3">
      <c r="B536" s="5">
        <v>45323</v>
      </c>
      <c r="C536" s="4" t="s">
        <v>46</v>
      </c>
      <c r="D536" s="4" t="s">
        <v>47</v>
      </c>
      <c r="E536" s="4" t="s">
        <v>20</v>
      </c>
      <c r="F536" s="4" t="s">
        <v>17</v>
      </c>
      <c r="G536" s="6">
        <v>125</v>
      </c>
      <c r="H536" s="7">
        <v>142</v>
      </c>
      <c r="I536" s="8">
        <v>0</v>
      </c>
      <c r="J536" s="7">
        <v>15604.35</v>
      </c>
      <c r="K536" s="7">
        <v>88.13</v>
      </c>
      <c r="L536" s="7">
        <v>11016.25</v>
      </c>
      <c r="M536" s="7">
        <v>195.6</v>
      </c>
    </row>
    <row r="537" spans="2:13" x14ac:dyDescent="0.3">
      <c r="B537" s="5">
        <v>45323</v>
      </c>
      <c r="C537" s="4" t="s">
        <v>46</v>
      </c>
      <c r="D537" s="4" t="s">
        <v>47</v>
      </c>
      <c r="E537" s="4" t="s">
        <v>20</v>
      </c>
      <c r="F537" s="4" t="s">
        <v>18</v>
      </c>
      <c r="G537" s="6">
        <v>46</v>
      </c>
      <c r="H537" s="7">
        <v>142</v>
      </c>
      <c r="I537" s="8">
        <v>0.03</v>
      </c>
      <c r="J537" s="7">
        <v>5626.87</v>
      </c>
      <c r="K537" s="7">
        <v>87.86</v>
      </c>
      <c r="L537" s="7">
        <v>4041.56</v>
      </c>
      <c r="M537" s="7">
        <v>158.43</v>
      </c>
    </row>
    <row r="538" spans="2:13" x14ac:dyDescent="0.3">
      <c r="B538" s="5">
        <v>45323</v>
      </c>
      <c r="C538" s="4" t="s">
        <v>46</v>
      </c>
      <c r="D538" s="4" t="s">
        <v>47</v>
      </c>
      <c r="E538" s="4" t="s">
        <v>20</v>
      </c>
      <c r="F538" s="4" t="s">
        <v>19</v>
      </c>
      <c r="G538" s="6">
        <v>49</v>
      </c>
      <c r="H538" s="7">
        <v>142</v>
      </c>
      <c r="I538" s="8">
        <v>0.01</v>
      </c>
      <c r="J538" s="7">
        <v>6061.74</v>
      </c>
      <c r="K538" s="7">
        <v>88.22</v>
      </c>
      <c r="L538" s="7">
        <v>4322.78</v>
      </c>
      <c r="M538" s="7">
        <v>192.82</v>
      </c>
    </row>
    <row r="539" spans="2:13" x14ac:dyDescent="0.3">
      <c r="B539" s="5">
        <v>45323</v>
      </c>
      <c r="C539" s="4" t="s">
        <v>46</v>
      </c>
      <c r="D539" s="4" t="s">
        <v>47</v>
      </c>
      <c r="E539" s="4" t="s">
        <v>21</v>
      </c>
      <c r="F539" s="4" t="s">
        <v>17</v>
      </c>
      <c r="G539" s="6">
        <v>77</v>
      </c>
      <c r="H539" s="7">
        <v>142</v>
      </c>
      <c r="I539" s="8">
        <v>0.01</v>
      </c>
      <c r="J539" s="7">
        <v>10231.86</v>
      </c>
      <c r="K539" s="7">
        <v>88.04</v>
      </c>
      <c r="L539" s="7">
        <v>6779.08</v>
      </c>
      <c r="M539" s="7">
        <v>119.75</v>
      </c>
    </row>
    <row r="540" spans="2:13" x14ac:dyDescent="0.3">
      <c r="B540" s="5">
        <v>45323</v>
      </c>
      <c r="C540" s="4" t="s">
        <v>46</v>
      </c>
      <c r="D540" s="4" t="s">
        <v>47</v>
      </c>
      <c r="E540" s="4" t="s">
        <v>21</v>
      </c>
      <c r="F540" s="4" t="s">
        <v>18</v>
      </c>
      <c r="G540" s="6">
        <v>29</v>
      </c>
      <c r="H540" s="7">
        <v>142</v>
      </c>
      <c r="I540" s="8">
        <v>0</v>
      </c>
      <c r="J540" s="7">
        <v>3912.08</v>
      </c>
      <c r="K540" s="7">
        <v>87.86</v>
      </c>
      <c r="L540" s="7">
        <v>2547.94</v>
      </c>
      <c r="M540" s="7">
        <v>97.61</v>
      </c>
    </row>
    <row r="541" spans="2:13" x14ac:dyDescent="0.3">
      <c r="B541" s="5">
        <v>45323</v>
      </c>
      <c r="C541" s="4" t="s">
        <v>46</v>
      </c>
      <c r="D541" s="4" t="s">
        <v>47</v>
      </c>
      <c r="E541" s="4" t="s">
        <v>21</v>
      </c>
      <c r="F541" s="4" t="s">
        <v>19</v>
      </c>
      <c r="G541" s="6">
        <v>30</v>
      </c>
      <c r="H541" s="7">
        <v>142</v>
      </c>
      <c r="I541" s="8">
        <v>0.01</v>
      </c>
      <c r="J541" s="7">
        <v>3974.38</v>
      </c>
      <c r="K541" s="7">
        <v>88.04</v>
      </c>
      <c r="L541" s="7">
        <v>2641.2</v>
      </c>
      <c r="M541" s="7">
        <v>117.58</v>
      </c>
    </row>
    <row r="542" spans="2:13" x14ac:dyDescent="0.3">
      <c r="B542" s="5">
        <v>45323</v>
      </c>
      <c r="C542" s="4" t="s">
        <v>46</v>
      </c>
      <c r="D542" s="4" t="s">
        <v>47</v>
      </c>
      <c r="E542" s="4" t="s">
        <v>22</v>
      </c>
      <c r="F542" s="4" t="s">
        <v>17</v>
      </c>
      <c r="G542" s="6">
        <v>36</v>
      </c>
      <c r="H542" s="7">
        <v>142</v>
      </c>
      <c r="I542" s="8">
        <v>0.01</v>
      </c>
      <c r="J542" s="7">
        <v>5668.31</v>
      </c>
      <c r="K542" s="7">
        <v>88.04</v>
      </c>
      <c r="L542" s="7">
        <v>3169.44</v>
      </c>
      <c r="M542" s="7">
        <v>374.51</v>
      </c>
    </row>
    <row r="543" spans="2:13" x14ac:dyDescent="0.3">
      <c r="B543" s="5">
        <v>45323</v>
      </c>
      <c r="C543" s="4" t="s">
        <v>46</v>
      </c>
      <c r="D543" s="4" t="s">
        <v>47</v>
      </c>
      <c r="E543" s="4" t="s">
        <v>22</v>
      </c>
      <c r="F543" s="4" t="s">
        <v>18</v>
      </c>
      <c r="G543" s="6">
        <v>13</v>
      </c>
      <c r="H543" s="7">
        <v>142</v>
      </c>
      <c r="I543" s="8">
        <v>0</v>
      </c>
      <c r="J543" s="7">
        <v>2069.59</v>
      </c>
      <c r="K543" s="7">
        <v>88.13</v>
      </c>
      <c r="L543" s="7">
        <v>1145.69</v>
      </c>
      <c r="M543" s="7">
        <v>150.83000000000001</v>
      </c>
    </row>
    <row r="544" spans="2:13" x14ac:dyDescent="0.3">
      <c r="B544" s="5">
        <v>45323</v>
      </c>
      <c r="C544" s="4" t="s">
        <v>46</v>
      </c>
      <c r="D544" s="4" t="s">
        <v>47</v>
      </c>
      <c r="E544" s="4" t="s">
        <v>22</v>
      </c>
      <c r="F544" s="4" t="s">
        <v>19</v>
      </c>
      <c r="G544" s="6">
        <v>12</v>
      </c>
      <c r="H544" s="7">
        <v>142</v>
      </c>
      <c r="I544" s="8">
        <v>0</v>
      </c>
      <c r="J544" s="7">
        <v>1898.95</v>
      </c>
      <c r="K544" s="7">
        <v>87.95</v>
      </c>
      <c r="L544" s="7">
        <v>1055.4000000000001</v>
      </c>
      <c r="M544" s="7">
        <v>152.82</v>
      </c>
    </row>
    <row r="545" spans="2:13" x14ac:dyDescent="0.3">
      <c r="B545" s="5">
        <v>45323</v>
      </c>
      <c r="C545" s="4" t="s">
        <v>48</v>
      </c>
      <c r="D545" s="4" t="s">
        <v>47</v>
      </c>
      <c r="E545" s="4" t="s">
        <v>16</v>
      </c>
      <c r="F545" s="4" t="s">
        <v>17</v>
      </c>
      <c r="G545" s="6">
        <v>169</v>
      </c>
      <c r="H545" s="7">
        <v>118</v>
      </c>
      <c r="I545" s="8">
        <v>0.01</v>
      </c>
      <c r="J545" s="7">
        <v>19802.41</v>
      </c>
      <c r="K545" s="7">
        <v>72.790000000000006</v>
      </c>
      <c r="L545" s="7">
        <v>12301.51</v>
      </c>
      <c r="M545" s="7">
        <v>276.08</v>
      </c>
    </row>
    <row r="546" spans="2:13" x14ac:dyDescent="0.3">
      <c r="B546" s="5">
        <v>45323</v>
      </c>
      <c r="C546" s="4" t="s">
        <v>48</v>
      </c>
      <c r="D546" s="4" t="s">
        <v>47</v>
      </c>
      <c r="E546" s="4" t="s">
        <v>16</v>
      </c>
      <c r="F546" s="4" t="s">
        <v>18</v>
      </c>
      <c r="G546" s="6">
        <v>62</v>
      </c>
      <c r="H546" s="7">
        <v>118</v>
      </c>
      <c r="I546" s="8">
        <v>0.01</v>
      </c>
      <c r="J546" s="7">
        <v>7242.43</v>
      </c>
      <c r="K546" s="7">
        <v>72.72</v>
      </c>
      <c r="L546" s="7">
        <v>4508.6400000000003</v>
      </c>
      <c r="M546" s="7">
        <v>214.38</v>
      </c>
    </row>
    <row r="547" spans="2:13" x14ac:dyDescent="0.3">
      <c r="B547" s="5">
        <v>45323</v>
      </c>
      <c r="C547" s="4" t="s">
        <v>48</v>
      </c>
      <c r="D547" s="4" t="s">
        <v>47</v>
      </c>
      <c r="E547" s="4" t="s">
        <v>16</v>
      </c>
      <c r="F547" s="4" t="s">
        <v>19</v>
      </c>
      <c r="G547" s="6">
        <v>59</v>
      </c>
      <c r="H547" s="7">
        <v>118</v>
      </c>
      <c r="I547" s="8">
        <v>0.01</v>
      </c>
      <c r="J547" s="7">
        <v>6850.71</v>
      </c>
      <c r="K547" s="7">
        <v>72.72</v>
      </c>
      <c r="L547" s="7">
        <v>4290.4799999999996</v>
      </c>
      <c r="M547" s="7">
        <v>232.17</v>
      </c>
    </row>
    <row r="548" spans="2:13" x14ac:dyDescent="0.3">
      <c r="B548" s="5">
        <v>45323</v>
      </c>
      <c r="C548" s="4" t="s">
        <v>48</v>
      </c>
      <c r="D548" s="4" t="s">
        <v>47</v>
      </c>
      <c r="E548" s="4" t="s">
        <v>20</v>
      </c>
      <c r="F548" s="4" t="s">
        <v>17</v>
      </c>
      <c r="G548" s="6">
        <v>110</v>
      </c>
      <c r="H548" s="7">
        <v>118</v>
      </c>
      <c r="I548" s="8">
        <v>0.03</v>
      </c>
      <c r="J548" s="7">
        <v>11124.78</v>
      </c>
      <c r="K548" s="7">
        <v>72.5</v>
      </c>
      <c r="L548" s="7">
        <v>7975</v>
      </c>
      <c r="M548" s="7">
        <v>172.83</v>
      </c>
    </row>
    <row r="549" spans="2:13" x14ac:dyDescent="0.3">
      <c r="B549" s="5">
        <v>45323</v>
      </c>
      <c r="C549" s="4" t="s">
        <v>48</v>
      </c>
      <c r="D549" s="4" t="s">
        <v>47</v>
      </c>
      <c r="E549" s="4" t="s">
        <v>20</v>
      </c>
      <c r="F549" s="4" t="s">
        <v>18</v>
      </c>
      <c r="G549" s="6">
        <v>40</v>
      </c>
      <c r="H549" s="7">
        <v>118</v>
      </c>
      <c r="I549" s="8">
        <v>0.02</v>
      </c>
      <c r="J549" s="7">
        <v>4099.32</v>
      </c>
      <c r="K549" s="7">
        <v>72.64</v>
      </c>
      <c r="L549" s="7">
        <v>2905.6</v>
      </c>
      <c r="M549" s="7">
        <v>133.01</v>
      </c>
    </row>
    <row r="550" spans="2:13" x14ac:dyDescent="0.3">
      <c r="B550" s="5">
        <v>45323</v>
      </c>
      <c r="C550" s="4" t="s">
        <v>48</v>
      </c>
      <c r="D550" s="4" t="s">
        <v>47</v>
      </c>
      <c r="E550" s="4" t="s">
        <v>20</v>
      </c>
      <c r="F550" s="4" t="s">
        <v>19</v>
      </c>
      <c r="G550" s="6">
        <v>40</v>
      </c>
      <c r="H550" s="7">
        <v>118</v>
      </c>
      <c r="I550" s="8">
        <v>0.03</v>
      </c>
      <c r="J550" s="7">
        <v>4037.61</v>
      </c>
      <c r="K550" s="7">
        <v>72.72</v>
      </c>
      <c r="L550" s="7">
        <v>2908.8</v>
      </c>
      <c r="M550" s="7">
        <v>154.13</v>
      </c>
    </row>
    <row r="551" spans="2:13" x14ac:dyDescent="0.3">
      <c r="B551" s="5">
        <v>45323</v>
      </c>
      <c r="C551" s="4" t="s">
        <v>48</v>
      </c>
      <c r="D551" s="4" t="s">
        <v>47</v>
      </c>
      <c r="E551" s="4" t="s">
        <v>21</v>
      </c>
      <c r="F551" s="4" t="s">
        <v>17</v>
      </c>
      <c r="G551" s="6">
        <v>66</v>
      </c>
      <c r="H551" s="7">
        <v>118</v>
      </c>
      <c r="I551" s="8">
        <v>0</v>
      </c>
      <c r="J551" s="7">
        <v>7398.53</v>
      </c>
      <c r="K551" s="7">
        <v>72.5</v>
      </c>
      <c r="L551" s="7">
        <v>4785</v>
      </c>
      <c r="M551" s="7">
        <v>108.13</v>
      </c>
    </row>
    <row r="552" spans="2:13" x14ac:dyDescent="0.3">
      <c r="B552" s="5">
        <v>45323</v>
      </c>
      <c r="C552" s="4" t="s">
        <v>48</v>
      </c>
      <c r="D552" s="4" t="s">
        <v>47</v>
      </c>
      <c r="E552" s="4" t="s">
        <v>21</v>
      </c>
      <c r="F552" s="4" t="s">
        <v>18</v>
      </c>
      <c r="G552" s="6">
        <v>24</v>
      </c>
      <c r="H552" s="7">
        <v>118</v>
      </c>
      <c r="I552" s="8">
        <v>0.01</v>
      </c>
      <c r="J552" s="7">
        <v>2676.91</v>
      </c>
      <c r="K552" s="7">
        <v>72.5</v>
      </c>
      <c r="L552" s="7">
        <v>1740</v>
      </c>
      <c r="M552" s="7">
        <v>81.03</v>
      </c>
    </row>
    <row r="553" spans="2:13" x14ac:dyDescent="0.3">
      <c r="B553" s="5">
        <v>45323</v>
      </c>
      <c r="C553" s="4" t="s">
        <v>48</v>
      </c>
      <c r="D553" s="4" t="s">
        <v>47</v>
      </c>
      <c r="E553" s="4" t="s">
        <v>21</v>
      </c>
      <c r="F553" s="4" t="s">
        <v>19</v>
      </c>
      <c r="G553" s="6">
        <v>25</v>
      </c>
      <c r="H553" s="7">
        <v>118</v>
      </c>
      <c r="I553" s="8">
        <v>0</v>
      </c>
      <c r="J553" s="7">
        <v>2805.27</v>
      </c>
      <c r="K553" s="7">
        <v>72.72</v>
      </c>
      <c r="L553" s="7">
        <v>1818</v>
      </c>
      <c r="M553" s="7">
        <v>99.45</v>
      </c>
    </row>
    <row r="554" spans="2:13" x14ac:dyDescent="0.3">
      <c r="B554" s="5">
        <v>45323</v>
      </c>
      <c r="C554" s="4" t="s">
        <v>48</v>
      </c>
      <c r="D554" s="4" t="s">
        <v>47</v>
      </c>
      <c r="E554" s="4" t="s">
        <v>22</v>
      </c>
      <c r="F554" s="4" t="s">
        <v>17</v>
      </c>
      <c r="G554" s="6">
        <v>31</v>
      </c>
      <c r="H554" s="7">
        <v>118</v>
      </c>
      <c r="I554" s="8">
        <v>0</v>
      </c>
      <c r="J554" s="7">
        <v>4076.5</v>
      </c>
      <c r="K554" s="7">
        <v>72.42</v>
      </c>
      <c r="L554" s="7">
        <v>2245.02</v>
      </c>
      <c r="M554" s="7">
        <v>316.23</v>
      </c>
    </row>
    <row r="555" spans="2:13" x14ac:dyDescent="0.3">
      <c r="B555" s="5">
        <v>45323</v>
      </c>
      <c r="C555" s="4" t="s">
        <v>48</v>
      </c>
      <c r="D555" s="4" t="s">
        <v>47</v>
      </c>
      <c r="E555" s="4" t="s">
        <v>22</v>
      </c>
      <c r="F555" s="4" t="s">
        <v>18</v>
      </c>
      <c r="G555" s="6">
        <v>10</v>
      </c>
      <c r="H555" s="7">
        <v>118</v>
      </c>
      <c r="I555" s="8">
        <v>0</v>
      </c>
      <c r="J555" s="7">
        <v>1316.32</v>
      </c>
      <c r="K555" s="7">
        <v>72.64</v>
      </c>
      <c r="L555" s="7">
        <v>726.4</v>
      </c>
      <c r="M555" s="7">
        <v>121.5</v>
      </c>
    </row>
    <row r="556" spans="2:13" x14ac:dyDescent="0.3">
      <c r="B556" s="5">
        <v>45323</v>
      </c>
      <c r="C556" s="4" t="s">
        <v>48</v>
      </c>
      <c r="D556" s="4" t="s">
        <v>47</v>
      </c>
      <c r="E556" s="4" t="s">
        <v>22</v>
      </c>
      <c r="F556" s="4" t="s">
        <v>19</v>
      </c>
      <c r="G556" s="6">
        <v>10</v>
      </c>
      <c r="H556" s="7">
        <v>118</v>
      </c>
      <c r="I556" s="8">
        <v>0.01</v>
      </c>
      <c r="J556" s="7">
        <v>1310.96</v>
      </c>
      <c r="K556" s="7">
        <v>72.64</v>
      </c>
      <c r="L556" s="7">
        <v>726.4</v>
      </c>
      <c r="M556" s="7">
        <v>126.23</v>
      </c>
    </row>
    <row r="557" spans="2:13" x14ac:dyDescent="0.3">
      <c r="B557" s="5">
        <v>45323</v>
      </c>
      <c r="C557" s="4" t="s">
        <v>49</v>
      </c>
      <c r="D557" s="4" t="s">
        <v>47</v>
      </c>
      <c r="E557" s="4" t="s">
        <v>16</v>
      </c>
      <c r="F557" s="4" t="s">
        <v>17</v>
      </c>
      <c r="G557" s="6">
        <v>90</v>
      </c>
      <c r="H557" s="7">
        <v>236</v>
      </c>
      <c r="I557" s="8">
        <v>0</v>
      </c>
      <c r="J557" s="7">
        <v>21197.46</v>
      </c>
      <c r="K557" s="7">
        <v>148.68</v>
      </c>
      <c r="L557" s="7">
        <v>13381.2</v>
      </c>
      <c r="M557" s="7">
        <v>143.13999999999999</v>
      </c>
    </row>
    <row r="558" spans="2:13" x14ac:dyDescent="0.3">
      <c r="B558" s="5">
        <v>45323</v>
      </c>
      <c r="C558" s="4" t="s">
        <v>49</v>
      </c>
      <c r="D558" s="4" t="s">
        <v>47</v>
      </c>
      <c r="E558" s="4" t="s">
        <v>16</v>
      </c>
      <c r="F558" s="4" t="s">
        <v>18</v>
      </c>
      <c r="G558" s="6">
        <v>30</v>
      </c>
      <c r="H558" s="7">
        <v>236</v>
      </c>
      <c r="I558" s="8">
        <v>0.01</v>
      </c>
      <c r="J558" s="7">
        <v>6988.17</v>
      </c>
      <c r="K558" s="7">
        <v>148.38</v>
      </c>
      <c r="L558" s="7">
        <v>4451.3999999999996</v>
      </c>
      <c r="M558" s="7">
        <v>102.31</v>
      </c>
    </row>
    <row r="559" spans="2:13" x14ac:dyDescent="0.3">
      <c r="B559" s="5">
        <v>45323</v>
      </c>
      <c r="C559" s="4" t="s">
        <v>49</v>
      </c>
      <c r="D559" s="4" t="s">
        <v>47</v>
      </c>
      <c r="E559" s="4" t="s">
        <v>16</v>
      </c>
      <c r="F559" s="4" t="s">
        <v>19</v>
      </c>
      <c r="G559" s="6">
        <v>32</v>
      </c>
      <c r="H559" s="7">
        <v>236</v>
      </c>
      <c r="I559" s="8">
        <v>0</v>
      </c>
      <c r="J559" s="7">
        <v>7544.36</v>
      </c>
      <c r="K559" s="7">
        <v>148.83000000000001</v>
      </c>
      <c r="L559" s="7">
        <v>4762.5600000000004</v>
      </c>
      <c r="M559" s="7">
        <v>127.05</v>
      </c>
    </row>
    <row r="560" spans="2:13" x14ac:dyDescent="0.3">
      <c r="B560" s="5">
        <v>45323</v>
      </c>
      <c r="C560" s="4" t="s">
        <v>49</v>
      </c>
      <c r="D560" s="4" t="s">
        <v>47</v>
      </c>
      <c r="E560" s="4" t="s">
        <v>20</v>
      </c>
      <c r="F560" s="4" t="s">
        <v>17</v>
      </c>
      <c r="G560" s="6">
        <v>61</v>
      </c>
      <c r="H560" s="7">
        <v>236</v>
      </c>
      <c r="I560" s="8">
        <v>0.01</v>
      </c>
      <c r="J560" s="7">
        <v>12541.3</v>
      </c>
      <c r="K560" s="7">
        <v>149.13</v>
      </c>
      <c r="L560" s="7">
        <v>9096.93</v>
      </c>
      <c r="M560" s="7">
        <v>99.06</v>
      </c>
    </row>
    <row r="561" spans="2:13" x14ac:dyDescent="0.3">
      <c r="B561" s="5">
        <v>45323</v>
      </c>
      <c r="C561" s="4" t="s">
        <v>49</v>
      </c>
      <c r="D561" s="4" t="s">
        <v>47</v>
      </c>
      <c r="E561" s="4" t="s">
        <v>20</v>
      </c>
      <c r="F561" s="4" t="s">
        <v>18</v>
      </c>
      <c r="G561" s="6">
        <v>22</v>
      </c>
      <c r="H561" s="7">
        <v>236</v>
      </c>
      <c r="I561" s="8">
        <v>0.01</v>
      </c>
      <c r="J561" s="7">
        <v>4532.41</v>
      </c>
      <c r="K561" s="7">
        <v>148.53</v>
      </c>
      <c r="L561" s="7">
        <v>3267.66</v>
      </c>
      <c r="M561" s="7">
        <v>75.849999999999994</v>
      </c>
    </row>
    <row r="562" spans="2:13" x14ac:dyDescent="0.3">
      <c r="B562" s="5">
        <v>45323</v>
      </c>
      <c r="C562" s="4" t="s">
        <v>49</v>
      </c>
      <c r="D562" s="4" t="s">
        <v>47</v>
      </c>
      <c r="E562" s="4" t="s">
        <v>20</v>
      </c>
      <c r="F562" s="4" t="s">
        <v>19</v>
      </c>
      <c r="G562" s="6">
        <v>21</v>
      </c>
      <c r="H562" s="7">
        <v>236</v>
      </c>
      <c r="I562" s="8">
        <v>0.03</v>
      </c>
      <c r="J562" s="7">
        <v>4196.1400000000003</v>
      </c>
      <c r="K562" s="7">
        <v>148.83000000000001</v>
      </c>
      <c r="L562" s="7">
        <v>3125.43</v>
      </c>
      <c r="M562" s="7">
        <v>80.260000000000005</v>
      </c>
    </row>
    <row r="563" spans="2:13" x14ac:dyDescent="0.3">
      <c r="B563" s="5">
        <v>45323</v>
      </c>
      <c r="C563" s="4" t="s">
        <v>49</v>
      </c>
      <c r="D563" s="4" t="s">
        <v>47</v>
      </c>
      <c r="E563" s="4" t="s">
        <v>21</v>
      </c>
      <c r="F563" s="4" t="s">
        <v>17</v>
      </c>
      <c r="G563" s="6">
        <v>36</v>
      </c>
      <c r="H563" s="7">
        <v>236</v>
      </c>
      <c r="I563" s="8">
        <v>0</v>
      </c>
      <c r="J563" s="7">
        <v>8006.76</v>
      </c>
      <c r="K563" s="7">
        <v>148.68</v>
      </c>
      <c r="L563" s="7">
        <v>5352.48</v>
      </c>
      <c r="M563" s="7">
        <v>56.68</v>
      </c>
    </row>
    <row r="564" spans="2:13" x14ac:dyDescent="0.3">
      <c r="B564" s="5">
        <v>45323</v>
      </c>
      <c r="C564" s="4" t="s">
        <v>49</v>
      </c>
      <c r="D564" s="4" t="s">
        <v>47</v>
      </c>
      <c r="E564" s="4" t="s">
        <v>21</v>
      </c>
      <c r="F564" s="4" t="s">
        <v>18</v>
      </c>
      <c r="G564" s="6">
        <v>13</v>
      </c>
      <c r="H564" s="7">
        <v>236</v>
      </c>
      <c r="I564" s="8">
        <v>0</v>
      </c>
      <c r="J564" s="7">
        <v>2902.94</v>
      </c>
      <c r="K564" s="7">
        <v>148.97999999999999</v>
      </c>
      <c r="L564" s="7">
        <v>1936.74</v>
      </c>
      <c r="M564" s="7">
        <v>44.33</v>
      </c>
    </row>
    <row r="565" spans="2:13" x14ac:dyDescent="0.3">
      <c r="B565" s="5">
        <v>45323</v>
      </c>
      <c r="C565" s="4" t="s">
        <v>49</v>
      </c>
      <c r="D565" s="4" t="s">
        <v>47</v>
      </c>
      <c r="E565" s="4" t="s">
        <v>21</v>
      </c>
      <c r="F565" s="4" t="s">
        <v>19</v>
      </c>
      <c r="G565" s="6">
        <v>13</v>
      </c>
      <c r="H565" s="7">
        <v>236</v>
      </c>
      <c r="I565" s="8">
        <v>0.01</v>
      </c>
      <c r="J565" s="7">
        <v>2888.37</v>
      </c>
      <c r="K565" s="7">
        <v>149.13</v>
      </c>
      <c r="L565" s="7">
        <v>1938.69</v>
      </c>
      <c r="M565" s="7">
        <v>50.04</v>
      </c>
    </row>
    <row r="566" spans="2:13" x14ac:dyDescent="0.3">
      <c r="B566" s="5">
        <v>45323</v>
      </c>
      <c r="C566" s="4" t="s">
        <v>49</v>
      </c>
      <c r="D566" s="4" t="s">
        <v>47</v>
      </c>
      <c r="E566" s="4" t="s">
        <v>22</v>
      </c>
      <c r="F566" s="4" t="s">
        <v>17</v>
      </c>
      <c r="G566" s="6">
        <v>15</v>
      </c>
      <c r="H566" s="7">
        <v>236</v>
      </c>
      <c r="I566" s="8">
        <v>0.01</v>
      </c>
      <c r="J566" s="7">
        <v>3948.81</v>
      </c>
      <c r="K566" s="7">
        <v>148.68</v>
      </c>
      <c r="L566" s="7">
        <v>2230.1999999999998</v>
      </c>
      <c r="M566" s="7">
        <v>152.56</v>
      </c>
    </row>
    <row r="567" spans="2:13" x14ac:dyDescent="0.3">
      <c r="B567" s="5">
        <v>45323</v>
      </c>
      <c r="C567" s="4" t="s">
        <v>49</v>
      </c>
      <c r="D567" s="4" t="s">
        <v>47</v>
      </c>
      <c r="E567" s="4" t="s">
        <v>22</v>
      </c>
      <c r="F567" s="4" t="s">
        <v>18</v>
      </c>
      <c r="G567" s="6">
        <v>5</v>
      </c>
      <c r="H567" s="7">
        <v>236</v>
      </c>
      <c r="I567" s="8">
        <v>0.01</v>
      </c>
      <c r="J567" s="7">
        <v>1304.42</v>
      </c>
      <c r="K567" s="7">
        <v>148.22999999999999</v>
      </c>
      <c r="L567" s="7">
        <v>741.15</v>
      </c>
      <c r="M567" s="7">
        <v>59.44</v>
      </c>
    </row>
    <row r="568" spans="2:13" x14ac:dyDescent="0.3">
      <c r="B568" s="5">
        <v>45323</v>
      </c>
      <c r="C568" s="4" t="s">
        <v>49</v>
      </c>
      <c r="D568" s="4" t="s">
        <v>47</v>
      </c>
      <c r="E568" s="4" t="s">
        <v>22</v>
      </c>
      <c r="F568" s="4" t="s">
        <v>19</v>
      </c>
      <c r="G568" s="6">
        <v>6</v>
      </c>
      <c r="H568" s="7">
        <v>236</v>
      </c>
      <c r="I568" s="8">
        <v>0.01</v>
      </c>
      <c r="J568" s="7">
        <v>1568.41</v>
      </c>
      <c r="K568" s="7">
        <v>148.22999999999999</v>
      </c>
      <c r="L568" s="7">
        <v>889.38</v>
      </c>
      <c r="M568" s="7">
        <v>74.92</v>
      </c>
    </row>
    <row r="569" spans="2:13" x14ac:dyDescent="0.3">
      <c r="B569" s="5">
        <v>45323</v>
      </c>
      <c r="C569" s="4" t="s">
        <v>50</v>
      </c>
      <c r="D569" s="4" t="s">
        <v>47</v>
      </c>
      <c r="E569" s="4" t="s">
        <v>16</v>
      </c>
      <c r="F569" s="4" t="s">
        <v>17</v>
      </c>
      <c r="G569" s="6">
        <v>237</v>
      </c>
      <c r="H569" s="7">
        <v>86</v>
      </c>
      <c r="I569" s="8">
        <v>0.01</v>
      </c>
      <c r="J569" s="7">
        <v>20177.39</v>
      </c>
      <c r="K569" s="7">
        <v>52.56</v>
      </c>
      <c r="L569" s="7">
        <v>12456.72</v>
      </c>
      <c r="M569" s="7">
        <v>383.37</v>
      </c>
    </row>
    <row r="570" spans="2:13" x14ac:dyDescent="0.3">
      <c r="B570" s="5">
        <v>45323</v>
      </c>
      <c r="C570" s="4" t="s">
        <v>50</v>
      </c>
      <c r="D570" s="4" t="s">
        <v>47</v>
      </c>
      <c r="E570" s="4" t="s">
        <v>16</v>
      </c>
      <c r="F570" s="4" t="s">
        <v>18</v>
      </c>
      <c r="G570" s="6">
        <v>87</v>
      </c>
      <c r="H570" s="7">
        <v>86</v>
      </c>
      <c r="I570" s="8">
        <v>0.01</v>
      </c>
      <c r="J570" s="7">
        <v>7414.8</v>
      </c>
      <c r="K570" s="7">
        <v>52.46</v>
      </c>
      <c r="L570" s="7">
        <v>4564.0200000000004</v>
      </c>
      <c r="M570" s="7">
        <v>291.36</v>
      </c>
    </row>
    <row r="571" spans="2:13" x14ac:dyDescent="0.3">
      <c r="B571" s="5">
        <v>45323</v>
      </c>
      <c r="C571" s="4" t="s">
        <v>50</v>
      </c>
      <c r="D571" s="4" t="s">
        <v>47</v>
      </c>
      <c r="E571" s="4" t="s">
        <v>16</v>
      </c>
      <c r="F571" s="4" t="s">
        <v>19</v>
      </c>
      <c r="G571" s="6">
        <v>86</v>
      </c>
      <c r="H571" s="7">
        <v>86</v>
      </c>
      <c r="I571" s="8">
        <v>0</v>
      </c>
      <c r="J571" s="7">
        <v>7410.77</v>
      </c>
      <c r="K571" s="7">
        <v>52.51</v>
      </c>
      <c r="L571" s="7">
        <v>4515.8599999999997</v>
      </c>
      <c r="M571" s="7">
        <v>336.41</v>
      </c>
    </row>
    <row r="572" spans="2:13" x14ac:dyDescent="0.3">
      <c r="B572" s="5">
        <v>45323</v>
      </c>
      <c r="C572" s="4" t="s">
        <v>50</v>
      </c>
      <c r="D572" s="4" t="s">
        <v>47</v>
      </c>
      <c r="E572" s="4" t="s">
        <v>20</v>
      </c>
      <c r="F572" s="4" t="s">
        <v>17</v>
      </c>
      <c r="G572" s="6">
        <v>163</v>
      </c>
      <c r="H572" s="7">
        <v>86</v>
      </c>
      <c r="I572" s="8">
        <v>0.02</v>
      </c>
      <c r="J572" s="7">
        <v>12149.86</v>
      </c>
      <c r="K572" s="7">
        <v>52.41</v>
      </c>
      <c r="L572" s="7">
        <v>8542.83</v>
      </c>
      <c r="M572" s="7">
        <v>255.84</v>
      </c>
    </row>
    <row r="573" spans="2:13" x14ac:dyDescent="0.3">
      <c r="B573" s="5">
        <v>45323</v>
      </c>
      <c r="C573" s="4" t="s">
        <v>50</v>
      </c>
      <c r="D573" s="4" t="s">
        <v>47</v>
      </c>
      <c r="E573" s="4" t="s">
        <v>20</v>
      </c>
      <c r="F573" s="4" t="s">
        <v>18</v>
      </c>
      <c r="G573" s="6">
        <v>59</v>
      </c>
      <c r="H573" s="7">
        <v>86</v>
      </c>
      <c r="I573" s="8">
        <v>0.01</v>
      </c>
      <c r="J573" s="7">
        <v>4425.0200000000004</v>
      </c>
      <c r="K573" s="7">
        <v>52.56</v>
      </c>
      <c r="L573" s="7">
        <v>3101.04</v>
      </c>
      <c r="M573" s="7">
        <v>206.02</v>
      </c>
    </row>
    <row r="574" spans="2:13" x14ac:dyDescent="0.3">
      <c r="B574" s="5">
        <v>45323</v>
      </c>
      <c r="C574" s="4" t="s">
        <v>50</v>
      </c>
      <c r="D574" s="4" t="s">
        <v>47</v>
      </c>
      <c r="E574" s="4" t="s">
        <v>20</v>
      </c>
      <c r="F574" s="4" t="s">
        <v>19</v>
      </c>
      <c r="G574" s="6">
        <v>60</v>
      </c>
      <c r="H574" s="7">
        <v>86</v>
      </c>
      <c r="I574" s="8">
        <v>0.01</v>
      </c>
      <c r="J574" s="7">
        <v>4481.93</v>
      </c>
      <c r="K574" s="7">
        <v>52.62</v>
      </c>
      <c r="L574" s="7">
        <v>3157.2</v>
      </c>
      <c r="M574" s="7">
        <v>230.96</v>
      </c>
    </row>
    <row r="575" spans="2:13" x14ac:dyDescent="0.3">
      <c r="B575" s="5">
        <v>45323</v>
      </c>
      <c r="C575" s="4" t="s">
        <v>50</v>
      </c>
      <c r="D575" s="4" t="s">
        <v>47</v>
      </c>
      <c r="E575" s="4" t="s">
        <v>21</v>
      </c>
      <c r="F575" s="4" t="s">
        <v>17</v>
      </c>
      <c r="G575" s="6">
        <v>98</v>
      </c>
      <c r="H575" s="7">
        <v>86</v>
      </c>
      <c r="I575" s="8">
        <v>0.01</v>
      </c>
      <c r="J575" s="7">
        <v>7934.25</v>
      </c>
      <c r="K575" s="7">
        <v>52.56</v>
      </c>
      <c r="L575" s="7">
        <v>5150.88</v>
      </c>
      <c r="M575" s="7">
        <v>158.52000000000001</v>
      </c>
    </row>
    <row r="576" spans="2:13" x14ac:dyDescent="0.3">
      <c r="B576" s="5">
        <v>45323</v>
      </c>
      <c r="C576" s="4" t="s">
        <v>50</v>
      </c>
      <c r="D576" s="4" t="s">
        <v>47</v>
      </c>
      <c r="E576" s="4" t="s">
        <v>21</v>
      </c>
      <c r="F576" s="4" t="s">
        <v>18</v>
      </c>
      <c r="G576" s="6">
        <v>35</v>
      </c>
      <c r="H576" s="7">
        <v>86</v>
      </c>
      <c r="I576" s="8">
        <v>0.01</v>
      </c>
      <c r="J576" s="7">
        <v>2816.68</v>
      </c>
      <c r="K576" s="7">
        <v>52.56</v>
      </c>
      <c r="L576" s="7">
        <v>1839.6</v>
      </c>
      <c r="M576" s="7">
        <v>118.88</v>
      </c>
    </row>
    <row r="577" spans="2:13" x14ac:dyDescent="0.3">
      <c r="B577" s="5">
        <v>45323</v>
      </c>
      <c r="C577" s="4" t="s">
        <v>50</v>
      </c>
      <c r="D577" s="4" t="s">
        <v>47</v>
      </c>
      <c r="E577" s="4" t="s">
        <v>21</v>
      </c>
      <c r="F577" s="4" t="s">
        <v>19</v>
      </c>
      <c r="G577" s="6">
        <v>36</v>
      </c>
      <c r="H577" s="7">
        <v>86</v>
      </c>
      <c r="I577" s="8">
        <v>0.01</v>
      </c>
      <c r="J577" s="7">
        <v>2908.9</v>
      </c>
      <c r="K577" s="7">
        <v>52.56</v>
      </c>
      <c r="L577" s="7">
        <v>1892.16</v>
      </c>
      <c r="M577" s="7">
        <v>141.94</v>
      </c>
    </row>
    <row r="578" spans="2:13" x14ac:dyDescent="0.3">
      <c r="B578" s="5">
        <v>45323</v>
      </c>
      <c r="C578" s="4" t="s">
        <v>50</v>
      </c>
      <c r="D578" s="4" t="s">
        <v>47</v>
      </c>
      <c r="E578" s="4" t="s">
        <v>22</v>
      </c>
      <c r="F578" s="4" t="s">
        <v>17</v>
      </c>
      <c r="G578" s="6">
        <v>44</v>
      </c>
      <c r="H578" s="7">
        <v>86</v>
      </c>
      <c r="I578" s="8">
        <v>0.01</v>
      </c>
      <c r="J578" s="7">
        <v>4162.03</v>
      </c>
      <c r="K578" s="7">
        <v>52.36</v>
      </c>
      <c r="L578" s="7">
        <v>2303.84</v>
      </c>
      <c r="M578" s="7">
        <v>437.29</v>
      </c>
    </row>
    <row r="579" spans="2:13" x14ac:dyDescent="0.3">
      <c r="B579" s="5">
        <v>45323</v>
      </c>
      <c r="C579" s="4" t="s">
        <v>50</v>
      </c>
      <c r="D579" s="4" t="s">
        <v>47</v>
      </c>
      <c r="E579" s="4" t="s">
        <v>22</v>
      </c>
      <c r="F579" s="4" t="s">
        <v>18</v>
      </c>
      <c r="G579" s="6">
        <v>15</v>
      </c>
      <c r="H579" s="7">
        <v>86</v>
      </c>
      <c r="I579" s="8">
        <v>0.01</v>
      </c>
      <c r="J579" s="7">
        <v>1430.34</v>
      </c>
      <c r="K579" s="7">
        <v>52.36</v>
      </c>
      <c r="L579" s="7">
        <v>785.4</v>
      </c>
      <c r="M579" s="7">
        <v>174.22</v>
      </c>
    </row>
    <row r="580" spans="2:13" x14ac:dyDescent="0.3">
      <c r="B580" s="5">
        <v>45323</v>
      </c>
      <c r="C580" s="4" t="s">
        <v>50</v>
      </c>
      <c r="D580" s="4" t="s">
        <v>47</v>
      </c>
      <c r="E580" s="4" t="s">
        <v>22</v>
      </c>
      <c r="F580" s="4" t="s">
        <v>19</v>
      </c>
      <c r="G580" s="6">
        <v>16</v>
      </c>
      <c r="H580" s="7">
        <v>86</v>
      </c>
      <c r="I580" s="8">
        <v>0</v>
      </c>
      <c r="J580" s="7">
        <v>1536.49</v>
      </c>
      <c r="K580" s="7">
        <v>52.36</v>
      </c>
      <c r="L580" s="7">
        <v>837.76</v>
      </c>
      <c r="M580" s="7">
        <v>201.77</v>
      </c>
    </row>
    <row r="581" spans="2:13" x14ac:dyDescent="0.3">
      <c r="B581" s="5">
        <v>45352</v>
      </c>
      <c r="C581" s="4" t="s">
        <v>14</v>
      </c>
      <c r="D581" s="4" t="s">
        <v>15</v>
      </c>
      <c r="E581" s="4" t="s">
        <v>16</v>
      </c>
      <c r="F581" s="4" t="s">
        <v>17</v>
      </c>
      <c r="G581" s="6">
        <v>248</v>
      </c>
      <c r="H581" s="7">
        <v>268</v>
      </c>
      <c r="I581" s="8">
        <v>0.01</v>
      </c>
      <c r="J581" s="7">
        <v>65600.77</v>
      </c>
      <c r="K581" s="7">
        <v>197.92</v>
      </c>
      <c r="L581" s="7">
        <v>49084.160000000003</v>
      </c>
      <c r="M581" s="7">
        <v>395.61</v>
      </c>
    </row>
    <row r="582" spans="2:13" x14ac:dyDescent="0.3">
      <c r="B582" s="5">
        <v>45352</v>
      </c>
      <c r="C582" s="4" t="s">
        <v>14</v>
      </c>
      <c r="D582" s="4" t="s">
        <v>15</v>
      </c>
      <c r="E582" s="4" t="s">
        <v>16</v>
      </c>
      <c r="F582" s="4" t="s">
        <v>18</v>
      </c>
      <c r="G582" s="6">
        <v>85</v>
      </c>
      <c r="H582" s="7">
        <v>268</v>
      </c>
      <c r="I582" s="8">
        <v>0.01</v>
      </c>
      <c r="J582" s="7">
        <v>22733.89</v>
      </c>
      <c r="K582" s="7">
        <v>197.73</v>
      </c>
      <c r="L582" s="7">
        <v>16807.05</v>
      </c>
      <c r="M582" s="7">
        <v>284.38</v>
      </c>
    </row>
    <row r="583" spans="2:13" x14ac:dyDescent="0.3">
      <c r="B583" s="5">
        <v>45352</v>
      </c>
      <c r="C583" s="4" t="s">
        <v>14</v>
      </c>
      <c r="D583" s="4" t="s">
        <v>15</v>
      </c>
      <c r="E583" s="4" t="s">
        <v>16</v>
      </c>
      <c r="F583" s="4" t="s">
        <v>19</v>
      </c>
      <c r="G583" s="6">
        <v>92</v>
      </c>
      <c r="H583" s="7">
        <v>268</v>
      </c>
      <c r="I583" s="8">
        <v>0.01</v>
      </c>
      <c r="J583" s="7">
        <v>24335.47</v>
      </c>
      <c r="K583" s="7">
        <v>197.92</v>
      </c>
      <c r="L583" s="7">
        <v>18208.64</v>
      </c>
      <c r="M583" s="7">
        <v>359.16</v>
      </c>
    </row>
    <row r="584" spans="2:13" x14ac:dyDescent="0.3">
      <c r="B584" s="5">
        <v>45352</v>
      </c>
      <c r="C584" s="4" t="s">
        <v>14</v>
      </c>
      <c r="D584" s="4" t="s">
        <v>15</v>
      </c>
      <c r="E584" s="4" t="s">
        <v>20</v>
      </c>
      <c r="F584" s="4" t="s">
        <v>17</v>
      </c>
      <c r="G584" s="6">
        <v>163</v>
      </c>
      <c r="H584" s="7">
        <v>268</v>
      </c>
      <c r="I584" s="8">
        <v>0</v>
      </c>
      <c r="J584" s="7">
        <v>38441.57</v>
      </c>
      <c r="K584" s="7">
        <v>197.73</v>
      </c>
      <c r="L584" s="7">
        <v>32229.99</v>
      </c>
      <c r="M584" s="7">
        <v>260.54000000000002</v>
      </c>
    </row>
    <row r="585" spans="2:13" x14ac:dyDescent="0.3">
      <c r="B585" s="5">
        <v>45352</v>
      </c>
      <c r="C585" s="4" t="s">
        <v>14</v>
      </c>
      <c r="D585" s="4" t="s">
        <v>15</v>
      </c>
      <c r="E585" s="4" t="s">
        <v>20</v>
      </c>
      <c r="F585" s="4" t="s">
        <v>18</v>
      </c>
      <c r="G585" s="6">
        <v>61</v>
      </c>
      <c r="H585" s="7">
        <v>268</v>
      </c>
      <c r="I585" s="8">
        <v>0.03</v>
      </c>
      <c r="J585" s="7">
        <v>13997.81</v>
      </c>
      <c r="K585" s="7">
        <v>197.92</v>
      </c>
      <c r="L585" s="7">
        <v>12073.12</v>
      </c>
      <c r="M585" s="7">
        <v>202.22</v>
      </c>
    </row>
    <row r="586" spans="2:13" x14ac:dyDescent="0.3">
      <c r="B586" s="5">
        <v>45352</v>
      </c>
      <c r="C586" s="4" t="s">
        <v>14</v>
      </c>
      <c r="D586" s="4" t="s">
        <v>15</v>
      </c>
      <c r="E586" s="4" t="s">
        <v>20</v>
      </c>
      <c r="F586" s="4" t="s">
        <v>19</v>
      </c>
      <c r="G586" s="6">
        <v>60</v>
      </c>
      <c r="H586" s="7">
        <v>268</v>
      </c>
      <c r="I586" s="8">
        <v>0.04</v>
      </c>
      <c r="J586" s="7">
        <v>13613.7</v>
      </c>
      <c r="K586" s="7">
        <v>198.91</v>
      </c>
      <c r="L586" s="7">
        <v>11934.6</v>
      </c>
      <c r="M586" s="7">
        <v>229.32</v>
      </c>
    </row>
    <row r="587" spans="2:13" x14ac:dyDescent="0.3">
      <c r="B587" s="5">
        <v>45352</v>
      </c>
      <c r="C587" s="4" t="s">
        <v>14</v>
      </c>
      <c r="D587" s="4" t="s">
        <v>15</v>
      </c>
      <c r="E587" s="4" t="s">
        <v>21</v>
      </c>
      <c r="F587" s="4" t="s">
        <v>17</v>
      </c>
      <c r="G587" s="6">
        <v>96</v>
      </c>
      <c r="H587" s="7">
        <v>268</v>
      </c>
      <c r="I587" s="8">
        <v>0</v>
      </c>
      <c r="J587" s="7">
        <v>24368.32</v>
      </c>
      <c r="K587" s="7">
        <v>198.12</v>
      </c>
      <c r="L587" s="7">
        <v>19019.52</v>
      </c>
      <c r="M587" s="7">
        <v>151.6</v>
      </c>
    </row>
    <row r="588" spans="2:13" x14ac:dyDescent="0.3">
      <c r="B588" s="5">
        <v>45352</v>
      </c>
      <c r="C588" s="4" t="s">
        <v>14</v>
      </c>
      <c r="D588" s="4" t="s">
        <v>15</v>
      </c>
      <c r="E588" s="4" t="s">
        <v>21</v>
      </c>
      <c r="F588" s="4" t="s">
        <v>18</v>
      </c>
      <c r="G588" s="6">
        <v>37</v>
      </c>
      <c r="H588" s="7">
        <v>268</v>
      </c>
      <c r="I588" s="8">
        <v>0.01</v>
      </c>
      <c r="J588" s="7">
        <v>9316.18</v>
      </c>
      <c r="K588" s="7">
        <v>198.32</v>
      </c>
      <c r="L588" s="7">
        <v>7337.84</v>
      </c>
      <c r="M588" s="7">
        <v>125.42</v>
      </c>
    </row>
    <row r="589" spans="2:13" x14ac:dyDescent="0.3">
      <c r="B589" s="5">
        <v>45352</v>
      </c>
      <c r="C589" s="4" t="s">
        <v>14</v>
      </c>
      <c r="D589" s="4" t="s">
        <v>15</v>
      </c>
      <c r="E589" s="4" t="s">
        <v>21</v>
      </c>
      <c r="F589" s="4" t="s">
        <v>19</v>
      </c>
      <c r="G589" s="6">
        <v>36</v>
      </c>
      <c r="H589" s="7">
        <v>268</v>
      </c>
      <c r="I589" s="8">
        <v>0.01</v>
      </c>
      <c r="J589" s="7">
        <v>9083.11</v>
      </c>
      <c r="K589" s="7">
        <v>197.73</v>
      </c>
      <c r="L589" s="7">
        <v>7118.28</v>
      </c>
      <c r="M589" s="7">
        <v>143.63</v>
      </c>
    </row>
    <row r="590" spans="2:13" x14ac:dyDescent="0.3">
      <c r="B590" s="5">
        <v>45352</v>
      </c>
      <c r="C590" s="4" t="s">
        <v>14</v>
      </c>
      <c r="D590" s="4" t="s">
        <v>15</v>
      </c>
      <c r="E590" s="4" t="s">
        <v>22</v>
      </c>
      <c r="F590" s="4" t="s">
        <v>17</v>
      </c>
      <c r="G590" s="6">
        <v>45</v>
      </c>
      <c r="H590" s="7">
        <v>268</v>
      </c>
      <c r="I590" s="8">
        <v>0</v>
      </c>
      <c r="J590" s="7">
        <v>13534.11</v>
      </c>
      <c r="K590" s="7">
        <v>198.52</v>
      </c>
      <c r="L590" s="7">
        <v>8933.4</v>
      </c>
      <c r="M590" s="7">
        <v>449.96</v>
      </c>
    </row>
    <row r="591" spans="2:13" x14ac:dyDescent="0.3">
      <c r="B591" s="5">
        <v>45352</v>
      </c>
      <c r="C591" s="4" t="s">
        <v>14</v>
      </c>
      <c r="D591" s="4" t="s">
        <v>15</v>
      </c>
      <c r="E591" s="4" t="s">
        <v>22</v>
      </c>
      <c r="F591" s="4" t="s">
        <v>18</v>
      </c>
      <c r="G591" s="6">
        <v>15</v>
      </c>
      <c r="H591" s="7">
        <v>268</v>
      </c>
      <c r="I591" s="8">
        <v>0.01</v>
      </c>
      <c r="J591" s="7">
        <v>4466.2299999999996</v>
      </c>
      <c r="K591" s="7">
        <v>198.52</v>
      </c>
      <c r="L591" s="7">
        <v>2977.8</v>
      </c>
      <c r="M591" s="7">
        <v>180.11</v>
      </c>
    </row>
    <row r="592" spans="2:13" x14ac:dyDescent="0.3">
      <c r="B592" s="5">
        <v>45352</v>
      </c>
      <c r="C592" s="4" t="s">
        <v>14</v>
      </c>
      <c r="D592" s="4" t="s">
        <v>15</v>
      </c>
      <c r="E592" s="4" t="s">
        <v>22</v>
      </c>
      <c r="F592" s="4" t="s">
        <v>19</v>
      </c>
      <c r="G592" s="6">
        <v>16</v>
      </c>
      <c r="H592" s="7">
        <v>268</v>
      </c>
      <c r="I592" s="8">
        <v>0.01</v>
      </c>
      <c r="J592" s="7">
        <v>4764.1400000000003</v>
      </c>
      <c r="K592" s="7">
        <v>198.12</v>
      </c>
      <c r="L592" s="7">
        <v>3169.92</v>
      </c>
      <c r="M592" s="7">
        <v>196.61</v>
      </c>
    </row>
    <row r="593" spans="2:13" x14ac:dyDescent="0.3">
      <c r="B593" s="5">
        <v>45352</v>
      </c>
      <c r="C593" s="4" t="s">
        <v>23</v>
      </c>
      <c r="D593" s="4" t="s">
        <v>15</v>
      </c>
      <c r="E593" s="4" t="s">
        <v>16</v>
      </c>
      <c r="F593" s="4" t="s">
        <v>17</v>
      </c>
      <c r="G593" s="6">
        <v>647</v>
      </c>
      <c r="H593" s="7">
        <v>118</v>
      </c>
      <c r="I593" s="8">
        <v>0</v>
      </c>
      <c r="J593" s="7">
        <v>76574.73</v>
      </c>
      <c r="K593" s="7">
        <v>86.9</v>
      </c>
      <c r="L593" s="7">
        <v>56224.3</v>
      </c>
      <c r="M593" s="7">
        <v>1065.22</v>
      </c>
    </row>
    <row r="594" spans="2:13" x14ac:dyDescent="0.3">
      <c r="B594" s="5">
        <v>45352</v>
      </c>
      <c r="C594" s="4" t="s">
        <v>23</v>
      </c>
      <c r="D594" s="4" t="s">
        <v>15</v>
      </c>
      <c r="E594" s="4" t="s">
        <v>16</v>
      </c>
      <c r="F594" s="4" t="s">
        <v>18</v>
      </c>
      <c r="G594" s="6">
        <v>242</v>
      </c>
      <c r="H594" s="7">
        <v>118</v>
      </c>
      <c r="I594" s="8">
        <v>0</v>
      </c>
      <c r="J594" s="7">
        <v>28470.39</v>
      </c>
      <c r="K594" s="7">
        <v>86.73</v>
      </c>
      <c r="L594" s="7">
        <v>20988.66</v>
      </c>
      <c r="M594" s="7">
        <v>829.38</v>
      </c>
    </row>
    <row r="595" spans="2:13" x14ac:dyDescent="0.3">
      <c r="B595" s="5">
        <v>45352</v>
      </c>
      <c r="C595" s="4" t="s">
        <v>23</v>
      </c>
      <c r="D595" s="4" t="s">
        <v>15</v>
      </c>
      <c r="E595" s="4" t="s">
        <v>16</v>
      </c>
      <c r="F595" s="4" t="s">
        <v>19</v>
      </c>
      <c r="G595" s="6">
        <v>227</v>
      </c>
      <c r="H595" s="7">
        <v>118</v>
      </c>
      <c r="I595" s="8">
        <v>0.01</v>
      </c>
      <c r="J595" s="7">
        <v>26465.43</v>
      </c>
      <c r="K595" s="7">
        <v>86.64</v>
      </c>
      <c r="L595" s="7">
        <v>19667.28</v>
      </c>
      <c r="M595" s="7">
        <v>883.53</v>
      </c>
    </row>
    <row r="596" spans="2:13" x14ac:dyDescent="0.3">
      <c r="B596" s="5">
        <v>45352</v>
      </c>
      <c r="C596" s="4" t="s">
        <v>23</v>
      </c>
      <c r="D596" s="4" t="s">
        <v>15</v>
      </c>
      <c r="E596" s="4" t="s">
        <v>20</v>
      </c>
      <c r="F596" s="4" t="s">
        <v>17</v>
      </c>
      <c r="G596" s="6">
        <v>433</v>
      </c>
      <c r="H596" s="7">
        <v>118</v>
      </c>
      <c r="I596" s="8">
        <v>0.04</v>
      </c>
      <c r="J596" s="7">
        <v>42991.55</v>
      </c>
      <c r="K596" s="7">
        <v>86.9</v>
      </c>
      <c r="L596" s="7">
        <v>37627.699999999997</v>
      </c>
      <c r="M596" s="7">
        <v>711.51</v>
      </c>
    </row>
    <row r="597" spans="2:13" x14ac:dyDescent="0.3">
      <c r="B597" s="5">
        <v>45352</v>
      </c>
      <c r="C597" s="4" t="s">
        <v>23</v>
      </c>
      <c r="D597" s="4" t="s">
        <v>15</v>
      </c>
      <c r="E597" s="4" t="s">
        <v>20</v>
      </c>
      <c r="F597" s="4" t="s">
        <v>18</v>
      </c>
      <c r="G597" s="6">
        <v>169</v>
      </c>
      <c r="H597" s="7">
        <v>118</v>
      </c>
      <c r="I597" s="8">
        <v>0.02</v>
      </c>
      <c r="J597" s="7">
        <v>17213.919999999998</v>
      </c>
      <c r="K597" s="7">
        <v>86.73</v>
      </c>
      <c r="L597" s="7">
        <v>14657.37</v>
      </c>
      <c r="M597" s="7">
        <v>570</v>
      </c>
    </row>
    <row r="598" spans="2:13" x14ac:dyDescent="0.3">
      <c r="B598" s="5">
        <v>45352</v>
      </c>
      <c r="C598" s="4" t="s">
        <v>23</v>
      </c>
      <c r="D598" s="4" t="s">
        <v>15</v>
      </c>
      <c r="E598" s="4" t="s">
        <v>20</v>
      </c>
      <c r="F598" s="4" t="s">
        <v>19</v>
      </c>
      <c r="G598" s="6">
        <v>159</v>
      </c>
      <c r="H598" s="7">
        <v>118</v>
      </c>
      <c r="I598" s="8">
        <v>0</v>
      </c>
      <c r="J598" s="7">
        <v>16411.63</v>
      </c>
      <c r="K598" s="7">
        <v>86.64</v>
      </c>
      <c r="L598" s="7">
        <v>13775.76</v>
      </c>
      <c r="M598" s="7">
        <v>624.44000000000005</v>
      </c>
    </row>
    <row r="599" spans="2:13" x14ac:dyDescent="0.3">
      <c r="B599" s="5">
        <v>45352</v>
      </c>
      <c r="C599" s="4" t="s">
        <v>23</v>
      </c>
      <c r="D599" s="4" t="s">
        <v>15</v>
      </c>
      <c r="E599" s="4" t="s">
        <v>21</v>
      </c>
      <c r="F599" s="4" t="s">
        <v>17</v>
      </c>
      <c r="G599" s="6">
        <v>261</v>
      </c>
      <c r="H599" s="7">
        <v>118</v>
      </c>
      <c r="I599" s="8">
        <v>0.01</v>
      </c>
      <c r="J599" s="7">
        <v>28907.94</v>
      </c>
      <c r="K599" s="7">
        <v>86.82</v>
      </c>
      <c r="L599" s="7">
        <v>22660.02</v>
      </c>
      <c r="M599" s="7">
        <v>416.76</v>
      </c>
    </row>
    <row r="600" spans="2:13" x14ac:dyDescent="0.3">
      <c r="B600" s="5">
        <v>45352</v>
      </c>
      <c r="C600" s="4" t="s">
        <v>23</v>
      </c>
      <c r="D600" s="4" t="s">
        <v>15</v>
      </c>
      <c r="E600" s="4" t="s">
        <v>21</v>
      </c>
      <c r="F600" s="4" t="s">
        <v>18</v>
      </c>
      <c r="G600" s="6">
        <v>100</v>
      </c>
      <c r="H600" s="7">
        <v>118</v>
      </c>
      <c r="I600" s="8">
        <v>0.01</v>
      </c>
      <c r="J600" s="7">
        <v>11108.71</v>
      </c>
      <c r="K600" s="7">
        <v>86.9</v>
      </c>
      <c r="L600" s="7">
        <v>8690</v>
      </c>
      <c r="M600" s="7">
        <v>329.8</v>
      </c>
    </row>
    <row r="601" spans="2:13" x14ac:dyDescent="0.3">
      <c r="B601" s="5">
        <v>45352</v>
      </c>
      <c r="C601" s="4" t="s">
        <v>23</v>
      </c>
      <c r="D601" s="4" t="s">
        <v>15</v>
      </c>
      <c r="E601" s="4" t="s">
        <v>21</v>
      </c>
      <c r="F601" s="4" t="s">
        <v>19</v>
      </c>
      <c r="G601" s="6">
        <v>94</v>
      </c>
      <c r="H601" s="7">
        <v>118</v>
      </c>
      <c r="I601" s="8">
        <v>0.01</v>
      </c>
      <c r="J601" s="7">
        <v>10421.59</v>
      </c>
      <c r="K601" s="7">
        <v>86.47</v>
      </c>
      <c r="L601" s="7">
        <v>8128.18</v>
      </c>
      <c r="M601" s="7">
        <v>356.34</v>
      </c>
    </row>
    <row r="602" spans="2:13" x14ac:dyDescent="0.3">
      <c r="B602" s="5">
        <v>45352</v>
      </c>
      <c r="C602" s="4" t="s">
        <v>23</v>
      </c>
      <c r="D602" s="4" t="s">
        <v>15</v>
      </c>
      <c r="E602" s="4" t="s">
        <v>22</v>
      </c>
      <c r="F602" s="4" t="s">
        <v>17</v>
      </c>
      <c r="G602" s="6">
        <v>121</v>
      </c>
      <c r="H602" s="7">
        <v>118</v>
      </c>
      <c r="I602" s="8">
        <v>0</v>
      </c>
      <c r="J602" s="7">
        <v>15927.44</v>
      </c>
      <c r="K602" s="7">
        <v>86.99</v>
      </c>
      <c r="L602" s="7">
        <v>10525.79</v>
      </c>
      <c r="M602" s="7">
        <v>1246.54</v>
      </c>
    </row>
    <row r="603" spans="2:13" x14ac:dyDescent="0.3">
      <c r="B603" s="5">
        <v>45352</v>
      </c>
      <c r="C603" s="4" t="s">
        <v>23</v>
      </c>
      <c r="D603" s="4" t="s">
        <v>15</v>
      </c>
      <c r="E603" s="4" t="s">
        <v>22</v>
      </c>
      <c r="F603" s="4" t="s">
        <v>18</v>
      </c>
      <c r="G603" s="6">
        <v>43</v>
      </c>
      <c r="H603" s="7">
        <v>118</v>
      </c>
      <c r="I603" s="8">
        <v>0.01</v>
      </c>
      <c r="J603" s="7">
        <v>5637.5</v>
      </c>
      <c r="K603" s="7">
        <v>86.56</v>
      </c>
      <c r="L603" s="7">
        <v>3722.08</v>
      </c>
      <c r="M603" s="7">
        <v>513.75</v>
      </c>
    </row>
    <row r="604" spans="2:13" x14ac:dyDescent="0.3">
      <c r="B604" s="5">
        <v>45352</v>
      </c>
      <c r="C604" s="4" t="s">
        <v>23</v>
      </c>
      <c r="D604" s="4" t="s">
        <v>15</v>
      </c>
      <c r="E604" s="4" t="s">
        <v>22</v>
      </c>
      <c r="F604" s="4" t="s">
        <v>19</v>
      </c>
      <c r="G604" s="6">
        <v>43</v>
      </c>
      <c r="H604" s="7">
        <v>118</v>
      </c>
      <c r="I604" s="8">
        <v>0.01</v>
      </c>
      <c r="J604" s="7">
        <v>5614.61</v>
      </c>
      <c r="K604" s="7">
        <v>86.47</v>
      </c>
      <c r="L604" s="7">
        <v>3718.21</v>
      </c>
      <c r="M604" s="7">
        <v>548.13</v>
      </c>
    </row>
    <row r="605" spans="2:13" x14ac:dyDescent="0.3">
      <c r="B605" s="5">
        <v>45352</v>
      </c>
      <c r="C605" s="4" t="s">
        <v>24</v>
      </c>
      <c r="D605" s="4" t="s">
        <v>15</v>
      </c>
      <c r="E605" s="4" t="s">
        <v>16</v>
      </c>
      <c r="F605" s="4" t="s">
        <v>17</v>
      </c>
      <c r="G605" s="6">
        <v>298</v>
      </c>
      <c r="H605" s="7">
        <v>196</v>
      </c>
      <c r="I605" s="8">
        <v>0.01</v>
      </c>
      <c r="J605" s="7">
        <v>57880.23</v>
      </c>
      <c r="K605" s="7">
        <v>145.87</v>
      </c>
      <c r="L605" s="7">
        <v>43469.26</v>
      </c>
      <c r="M605" s="7">
        <v>467.26</v>
      </c>
    </row>
    <row r="606" spans="2:13" x14ac:dyDescent="0.3">
      <c r="B606" s="5">
        <v>45352</v>
      </c>
      <c r="C606" s="4" t="s">
        <v>24</v>
      </c>
      <c r="D606" s="4" t="s">
        <v>15</v>
      </c>
      <c r="E606" s="4" t="s">
        <v>16</v>
      </c>
      <c r="F606" s="4" t="s">
        <v>18</v>
      </c>
      <c r="G606" s="6">
        <v>102</v>
      </c>
      <c r="H606" s="7">
        <v>196</v>
      </c>
      <c r="I606" s="8">
        <v>0</v>
      </c>
      <c r="J606" s="7">
        <v>19932.02</v>
      </c>
      <c r="K606" s="7">
        <v>145.87</v>
      </c>
      <c r="L606" s="7">
        <v>14878.74</v>
      </c>
      <c r="M606" s="7">
        <v>342.64</v>
      </c>
    </row>
    <row r="607" spans="2:13" x14ac:dyDescent="0.3">
      <c r="B607" s="5">
        <v>45352</v>
      </c>
      <c r="C607" s="4" t="s">
        <v>24</v>
      </c>
      <c r="D607" s="4" t="s">
        <v>15</v>
      </c>
      <c r="E607" s="4" t="s">
        <v>16</v>
      </c>
      <c r="F607" s="4" t="s">
        <v>19</v>
      </c>
      <c r="G607" s="6">
        <v>103</v>
      </c>
      <c r="H607" s="7">
        <v>196</v>
      </c>
      <c r="I607" s="8">
        <v>0.01</v>
      </c>
      <c r="J607" s="7">
        <v>19886.07</v>
      </c>
      <c r="K607" s="7">
        <v>146.31</v>
      </c>
      <c r="L607" s="7">
        <v>15069.93</v>
      </c>
      <c r="M607" s="7">
        <v>407.73</v>
      </c>
    </row>
    <row r="608" spans="2:13" x14ac:dyDescent="0.3">
      <c r="B608" s="5">
        <v>45352</v>
      </c>
      <c r="C608" s="4" t="s">
        <v>24</v>
      </c>
      <c r="D608" s="4" t="s">
        <v>15</v>
      </c>
      <c r="E608" s="4" t="s">
        <v>20</v>
      </c>
      <c r="F608" s="4" t="s">
        <v>17</v>
      </c>
      <c r="G608" s="6">
        <v>192</v>
      </c>
      <c r="H608" s="7">
        <v>196</v>
      </c>
      <c r="I608" s="8">
        <v>0.01</v>
      </c>
      <c r="J608" s="7">
        <v>32884.550000000003</v>
      </c>
      <c r="K608" s="7">
        <v>145.72999999999999</v>
      </c>
      <c r="L608" s="7">
        <v>27980.16</v>
      </c>
      <c r="M608" s="7">
        <v>315.19</v>
      </c>
    </row>
    <row r="609" spans="2:13" x14ac:dyDescent="0.3">
      <c r="B609" s="5">
        <v>45352</v>
      </c>
      <c r="C609" s="4" t="s">
        <v>24</v>
      </c>
      <c r="D609" s="4" t="s">
        <v>15</v>
      </c>
      <c r="E609" s="4" t="s">
        <v>20</v>
      </c>
      <c r="F609" s="4" t="s">
        <v>18</v>
      </c>
      <c r="G609" s="6">
        <v>70</v>
      </c>
      <c r="H609" s="7">
        <v>196</v>
      </c>
      <c r="I609" s="8">
        <v>0.02</v>
      </c>
      <c r="J609" s="7">
        <v>11808.46</v>
      </c>
      <c r="K609" s="7">
        <v>146.46</v>
      </c>
      <c r="L609" s="7">
        <v>10252.200000000001</v>
      </c>
      <c r="M609" s="7">
        <v>237.52</v>
      </c>
    </row>
    <row r="610" spans="2:13" x14ac:dyDescent="0.3">
      <c r="B610" s="5">
        <v>45352</v>
      </c>
      <c r="C610" s="4" t="s">
        <v>24</v>
      </c>
      <c r="D610" s="4" t="s">
        <v>15</v>
      </c>
      <c r="E610" s="4" t="s">
        <v>20</v>
      </c>
      <c r="F610" s="4" t="s">
        <v>19</v>
      </c>
      <c r="G610" s="6">
        <v>70</v>
      </c>
      <c r="H610" s="7">
        <v>196</v>
      </c>
      <c r="I610" s="8">
        <v>0.03</v>
      </c>
      <c r="J610" s="7">
        <v>11676.26</v>
      </c>
      <c r="K610" s="7">
        <v>145.87</v>
      </c>
      <c r="L610" s="7">
        <v>10210.9</v>
      </c>
      <c r="M610" s="7">
        <v>273.27</v>
      </c>
    </row>
    <row r="611" spans="2:13" x14ac:dyDescent="0.3">
      <c r="B611" s="5">
        <v>45352</v>
      </c>
      <c r="C611" s="4" t="s">
        <v>24</v>
      </c>
      <c r="D611" s="4" t="s">
        <v>15</v>
      </c>
      <c r="E611" s="4" t="s">
        <v>21</v>
      </c>
      <c r="F611" s="4" t="s">
        <v>17</v>
      </c>
      <c r="G611" s="6">
        <v>114</v>
      </c>
      <c r="H611" s="7">
        <v>196</v>
      </c>
      <c r="I611" s="8">
        <v>0</v>
      </c>
      <c r="J611" s="7">
        <v>21141.96</v>
      </c>
      <c r="K611" s="7">
        <v>145.72999999999999</v>
      </c>
      <c r="L611" s="7">
        <v>16613.22</v>
      </c>
      <c r="M611" s="7">
        <v>183.68</v>
      </c>
    </row>
    <row r="612" spans="2:13" x14ac:dyDescent="0.3">
      <c r="B612" s="5">
        <v>45352</v>
      </c>
      <c r="C612" s="4" t="s">
        <v>24</v>
      </c>
      <c r="D612" s="4" t="s">
        <v>15</v>
      </c>
      <c r="E612" s="4" t="s">
        <v>21</v>
      </c>
      <c r="F612" s="4" t="s">
        <v>18</v>
      </c>
      <c r="G612" s="6">
        <v>41</v>
      </c>
      <c r="H612" s="7">
        <v>196</v>
      </c>
      <c r="I612" s="8">
        <v>0.01</v>
      </c>
      <c r="J612" s="7">
        <v>7573.22</v>
      </c>
      <c r="K612" s="7">
        <v>145.72999999999999</v>
      </c>
      <c r="L612" s="7">
        <v>5974.93</v>
      </c>
      <c r="M612" s="7">
        <v>142.47</v>
      </c>
    </row>
    <row r="613" spans="2:13" x14ac:dyDescent="0.3">
      <c r="B613" s="5">
        <v>45352</v>
      </c>
      <c r="C613" s="4" t="s">
        <v>24</v>
      </c>
      <c r="D613" s="4" t="s">
        <v>15</v>
      </c>
      <c r="E613" s="4" t="s">
        <v>21</v>
      </c>
      <c r="F613" s="4" t="s">
        <v>19</v>
      </c>
      <c r="G613" s="6">
        <v>44</v>
      </c>
      <c r="H613" s="7">
        <v>196</v>
      </c>
      <c r="I613" s="8">
        <v>0.01</v>
      </c>
      <c r="J613" s="7">
        <v>8111.07</v>
      </c>
      <c r="K613" s="7">
        <v>145.87</v>
      </c>
      <c r="L613" s="7">
        <v>6418.28</v>
      </c>
      <c r="M613" s="7">
        <v>173.49</v>
      </c>
    </row>
    <row r="614" spans="2:13" x14ac:dyDescent="0.3">
      <c r="B614" s="5">
        <v>45352</v>
      </c>
      <c r="C614" s="4" t="s">
        <v>24</v>
      </c>
      <c r="D614" s="4" t="s">
        <v>15</v>
      </c>
      <c r="E614" s="4" t="s">
        <v>22</v>
      </c>
      <c r="F614" s="4" t="s">
        <v>17</v>
      </c>
      <c r="G614" s="6">
        <v>50</v>
      </c>
      <c r="H614" s="7">
        <v>196</v>
      </c>
      <c r="I614" s="8">
        <v>0</v>
      </c>
      <c r="J614" s="7">
        <v>10921.16</v>
      </c>
      <c r="K614" s="7">
        <v>145.72999999999999</v>
      </c>
      <c r="L614" s="7">
        <v>7286.5</v>
      </c>
      <c r="M614" s="7">
        <v>490.35</v>
      </c>
    </row>
    <row r="615" spans="2:13" x14ac:dyDescent="0.3">
      <c r="B615" s="5">
        <v>45352</v>
      </c>
      <c r="C615" s="4" t="s">
        <v>24</v>
      </c>
      <c r="D615" s="4" t="s">
        <v>15</v>
      </c>
      <c r="E615" s="4" t="s">
        <v>22</v>
      </c>
      <c r="F615" s="4" t="s">
        <v>18</v>
      </c>
      <c r="G615" s="6">
        <v>19</v>
      </c>
      <c r="H615" s="7">
        <v>196</v>
      </c>
      <c r="I615" s="8">
        <v>0.01</v>
      </c>
      <c r="J615" s="7">
        <v>4108.32</v>
      </c>
      <c r="K615" s="7">
        <v>145.72999999999999</v>
      </c>
      <c r="L615" s="7">
        <v>2768.87</v>
      </c>
      <c r="M615" s="7">
        <v>228.13</v>
      </c>
    </row>
    <row r="616" spans="2:13" x14ac:dyDescent="0.3">
      <c r="B616" s="5">
        <v>45352</v>
      </c>
      <c r="C616" s="4" t="s">
        <v>24</v>
      </c>
      <c r="D616" s="4" t="s">
        <v>15</v>
      </c>
      <c r="E616" s="4" t="s">
        <v>22</v>
      </c>
      <c r="F616" s="4" t="s">
        <v>19</v>
      </c>
      <c r="G616" s="6">
        <v>18</v>
      </c>
      <c r="H616" s="7">
        <v>196</v>
      </c>
      <c r="I616" s="8">
        <v>0</v>
      </c>
      <c r="J616" s="7">
        <v>3935.55</v>
      </c>
      <c r="K616" s="7">
        <v>146.02000000000001</v>
      </c>
      <c r="L616" s="7">
        <v>2628.36</v>
      </c>
      <c r="M616" s="7">
        <v>216.73</v>
      </c>
    </row>
    <row r="617" spans="2:13" x14ac:dyDescent="0.3">
      <c r="B617" s="5">
        <v>45352</v>
      </c>
      <c r="C617" s="4" t="s">
        <v>25</v>
      </c>
      <c r="D617" s="4" t="s">
        <v>15</v>
      </c>
      <c r="E617" s="4" t="s">
        <v>16</v>
      </c>
      <c r="F617" s="4" t="s">
        <v>17</v>
      </c>
      <c r="G617" s="6">
        <v>136</v>
      </c>
      <c r="H617" s="7">
        <v>342</v>
      </c>
      <c r="I617" s="8">
        <v>0</v>
      </c>
      <c r="J617" s="7">
        <v>46419.02</v>
      </c>
      <c r="K617" s="7">
        <v>255.73</v>
      </c>
      <c r="L617" s="7">
        <v>34779.279999999999</v>
      </c>
      <c r="M617" s="7">
        <v>221.73</v>
      </c>
    </row>
    <row r="618" spans="2:13" x14ac:dyDescent="0.3">
      <c r="B618" s="5">
        <v>45352</v>
      </c>
      <c r="C618" s="4" t="s">
        <v>25</v>
      </c>
      <c r="D618" s="4" t="s">
        <v>15</v>
      </c>
      <c r="E618" s="4" t="s">
        <v>16</v>
      </c>
      <c r="F618" s="4" t="s">
        <v>18</v>
      </c>
      <c r="G618" s="6">
        <v>48</v>
      </c>
      <c r="H618" s="7">
        <v>342</v>
      </c>
      <c r="I618" s="8">
        <v>0.01</v>
      </c>
      <c r="J618" s="7">
        <v>16317.39</v>
      </c>
      <c r="K618" s="7">
        <v>256.5</v>
      </c>
      <c r="L618" s="7">
        <v>12312</v>
      </c>
      <c r="M618" s="7">
        <v>166.95</v>
      </c>
    </row>
    <row r="619" spans="2:13" x14ac:dyDescent="0.3">
      <c r="B619" s="5">
        <v>45352</v>
      </c>
      <c r="C619" s="4" t="s">
        <v>25</v>
      </c>
      <c r="D619" s="4" t="s">
        <v>15</v>
      </c>
      <c r="E619" s="4" t="s">
        <v>16</v>
      </c>
      <c r="F619" s="4" t="s">
        <v>19</v>
      </c>
      <c r="G619" s="6">
        <v>50</v>
      </c>
      <c r="H619" s="7">
        <v>342</v>
      </c>
      <c r="I619" s="8">
        <v>0.01</v>
      </c>
      <c r="J619" s="7">
        <v>16946.41</v>
      </c>
      <c r="K619" s="7">
        <v>257.01</v>
      </c>
      <c r="L619" s="7">
        <v>12850.5</v>
      </c>
      <c r="M619" s="7">
        <v>192.86</v>
      </c>
    </row>
    <row r="620" spans="2:13" x14ac:dyDescent="0.3">
      <c r="B620" s="5">
        <v>45352</v>
      </c>
      <c r="C620" s="4" t="s">
        <v>25</v>
      </c>
      <c r="D620" s="4" t="s">
        <v>15</v>
      </c>
      <c r="E620" s="4" t="s">
        <v>20</v>
      </c>
      <c r="F620" s="4" t="s">
        <v>17</v>
      </c>
      <c r="G620" s="6">
        <v>95</v>
      </c>
      <c r="H620" s="7">
        <v>342</v>
      </c>
      <c r="I620" s="8">
        <v>0.02</v>
      </c>
      <c r="J620" s="7">
        <v>28103.43</v>
      </c>
      <c r="K620" s="7">
        <v>255.99</v>
      </c>
      <c r="L620" s="7">
        <v>24319.05</v>
      </c>
      <c r="M620" s="7">
        <v>156.56</v>
      </c>
    </row>
    <row r="621" spans="2:13" x14ac:dyDescent="0.3">
      <c r="B621" s="5">
        <v>45352</v>
      </c>
      <c r="C621" s="4" t="s">
        <v>25</v>
      </c>
      <c r="D621" s="4" t="s">
        <v>15</v>
      </c>
      <c r="E621" s="4" t="s">
        <v>20</v>
      </c>
      <c r="F621" s="4" t="s">
        <v>18</v>
      </c>
      <c r="G621" s="6">
        <v>33</v>
      </c>
      <c r="H621" s="7">
        <v>342</v>
      </c>
      <c r="I621" s="8">
        <v>0.02</v>
      </c>
      <c r="J621" s="7">
        <v>9712.7099999999991</v>
      </c>
      <c r="K621" s="7">
        <v>256.76</v>
      </c>
      <c r="L621" s="7">
        <v>8473.08</v>
      </c>
      <c r="M621" s="7">
        <v>113.32</v>
      </c>
    </row>
    <row r="622" spans="2:13" x14ac:dyDescent="0.3">
      <c r="B622" s="5">
        <v>45352</v>
      </c>
      <c r="C622" s="4" t="s">
        <v>25</v>
      </c>
      <c r="D622" s="4" t="s">
        <v>15</v>
      </c>
      <c r="E622" s="4" t="s">
        <v>20</v>
      </c>
      <c r="F622" s="4" t="s">
        <v>19</v>
      </c>
      <c r="G622" s="6">
        <v>34</v>
      </c>
      <c r="H622" s="7">
        <v>342</v>
      </c>
      <c r="I622" s="8">
        <v>0</v>
      </c>
      <c r="J622" s="7">
        <v>10263.34</v>
      </c>
      <c r="K622" s="7">
        <v>255.73</v>
      </c>
      <c r="L622" s="7">
        <v>8694.82</v>
      </c>
      <c r="M622" s="7">
        <v>136.05000000000001</v>
      </c>
    </row>
    <row r="623" spans="2:13" x14ac:dyDescent="0.3">
      <c r="B623" s="5">
        <v>45352</v>
      </c>
      <c r="C623" s="4" t="s">
        <v>25</v>
      </c>
      <c r="D623" s="4" t="s">
        <v>15</v>
      </c>
      <c r="E623" s="4" t="s">
        <v>21</v>
      </c>
      <c r="F623" s="4" t="s">
        <v>17</v>
      </c>
      <c r="G623" s="6">
        <v>55</v>
      </c>
      <c r="H623" s="7">
        <v>342</v>
      </c>
      <c r="I623" s="8">
        <v>0.01</v>
      </c>
      <c r="J623" s="7">
        <v>17637.41</v>
      </c>
      <c r="K623" s="7">
        <v>256.24</v>
      </c>
      <c r="L623" s="7">
        <v>14093.2</v>
      </c>
      <c r="M623" s="7">
        <v>86.86</v>
      </c>
    </row>
    <row r="624" spans="2:13" x14ac:dyDescent="0.3">
      <c r="B624" s="5">
        <v>45352</v>
      </c>
      <c r="C624" s="4" t="s">
        <v>25</v>
      </c>
      <c r="D624" s="4" t="s">
        <v>15</v>
      </c>
      <c r="E624" s="4" t="s">
        <v>21</v>
      </c>
      <c r="F624" s="4" t="s">
        <v>18</v>
      </c>
      <c r="G624" s="6">
        <v>19</v>
      </c>
      <c r="H624" s="7">
        <v>342</v>
      </c>
      <c r="I624" s="8">
        <v>0</v>
      </c>
      <c r="J624" s="7">
        <v>6129.96</v>
      </c>
      <c r="K624" s="7">
        <v>255.99</v>
      </c>
      <c r="L624" s="7">
        <v>4863.8100000000004</v>
      </c>
      <c r="M624" s="7">
        <v>63.37</v>
      </c>
    </row>
    <row r="625" spans="2:13" x14ac:dyDescent="0.3">
      <c r="B625" s="5">
        <v>45352</v>
      </c>
      <c r="C625" s="4" t="s">
        <v>25</v>
      </c>
      <c r="D625" s="4" t="s">
        <v>15</v>
      </c>
      <c r="E625" s="4" t="s">
        <v>21</v>
      </c>
      <c r="F625" s="4" t="s">
        <v>19</v>
      </c>
      <c r="G625" s="6">
        <v>20</v>
      </c>
      <c r="H625" s="7">
        <v>342</v>
      </c>
      <c r="I625" s="8">
        <v>0.01</v>
      </c>
      <c r="J625" s="7">
        <v>6419.94</v>
      </c>
      <c r="K625" s="7">
        <v>257.01</v>
      </c>
      <c r="L625" s="7">
        <v>5140.2</v>
      </c>
      <c r="M625" s="7">
        <v>75.739999999999995</v>
      </c>
    </row>
    <row r="626" spans="2:13" x14ac:dyDescent="0.3">
      <c r="B626" s="5">
        <v>45352</v>
      </c>
      <c r="C626" s="4" t="s">
        <v>25</v>
      </c>
      <c r="D626" s="4" t="s">
        <v>15</v>
      </c>
      <c r="E626" s="4" t="s">
        <v>22</v>
      </c>
      <c r="F626" s="4" t="s">
        <v>17</v>
      </c>
      <c r="G626" s="6">
        <v>25</v>
      </c>
      <c r="H626" s="7">
        <v>342</v>
      </c>
      <c r="I626" s="8">
        <v>0.01</v>
      </c>
      <c r="J626" s="7">
        <v>9470.84</v>
      </c>
      <c r="K626" s="7">
        <v>255.99</v>
      </c>
      <c r="L626" s="7">
        <v>6399.75</v>
      </c>
      <c r="M626" s="7">
        <v>259.06</v>
      </c>
    </row>
    <row r="627" spans="2:13" x14ac:dyDescent="0.3">
      <c r="B627" s="5">
        <v>45352</v>
      </c>
      <c r="C627" s="4" t="s">
        <v>25</v>
      </c>
      <c r="D627" s="4" t="s">
        <v>15</v>
      </c>
      <c r="E627" s="4" t="s">
        <v>22</v>
      </c>
      <c r="F627" s="4" t="s">
        <v>18</v>
      </c>
      <c r="G627" s="6">
        <v>9</v>
      </c>
      <c r="H627" s="7">
        <v>342</v>
      </c>
      <c r="I627" s="8">
        <v>0.01</v>
      </c>
      <c r="J627" s="7">
        <v>3419.75</v>
      </c>
      <c r="K627" s="7">
        <v>257.01</v>
      </c>
      <c r="L627" s="7">
        <v>2313.09</v>
      </c>
      <c r="M627" s="7">
        <v>104.96</v>
      </c>
    </row>
    <row r="628" spans="2:13" x14ac:dyDescent="0.3">
      <c r="B628" s="5">
        <v>45352</v>
      </c>
      <c r="C628" s="4" t="s">
        <v>25</v>
      </c>
      <c r="D628" s="4" t="s">
        <v>15</v>
      </c>
      <c r="E628" s="4" t="s">
        <v>22</v>
      </c>
      <c r="F628" s="4" t="s">
        <v>19</v>
      </c>
      <c r="G628" s="6">
        <v>9</v>
      </c>
      <c r="H628" s="7">
        <v>342</v>
      </c>
      <c r="I628" s="8">
        <v>0.01</v>
      </c>
      <c r="J628" s="7">
        <v>3436.96</v>
      </c>
      <c r="K628" s="7">
        <v>256.24</v>
      </c>
      <c r="L628" s="7">
        <v>2306.16</v>
      </c>
      <c r="M628" s="7">
        <v>113.16</v>
      </c>
    </row>
    <row r="629" spans="2:13" x14ac:dyDescent="0.3">
      <c r="B629" s="5">
        <v>45352</v>
      </c>
      <c r="C629" s="4" t="s">
        <v>26</v>
      </c>
      <c r="D629" s="4" t="s">
        <v>27</v>
      </c>
      <c r="E629" s="4" t="s">
        <v>16</v>
      </c>
      <c r="F629" s="4" t="s">
        <v>17</v>
      </c>
      <c r="G629" s="6">
        <v>368</v>
      </c>
      <c r="H629" s="7">
        <v>132</v>
      </c>
      <c r="I629" s="8">
        <v>0</v>
      </c>
      <c r="J629" s="7">
        <v>48381.84</v>
      </c>
      <c r="K629" s="7">
        <v>92.12</v>
      </c>
      <c r="L629" s="7">
        <v>33900.160000000003</v>
      </c>
      <c r="M629" s="7">
        <v>585.86</v>
      </c>
    </row>
    <row r="630" spans="2:13" x14ac:dyDescent="0.3">
      <c r="B630" s="5">
        <v>45352</v>
      </c>
      <c r="C630" s="4" t="s">
        <v>26</v>
      </c>
      <c r="D630" s="4" t="s">
        <v>27</v>
      </c>
      <c r="E630" s="4" t="s">
        <v>16</v>
      </c>
      <c r="F630" s="4" t="s">
        <v>18</v>
      </c>
      <c r="G630" s="6">
        <v>131</v>
      </c>
      <c r="H630" s="7">
        <v>132</v>
      </c>
      <c r="I630" s="8">
        <v>0.01</v>
      </c>
      <c r="J630" s="7">
        <v>17016</v>
      </c>
      <c r="K630" s="7">
        <v>92.12</v>
      </c>
      <c r="L630" s="7">
        <v>12067.72</v>
      </c>
      <c r="M630" s="7">
        <v>444.06</v>
      </c>
    </row>
    <row r="631" spans="2:13" x14ac:dyDescent="0.3">
      <c r="B631" s="5">
        <v>45352</v>
      </c>
      <c r="C631" s="4" t="s">
        <v>26</v>
      </c>
      <c r="D631" s="4" t="s">
        <v>27</v>
      </c>
      <c r="E631" s="4" t="s">
        <v>16</v>
      </c>
      <c r="F631" s="4" t="s">
        <v>19</v>
      </c>
      <c r="G631" s="6">
        <v>136</v>
      </c>
      <c r="H631" s="7">
        <v>132</v>
      </c>
      <c r="I631" s="8">
        <v>0</v>
      </c>
      <c r="J631" s="7">
        <v>17880.189999999999</v>
      </c>
      <c r="K631" s="7">
        <v>92.31</v>
      </c>
      <c r="L631" s="7">
        <v>12554.16</v>
      </c>
      <c r="M631" s="7">
        <v>517.66999999999996</v>
      </c>
    </row>
    <row r="632" spans="2:13" x14ac:dyDescent="0.3">
      <c r="B632" s="5">
        <v>45352</v>
      </c>
      <c r="C632" s="4" t="s">
        <v>26</v>
      </c>
      <c r="D632" s="4" t="s">
        <v>27</v>
      </c>
      <c r="E632" s="4" t="s">
        <v>20</v>
      </c>
      <c r="F632" s="4" t="s">
        <v>17</v>
      </c>
      <c r="G632" s="6">
        <v>253</v>
      </c>
      <c r="H632" s="7">
        <v>132</v>
      </c>
      <c r="I632" s="8">
        <v>0.01</v>
      </c>
      <c r="J632" s="7">
        <v>29182.76</v>
      </c>
      <c r="K632" s="7">
        <v>92.68</v>
      </c>
      <c r="L632" s="7">
        <v>23448.04</v>
      </c>
      <c r="M632" s="7">
        <v>402.37</v>
      </c>
    </row>
    <row r="633" spans="2:13" x14ac:dyDescent="0.3">
      <c r="B633" s="5">
        <v>45352</v>
      </c>
      <c r="C633" s="4" t="s">
        <v>26</v>
      </c>
      <c r="D633" s="4" t="s">
        <v>27</v>
      </c>
      <c r="E633" s="4" t="s">
        <v>20</v>
      </c>
      <c r="F633" s="4" t="s">
        <v>18</v>
      </c>
      <c r="G633" s="6">
        <v>92</v>
      </c>
      <c r="H633" s="7">
        <v>132</v>
      </c>
      <c r="I633" s="8">
        <v>0</v>
      </c>
      <c r="J633" s="7">
        <v>10697.39</v>
      </c>
      <c r="K633" s="7">
        <v>92.68</v>
      </c>
      <c r="L633" s="7">
        <v>8526.56</v>
      </c>
      <c r="M633" s="7">
        <v>314.36</v>
      </c>
    </row>
    <row r="634" spans="2:13" x14ac:dyDescent="0.3">
      <c r="B634" s="5">
        <v>45352</v>
      </c>
      <c r="C634" s="4" t="s">
        <v>26</v>
      </c>
      <c r="D634" s="4" t="s">
        <v>27</v>
      </c>
      <c r="E634" s="4" t="s">
        <v>20</v>
      </c>
      <c r="F634" s="4" t="s">
        <v>19</v>
      </c>
      <c r="G634" s="6">
        <v>89</v>
      </c>
      <c r="H634" s="7">
        <v>132</v>
      </c>
      <c r="I634" s="8">
        <v>0.01</v>
      </c>
      <c r="J634" s="7">
        <v>10265.56</v>
      </c>
      <c r="K634" s="7">
        <v>92.31</v>
      </c>
      <c r="L634" s="7">
        <v>8215.59</v>
      </c>
      <c r="M634" s="7">
        <v>339.81</v>
      </c>
    </row>
    <row r="635" spans="2:13" x14ac:dyDescent="0.3">
      <c r="B635" s="5">
        <v>45352</v>
      </c>
      <c r="C635" s="4" t="s">
        <v>26</v>
      </c>
      <c r="D635" s="4" t="s">
        <v>27</v>
      </c>
      <c r="E635" s="4" t="s">
        <v>21</v>
      </c>
      <c r="F635" s="4" t="s">
        <v>17</v>
      </c>
      <c r="G635" s="6">
        <v>153</v>
      </c>
      <c r="H635" s="7">
        <v>132</v>
      </c>
      <c r="I635" s="8">
        <v>0</v>
      </c>
      <c r="J635" s="7">
        <v>19186.18</v>
      </c>
      <c r="K635" s="7">
        <v>92.58</v>
      </c>
      <c r="L635" s="7">
        <v>14164.74</v>
      </c>
      <c r="M635" s="7">
        <v>251.16</v>
      </c>
    </row>
    <row r="636" spans="2:13" x14ac:dyDescent="0.3">
      <c r="B636" s="5">
        <v>45352</v>
      </c>
      <c r="C636" s="4" t="s">
        <v>26</v>
      </c>
      <c r="D636" s="4" t="s">
        <v>27</v>
      </c>
      <c r="E636" s="4" t="s">
        <v>21</v>
      </c>
      <c r="F636" s="4" t="s">
        <v>18</v>
      </c>
      <c r="G636" s="6">
        <v>54</v>
      </c>
      <c r="H636" s="7">
        <v>132</v>
      </c>
      <c r="I636" s="8">
        <v>0</v>
      </c>
      <c r="J636" s="7">
        <v>6758.06</v>
      </c>
      <c r="K636" s="7">
        <v>92.58</v>
      </c>
      <c r="L636" s="7">
        <v>4999.32</v>
      </c>
      <c r="M636" s="7">
        <v>184.52</v>
      </c>
    </row>
    <row r="637" spans="2:13" x14ac:dyDescent="0.3">
      <c r="B637" s="5">
        <v>45352</v>
      </c>
      <c r="C637" s="4" t="s">
        <v>26</v>
      </c>
      <c r="D637" s="4" t="s">
        <v>27</v>
      </c>
      <c r="E637" s="4" t="s">
        <v>21</v>
      </c>
      <c r="F637" s="4" t="s">
        <v>19</v>
      </c>
      <c r="G637" s="6">
        <v>54</v>
      </c>
      <c r="H637" s="7">
        <v>132</v>
      </c>
      <c r="I637" s="8">
        <v>0.01</v>
      </c>
      <c r="J637" s="7">
        <v>6751.22</v>
      </c>
      <c r="K637" s="7">
        <v>92.31</v>
      </c>
      <c r="L637" s="7">
        <v>4984.74</v>
      </c>
      <c r="M637" s="7">
        <v>211.65</v>
      </c>
    </row>
    <row r="638" spans="2:13" x14ac:dyDescent="0.3">
      <c r="B638" s="5">
        <v>45352</v>
      </c>
      <c r="C638" s="4" t="s">
        <v>26</v>
      </c>
      <c r="D638" s="4" t="s">
        <v>27</v>
      </c>
      <c r="E638" s="4" t="s">
        <v>22</v>
      </c>
      <c r="F638" s="4" t="s">
        <v>17</v>
      </c>
      <c r="G638" s="6">
        <v>64</v>
      </c>
      <c r="H638" s="7">
        <v>132</v>
      </c>
      <c r="I638" s="8">
        <v>0.01</v>
      </c>
      <c r="J638" s="7">
        <v>9329.42</v>
      </c>
      <c r="K638" s="7">
        <v>92.22</v>
      </c>
      <c r="L638" s="7">
        <v>5902.08</v>
      </c>
      <c r="M638" s="7">
        <v>636.05999999999995</v>
      </c>
    </row>
    <row r="639" spans="2:13" x14ac:dyDescent="0.3">
      <c r="B639" s="5">
        <v>45352</v>
      </c>
      <c r="C639" s="4" t="s">
        <v>26</v>
      </c>
      <c r="D639" s="4" t="s">
        <v>27</v>
      </c>
      <c r="E639" s="4" t="s">
        <v>22</v>
      </c>
      <c r="F639" s="4" t="s">
        <v>18</v>
      </c>
      <c r="G639" s="6">
        <v>25</v>
      </c>
      <c r="H639" s="7">
        <v>132</v>
      </c>
      <c r="I639" s="8">
        <v>0</v>
      </c>
      <c r="J639" s="7">
        <v>3703.38</v>
      </c>
      <c r="K639" s="7">
        <v>92.4</v>
      </c>
      <c r="L639" s="7">
        <v>2310</v>
      </c>
      <c r="M639" s="7">
        <v>302.56</v>
      </c>
    </row>
    <row r="640" spans="2:13" x14ac:dyDescent="0.3">
      <c r="B640" s="5">
        <v>45352</v>
      </c>
      <c r="C640" s="4" t="s">
        <v>26</v>
      </c>
      <c r="D640" s="4" t="s">
        <v>27</v>
      </c>
      <c r="E640" s="4" t="s">
        <v>22</v>
      </c>
      <c r="F640" s="4" t="s">
        <v>19</v>
      </c>
      <c r="G640" s="6">
        <v>25</v>
      </c>
      <c r="H640" s="7">
        <v>132</v>
      </c>
      <c r="I640" s="8">
        <v>0.01</v>
      </c>
      <c r="J640" s="7">
        <v>3659.1</v>
      </c>
      <c r="K640" s="7">
        <v>92.49</v>
      </c>
      <c r="L640" s="7">
        <v>2312.25</v>
      </c>
      <c r="M640" s="7">
        <v>301.32</v>
      </c>
    </row>
    <row r="641" spans="2:13" x14ac:dyDescent="0.3">
      <c r="B641" s="5">
        <v>45352</v>
      </c>
      <c r="C641" s="4" t="s">
        <v>28</v>
      </c>
      <c r="D641" s="4" t="s">
        <v>27</v>
      </c>
      <c r="E641" s="4" t="s">
        <v>16</v>
      </c>
      <c r="F641" s="4" t="s">
        <v>17</v>
      </c>
      <c r="G641" s="6">
        <v>261</v>
      </c>
      <c r="H641" s="7">
        <v>104</v>
      </c>
      <c r="I641" s="8">
        <v>0.01</v>
      </c>
      <c r="J641" s="7">
        <v>27035.29</v>
      </c>
      <c r="K641" s="7">
        <v>71.83</v>
      </c>
      <c r="L641" s="7">
        <v>18747.63</v>
      </c>
      <c r="M641" s="7">
        <v>416.35</v>
      </c>
    </row>
    <row r="642" spans="2:13" x14ac:dyDescent="0.3">
      <c r="B642" s="5">
        <v>45352</v>
      </c>
      <c r="C642" s="4" t="s">
        <v>28</v>
      </c>
      <c r="D642" s="4" t="s">
        <v>27</v>
      </c>
      <c r="E642" s="4" t="s">
        <v>16</v>
      </c>
      <c r="F642" s="4" t="s">
        <v>18</v>
      </c>
      <c r="G642" s="6">
        <v>98</v>
      </c>
      <c r="H642" s="7">
        <v>104</v>
      </c>
      <c r="I642" s="8">
        <v>0</v>
      </c>
      <c r="J642" s="7">
        <v>10191.959999999999</v>
      </c>
      <c r="K642" s="7">
        <v>71.98</v>
      </c>
      <c r="L642" s="7">
        <v>7054.04</v>
      </c>
      <c r="M642" s="7">
        <v>326.2</v>
      </c>
    </row>
    <row r="643" spans="2:13" x14ac:dyDescent="0.3">
      <c r="B643" s="5">
        <v>45352</v>
      </c>
      <c r="C643" s="4" t="s">
        <v>28</v>
      </c>
      <c r="D643" s="4" t="s">
        <v>27</v>
      </c>
      <c r="E643" s="4" t="s">
        <v>16</v>
      </c>
      <c r="F643" s="4" t="s">
        <v>19</v>
      </c>
      <c r="G643" s="6">
        <v>97</v>
      </c>
      <c r="H643" s="7">
        <v>104</v>
      </c>
      <c r="I643" s="8">
        <v>0.01</v>
      </c>
      <c r="J643" s="7">
        <v>10007.299999999999</v>
      </c>
      <c r="K643" s="7">
        <v>71.900000000000006</v>
      </c>
      <c r="L643" s="7">
        <v>6974.3</v>
      </c>
      <c r="M643" s="7">
        <v>371.49</v>
      </c>
    </row>
    <row r="644" spans="2:13" x14ac:dyDescent="0.3">
      <c r="B644" s="5">
        <v>45352</v>
      </c>
      <c r="C644" s="4" t="s">
        <v>28</v>
      </c>
      <c r="D644" s="4" t="s">
        <v>27</v>
      </c>
      <c r="E644" s="4" t="s">
        <v>20</v>
      </c>
      <c r="F644" s="4" t="s">
        <v>17</v>
      </c>
      <c r="G644" s="6">
        <v>178</v>
      </c>
      <c r="H644" s="7">
        <v>104</v>
      </c>
      <c r="I644" s="8">
        <v>0.02</v>
      </c>
      <c r="J644" s="7">
        <v>15997.33</v>
      </c>
      <c r="K644" s="7">
        <v>71.98</v>
      </c>
      <c r="L644" s="7">
        <v>12812.44</v>
      </c>
      <c r="M644" s="7">
        <v>285.08</v>
      </c>
    </row>
    <row r="645" spans="2:13" x14ac:dyDescent="0.3">
      <c r="B645" s="5">
        <v>45352</v>
      </c>
      <c r="C645" s="4" t="s">
        <v>28</v>
      </c>
      <c r="D645" s="4" t="s">
        <v>27</v>
      </c>
      <c r="E645" s="4" t="s">
        <v>20</v>
      </c>
      <c r="F645" s="4" t="s">
        <v>18</v>
      </c>
      <c r="G645" s="6">
        <v>63</v>
      </c>
      <c r="H645" s="7">
        <v>104</v>
      </c>
      <c r="I645" s="8">
        <v>0.01</v>
      </c>
      <c r="J645" s="7">
        <v>5673.78</v>
      </c>
      <c r="K645" s="7">
        <v>71.540000000000006</v>
      </c>
      <c r="L645" s="7">
        <v>4507.0200000000004</v>
      </c>
      <c r="M645" s="7">
        <v>214.41</v>
      </c>
    </row>
    <row r="646" spans="2:13" x14ac:dyDescent="0.3">
      <c r="B646" s="5">
        <v>45352</v>
      </c>
      <c r="C646" s="4" t="s">
        <v>28</v>
      </c>
      <c r="D646" s="4" t="s">
        <v>27</v>
      </c>
      <c r="E646" s="4" t="s">
        <v>20</v>
      </c>
      <c r="F646" s="4" t="s">
        <v>19</v>
      </c>
      <c r="G646" s="6">
        <v>63</v>
      </c>
      <c r="H646" s="7">
        <v>104</v>
      </c>
      <c r="I646" s="8">
        <v>0.03</v>
      </c>
      <c r="J646" s="7">
        <v>5587.51</v>
      </c>
      <c r="K646" s="7">
        <v>71.760000000000005</v>
      </c>
      <c r="L646" s="7">
        <v>4520.88</v>
      </c>
      <c r="M646" s="7">
        <v>244.47</v>
      </c>
    </row>
    <row r="647" spans="2:13" x14ac:dyDescent="0.3">
      <c r="B647" s="5">
        <v>45352</v>
      </c>
      <c r="C647" s="4" t="s">
        <v>28</v>
      </c>
      <c r="D647" s="4" t="s">
        <v>27</v>
      </c>
      <c r="E647" s="4" t="s">
        <v>21</v>
      </c>
      <c r="F647" s="4" t="s">
        <v>17</v>
      </c>
      <c r="G647" s="6">
        <v>106</v>
      </c>
      <c r="H647" s="7">
        <v>104</v>
      </c>
      <c r="I647" s="8">
        <v>0.01</v>
      </c>
      <c r="J647" s="7">
        <v>10409.959999999999</v>
      </c>
      <c r="K647" s="7">
        <v>71.83</v>
      </c>
      <c r="L647" s="7">
        <v>7613.98</v>
      </c>
      <c r="M647" s="7">
        <v>174.35</v>
      </c>
    </row>
    <row r="648" spans="2:13" x14ac:dyDescent="0.3">
      <c r="B648" s="5">
        <v>45352</v>
      </c>
      <c r="C648" s="4" t="s">
        <v>28</v>
      </c>
      <c r="D648" s="4" t="s">
        <v>27</v>
      </c>
      <c r="E648" s="4" t="s">
        <v>21</v>
      </c>
      <c r="F648" s="4" t="s">
        <v>18</v>
      </c>
      <c r="G648" s="6">
        <v>40</v>
      </c>
      <c r="H648" s="7">
        <v>104</v>
      </c>
      <c r="I648" s="8">
        <v>0.01</v>
      </c>
      <c r="J648" s="7">
        <v>3912.56</v>
      </c>
      <c r="K648" s="7">
        <v>71.69</v>
      </c>
      <c r="L648" s="7">
        <v>2867.6</v>
      </c>
      <c r="M648" s="7">
        <v>136</v>
      </c>
    </row>
    <row r="649" spans="2:13" x14ac:dyDescent="0.3">
      <c r="B649" s="5">
        <v>45352</v>
      </c>
      <c r="C649" s="4" t="s">
        <v>28</v>
      </c>
      <c r="D649" s="4" t="s">
        <v>27</v>
      </c>
      <c r="E649" s="4" t="s">
        <v>21</v>
      </c>
      <c r="F649" s="4" t="s">
        <v>19</v>
      </c>
      <c r="G649" s="6">
        <v>38</v>
      </c>
      <c r="H649" s="7">
        <v>104</v>
      </c>
      <c r="I649" s="8">
        <v>0</v>
      </c>
      <c r="J649" s="7">
        <v>3746.89</v>
      </c>
      <c r="K649" s="7">
        <v>71.62</v>
      </c>
      <c r="L649" s="7">
        <v>2721.56</v>
      </c>
      <c r="M649" s="7">
        <v>152.5</v>
      </c>
    </row>
    <row r="650" spans="2:13" x14ac:dyDescent="0.3">
      <c r="B650" s="5">
        <v>45352</v>
      </c>
      <c r="C650" s="4" t="s">
        <v>28</v>
      </c>
      <c r="D650" s="4" t="s">
        <v>27</v>
      </c>
      <c r="E650" s="4" t="s">
        <v>22</v>
      </c>
      <c r="F650" s="4" t="s">
        <v>17</v>
      </c>
      <c r="G650" s="6">
        <v>46</v>
      </c>
      <c r="H650" s="7">
        <v>104</v>
      </c>
      <c r="I650" s="8">
        <v>0.01</v>
      </c>
      <c r="J650" s="7">
        <v>5293.84</v>
      </c>
      <c r="K650" s="7">
        <v>71.83</v>
      </c>
      <c r="L650" s="7">
        <v>3304.18</v>
      </c>
      <c r="M650" s="7">
        <v>475.75</v>
      </c>
    </row>
    <row r="651" spans="2:13" x14ac:dyDescent="0.3">
      <c r="B651" s="5">
        <v>45352</v>
      </c>
      <c r="C651" s="4" t="s">
        <v>28</v>
      </c>
      <c r="D651" s="4" t="s">
        <v>27</v>
      </c>
      <c r="E651" s="4" t="s">
        <v>22</v>
      </c>
      <c r="F651" s="4" t="s">
        <v>18</v>
      </c>
      <c r="G651" s="6">
        <v>16</v>
      </c>
      <c r="H651" s="7">
        <v>104</v>
      </c>
      <c r="I651" s="8">
        <v>0.01</v>
      </c>
      <c r="J651" s="7">
        <v>1837.61</v>
      </c>
      <c r="K651" s="7">
        <v>71.540000000000006</v>
      </c>
      <c r="L651" s="7">
        <v>1144.6400000000001</v>
      </c>
      <c r="M651" s="7">
        <v>193.45</v>
      </c>
    </row>
    <row r="652" spans="2:13" x14ac:dyDescent="0.3">
      <c r="B652" s="5">
        <v>45352</v>
      </c>
      <c r="C652" s="4" t="s">
        <v>28</v>
      </c>
      <c r="D652" s="4" t="s">
        <v>27</v>
      </c>
      <c r="E652" s="4" t="s">
        <v>22</v>
      </c>
      <c r="F652" s="4" t="s">
        <v>19</v>
      </c>
      <c r="G652" s="6">
        <v>17</v>
      </c>
      <c r="H652" s="7">
        <v>104</v>
      </c>
      <c r="I652" s="8">
        <v>0</v>
      </c>
      <c r="J652" s="7">
        <v>1972.24</v>
      </c>
      <c r="K652" s="7">
        <v>71.62</v>
      </c>
      <c r="L652" s="7">
        <v>1217.54</v>
      </c>
      <c r="M652" s="7">
        <v>213.96</v>
      </c>
    </row>
    <row r="653" spans="2:13" x14ac:dyDescent="0.3">
      <c r="B653" s="5">
        <v>45352</v>
      </c>
      <c r="C653" s="4" t="s">
        <v>29</v>
      </c>
      <c r="D653" s="4" t="s">
        <v>27</v>
      </c>
      <c r="E653" s="4" t="s">
        <v>16</v>
      </c>
      <c r="F653" s="4" t="s">
        <v>17</v>
      </c>
      <c r="G653" s="6">
        <v>221</v>
      </c>
      <c r="H653" s="7">
        <v>146</v>
      </c>
      <c r="I653" s="8">
        <v>0</v>
      </c>
      <c r="J653" s="7">
        <v>32137.03</v>
      </c>
      <c r="K653" s="7">
        <v>102.93</v>
      </c>
      <c r="L653" s="7">
        <v>22747.53</v>
      </c>
      <c r="M653" s="7">
        <v>345.82</v>
      </c>
    </row>
    <row r="654" spans="2:13" x14ac:dyDescent="0.3">
      <c r="B654" s="5">
        <v>45352</v>
      </c>
      <c r="C654" s="4" t="s">
        <v>29</v>
      </c>
      <c r="D654" s="4" t="s">
        <v>27</v>
      </c>
      <c r="E654" s="4" t="s">
        <v>16</v>
      </c>
      <c r="F654" s="4" t="s">
        <v>18</v>
      </c>
      <c r="G654" s="6">
        <v>85</v>
      </c>
      <c r="H654" s="7">
        <v>146</v>
      </c>
      <c r="I654" s="8">
        <v>0.01</v>
      </c>
      <c r="J654" s="7">
        <v>12310.91</v>
      </c>
      <c r="K654" s="7">
        <v>102.72</v>
      </c>
      <c r="L654" s="7">
        <v>8731.2000000000007</v>
      </c>
      <c r="M654" s="7">
        <v>284.08999999999997</v>
      </c>
    </row>
    <row r="655" spans="2:13" x14ac:dyDescent="0.3">
      <c r="B655" s="5">
        <v>45352</v>
      </c>
      <c r="C655" s="4" t="s">
        <v>29</v>
      </c>
      <c r="D655" s="4" t="s">
        <v>27</v>
      </c>
      <c r="E655" s="4" t="s">
        <v>16</v>
      </c>
      <c r="F655" s="4" t="s">
        <v>19</v>
      </c>
      <c r="G655" s="6">
        <v>81</v>
      </c>
      <c r="H655" s="7">
        <v>146</v>
      </c>
      <c r="I655" s="8">
        <v>0.01</v>
      </c>
      <c r="J655" s="7">
        <v>11719.45</v>
      </c>
      <c r="K655" s="7">
        <v>103.24</v>
      </c>
      <c r="L655" s="7">
        <v>8362.44</v>
      </c>
      <c r="M655" s="7">
        <v>321.89999999999998</v>
      </c>
    </row>
    <row r="656" spans="2:13" x14ac:dyDescent="0.3">
      <c r="B656" s="5">
        <v>45352</v>
      </c>
      <c r="C656" s="4" t="s">
        <v>29</v>
      </c>
      <c r="D656" s="4" t="s">
        <v>27</v>
      </c>
      <c r="E656" s="4" t="s">
        <v>20</v>
      </c>
      <c r="F656" s="4" t="s">
        <v>17</v>
      </c>
      <c r="G656" s="6">
        <v>152</v>
      </c>
      <c r="H656" s="7">
        <v>146</v>
      </c>
      <c r="I656" s="8">
        <v>0.01</v>
      </c>
      <c r="J656" s="7">
        <v>19314.689999999999</v>
      </c>
      <c r="K656" s="7">
        <v>102.62</v>
      </c>
      <c r="L656" s="7">
        <v>15598.24</v>
      </c>
      <c r="M656" s="7">
        <v>236.15</v>
      </c>
    </row>
    <row r="657" spans="2:13" x14ac:dyDescent="0.3">
      <c r="B657" s="5">
        <v>45352</v>
      </c>
      <c r="C657" s="4" t="s">
        <v>29</v>
      </c>
      <c r="D657" s="4" t="s">
        <v>27</v>
      </c>
      <c r="E657" s="4" t="s">
        <v>20</v>
      </c>
      <c r="F657" s="4" t="s">
        <v>18</v>
      </c>
      <c r="G657" s="6">
        <v>59</v>
      </c>
      <c r="H657" s="7">
        <v>146</v>
      </c>
      <c r="I657" s="8">
        <v>0.01</v>
      </c>
      <c r="J657" s="7">
        <v>7549.91</v>
      </c>
      <c r="K657" s="7">
        <v>103.14</v>
      </c>
      <c r="L657" s="7">
        <v>6085.26</v>
      </c>
      <c r="M657" s="7">
        <v>204.21</v>
      </c>
    </row>
    <row r="658" spans="2:13" x14ac:dyDescent="0.3">
      <c r="B658" s="5">
        <v>45352</v>
      </c>
      <c r="C658" s="4" t="s">
        <v>29</v>
      </c>
      <c r="D658" s="4" t="s">
        <v>27</v>
      </c>
      <c r="E658" s="4" t="s">
        <v>20</v>
      </c>
      <c r="F658" s="4" t="s">
        <v>19</v>
      </c>
      <c r="G658" s="6">
        <v>56</v>
      </c>
      <c r="H658" s="7">
        <v>146</v>
      </c>
      <c r="I658" s="8">
        <v>0</v>
      </c>
      <c r="J658" s="7">
        <v>7180.43</v>
      </c>
      <c r="K658" s="7">
        <v>102.83</v>
      </c>
      <c r="L658" s="7">
        <v>5758.48</v>
      </c>
      <c r="M658" s="7">
        <v>215.34</v>
      </c>
    </row>
    <row r="659" spans="2:13" x14ac:dyDescent="0.3">
      <c r="B659" s="5">
        <v>45352</v>
      </c>
      <c r="C659" s="4" t="s">
        <v>29</v>
      </c>
      <c r="D659" s="4" t="s">
        <v>27</v>
      </c>
      <c r="E659" s="4" t="s">
        <v>21</v>
      </c>
      <c r="F659" s="4" t="s">
        <v>17</v>
      </c>
      <c r="G659" s="6">
        <v>98</v>
      </c>
      <c r="H659" s="7">
        <v>146</v>
      </c>
      <c r="I659" s="8">
        <v>0</v>
      </c>
      <c r="J659" s="7">
        <v>13592.55</v>
      </c>
      <c r="K659" s="7">
        <v>102.83</v>
      </c>
      <c r="L659" s="7">
        <v>10077.34</v>
      </c>
      <c r="M659" s="7">
        <v>156.16999999999999</v>
      </c>
    </row>
    <row r="660" spans="2:13" x14ac:dyDescent="0.3">
      <c r="B660" s="5">
        <v>45352</v>
      </c>
      <c r="C660" s="4" t="s">
        <v>29</v>
      </c>
      <c r="D660" s="4" t="s">
        <v>27</v>
      </c>
      <c r="E660" s="4" t="s">
        <v>21</v>
      </c>
      <c r="F660" s="4" t="s">
        <v>18</v>
      </c>
      <c r="G660" s="6">
        <v>36</v>
      </c>
      <c r="H660" s="7">
        <v>146</v>
      </c>
      <c r="I660" s="8">
        <v>0</v>
      </c>
      <c r="J660" s="7">
        <v>4953.33</v>
      </c>
      <c r="K660" s="7">
        <v>102.62</v>
      </c>
      <c r="L660" s="7">
        <v>3694.32</v>
      </c>
      <c r="M660" s="7">
        <v>121.42</v>
      </c>
    </row>
    <row r="661" spans="2:13" x14ac:dyDescent="0.3">
      <c r="B661" s="5">
        <v>45352</v>
      </c>
      <c r="C661" s="4" t="s">
        <v>29</v>
      </c>
      <c r="D661" s="4" t="s">
        <v>27</v>
      </c>
      <c r="E661" s="4" t="s">
        <v>21</v>
      </c>
      <c r="F661" s="4" t="s">
        <v>19</v>
      </c>
      <c r="G661" s="6">
        <v>34</v>
      </c>
      <c r="H661" s="7">
        <v>146</v>
      </c>
      <c r="I661" s="8">
        <v>0</v>
      </c>
      <c r="J661" s="7">
        <v>4696.95</v>
      </c>
      <c r="K661" s="7">
        <v>103.03</v>
      </c>
      <c r="L661" s="7">
        <v>3503.02</v>
      </c>
      <c r="M661" s="7">
        <v>133</v>
      </c>
    </row>
    <row r="662" spans="2:13" x14ac:dyDescent="0.3">
      <c r="B662" s="5">
        <v>45352</v>
      </c>
      <c r="C662" s="4" t="s">
        <v>29</v>
      </c>
      <c r="D662" s="4" t="s">
        <v>27</v>
      </c>
      <c r="E662" s="4" t="s">
        <v>22</v>
      </c>
      <c r="F662" s="4" t="s">
        <v>17</v>
      </c>
      <c r="G662" s="6">
        <v>43</v>
      </c>
      <c r="H662" s="7">
        <v>146</v>
      </c>
      <c r="I662" s="8">
        <v>0.01</v>
      </c>
      <c r="J662" s="7">
        <v>6996.1</v>
      </c>
      <c r="K662" s="7">
        <v>102.72</v>
      </c>
      <c r="L662" s="7">
        <v>4416.96</v>
      </c>
      <c r="M662" s="7">
        <v>446.03</v>
      </c>
    </row>
    <row r="663" spans="2:13" x14ac:dyDescent="0.3">
      <c r="B663" s="5">
        <v>45352</v>
      </c>
      <c r="C663" s="4" t="s">
        <v>29</v>
      </c>
      <c r="D663" s="4" t="s">
        <v>27</v>
      </c>
      <c r="E663" s="4" t="s">
        <v>22</v>
      </c>
      <c r="F663" s="4" t="s">
        <v>18</v>
      </c>
      <c r="G663" s="6">
        <v>15</v>
      </c>
      <c r="H663" s="7">
        <v>146</v>
      </c>
      <c r="I663" s="8">
        <v>0</v>
      </c>
      <c r="J663" s="7">
        <v>2455.2399999999998</v>
      </c>
      <c r="K663" s="7">
        <v>102.62</v>
      </c>
      <c r="L663" s="7">
        <v>1539.3</v>
      </c>
      <c r="M663" s="7">
        <v>181.71</v>
      </c>
    </row>
    <row r="664" spans="2:13" x14ac:dyDescent="0.3">
      <c r="B664" s="5">
        <v>45352</v>
      </c>
      <c r="C664" s="4" t="s">
        <v>29</v>
      </c>
      <c r="D664" s="4" t="s">
        <v>27</v>
      </c>
      <c r="E664" s="4" t="s">
        <v>22</v>
      </c>
      <c r="F664" s="4" t="s">
        <v>19</v>
      </c>
      <c r="G664" s="6">
        <v>16</v>
      </c>
      <c r="H664" s="7">
        <v>146</v>
      </c>
      <c r="I664" s="8">
        <v>0.01</v>
      </c>
      <c r="J664" s="7">
        <v>2595.34</v>
      </c>
      <c r="K664" s="7">
        <v>102.72</v>
      </c>
      <c r="L664" s="7">
        <v>1643.52</v>
      </c>
      <c r="M664" s="7">
        <v>203.16</v>
      </c>
    </row>
    <row r="665" spans="2:13" x14ac:dyDescent="0.3">
      <c r="B665" s="5">
        <v>45352</v>
      </c>
      <c r="C665" s="4" t="s">
        <v>30</v>
      </c>
      <c r="D665" s="4" t="s">
        <v>27</v>
      </c>
      <c r="E665" s="4" t="s">
        <v>16</v>
      </c>
      <c r="F665" s="4" t="s">
        <v>17</v>
      </c>
      <c r="G665" s="6">
        <v>347</v>
      </c>
      <c r="H665" s="7">
        <v>92</v>
      </c>
      <c r="I665" s="8">
        <v>0</v>
      </c>
      <c r="J665" s="7">
        <v>31892.080000000002</v>
      </c>
      <c r="K665" s="7">
        <v>63.88</v>
      </c>
      <c r="L665" s="7">
        <v>22166.36</v>
      </c>
      <c r="M665" s="7">
        <v>570.75</v>
      </c>
    </row>
    <row r="666" spans="2:13" x14ac:dyDescent="0.3">
      <c r="B666" s="5">
        <v>45352</v>
      </c>
      <c r="C666" s="4" t="s">
        <v>30</v>
      </c>
      <c r="D666" s="4" t="s">
        <v>27</v>
      </c>
      <c r="E666" s="4" t="s">
        <v>16</v>
      </c>
      <c r="F666" s="4" t="s">
        <v>18</v>
      </c>
      <c r="G666" s="6">
        <v>125</v>
      </c>
      <c r="H666" s="7">
        <v>92</v>
      </c>
      <c r="I666" s="8">
        <v>0.01</v>
      </c>
      <c r="J666" s="7">
        <v>11350.5</v>
      </c>
      <c r="K666" s="7">
        <v>64.13</v>
      </c>
      <c r="L666" s="7">
        <v>8016.25</v>
      </c>
      <c r="M666" s="7">
        <v>416.08</v>
      </c>
    </row>
    <row r="667" spans="2:13" x14ac:dyDescent="0.3">
      <c r="B667" s="5">
        <v>45352</v>
      </c>
      <c r="C667" s="4" t="s">
        <v>30</v>
      </c>
      <c r="D667" s="4" t="s">
        <v>27</v>
      </c>
      <c r="E667" s="4" t="s">
        <v>16</v>
      </c>
      <c r="F667" s="4" t="s">
        <v>19</v>
      </c>
      <c r="G667" s="6">
        <v>115</v>
      </c>
      <c r="H667" s="7">
        <v>92</v>
      </c>
      <c r="I667" s="8">
        <v>0</v>
      </c>
      <c r="J667" s="7">
        <v>10548.28</v>
      </c>
      <c r="K667" s="7">
        <v>63.88</v>
      </c>
      <c r="L667" s="7">
        <v>7346.2</v>
      </c>
      <c r="M667" s="7">
        <v>439.53</v>
      </c>
    </row>
    <row r="668" spans="2:13" x14ac:dyDescent="0.3">
      <c r="B668" s="5">
        <v>45352</v>
      </c>
      <c r="C668" s="4" t="s">
        <v>30</v>
      </c>
      <c r="D668" s="4" t="s">
        <v>27</v>
      </c>
      <c r="E668" s="4" t="s">
        <v>20</v>
      </c>
      <c r="F668" s="4" t="s">
        <v>17</v>
      </c>
      <c r="G668" s="6">
        <v>235</v>
      </c>
      <c r="H668" s="7">
        <v>92</v>
      </c>
      <c r="I668" s="8">
        <v>0</v>
      </c>
      <c r="J668" s="7">
        <v>18987.55</v>
      </c>
      <c r="K668" s="7">
        <v>64</v>
      </c>
      <c r="L668" s="7">
        <v>15040</v>
      </c>
      <c r="M668" s="7">
        <v>377.13</v>
      </c>
    </row>
    <row r="669" spans="2:13" x14ac:dyDescent="0.3">
      <c r="B669" s="5">
        <v>45352</v>
      </c>
      <c r="C669" s="4" t="s">
        <v>30</v>
      </c>
      <c r="D669" s="4" t="s">
        <v>27</v>
      </c>
      <c r="E669" s="4" t="s">
        <v>20</v>
      </c>
      <c r="F669" s="4" t="s">
        <v>18</v>
      </c>
      <c r="G669" s="6">
        <v>85</v>
      </c>
      <c r="H669" s="7">
        <v>92</v>
      </c>
      <c r="I669" s="8">
        <v>0.02</v>
      </c>
      <c r="J669" s="7">
        <v>6737.46</v>
      </c>
      <c r="K669" s="7">
        <v>63.75</v>
      </c>
      <c r="L669" s="7">
        <v>5418.75</v>
      </c>
      <c r="M669" s="7">
        <v>290.73</v>
      </c>
    </row>
    <row r="670" spans="2:13" x14ac:dyDescent="0.3">
      <c r="B670" s="5">
        <v>45352</v>
      </c>
      <c r="C670" s="4" t="s">
        <v>30</v>
      </c>
      <c r="D670" s="4" t="s">
        <v>27</v>
      </c>
      <c r="E670" s="4" t="s">
        <v>20</v>
      </c>
      <c r="F670" s="4" t="s">
        <v>19</v>
      </c>
      <c r="G670" s="6">
        <v>82</v>
      </c>
      <c r="H670" s="7">
        <v>92</v>
      </c>
      <c r="I670" s="8">
        <v>0.02</v>
      </c>
      <c r="J670" s="7">
        <v>6492.52</v>
      </c>
      <c r="K670" s="7">
        <v>64.13</v>
      </c>
      <c r="L670" s="7">
        <v>5258.66</v>
      </c>
      <c r="M670" s="7">
        <v>324.92</v>
      </c>
    </row>
    <row r="671" spans="2:13" x14ac:dyDescent="0.3">
      <c r="B671" s="5">
        <v>45352</v>
      </c>
      <c r="C671" s="4" t="s">
        <v>30</v>
      </c>
      <c r="D671" s="4" t="s">
        <v>27</v>
      </c>
      <c r="E671" s="4" t="s">
        <v>21</v>
      </c>
      <c r="F671" s="4" t="s">
        <v>17</v>
      </c>
      <c r="G671" s="6">
        <v>136</v>
      </c>
      <c r="H671" s="7">
        <v>92</v>
      </c>
      <c r="I671" s="8">
        <v>0</v>
      </c>
      <c r="J671" s="7">
        <v>11922.06</v>
      </c>
      <c r="K671" s="7">
        <v>64.069999999999993</v>
      </c>
      <c r="L671" s="7">
        <v>8713.52</v>
      </c>
      <c r="M671" s="7">
        <v>223.48</v>
      </c>
    </row>
    <row r="672" spans="2:13" x14ac:dyDescent="0.3">
      <c r="B672" s="5">
        <v>45352</v>
      </c>
      <c r="C672" s="4" t="s">
        <v>30</v>
      </c>
      <c r="D672" s="4" t="s">
        <v>27</v>
      </c>
      <c r="E672" s="4" t="s">
        <v>21</v>
      </c>
      <c r="F672" s="4" t="s">
        <v>18</v>
      </c>
      <c r="G672" s="6">
        <v>48</v>
      </c>
      <c r="H672" s="7">
        <v>92</v>
      </c>
      <c r="I672" s="8">
        <v>0</v>
      </c>
      <c r="J672" s="7">
        <v>4182.6000000000004</v>
      </c>
      <c r="K672" s="7">
        <v>64</v>
      </c>
      <c r="L672" s="7">
        <v>3072</v>
      </c>
      <c r="M672" s="7">
        <v>165.81</v>
      </c>
    </row>
    <row r="673" spans="2:13" x14ac:dyDescent="0.3">
      <c r="B673" s="5">
        <v>45352</v>
      </c>
      <c r="C673" s="4" t="s">
        <v>30</v>
      </c>
      <c r="D673" s="4" t="s">
        <v>27</v>
      </c>
      <c r="E673" s="4" t="s">
        <v>21</v>
      </c>
      <c r="F673" s="4" t="s">
        <v>19</v>
      </c>
      <c r="G673" s="6">
        <v>51</v>
      </c>
      <c r="H673" s="7">
        <v>92</v>
      </c>
      <c r="I673" s="8">
        <v>0</v>
      </c>
      <c r="J673" s="7">
        <v>4457.33</v>
      </c>
      <c r="K673" s="7">
        <v>63.81</v>
      </c>
      <c r="L673" s="7">
        <v>3254.31</v>
      </c>
      <c r="M673" s="7">
        <v>201.88</v>
      </c>
    </row>
    <row r="674" spans="2:13" x14ac:dyDescent="0.3">
      <c r="B674" s="5">
        <v>45352</v>
      </c>
      <c r="C674" s="4" t="s">
        <v>30</v>
      </c>
      <c r="D674" s="4" t="s">
        <v>27</v>
      </c>
      <c r="E674" s="4" t="s">
        <v>22</v>
      </c>
      <c r="F674" s="4" t="s">
        <v>17</v>
      </c>
      <c r="G674" s="6">
        <v>61</v>
      </c>
      <c r="H674" s="7">
        <v>92</v>
      </c>
      <c r="I674" s="8">
        <v>0</v>
      </c>
      <c r="J674" s="7">
        <v>6291.73</v>
      </c>
      <c r="K674" s="7">
        <v>64</v>
      </c>
      <c r="L674" s="7">
        <v>3904</v>
      </c>
      <c r="M674" s="7">
        <v>598.23</v>
      </c>
    </row>
    <row r="675" spans="2:13" x14ac:dyDescent="0.3">
      <c r="B675" s="5">
        <v>45352</v>
      </c>
      <c r="C675" s="4" t="s">
        <v>30</v>
      </c>
      <c r="D675" s="4" t="s">
        <v>27</v>
      </c>
      <c r="E675" s="4" t="s">
        <v>22</v>
      </c>
      <c r="F675" s="4" t="s">
        <v>18</v>
      </c>
      <c r="G675" s="6">
        <v>21</v>
      </c>
      <c r="H675" s="7">
        <v>92</v>
      </c>
      <c r="I675" s="8">
        <v>0.01</v>
      </c>
      <c r="J675" s="7">
        <v>2159.46</v>
      </c>
      <c r="K675" s="7">
        <v>63.81</v>
      </c>
      <c r="L675" s="7">
        <v>1340.01</v>
      </c>
      <c r="M675" s="7">
        <v>246.9</v>
      </c>
    </row>
    <row r="676" spans="2:13" x14ac:dyDescent="0.3">
      <c r="B676" s="5">
        <v>45352</v>
      </c>
      <c r="C676" s="4" t="s">
        <v>30</v>
      </c>
      <c r="D676" s="4" t="s">
        <v>27</v>
      </c>
      <c r="E676" s="4" t="s">
        <v>22</v>
      </c>
      <c r="F676" s="4" t="s">
        <v>19</v>
      </c>
      <c r="G676" s="6">
        <v>22</v>
      </c>
      <c r="H676" s="7">
        <v>92</v>
      </c>
      <c r="I676" s="8">
        <v>0.01</v>
      </c>
      <c r="J676" s="7">
        <v>2260.04</v>
      </c>
      <c r="K676" s="7">
        <v>63.75</v>
      </c>
      <c r="L676" s="7">
        <v>1402.5</v>
      </c>
      <c r="M676" s="7">
        <v>272.52999999999997</v>
      </c>
    </row>
    <row r="677" spans="2:13" x14ac:dyDescent="0.3">
      <c r="B677" s="5">
        <v>45352</v>
      </c>
      <c r="C677" s="4" t="s">
        <v>31</v>
      </c>
      <c r="D677" s="4" t="s">
        <v>32</v>
      </c>
      <c r="E677" s="4" t="s">
        <v>16</v>
      </c>
      <c r="F677" s="4" t="s">
        <v>17</v>
      </c>
      <c r="G677" s="6">
        <v>603</v>
      </c>
      <c r="H677" s="7">
        <v>78</v>
      </c>
      <c r="I677" s="8">
        <v>0.01</v>
      </c>
      <c r="J677" s="7">
        <v>46515.4</v>
      </c>
      <c r="K677" s="7">
        <v>56.44</v>
      </c>
      <c r="L677" s="7">
        <v>34033.32</v>
      </c>
      <c r="M677" s="7">
        <v>979.27</v>
      </c>
    </row>
    <row r="678" spans="2:13" x14ac:dyDescent="0.3">
      <c r="B678" s="5">
        <v>45352</v>
      </c>
      <c r="C678" s="4" t="s">
        <v>31</v>
      </c>
      <c r="D678" s="4" t="s">
        <v>32</v>
      </c>
      <c r="E678" s="4" t="s">
        <v>16</v>
      </c>
      <c r="F678" s="4" t="s">
        <v>18</v>
      </c>
      <c r="G678" s="6">
        <v>232</v>
      </c>
      <c r="H678" s="7">
        <v>78</v>
      </c>
      <c r="I678" s="8">
        <v>0.01</v>
      </c>
      <c r="J678" s="7">
        <v>17969.18</v>
      </c>
      <c r="K678" s="7">
        <v>56.55</v>
      </c>
      <c r="L678" s="7">
        <v>13119.6</v>
      </c>
      <c r="M678" s="7">
        <v>787.22</v>
      </c>
    </row>
    <row r="679" spans="2:13" x14ac:dyDescent="0.3">
      <c r="B679" s="5">
        <v>45352</v>
      </c>
      <c r="C679" s="4" t="s">
        <v>31</v>
      </c>
      <c r="D679" s="4" t="s">
        <v>32</v>
      </c>
      <c r="E679" s="4" t="s">
        <v>16</v>
      </c>
      <c r="F679" s="4" t="s">
        <v>19</v>
      </c>
      <c r="G679" s="6">
        <v>228</v>
      </c>
      <c r="H679" s="7">
        <v>78</v>
      </c>
      <c r="I679" s="8">
        <v>0</v>
      </c>
      <c r="J679" s="7">
        <v>17659.73</v>
      </c>
      <c r="K679" s="7">
        <v>56.55</v>
      </c>
      <c r="L679" s="7">
        <v>12893.4</v>
      </c>
      <c r="M679" s="7">
        <v>863.41</v>
      </c>
    </row>
    <row r="680" spans="2:13" x14ac:dyDescent="0.3">
      <c r="B680" s="5">
        <v>45352</v>
      </c>
      <c r="C680" s="4" t="s">
        <v>31</v>
      </c>
      <c r="D680" s="4" t="s">
        <v>32</v>
      </c>
      <c r="E680" s="4" t="s">
        <v>20</v>
      </c>
      <c r="F680" s="4" t="s">
        <v>17</v>
      </c>
      <c r="G680" s="6">
        <v>434</v>
      </c>
      <c r="H680" s="7">
        <v>78</v>
      </c>
      <c r="I680" s="8">
        <v>0.01</v>
      </c>
      <c r="J680" s="7">
        <v>29551.65</v>
      </c>
      <c r="K680" s="7">
        <v>56.61</v>
      </c>
      <c r="L680" s="7">
        <v>24568.74</v>
      </c>
      <c r="M680" s="7">
        <v>702.04</v>
      </c>
    </row>
    <row r="681" spans="2:13" x14ac:dyDescent="0.3">
      <c r="B681" s="5">
        <v>45352</v>
      </c>
      <c r="C681" s="4" t="s">
        <v>31</v>
      </c>
      <c r="D681" s="4" t="s">
        <v>32</v>
      </c>
      <c r="E681" s="4" t="s">
        <v>20</v>
      </c>
      <c r="F681" s="4" t="s">
        <v>18</v>
      </c>
      <c r="G681" s="6">
        <v>155</v>
      </c>
      <c r="H681" s="7">
        <v>78</v>
      </c>
      <c r="I681" s="8">
        <v>0</v>
      </c>
      <c r="J681" s="7">
        <v>10586.07</v>
      </c>
      <c r="K681" s="7">
        <v>56.49</v>
      </c>
      <c r="L681" s="7">
        <v>8755.9500000000007</v>
      </c>
      <c r="M681" s="7">
        <v>539.65</v>
      </c>
    </row>
    <row r="682" spans="2:13" x14ac:dyDescent="0.3">
      <c r="B682" s="5">
        <v>45352</v>
      </c>
      <c r="C682" s="4" t="s">
        <v>31</v>
      </c>
      <c r="D682" s="4" t="s">
        <v>32</v>
      </c>
      <c r="E682" s="4" t="s">
        <v>20</v>
      </c>
      <c r="F682" s="4" t="s">
        <v>19</v>
      </c>
      <c r="G682" s="6">
        <v>157</v>
      </c>
      <c r="H682" s="7">
        <v>78</v>
      </c>
      <c r="I682" s="8">
        <v>0.03</v>
      </c>
      <c r="J682" s="7">
        <v>10475.549999999999</v>
      </c>
      <c r="K682" s="7">
        <v>56.55</v>
      </c>
      <c r="L682" s="7">
        <v>8878.35</v>
      </c>
      <c r="M682" s="7">
        <v>595.16</v>
      </c>
    </row>
    <row r="683" spans="2:13" x14ac:dyDescent="0.3">
      <c r="B683" s="5">
        <v>45352</v>
      </c>
      <c r="C683" s="4" t="s">
        <v>31</v>
      </c>
      <c r="D683" s="4" t="s">
        <v>32</v>
      </c>
      <c r="E683" s="4" t="s">
        <v>21</v>
      </c>
      <c r="F683" s="4" t="s">
        <v>17</v>
      </c>
      <c r="G683" s="6">
        <v>258</v>
      </c>
      <c r="H683" s="7">
        <v>78</v>
      </c>
      <c r="I683" s="8">
        <v>0.01</v>
      </c>
      <c r="J683" s="7">
        <v>18812.45</v>
      </c>
      <c r="K683" s="7">
        <v>56.38</v>
      </c>
      <c r="L683" s="7">
        <v>14546.04</v>
      </c>
      <c r="M683" s="7">
        <v>417.34</v>
      </c>
    </row>
    <row r="684" spans="2:13" x14ac:dyDescent="0.3">
      <c r="B684" s="5">
        <v>45352</v>
      </c>
      <c r="C684" s="4" t="s">
        <v>31</v>
      </c>
      <c r="D684" s="4" t="s">
        <v>32</v>
      </c>
      <c r="E684" s="4" t="s">
        <v>21</v>
      </c>
      <c r="F684" s="4" t="s">
        <v>18</v>
      </c>
      <c r="G684" s="6">
        <v>91</v>
      </c>
      <c r="H684" s="7">
        <v>78</v>
      </c>
      <c r="I684" s="8">
        <v>0.01</v>
      </c>
      <c r="J684" s="7">
        <v>6635.31</v>
      </c>
      <c r="K684" s="7">
        <v>56.44</v>
      </c>
      <c r="L684" s="7">
        <v>5136.04</v>
      </c>
      <c r="M684" s="7">
        <v>313.42</v>
      </c>
    </row>
    <row r="685" spans="2:13" x14ac:dyDescent="0.3">
      <c r="B685" s="5">
        <v>45352</v>
      </c>
      <c r="C685" s="4" t="s">
        <v>31</v>
      </c>
      <c r="D685" s="4" t="s">
        <v>32</v>
      </c>
      <c r="E685" s="4" t="s">
        <v>21</v>
      </c>
      <c r="F685" s="4" t="s">
        <v>19</v>
      </c>
      <c r="G685" s="6">
        <v>95</v>
      </c>
      <c r="H685" s="7">
        <v>78</v>
      </c>
      <c r="I685" s="8">
        <v>0.01</v>
      </c>
      <c r="J685" s="7">
        <v>6941.23</v>
      </c>
      <c r="K685" s="7">
        <v>56.38</v>
      </c>
      <c r="L685" s="7">
        <v>5356.1</v>
      </c>
      <c r="M685" s="7">
        <v>362.35</v>
      </c>
    </row>
    <row r="686" spans="2:13" x14ac:dyDescent="0.3">
      <c r="B686" s="5">
        <v>45352</v>
      </c>
      <c r="C686" s="4" t="s">
        <v>31</v>
      </c>
      <c r="D686" s="4" t="s">
        <v>32</v>
      </c>
      <c r="E686" s="4" t="s">
        <v>22</v>
      </c>
      <c r="F686" s="4" t="s">
        <v>17</v>
      </c>
      <c r="G686" s="6">
        <v>118</v>
      </c>
      <c r="H686" s="7">
        <v>78</v>
      </c>
      <c r="I686" s="8">
        <v>0</v>
      </c>
      <c r="J686" s="7">
        <v>10318.73</v>
      </c>
      <c r="K686" s="7">
        <v>56.61</v>
      </c>
      <c r="L686" s="7">
        <v>6679.98</v>
      </c>
      <c r="M686" s="7">
        <v>1223.98</v>
      </c>
    </row>
    <row r="687" spans="2:13" x14ac:dyDescent="0.3">
      <c r="B687" s="5">
        <v>45352</v>
      </c>
      <c r="C687" s="4" t="s">
        <v>31</v>
      </c>
      <c r="D687" s="4" t="s">
        <v>32</v>
      </c>
      <c r="E687" s="4" t="s">
        <v>22</v>
      </c>
      <c r="F687" s="4" t="s">
        <v>18</v>
      </c>
      <c r="G687" s="6">
        <v>41</v>
      </c>
      <c r="H687" s="7">
        <v>78</v>
      </c>
      <c r="I687" s="8">
        <v>0.01</v>
      </c>
      <c r="J687" s="7">
        <v>3556.69</v>
      </c>
      <c r="K687" s="7">
        <v>56.55</v>
      </c>
      <c r="L687" s="7">
        <v>2318.5500000000002</v>
      </c>
      <c r="M687" s="7">
        <v>502.05</v>
      </c>
    </row>
    <row r="688" spans="2:13" x14ac:dyDescent="0.3">
      <c r="B688" s="5">
        <v>45352</v>
      </c>
      <c r="C688" s="4" t="s">
        <v>31</v>
      </c>
      <c r="D688" s="4" t="s">
        <v>32</v>
      </c>
      <c r="E688" s="4" t="s">
        <v>22</v>
      </c>
      <c r="F688" s="4" t="s">
        <v>19</v>
      </c>
      <c r="G688" s="6">
        <v>41</v>
      </c>
      <c r="H688" s="7">
        <v>78</v>
      </c>
      <c r="I688" s="8">
        <v>0.01</v>
      </c>
      <c r="J688" s="7">
        <v>3524.59</v>
      </c>
      <c r="K688" s="7">
        <v>56.38</v>
      </c>
      <c r="L688" s="7">
        <v>2311.58</v>
      </c>
      <c r="M688" s="7">
        <v>499.25</v>
      </c>
    </row>
    <row r="689" spans="2:13" x14ac:dyDescent="0.3">
      <c r="B689" s="5">
        <v>45352</v>
      </c>
      <c r="C689" s="4" t="s">
        <v>33</v>
      </c>
      <c r="D689" s="4" t="s">
        <v>32</v>
      </c>
      <c r="E689" s="4" t="s">
        <v>16</v>
      </c>
      <c r="F689" s="4" t="s">
        <v>17</v>
      </c>
      <c r="G689" s="6">
        <v>562</v>
      </c>
      <c r="H689" s="7">
        <v>124</v>
      </c>
      <c r="I689" s="8">
        <v>0.01</v>
      </c>
      <c r="J689" s="7">
        <v>68922.69</v>
      </c>
      <c r="K689" s="7">
        <v>89.37</v>
      </c>
      <c r="L689" s="7">
        <v>50225.94</v>
      </c>
      <c r="M689" s="7">
        <v>874.02</v>
      </c>
    </row>
    <row r="690" spans="2:13" x14ac:dyDescent="0.3">
      <c r="B690" s="5">
        <v>45352</v>
      </c>
      <c r="C690" s="4" t="s">
        <v>33</v>
      </c>
      <c r="D690" s="4" t="s">
        <v>32</v>
      </c>
      <c r="E690" s="4" t="s">
        <v>16</v>
      </c>
      <c r="F690" s="4" t="s">
        <v>18</v>
      </c>
      <c r="G690" s="6">
        <v>194</v>
      </c>
      <c r="H690" s="7">
        <v>124</v>
      </c>
      <c r="I690" s="8">
        <v>0</v>
      </c>
      <c r="J690" s="7">
        <v>23983.83</v>
      </c>
      <c r="K690" s="7">
        <v>89.01</v>
      </c>
      <c r="L690" s="7">
        <v>17267.939999999999</v>
      </c>
      <c r="M690" s="7">
        <v>643.11</v>
      </c>
    </row>
    <row r="691" spans="2:13" x14ac:dyDescent="0.3">
      <c r="B691" s="5">
        <v>45352</v>
      </c>
      <c r="C691" s="4" t="s">
        <v>33</v>
      </c>
      <c r="D691" s="4" t="s">
        <v>32</v>
      </c>
      <c r="E691" s="4" t="s">
        <v>16</v>
      </c>
      <c r="F691" s="4" t="s">
        <v>19</v>
      </c>
      <c r="G691" s="6">
        <v>200</v>
      </c>
      <c r="H691" s="7">
        <v>124</v>
      </c>
      <c r="I691" s="8">
        <v>0.01</v>
      </c>
      <c r="J691" s="7">
        <v>24626.400000000001</v>
      </c>
      <c r="K691" s="7">
        <v>89.19</v>
      </c>
      <c r="L691" s="7">
        <v>17838</v>
      </c>
      <c r="M691" s="7">
        <v>780</v>
      </c>
    </row>
    <row r="692" spans="2:13" x14ac:dyDescent="0.3">
      <c r="B692" s="5">
        <v>45352</v>
      </c>
      <c r="C692" s="4" t="s">
        <v>33</v>
      </c>
      <c r="D692" s="4" t="s">
        <v>32</v>
      </c>
      <c r="E692" s="4" t="s">
        <v>20</v>
      </c>
      <c r="F692" s="4" t="s">
        <v>17</v>
      </c>
      <c r="G692" s="6">
        <v>392</v>
      </c>
      <c r="H692" s="7">
        <v>124</v>
      </c>
      <c r="I692" s="8">
        <v>0.03</v>
      </c>
      <c r="J692" s="7">
        <v>41533.279999999999</v>
      </c>
      <c r="K692" s="7">
        <v>89.46</v>
      </c>
      <c r="L692" s="7">
        <v>35068.32</v>
      </c>
      <c r="M692" s="7">
        <v>625.32000000000005</v>
      </c>
    </row>
    <row r="693" spans="2:13" x14ac:dyDescent="0.3">
      <c r="B693" s="5">
        <v>45352</v>
      </c>
      <c r="C693" s="4" t="s">
        <v>33</v>
      </c>
      <c r="D693" s="4" t="s">
        <v>32</v>
      </c>
      <c r="E693" s="4" t="s">
        <v>20</v>
      </c>
      <c r="F693" s="4" t="s">
        <v>18</v>
      </c>
      <c r="G693" s="6">
        <v>135</v>
      </c>
      <c r="H693" s="7">
        <v>124</v>
      </c>
      <c r="I693" s="8">
        <v>0.01</v>
      </c>
      <c r="J693" s="7">
        <v>14642.81</v>
      </c>
      <c r="K693" s="7">
        <v>89.37</v>
      </c>
      <c r="L693" s="7">
        <v>12064.95</v>
      </c>
      <c r="M693" s="7">
        <v>469.1</v>
      </c>
    </row>
    <row r="694" spans="2:13" x14ac:dyDescent="0.3">
      <c r="B694" s="5">
        <v>45352</v>
      </c>
      <c r="C694" s="4" t="s">
        <v>33</v>
      </c>
      <c r="D694" s="4" t="s">
        <v>32</v>
      </c>
      <c r="E694" s="4" t="s">
        <v>20</v>
      </c>
      <c r="F694" s="4" t="s">
        <v>19</v>
      </c>
      <c r="G694" s="6">
        <v>135</v>
      </c>
      <c r="H694" s="7">
        <v>124</v>
      </c>
      <c r="I694" s="8">
        <v>0</v>
      </c>
      <c r="J694" s="7">
        <v>14701.75</v>
      </c>
      <c r="K694" s="7">
        <v>89.19</v>
      </c>
      <c r="L694" s="7">
        <v>12040.65</v>
      </c>
      <c r="M694" s="7">
        <v>540.19000000000005</v>
      </c>
    </row>
    <row r="695" spans="2:13" x14ac:dyDescent="0.3">
      <c r="B695" s="5">
        <v>45352</v>
      </c>
      <c r="C695" s="4" t="s">
        <v>33</v>
      </c>
      <c r="D695" s="4" t="s">
        <v>32</v>
      </c>
      <c r="E695" s="4" t="s">
        <v>21</v>
      </c>
      <c r="F695" s="4" t="s">
        <v>17</v>
      </c>
      <c r="G695" s="6">
        <v>236</v>
      </c>
      <c r="H695" s="7">
        <v>124</v>
      </c>
      <c r="I695" s="8">
        <v>0</v>
      </c>
      <c r="J695" s="7">
        <v>27661.96</v>
      </c>
      <c r="K695" s="7">
        <v>89.01</v>
      </c>
      <c r="L695" s="7">
        <v>21006.36</v>
      </c>
      <c r="M695" s="7">
        <v>367.03</v>
      </c>
    </row>
    <row r="696" spans="2:13" x14ac:dyDescent="0.3">
      <c r="B696" s="5">
        <v>45352</v>
      </c>
      <c r="C696" s="4" t="s">
        <v>33</v>
      </c>
      <c r="D696" s="4" t="s">
        <v>32</v>
      </c>
      <c r="E696" s="4" t="s">
        <v>21</v>
      </c>
      <c r="F696" s="4" t="s">
        <v>18</v>
      </c>
      <c r="G696" s="6">
        <v>84</v>
      </c>
      <c r="H696" s="7">
        <v>124</v>
      </c>
      <c r="I696" s="8">
        <v>0.01</v>
      </c>
      <c r="J696" s="7">
        <v>9806.34</v>
      </c>
      <c r="K696" s="7">
        <v>89.1</v>
      </c>
      <c r="L696" s="7">
        <v>7484.4</v>
      </c>
      <c r="M696" s="7">
        <v>293.02999999999997</v>
      </c>
    </row>
    <row r="697" spans="2:13" x14ac:dyDescent="0.3">
      <c r="B697" s="5">
        <v>45352</v>
      </c>
      <c r="C697" s="4" t="s">
        <v>33</v>
      </c>
      <c r="D697" s="4" t="s">
        <v>32</v>
      </c>
      <c r="E697" s="4" t="s">
        <v>21</v>
      </c>
      <c r="F697" s="4" t="s">
        <v>19</v>
      </c>
      <c r="G697" s="6">
        <v>83</v>
      </c>
      <c r="H697" s="7">
        <v>124</v>
      </c>
      <c r="I697" s="8">
        <v>0.01</v>
      </c>
      <c r="J697" s="7">
        <v>9689.31</v>
      </c>
      <c r="K697" s="7">
        <v>89.1</v>
      </c>
      <c r="L697" s="7">
        <v>7395.3</v>
      </c>
      <c r="M697" s="7">
        <v>316.89999999999998</v>
      </c>
    </row>
    <row r="698" spans="2:13" x14ac:dyDescent="0.3">
      <c r="B698" s="5">
        <v>45352</v>
      </c>
      <c r="C698" s="4" t="s">
        <v>33</v>
      </c>
      <c r="D698" s="4" t="s">
        <v>32</v>
      </c>
      <c r="E698" s="4" t="s">
        <v>22</v>
      </c>
      <c r="F698" s="4" t="s">
        <v>17</v>
      </c>
      <c r="G698" s="6">
        <v>98</v>
      </c>
      <c r="H698" s="7">
        <v>124</v>
      </c>
      <c r="I698" s="8">
        <v>0</v>
      </c>
      <c r="J698" s="7">
        <v>13501.58</v>
      </c>
      <c r="K698" s="7">
        <v>89.28</v>
      </c>
      <c r="L698" s="7">
        <v>8749.44</v>
      </c>
      <c r="M698" s="7">
        <v>1011.58</v>
      </c>
    </row>
    <row r="699" spans="2:13" x14ac:dyDescent="0.3">
      <c r="B699" s="5">
        <v>45352</v>
      </c>
      <c r="C699" s="4" t="s">
        <v>33</v>
      </c>
      <c r="D699" s="4" t="s">
        <v>32</v>
      </c>
      <c r="E699" s="4" t="s">
        <v>22</v>
      </c>
      <c r="F699" s="4" t="s">
        <v>18</v>
      </c>
      <c r="G699" s="6">
        <v>36</v>
      </c>
      <c r="H699" s="7">
        <v>124</v>
      </c>
      <c r="I699" s="8">
        <v>0.01</v>
      </c>
      <c r="J699" s="7">
        <v>4939.74</v>
      </c>
      <c r="K699" s="7">
        <v>89.28</v>
      </c>
      <c r="L699" s="7">
        <v>3214.08</v>
      </c>
      <c r="M699" s="7">
        <v>439.97</v>
      </c>
    </row>
    <row r="700" spans="2:13" x14ac:dyDescent="0.3">
      <c r="B700" s="5">
        <v>45352</v>
      </c>
      <c r="C700" s="4" t="s">
        <v>33</v>
      </c>
      <c r="D700" s="4" t="s">
        <v>32</v>
      </c>
      <c r="E700" s="4" t="s">
        <v>22</v>
      </c>
      <c r="F700" s="4" t="s">
        <v>19</v>
      </c>
      <c r="G700" s="6">
        <v>38</v>
      </c>
      <c r="H700" s="7">
        <v>124</v>
      </c>
      <c r="I700" s="8">
        <v>0.01</v>
      </c>
      <c r="J700" s="7">
        <v>5235.05</v>
      </c>
      <c r="K700" s="7">
        <v>89.19</v>
      </c>
      <c r="L700" s="7">
        <v>3389.22</v>
      </c>
      <c r="M700" s="7">
        <v>458.01</v>
      </c>
    </row>
    <row r="701" spans="2:13" x14ac:dyDescent="0.3">
      <c r="B701" s="5">
        <v>45352</v>
      </c>
      <c r="C701" s="4" t="s">
        <v>34</v>
      </c>
      <c r="D701" s="4" t="s">
        <v>32</v>
      </c>
      <c r="E701" s="4" t="s">
        <v>16</v>
      </c>
      <c r="F701" s="4" t="s">
        <v>17</v>
      </c>
      <c r="G701" s="6">
        <v>446</v>
      </c>
      <c r="H701" s="7">
        <v>96</v>
      </c>
      <c r="I701" s="8">
        <v>0.01</v>
      </c>
      <c r="J701" s="7">
        <v>42601.32</v>
      </c>
      <c r="K701" s="7">
        <v>68.430000000000007</v>
      </c>
      <c r="L701" s="7">
        <v>30519.78</v>
      </c>
      <c r="M701" s="7">
        <v>722.88</v>
      </c>
    </row>
    <row r="702" spans="2:13" x14ac:dyDescent="0.3">
      <c r="B702" s="5">
        <v>45352</v>
      </c>
      <c r="C702" s="4" t="s">
        <v>34</v>
      </c>
      <c r="D702" s="4" t="s">
        <v>32</v>
      </c>
      <c r="E702" s="4" t="s">
        <v>16</v>
      </c>
      <c r="F702" s="4" t="s">
        <v>18</v>
      </c>
      <c r="G702" s="6">
        <v>168</v>
      </c>
      <c r="H702" s="7">
        <v>96</v>
      </c>
      <c r="I702" s="8">
        <v>0</v>
      </c>
      <c r="J702" s="7">
        <v>16079.62</v>
      </c>
      <c r="K702" s="7">
        <v>68.64</v>
      </c>
      <c r="L702" s="7">
        <v>11531.52</v>
      </c>
      <c r="M702" s="7">
        <v>575.77</v>
      </c>
    </row>
    <row r="703" spans="2:13" x14ac:dyDescent="0.3">
      <c r="B703" s="5">
        <v>45352</v>
      </c>
      <c r="C703" s="4" t="s">
        <v>34</v>
      </c>
      <c r="D703" s="4" t="s">
        <v>32</v>
      </c>
      <c r="E703" s="4" t="s">
        <v>16</v>
      </c>
      <c r="F703" s="4" t="s">
        <v>19</v>
      </c>
      <c r="G703" s="6">
        <v>169</v>
      </c>
      <c r="H703" s="7">
        <v>96</v>
      </c>
      <c r="I703" s="8">
        <v>0.01</v>
      </c>
      <c r="J703" s="7">
        <v>15932.7</v>
      </c>
      <c r="K703" s="7">
        <v>68.78</v>
      </c>
      <c r="L703" s="7">
        <v>11623.82</v>
      </c>
      <c r="M703" s="7">
        <v>640.65</v>
      </c>
    </row>
    <row r="704" spans="2:13" x14ac:dyDescent="0.3">
      <c r="B704" s="5">
        <v>45352</v>
      </c>
      <c r="C704" s="4" t="s">
        <v>34</v>
      </c>
      <c r="D704" s="4" t="s">
        <v>32</v>
      </c>
      <c r="E704" s="4" t="s">
        <v>20</v>
      </c>
      <c r="F704" s="4" t="s">
        <v>17</v>
      </c>
      <c r="G704" s="6">
        <v>318</v>
      </c>
      <c r="H704" s="7">
        <v>96</v>
      </c>
      <c r="I704" s="8">
        <v>0.01</v>
      </c>
      <c r="J704" s="7">
        <v>26408.75</v>
      </c>
      <c r="K704" s="7">
        <v>68.5</v>
      </c>
      <c r="L704" s="7">
        <v>21783</v>
      </c>
      <c r="M704" s="7">
        <v>511.85</v>
      </c>
    </row>
    <row r="705" spans="2:13" x14ac:dyDescent="0.3">
      <c r="B705" s="5">
        <v>45352</v>
      </c>
      <c r="C705" s="4" t="s">
        <v>34</v>
      </c>
      <c r="D705" s="4" t="s">
        <v>32</v>
      </c>
      <c r="E705" s="4" t="s">
        <v>20</v>
      </c>
      <c r="F705" s="4" t="s">
        <v>18</v>
      </c>
      <c r="G705" s="6">
        <v>116</v>
      </c>
      <c r="H705" s="7">
        <v>96</v>
      </c>
      <c r="I705" s="8">
        <v>0.02</v>
      </c>
      <c r="J705" s="7">
        <v>9613.66</v>
      </c>
      <c r="K705" s="7">
        <v>68.849999999999994</v>
      </c>
      <c r="L705" s="7">
        <v>7986.6</v>
      </c>
      <c r="M705" s="7">
        <v>393.22</v>
      </c>
    </row>
    <row r="706" spans="2:13" x14ac:dyDescent="0.3">
      <c r="B706" s="5">
        <v>45352</v>
      </c>
      <c r="C706" s="4" t="s">
        <v>34</v>
      </c>
      <c r="D706" s="4" t="s">
        <v>32</v>
      </c>
      <c r="E706" s="4" t="s">
        <v>20</v>
      </c>
      <c r="F706" s="4" t="s">
        <v>19</v>
      </c>
      <c r="G706" s="6">
        <v>113</v>
      </c>
      <c r="H706" s="7">
        <v>96</v>
      </c>
      <c r="I706" s="8">
        <v>0.02</v>
      </c>
      <c r="J706" s="7">
        <v>9402.32</v>
      </c>
      <c r="K706" s="7">
        <v>68.78</v>
      </c>
      <c r="L706" s="7">
        <v>7772.14</v>
      </c>
      <c r="M706" s="7">
        <v>440.7</v>
      </c>
    </row>
    <row r="707" spans="2:13" x14ac:dyDescent="0.3">
      <c r="B707" s="5">
        <v>45352</v>
      </c>
      <c r="C707" s="4" t="s">
        <v>34</v>
      </c>
      <c r="D707" s="4" t="s">
        <v>32</v>
      </c>
      <c r="E707" s="4" t="s">
        <v>21</v>
      </c>
      <c r="F707" s="4" t="s">
        <v>17</v>
      </c>
      <c r="G707" s="6">
        <v>184</v>
      </c>
      <c r="H707" s="7">
        <v>96</v>
      </c>
      <c r="I707" s="8">
        <v>0.01</v>
      </c>
      <c r="J707" s="7">
        <v>16680</v>
      </c>
      <c r="K707" s="7">
        <v>68.78</v>
      </c>
      <c r="L707" s="7">
        <v>12655.52</v>
      </c>
      <c r="M707" s="7">
        <v>301.47000000000003</v>
      </c>
    </row>
    <row r="708" spans="2:13" x14ac:dyDescent="0.3">
      <c r="B708" s="5">
        <v>45352</v>
      </c>
      <c r="C708" s="4" t="s">
        <v>34</v>
      </c>
      <c r="D708" s="4" t="s">
        <v>32</v>
      </c>
      <c r="E708" s="4" t="s">
        <v>21</v>
      </c>
      <c r="F708" s="4" t="s">
        <v>18</v>
      </c>
      <c r="G708" s="6">
        <v>67</v>
      </c>
      <c r="H708" s="7">
        <v>96</v>
      </c>
      <c r="I708" s="8">
        <v>0</v>
      </c>
      <c r="J708" s="7">
        <v>6073.79</v>
      </c>
      <c r="K708" s="7">
        <v>68.78</v>
      </c>
      <c r="L708" s="7">
        <v>4608.26</v>
      </c>
      <c r="M708" s="7">
        <v>230.08</v>
      </c>
    </row>
    <row r="709" spans="2:13" x14ac:dyDescent="0.3">
      <c r="B709" s="5">
        <v>45352</v>
      </c>
      <c r="C709" s="4" t="s">
        <v>34</v>
      </c>
      <c r="D709" s="4" t="s">
        <v>32</v>
      </c>
      <c r="E709" s="4" t="s">
        <v>21</v>
      </c>
      <c r="F709" s="4" t="s">
        <v>19</v>
      </c>
      <c r="G709" s="6">
        <v>66</v>
      </c>
      <c r="H709" s="7">
        <v>96</v>
      </c>
      <c r="I709" s="8">
        <v>0</v>
      </c>
      <c r="J709" s="7">
        <v>5995.12</v>
      </c>
      <c r="K709" s="7">
        <v>68.78</v>
      </c>
      <c r="L709" s="7">
        <v>4539.4799999999996</v>
      </c>
      <c r="M709" s="7">
        <v>259.45999999999998</v>
      </c>
    </row>
    <row r="710" spans="2:13" x14ac:dyDescent="0.3">
      <c r="B710" s="5">
        <v>45352</v>
      </c>
      <c r="C710" s="4" t="s">
        <v>34</v>
      </c>
      <c r="D710" s="4" t="s">
        <v>32</v>
      </c>
      <c r="E710" s="4" t="s">
        <v>22</v>
      </c>
      <c r="F710" s="4" t="s">
        <v>17</v>
      </c>
      <c r="G710" s="6">
        <v>81</v>
      </c>
      <c r="H710" s="7">
        <v>96</v>
      </c>
      <c r="I710" s="8">
        <v>0</v>
      </c>
      <c r="J710" s="7">
        <v>8656.94</v>
      </c>
      <c r="K710" s="7">
        <v>68.5</v>
      </c>
      <c r="L710" s="7">
        <v>5548.5</v>
      </c>
      <c r="M710" s="7">
        <v>823.83</v>
      </c>
    </row>
    <row r="711" spans="2:13" x14ac:dyDescent="0.3">
      <c r="B711" s="5">
        <v>45352</v>
      </c>
      <c r="C711" s="4" t="s">
        <v>34</v>
      </c>
      <c r="D711" s="4" t="s">
        <v>32</v>
      </c>
      <c r="E711" s="4" t="s">
        <v>22</v>
      </c>
      <c r="F711" s="4" t="s">
        <v>18</v>
      </c>
      <c r="G711" s="6">
        <v>31</v>
      </c>
      <c r="H711" s="7">
        <v>96</v>
      </c>
      <c r="I711" s="8">
        <v>0.01</v>
      </c>
      <c r="J711" s="7">
        <v>3286.46</v>
      </c>
      <c r="K711" s="7">
        <v>68.849999999999994</v>
      </c>
      <c r="L711" s="7">
        <v>2134.35</v>
      </c>
      <c r="M711" s="7">
        <v>367.79</v>
      </c>
    </row>
    <row r="712" spans="2:13" x14ac:dyDescent="0.3">
      <c r="B712" s="5">
        <v>45352</v>
      </c>
      <c r="C712" s="4" t="s">
        <v>34</v>
      </c>
      <c r="D712" s="4" t="s">
        <v>32</v>
      </c>
      <c r="E712" s="4" t="s">
        <v>22</v>
      </c>
      <c r="F712" s="4" t="s">
        <v>19</v>
      </c>
      <c r="G712" s="6">
        <v>29</v>
      </c>
      <c r="H712" s="7">
        <v>96</v>
      </c>
      <c r="I712" s="8">
        <v>0.01</v>
      </c>
      <c r="J712" s="7">
        <v>3093.14</v>
      </c>
      <c r="K712" s="7">
        <v>68.430000000000007</v>
      </c>
      <c r="L712" s="7">
        <v>1984.47</v>
      </c>
      <c r="M712" s="7">
        <v>369.31</v>
      </c>
    </row>
    <row r="713" spans="2:13" x14ac:dyDescent="0.3">
      <c r="B713" s="5">
        <v>45352</v>
      </c>
      <c r="C713" s="4" t="s">
        <v>35</v>
      </c>
      <c r="D713" s="4" t="s">
        <v>32</v>
      </c>
      <c r="E713" s="4" t="s">
        <v>16</v>
      </c>
      <c r="F713" s="4" t="s">
        <v>17</v>
      </c>
      <c r="G713" s="6">
        <v>101</v>
      </c>
      <c r="H713" s="7">
        <v>188</v>
      </c>
      <c r="I713" s="8">
        <v>0.01</v>
      </c>
      <c r="J713" s="7">
        <v>18779.13</v>
      </c>
      <c r="K713" s="7">
        <v>131.99</v>
      </c>
      <c r="L713" s="7">
        <v>13330.99</v>
      </c>
      <c r="M713" s="7">
        <v>159.34</v>
      </c>
    </row>
    <row r="714" spans="2:13" x14ac:dyDescent="0.3">
      <c r="B714" s="5">
        <v>45352</v>
      </c>
      <c r="C714" s="4" t="s">
        <v>35</v>
      </c>
      <c r="D714" s="4" t="s">
        <v>32</v>
      </c>
      <c r="E714" s="4" t="s">
        <v>16</v>
      </c>
      <c r="F714" s="4" t="s">
        <v>18</v>
      </c>
      <c r="G714" s="6">
        <v>39</v>
      </c>
      <c r="H714" s="7">
        <v>188</v>
      </c>
      <c r="I714" s="8">
        <v>0.01</v>
      </c>
      <c r="J714" s="7">
        <v>7207.66</v>
      </c>
      <c r="K714" s="7">
        <v>131.47</v>
      </c>
      <c r="L714" s="7">
        <v>5127.33</v>
      </c>
      <c r="M714" s="7">
        <v>129.28</v>
      </c>
    </row>
    <row r="715" spans="2:13" x14ac:dyDescent="0.3">
      <c r="B715" s="5">
        <v>45352</v>
      </c>
      <c r="C715" s="4" t="s">
        <v>35</v>
      </c>
      <c r="D715" s="4" t="s">
        <v>32</v>
      </c>
      <c r="E715" s="4" t="s">
        <v>16</v>
      </c>
      <c r="F715" s="4" t="s">
        <v>19</v>
      </c>
      <c r="G715" s="6">
        <v>39</v>
      </c>
      <c r="H715" s="7">
        <v>188</v>
      </c>
      <c r="I715" s="8">
        <v>0.01</v>
      </c>
      <c r="J715" s="7">
        <v>7229.59</v>
      </c>
      <c r="K715" s="7">
        <v>131.99</v>
      </c>
      <c r="L715" s="7">
        <v>5147.6099999999997</v>
      </c>
      <c r="M715" s="7">
        <v>153.47</v>
      </c>
    </row>
    <row r="716" spans="2:13" x14ac:dyDescent="0.3">
      <c r="B716" s="5">
        <v>45352</v>
      </c>
      <c r="C716" s="4" t="s">
        <v>35</v>
      </c>
      <c r="D716" s="4" t="s">
        <v>32</v>
      </c>
      <c r="E716" s="4" t="s">
        <v>20</v>
      </c>
      <c r="F716" s="4" t="s">
        <v>17</v>
      </c>
      <c r="G716" s="6">
        <v>71</v>
      </c>
      <c r="H716" s="7">
        <v>188</v>
      </c>
      <c r="I716" s="8">
        <v>0.03</v>
      </c>
      <c r="J716" s="7">
        <v>11406.52</v>
      </c>
      <c r="K716" s="7">
        <v>131.34</v>
      </c>
      <c r="L716" s="7">
        <v>9325.14</v>
      </c>
      <c r="M716" s="7">
        <v>115.42</v>
      </c>
    </row>
    <row r="717" spans="2:13" x14ac:dyDescent="0.3">
      <c r="B717" s="5">
        <v>45352</v>
      </c>
      <c r="C717" s="4" t="s">
        <v>35</v>
      </c>
      <c r="D717" s="4" t="s">
        <v>32</v>
      </c>
      <c r="E717" s="4" t="s">
        <v>20</v>
      </c>
      <c r="F717" s="4" t="s">
        <v>18</v>
      </c>
      <c r="G717" s="6">
        <v>25</v>
      </c>
      <c r="H717" s="7">
        <v>188</v>
      </c>
      <c r="I717" s="8">
        <v>0.03</v>
      </c>
      <c r="J717" s="7">
        <v>3999.88</v>
      </c>
      <c r="K717" s="7">
        <v>131.21</v>
      </c>
      <c r="L717" s="7">
        <v>3280.25</v>
      </c>
      <c r="M717" s="7">
        <v>84.06</v>
      </c>
    </row>
    <row r="718" spans="2:13" x14ac:dyDescent="0.3">
      <c r="B718" s="5">
        <v>45352</v>
      </c>
      <c r="C718" s="4" t="s">
        <v>35</v>
      </c>
      <c r="D718" s="4" t="s">
        <v>32</v>
      </c>
      <c r="E718" s="4" t="s">
        <v>20</v>
      </c>
      <c r="F718" s="4" t="s">
        <v>19</v>
      </c>
      <c r="G718" s="6">
        <v>25</v>
      </c>
      <c r="H718" s="7">
        <v>188</v>
      </c>
      <c r="I718" s="8">
        <v>0.03</v>
      </c>
      <c r="J718" s="7">
        <v>3995.51</v>
      </c>
      <c r="K718" s="7">
        <v>131.72999999999999</v>
      </c>
      <c r="L718" s="7">
        <v>3293.25</v>
      </c>
      <c r="M718" s="7">
        <v>94.67</v>
      </c>
    </row>
    <row r="719" spans="2:13" x14ac:dyDescent="0.3">
      <c r="B719" s="5">
        <v>45352</v>
      </c>
      <c r="C719" s="4" t="s">
        <v>35</v>
      </c>
      <c r="D719" s="4" t="s">
        <v>32</v>
      </c>
      <c r="E719" s="4" t="s">
        <v>21</v>
      </c>
      <c r="F719" s="4" t="s">
        <v>17</v>
      </c>
      <c r="G719" s="6">
        <v>45</v>
      </c>
      <c r="H719" s="7">
        <v>188</v>
      </c>
      <c r="I719" s="8">
        <v>0.01</v>
      </c>
      <c r="J719" s="7">
        <v>7932.41</v>
      </c>
      <c r="K719" s="7">
        <v>131.86000000000001</v>
      </c>
      <c r="L719" s="7">
        <v>5933.7</v>
      </c>
      <c r="M719" s="7">
        <v>72.72</v>
      </c>
    </row>
    <row r="720" spans="2:13" x14ac:dyDescent="0.3">
      <c r="B720" s="5">
        <v>45352</v>
      </c>
      <c r="C720" s="4" t="s">
        <v>35</v>
      </c>
      <c r="D720" s="4" t="s">
        <v>32</v>
      </c>
      <c r="E720" s="4" t="s">
        <v>21</v>
      </c>
      <c r="F720" s="4" t="s">
        <v>18</v>
      </c>
      <c r="G720" s="6">
        <v>16</v>
      </c>
      <c r="H720" s="7">
        <v>188</v>
      </c>
      <c r="I720" s="8">
        <v>0.01</v>
      </c>
      <c r="J720" s="7">
        <v>2837.55</v>
      </c>
      <c r="K720" s="7">
        <v>131.72999999999999</v>
      </c>
      <c r="L720" s="7">
        <v>2107.6799999999998</v>
      </c>
      <c r="M720" s="7">
        <v>55.76</v>
      </c>
    </row>
    <row r="721" spans="2:13" x14ac:dyDescent="0.3">
      <c r="B721" s="5">
        <v>45352</v>
      </c>
      <c r="C721" s="4" t="s">
        <v>35</v>
      </c>
      <c r="D721" s="4" t="s">
        <v>32</v>
      </c>
      <c r="E721" s="4" t="s">
        <v>21</v>
      </c>
      <c r="F721" s="4" t="s">
        <v>19</v>
      </c>
      <c r="G721" s="6">
        <v>15</v>
      </c>
      <c r="H721" s="7">
        <v>188</v>
      </c>
      <c r="I721" s="8">
        <v>0.01</v>
      </c>
      <c r="J721" s="7">
        <v>2649.61</v>
      </c>
      <c r="K721" s="7">
        <v>131.72999999999999</v>
      </c>
      <c r="L721" s="7">
        <v>1975.95</v>
      </c>
      <c r="M721" s="7">
        <v>56.92</v>
      </c>
    </row>
    <row r="722" spans="2:13" x14ac:dyDescent="0.3">
      <c r="B722" s="5">
        <v>45352</v>
      </c>
      <c r="C722" s="4" t="s">
        <v>35</v>
      </c>
      <c r="D722" s="4" t="s">
        <v>32</v>
      </c>
      <c r="E722" s="4" t="s">
        <v>22</v>
      </c>
      <c r="F722" s="4" t="s">
        <v>17</v>
      </c>
      <c r="G722" s="6">
        <v>20</v>
      </c>
      <c r="H722" s="7">
        <v>188</v>
      </c>
      <c r="I722" s="8">
        <v>0</v>
      </c>
      <c r="J722" s="7">
        <v>4194.37</v>
      </c>
      <c r="K722" s="7">
        <v>131.6</v>
      </c>
      <c r="L722" s="7">
        <v>2632</v>
      </c>
      <c r="M722" s="7">
        <v>196.95</v>
      </c>
    </row>
    <row r="723" spans="2:13" x14ac:dyDescent="0.3">
      <c r="B723" s="5">
        <v>45352</v>
      </c>
      <c r="C723" s="4" t="s">
        <v>35</v>
      </c>
      <c r="D723" s="4" t="s">
        <v>32</v>
      </c>
      <c r="E723" s="4" t="s">
        <v>22</v>
      </c>
      <c r="F723" s="4" t="s">
        <v>18</v>
      </c>
      <c r="G723" s="6">
        <v>7</v>
      </c>
      <c r="H723" s="7">
        <v>188</v>
      </c>
      <c r="I723" s="8">
        <v>0.01</v>
      </c>
      <c r="J723" s="7">
        <v>1465.08</v>
      </c>
      <c r="K723" s="7">
        <v>131.21</v>
      </c>
      <c r="L723" s="7">
        <v>918.47</v>
      </c>
      <c r="M723" s="7">
        <v>82.3</v>
      </c>
    </row>
    <row r="724" spans="2:13" x14ac:dyDescent="0.3">
      <c r="B724" s="5">
        <v>45352</v>
      </c>
      <c r="C724" s="4" t="s">
        <v>35</v>
      </c>
      <c r="D724" s="4" t="s">
        <v>32</v>
      </c>
      <c r="E724" s="4" t="s">
        <v>22</v>
      </c>
      <c r="F724" s="4" t="s">
        <v>19</v>
      </c>
      <c r="G724" s="6">
        <v>7</v>
      </c>
      <c r="H724" s="7">
        <v>188</v>
      </c>
      <c r="I724" s="8">
        <v>0</v>
      </c>
      <c r="J724" s="7">
        <v>1466.56</v>
      </c>
      <c r="K724" s="7">
        <v>131.6</v>
      </c>
      <c r="L724" s="7">
        <v>921.2</v>
      </c>
      <c r="M724" s="7">
        <v>88.62</v>
      </c>
    </row>
    <row r="725" spans="2:13" x14ac:dyDescent="0.3">
      <c r="B725" s="5">
        <v>45352</v>
      </c>
      <c r="C725" s="4" t="s">
        <v>36</v>
      </c>
      <c r="D725" s="4" t="s">
        <v>37</v>
      </c>
      <c r="E725" s="4" t="s">
        <v>16</v>
      </c>
      <c r="F725" s="4" t="s">
        <v>17</v>
      </c>
      <c r="G725" s="6">
        <v>251</v>
      </c>
      <c r="H725" s="7">
        <v>176</v>
      </c>
      <c r="I725" s="8">
        <v>0.01</v>
      </c>
      <c r="J725" s="7">
        <v>43821.13</v>
      </c>
      <c r="K725" s="7">
        <v>132.47999999999999</v>
      </c>
      <c r="L725" s="7">
        <v>33252.480000000003</v>
      </c>
      <c r="M725" s="7">
        <v>409.63</v>
      </c>
    </row>
    <row r="726" spans="2:13" x14ac:dyDescent="0.3">
      <c r="B726" s="5">
        <v>45352</v>
      </c>
      <c r="C726" s="4" t="s">
        <v>36</v>
      </c>
      <c r="D726" s="4" t="s">
        <v>37</v>
      </c>
      <c r="E726" s="4" t="s">
        <v>16</v>
      </c>
      <c r="F726" s="4" t="s">
        <v>18</v>
      </c>
      <c r="G726" s="6">
        <v>90</v>
      </c>
      <c r="H726" s="7">
        <v>176</v>
      </c>
      <c r="I726" s="8">
        <v>0.01</v>
      </c>
      <c r="J726" s="7">
        <v>15539.99</v>
      </c>
      <c r="K726" s="7">
        <v>132.47999999999999</v>
      </c>
      <c r="L726" s="7">
        <v>11923.2</v>
      </c>
      <c r="M726" s="7">
        <v>299.88</v>
      </c>
    </row>
    <row r="727" spans="2:13" x14ac:dyDescent="0.3">
      <c r="B727" s="5">
        <v>45352</v>
      </c>
      <c r="C727" s="4" t="s">
        <v>36</v>
      </c>
      <c r="D727" s="4" t="s">
        <v>37</v>
      </c>
      <c r="E727" s="4" t="s">
        <v>16</v>
      </c>
      <c r="F727" s="4" t="s">
        <v>19</v>
      </c>
      <c r="G727" s="6">
        <v>90</v>
      </c>
      <c r="H727" s="7">
        <v>176</v>
      </c>
      <c r="I727" s="8">
        <v>0.01</v>
      </c>
      <c r="J727" s="7">
        <v>15712.52</v>
      </c>
      <c r="K727" s="7">
        <v>132.75</v>
      </c>
      <c r="L727" s="7">
        <v>11947.5</v>
      </c>
      <c r="M727" s="7">
        <v>359.42</v>
      </c>
    </row>
    <row r="728" spans="2:13" x14ac:dyDescent="0.3">
      <c r="B728" s="5">
        <v>45352</v>
      </c>
      <c r="C728" s="4" t="s">
        <v>36</v>
      </c>
      <c r="D728" s="4" t="s">
        <v>37</v>
      </c>
      <c r="E728" s="4" t="s">
        <v>20</v>
      </c>
      <c r="F728" s="4" t="s">
        <v>17</v>
      </c>
      <c r="G728" s="6">
        <v>171</v>
      </c>
      <c r="H728" s="7">
        <v>176</v>
      </c>
      <c r="I728" s="8">
        <v>0.01</v>
      </c>
      <c r="J728" s="7">
        <v>26246.12</v>
      </c>
      <c r="K728" s="7">
        <v>132.88</v>
      </c>
      <c r="L728" s="7">
        <v>22722.48</v>
      </c>
      <c r="M728" s="7">
        <v>274.97000000000003</v>
      </c>
    </row>
    <row r="729" spans="2:13" x14ac:dyDescent="0.3">
      <c r="B729" s="5">
        <v>45352</v>
      </c>
      <c r="C729" s="4" t="s">
        <v>36</v>
      </c>
      <c r="D729" s="4" t="s">
        <v>37</v>
      </c>
      <c r="E729" s="4" t="s">
        <v>20</v>
      </c>
      <c r="F729" s="4" t="s">
        <v>18</v>
      </c>
      <c r="G729" s="6">
        <v>63</v>
      </c>
      <c r="H729" s="7">
        <v>176</v>
      </c>
      <c r="I729" s="8">
        <v>0.04</v>
      </c>
      <c r="J729" s="7">
        <v>9397.1</v>
      </c>
      <c r="K729" s="7">
        <v>133.15</v>
      </c>
      <c r="L729" s="7">
        <v>8388.4500000000007</v>
      </c>
      <c r="M729" s="7">
        <v>208.63</v>
      </c>
    </row>
    <row r="730" spans="2:13" x14ac:dyDescent="0.3">
      <c r="B730" s="5">
        <v>45352</v>
      </c>
      <c r="C730" s="4" t="s">
        <v>36</v>
      </c>
      <c r="D730" s="4" t="s">
        <v>37</v>
      </c>
      <c r="E730" s="4" t="s">
        <v>20</v>
      </c>
      <c r="F730" s="4" t="s">
        <v>19</v>
      </c>
      <c r="G730" s="6">
        <v>63</v>
      </c>
      <c r="H730" s="7">
        <v>176</v>
      </c>
      <c r="I730" s="8">
        <v>0.02</v>
      </c>
      <c r="J730" s="7">
        <v>9494.69</v>
      </c>
      <c r="K730" s="7">
        <v>132.88</v>
      </c>
      <c r="L730" s="7">
        <v>8371.44</v>
      </c>
      <c r="M730" s="7">
        <v>243.49</v>
      </c>
    </row>
    <row r="731" spans="2:13" x14ac:dyDescent="0.3">
      <c r="B731" s="5">
        <v>45352</v>
      </c>
      <c r="C731" s="4" t="s">
        <v>36</v>
      </c>
      <c r="D731" s="4" t="s">
        <v>37</v>
      </c>
      <c r="E731" s="4" t="s">
        <v>21</v>
      </c>
      <c r="F731" s="4" t="s">
        <v>17</v>
      </c>
      <c r="G731" s="6">
        <v>101</v>
      </c>
      <c r="H731" s="7">
        <v>176</v>
      </c>
      <c r="I731" s="8">
        <v>0.01</v>
      </c>
      <c r="J731" s="7">
        <v>16785.419999999998</v>
      </c>
      <c r="K731" s="7">
        <v>132.75</v>
      </c>
      <c r="L731" s="7">
        <v>13407.75</v>
      </c>
      <c r="M731" s="7">
        <v>160.31</v>
      </c>
    </row>
    <row r="732" spans="2:13" x14ac:dyDescent="0.3">
      <c r="B732" s="5">
        <v>45352</v>
      </c>
      <c r="C732" s="4" t="s">
        <v>36</v>
      </c>
      <c r="D732" s="4" t="s">
        <v>37</v>
      </c>
      <c r="E732" s="4" t="s">
        <v>21</v>
      </c>
      <c r="F732" s="4" t="s">
        <v>18</v>
      </c>
      <c r="G732" s="6">
        <v>37</v>
      </c>
      <c r="H732" s="7">
        <v>176</v>
      </c>
      <c r="I732" s="8">
        <v>0.01</v>
      </c>
      <c r="J732" s="7">
        <v>6137</v>
      </c>
      <c r="K732" s="7">
        <v>132.47999999999999</v>
      </c>
      <c r="L732" s="7">
        <v>4901.76</v>
      </c>
      <c r="M732" s="7">
        <v>128.06</v>
      </c>
    </row>
    <row r="733" spans="2:13" x14ac:dyDescent="0.3">
      <c r="B733" s="5">
        <v>45352</v>
      </c>
      <c r="C733" s="4" t="s">
        <v>36</v>
      </c>
      <c r="D733" s="4" t="s">
        <v>37</v>
      </c>
      <c r="E733" s="4" t="s">
        <v>21</v>
      </c>
      <c r="F733" s="4" t="s">
        <v>19</v>
      </c>
      <c r="G733" s="6">
        <v>40</v>
      </c>
      <c r="H733" s="7">
        <v>176</v>
      </c>
      <c r="I733" s="8">
        <v>0.01</v>
      </c>
      <c r="J733" s="7">
        <v>6607.66</v>
      </c>
      <c r="K733" s="7">
        <v>132.61000000000001</v>
      </c>
      <c r="L733" s="7">
        <v>5304.4</v>
      </c>
      <c r="M733" s="7">
        <v>158.65</v>
      </c>
    </row>
    <row r="734" spans="2:13" x14ac:dyDescent="0.3">
      <c r="B734" s="5">
        <v>45352</v>
      </c>
      <c r="C734" s="4" t="s">
        <v>36</v>
      </c>
      <c r="D734" s="4" t="s">
        <v>37</v>
      </c>
      <c r="E734" s="4" t="s">
        <v>22</v>
      </c>
      <c r="F734" s="4" t="s">
        <v>17</v>
      </c>
      <c r="G734" s="6">
        <v>48</v>
      </c>
      <c r="H734" s="7">
        <v>176</v>
      </c>
      <c r="I734" s="8">
        <v>0.01</v>
      </c>
      <c r="J734" s="7">
        <v>9376.26</v>
      </c>
      <c r="K734" s="7">
        <v>133.28</v>
      </c>
      <c r="L734" s="7">
        <v>6397.44</v>
      </c>
      <c r="M734" s="7">
        <v>470.26</v>
      </c>
    </row>
    <row r="735" spans="2:13" x14ac:dyDescent="0.3">
      <c r="B735" s="5">
        <v>45352</v>
      </c>
      <c r="C735" s="4" t="s">
        <v>36</v>
      </c>
      <c r="D735" s="4" t="s">
        <v>37</v>
      </c>
      <c r="E735" s="4" t="s">
        <v>22</v>
      </c>
      <c r="F735" s="4" t="s">
        <v>18</v>
      </c>
      <c r="G735" s="6">
        <v>16</v>
      </c>
      <c r="H735" s="7">
        <v>176</v>
      </c>
      <c r="I735" s="8">
        <v>0</v>
      </c>
      <c r="J735" s="7">
        <v>3131.88</v>
      </c>
      <c r="K735" s="7">
        <v>132.75</v>
      </c>
      <c r="L735" s="7">
        <v>2124</v>
      </c>
      <c r="M735" s="7">
        <v>191.73</v>
      </c>
    </row>
    <row r="736" spans="2:13" x14ac:dyDescent="0.3">
      <c r="B736" s="5">
        <v>45352</v>
      </c>
      <c r="C736" s="4" t="s">
        <v>36</v>
      </c>
      <c r="D736" s="4" t="s">
        <v>37</v>
      </c>
      <c r="E736" s="4" t="s">
        <v>22</v>
      </c>
      <c r="F736" s="4" t="s">
        <v>19</v>
      </c>
      <c r="G736" s="6">
        <v>16</v>
      </c>
      <c r="H736" s="7">
        <v>176</v>
      </c>
      <c r="I736" s="8">
        <v>0.01</v>
      </c>
      <c r="J736" s="7">
        <v>3119.32</v>
      </c>
      <c r="K736" s="7">
        <v>133.01</v>
      </c>
      <c r="L736" s="7">
        <v>2128.16</v>
      </c>
      <c r="M736" s="7">
        <v>196.02</v>
      </c>
    </row>
    <row r="737" spans="2:13" x14ac:dyDescent="0.3">
      <c r="B737" s="5">
        <v>45352</v>
      </c>
      <c r="C737" s="4" t="s">
        <v>38</v>
      </c>
      <c r="D737" s="4" t="s">
        <v>37</v>
      </c>
      <c r="E737" s="4" t="s">
        <v>16</v>
      </c>
      <c r="F737" s="4" t="s">
        <v>17</v>
      </c>
      <c r="G737" s="6">
        <v>115</v>
      </c>
      <c r="H737" s="7">
        <v>214</v>
      </c>
      <c r="I737" s="8">
        <v>0.01</v>
      </c>
      <c r="J737" s="7">
        <v>24411.94</v>
      </c>
      <c r="K737" s="7">
        <v>160.5</v>
      </c>
      <c r="L737" s="7">
        <v>18457.5</v>
      </c>
      <c r="M737" s="7">
        <v>186.02</v>
      </c>
    </row>
    <row r="738" spans="2:13" x14ac:dyDescent="0.3">
      <c r="B738" s="5">
        <v>45352</v>
      </c>
      <c r="C738" s="4" t="s">
        <v>38</v>
      </c>
      <c r="D738" s="4" t="s">
        <v>37</v>
      </c>
      <c r="E738" s="4" t="s">
        <v>16</v>
      </c>
      <c r="F738" s="4" t="s">
        <v>18</v>
      </c>
      <c r="G738" s="6">
        <v>41</v>
      </c>
      <c r="H738" s="7">
        <v>214</v>
      </c>
      <c r="I738" s="8">
        <v>0.01</v>
      </c>
      <c r="J738" s="7">
        <v>8616.4599999999991</v>
      </c>
      <c r="K738" s="7">
        <v>160.97999999999999</v>
      </c>
      <c r="L738" s="7">
        <v>6600.18</v>
      </c>
      <c r="M738" s="7">
        <v>139.54</v>
      </c>
    </row>
    <row r="739" spans="2:13" x14ac:dyDescent="0.3">
      <c r="B739" s="5">
        <v>45352</v>
      </c>
      <c r="C739" s="4" t="s">
        <v>38</v>
      </c>
      <c r="D739" s="4" t="s">
        <v>37</v>
      </c>
      <c r="E739" s="4" t="s">
        <v>16</v>
      </c>
      <c r="F739" s="4" t="s">
        <v>19</v>
      </c>
      <c r="G739" s="6">
        <v>41</v>
      </c>
      <c r="H739" s="7">
        <v>214</v>
      </c>
      <c r="I739" s="8">
        <v>0</v>
      </c>
      <c r="J739" s="7">
        <v>8738.9</v>
      </c>
      <c r="K739" s="7">
        <v>160.97999999999999</v>
      </c>
      <c r="L739" s="7">
        <v>6600.18</v>
      </c>
      <c r="M739" s="7">
        <v>159.58000000000001</v>
      </c>
    </row>
    <row r="740" spans="2:13" x14ac:dyDescent="0.3">
      <c r="B740" s="5">
        <v>45352</v>
      </c>
      <c r="C740" s="4" t="s">
        <v>38</v>
      </c>
      <c r="D740" s="4" t="s">
        <v>37</v>
      </c>
      <c r="E740" s="4" t="s">
        <v>20</v>
      </c>
      <c r="F740" s="4" t="s">
        <v>17</v>
      </c>
      <c r="G740" s="6">
        <v>77</v>
      </c>
      <c r="H740" s="7">
        <v>214</v>
      </c>
      <c r="I740" s="8">
        <v>0.04</v>
      </c>
      <c r="J740" s="7">
        <v>13950.66</v>
      </c>
      <c r="K740" s="7">
        <v>160.18</v>
      </c>
      <c r="L740" s="7">
        <v>12333.86</v>
      </c>
      <c r="M740" s="7">
        <v>124.06</v>
      </c>
    </row>
    <row r="741" spans="2:13" x14ac:dyDescent="0.3">
      <c r="B741" s="5">
        <v>45352</v>
      </c>
      <c r="C741" s="4" t="s">
        <v>38</v>
      </c>
      <c r="D741" s="4" t="s">
        <v>37</v>
      </c>
      <c r="E741" s="4" t="s">
        <v>20</v>
      </c>
      <c r="F741" s="4" t="s">
        <v>18</v>
      </c>
      <c r="G741" s="6">
        <v>27</v>
      </c>
      <c r="H741" s="7">
        <v>214</v>
      </c>
      <c r="I741" s="8">
        <v>0.02</v>
      </c>
      <c r="J741" s="7">
        <v>4967.57</v>
      </c>
      <c r="K741" s="7">
        <v>160.18</v>
      </c>
      <c r="L741" s="7">
        <v>4324.8599999999997</v>
      </c>
      <c r="M741" s="7">
        <v>90.15</v>
      </c>
    </row>
    <row r="742" spans="2:13" x14ac:dyDescent="0.3">
      <c r="B742" s="5">
        <v>45352</v>
      </c>
      <c r="C742" s="4" t="s">
        <v>38</v>
      </c>
      <c r="D742" s="4" t="s">
        <v>37</v>
      </c>
      <c r="E742" s="4" t="s">
        <v>20</v>
      </c>
      <c r="F742" s="4" t="s">
        <v>19</v>
      </c>
      <c r="G742" s="6">
        <v>27</v>
      </c>
      <c r="H742" s="7">
        <v>214</v>
      </c>
      <c r="I742" s="8">
        <v>0</v>
      </c>
      <c r="J742" s="7">
        <v>5089.6899999999996</v>
      </c>
      <c r="K742" s="7">
        <v>160.66</v>
      </c>
      <c r="L742" s="7">
        <v>4337.82</v>
      </c>
      <c r="M742" s="7">
        <v>106.77</v>
      </c>
    </row>
    <row r="743" spans="2:13" x14ac:dyDescent="0.3">
      <c r="B743" s="5">
        <v>45352</v>
      </c>
      <c r="C743" s="4" t="s">
        <v>38</v>
      </c>
      <c r="D743" s="4" t="s">
        <v>37</v>
      </c>
      <c r="E743" s="4" t="s">
        <v>21</v>
      </c>
      <c r="F743" s="4" t="s">
        <v>17</v>
      </c>
      <c r="G743" s="6">
        <v>44</v>
      </c>
      <c r="H743" s="7">
        <v>214</v>
      </c>
      <c r="I743" s="8">
        <v>0.01</v>
      </c>
      <c r="J743" s="7">
        <v>8855.94</v>
      </c>
      <c r="K743" s="7">
        <v>160.5</v>
      </c>
      <c r="L743" s="7">
        <v>7062</v>
      </c>
      <c r="M743" s="7">
        <v>71.88</v>
      </c>
    </row>
    <row r="744" spans="2:13" x14ac:dyDescent="0.3">
      <c r="B744" s="5">
        <v>45352</v>
      </c>
      <c r="C744" s="4" t="s">
        <v>38</v>
      </c>
      <c r="D744" s="4" t="s">
        <v>37</v>
      </c>
      <c r="E744" s="4" t="s">
        <v>21</v>
      </c>
      <c r="F744" s="4" t="s">
        <v>18</v>
      </c>
      <c r="G744" s="6">
        <v>16</v>
      </c>
      <c r="H744" s="7">
        <v>214</v>
      </c>
      <c r="I744" s="8">
        <v>0.01</v>
      </c>
      <c r="J744" s="7">
        <v>3243.01</v>
      </c>
      <c r="K744" s="7">
        <v>160.02000000000001</v>
      </c>
      <c r="L744" s="7">
        <v>2560.3200000000002</v>
      </c>
      <c r="M744" s="7">
        <v>54.02</v>
      </c>
    </row>
    <row r="745" spans="2:13" x14ac:dyDescent="0.3">
      <c r="B745" s="5">
        <v>45352</v>
      </c>
      <c r="C745" s="4" t="s">
        <v>38</v>
      </c>
      <c r="D745" s="4" t="s">
        <v>37</v>
      </c>
      <c r="E745" s="4" t="s">
        <v>21</v>
      </c>
      <c r="F745" s="4" t="s">
        <v>19</v>
      </c>
      <c r="G745" s="6">
        <v>16</v>
      </c>
      <c r="H745" s="7">
        <v>214</v>
      </c>
      <c r="I745" s="8">
        <v>0.01</v>
      </c>
      <c r="J745" s="7">
        <v>3207.21</v>
      </c>
      <c r="K745" s="7">
        <v>160.82</v>
      </c>
      <c r="L745" s="7">
        <v>2573.12</v>
      </c>
      <c r="M745" s="7">
        <v>64.209999999999994</v>
      </c>
    </row>
    <row r="746" spans="2:13" x14ac:dyDescent="0.3">
      <c r="B746" s="5">
        <v>45352</v>
      </c>
      <c r="C746" s="4" t="s">
        <v>38</v>
      </c>
      <c r="D746" s="4" t="s">
        <v>37</v>
      </c>
      <c r="E746" s="4" t="s">
        <v>22</v>
      </c>
      <c r="F746" s="4" t="s">
        <v>17</v>
      </c>
      <c r="G746" s="6">
        <v>20</v>
      </c>
      <c r="H746" s="7">
        <v>214</v>
      </c>
      <c r="I746" s="8">
        <v>0.01</v>
      </c>
      <c r="J746" s="7">
        <v>4755.25</v>
      </c>
      <c r="K746" s="7">
        <v>160.18</v>
      </c>
      <c r="L746" s="7">
        <v>3203.6</v>
      </c>
      <c r="M746" s="7">
        <v>197.15</v>
      </c>
    </row>
    <row r="747" spans="2:13" x14ac:dyDescent="0.3">
      <c r="B747" s="5">
        <v>45352</v>
      </c>
      <c r="C747" s="4" t="s">
        <v>38</v>
      </c>
      <c r="D747" s="4" t="s">
        <v>37</v>
      </c>
      <c r="E747" s="4" t="s">
        <v>22</v>
      </c>
      <c r="F747" s="4" t="s">
        <v>18</v>
      </c>
      <c r="G747" s="6">
        <v>7</v>
      </c>
      <c r="H747" s="7">
        <v>214</v>
      </c>
      <c r="I747" s="8">
        <v>0.01</v>
      </c>
      <c r="J747" s="7">
        <v>1662.67</v>
      </c>
      <c r="K747" s="7">
        <v>160.97999999999999</v>
      </c>
      <c r="L747" s="7">
        <v>1126.8599999999999</v>
      </c>
      <c r="M747" s="7">
        <v>83.8</v>
      </c>
    </row>
    <row r="748" spans="2:13" x14ac:dyDescent="0.3">
      <c r="B748" s="5">
        <v>45352</v>
      </c>
      <c r="C748" s="4" t="s">
        <v>38</v>
      </c>
      <c r="D748" s="4" t="s">
        <v>37</v>
      </c>
      <c r="E748" s="4" t="s">
        <v>22</v>
      </c>
      <c r="F748" s="4" t="s">
        <v>19</v>
      </c>
      <c r="G748" s="6">
        <v>7</v>
      </c>
      <c r="H748" s="7">
        <v>214</v>
      </c>
      <c r="I748" s="8">
        <v>0.01</v>
      </c>
      <c r="J748" s="7">
        <v>1650.98</v>
      </c>
      <c r="K748" s="7">
        <v>160.34</v>
      </c>
      <c r="L748" s="7">
        <v>1122.3800000000001</v>
      </c>
      <c r="M748" s="7">
        <v>86.02</v>
      </c>
    </row>
    <row r="749" spans="2:13" x14ac:dyDescent="0.3">
      <c r="B749" s="5">
        <v>45352</v>
      </c>
      <c r="C749" s="4" t="s">
        <v>39</v>
      </c>
      <c r="D749" s="4" t="s">
        <v>37</v>
      </c>
      <c r="E749" s="4" t="s">
        <v>16</v>
      </c>
      <c r="F749" s="4" t="s">
        <v>17</v>
      </c>
      <c r="G749" s="6">
        <v>68</v>
      </c>
      <c r="H749" s="7">
        <v>305</v>
      </c>
      <c r="I749" s="8">
        <v>0.01</v>
      </c>
      <c r="J749" s="7">
        <v>20656.599999999999</v>
      </c>
      <c r="K749" s="7">
        <v>227.68</v>
      </c>
      <c r="L749" s="7">
        <v>15482.24</v>
      </c>
      <c r="M749" s="7">
        <v>110.43</v>
      </c>
    </row>
    <row r="750" spans="2:13" x14ac:dyDescent="0.3">
      <c r="B750" s="5">
        <v>45352</v>
      </c>
      <c r="C750" s="4" t="s">
        <v>39</v>
      </c>
      <c r="D750" s="4" t="s">
        <v>37</v>
      </c>
      <c r="E750" s="4" t="s">
        <v>16</v>
      </c>
      <c r="F750" s="4" t="s">
        <v>18</v>
      </c>
      <c r="G750" s="6">
        <v>26</v>
      </c>
      <c r="H750" s="7">
        <v>305</v>
      </c>
      <c r="I750" s="8">
        <v>0</v>
      </c>
      <c r="J750" s="7">
        <v>7937.83</v>
      </c>
      <c r="K750" s="7">
        <v>226.77</v>
      </c>
      <c r="L750" s="7">
        <v>5896.02</v>
      </c>
      <c r="M750" s="7">
        <v>86.81</v>
      </c>
    </row>
    <row r="751" spans="2:13" x14ac:dyDescent="0.3">
      <c r="B751" s="5">
        <v>45352</v>
      </c>
      <c r="C751" s="4" t="s">
        <v>39</v>
      </c>
      <c r="D751" s="4" t="s">
        <v>37</v>
      </c>
      <c r="E751" s="4" t="s">
        <v>16</v>
      </c>
      <c r="F751" s="4" t="s">
        <v>19</v>
      </c>
      <c r="G751" s="6">
        <v>24</v>
      </c>
      <c r="H751" s="7">
        <v>305</v>
      </c>
      <c r="I751" s="8">
        <v>0.01</v>
      </c>
      <c r="J751" s="7">
        <v>7195.87</v>
      </c>
      <c r="K751" s="7">
        <v>227.22</v>
      </c>
      <c r="L751" s="7">
        <v>5453.28</v>
      </c>
      <c r="M751" s="7">
        <v>93.13</v>
      </c>
    </row>
    <row r="752" spans="2:13" x14ac:dyDescent="0.3">
      <c r="B752" s="5">
        <v>45352</v>
      </c>
      <c r="C752" s="4" t="s">
        <v>39</v>
      </c>
      <c r="D752" s="4" t="s">
        <v>37</v>
      </c>
      <c r="E752" s="4" t="s">
        <v>20</v>
      </c>
      <c r="F752" s="4" t="s">
        <v>17</v>
      </c>
      <c r="G752" s="6">
        <v>47</v>
      </c>
      <c r="H752" s="7">
        <v>305</v>
      </c>
      <c r="I752" s="8">
        <v>0.04</v>
      </c>
      <c r="J752" s="7">
        <v>12134.95</v>
      </c>
      <c r="K752" s="7">
        <v>227.45</v>
      </c>
      <c r="L752" s="7">
        <v>10690.15</v>
      </c>
      <c r="M752" s="7">
        <v>74.75</v>
      </c>
    </row>
    <row r="753" spans="2:13" x14ac:dyDescent="0.3">
      <c r="B753" s="5">
        <v>45352</v>
      </c>
      <c r="C753" s="4" t="s">
        <v>39</v>
      </c>
      <c r="D753" s="4" t="s">
        <v>37</v>
      </c>
      <c r="E753" s="4" t="s">
        <v>20</v>
      </c>
      <c r="F753" s="4" t="s">
        <v>18</v>
      </c>
      <c r="G753" s="6">
        <v>18</v>
      </c>
      <c r="H753" s="7">
        <v>305</v>
      </c>
      <c r="I753" s="8">
        <v>0</v>
      </c>
      <c r="J753" s="7">
        <v>4802.25</v>
      </c>
      <c r="K753" s="7">
        <v>227.68</v>
      </c>
      <c r="L753" s="7">
        <v>4098.24</v>
      </c>
      <c r="M753" s="7">
        <v>60.47</v>
      </c>
    </row>
    <row r="754" spans="2:13" x14ac:dyDescent="0.3">
      <c r="B754" s="5">
        <v>45352</v>
      </c>
      <c r="C754" s="4" t="s">
        <v>39</v>
      </c>
      <c r="D754" s="4" t="s">
        <v>37</v>
      </c>
      <c r="E754" s="4" t="s">
        <v>20</v>
      </c>
      <c r="F754" s="4" t="s">
        <v>19</v>
      </c>
      <c r="G754" s="6">
        <v>18</v>
      </c>
      <c r="H754" s="7">
        <v>305</v>
      </c>
      <c r="I754" s="8">
        <v>0.02</v>
      </c>
      <c r="J754" s="7">
        <v>4710.83</v>
      </c>
      <c r="K754" s="7">
        <v>227.91</v>
      </c>
      <c r="L754" s="7">
        <v>4102.38</v>
      </c>
      <c r="M754" s="7">
        <v>69.08</v>
      </c>
    </row>
    <row r="755" spans="2:13" x14ac:dyDescent="0.3">
      <c r="B755" s="5">
        <v>45352</v>
      </c>
      <c r="C755" s="4" t="s">
        <v>39</v>
      </c>
      <c r="D755" s="4" t="s">
        <v>37</v>
      </c>
      <c r="E755" s="4" t="s">
        <v>21</v>
      </c>
      <c r="F755" s="4" t="s">
        <v>17</v>
      </c>
      <c r="G755" s="6">
        <v>29</v>
      </c>
      <c r="H755" s="7">
        <v>305</v>
      </c>
      <c r="I755" s="8">
        <v>0</v>
      </c>
      <c r="J755" s="7">
        <v>8411.0499999999993</v>
      </c>
      <c r="K755" s="7">
        <v>227</v>
      </c>
      <c r="L755" s="7">
        <v>6583</v>
      </c>
      <c r="M755" s="7">
        <v>45.47</v>
      </c>
    </row>
    <row r="756" spans="2:13" x14ac:dyDescent="0.3">
      <c r="B756" s="5">
        <v>45352</v>
      </c>
      <c r="C756" s="4" t="s">
        <v>39</v>
      </c>
      <c r="D756" s="4" t="s">
        <v>37</v>
      </c>
      <c r="E756" s="4" t="s">
        <v>21</v>
      </c>
      <c r="F756" s="4" t="s">
        <v>18</v>
      </c>
      <c r="G756" s="6">
        <v>10</v>
      </c>
      <c r="H756" s="7">
        <v>305</v>
      </c>
      <c r="I756" s="8">
        <v>0.01</v>
      </c>
      <c r="J756" s="7">
        <v>2862.6</v>
      </c>
      <c r="K756" s="7">
        <v>227.91</v>
      </c>
      <c r="L756" s="7">
        <v>2279.1</v>
      </c>
      <c r="M756" s="7">
        <v>33.799999999999997</v>
      </c>
    </row>
    <row r="757" spans="2:13" x14ac:dyDescent="0.3">
      <c r="B757" s="5">
        <v>45352</v>
      </c>
      <c r="C757" s="4" t="s">
        <v>39</v>
      </c>
      <c r="D757" s="4" t="s">
        <v>37</v>
      </c>
      <c r="E757" s="4" t="s">
        <v>21</v>
      </c>
      <c r="F757" s="4" t="s">
        <v>19</v>
      </c>
      <c r="G757" s="6">
        <v>10</v>
      </c>
      <c r="H757" s="7">
        <v>305</v>
      </c>
      <c r="I757" s="8">
        <v>0.01</v>
      </c>
      <c r="J757" s="7">
        <v>2877.25</v>
      </c>
      <c r="K757" s="7">
        <v>226.77</v>
      </c>
      <c r="L757" s="7">
        <v>2267.6999999999998</v>
      </c>
      <c r="M757" s="7">
        <v>38.770000000000003</v>
      </c>
    </row>
    <row r="758" spans="2:13" x14ac:dyDescent="0.3">
      <c r="B758" s="5">
        <v>45352</v>
      </c>
      <c r="C758" s="4" t="s">
        <v>39</v>
      </c>
      <c r="D758" s="4" t="s">
        <v>37</v>
      </c>
      <c r="E758" s="4" t="s">
        <v>22</v>
      </c>
      <c r="F758" s="4" t="s">
        <v>17</v>
      </c>
      <c r="G758" s="6">
        <v>13</v>
      </c>
      <c r="H758" s="7">
        <v>305</v>
      </c>
      <c r="I758" s="8">
        <v>0.01</v>
      </c>
      <c r="J758" s="7">
        <v>4392.03</v>
      </c>
      <c r="K758" s="7">
        <v>226.54</v>
      </c>
      <c r="L758" s="7">
        <v>2945.02</v>
      </c>
      <c r="M758" s="7">
        <v>131.30000000000001</v>
      </c>
    </row>
    <row r="759" spans="2:13" x14ac:dyDescent="0.3">
      <c r="B759" s="5">
        <v>45352</v>
      </c>
      <c r="C759" s="4" t="s">
        <v>39</v>
      </c>
      <c r="D759" s="4" t="s">
        <v>37</v>
      </c>
      <c r="E759" s="4" t="s">
        <v>22</v>
      </c>
      <c r="F759" s="4" t="s">
        <v>18</v>
      </c>
      <c r="G759" s="6">
        <v>5</v>
      </c>
      <c r="H759" s="7">
        <v>305</v>
      </c>
      <c r="I759" s="8">
        <v>0.01</v>
      </c>
      <c r="J759" s="7">
        <v>1685.74</v>
      </c>
      <c r="K759" s="7">
        <v>227.45</v>
      </c>
      <c r="L759" s="7">
        <v>1137.25</v>
      </c>
      <c r="M759" s="7">
        <v>58.67</v>
      </c>
    </row>
    <row r="760" spans="2:13" x14ac:dyDescent="0.3">
      <c r="B760" s="5">
        <v>45352</v>
      </c>
      <c r="C760" s="4" t="s">
        <v>39</v>
      </c>
      <c r="D760" s="4" t="s">
        <v>37</v>
      </c>
      <c r="E760" s="4" t="s">
        <v>22</v>
      </c>
      <c r="F760" s="4" t="s">
        <v>19</v>
      </c>
      <c r="G760" s="6">
        <v>4</v>
      </c>
      <c r="H760" s="7">
        <v>305</v>
      </c>
      <c r="I760" s="8">
        <v>0</v>
      </c>
      <c r="J760" s="7">
        <v>1358.21</v>
      </c>
      <c r="K760" s="7">
        <v>227.91</v>
      </c>
      <c r="L760" s="7">
        <v>911.64</v>
      </c>
      <c r="M760" s="7">
        <v>48.51</v>
      </c>
    </row>
    <row r="761" spans="2:13" x14ac:dyDescent="0.3">
      <c r="B761" s="5">
        <v>45352</v>
      </c>
      <c r="C761" s="4" t="s">
        <v>40</v>
      </c>
      <c r="D761" s="4" t="s">
        <v>37</v>
      </c>
      <c r="E761" s="4" t="s">
        <v>16</v>
      </c>
      <c r="F761" s="4" t="s">
        <v>17</v>
      </c>
      <c r="G761" s="6">
        <v>125</v>
      </c>
      <c r="H761" s="7">
        <v>138</v>
      </c>
      <c r="I761" s="8">
        <v>0.01</v>
      </c>
      <c r="J761" s="7">
        <v>17112</v>
      </c>
      <c r="K761" s="7">
        <v>103.5</v>
      </c>
      <c r="L761" s="7">
        <v>12937.5</v>
      </c>
      <c r="M761" s="7">
        <v>202.6</v>
      </c>
    </row>
    <row r="762" spans="2:13" x14ac:dyDescent="0.3">
      <c r="B762" s="5">
        <v>45352</v>
      </c>
      <c r="C762" s="4" t="s">
        <v>40</v>
      </c>
      <c r="D762" s="4" t="s">
        <v>37</v>
      </c>
      <c r="E762" s="4" t="s">
        <v>16</v>
      </c>
      <c r="F762" s="4" t="s">
        <v>18</v>
      </c>
      <c r="G762" s="6">
        <v>48</v>
      </c>
      <c r="H762" s="7">
        <v>138</v>
      </c>
      <c r="I762" s="8">
        <v>0</v>
      </c>
      <c r="J762" s="7">
        <v>6623.97</v>
      </c>
      <c r="K762" s="7">
        <v>103.6</v>
      </c>
      <c r="L762" s="7">
        <v>4972.8</v>
      </c>
      <c r="M762" s="7">
        <v>166.63</v>
      </c>
    </row>
    <row r="763" spans="2:13" x14ac:dyDescent="0.3">
      <c r="B763" s="5">
        <v>45352</v>
      </c>
      <c r="C763" s="4" t="s">
        <v>40</v>
      </c>
      <c r="D763" s="4" t="s">
        <v>37</v>
      </c>
      <c r="E763" s="4" t="s">
        <v>16</v>
      </c>
      <c r="F763" s="4" t="s">
        <v>19</v>
      </c>
      <c r="G763" s="6">
        <v>45</v>
      </c>
      <c r="H763" s="7">
        <v>138</v>
      </c>
      <c r="I763" s="8">
        <v>0.01</v>
      </c>
      <c r="J763" s="7">
        <v>6154.05</v>
      </c>
      <c r="K763" s="7">
        <v>103.19</v>
      </c>
      <c r="L763" s="7">
        <v>4643.55</v>
      </c>
      <c r="M763" s="7">
        <v>174.45</v>
      </c>
    </row>
    <row r="764" spans="2:13" x14ac:dyDescent="0.3">
      <c r="B764" s="5">
        <v>45352</v>
      </c>
      <c r="C764" s="4" t="s">
        <v>40</v>
      </c>
      <c r="D764" s="4" t="s">
        <v>37</v>
      </c>
      <c r="E764" s="4" t="s">
        <v>20</v>
      </c>
      <c r="F764" s="4" t="s">
        <v>17</v>
      </c>
      <c r="G764" s="6">
        <v>87</v>
      </c>
      <c r="H764" s="7">
        <v>138</v>
      </c>
      <c r="I764" s="8">
        <v>0.04</v>
      </c>
      <c r="J764" s="7">
        <v>10174.36</v>
      </c>
      <c r="K764" s="7">
        <v>103.5</v>
      </c>
      <c r="L764" s="7">
        <v>9004.5</v>
      </c>
      <c r="M764" s="7">
        <v>136.97</v>
      </c>
    </row>
    <row r="765" spans="2:13" x14ac:dyDescent="0.3">
      <c r="B765" s="5">
        <v>45352</v>
      </c>
      <c r="C765" s="4" t="s">
        <v>40</v>
      </c>
      <c r="D765" s="4" t="s">
        <v>37</v>
      </c>
      <c r="E765" s="4" t="s">
        <v>20</v>
      </c>
      <c r="F765" s="4" t="s">
        <v>18</v>
      </c>
      <c r="G765" s="6">
        <v>31</v>
      </c>
      <c r="H765" s="7">
        <v>138</v>
      </c>
      <c r="I765" s="8">
        <v>0.02</v>
      </c>
      <c r="J765" s="7">
        <v>3700.57</v>
      </c>
      <c r="K765" s="7">
        <v>103.6</v>
      </c>
      <c r="L765" s="7">
        <v>3211.6</v>
      </c>
      <c r="M765" s="7">
        <v>105.72</v>
      </c>
    </row>
    <row r="766" spans="2:13" x14ac:dyDescent="0.3">
      <c r="B766" s="5">
        <v>45352</v>
      </c>
      <c r="C766" s="4" t="s">
        <v>40</v>
      </c>
      <c r="D766" s="4" t="s">
        <v>37</v>
      </c>
      <c r="E766" s="4" t="s">
        <v>20</v>
      </c>
      <c r="F766" s="4" t="s">
        <v>19</v>
      </c>
      <c r="G766" s="6">
        <v>33</v>
      </c>
      <c r="H766" s="7">
        <v>138</v>
      </c>
      <c r="I766" s="8">
        <v>0.03</v>
      </c>
      <c r="J766" s="7">
        <v>3863.76</v>
      </c>
      <c r="K766" s="7">
        <v>103.5</v>
      </c>
      <c r="L766" s="7">
        <v>3415.5</v>
      </c>
      <c r="M766" s="7">
        <v>132.05000000000001</v>
      </c>
    </row>
    <row r="767" spans="2:13" x14ac:dyDescent="0.3">
      <c r="B767" s="5">
        <v>45352</v>
      </c>
      <c r="C767" s="4" t="s">
        <v>40</v>
      </c>
      <c r="D767" s="4" t="s">
        <v>37</v>
      </c>
      <c r="E767" s="4" t="s">
        <v>21</v>
      </c>
      <c r="F767" s="4" t="s">
        <v>17</v>
      </c>
      <c r="G767" s="6">
        <v>51</v>
      </c>
      <c r="H767" s="7">
        <v>138</v>
      </c>
      <c r="I767" s="8">
        <v>0.01</v>
      </c>
      <c r="J767" s="7">
        <v>6646.02</v>
      </c>
      <c r="K767" s="7">
        <v>103.5</v>
      </c>
      <c r="L767" s="7">
        <v>5278.5</v>
      </c>
      <c r="M767" s="7">
        <v>82.42</v>
      </c>
    </row>
    <row r="768" spans="2:13" x14ac:dyDescent="0.3">
      <c r="B768" s="5">
        <v>45352</v>
      </c>
      <c r="C768" s="4" t="s">
        <v>40</v>
      </c>
      <c r="D768" s="4" t="s">
        <v>37</v>
      </c>
      <c r="E768" s="4" t="s">
        <v>21</v>
      </c>
      <c r="F768" s="4" t="s">
        <v>18</v>
      </c>
      <c r="G768" s="6">
        <v>19</v>
      </c>
      <c r="H768" s="7">
        <v>138</v>
      </c>
      <c r="I768" s="8">
        <v>0.01</v>
      </c>
      <c r="J768" s="7">
        <v>2458.5700000000002</v>
      </c>
      <c r="K768" s="7">
        <v>103.5</v>
      </c>
      <c r="L768" s="7">
        <v>1966.5</v>
      </c>
      <c r="M768" s="7">
        <v>65.569999999999993</v>
      </c>
    </row>
    <row r="769" spans="2:13" x14ac:dyDescent="0.3">
      <c r="B769" s="5">
        <v>45352</v>
      </c>
      <c r="C769" s="4" t="s">
        <v>40</v>
      </c>
      <c r="D769" s="4" t="s">
        <v>37</v>
      </c>
      <c r="E769" s="4" t="s">
        <v>21</v>
      </c>
      <c r="F769" s="4" t="s">
        <v>19</v>
      </c>
      <c r="G769" s="6">
        <v>18</v>
      </c>
      <c r="H769" s="7">
        <v>138</v>
      </c>
      <c r="I769" s="8">
        <v>0.01</v>
      </c>
      <c r="J769" s="7">
        <v>2336.11</v>
      </c>
      <c r="K769" s="7">
        <v>103.6</v>
      </c>
      <c r="L769" s="7">
        <v>1864.8</v>
      </c>
      <c r="M769" s="7">
        <v>70.62</v>
      </c>
    </row>
    <row r="770" spans="2:13" x14ac:dyDescent="0.3">
      <c r="B770" s="5">
        <v>45352</v>
      </c>
      <c r="C770" s="4" t="s">
        <v>40</v>
      </c>
      <c r="D770" s="4" t="s">
        <v>37</v>
      </c>
      <c r="E770" s="4" t="s">
        <v>22</v>
      </c>
      <c r="F770" s="4" t="s">
        <v>17</v>
      </c>
      <c r="G770" s="6">
        <v>24</v>
      </c>
      <c r="H770" s="7">
        <v>138</v>
      </c>
      <c r="I770" s="8">
        <v>0</v>
      </c>
      <c r="J770" s="7">
        <v>3705.72</v>
      </c>
      <c r="K770" s="7">
        <v>103.29</v>
      </c>
      <c r="L770" s="7">
        <v>2478.96</v>
      </c>
      <c r="M770" s="7">
        <v>235.86</v>
      </c>
    </row>
    <row r="771" spans="2:13" x14ac:dyDescent="0.3">
      <c r="B771" s="5">
        <v>45352</v>
      </c>
      <c r="C771" s="4" t="s">
        <v>40</v>
      </c>
      <c r="D771" s="4" t="s">
        <v>37</v>
      </c>
      <c r="E771" s="4" t="s">
        <v>22</v>
      </c>
      <c r="F771" s="4" t="s">
        <v>18</v>
      </c>
      <c r="G771" s="6">
        <v>9</v>
      </c>
      <c r="H771" s="7">
        <v>138</v>
      </c>
      <c r="I771" s="8">
        <v>0.01</v>
      </c>
      <c r="J771" s="7">
        <v>1379.92</v>
      </c>
      <c r="K771" s="7">
        <v>103.71</v>
      </c>
      <c r="L771" s="7">
        <v>933.39</v>
      </c>
      <c r="M771" s="7">
        <v>106.46</v>
      </c>
    </row>
    <row r="772" spans="2:13" x14ac:dyDescent="0.3">
      <c r="B772" s="5">
        <v>45352</v>
      </c>
      <c r="C772" s="4" t="s">
        <v>40</v>
      </c>
      <c r="D772" s="4" t="s">
        <v>37</v>
      </c>
      <c r="E772" s="4" t="s">
        <v>22</v>
      </c>
      <c r="F772" s="4" t="s">
        <v>19</v>
      </c>
      <c r="G772" s="6">
        <v>8</v>
      </c>
      <c r="H772" s="7">
        <v>138</v>
      </c>
      <c r="I772" s="8">
        <v>0.01</v>
      </c>
      <c r="J772" s="7">
        <v>1225.3800000000001</v>
      </c>
      <c r="K772" s="7">
        <v>103.6</v>
      </c>
      <c r="L772" s="7">
        <v>828.8</v>
      </c>
      <c r="M772" s="7">
        <v>100.89</v>
      </c>
    </row>
    <row r="773" spans="2:13" x14ac:dyDescent="0.3">
      <c r="B773" s="5">
        <v>45352</v>
      </c>
      <c r="C773" s="4" t="s">
        <v>41</v>
      </c>
      <c r="D773" s="4" t="s">
        <v>42</v>
      </c>
      <c r="E773" s="4" t="s">
        <v>16</v>
      </c>
      <c r="F773" s="4" t="s">
        <v>17</v>
      </c>
      <c r="G773" s="6">
        <v>155</v>
      </c>
      <c r="H773" s="7">
        <v>188</v>
      </c>
      <c r="I773" s="8">
        <v>0.01</v>
      </c>
      <c r="J773" s="7">
        <v>28789.01</v>
      </c>
      <c r="K773" s="7">
        <v>109.26</v>
      </c>
      <c r="L773" s="7">
        <v>16935.3</v>
      </c>
      <c r="M773" s="7">
        <v>242.05</v>
      </c>
    </row>
    <row r="774" spans="2:13" x14ac:dyDescent="0.3">
      <c r="B774" s="5">
        <v>45352</v>
      </c>
      <c r="C774" s="4" t="s">
        <v>41</v>
      </c>
      <c r="D774" s="4" t="s">
        <v>42</v>
      </c>
      <c r="E774" s="4" t="s">
        <v>16</v>
      </c>
      <c r="F774" s="4" t="s">
        <v>18</v>
      </c>
      <c r="G774" s="6">
        <v>54</v>
      </c>
      <c r="H774" s="7">
        <v>188</v>
      </c>
      <c r="I774" s="8">
        <v>0.01</v>
      </c>
      <c r="J774" s="7">
        <v>9999.7199999999993</v>
      </c>
      <c r="K774" s="7">
        <v>109.15</v>
      </c>
      <c r="L774" s="7">
        <v>5894.1</v>
      </c>
      <c r="M774" s="7">
        <v>188.37</v>
      </c>
    </row>
    <row r="775" spans="2:13" x14ac:dyDescent="0.3">
      <c r="B775" s="5">
        <v>45352</v>
      </c>
      <c r="C775" s="4" t="s">
        <v>41</v>
      </c>
      <c r="D775" s="4" t="s">
        <v>42</v>
      </c>
      <c r="E775" s="4" t="s">
        <v>16</v>
      </c>
      <c r="F775" s="4" t="s">
        <v>19</v>
      </c>
      <c r="G775" s="6">
        <v>54</v>
      </c>
      <c r="H775" s="7">
        <v>188</v>
      </c>
      <c r="I775" s="8">
        <v>0.01</v>
      </c>
      <c r="J775" s="7">
        <v>10100.870000000001</v>
      </c>
      <c r="K775" s="7">
        <v>108.71</v>
      </c>
      <c r="L775" s="7">
        <v>5870.34</v>
      </c>
      <c r="M775" s="7">
        <v>213.97</v>
      </c>
    </row>
    <row r="776" spans="2:13" x14ac:dyDescent="0.3">
      <c r="B776" s="5">
        <v>45352</v>
      </c>
      <c r="C776" s="4" t="s">
        <v>41</v>
      </c>
      <c r="D776" s="4" t="s">
        <v>42</v>
      </c>
      <c r="E776" s="4" t="s">
        <v>20</v>
      </c>
      <c r="F776" s="4" t="s">
        <v>17</v>
      </c>
      <c r="G776" s="6">
        <v>98</v>
      </c>
      <c r="H776" s="7">
        <v>188</v>
      </c>
      <c r="I776" s="8">
        <v>0.02</v>
      </c>
      <c r="J776" s="7">
        <v>15985.31</v>
      </c>
      <c r="K776" s="7">
        <v>108.71</v>
      </c>
      <c r="L776" s="7">
        <v>10653.58</v>
      </c>
      <c r="M776" s="7">
        <v>159.94</v>
      </c>
    </row>
    <row r="777" spans="2:13" x14ac:dyDescent="0.3">
      <c r="B777" s="5">
        <v>45352</v>
      </c>
      <c r="C777" s="4" t="s">
        <v>41</v>
      </c>
      <c r="D777" s="4" t="s">
        <v>42</v>
      </c>
      <c r="E777" s="4" t="s">
        <v>20</v>
      </c>
      <c r="F777" s="4" t="s">
        <v>18</v>
      </c>
      <c r="G777" s="6">
        <v>37</v>
      </c>
      <c r="H777" s="7">
        <v>188</v>
      </c>
      <c r="I777" s="8">
        <v>0.03</v>
      </c>
      <c r="J777" s="7">
        <v>5925.4</v>
      </c>
      <c r="K777" s="7">
        <v>108.71</v>
      </c>
      <c r="L777" s="7">
        <v>4022.27</v>
      </c>
      <c r="M777" s="7">
        <v>129.07</v>
      </c>
    </row>
    <row r="778" spans="2:13" x14ac:dyDescent="0.3">
      <c r="B778" s="5">
        <v>45352</v>
      </c>
      <c r="C778" s="4" t="s">
        <v>41</v>
      </c>
      <c r="D778" s="4" t="s">
        <v>42</v>
      </c>
      <c r="E778" s="4" t="s">
        <v>20</v>
      </c>
      <c r="F778" s="4" t="s">
        <v>19</v>
      </c>
      <c r="G778" s="6">
        <v>37</v>
      </c>
      <c r="H778" s="7">
        <v>188</v>
      </c>
      <c r="I778" s="8">
        <v>0.01</v>
      </c>
      <c r="J778" s="7">
        <v>6047.95</v>
      </c>
      <c r="K778" s="7">
        <v>109.37</v>
      </c>
      <c r="L778" s="7">
        <v>4046.69</v>
      </c>
      <c r="M778" s="7">
        <v>148.19999999999999</v>
      </c>
    </row>
    <row r="779" spans="2:13" x14ac:dyDescent="0.3">
      <c r="B779" s="5">
        <v>45352</v>
      </c>
      <c r="C779" s="4" t="s">
        <v>41</v>
      </c>
      <c r="D779" s="4" t="s">
        <v>42</v>
      </c>
      <c r="E779" s="4" t="s">
        <v>21</v>
      </c>
      <c r="F779" s="4" t="s">
        <v>17</v>
      </c>
      <c r="G779" s="6">
        <v>62</v>
      </c>
      <c r="H779" s="7">
        <v>188</v>
      </c>
      <c r="I779" s="8">
        <v>0.01</v>
      </c>
      <c r="J779" s="7">
        <v>10918.32</v>
      </c>
      <c r="K779" s="7">
        <v>109.04</v>
      </c>
      <c r="L779" s="7">
        <v>6760.48</v>
      </c>
      <c r="M779" s="7">
        <v>98.9</v>
      </c>
    </row>
    <row r="780" spans="2:13" x14ac:dyDescent="0.3">
      <c r="B780" s="5">
        <v>45352</v>
      </c>
      <c r="C780" s="4" t="s">
        <v>41</v>
      </c>
      <c r="D780" s="4" t="s">
        <v>42</v>
      </c>
      <c r="E780" s="4" t="s">
        <v>21</v>
      </c>
      <c r="F780" s="4" t="s">
        <v>18</v>
      </c>
      <c r="G780" s="6">
        <v>22</v>
      </c>
      <c r="H780" s="7">
        <v>188</v>
      </c>
      <c r="I780" s="8">
        <v>0.01</v>
      </c>
      <c r="J780" s="7">
        <v>3913.46</v>
      </c>
      <c r="K780" s="7">
        <v>108.93</v>
      </c>
      <c r="L780" s="7">
        <v>2396.46</v>
      </c>
      <c r="M780" s="7">
        <v>72.78</v>
      </c>
    </row>
    <row r="781" spans="2:13" x14ac:dyDescent="0.3">
      <c r="B781" s="5">
        <v>45352</v>
      </c>
      <c r="C781" s="4" t="s">
        <v>41</v>
      </c>
      <c r="D781" s="4" t="s">
        <v>42</v>
      </c>
      <c r="E781" s="4" t="s">
        <v>21</v>
      </c>
      <c r="F781" s="4" t="s">
        <v>19</v>
      </c>
      <c r="G781" s="6">
        <v>23</v>
      </c>
      <c r="H781" s="7">
        <v>188</v>
      </c>
      <c r="I781" s="8">
        <v>0.01</v>
      </c>
      <c r="J781" s="7">
        <v>4054.55</v>
      </c>
      <c r="K781" s="7">
        <v>109.26</v>
      </c>
      <c r="L781" s="7">
        <v>2512.98</v>
      </c>
      <c r="M781" s="7">
        <v>92.12</v>
      </c>
    </row>
    <row r="782" spans="2:13" x14ac:dyDescent="0.3">
      <c r="B782" s="5">
        <v>45352</v>
      </c>
      <c r="C782" s="4" t="s">
        <v>41</v>
      </c>
      <c r="D782" s="4" t="s">
        <v>42</v>
      </c>
      <c r="E782" s="4" t="s">
        <v>22</v>
      </c>
      <c r="F782" s="4" t="s">
        <v>17</v>
      </c>
      <c r="G782" s="6">
        <v>28</v>
      </c>
      <c r="H782" s="7">
        <v>188</v>
      </c>
      <c r="I782" s="8">
        <v>0</v>
      </c>
      <c r="J782" s="7">
        <v>5866.24</v>
      </c>
      <c r="K782" s="7">
        <v>108.93</v>
      </c>
      <c r="L782" s="7">
        <v>3050.04</v>
      </c>
      <c r="M782" s="7">
        <v>287.61</v>
      </c>
    </row>
    <row r="783" spans="2:13" x14ac:dyDescent="0.3">
      <c r="B783" s="5">
        <v>45352</v>
      </c>
      <c r="C783" s="4" t="s">
        <v>41</v>
      </c>
      <c r="D783" s="4" t="s">
        <v>42</v>
      </c>
      <c r="E783" s="4" t="s">
        <v>22</v>
      </c>
      <c r="F783" s="4" t="s">
        <v>18</v>
      </c>
      <c r="G783" s="6">
        <v>10</v>
      </c>
      <c r="H783" s="7">
        <v>188</v>
      </c>
      <c r="I783" s="8">
        <v>0.01</v>
      </c>
      <c r="J783" s="7">
        <v>2080.33</v>
      </c>
      <c r="K783" s="7">
        <v>109.15</v>
      </c>
      <c r="L783" s="7">
        <v>1091.5</v>
      </c>
      <c r="M783" s="7">
        <v>121.74</v>
      </c>
    </row>
    <row r="784" spans="2:13" x14ac:dyDescent="0.3">
      <c r="B784" s="5">
        <v>45352</v>
      </c>
      <c r="C784" s="4" t="s">
        <v>41</v>
      </c>
      <c r="D784" s="4" t="s">
        <v>42</v>
      </c>
      <c r="E784" s="4" t="s">
        <v>22</v>
      </c>
      <c r="F784" s="4" t="s">
        <v>19</v>
      </c>
      <c r="G784" s="6">
        <v>10</v>
      </c>
      <c r="H784" s="7">
        <v>188</v>
      </c>
      <c r="I784" s="8">
        <v>0.01</v>
      </c>
      <c r="J784" s="7">
        <v>2080.33</v>
      </c>
      <c r="K784" s="7">
        <v>108.82</v>
      </c>
      <c r="L784" s="7">
        <v>1088.2</v>
      </c>
      <c r="M784" s="7">
        <v>125.86</v>
      </c>
    </row>
    <row r="785" spans="2:13" x14ac:dyDescent="0.3">
      <c r="B785" s="5">
        <v>45352</v>
      </c>
      <c r="C785" s="4" t="s">
        <v>43</v>
      </c>
      <c r="D785" s="4" t="s">
        <v>42</v>
      </c>
      <c r="E785" s="4" t="s">
        <v>16</v>
      </c>
      <c r="F785" s="4" t="s">
        <v>17</v>
      </c>
      <c r="G785" s="6">
        <v>137</v>
      </c>
      <c r="H785" s="7">
        <v>156</v>
      </c>
      <c r="I785" s="8">
        <v>0.01</v>
      </c>
      <c r="J785" s="7">
        <v>21180.04</v>
      </c>
      <c r="K785" s="7">
        <v>89.97</v>
      </c>
      <c r="L785" s="7">
        <v>12325.89</v>
      </c>
      <c r="M785" s="7">
        <v>219.64</v>
      </c>
    </row>
    <row r="786" spans="2:13" x14ac:dyDescent="0.3">
      <c r="B786" s="5">
        <v>45352</v>
      </c>
      <c r="C786" s="4" t="s">
        <v>43</v>
      </c>
      <c r="D786" s="4" t="s">
        <v>42</v>
      </c>
      <c r="E786" s="4" t="s">
        <v>16</v>
      </c>
      <c r="F786" s="4" t="s">
        <v>18</v>
      </c>
      <c r="G786" s="6">
        <v>47</v>
      </c>
      <c r="H786" s="7">
        <v>156</v>
      </c>
      <c r="I786" s="8">
        <v>0.01</v>
      </c>
      <c r="J786" s="7">
        <v>7251.52</v>
      </c>
      <c r="K786" s="7">
        <v>89.61</v>
      </c>
      <c r="L786" s="7">
        <v>4211.67</v>
      </c>
      <c r="M786" s="7">
        <v>160.12</v>
      </c>
    </row>
    <row r="787" spans="2:13" x14ac:dyDescent="0.3">
      <c r="B787" s="5">
        <v>45352</v>
      </c>
      <c r="C787" s="4" t="s">
        <v>43</v>
      </c>
      <c r="D787" s="4" t="s">
        <v>42</v>
      </c>
      <c r="E787" s="4" t="s">
        <v>16</v>
      </c>
      <c r="F787" s="4" t="s">
        <v>19</v>
      </c>
      <c r="G787" s="6">
        <v>50</v>
      </c>
      <c r="H787" s="7">
        <v>156</v>
      </c>
      <c r="I787" s="8">
        <v>0</v>
      </c>
      <c r="J787" s="7">
        <v>7753.27</v>
      </c>
      <c r="K787" s="7">
        <v>89.7</v>
      </c>
      <c r="L787" s="7">
        <v>4485</v>
      </c>
      <c r="M787" s="7">
        <v>198.12</v>
      </c>
    </row>
    <row r="788" spans="2:13" x14ac:dyDescent="0.3">
      <c r="B788" s="5">
        <v>45352</v>
      </c>
      <c r="C788" s="4" t="s">
        <v>43</v>
      </c>
      <c r="D788" s="4" t="s">
        <v>42</v>
      </c>
      <c r="E788" s="4" t="s">
        <v>20</v>
      </c>
      <c r="F788" s="4" t="s">
        <v>17</v>
      </c>
      <c r="G788" s="6">
        <v>93</v>
      </c>
      <c r="H788" s="7">
        <v>156</v>
      </c>
      <c r="I788" s="8">
        <v>0.01</v>
      </c>
      <c r="J788" s="7">
        <v>12626.83</v>
      </c>
      <c r="K788" s="7">
        <v>89.43</v>
      </c>
      <c r="L788" s="7">
        <v>8316.99</v>
      </c>
      <c r="M788" s="7">
        <v>152.82</v>
      </c>
    </row>
    <row r="789" spans="2:13" x14ac:dyDescent="0.3">
      <c r="B789" s="5">
        <v>45352</v>
      </c>
      <c r="C789" s="4" t="s">
        <v>43</v>
      </c>
      <c r="D789" s="4" t="s">
        <v>42</v>
      </c>
      <c r="E789" s="4" t="s">
        <v>20</v>
      </c>
      <c r="F789" s="4" t="s">
        <v>18</v>
      </c>
      <c r="G789" s="6">
        <v>31</v>
      </c>
      <c r="H789" s="7">
        <v>156</v>
      </c>
      <c r="I789" s="8">
        <v>0.01</v>
      </c>
      <c r="J789" s="7">
        <v>4221.43</v>
      </c>
      <c r="K789" s="7">
        <v>89.79</v>
      </c>
      <c r="L789" s="7">
        <v>2783.49</v>
      </c>
      <c r="M789" s="7">
        <v>103.08</v>
      </c>
    </row>
    <row r="790" spans="2:13" x14ac:dyDescent="0.3">
      <c r="B790" s="5">
        <v>45352</v>
      </c>
      <c r="C790" s="4" t="s">
        <v>43</v>
      </c>
      <c r="D790" s="4" t="s">
        <v>42</v>
      </c>
      <c r="E790" s="4" t="s">
        <v>20</v>
      </c>
      <c r="F790" s="4" t="s">
        <v>19</v>
      </c>
      <c r="G790" s="6">
        <v>31</v>
      </c>
      <c r="H790" s="7">
        <v>156</v>
      </c>
      <c r="I790" s="8">
        <v>0.02</v>
      </c>
      <c r="J790" s="7">
        <v>4166.3100000000004</v>
      </c>
      <c r="K790" s="7">
        <v>89.7</v>
      </c>
      <c r="L790" s="7">
        <v>2780.7</v>
      </c>
      <c r="M790" s="7">
        <v>117.51</v>
      </c>
    </row>
    <row r="791" spans="2:13" x14ac:dyDescent="0.3">
      <c r="B791" s="5">
        <v>45352</v>
      </c>
      <c r="C791" s="4" t="s">
        <v>43</v>
      </c>
      <c r="D791" s="4" t="s">
        <v>42</v>
      </c>
      <c r="E791" s="4" t="s">
        <v>21</v>
      </c>
      <c r="F791" s="4" t="s">
        <v>17</v>
      </c>
      <c r="G791" s="6">
        <v>56</v>
      </c>
      <c r="H791" s="7">
        <v>156</v>
      </c>
      <c r="I791" s="8">
        <v>0.01</v>
      </c>
      <c r="J791" s="7">
        <v>8191.31</v>
      </c>
      <c r="K791" s="7">
        <v>89.43</v>
      </c>
      <c r="L791" s="7">
        <v>5008.08</v>
      </c>
      <c r="M791" s="7">
        <v>90.59</v>
      </c>
    </row>
    <row r="792" spans="2:13" x14ac:dyDescent="0.3">
      <c r="B792" s="5">
        <v>45352</v>
      </c>
      <c r="C792" s="4" t="s">
        <v>43</v>
      </c>
      <c r="D792" s="4" t="s">
        <v>42</v>
      </c>
      <c r="E792" s="4" t="s">
        <v>21</v>
      </c>
      <c r="F792" s="4" t="s">
        <v>18</v>
      </c>
      <c r="G792" s="6">
        <v>20</v>
      </c>
      <c r="H792" s="7">
        <v>156</v>
      </c>
      <c r="I792" s="8">
        <v>0</v>
      </c>
      <c r="J792" s="7">
        <v>2969.92</v>
      </c>
      <c r="K792" s="7">
        <v>89.7</v>
      </c>
      <c r="L792" s="7">
        <v>1794</v>
      </c>
      <c r="M792" s="7">
        <v>70.040000000000006</v>
      </c>
    </row>
    <row r="793" spans="2:13" x14ac:dyDescent="0.3">
      <c r="B793" s="5">
        <v>45352</v>
      </c>
      <c r="C793" s="4" t="s">
        <v>43</v>
      </c>
      <c r="D793" s="4" t="s">
        <v>42</v>
      </c>
      <c r="E793" s="4" t="s">
        <v>21</v>
      </c>
      <c r="F793" s="4" t="s">
        <v>19</v>
      </c>
      <c r="G793" s="6">
        <v>19</v>
      </c>
      <c r="H793" s="7">
        <v>156</v>
      </c>
      <c r="I793" s="8">
        <v>0.01</v>
      </c>
      <c r="J793" s="7">
        <v>2776.34</v>
      </c>
      <c r="K793" s="7">
        <v>89.43</v>
      </c>
      <c r="L793" s="7">
        <v>1699.17</v>
      </c>
      <c r="M793" s="7">
        <v>73.88</v>
      </c>
    </row>
    <row r="794" spans="2:13" x14ac:dyDescent="0.3">
      <c r="B794" s="5">
        <v>45352</v>
      </c>
      <c r="C794" s="4" t="s">
        <v>43</v>
      </c>
      <c r="D794" s="4" t="s">
        <v>42</v>
      </c>
      <c r="E794" s="4" t="s">
        <v>22</v>
      </c>
      <c r="F794" s="4" t="s">
        <v>17</v>
      </c>
      <c r="G794" s="6">
        <v>25</v>
      </c>
      <c r="H794" s="7">
        <v>156</v>
      </c>
      <c r="I794" s="8">
        <v>0</v>
      </c>
      <c r="J794" s="7">
        <v>4350.53</v>
      </c>
      <c r="K794" s="7">
        <v>89.88</v>
      </c>
      <c r="L794" s="7">
        <v>2247</v>
      </c>
      <c r="M794" s="7">
        <v>254.02</v>
      </c>
    </row>
    <row r="795" spans="2:13" x14ac:dyDescent="0.3">
      <c r="B795" s="5">
        <v>45352</v>
      </c>
      <c r="C795" s="4" t="s">
        <v>43</v>
      </c>
      <c r="D795" s="4" t="s">
        <v>42</v>
      </c>
      <c r="E795" s="4" t="s">
        <v>22</v>
      </c>
      <c r="F795" s="4" t="s">
        <v>18</v>
      </c>
      <c r="G795" s="6">
        <v>9</v>
      </c>
      <c r="H795" s="7">
        <v>156</v>
      </c>
      <c r="I795" s="8">
        <v>0.01</v>
      </c>
      <c r="J795" s="7">
        <v>1570.88</v>
      </c>
      <c r="K795" s="7">
        <v>89.88</v>
      </c>
      <c r="L795" s="7">
        <v>808.92</v>
      </c>
      <c r="M795" s="7">
        <v>107.42</v>
      </c>
    </row>
    <row r="796" spans="2:13" x14ac:dyDescent="0.3">
      <c r="B796" s="5">
        <v>45352</v>
      </c>
      <c r="C796" s="4" t="s">
        <v>43</v>
      </c>
      <c r="D796" s="4" t="s">
        <v>42</v>
      </c>
      <c r="E796" s="4" t="s">
        <v>22</v>
      </c>
      <c r="F796" s="4" t="s">
        <v>19</v>
      </c>
      <c r="G796" s="6">
        <v>9</v>
      </c>
      <c r="H796" s="7">
        <v>156</v>
      </c>
      <c r="I796" s="8">
        <v>0</v>
      </c>
      <c r="J796" s="7">
        <v>1567.77</v>
      </c>
      <c r="K796" s="7">
        <v>89.97</v>
      </c>
      <c r="L796" s="7">
        <v>809.73</v>
      </c>
      <c r="M796" s="7">
        <v>113.27</v>
      </c>
    </row>
    <row r="797" spans="2:13" x14ac:dyDescent="0.3">
      <c r="B797" s="5">
        <v>45352</v>
      </c>
      <c r="C797" s="4" t="s">
        <v>44</v>
      </c>
      <c r="D797" s="4" t="s">
        <v>42</v>
      </c>
      <c r="E797" s="4" t="s">
        <v>16</v>
      </c>
      <c r="F797" s="4" t="s">
        <v>17</v>
      </c>
      <c r="G797" s="6">
        <v>66</v>
      </c>
      <c r="H797" s="7">
        <v>204</v>
      </c>
      <c r="I797" s="8">
        <v>0.01</v>
      </c>
      <c r="J797" s="7">
        <v>13302.43</v>
      </c>
      <c r="K797" s="7">
        <v>120.72</v>
      </c>
      <c r="L797" s="7">
        <v>7967.52</v>
      </c>
      <c r="M797" s="7">
        <v>106.76</v>
      </c>
    </row>
    <row r="798" spans="2:13" x14ac:dyDescent="0.3">
      <c r="B798" s="5">
        <v>45352</v>
      </c>
      <c r="C798" s="4" t="s">
        <v>44</v>
      </c>
      <c r="D798" s="4" t="s">
        <v>42</v>
      </c>
      <c r="E798" s="4" t="s">
        <v>16</v>
      </c>
      <c r="F798" s="4" t="s">
        <v>18</v>
      </c>
      <c r="G798" s="6">
        <v>24</v>
      </c>
      <c r="H798" s="7">
        <v>204</v>
      </c>
      <c r="I798" s="8">
        <v>0.01</v>
      </c>
      <c r="J798" s="7">
        <v>4856.79</v>
      </c>
      <c r="K798" s="7">
        <v>120.36</v>
      </c>
      <c r="L798" s="7">
        <v>2888.64</v>
      </c>
      <c r="M798" s="7">
        <v>80.540000000000006</v>
      </c>
    </row>
    <row r="799" spans="2:13" x14ac:dyDescent="0.3">
      <c r="B799" s="5">
        <v>45352</v>
      </c>
      <c r="C799" s="4" t="s">
        <v>44</v>
      </c>
      <c r="D799" s="4" t="s">
        <v>42</v>
      </c>
      <c r="E799" s="4" t="s">
        <v>16</v>
      </c>
      <c r="F799" s="4" t="s">
        <v>19</v>
      </c>
      <c r="G799" s="6">
        <v>24</v>
      </c>
      <c r="H799" s="7">
        <v>204</v>
      </c>
      <c r="I799" s="8">
        <v>0</v>
      </c>
      <c r="J799" s="7">
        <v>4871.55</v>
      </c>
      <c r="K799" s="7">
        <v>120.36</v>
      </c>
      <c r="L799" s="7">
        <v>2888.64</v>
      </c>
      <c r="M799" s="7">
        <v>93.6</v>
      </c>
    </row>
    <row r="800" spans="2:13" x14ac:dyDescent="0.3">
      <c r="B800" s="5">
        <v>45352</v>
      </c>
      <c r="C800" s="4" t="s">
        <v>44</v>
      </c>
      <c r="D800" s="4" t="s">
        <v>42</v>
      </c>
      <c r="E800" s="4" t="s">
        <v>20</v>
      </c>
      <c r="F800" s="4" t="s">
        <v>17</v>
      </c>
      <c r="G800" s="6">
        <v>46</v>
      </c>
      <c r="H800" s="7">
        <v>204</v>
      </c>
      <c r="I800" s="8">
        <v>0</v>
      </c>
      <c r="J800" s="7">
        <v>8241.34</v>
      </c>
      <c r="K800" s="7">
        <v>120</v>
      </c>
      <c r="L800" s="7">
        <v>5520</v>
      </c>
      <c r="M800" s="7">
        <v>71.98</v>
      </c>
    </row>
    <row r="801" spans="2:13" x14ac:dyDescent="0.3">
      <c r="B801" s="5">
        <v>45352</v>
      </c>
      <c r="C801" s="4" t="s">
        <v>44</v>
      </c>
      <c r="D801" s="4" t="s">
        <v>42</v>
      </c>
      <c r="E801" s="4" t="s">
        <v>20</v>
      </c>
      <c r="F801" s="4" t="s">
        <v>18</v>
      </c>
      <c r="G801" s="6">
        <v>17</v>
      </c>
      <c r="H801" s="7">
        <v>204</v>
      </c>
      <c r="I801" s="8">
        <v>0.04</v>
      </c>
      <c r="J801" s="7">
        <v>2930</v>
      </c>
      <c r="K801" s="7">
        <v>120.24</v>
      </c>
      <c r="L801" s="7">
        <v>2044.08</v>
      </c>
      <c r="M801" s="7">
        <v>56.82</v>
      </c>
    </row>
    <row r="802" spans="2:13" x14ac:dyDescent="0.3">
      <c r="B802" s="5">
        <v>45352</v>
      </c>
      <c r="C802" s="4" t="s">
        <v>44</v>
      </c>
      <c r="D802" s="4" t="s">
        <v>42</v>
      </c>
      <c r="E802" s="4" t="s">
        <v>20</v>
      </c>
      <c r="F802" s="4" t="s">
        <v>19</v>
      </c>
      <c r="G802" s="6">
        <v>17</v>
      </c>
      <c r="H802" s="7">
        <v>204</v>
      </c>
      <c r="I802" s="8">
        <v>0.02</v>
      </c>
      <c r="J802" s="7">
        <v>2987.75</v>
      </c>
      <c r="K802" s="7">
        <v>120.48</v>
      </c>
      <c r="L802" s="7">
        <v>2048.16</v>
      </c>
      <c r="M802" s="7">
        <v>66.03</v>
      </c>
    </row>
    <row r="803" spans="2:13" x14ac:dyDescent="0.3">
      <c r="B803" s="5">
        <v>45352</v>
      </c>
      <c r="C803" s="4" t="s">
        <v>44</v>
      </c>
      <c r="D803" s="4" t="s">
        <v>42</v>
      </c>
      <c r="E803" s="4" t="s">
        <v>21</v>
      </c>
      <c r="F803" s="4" t="s">
        <v>17</v>
      </c>
      <c r="G803" s="6">
        <v>29</v>
      </c>
      <c r="H803" s="7">
        <v>204</v>
      </c>
      <c r="I803" s="8">
        <v>0.01</v>
      </c>
      <c r="J803" s="7">
        <v>5563.78</v>
      </c>
      <c r="K803" s="7">
        <v>120.48</v>
      </c>
      <c r="L803" s="7">
        <v>3493.92</v>
      </c>
      <c r="M803" s="7">
        <v>45.89</v>
      </c>
    </row>
    <row r="804" spans="2:13" x14ac:dyDescent="0.3">
      <c r="B804" s="5">
        <v>45352</v>
      </c>
      <c r="C804" s="4" t="s">
        <v>44</v>
      </c>
      <c r="D804" s="4" t="s">
        <v>42</v>
      </c>
      <c r="E804" s="4" t="s">
        <v>21</v>
      </c>
      <c r="F804" s="4" t="s">
        <v>18</v>
      </c>
      <c r="G804" s="6">
        <v>11</v>
      </c>
      <c r="H804" s="7">
        <v>204</v>
      </c>
      <c r="I804" s="8">
        <v>0.01</v>
      </c>
      <c r="J804" s="7">
        <v>2112.5</v>
      </c>
      <c r="K804" s="7">
        <v>120</v>
      </c>
      <c r="L804" s="7">
        <v>1320</v>
      </c>
      <c r="M804" s="7">
        <v>36.32</v>
      </c>
    </row>
    <row r="805" spans="2:13" x14ac:dyDescent="0.3">
      <c r="B805" s="5">
        <v>45352</v>
      </c>
      <c r="C805" s="4" t="s">
        <v>44</v>
      </c>
      <c r="D805" s="4" t="s">
        <v>42</v>
      </c>
      <c r="E805" s="4" t="s">
        <v>21</v>
      </c>
      <c r="F805" s="4" t="s">
        <v>19</v>
      </c>
      <c r="G805" s="6">
        <v>10</v>
      </c>
      <c r="H805" s="7">
        <v>204</v>
      </c>
      <c r="I805" s="8">
        <v>0.01</v>
      </c>
      <c r="J805" s="7">
        <v>1908.96</v>
      </c>
      <c r="K805" s="7">
        <v>120.72</v>
      </c>
      <c r="L805" s="7">
        <v>1207.2</v>
      </c>
      <c r="M805" s="7">
        <v>40.090000000000003</v>
      </c>
    </row>
    <row r="806" spans="2:13" x14ac:dyDescent="0.3">
      <c r="B806" s="5">
        <v>45352</v>
      </c>
      <c r="C806" s="4" t="s">
        <v>44</v>
      </c>
      <c r="D806" s="4" t="s">
        <v>42</v>
      </c>
      <c r="E806" s="4" t="s">
        <v>22</v>
      </c>
      <c r="F806" s="4" t="s">
        <v>17</v>
      </c>
      <c r="G806" s="6">
        <v>12</v>
      </c>
      <c r="H806" s="7">
        <v>204</v>
      </c>
      <c r="I806" s="8">
        <v>0</v>
      </c>
      <c r="J806" s="7">
        <v>2733.53</v>
      </c>
      <c r="K806" s="7">
        <v>120</v>
      </c>
      <c r="L806" s="7">
        <v>1440</v>
      </c>
      <c r="M806" s="7">
        <v>123.26</v>
      </c>
    </row>
    <row r="807" spans="2:13" x14ac:dyDescent="0.3">
      <c r="B807" s="5">
        <v>45352</v>
      </c>
      <c r="C807" s="4" t="s">
        <v>44</v>
      </c>
      <c r="D807" s="4" t="s">
        <v>42</v>
      </c>
      <c r="E807" s="4" t="s">
        <v>22</v>
      </c>
      <c r="F807" s="4" t="s">
        <v>18</v>
      </c>
      <c r="G807" s="6">
        <v>5</v>
      </c>
      <c r="H807" s="7">
        <v>204</v>
      </c>
      <c r="I807" s="8">
        <v>0.01</v>
      </c>
      <c r="J807" s="7">
        <v>1129.8499999999999</v>
      </c>
      <c r="K807" s="7">
        <v>120</v>
      </c>
      <c r="L807" s="7">
        <v>600</v>
      </c>
      <c r="M807" s="7">
        <v>57.77</v>
      </c>
    </row>
    <row r="808" spans="2:13" x14ac:dyDescent="0.3">
      <c r="B808" s="5">
        <v>45352</v>
      </c>
      <c r="C808" s="4" t="s">
        <v>44</v>
      </c>
      <c r="D808" s="4" t="s">
        <v>42</v>
      </c>
      <c r="E808" s="4" t="s">
        <v>22</v>
      </c>
      <c r="F808" s="4" t="s">
        <v>19</v>
      </c>
      <c r="G808" s="6">
        <v>4</v>
      </c>
      <c r="H808" s="7">
        <v>204</v>
      </c>
      <c r="I808" s="8">
        <v>0.01</v>
      </c>
      <c r="J808" s="7">
        <v>906.62</v>
      </c>
      <c r="K808" s="7">
        <v>120.24</v>
      </c>
      <c r="L808" s="7">
        <v>480.96</v>
      </c>
      <c r="M808" s="7">
        <v>48.66</v>
      </c>
    </row>
    <row r="809" spans="2:13" x14ac:dyDescent="0.3">
      <c r="B809" s="5">
        <v>45352</v>
      </c>
      <c r="C809" s="4" t="s">
        <v>45</v>
      </c>
      <c r="D809" s="4" t="s">
        <v>42</v>
      </c>
      <c r="E809" s="4" t="s">
        <v>16</v>
      </c>
      <c r="F809" s="4" t="s">
        <v>17</v>
      </c>
      <c r="G809" s="6">
        <v>116</v>
      </c>
      <c r="H809" s="7">
        <v>96</v>
      </c>
      <c r="I809" s="8">
        <v>0.01</v>
      </c>
      <c r="J809" s="7">
        <v>11024.64</v>
      </c>
      <c r="K809" s="7">
        <v>54.72</v>
      </c>
      <c r="L809" s="7">
        <v>6347.52</v>
      </c>
      <c r="M809" s="7">
        <v>181.33</v>
      </c>
    </row>
    <row r="810" spans="2:13" x14ac:dyDescent="0.3">
      <c r="B810" s="5">
        <v>45352</v>
      </c>
      <c r="C810" s="4" t="s">
        <v>45</v>
      </c>
      <c r="D810" s="4" t="s">
        <v>42</v>
      </c>
      <c r="E810" s="4" t="s">
        <v>16</v>
      </c>
      <c r="F810" s="4" t="s">
        <v>18</v>
      </c>
      <c r="G810" s="6">
        <v>41</v>
      </c>
      <c r="H810" s="7">
        <v>96</v>
      </c>
      <c r="I810" s="8">
        <v>0.01</v>
      </c>
      <c r="J810" s="7">
        <v>3912.38</v>
      </c>
      <c r="K810" s="7">
        <v>54.83</v>
      </c>
      <c r="L810" s="7">
        <v>2248.0300000000002</v>
      </c>
      <c r="M810" s="7">
        <v>143.16</v>
      </c>
    </row>
    <row r="811" spans="2:13" x14ac:dyDescent="0.3">
      <c r="B811" s="5">
        <v>45352</v>
      </c>
      <c r="C811" s="4" t="s">
        <v>45</v>
      </c>
      <c r="D811" s="4" t="s">
        <v>42</v>
      </c>
      <c r="E811" s="4" t="s">
        <v>16</v>
      </c>
      <c r="F811" s="4" t="s">
        <v>19</v>
      </c>
      <c r="G811" s="6">
        <v>43</v>
      </c>
      <c r="H811" s="7">
        <v>96</v>
      </c>
      <c r="I811" s="8">
        <v>0.01</v>
      </c>
      <c r="J811" s="7">
        <v>4103.2</v>
      </c>
      <c r="K811" s="7">
        <v>54.67</v>
      </c>
      <c r="L811" s="7">
        <v>2350.81</v>
      </c>
      <c r="M811" s="7">
        <v>172.06</v>
      </c>
    </row>
    <row r="812" spans="2:13" x14ac:dyDescent="0.3">
      <c r="B812" s="5">
        <v>45352</v>
      </c>
      <c r="C812" s="4" t="s">
        <v>45</v>
      </c>
      <c r="D812" s="4" t="s">
        <v>42</v>
      </c>
      <c r="E812" s="4" t="s">
        <v>20</v>
      </c>
      <c r="F812" s="4" t="s">
        <v>17</v>
      </c>
      <c r="G812" s="6">
        <v>80</v>
      </c>
      <c r="H812" s="7">
        <v>96</v>
      </c>
      <c r="I812" s="8">
        <v>0.02</v>
      </c>
      <c r="J812" s="7">
        <v>6663.44</v>
      </c>
      <c r="K812" s="7">
        <v>54.83</v>
      </c>
      <c r="L812" s="7">
        <v>4386.3999999999996</v>
      </c>
      <c r="M812" s="7">
        <v>124.16</v>
      </c>
    </row>
    <row r="813" spans="2:13" x14ac:dyDescent="0.3">
      <c r="B813" s="5">
        <v>45352</v>
      </c>
      <c r="C813" s="4" t="s">
        <v>45</v>
      </c>
      <c r="D813" s="4" t="s">
        <v>42</v>
      </c>
      <c r="E813" s="4" t="s">
        <v>20</v>
      </c>
      <c r="F813" s="4" t="s">
        <v>18</v>
      </c>
      <c r="G813" s="6">
        <v>28</v>
      </c>
      <c r="H813" s="7">
        <v>96</v>
      </c>
      <c r="I813" s="8">
        <v>0.01</v>
      </c>
      <c r="J813" s="7">
        <v>2341.8200000000002</v>
      </c>
      <c r="K813" s="7">
        <v>54.61</v>
      </c>
      <c r="L813" s="7">
        <v>1529.08</v>
      </c>
      <c r="M813" s="7">
        <v>94.82</v>
      </c>
    </row>
    <row r="814" spans="2:13" x14ac:dyDescent="0.3">
      <c r="B814" s="5">
        <v>45352</v>
      </c>
      <c r="C814" s="4" t="s">
        <v>45</v>
      </c>
      <c r="D814" s="4" t="s">
        <v>42</v>
      </c>
      <c r="E814" s="4" t="s">
        <v>20</v>
      </c>
      <c r="F814" s="4" t="s">
        <v>19</v>
      </c>
      <c r="G814" s="6">
        <v>29</v>
      </c>
      <c r="H814" s="7">
        <v>96</v>
      </c>
      <c r="I814" s="8">
        <v>0</v>
      </c>
      <c r="J814" s="7">
        <v>2452.37</v>
      </c>
      <c r="K814" s="7">
        <v>54.72</v>
      </c>
      <c r="L814" s="7">
        <v>1586.88</v>
      </c>
      <c r="M814" s="7">
        <v>114.12</v>
      </c>
    </row>
    <row r="815" spans="2:13" x14ac:dyDescent="0.3">
      <c r="B815" s="5">
        <v>45352</v>
      </c>
      <c r="C815" s="4" t="s">
        <v>45</v>
      </c>
      <c r="D815" s="4" t="s">
        <v>42</v>
      </c>
      <c r="E815" s="4" t="s">
        <v>21</v>
      </c>
      <c r="F815" s="4" t="s">
        <v>17</v>
      </c>
      <c r="G815" s="6">
        <v>49</v>
      </c>
      <c r="H815" s="7">
        <v>96</v>
      </c>
      <c r="I815" s="8">
        <v>0</v>
      </c>
      <c r="J815" s="7">
        <v>4482.1899999999996</v>
      </c>
      <c r="K815" s="7">
        <v>54.61</v>
      </c>
      <c r="L815" s="7">
        <v>2675.89</v>
      </c>
      <c r="M815" s="7">
        <v>79.73</v>
      </c>
    </row>
    <row r="816" spans="2:13" x14ac:dyDescent="0.3">
      <c r="B816" s="5">
        <v>45352</v>
      </c>
      <c r="C816" s="4" t="s">
        <v>45</v>
      </c>
      <c r="D816" s="4" t="s">
        <v>42</v>
      </c>
      <c r="E816" s="4" t="s">
        <v>21</v>
      </c>
      <c r="F816" s="4" t="s">
        <v>18</v>
      </c>
      <c r="G816" s="6">
        <v>17</v>
      </c>
      <c r="H816" s="7">
        <v>96</v>
      </c>
      <c r="I816" s="8">
        <v>0.01</v>
      </c>
      <c r="J816" s="7">
        <v>1534.91</v>
      </c>
      <c r="K816" s="7">
        <v>54.77</v>
      </c>
      <c r="L816" s="7">
        <v>931.09</v>
      </c>
      <c r="M816" s="7">
        <v>57.8</v>
      </c>
    </row>
    <row r="817" spans="2:13" x14ac:dyDescent="0.3">
      <c r="B817" s="5">
        <v>45352</v>
      </c>
      <c r="C817" s="4" t="s">
        <v>45</v>
      </c>
      <c r="D817" s="4" t="s">
        <v>42</v>
      </c>
      <c r="E817" s="4" t="s">
        <v>21</v>
      </c>
      <c r="F817" s="4" t="s">
        <v>19</v>
      </c>
      <c r="G817" s="6">
        <v>17</v>
      </c>
      <c r="H817" s="7">
        <v>96</v>
      </c>
      <c r="I817" s="8">
        <v>0</v>
      </c>
      <c r="J817" s="7">
        <v>1544.2</v>
      </c>
      <c r="K817" s="7">
        <v>54.56</v>
      </c>
      <c r="L817" s="7">
        <v>927.52</v>
      </c>
      <c r="M817" s="7">
        <v>64.91</v>
      </c>
    </row>
    <row r="818" spans="2:13" x14ac:dyDescent="0.3">
      <c r="B818" s="5">
        <v>45352</v>
      </c>
      <c r="C818" s="4" t="s">
        <v>45</v>
      </c>
      <c r="D818" s="4" t="s">
        <v>42</v>
      </c>
      <c r="E818" s="4" t="s">
        <v>22</v>
      </c>
      <c r="F818" s="4" t="s">
        <v>17</v>
      </c>
      <c r="G818" s="6">
        <v>21</v>
      </c>
      <c r="H818" s="7">
        <v>96</v>
      </c>
      <c r="I818" s="8">
        <v>0.01</v>
      </c>
      <c r="J818" s="7">
        <v>2228.54</v>
      </c>
      <c r="K818" s="7">
        <v>54.61</v>
      </c>
      <c r="L818" s="7">
        <v>1146.81</v>
      </c>
      <c r="M818" s="7">
        <v>208.28</v>
      </c>
    </row>
    <row r="819" spans="2:13" x14ac:dyDescent="0.3">
      <c r="B819" s="5">
        <v>45352</v>
      </c>
      <c r="C819" s="4" t="s">
        <v>45</v>
      </c>
      <c r="D819" s="4" t="s">
        <v>42</v>
      </c>
      <c r="E819" s="4" t="s">
        <v>22</v>
      </c>
      <c r="F819" s="4" t="s">
        <v>18</v>
      </c>
      <c r="G819" s="6">
        <v>8</v>
      </c>
      <c r="H819" s="7">
        <v>96</v>
      </c>
      <c r="I819" s="8">
        <v>0</v>
      </c>
      <c r="J819" s="7">
        <v>861.02</v>
      </c>
      <c r="K819" s="7">
        <v>54.67</v>
      </c>
      <c r="L819" s="7">
        <v>437.36</v>
      </c>
      <c r="M819" s="7">
        <v>94.53</v>
      </c>
    </row>
    <row r="820" spans="2:13" x14ac:dyDescent="0.3">
      <c r="B820" s="5">
        <v>45352</v>
      </c>
      <c r="C820" s="4" t="s">
        <v>45</v>
      </c>
      <c r="D820" s="4" t="s">
        <v>42</v>
      </c>
      <c r="E820" s="4" t="s">
        <v>22</v>
      </c>
      <c r="F820" s="4" t="s">
        <v>19</v>
      </c>
      <c r="G820" s="6">
        <v>8</v>
      </c>
      <c r="H820" s="7">
        <v>96</v>
      </c>
      <c r="I820" s="8">
        <v>0.01</v>
      </c>
      <c r="J820" s="7">
        <v>848.13</v>
      </c>
      <c r="K820" s="7">
        <v>54.88</v>
      </c>
      <c r="L820" s="7">
        <v>439.04</v>
      </c>
      <c r="M820" s="7">
        <v>97.12</v>
      </c>
    </row>
    <row r="821" spans="2:13" x14ac:dyDescent="0.3">
      <c r="B821" s="5">
        <v>45352</v>
      </c>
      <c r="C821" s="4" t="s">
        <v>46</v>
      </c>
      <c r="D821" s="4" t="s">
        <v>47</v>
      </c>
      <c r="E821" s="4" t="s">
        <v>16</v>
      </c>
      <c r="F821" s="4" t="s">
        <v>17</v>
      </c>
      <c r="G821" s="6">
        <v>195</v>
      </c>
      <c r="H821" s="7">
        <v>142</v>
      </c>
      <c r="I821" s="8">
        <v>0.01</v>
      </c>
      <c r="J821" s="7">
        <v>27303</v>
      </c>
      <c r="K821" s="7">
        <v>88.13</v>
      </c>
      <c r="L821" s="7">
        <v>17185.349999999999</v>
      </c>
      <c r="M821" s="7">
        <v>307.94</v>
      </c>
    </row>
    <row r="822" spans="2:13" x14ac:dyDescent="0.3">
      <c r="B822" s="5">
        <v>45352</v>
      </c>
      <c r="C822" s="4" t="s">
        <v>46</v>
      </c>
      <c r="D822" s="4" t="s">
        <v>47</v>
      </c>
      <c r="E822" s="4" t="s">
        <v>16</v>
      </c>
      <c r="F822" s="4" t="s">
        <v>18</v>
      </c>
      <c r="G822" s="6">
        <v>75</v>
      </c>
      <c r="H822" s="7">
        <v>142</v>
      </c>
      <c r="I822" s="8">
        <v>0</v>
      </c>
      <c r="J822" s="7">
        <v>10681.91</v>
      </c>
      <c r="K822" s="7">
        <v>88.22</v>
      </c>
      <c r="L822" s="7">
        <v>6616.5</v>
      </c>
      <c r="M822" s="7">
        <v>261.38</v>
      </c>
    </row>
    <row r="823" spans="2:13" x14ac:dyDescent="0.3">
      <c r="B823" s="5">
        <v>45352</v>
      </c>
      <c r="C823" s="4" t="s">
        <v>46</v>
      </c>
      <c r="D823" s="4" t="s">
        <v>47</v>
      </c>
      <c r="E823" s="4" t="s">
        <v>16</v>
      </c>
      <c r="F823" s="4" t="s">
        <v>19</v>
      </c>
      <c r="G823" s="6">
        <v>71</v>
      </c>
      <c r="H823" s="7">
        <v>142</v>
      </c>
      <c r="I823" s="8">
        <v>0.01</v>
      </c>
      <c r="J823" s="7">
        <v>9961.1299999999992</v>
      </c>
      <c r="K823" s="7">
        <v>88.13</v>
      </c>
      <c r="L823" s="7">
        <v>6257.23</v>
      </c>
      <c r="M823" s="7">
        <v>283.82</v>
      </c>
    </row>
    <row r="824" spans="2:13" x14ac:dyDescent="0.3">
      <c r="B824" s="5">
        <v>45352</v>
      </c>
      <c r="C824" s="4" t="s">
        <v>46</v>
      </c>
      <c r="D824" s="4" t="s">
        <v>47</v>
      </c>
      <c r="E824" s="4" t="s">
        <v>20</v>
      </c>
      <c r="F824" s="4" t="s">
        <v>17</v>
      </c>
      <c r="G824" s="6">
        <v>132</v>
      </c>
      <c r="H824" s="7">
        <v>142</v>
      </c>
      <c r="I824" s="8">
        <v>0.03</v>
      </c>
      <c r="J824" s="7">
        <v>15919.45</v>
      </c>
      <c r="K824" s="7">
        <v>88.22</v>
      </c>
      <c r="L824" s="7">
        <v>11645.04</v>
      </c>
      <c r="M824" s="7">
        <v>214.79</v>
      </c>
    </row>
    <row r="825" spans="2:13" x14ac:dyDescent="0.3">
      <c r="B825" s="5">
        <v>45352</v>
      </c>
      <c r="C825" s="4" t="s">
        <v>46</v>
      </c>
      <c r="D825" s="4" t="s">
        <v>47</v>
      </c>
      <c r="E825" s="4" t="s">
        <v>20</v>
      </c>
      <c r="F825" s="4" t="s">
        <v>18</v>
      </c>
      <c r="G825" s="6">
        <v>50</v>
      </c>
      <c r="H825" s="7">
        <v>142</v>
      </c>
      <c r="I825" s="8">
        <v>0.02</v>
      </c>
      <c r="J825" s="7">
        <v>6154.18</v>
      </c>
      <c r="K825" s="7">
        <v>88.13</v>
      </c>
      <c r="L825" s="7">
        <v>4406.5</v>
      </c>
      <c r="M825" s="7">
        <v>170.51</v>
      </c>
    </row>
    <row r="826" spans="2:13" x14ac:dyDescent="0.3">
      <c r="B826" s="5">
        <v>45352</v>
      </c>
      <c r="C826" s="4" t="s">
        <v>46</v>
      </c>
      <c r="D826" s="4" t="s">
        <v>47</v>
      </c>
      <c r="E826" s="4" t="s">
        <v>20</v>
      </c>
      <c r="F826" s="4" t="s">
        <v>19</v>
      </c>
      <c r="G826" s="6">
        <v>50</v>
      </c>
      <c r="H826" s="7">
        <v>142</v>
      </c>
      <c r="I826" s="8">
        <v>0.01</v>
      </c>
      <c r="J826" s="7">
        <v>6216.54</v>
      </c>
      <c r="K826" s="7">
        <v>88.22</v>
      </c>
      <c r="L826" s="7">
        <v>4411</v>
      </c>
      <c r="M826" s="7">
        <v>199.87</v>
      </c>
    </row>
    <row r="827" spans="2:13" x14ac:dyDescent="0.3">
      <c r="B827" s="5">
        <v>45352</v>
      </c>
      <c r="C827" s="4" t="s">
        <v>46</v>
      </c>
      <c r="D827" s="4" t="s">
        <v>47</v>
      </c>
      <c r="E827" s="4" t="s">
        <v>21</v>
      </c>
      <c r="F827" s="4" t="s">
        <v>17</v>
      </c>
      <c r="G827" s="6">
        <v>84</v>
      </c>
      <c r="H827" s="7">
        <v>142</v>
      </c>
      <c r="I827" s="8">
        <v>0</v>
      </c>
      <c r="J827" s="7">
        <v>11331.59</v>
      </c>
      <c r="K827" s="7">
        <v>88.13</v>
      </c>
      <c r="L827" s="7">
        <v>7402.92</v>
      </c>
      <c r="M827" s="7">
        <v>136.82</v>
      </c>
    </row>
    <row r="828" spans="2:13" x14ac:dyDescent="0.3">
      <c r="B828" s="5">
        <v>45352</v>
      </c>
      <c r="C828" s="4" t="s">
        <v>46</v>
      </c>
      <c r="D828" s="4" t="s">
        <v>47</v>
      </c>
      <c r="E828" s="4" t="s">
        <v>21</v>
      </c>
      <c r="F828" s="4" t="s">
        <v>18</v>
      </c>
      <c r="G828" s="6">
        <v>30</v>
      </c>
      <c r="H828" s="7">
        <v>142</v>
      </c>
      <c r="I828" s="8">
        <v>0.01</v>
      </c>
      <c r="J828" s="7">
        <v>4018.55</v>
      </c>
      <c r="K828" s="7">
        <v>88.04</v>
      </c>
      <c r="L828" s="7">
        <v>2641.2</v>
      </c>
      <c r="M828" s="7">
        <v>102.2</v>
      </c>
    </row>
    <row r="829" spans="2:13" x14ac:dyDescent="0.3">
      <c r="B829" s="5">
        <v>45352</v>
      </c>
      <c r="C829" s="4" t="s">
        <v>46</v>
      </c>
      <c r="D829" s="4" t="s">
        <v>47</v>
      </c>
      <c r="E829" s="4" t="s">
        <v>21</v>
      </c>
      <c r="F829" s="4" t="s">
        <v>19</v>
      </c>
      <c r="G829" s="6">
        <v>30</v>
      </c>
      <c r="H829" s="7">
        <v>142</v>
      </c>
      <c r="I829" s="8">
        <v>0.01</v>
      </c>
      <c r="J829" s="7">
        <v>4006.61</v>
      </c>
      <c r="K829" s="7">
        <v>88.22</v>
      </c>
      <c r="L829" s="7">
        <v>2646.6</v>
      </c>
      <c r="M829" s="7">
        <v>115.71</v>
      </c>
    </row>
    <row r="830" spans="2:13" x14ac:dyDescent="0.3">
      <c r="B830" s="5">
        <v>45352</v>
      </c>
      <c r="C830" s="4" t="s">
        <v>46</v>
      </c>
      <c r="D830" s="4" t="s">
        <v>47</v>
      </c>
      <c r="E830" s="4" t="s">
        <v>22</v>
      </c>
      <c r="F830" s="4" t="s">
        <v>17</v>
      </c>
      <c r="G830" s="6">
        <v>38</v>
      </c>
      <c r="H830" s="7">
        <v>142</v>
      </c>
      <c r="I830" s="8">
        <v>0.01</v>
      </c>
      <c r="J830" s="7">
        <v>5958.99</v>
      </c>
      <c r="K830" s="7">
        <v>88.04</v>
      </c>
      <c r="L830" s="7">
        <v>3345.52</v>
      </c>
      <c r="M830" s="7">
        <v>383.42</v>
      </c>
    </row>
    <row r="831" spans="2:13" x14ac:dyDescent="0.3">
      <c r="B831" s="5">
        <v>45352</v>
      </c>
      <c r="C831" s="4" t="s">
        <v>46</v>
      </c>
      <c r="D831" s="4" t="s">
        <v>47</v>
      </c>
      <c r="E831" s="4" t="s">
        <v>22</v>
      </c>
      <c r="F831" s="4" t="s">
        <v>18</v>
      </c>
      <c r="G831" s="6">
        <v>13</v>
      </c>
      <c r="H831" s="7">
        <v>142</v>
      </c>
      <c r="I831" s="8">
        <v>0</v>
      </c>
      <c r="J831" s="7">
        <v>2073.71</v>
      </c>
      <c r="K831" s="7">
        <v>87.95</v>
      </c>
      <c r="L831" s="7">
        <v>1143.3499999999999</v>
      </c>
      <c r="M831" s="7">
        <v>157.18</v>
      </c>
    </row>
    <row r="832" spans="2:13" x14ac:dyDescent="0.3">
      <c r="B832" s="5">
        <v>45352</v>
      </c>
      <c r="C832" s="4" t="s">
        <v>46</v>
      </c>
      <c r="D832" s="4" t="s">
        <v>47</v>
      </c>
      <c r="E832" s="4" t="s">
        <v>22</v>
      </c>
      <c r="F832" s="4" t="s">
        <v>19</v>
      </c>
      <c r="G832" s="6">
        <v>13</v>
      </c>
      <c r="H832" s="7">
        <v>142</v>
      </c>
      <c r="I832" s="8">
        <v>0.01</v>
      </c>
      <c r="J832" s="7">
        <v>2059.23</v>
      </c>
      <c r="K832" s="7">
        <v>87.78</v>
      </c>
      <c r="L832" s="7">
        <v>1141.1400000000001</v>
      </c>
      <c r="M832" s="7">
        <v>158.30000000000001</v>
      </c>
    </row>
    <row r="833" spans="2:13" x14ac:dyDescent="0.3">
      <c r="B833" s="5">
        <v>45352</v>
      </c>
      <c r="C833" s="4" t="s">
        <v>48</v>
      </c>
      <c r="D833" s="4" t="s">
        <v>47</v>
      </c>
      <c r="E833" s="4" t="s">
        <v>16</v>
      </c>
      <c r="F833" s="4" t="s">
        <v>17</v>
      </c>
      <c r="G833" s="6">
        <v>173</v>
      </c>
      <c r="H833" s="7">
        <v>118</v>
      </c>
      <c r="I833" s="8">
        <v>0.01</v>
      </c>
      <c r="J833" s="7">
        <v>20108.080000000002</v>
      </c>
      <c r="K833" s="7">
        <v>72.349999999999994</v>
      </c>
      <c r="L833" s="7">
        <v>12516.55</v>
      </c>
      <c r="M833" s="7">
        <v>270.99</v>
      </c>
    </row>
    <row r="834" spans="2:13" x14ac:dyDescent="0.3">
      <c r="B834" s="5">
        <v>45352</v>
      </c>
      <c r="C834" s="4" t="s">
        <v>48</v>
      </c>
      <c r="D834" s="4" t="s">
        <v>47</v>
      </c>
      <c r="E834" s="4" t="s">
        <v>16</v>
      </c>
      <c r="F834" s="4" t="s">
        <v>18</v>
      </c>
      <c r="G834" s="6">
        <v>61</v>
      </c>
      <c r="H834" s="7">
        <v>118</v>
      </c>
      <c r="I834" s="8">
        <v>0.01</v>
      </c>
      <c r="J834" s="7">
        <v>7097.52</v>
      </c>
      <c r="K834" s="7">
        <v>72.790000000000006</v>
      </c>
      <c r="L834" s="7">
        <v>4440.1899999999996</v>
      </c>
      <c r="M834" s="7">
        <v>205.95</v>
      </c>
    </row>
    <row r="835" spans="2:13" x14ac:dyDescent="0.3">
      <c r="B835" s="5">
        <v>45352</v>
      </c>
      <c r="C835" s="4" t="s">
        <v>48</v>
      </c>
      <c r="D835" s="4" t="s">
        <v>47</v>
      </c>
      <c r="E835" s="4" t="s">
        <v>16</v>
      </c>
      <c r="F835" s="4" t="s">
        <v>19</v>
      </c>
      <c r="G835" s="6">
        <v>65</v>
      </c>
      <c r="H835" s="7">
        <v>118</v>
      </c>
      <c r="I835" s="8">
        <v>0</v>
      </c>
      <c r="J835" s="7">
        <v>7654.66</v>
      </c>
      <c r="K835" s="7">
        <v>72.569999999999993</v>
      </c>
      <c r="L835" s="7">
        <v>4717.05</v>
      </c>
      <c r="M835" s="7">
        <v>256.8</v>
      </c>
    </row>
    <row r="836" spans="2:13" x14ac:dyDescent="0.3">
      <c r="B836" s="5">
        <v>45352</v>
      </c>
      <c r="C836" s="4" t="s">
        <v>48</v>
      </c>
      <c r="D836" s="4" t="s">
        <v>47</v>
      </c>
      <c r="E836" s="4" t="s">
        <v>20</v>
      </c>
      <c r="F836" s="4" t="s">
        <v>17</v>
      </c>
      <c r="G836" s="6">
        <v>116</v>
      </c>
      <c r="H836" s="7">
        <v>118</v>
      </c>
      <c r="I836" s="8">
        <v>0.01</v>
      </c>
      <c r="J836" s="7">
        <v>11973.08</v>
      </c>
      <c r="K836" s="7">
        <v>72.5</v>
      </c>
      <c r="L836" s="7">
        <v>8410</v>
      </c>
      <c r="M836" s="7">
        <v>187.46</v>
      </c>
    </row>
    <row r="837" spans="2:13" x14ac:dyDescent="0.3">
      <c r="B837" s="5">
        <v>45352</v>
      </c>
      <c r="C837" s="4" t="s">
        <v>48</v>
      </c>
      <c r="D837" s="4" t="s">
        <v>47</v>
      </c>
      <c r="E837" s="4" t="s">
        <v>20</v>
      </c>
      <c r="F837" s="4" t="s">
        <v>18</v>
      </c>
      <c r="G837" s="6">
        <v>44</v>
      </c>
      <c r="H837" s="7">
        <v>118</v>
      </c>
      <c r="I837" s="8">
        <v>0.02</v>
      </c>
      <c r="J837" s="7">
        <v>4473.32</v>
      </c>
      <c r="K837" s="7">
        <v>72.569999999999993</v>
      </c>
      <c r="L837" s="7">
        <v>3193.08</v>
      </c>
      <c r="M837" s="7">
        <v>148.25</v>
      </c>
    </row>
    <row r="838" spans="2:13" x14ac:dyDescent="0.3">
      <c r="B838" s="5">
        <v>45352</v>
      </c>
      <c r="C838" s="4" t="s">
        <v>48</v>
      </c>
      <c r="D838" s="4" t="s">
        <v>47</v>
      </c>
      <c r="E838" s="4" t="s">
        <v>20</v>
      </c>
      <c r="F838" s="4" t="s">
        <v>19</v>
      </c>
      <c r="G838" s="6">
        <v>42</v>
      </c>
      <c r="H838" s="7">
        <v>118</v>
      </c>
      <c r="I838" s="8">
        <v>0.02</v>
      </c>
      <c r="J838" s="7">
        <v>4291.1499999999996</v>
      </c>
      <c r="K838" s="7">
        <v>72.72</v>
      </c>
      <c r="L838" s="7">
        <v>3054.24</v>
      </c>
      <c r="M838" s="7">
        <v>167.24</v>
      </c>
    </row>
    <row r="839" spans="2:13" x14ac:dyDescent="0.3">
      <c r="B839" s="5">
        <v>45352</v>
      </c>
      <c r="C839" s="4" t="s">
        <v>48</v>
      </c>
      <c r="D839" s="4" t="s">
        <v>47</v>
      </c>
      <c r="E839" s="4" t="s">
        <v>21</v>
      </c>
      <c r="F839" s="4" t="s">
        <v>17</v>
      </c>
      <c r="G839" s="6">
        <v>71</v>
      </c>
      <c r="H839" s="7">
        <v>118</v>
      </c>
      <c r="I839" s="8">
        <v>0.01</v>
      </c>
      <c r="J839" s="7">
        <v>7863.68</v>
      </c>
      <c r="K839" s="7">
        <v>72.790000000000006</v>
      </c>
      <c r="L839" s="7">
        <v>5168.09</v>
      </c>
      <c r="M839" s="7">
        <v>114.85</v>
      </c>
    </row>
    <row r="840" spans="2:13" x14ac:dyDescent="0.3">
      <c r="B840" s="5">
        <v>45352</v>
      </c>
      <c r="C840" s="4" t="s">
        <v>48</v>
      </c>
      <c r="D840" s="4" t="s">
        <v>47</v>
      </c>
      <c r="E840" s="4" t="s">
        <v>21</v>
      </c>
      <c r="F840" s="4" t="s">
        <v>18</v>
      </c>
      <c r="G840" s="6">
        <v>26</v>
      </c>
      <c r="H840" s="7">
        <v>118</v>
      </c>
      <c r="I840" s="8">
        <v>0.01</v>
      </c>
      <c r="J840" s="7">
        <v>2876.82</v>
      </c>
      <c r="K840" s="7">
        <v>72.790000000000006</v>
      </c>
      <c r="L840" s="7">
        <v>1892.54</v>
      </c>
      <c r="M840" s="7">
        <v>87.43</v>
      </c>
    </row>
    <row r="841" spans="2:13" x14ac:dyDescent="0.3">
      <c r="B841" s="5">
        <v>45352</v>
      </c>
      <c r="C841" s="4" t="s">
        <v>48</v>
      </c>
      <c r="D841" s="4" t="s">
        <v>47</v>
      </c>
      <c r="E841" s="4" t="s">
        <v>21</v>
      </c>
      <c r="F841" s="4" t="s">
        <v>19</v>
      </c>
      <c r="G841" s="6">
        <v>25</v>
      </c>
      <c r="H841" s="7">
        <v>118</v>
      </c>
      <c r="I841" s="8">
        <v>0.01</v>
      </c>
      <c r="J841" s="7">
        <v>2766.1</v>
      </c>
      <c r="K841" s="7">
        <v>72.72</v>
      </c>
      <c r="L841" s="7">
        <v>1818</v>
      </c>
      <c r="M841" s="7">
        <v>98.96</v>
      </c>
    </row>
    <row r="842" spans="2:13" x14ac:dyDescent="0.3">
      <c r="B842" s="5">
        <v>45352</v>
      </c>
      <c r="C842" s="4" t="s">
        <v>48</v>
      </c>
      <c r="D842" s="4" t="s">
        <v>47</v>
      </c>
      <c r="E842" s="4" t="s">
        <v>22</v>
      </c>
      <c r="F842" s="4" t="s">
        <v>17</v>
      </c>
      <c r="G842" s="6">
        <v>31</v>
      </c>
      <c r="H842" s="7">
        <v>118</v>
      </c>
      <c r="I842" s="8">
        <v>0.01</v>
      </c>
      <c r="J842" s="7">
        <v>4076.42</v>
      </c>
      <c r="K842" s="7">
        <v>72.42</v>
      </c>
      <c r="L842" s="7">
        <v>2245.02</v>
      </c>
      <c r="M842" s="7">
        <v>315.60000000000002</v>
      </c>
    </row>
    <row r="843" spans="2:13" x14ac:dyDescent="0.3">
      <c r="B843" s="5">
        <v>45352</v>
      </c>
      <c r="C843" s="4" t="s">
        <v>48</v>
      </c>
      <c r="D843" s="4" t="s">
        <v>47</v>
      </c>
      <c r="E843" s="4" t="s">
        <v>22</v>
      </c>
      <c r="F843" s="4" t="s">
        <v>18</v>
      </c>
      <c r="G843" s="6">
        <v>11</v>
      </c>
      <c r="H843" s="7">
        <v>118</v>
      </c>
      <c r="I843" s="8">
        <v>0.01</v>
      </c>
      <c r="J843" s="7">
        <v>1446.49</v>
      </c>
      <c r="K843" s="7">
        <v>72.5</v>
      </c>
      <c r="L843" s="7">
        <v>797.5</v>
      </c>
      <c r="M843" s="7">
        <v>133.26</v>
      </c>
    </row>
    <row r="844" spans="2:13" x14ac:dyDescent="0.3">
      <c r="B844" s="5">
        <v>45352</v>
      </c>
      <c r="C844" s="4" t="s">
        <v>48</v>
      </c>
      <c r="D844" s="4" t="s">
        <v>47</v>
      </c>
      <c r="E844" s="4" t="s">
        <v>22</v>
      </c>
      <c r="F844" s="4" t="s">
        <v>19</v>
      </c>
      <c r="G844" s="6">
        <v>12</v>
      </c>
      <c r="H844" s="7">
        <v>118</v>
      </c>
      <c r="I844" s="8">
        <v>0.01</v>
      </c>
      <c r="J844" s="7">
        <v>1574.79</v>
      </c>
      <c r="K844" s="7">
        <v>72.64</v>
      </c>
      <c r="L844" s="7">
        <v>871.68</v>
      </c>
      <c r="M844" s="7">
        <v>151.91999999999999</v>
      </c>
    </row>
    <row r="845" spans="2:13" x14ac:dyDescent="0.3">
      <c r="B845" s="5">
        <v>45352</v>
      </c>
      <c r="C845" s="4" t="s">
        <v>49</v>
      </c>
      <c r="D845" s="4" t="s">
        <v>47</v>
      </c>
      <c r="E845" s="4" t="s">
        <v>16</v>
      </c>
      <c r="F845" s="4" t="s">
        <v>17</v>
      </c>
      <c r="G845" s="6">
        <v>93</v>
      </c>
      <c r="H845" s="7">
        <v>236</v>
      </c>
      <c r="I845" s="8">
        <v>0.01</v>
      </c>
      <c r="J845" s="7">
        <v>21749.68</v>
      </c>
      <c r="K845" s="7">
        <v>148.68</v>
      </c>
      <c r="L845" s="7">
        <v>13827.24</v>
      </c>
      <c r="M845" s="7">
        <v>146.41999999999999</v>
      </c>
    </row>
    <row r="846" spans="2:13" x14ac:dyDescent="0.3">
      <c r="B846" s="5">
        <v>45352</v>
      </c>
      <c r="C846" s="4" t="s">
        <v>49</v>
      </c>
      <c r="D846" s="4" t="s">
        <v>47</v>
      </c>
      <c r="E846" s="4" t="s">
        <v>16</v>
      </c>
      <c r="F846" s="4" t="s">
        <v>18</v>
      </c>
      <c r="G846" s="6">
        <v>33</v>
      </c>
      <c r="H846" s="7">
        <v>236</v>
      </c>
      <c r="I846" s="8">
        <v>0.01</v>
      </c>
      <c r="J846" s="7">
        <v>7679.07</v>
      </c>
      <c r="K846" s="7">
        <v>149.13</v>
      </c>
      <c r="L846" s="7">
        <v>4921.29</v>
      </c>
      <c r="M846" s="7">
        <v>112.2</v>
      </c>
    </row>
    <row r="847" spans="2:13" x14ac:dyDescent="0.3">
      <c r="B847" s="5">
        <v>45352</v>
      </c>
      <c r="C847" s="4" t="s">
        <v>49</v>
      </c>
      <c r="D847" s="4" t="s">
        <v>47</v>
      </c>
      <c r="E847" s="4" t="s">
        <v>16</v>
      </c>
      <c r="F847" s="4" t="s">
        <v>19</v>
      </c>
      <c r="G847" s="6">
        <v>33</v>
      </c>
      <c r="H847" s="7">
        <v>236</v>
      </c>
      <c r="I847" s="8">
        <v>0.01</v>
      </c>
      <c r="J847" s="7">
        <v>7671.29</v>
      </c>
      <c r="K847" s="7">
        <v>148.83000000000001</v>
      </c>
      <c r="L847" s="7">
        <v>4911.3900000000003</v>
      </c>
      <c r="M847" s="7">
        <v>131.15</v>
      </c>
    </row>
    <row r="848" spans="2:13" x14ac:dyDescent="0.3">
      <c r="B848" s="5">
        <v>45352</v>
      </c>
      <c r="C848" s="4" t="s">
        <v>49</v>
      </c>
      <c r="D848" s="4" t="s">
        <v>47</v>
      </c>
      <c r="E848" s="4" t="s">
        <v>20</v>
      </c>
      <c r="F848" s="4" t="s">
        <v>17</v>
      </c>
      <c r="G848" s="6">
        <v>60</v>
      </c>
      <c r="H848" s="7">
        <v>236</v>
      </c>
      <c r="I848" s="8">
        <v>0.01</v>
      </c>
      <c r="J848" s="7">
        <v>12261.61</v>
      </c>
      <c r="K848" s="7">
        <v>148.97999999999999</v>
      </c>
      <c r="L848" s="7">
        <v>8938.7999999999993</v>
      </c>
      <c r="M848" s="7">
        <v>98.11</v>
      </c>
    </row>
    <row r="849" spans="2:13" x14ac:dyDescent="0.3">
      <c r="B849" s="5">
        <v>45352</v>
      </c>
      <c r="C849" s="4" t="s">
        <v>49</v>
      </c>
      <c r="D849" s="4" t="s">
        <v>47</v>
      </c>
      <c r="E849" s="4" t="s">
        <v>20</v>
      </c>
      <c r="F849" s="4" t="s">
        <v>18</v>
      </c>
      <c r="G849" s="6">
        <v>23</v>
      </c>
      <c r="H849" s="7">
        <v>236</v>
      </c>
      <c r="I849" s="8">
        <v>0.04</v>
      </c>
      <c r="J849" s="7">
        <v>4599.72</v>
      </c>
      <c r="K849" s="7">
        <v>149.13</v>
      </c>
      <c r="L849" s="7">
        <v>3429.99</v>
      </c>
      <c r="M849" s="7">
        <v>79.290000000000006</v>
      </c>
    </row>
    <row r="850" spans="2:13" x14ac:dyDescent="0.3">
      <c r="B850" s="5">
        <v>45352</v>
      </c>
      <c r="C850" s="4" t="s">
        <v>49</v>
      </c>
      <c r="D850" s="4" t="s">
        <v>47</v>
      </c>
      <c r="E850" s="4" t="s">
        <v>20</v>
      </c>
      <c r="F850" s="4" t="s">
        <v>19</v>
      </c>
      <c r="G850" s="6">
        <v>23</v>
      </c>
      <c r="H850" s="7">
        <v>236</v>
      </c>
      <c r="I850" s="8">
        <v>0.02</v>
      </c>
      <c r="J850" s="7">
        <v>4662.21</v>
      </c>
      <c r="K850" s="7">
        <v>148.68</v>
      </c>
      <c r="L850" s="7">
        <v>3419.64</v>
      </c>
      <c r="M850" s="7">
        <v>89.16</v>
      </c>
    </row>
    <row r="851" spans="2:13" x14ac:dyDescent="0.3">
      <c r="B851" s="5">
        <v>45352</v>
      </c>
      <c r="C851" s="4" t="s">
        <v>49</v>
      </c>
      <c r="D851" s="4" t="s">
        <v>47</v>
      </c>
      <c r="E851" s="4" t="s">
        <v>21</v>
      </c>
      <c r="F851" s="4" t="s">
        <v>17</v>
      </c>
      <c r="G851" s="6">
        <v>39</v>
      </c>
      <c r="H851" s="7">
        <v>236</v>
      </c>
      <c r="I851" s="8">
        <v>0.01</v>
      </c>
      <c r="J851" s="7">
        <v>8604.0300000000007</v>
      </c>
      <c r="K851" s="7">
        <v>148.22999999999999</v>
      </c>
      <c r="L851" s="7">
        <v>5780.97</v>
      </c>
      <c r="M851" s="7">
        <v>62.09</v>
      </c>
    </row>
    <row r="852" spans="2:13" x14ac:dyDescent="0.3">
      <c r="B852" s="5">
        <v>45352</v>
      </c>
      <c r="C852" s="4" t="s">
        <v>49</v>
      </c>
      <c r="D852" s="4" t="s">
        <v>47</v>
      </c>
      <c r="E852" s="4" t="s">
        <v>21</v>
      </c>
      <c r="F852" s="4" t="s">
        <v>18</v>
      </c>
      <c r="G852" s="6">
        <v>14</v>
      </c>
      <c r="H852" s="7">
        <v>236</v>
      </c>
      <c r="I852" s="8">
        <v>0.01</v>
      </c>
      <c r="J852" s="7">
        <v>3104.36</v>
      </c>
      <c r="K852" s="7">
        <v>148.68</v>
      </c>
      <c r="L852" s="7">
        <v>2081.52</v>
      </c>
      <c r="M852" s="7">
        <v>46.79</v>
      </c>
    </row>
    <row r="853" spans="2:13" x14ac:dyDescent="0.3">
      <c r="B853" s="5">
        <v>45352</v>
      </c>
      <c r="C853" s="4" t="s">
        <v>49</v>
      </c>
      <c r="D853" s="4" t="s">
        <v>47</v>
      </c>
      <c r="E853" s="4" t="s">
        <v>21</v>
      </c>
      <c r="F853" s="4" t="s">
        <v>19</v>
      </c>
      <c r="G853" s="6">
        <v>14</v>
      </c>
      <c r="H853" s="7">
        <v>236</v>
      </c>
      <c r="I853" s="8">
        <v>0</v>
      </c>
      <c r="J853" s="7">
        <v>3141.92</v>
      </c>
      <c r="K853" s="7">
        <v>148.38</v>
      </c>
      <c r="L853" s="7">
        <v>2077.3200000000002</v>
      </c>
      <c r="M853" s="7">
        <v>53.84</v>
      </c>
    </row>
    <row r="854" spans="2:13" x14ac:dyDescent="0.3">
      <c r="B854" s="5">
        <v>45352</v>
      </c>
      <c r="C854" s="4" t="s">
        <v>49</v>
      </c>
      <c r="D854" s="4" t="s">
        <v>47</v>
      </c>
      <c r="E854" s="4" t="s">
        <v>22</v>
      </c>
      <c r="F854" s="4" t="s">
        <v>17</v>
      </c>
      <c r="G854" s="6">
        <v>17</v>
      </c>
      <c r="H854" s="7">
        <v>236</v>
      </c>
      <c r="I854" s="8">
        <v>0</v>
      </c>
      <c r="J854" s="7">
        <v>4488.8900000000003</v>
      </c>
      <c r="K854" s="7">
        <v>148.53</v>
      </c>
      <c r="L854" s="7">
        <v>2525.0100000000002</v>
      </c>
      <c r="M854" s="7">
        <v>175.82</v>
      </c>
    </row>
    <row r="855" spans="2:13" x14ac:dyDescent="0.3">
      <c r="B855" s="5">
        <v>45352</v>
      </c>
      <c r="C855" s="4" t="s">
        <v>49</v>
      </c>
      <c r="D855" s="4" t="s">
        <v>47</v>
      </c>
      <c r="E855" s="4" t="s">
        <v>22</v>
      </c>
      <c r="F855" s="4" t="s">
        <v>18</v>
      </c>
      <c r="G855" s="6">
        <v>6</v>
      </c>
      <c r="H855" s="7">
        <v>236</v>
      </c>
      <c r="I855" s="8">
        <v>0</v>
      </c>
      <c r="J855" s="7">
        <v>1585.92</v>
      </c>
      <c r="K855" s="7">
        <v>148.22999999999999</v>
      </c>
      <c r="L855" s="7">
        <v>889.38</v>
      </c>
      <c r="M855" s="7">
        <v>72.83</v>
      </c>
    </row>
    <row r="856" spans="2:13" x14ac:dyDescent="0.3">
      <c r="B856" s="5">
        <v>45352</v>
      </c>
      <c r="C856" s="4" t="s">
        <v>49</v>
      </c>
      <c r="D856" s="4" t="s">
        <v>47</v>
      </c>
      <c r="E856" s="4" t="s">
        <v>22</v>
      </c>
      <c r="F856" s="4" t="s">
        <v>19</v>
      </c>
      <c r="G856" s="6">
        <v>6</v>
      </c>
      <c r="H856" s="7">
        <v>236</v>
      </c>
      <c r="I856" s="8">
        <v>0.01</v>
      </c>
      <c r="J856" s="7">
        <v>1571.68</v>
      </c>
      <c r="K856" s="7">
        <v>149.13</v>
      </c>
      <c r="L856" s="7">
        <v>894.78</v>
      </c>
      <c r="M856" s="7">
        <v>75.290000000000006</v>
      </c>
    </row>
    <row r="857" spans="2:13" x14ac:dyDescent="0.3">
      <c r="B857" s="5">
        <v>45352</v>
      </c>
      <c r="C857" s="4" t="s">
        <v>50</v>
      </c>
      <c r="D857" s="4" t="s">
        <v>47</v>
      </c>
      <c r="E857" s="4" t="s">
        <v>16</v>
      </c>
      <c r="F857" s="4" t="s">
        <v>17</v>
      </c>
      <c r="G857" s="6">
        <v>241</v>
      </c>
      <c r="H857" s="7">
        <v>86</v>
      </c>
      <c r="I857" s="8">
        <v>0.01</v>
      </c>
      <c r="J857" s="7">
        <v>20354.09</v>
      </c>
      <c r="K857" s="7">
        <v>52.36</v>
      </c>
      <c r="L857" s="7">
        <v>12618.76</v>
      </c>
      <c r="M857" s="7">
        <v>394.08</v>
      </c>
    </row>
    <row r="858" spans="2:13" x14ac:dyDescent="0.3">
      <c r="B858" s="5">
        <v>45352</v>
      </c>
      <c r="C858" s="4" t="s">
        <v>50</v>
      </c>
      <c r="D858" s="4" t="s">
        <v>47</v>
      </c>
      <c r="E858" s="4" t="s">
        <v>16</v>
      </c>
      <c r="F858" s="4" t="s">
        <v>18</v>
      </c>
      <c r="G858" s="6">
        <v>90</v>
      </c>
      <c r="H858" s="7">
        <v>86</v>
      </c>
      <c r="I858" s="8">
        <v>0</v>
      </c>
      <c r="J858" s="7">
        <v>7685.91</v>
      </c>
      <c r="K858" s="7">
        <v>52.3</v>
      </c>
      <c r="L858" s="7">
        <v>4707</v>
      </c>
      <c r="M858" s="7">
        <v>301.72000000000003</v>
      </c>
    </row>
    <row r="859" spans="2:13" x14ac:dyDescent="0.3">
      <c r="B859" s="5">
        <v>45352</v>
      </c>
      <c r="C859" s="4" t="s">
        <v>50</v>
      </c>
      <c r="D859" s="4" t="s">
        <v>47</v>
      </c>
      <c r="E859" s="4" t="s">
        <v>16</v>
      </c>
      <c r="F859" s="4" t="s">
        <v>19</v>
      </c>
      <c r="G859" s="6">
        <v>87</v>
      </c>
      <c r="H859" s="7">
        <v>86</v>
      </c>
      <c r="I859" s="8">
        <v>0.01</v>
      </c>
      <c r="J859" s="7">
        <v>7451.83</v>
      </c>
      <c r="K859" s="7">
        <v>52.46</v>
      </c>
      <c r="L859" s="7">
        <v>4564.0200000000004</v>
      </c>
      <c r="M859" s="7">
        <v>343.03</v>
      </c>
    </row>
    <row r="860" spans="2:13" x14ac:dyDescent="0.3">
      <c r="B860" s="5">
        <v>45352</v>
      </c>
      <c r="C860" s="4" t="s">
        <v>50</v>
      </c>
      <c r="D860" s="4" t="s">
        <v>47</v>
      </c>
      <c r="E860" s="4" t="s">
        <v>20</v>
      </c>
      <c r="F860" s="4" t="s">
        <v>17</v>
      </c>
      <c r="G860" s="6">
        <v>172</v>
      </c>
      <c r="H860" s="7">
        <v>86</v>
      </c>
      <c r="I860" s="8">
        <v>0.02</v>
      </c>
      <c r="J860" s="7">
        <v>12757.45</v>
      </c>
      <c r="K860" s="7">
        <v>52.51</v>
      </c>
      <c r="L860" s="7">
        <v>9031.7199999999993</v>
      </c>
      <c r="M860" s="7">
        <v>274.64999999999998</v>
      </c>
    </row>
    <row r="861" spans="2:13" x14ac:dyDescent="0.3">
      <c r="B861" s="5">
        <v>45352</v>
      </c>
      <c r="C861" s="4" t="s">
        <v>50</v>
      </c>
      <c r="D861" s="4" t="s">
        <v>47</v>
      </c>
      <c r="E861" s="4" t="s">
        <v>20</v>
      </c>
      <c r="F861" s="4" t="s">
        <v>18</v>
      </c>
      <c r="G861" s="6">
        <v>60</v>
      </c>
      <c r="H861" s="7">
        <v>86</v>
      </c>
      <c r="I861" s="8">
        <v>0</v>
      </c>
      <c r="J861" s="7">
        <v>4540.76</v>
      </c>
      <c r="K861" s="7">
        <v>52.56</v>
      </c>
      <c r="L861" s="7">
        <v>3153.6</v>
      </c>
      <c r="M861" s="7">
        <v>207.88</v>
      </c>
    </row>
    <row r="862" spans="2:13" x14ac:dyDescent="0.3">
      <c r="B862" s="5">
        <v>45352</v>
      </c>
      <c r="C862" s="4" t="s">
        <v>50</v>
      </c>
      <c r="D862" s="4" t="s">
        <v>47</v>
      </c>
      <c r="E862" s="4" t="s">
        <v>20</v>
      </c>
      <c r="F862" s="4" t="s">
        <v>19</v>
      </c>
      <c r="G862" s="6">
        <v>65</v>
      </c>
      <c r="H862" s="7">
        <v>86</v>
      </c>
      <c r="I862" s="8">
        <v>0.03</v>
      </c>
      <c r="J862" s="7">
        <v>4781.32</v>
      </c>
      <c r="K862" s="7">
        <v>52.46</v>
      </c>
      <c r="L862" s="7">
        <v>3409.9</v>
      </c>
      <c r="M862" s="7">
        <v>260.60000000000002</v>
      </c>
    </row>
    <row r="863" spans="2:13" x14ac:dyDescent="0.3">
      <c r="B863" s="5">
        <v>45352</v>
      </c>
      <c r="C863" s="4" t="s">
        <v>50</v>
      </c>
      <c r="D863" s="4" t="s">
        <v>47</v>
      </c>
      <c r="E863" s="4" t="s">
        <v>21</v>
      </c>
      <c r="F863" s="4" t="s">
        <v>17</v>
      </c>
      <c r="G863" s="6">
        <v>104</v>
      </c>
      <c r="H863" s="7">
        <v>86</v>
      </c>
      <c r="I863" s="8">
        <v>0.01</v>
      </c>
      <c r="J863" s="7">
        <v>8402.98</v>
      </c>
      <c r="K863" s="7">
        <v>52.62</v>
      </c>
      <c r="L863" s="7">
        <v>5472.48</v>
      </c>
      <c r="M863" s="7">
        <v>161.74</v>
      </c>
    </row>
    <row r="864" spans="2:13" x14ac:dyDescent="0.3">
      <c r="B864" s="5">
        <v>45352</v>
      </c>
      <c r="C864" s="4" t="s">
        <v>50</v>
      </c>
      <c r="D864" s="4" t="s">
        <v>47</v>
      </c>
      <c r="E864" s="4" t="s">
        <v>21</v>
      </c>
      <c r="F864" s="4" t="s">
        <v>18</v>
      </c>
      <c r="G864" s="6">
        <v>37</v>
      </c>
      <c r="H864" s="7">
        <v>86</v>
      </c>
      <c r="I864" s="8">
        <v>0</v>
      </c>
      <c r="J864" s="7">
        <v>3019.84</v>
      </c>
      <c r="K864" s="7">
        <v>52.56</v>
      </c>
      <c r="L864" s="7">
        <v>1944.72</v>
      </c>
      <c r="M864" s="7">
        <v>124.29</v>
      </c>
    </row>
    <row r="865" spans="2:13" x14ac:dyDescent="0.3">
      <c r="B865" s="5">
        <v>45352</v>
      </c>
      <c r="C865" s="4" t="s">
        <v>50</v>
      </c>
      <c r="D865" s="4" t="s">
        <v>47</v>
      </c>
      <c r="E865" s="4" t="s">
        <v>21</v>
      </c>
      <c r="F865" s="4" t="s">
        <v>19</v>
      </c>
      <c r="G865" s="6">
        <v>37</v>
      </c>
      <c r="H865" s="7">
        <v>86</v>
      </c>
      <c r="I865" s="8">
        <v>0.01</v>
      </c>
      <c r="J865" s="7">
        <v>2980.7</v>
      </c>
      <c r="K865" s="7">
        <v>52.51</v>
      </c>
      <c r="L865" s="7">
        <v>1942.87</v>
      </c>
      <c r="M865" s="7">
        <v>144.30000000000001</v>
      </c>
    </row>
    <row r="866" spans="2:13" x14ac:dyDescent="0.3">
      <c r="B866" s="5">
        <v>45352</v>
      </c>
      <c r="C866" s="4" t="s">
        <v>50</v>
      </c>
      <c r="D866" s="4" t="s">
        <v>47</v>
      </c>
      <c r="E866" s="4" t="s">
        <v>22</v>
      </c>
      <c r="F866" s="4" t="s">
        <v>17</v>
      </c>
      <c r="G866" s="6">
        <v>44</v>
      </c>
      <c r="H866" s="7">
        <v>86</v>
      </c>
      <c r="I866" s="8">
        <v>0.01</v>
      </c>
      <c r="J866" s="7">
        <v>4195.8</v>
      </c>
      <c r="K866" s="7">
        <v>52.51</v>
      </c>
      <c r="L866" s="7">
        <v>2310.44</v>
      </c>
      <c r="M866" s="7">
        <v>442.62</v>
      </c>
    </row>
    <row r="867" spans="2:13" x14ac:dyDescent="0.3">
      <c r="B867" s="5">
        <v>45352</v>
      </c>
      <c r="C867" s="4" t="s">
        <v>50</v>
      </c>
      <c r="D867" s="4" t="s">
        <v>47</v>
      </c>
      <c r="E867" s="4" t="s">
        <v>22</v>
      </c>
      <c r="F867" s="4" t="s">
        <v>18</v>
      </c>
      <c r="G867" s="6">
        <v>16</v>
      </c>
      <c r="H867" s="7">
        <v>86</v>
      </c>
      <c r="I867" s="8">
        <v>0.01</v>
      </c>
      <c r="J867" s="7">
        <v>1522.67</v>
      </c>
      <c r="K867" s="7">
        <v>52.36</v>
      </c>
      <c r="L867" s="7">
        <v>837.76</v>
      </c>
      <c r="M867" s="7">
        <v>193.26</v>
      </c>
    </row>
    <row r="868" spans="2:13" x14ac:dyDescent="0.3">
      <c r="B868" s="5">
        <v>45352</v>
      </c>
      <c r="C868" s="4" t="s">
        <v>50</v>
      </c>
      <c r="D868" s="4" t="s">
        <v>47</v>
      </c>
      <c r="E868" s="4" t="s">
        <v>22</v>
      </c>
      <c r="F868" s="4" t="s">
        <v>19</v>
      </c>
      <c r="G868" s="6">
        <v>16</v>
      </c>
      <c r="H868" s="7">
        <v>86</v>
      </c>
      <c r="I868" s="8">
        <v>0</v>
      </c>
      <c r="J868" s="7">
        <v>1544.19</v>
      </c>
      <c r="K868" s="7">
        <v>52.46</v>
      </c>
      <c r="L868" s="7">
        <v>839.36</v>
      </c>
      <c r="M868" s="7">
        <v>203.36</v>
      </c>
    </row>
    <row r="869" spans="2:13" x14ac:dyDescent="0.3">
      <c r="B869" s="5">
        <v>45383</v>
      </c>
      <c r="C869" s="4" t="s">
        <v>14</v>
      </c>
      <c r="D869" s="4" t="s">
        <v>15</v>
      </c>
      <c r="E869" s="4" t="s">
        <v>16</v>
      </c>
      <c r="F869" s="4" t="s">
        <v>17</v>
      </c>
      <c r="G869" s="6">
        <v>265</v>
      </c>
      <c r="H869" s="7">
        <v>268</v>
      </c>
      <c r="I869" s="8">
        <v>0.01</v>
      </c>
      <c r="J869" s="7">
        <v>70519.740000000005</v>
      </c>
      <c r="K869" s="7">
        <v>198.72</v>
      </c>
      <c r="L869" s="7">
        <v>52660.800000000003</v>
      </c>
      <c r="M869" s="7">
        <v>435.45</v>
      </c>
    </row>
    <row r="870" spans="2:13" x14ac:dyDescent="0.3">
      <c r="B870" s="5">
        <v>45383</v>
      </c>
      <c r="C870" s="4" t="s">
        <v>14</v>
      </c>
      <c r="D870" s="4" t="s">
        <v>15</v>
      </c>
      <c r="E870" s="4" t="s">
        <v>16</v>
      </c>
      <c r="F870" s="4" t="s">
        <v>18</v>
      </c>
      <c r="G870" s="6">
        <v>94</v>
      </c>
      <c r="H870" s="7">
        <v>268</v>
      </c>
      <c r="I870" s="8">
        <v>0.01</v>
      </c>
      <c r="J870" s="7">
        <v>24939.1</v>
      </c>
      <c r="K870" s="7">
        <v>198.72</v>
      </c>
      <c r="L870" s="7">
        <v>18679.68</v>
      </c>
      <c r="M870" s="7">
        <v>313.52999999999997</v>
      </c>
    </row>
    <row r="871" spans="2:13" x14ac:dyDescent="0.3">
      <c r="B871" s="5">
        <v>45383</v>
      </c>
      <c r="C871" s="4" t="s">
        <v>14</v>
      </c>
      <c r="D871" s="4" t="s">
        <v>15</v>
      </c>
      <c r="E871" s="4" t="s">
        <v>16</v>
      </c>
      <c r="F871" s="4" t="s">
        <v>19</v>
      </c>
      <c r="G871" s="6">
        <v>96</v>
      </c>
      <c r="H871" s="7">
        <v>268</v>
      </c>
      <c r="I871" s="8">
        <v>0</v>
      </c>
      <c r="J871" s="7">
        <v>25779.25</v>
      </c>
      <c r="K871" s="7">
        <v>198.72</v>
      </c>
      <c r="L871" s="7">
        <v>19077.12</v>
      </c>
      <c r="M871" s="7">
        <v>369.16</v>
      </c>
    </row>
    <row r="872" spans="2:13" x14ac:dyDescent="0.3">
      <c r="B872" s="5">
        <v>45383</v>
      </c>
      <c r="C872" s="4" t="s">
        <v>14</v>
      </c>
      <c r="D872" s="4" t="s">
        <v>15</v>
      </c>
      <c r="E872" s="4" t="s">
        <v>20</v>
      </c>
      <c r="F872" s="4" t="s">
        <v>17</v>
      </c>
      <c r="G872" s="6">
        <v>174</v>
      </c>
      <c r="H872" s="7">
        <v>268</v>
      </c>
      <c r="I872" s="8">
        <v>0.01</v>
      </c>
      <c r="J872" s="7">
        <v>40667.160000000003</v>
      </c>
      <c r="K872" s="7">
        <v>198.32</v>
      </c>
      <c r="L872" s="7">
        <v>34507.68</v>
      </c>
      <c r="M872" s="7">
        <v>274.77999999999997</v>
      </c>
    </row>
    <row r="873" spans="2:13" x14ac:dyDescent="0.3">
      <c r="B873" s="5">
        <v>45383</v>
      </c>
      <c r="C873" s="4" t="s">
        <v>14</v>
      </c>
      <c r="D873" s="4" t="s">
        <v>15</v>
      </c>
      <c r="E873" s="4" t="s">
        <v>20</v>
      </c>
      <c r="F873" s="4" t="s">
        <v>18</v>
      </c>
      <c r="G873" s="6">
        <v>64</v>
      </c>
      <c r="H873" s="7">
        <v>268</v>
      </c>
      <c r="I873" s="8">
        <v>0.03</v>
      </c>
      <c r="J873" s="7">
        <v>14536.83</v>
      </c>
      <c r="K873" s="7">
        <v>198.52</v>
      </c>
      <c r="L873" s="7">
        <v>12705.28</v>
      </c>
      <c r="M873" s="7">
        <v>211.07</v>
      </c>
    </row>
    <row r="874" spans="2:13" x14ac:dyDescent="0.3">
      <c r="B874" s="5">
        <v>45383</v>
      </c>
      <c r="C874" s="4" t="s">
        <v>14</v>
      </c>
      <c r="D874" s="4" t="s">
        <v>15</v>
      </c>
      <c r="E874" s="4" t="s">
        <v>20</v>
      </c>
      <c r="F874" s="4" t="s">
        <v>19</v>
      </c>
      <c r="G874" s="6">
        <v>64</v>
      </c>
      <c r="H874" s="7">
        <v>268</v>
      </c>
      <c r="I874" s="8">
        <v>0.04</v>
      </c>
      <c r="J874" s="7">
        <v>14578.28</v>
      </c>
      <c r="K874" s="7">
        <v>197.73</v>
      </c>
      <c r="L874" s="7">
        <v>12654.72</v>
      </c>
      <c r="M874" s="7">
        <v>250.6</v>
      </c>
    </row>
    <row r="875" spans="2:13" x14ac:dyDescent="0.3">
      <c r="B875" s="5">
        <v>45383</v>
      </c>
      <c r="C875" s="4" t="s">
        <v>14</v>
      </c>
      <c r="D875" s="4" t="s">
        <v>15</v>
      </c>
      <c r="E875" s="4" t="s">
        <v>21</v>
      </c>
      <c r="F875" s="4" t="s">
        <v>17</v>
      </c>
      <c r="G875" s="6">
        <v>104</v>
      </c>
      <c r="H875" s="7">
        <v>268</v>
      </c>
      <c r="I875" s="8">
        <v>0</v>
      </c>
      <c r="J875" s="7">
        <v>26425.47</v>
      </c>
      <c r="K875" s="7">
        <v>198.32</v>
      </c>
      <c r="L875" s="7">
        <v>20625.28</v>
      </c>
      <c r="M875" s="7">
        <v>162.57</v>
      </c>
    </row>
    <row r="876" spans="2:13" x14ac:dyDescent="0.3">
      <c r="B876" s="5">
        <v>45383</v>
      </c>
      <c r="C876" s="4" t="s">
        <v>14</v>
      </c>
      <c r="D876" s="4" t="s">
        <v>15</v>
      </c>
      <c r="E876" s="4" t="s">
        <v>21</v>
      </c>
      <c r="F876" s="4" t="s">
        <v>18</v>
      </c>
      <c r="G876" s="6">
        <v>38</v>
      </c>
      <c r="H876" s="7">
        <v>268</v>
      </c>
      <c r="I876" s="8">
        <v>0.01</v>
      </c>
      <c r="J876" s="7">
        <v>9510.83</v>
      </c>
      <c r="K876" s="7">
        <v>198.91</v>
      </c>
      <c r="L876" s="7">
        <v>7558.58</v>
      </c>
      <c r="M876" s="7">
        <v>132.43</v>
      </c>
    </row>
    <row r="877" spans="2:13" x14ac:dyDescent="0.3">
      <c r="B877" s="5">
        <v>45383</v>
      </c>
      <c r="C877" s="4" t="s">
        <v>14</v>
      </c>
      <c r="D877" s="4" t="s">
        <v>15</v>
      </c>
      <c r="E877" s="4" t="s">
        <v>21</v>
      </c>
      <c r="F877" s="4" t="s">
        <v>19</v>
      </c>
      <c r="G877" s="6">
        <v>40</v>
      </c>
      <c r="H877" s="7">
        <v>268</v>
      </c>
      <c r="I877" s="8">
        <v>0.01</v>
      </c>
      <c r="J877" s="7">
        <v>10001.15</v>
      </c>
      <c r="K877" s="7">
        <v>198.72</v>
      </c>
      <c r="L877" s="7">
        <v>7948.8</v>
      </c>
      <c r="M877" s="7">
        <v>155.38</v>
      </c>
    </row>
    <row r="878" spans="2:13" x14ac:dyDescent="0.3">
      <c r="B878" s="5">
        <v>45383</v>
      </c>
      <c r="C878" s="4" t="s">
        <v>14</v>
      </c>
      <c r="D878" s="4" t="s">
        <v>15</v>
      </c>
      <c r="E878" s="4" t="s">
        <v>22</v>
      </c>
      <c r="F878" s="4" t="s">
        <v>17</v>
      </c>
      <c r="G878" s="6">
        <v>49</v>
      </c>
      <c r="H878" s="7">
        <v>268</v>
      </c>
      <c r="I878" s="8">
        <v>0.01</v>
      </c>
      <c r="J878" s="7">
        <v>14560.6</v>
      </c>
      <c r="K878" s="7">
        <v>198.52</v>
      </c>
      <c r="L878" s="7">
        <v>9727.48</v>
      </c>
      <c r="M878" s="7">
        <v>487.97</v>
      </c>
    </row>
    <row r="879" spans="2:13" x14ac:dyDescent="0.3">
      <c r="B879" s="5">
        <v>45383</v>
      </c>
      <c r="C879" s="4" t="s">
        <v>14</v>
      </c>
      <c r="D879" s="4" t="s">
        <v>15</v>
      </c>
      <c r="E879" s="4" t="s">
        <v>22</v>
      </c>
      <c r="F879" s="4" t="s">
        <v>18</v>
      </c>
      <c r="G879" s="6">
        <v>17</v>
      </c>
      <c r="H879" s="7">
        <v>268</v>
      </c>
      <c r="I879" s="8">
        <v>0.01</v>
      </c>
      <c r="J879" s="7">
        <v>5046.38</v>
      </c>
      <c r="K879" s="7">
        <v>198.12</v>
      </c>
      <c r="L879" s="7">
        <v>3368.04</v>
      </c>
      <c r="M879" s="7">
        <v>199.67</v>
      </c>
    </row>
    <row r="880" spans="2:13" x14ac:dyDescent="0.3">
      <c r="B880" s="5">
        <v>45383</v>
      </c>
      <c r="C880" s="4" t="s">
        <v>14</v>
      </c>
      <c r="D880" s="4" t="s">
        <v>15</v>
      </c>
      <c r="E880" s="4" t="s">
        <v>22</v>
      </c>
      <c r="F880" s="4" t="s">
        <v>19</v>
      </c>
      <c r="G880" s="6">
        <v>17</v>
      </c>
      <c r="H880" s="7">
        <v>268</v>
      </c>
      <c r="I880" s="8">
        <v>0.01</v>
      </c>
      <c r="J880" s="7">
        <v>5041.26</v>
      </c>
      <c r="K880" s="7">
        <v>198.72</v>
      </c>
      <c r="L880" s="7">
        <v>3378.24</v>
      </c>
      <c r="M880" s="7">
        <v>205.11</v>
      </c>
    </row>
    <row r="881" spans="2:13" x14ac:dyDescent="0.3">
      <c r="B881" s="5">
        <v>45383</v>
      </c>
      <c r="C881" s="4" t="s">
        <v>23</v>
      </c>
      <c r="D881" s="4" t="s">
        <v>15</v>
      </c>
      <c r="E881" s="4" t="s">
        <v>16</v>
      </c>
      <c r="F881" s="4" t="s">
        <v>17</v>
      </c>
      <c r="G881" s="6">
        <v>713</v>
      </c>
      <c r="H881" s="7">
        <v>118</v>
      </c>
      <c r="I881" s="8">
        <v>0.01</v>
      </c>
      <c r="J881" s="7">
        <v>83797.039999999994</v>
      </c>
      <c r="K881" s="7">
        <v>86.99</v>
      </c>
      <c r="L881" s="7">
        <v>62023.87</v>
      </c>
      <c r="M881" s="7">
        <v>1116.8399999999999</v>
      </c>
    </row>
    <row r="882" spans="2:13" x14ac:dyDescent="0.3">
      <c r="B882" s="5">
        <v>45383</v>
      </c>
      <c r="C882" s="4" t="s">
        <v>23</v>
      </c>
      <c r="D882" s="4" t="s">
        <v>15</v>
      </c>
      <c r="E882" s="4" t="s">
        <v>16</v>
      </c>
      <c r="F882" s="4" t="s">
        <v>18</v>
      </c>
      <c r="G882" s="6">
        <v>249</v>
      </c>
      <c r="H882" s="7">
        <v>118</v>
      </c>
      <c r="I882" s="8">
        <v>0.01</v>
      </c>
      <c r="J882" s="7">
        <v>29058.03</v>
      </c>
      <c r="K882" s="7">
        <v>86.99</v>
      </c>
      <c r="L882" s="7">
        <v>21660.51</v>
      </c>
      <c r="M882" s="7">
        <v>861.84</v>
      </c>
    </row>
    <row r="883" spans="2:13" x14ac:dyDescent="0.3">
      <c r="B883" s="5">
        <v>45383</v>
      </c>
      <c r="C883" s="4" t="s">
        <v>23</v>
      </c>
      <c r="D883" s="4" t="s">
        <v>15</v>
      </c>
      <c r="E883" s="4" t="s">
        <v>16</v>
      </c>
      <c r="F883" s="4" t="s">
        <v>19</v>
      </c>
      <c r="G883" s="6">
        <v>261</v>
      </c>
      <c r="H883" s="7">
        <v>118</v>
      </c>
      <c r="I883" s="8">
        <v>0</v>
      </c>
      <c r="J883" s="7">
        <v>30705.61</v>
      </c>
      <c r="K883" s="7">
        <v>86.64</v>
      </c>
      <c r="L883" s="7">
        <v>22613.040000000001</v>
      </c>
      <c r="M883" s="7">
        <v>1008.74</v>
      </c>
    </row>
    <row r="884" spans="2:13" x14ac:dyDescent="0.3">
      <c r="B884" s="5">
        <v>45383</v>
      </c>
      <c r="C884" s="4" t="s">
        <v>23</v>
      </c>
      <c r="D884" s="4" t="s">
        <v>15</v>
      </c>
      <c r="E884" s="4" t="s">
        <v>20</v>
      </c>
      <c r="F884" s="4" t="s">
        <v>17</v>
      </c>
      <c r="G884" s="6">
        <v>470</v>
      </c>
      <c r="H884" s="7">
        <v>118</v>
      </c>
      <c r="I884" s="8">
        <v>0.02</v>
      </c>
      <c r="J884" s="7">
        <v>48119.040000000001</v>
      </c>
      <c r="K884" s="7">
        <v>86.99</v>
      </c>
      <c r="L884" s="7">
        <v>40885.300000000003</v>
      </c>
      <c r="M884" s="7">
        <v>765.54</v>
      </c>
    </row>
    <row r="885" spans="2:13" x14ac:dyDescent="0.3">
      <c r="B885" s="5">
        <v>45383</v>
      </c>
      <c r="C885" s="4" t="s">
        <v>23</v>
      </c>
      <c r="D885" s="4" t="s">
        <v>15</v>
      </c>
      <c r="E885" s="4" t="s">
        <v>20</v>
      </c>
      <c r="F885" s="4" t="s">
        <v>18</v>
      </c>
      <c r="G885" s="6">
        <v>177</v>
      </c>
      <c r="H885" s="7">
        <v>118</v>
      </c>
      <c r="I885" s="8">
        <v>0.02</v>
      </c>
      <c r="J885" s="7">
        <v>18066.89</v>
      </c>
      <c r="K885" s="7">
        <v>86.64</v>
      </c>
      <c r="L885" s="7">
        <v>15335.28</v>
      </c>
      <c r="M885" s="7">
        <v>610.83000000000004</v>
      </c>
    </row>
    <row r="886" spans="2:13" x14ac:dyDescent="0.3">
      <c r="B886" s="5">
        <v>45383</v>
      </c>
      <c r="C886" s="4" t="s">
        <v>23</v>
      </c>
      <c r="D886" s="4" t="s">
        <v>15</v>
      </c>
      <c r="E886" s="4" t="s">
        <v>20</v>
      </c>
      <c r="F886" s="4" t="s">
        <v>19</v>
      </c>
      <c r="G886" s="6">
        <v>170</v>
      </c>
      <c r="H886" s="7">
        <v>118</v>
      </c>
      <c r="I886" s="8">
        <v>0.03</v>
      </c>
      <c r="J886" s="7">
        <v>17124.650000000001</v>
      </c>
      <c r="K886" s="7">
        <v>86.82</v>
      </c>
      <c r="L886" s="7">
        <v>14759.4</v>
      </c>
      <c r="M886" s="7">
        <v>650.4</v>
      </c>
    </row>
    <row r="887" spans="2:13" x14ac:dyDescent="0.3">
      <c r="B887" s="5">
        <v>45383</v>
      </c>
      <c r="C887" s="4" t="s">
        <v>23</v>
      </c>
      <c r="D887" s="4" t="s">
        <v>15</v>
      </c>
      <c r="E887" s="4" t="s">
        <v>21</v>
      </c>
      <c r="F887" s="4" t="s">
        <v>17</v>
      </c>
      <c r="G887" s="6">
        <v>283</v>
      </c>
      <c r="H887" s="7">
        <v>118</v>
      </c>
      <c r="I887" s="8">
        <v>0.01</v>
      </c>
      <c r="J887" s="7">
        <v>31406.71</v>
      </c>
      <c r="K887" s="7">
        <v>86.56</v>
      </c>
      <c r="L887" s="7">
        <v>24496.48</v>
      </c>
      <c r="M887" s="7">
        <v>452.8</v>
      </c>
    </row>
    <row r="888" spans="2:13" x14ac:dyDescent="0.3">
      <c r="B888" s="5">
        <v>45383</v>
      </c>
      <c r="C888" s="4" t="s">
        <v>23</v>
      </c>
      <c r="D888" s="4" t="s">
        <v>15</v>
      </c>
      <c r="E888" s="4" t="s">
        <v>21</v>
      </c>
      <c r="F888" s="4" t="s">
        <v>18</v>
      </c>
      <c r="G888" s="6">
        <v>106</v>
      </c>
      <c r="H888" s="7">
        <v>118</v>
      </c>
      <c r="I888" s="8">
        <v>0</v>
      </c>
      <c r="J888" s="7">
        <v>11835.07</v>
      </c>
      <c r="K888" s="7">
        <v>86.64</v>
      </c>
      <c r="L888" s="7">
        <v>9183.84</v>
      </c>
      <c r="M888" s="7">
        <v>366.53</v>
      </c>
    </row>
    <row r="889" spans="2:13" x14ac:dyDescent="0.3">
      <c r="B889" s="5">
        <v>45383</v>
      </c>
      <c r="C889" s="4" t="s">
        <v>23</v>
      </c>
      <c r="D889" s="4" t="s">
        <v>15</v>
      </c>
      <c r="E889" s="4" t="s">
        <v>21</v>
      </c>
      <c r="F889" s="4" t="s">
        <v>19</v>
      </c>
      <c r="G889" s="6">
        <v>110</v>
      </c>
      <c r="H889" s="7">
        <v>118</v>
      </c>
      <c r="I889" s="8">
        <v>0</v>
      </c>
      <c r="J889" s="7">
        <v>12306.34</v>
      </c>
      <c r="K889" s="7">
        <v>86.9</v>
      </c>
      <c r="L889" s="7">
        <v>9559</v>
      </c>
      <c r="M889" s="7">
        <v>434.58</v>
      </c>
    </row>
    <row r="890" spans="2:13" x14ac:dyDescent="0.3">
      <c r="B890" s="5">
        <v>45383</v>
      </c>
      <c r="C890" s="4" t="s">
        <v>23</v>
      </c>
      <c r="D890" s="4" t="s">
        <v>15</v>
      </c>
      <c r="E890" s="4" t="s">
        <v>22</v>
      </c>
      <c r="F890" s="4" t="s">
        <v>17</v>
      </c>
      <c r="G890" s="6">
        <v>128</v>
      </c>
      <c r="H890" s="7">
        <v>118</v>
      </c>
      <c r="I890" s="8">
        <v>0.01</v>
      </c>
      <c r="J890" s="7">
        <v>16764.47</v>
      </c>
      <c r="K890" s="7">
        <v>86.47</v>
      </c>
      <c r="L890" s="7">
        <v>11068.16</v>
      </c>
      <c r="M890" s="7">
        <v>1304.44</v>
      </c>
    </row>
    <row r="891" spans="2:13" x14ac:dyDescent="0.3">
      <c r="B891" s="5">
        <v>45383</v>
      </c>
      <c r="C891" s="4" t="s">
        <v>23</v>
      </c>
      <c r="D891" s="4" t="s">
        <v>15</v>
      </c>
      <c r="E891" s="4" t="s">
        <v>22</v>
      </c>
      <c r="F891" s="4" t="s">
        <v>18</v>
      </c>
      <c r="G891" s="6">
        <v>46</v>
      </c>
      <c r="H891" s="7">
        <v>118</v>
      </c>
      <c r="I891" s="8">
        <v>0.01</v>
      </c>
      <c r="J891" s="7">
        <v>6030.67</v>
      </c>
      <c r="K891" s="7">
        <v>86.56</v>
      </c>
      <c r="L891" s="7">
        <v>3981.76</v>
      </c>
      <c r="M891" s="7">
        <v>546.30999999999995</v>
      </c>
    </row>
    <row r="892" spans="2:13" x14ac:dyDescent="0.3">
      <c r="B892" s="5">
        <v>45383</v>
      </c>
      <c r="C892" s="4" t="s">
        <v>23</v>
      </c>
      <c r="D892" s="4" t="s">
        <v>15</v>
      </c>
      <c r="E892" s="4" t="s">
        <v>22</v>
      </c>
      <c r="F892" s="4" t="s">
        <v>19</v>
      </c>
      <c r="G892" s="6">
        <v>46</v>
      </c>
      <c r="H892" s="7">
        <v>118</v>
      </c>
      <c r="I892" s="8">
        <v>0.01</v>
      </c>
      <c r="J892" s="7">
        <v>5976.33</v>
      </c>
      <c r="K892" s="7">
        <v>86.64</v>
      </c>
      <c r="L892" s="7">
        <v>3985.44</v>
      </c>
      <c r="M892" s="7">
        <v>566.41</v>
      </c>
    </row>
    <row r="893" spans="2:13" x14ac:dyDescent="0.3">
      <c r="B893" s="5">
        <v>45383</v>
      </c>
      <c r="C893" s="4" t="s">
        <v>24</v>
      </c>
      <c r="D893" s="4" t="s">
        <v>15</v>
      </c>
      <c r="E893" s="4" t="s">
        <v>16</v>
      </c>
      <c r="F893" s="4" t="s">
        <v>17</v>
      </c>
      <c r="G893" s="6">
        <v>319</v>
      </c>
      <c r="H893" s="7">
        <v>196</v>
      </c>
      <c r="I893" s="8">
        <v>0.01</v>
      </c>
      <c r="J893" s="7">
        <v>61462.97</v>
      </c>
      <c r="K893" s="7">
        <v>146.46</v>
      </c>
      <c r="L893" s="7">
        <v>46720.74</v>
      </c>
      <c r="M893" s="7">
        <v>522.65</v>
      </c>
    </row>
    <row r="894" spans="2:13" x14ac:dyDescent="0.3">
      <c r="B894" s="5">
        <v>45383</v>
      </c>
      <c r="C894" s="4" t="s">
        <v>24</v>
      </c>
      <c r="D894" s="4" t="s">
        <v>15</v>
      </c>
      <c r="E894" s="4" t="s">
        <v>16</v>
      </c>
      <c r="F894" s="4" t="s">
        <v>18</v>
      </c>
      <c r="G894" s="6">
        <v>112</v>
      </c>
      <c r="H894" s="7">
        <v>196</v>
      </c>
      <c r="I894" s="8">
        <v>0.01</v>
      </c>
      <c r="J894" s="7">
        <v>21798.560000000001</v>
      </c>
      <c r="K894" s="7">
        <v>146.46</v>
      </c>
      <c r="L894" s="7">
        <v>16403.52</v>
      </c>
      <c r="M894" s="7">
        <v>371.66</v>
      </c>
    </row>
    <row r="895" spans="2:13" x14ac:dyDescent="0.3">
      <c r="B895" s="5">
        <v>45383</v>
      </c>
      <c r="C895" s="4" t="s">
        <v>24</v>
      </c>
      <c r="D895" s="4" t="s">
        <v>15</v>
      </c>
      <c r="E895" s="4" t="s">
        <v>16</v>
      </c>
      <c r="F895" s="4" t="s">
        <v>19</v>
      </c>
      <c r="G895" s="6">
        <v>111</v>
      </c>
      <c r="H895" s="7">
        <v>196</v>
      </c>
      <c r="I895" s="8">
        <v>0.01</v>
      </c>
      <c r="J895" s="7">
        <v>21560.59</v>
      </c>
      <c r="K895" s="7">
        <v>146.02000000000001</v>
      </c>
      <c r="L895" s="7">
        <v>16208.22</v>
      </c>
      <c r="M895" s="7">
        <v>445.89</v>
      </c>
    </row>
    <row r="896" spans="2:13" x14ac:dyDescent="0.3">
      <c r="B896" s="5">
        <v>45383</v>
      </c>
      <c r="C896" s="4" t="s">
        <v>24</v>
      </c>
      <c r="D896" s="4" t="s">
        <v>15</v>
      </c>
      <c r="E896" s="4" t="s">
        <v>20</v>
      </c>
      <c r="F896" s="4" t="s">
        <v>17</v>
      </c>
      <c r="G896" s="6">
        <v>211</v>
      </c>
      <c r="H896" s="7">
        <v>196</v>
      </c>
      <c r="I896" s="8">
        <v>0.03</v>
      </c>
      <c r="J896" s="7">
        <v>35120.75</v>
      </c>
      <c r="K896" s="7">
        <v>146.16999999999999</v>
      </c>
      <c r="L896" s="7">
        <v>30841.87</v>
      </c>
      <c r="M896" s="7">
        <v>327.81</v>
      </c>
    </row>
    <row r="897" spans="2:13" x14ac:dyDescent="0.3">
      <c r="B897" s="5">
        <v>45383</v>
      </c>
      <c r="C897" s="4" t="s">
        <v>24</v>
      </c>
      <c r="D897" s="4" t="s">
        <v>15</v>
      </c>
      <c r="E897" s="4" t="s">
        <v>20</v>
      </c>
      <c r="F897" s="4" t="s">
        <v>18</v>
      </c>
      <c r="G897" s="6">
        <v>77</v>
      </c>
      <c r="H897" s="7">
        <v>196</v>
      </c>
      <c r="I897" s="8">
        <v>0.02</v>
      </c>
      <c r="J897" s="7">
        <v>13002.78</v>
      </c>
      <c r="K897" s="7">
        <v>145.72999999999999</v>
      </c>
      <c r="L897" s="7">
        <v>11221.21</v>
      </c>
      <c r="M897" s="7">
        <v>266.51</v>
      </c>
    </row>
    <row r="898" spans="2:13" x14ac:dyDescent="0.3">
      <c r="B898" s="5">
        <v>45383</v>
      </c>
      <c r="C898" s="4" t="s">
        <v>24</v>
      </c>
      <c r="D898" s="4" t="s">
        <v>15</v>
      </c>
      <c r="E898" s="4" t="s">
        <v>20</v>
      </c>
      <c r="F898" s="4" t="s">
        <v>19</v>
      </c>
      <c r="G898" s="6">
        <v>78</v>
      </c>
      <c r="H898" s="7">
        <v>196</v>
      </c>
      <c r="I898" s="8">
        <v>0.01</v>
      </c>
      <c r="J898" s="7">
        <v>13212.03</v>
      </c>
      <c r="K898" s="7">
        <v>146.46</v>
      </c>
      <c r="L898" s="7">
        <v>11423.88</v>
      </c>
      <c r="M898" s="7">
        <v>302.37</v>
      </c>
    </row>
    <row r="899" spans="2:13" x14ac:dyDescent="0.3">
      <c r="B899" s="5">
        <v>45383</v>
      </c>
      <c r="C899" s="4" t="s">
        <v>24</v>
      </c>
      <c r="D899" s="4" t="s">
        <v>15</v>
      </c>
      <c r="E899" s="4" t="s">
        <v>21</v>
      </c>
      <c r="F899" s="4" t="s">
        <v>17</v>
      </c>
      <c r="G899" s="6">
        <v>131</v>
      </c>
      <c r="H899" s="7">
        <v>196</v>
      </c>
      <c r="I899" s="8">
        <v>0.01</v>
      </c>
      <c r="J899" s="7">
        <v>24171.79</v>
      </c>
      <c r="K899" s="7">
        <v>146.46</v>
      </c>
      <c r="L899" s="7">
        <v>19186.259999999998</v>
      </c>
      <c r="M899" s="7">
        <v>210.86</v>
      </c>
    </row>
    <row r="900" spans="2:13" x14ac:dyDescent="0.3">
      <c r="B900" s="5">
        <v>45383</v>
      </c>
      <c r="C900" s="4" t="s">
        <v>24</v>
      </c>
      <c r="D900" s="4" t="s">
        <v>15</v>
      </c>
      <c r="E900" s="4" t="s">
        <v>21</v>
      </c>
      <c r="F900" s="4" t="s">
        <v>18</v>
      </c>
      <c r="G900" s="6">
        <v>47</v>
      </c>
      <c r="H900" s="7">
        <v>196</v>
      </c>
      <c r="I900" s="8">
        <v>0.01</v>
      </c>
      <c r="J900" s="7">
        <v>8698.75</v>
      </c>
      <c r="K900" s="7">
        <v>146.16999999999999</v>
      </c>
      <c r="L900" s="7">
        <v>6869.99</v>
      </c>
      <c r="M900" s="7">
        <v>157.4</v>
      </c>
    </row>
    <row r="901" spans="2:13" x14ac:dyDescent="0.3">
      <c r="B901" s="5">
        <v>45383</v>
      </c>
      <c r="C901" s="4" t="s">
        <v>24</v>
      </c>
      <c r="D901" s="4" t="s">
        <v>15</v>
      </c>
      <c r="E901" s="4" t="s">
        <v>21</v>
      </c>
      <c r="F901" s="4" t="s">
        <v>19</v>
      </c>
      <c r="G901" s="6">
        <v>47</v>
      </c>
      <c r="H901" s="7">
        <v>196</v>
      </c>
      <c r="I901" s="8">
        <v>0.01</v>
      </c>
      <c r="J901" s="7">
        <v>8742.4699999999993</v>
      </c>
      <c r="K901" s="7">
        <v>145.72999999999999</v>
      </c>
      <c r="L901" s="7">
        <v>6849.31</v>
      </c>
      <c r="M901" s="7">
        <v>179.63</v>
      </c>
    </row>
    <row r="902" spans="2:13" x14ac:dyDescent="0.3">
      <c r="B902" s="5">
        <v>45383</v>
      </c>
      <c r="C902" s="4" t="s">
        <v>24</v>
      </c>
      <c r="D902" s="4" t="s">
        <v>15</v>
      </c>
      <c r="E902" s="4" t="s">
        <v>22</v>
      </c>
      <c r="F902" s="4" t="s">
        <v>17</v>
      </c>
      <c r="G902" s="6">
        <v>57</v>
      </c>
      <c r="H902" s="7">
        <v>196</v>
      </c>
      <c r="I902" s="8">
        <v>0.01</v>
      </c>
      <c r="J902" s="7">
        <v>12412.54</v>
      </c>
      <c r="K902" s="7">
        <v>146.16999999999999</v>
      </c>
      <c r="L902" s="7">
        <v>8331.69</v>
      </c>
      <c r="M902" s="7">
        <v>565.91</v>
      </c>
    </row>
    <row r="903" spans="2:13" x14ac:dyDescent="0.3">
      <c r="B903" s="5">
        <v>45383</v>
      </c>
      <c r="C903" s="4" t="s">
        <v>24</v>
      </c>
      <c r="D903" s="4" t="s">
        <v>15</v>
      </c>
      <c r="E903" s="4" t="s">
        <v>22</v>
      </c>
      <c r="F903" s="4" t="s">
        <v>18</v>
      </c>
      <c r="G903" s="6">
        <v>21</v>
      </c>
      <c r="H903" s="7">
        <v>196</v>
      </c>
      <c r="I903" s="8">
        <v>0</v>
      </c>
      <c r="J903" s="7">
        <v>4609.92</v>
      </c>
      <c r="K903" s="7">
        <v>145.58000000000001</v>
      </c>
      <c r="L903" s="7">
        <v>3057.18</v>
      </c>
      <c r="M903" s="7">
        <v>251.9</v>
      </c>
    </row>
    <row r="904" spans="2:13" x14ac:dyDescent="0.3">
      <c r="B904" s="5">
        <v>45383</v>
      </c>
      <c r="C904" s="4" t="s">
        <v>24</v>
      </c>
      <c r="D904" s="4" t="s">
        <v>15</v>
      </c>
      <c r="E904" s="4" t="s">
        <v>22</v>
      </c>
      <c r="F904" s="4" t="s">
        <v>19</v>
      </c>
      <c r="G904" s="6">
        <v>20</v>
      </c>
      <c r="H904" s="7">
        <v>196</v>
      </c>
      <c r="I904" s="8">
        <v>0.01</v>
      </c>
      <c r="J904" s="7">
        <v>4355.1899999999996</v>
      </c>
      <c r="K904" s="7">
        <v>146.02000000000001</v>
      </c>
      <c r="L904" s="7">
        <v>2920.4</v>
      </c>
      <c r="M904" s="7">
        <v>250.48</v>
      </c>
    </row>
    <row r="905" spans="2:13" x14ac:dyDescent="0.3">
      <c r="B905" s="5">
        <v>45383</v>
      </c>
      <c r="C905" s="4" t="s">
        <v>25</v>
      </c>
      <c r="D905" s="4" t="s">
        <v>15</v>
      </c>
      <c r="E905" s="4" t="s">
        <v>16</v>
      </c>
      <c r="F905" s="4" t="s">
        <v>17</v>
      </c>
      <c r="G905" s="6">
        <v>148</v>
      </c>
      <c r="H905" s="7">
        <v>342</v>
      </c>
      <c r="I905" s="8">
        <v>0</v>
      </c>
      <c r="J905" s="7">
        <v>50716.83</v>
      </c>
      <c r="K905" s="7">
        <v>256.5</v>
      </c>
      <c r="L905" s="7">
        <v>37962</v>
      </c>
      <c r="M905" s="7">
        <v>231.59</v>
      </c>
    </row>
    <row r="906" spans="2:13" x14ac:dyDescent="0.3">
      <c r="B906" s="5">
        <v>45383</v>
      </c>
      <c r="C906" s="4" t="s">
        <v>25</v>
      </c>
      <c r="D906" s="4" t="s">
        <v>15</v>
      </c>
      <c r="E906" s="4" t="s">
        <v>16</v>
      </c>
      <c r="F906" s="4" t="s">
        <v>18</v>
      </c>
      <c r="G906" s="6">
        <v>51</v>
      </c>
      <c r="H906" s="7">
        <v>342</v>
      </c>
      <c r="I906" s="8">
        <v>0</v>
      </c>
      <c r="J906" s="7">
        <v>17354.89</v>
      </c>
      <c r="K906" s="7">
        <v>257.27</v>
      </c>
      <c r="L906" s="7">
        <v>13120.77</v>
      </c>
      <c r="M906" s="7">
        <v>173.75</v>
      </c>
    </row>
    <row r="907" spans="2:13" x14ac:dyDescent="0.3">
      <c r="B907" s="5">
        <v>45383</v>
      </c>
      <c r="C907" s="4" t="s">
        <v>25</v>
      </c>
      <c r="D907" s="4" t="s">
        <v>15</v>
      </c>
      <c r="E907" s="4" t="s">
        <v>16</v>
      </c>
      <c r="F907" s="4" t="s">
        <v>19</v>
      </c>
      <c r="G907" s="6">
        <v>52</v>
      </c>
      <c r="H907" s="7">
        <v>342</v>
      </c>
      <c r="I907" s="8">
        <v>0.01</v>
      </c>
      <c r="J907" s="7">
        <v>17588.7</v>
      </c>
      <c r="K907" s="7">
        <v>255.73</v>
      </c>
      <c r="L907" s="7">
        <v>13297.96</v>
      </c>
      <c r="M907" s="7">
        <v>203.41</v>
      </c>
    </row>
    <row r="908" spans="2:13" x14ac:dyDescent="0.3">
      <c r="B908" s="5">
        <v>45383</v>
      </c>
      <c r="C908" s="4" t="s">
        <v>25</v>
      </c>
      <c r="D908" s="4" t="s">
        <v>15</v>
      </c>
      <c r="E908" s="4" t="s">
        <v>20</v>
      </c>
      <c r="F908" s="4" t="s">
        <v>17</v>
      </c>
      <c r="G908" s="6">
        <v>102</v>
      </c>
      <c r="H908" s="7">
        <v>342</v>
      </c>
      <c r="I908" s="8">
        <v>0.01</v>
      </c>
      <c r="J908" s="7">
        <v>30574.76</v>
      </c>
      <c r="K908" s="7">
        <v>256.5</v>
      </c>
      <c r="L908" s="7">
        <v>26163</v>
      </c>
      <c r="M908" s="7">
        <v>158.47</v>
      </c>
    </row>
    <row r="909" spans="2:13" x14ac:dyDescent="0.3">
      <c r="B909" s="5">
        <v>45383</v>
      </c>
      <c r="C909" s="4" t="s">
        <v>25</v>
      </c>
      <c r="D909" s="4" t="s">
        <v>15</v>
      </c>
      <c r="E909" s="4" t="s">
        <v>20</v>
      </c>
      <c r="F909" s="4" t="s">
        <v>18</v>
      </c>
      <c r="G909" s="6">
        <v>35</v>
      </c>
      <c r="H909" s="7">
        <v>342</v>
      </c>
      <c r="I909" s="8">
        <v>0.04</v>
      </c>
      <c r="J909" s="7">
        <v>10133.709999999999</v>
      </c>
      <c r="K909" s="7">
        <v>257.01</v>
      </c>
      <c r="L909" s="7">
        <v>8995.35</v>
      </c>
      <c r="M909" s="7">
        <v>118.88</v>
      </c>
    </row>
    <row r="910" spans="2:13" x14ac:dyDescent="0.3">
      <c r="B910" s="5">
        <v>45383</v>
      </c>
      <c r="C910" s="4" t="s">
        <v>25</v>
      </c>
      <c r="D910" s="4" t="s">
        <v>15</v>
      </c>
      <c r="E910" s="4" t="s">
        <v>20</v>
      </c>
      <c r="F910" s="4" t="s">
        <v>19</v>
      </c>
      <c r="G910" s="6">
        <v>38</v>
      </c>
      <c r="H910" s="7">
        <v>342</v>
      </c>
      <c r="I910" s="8">
        <v>0</v>
      </c>
      <c r="J910" s="7">
        <v>11379.34</v>
      </c>
      <c r="K910" s="7">
        <v>255.73</v>
      </c>
      <c r="L910" s="7">
        <v>9717.74</v>
      </c>
      <c r="M910" s="7">
        <v>152.05000000000001</v>
      </c>
    </row>
    <row r="911" spans="2:13" x14ac:dyDescent="0.3">
      <c r="B911" s="5">
        <v>45383</v>
      </c>
      <c r="C911" s="4" t="s">
        <v>25</v>
      </c>
      <c r="D911" s="4" t="s">
        <v>15</v>
      </c>
      <c r="E911" s="4" t="s">
        <v>21</v>
      </c>
      <c r="F911" s="4" t="s">
        <v>17</v>
      </c>
      <c r="G911" s="6">
        <v>62</v>
      </c>
      <c r="H911" s="7">
        <v>342</v>
      </c>
      <c r="I911" s="8">
        <v>0.01</v>
      </c>
      <c r="J911" s="7">
        <v>19801.96</v>
      </c>
      <c r="K911" s="7">
        <v>256.76</v>
      </c>
      <c r="L911" s="7">
        <v>15919.12</v>
      </c>
      <c r="M911" s="7">
        <v>98.8</v>
      </c>
    </row>
    <row r="912" spans="2:13" x14ac:dyDescent="0.3">
      <c r="B912" s="5">
        <v>45383</v>
      </c>
      <c r="C912" s="4" t="s">
        <v>25</v>
      </c>
      <c r="D912" s="4" t="s">
        <v>15</v>
      </c>
      <c r="E912" s="4" t="s">
        <v>21</v>
      </c>
      <c r="F912" s="4" t="s">
        <v>18</v>
      </c>
      <c r="G912" s="6">
        <v>23</v>
      </c>
      <c r="H912" s="7">
        <v>342</v>
      </c>
      <c r="I912" s="8">
        <v>0.01</v>
      </c>
      <c r="J912" s="7">
        <v>7420.47</v>
      </c>
      <c r="K912" s="7">
        <v>255.99</v>
      </c>
      <c r="L912" s="7">
        <v>5887.77</v>
      </c>
      <c r="M912" s="7">
        <v>79.61</v>
      </c>
    </row>
    <row r="913" spans="2:13" x14ac:dyDescent="0.3">
      <c r="B913" s="5">
        <v>45383</v>
      </c>
      <c r="C913" s="4" t="s">
        <v>25</v>
      </c>
      <c r="D913" s="4" t="s">
        <v>15</v>
      </c>
      <c r="E913" s="4" t="s">
        <v>21</v>
      </c>
      <c r="F913" s="4" t="s">
        <v>19</v>
      </c>
      <c r="G913" s="6">
        <v>21</v>
      </c>
      <c r="H913" s="7">
        <v>342</v>
      </c>
      <c r="I913" s="8">
        <v>0.01</v>
      </c>
      <c r="J913" s="7">
        <v>6720.56</v>
      </c>
      <c r="K913" s="7">
        <v>256.24</v>
      </c>
      <c r="L913" s="7">
        <v>5381.04</v>
      </c>
      <c r="M913" s="7">
        <v>83.87</v>
      </c>
    </row>
    <row r="914" spans="2:13" x14ac:dyDescent="0.3">
      <c r="B914" s="5">
        <v>45383</v>
      </c>
      <c r="C914" s="4" t="s">
        <v>25</v>
      </c>
      <c r="D914" s="4" t="s">
        <v>15</v>
      </c>
      <c r="E914" s="4" t="s">
        <v>22</v>
      </c>
      <c r="F914" s="4" t="s">
        <v>17</v>
      </c>
      <c r="G914" s="6">
        <v>27</v>
      </c>
      <c r="H914" s="7">
        <v>342</v>
      </c>
      <c r="I914" s="8">
        <v>0.01</v>
      </c>
      <c r="J914" s="7">
        <v>10238.66</v>
      </c>
      <c r="K914" s="7">
        <v>256.76</v>
      </c>
      <c r="L914" s="7">
        <v>6932.52</v>
      </c>
      <c r="M914" s="7">
        <v>274.88</v>
      </c>
    </row>
    <row r="915" spans="2:13" x14ac:dyDescent="0.3">
      <c r="B915" s="5">
        <v>45383</v>
      </c>
      <c r="C915" s="4" t="s">
        <v>25</v>
      </c>
      <c r="D915" s="4" t="s">
        <v>15</v>
      </c>
      <c r="E915" s="4" t="s">
        <v>22</v>
      </c>
      <c r="F915" s="4" t="s">
        <v>18</v>
      </c>
      <c r="G915" s="6">
        <v>9</v>
      </c>
      <c r="H915" s="7">
        <v>342</v>
      </c>
      <c r="I915" s="8">
        <v>0</v>
      </c>
      <c r="J915" s="7">
        <v>3423.27</v>
      </c>
      <c r="K915" s="7">
        <v>255.99</v>
      </c>
      <c r="L915" s="7">
        <v>2303.91</v>
      </c>
      <c r="M915" s="7">
        <v>110.31</v>
      </c>
    </row>
    <row r="916" spans="2:13" x14ac:dyDescent="0.3">
      <c r="B916" s="5">
        <v>45383</v>
      </c>
      <c r="C916" s="4" t="s">
        <v>25</v>
      </c>
      <c r="D916" s="4" t="s">
        <v>15</v>
      </c>
      <c r="E916" s="4" t="s">
        <v>22</v>
      </c>
      <c r="F916" s="4" t="s">
        <v>19</v>
      </c>
      <c r="G916" s="6">
        <v>10</v>
      </c>
      <c r="H916" s="7">
        <v>342</v>
      </c>
      <c r="I916" s="8">
        <v>0.01</v>
      </c>
      <c r="J916" s="7">
        <v>3792.05</v>
      </c>
      <c r="K916" s="7">
        <v>255.73</v>
      </c>
      <c r="L916" s="7">
        <v>2557.3000000000002</v>
      </c>
      <c r="M916" s="7">
        <v>121.27</v>
      </c>
    </row>
    <row r="917" spans="2:13" x14ac:dyDescent="0.3">
      <c r="B917" s="5">
        <v>45383</v>
      </c>
      <c r="C917" s="4" t="s">
        <v>26</v>
      </c>
      <c r="D917" s="4" t="s">
        <v>27</v>
      </c>
      <c r="E917" s="4" t="s">
        <v>16</v>
      </c>
      <c r="F917" s="4" t="s">
        <v>17</v>
      </c>
      <c r="G917" s="6">
        <v>390</v>
      </c>
      <c r="H917" s="7">
        <v>132</v>
      </c>
      <c r="I917" s="8">
        <v>0</v>
      </c>
      <c r="J917" s="7">
        <v>51377.04</v>
      </c>
      <c r="K917" s="7">
        <v>92.49</v>
      </c>
      <c r="L917" s="7">
        <v>36071.1</v>
      </c>
      <c r="M917" s="7">
        <v>640.85</v>
      </c>
    </row>
    <row r="918" spans="2:13" x14ac:dyDescent="0.3">
      <c r="B918" s="5">
        <v>45383</v>
      </c>
      <c r="C918" s="4" t="s">
        <v>26</v>
      </c>
      <c r="D918" s="4" t="s">
        <v>27</v>
      </c>
      <c r="E918" s="4" t="s">
        <v>16</v>
      </c>
      <c r="F918" s="4" t="s">
        <v>18</v>
      </c>
      <c r="G918" s="6">
        <v>141</v>
      </c>
      <c r="H918" s="7">
        <v>132</v>
      </c>
      <c r="I918" s="8">
        <v>0.01</v>
      </c>
      <c r="J918" s="7">
        <v>18389.16</v>
      </c>
      <c r="K918" s="7">
        <v>92.68</v>
      </c>
      <c r="L918" s="7">
        <v>13067.88</v>
      </c>
      <c r="M918" s="7">
        <v>485.63</v>
      </c>
    </row>
    <row r="919" spans="2:13" x14ac:dyDescent="0.3">
      <c r="B919" s="5">
        <v>45383</v>
      </c>
      <c r="C919" s="4" t="s">
        <v>26</v>
      </c>
      <c r="D919" s="4" t="s">
        <v>27</v>
      </c>
      <c r="E919" s="4" t="s">
        <v>16</v>
      </c>
      <c r="F919" s="4" t="s">
        <v>19</v>
      </c>
      <c r="G919" s="6">
        <v>143</v>
      </c>
      <c r="H919" s="7">
        <v>132</v>
      </c>
      <c r="I919" s="8">
        <v>0.01</v>
      </c>
      <c r="J919" s="7">
        <v>18818.84</v>
      </c>
      <c r="K919" s="7">
        <v>92.4</v>
      </c>
      <c r="L919" s="7">
        <v>13213.2</v>
      </c>
      <c r="M919" s="7">
        <v>544.87</v>
      </c>
    </row>
    <row r="920" spans="2:13" x14ac:dyDescent="0.3">
      <c r="B920" s="5">
        <v>45383</v>
      </c>
      <c r="C920" s="4" t="s">
        <v>26</v>
      </c>
      <c r="D920" s="4" t="s">
        <v>27</v>
      </c>
      <c r="E920" s="4" t="s">
        <v>20</v>
      </c>
      <c r="F920" s="4" t="s">
        <v>17</v>
      </c>
      <c r="G920" s="6">
        <v>262</v>
      </c>
      <c r="H920" s="7">
        <v>132</v>
      </c>
      <c r="I920" s="8">
        <v>0.03</v>
      </c>
      <c r="J920" s="7">
        <v>29459.03</v>
      </c>
      <c r="K920" s="7">
        <v>92.31</v>
      </c>
      <c r="L920" s="7">
        <v>24185.22</v>
      </c>
      <c r="M920" s="7">
        <v>430.94</v>
      </c>
    </row>
    <row r="921" spans="2:13" x14ac:dyDescent="0.3">
      <c r="B921" s="5">
        <v>45383</v>
      </c>
      <c r="C921" s="4" t="s">
        <v>26</v>
      </c>
      <c r="D921" s="4" t="s">
        <v>27</v>
      </c>
      <c r="E921" s="4" t="s">
        <v>20</v>
      </c>
      <c r="F921" s="4" t="s">
        <v>18</v>
      </c>
      <c r="G921" s="6">
        <v>96</v>
      </c>
      <c r="H921" s="7">
        <v>132</v>
      </c>
      <c r="I921" s="8">
        <v>0.03</v>
      </c>
      <c r="J921" s="7">
        <v>10784.06</v>
      </c>
      <c r="K921" s="7">
        <v>92.68</v>
      </c>
      <c r="L921" s="7">
        <v>8897.2800000000007</v>
      </c>
      <c r="M921" s="7">
        <v>319.55</v>
      </c>
    </row>
    <row r="922" spans="2:13" x14ac:dyDescent="0.3">
      <c r="B922" s="5">
        <v>45383</v>
      </c>
      <c r="C922" s="4" t="s">
        <v>26</v>
      </c>
      <c r="D922" s="4" t="s">
        <v>27</v>
      </c>
      <c r="E922" s="4" t="s">
        <v>20</v>
      </c>
      <c r="F922" s="4" t="s">
        <v>19</v>
      </c>
      <c r="G922" s="6">
        <v>98</v>
      </c>
      <c r="H922" s="7">
        <v>132</v>
      </c>
      <c r="I922" s="8">
        <v>0.04</v>
      </c>
      <c r="J922" s="7">
        <v>10895.96</v>
      </c>
      <c r="K922" s="7">
        <v>92.12</v>
      </c>
      <c r="L922" s="7">
        <v>9027.76</v>
      </c>
      <c r="M922" s="7">
        <v>382.58</v>
      </c>
    </row>
    <row r="923" spans="2:13" x14ac:dyDescent="0.3">
      <c r="B923" s="5">
        <v>45383</v>
      </c>
      <c r="C923" s="4" t="s">
        <v>26</v>
      </c>
      <c r="D923" s="4" t="s">
        <v>27</v>
      </c>
      <c r="E923" s="4" t="s">
        <v>21</v>
      </c>
      <c r="F923" s="4" t="s">
        <v>17</v>
      </c>
      <c r="G923" s="6">
        <v>158</v>
      </c>
      <c r="H923" s="7">
        <v>132</v>
      </c>
      <c r="I923" s="8">
        <v>0.01</v>
      </c>
      <c r="J923" s="7">
        <v>19516.72</v>
      </c>
      <c r="K923" s="7">
        <v>92.58</v>
      </c>
      <c r="L923" s="7">
        <v>14627.64</v>
      </c>
      <c r="M923" s="7">
        <v>249.26</v>
      </c>
    </row>
    <row r="924" spans="2:13" x14ac:dyDescent="0.3">
      <c r="B924" s="5">
        <v>45383</v>
      </c>
      <c r="C924" s="4" t="s">
        <v>26</v>
      </c>
      <c r="D924" s="4" t="s">
        <v>27</v>
      </c>
      <c r="E924" s="4" t="s">
        <v>21</v>
      </c>
      <c r="F924" s="4" t="s">
        <v>18</v>
      </c>
      <c r="G924" s="6">
        <v>58</v>
      </c>
      <c r="H924" s="7">
        <v>132</v>
      </c>
      <c r="I924" s="8">
        <v>0.01</v>
      </c>
      <c r="J924" s="7">
        <v>7243.87</v>
      </c>
      <c r="K924" s="7">
        <v>92.31</v>
      </c>
      <c r="L924" s="7">
        <v>5353.98</v>
      </c>
      <c r="M924" s="7">
        <v>201.93</v>
      </c>
    </row>
    <row r="925" spans="2:13" x14ac:dyDescent="0.3">
      <c r="B925" s="5">
        <v>45383</v>
      </c>
      <c r="C925" s="4" t="s">
        <v>26</v>
      </c>
      <c r="D925" s="4" t="s">
        <v>27</v>
      </c>
      <c r="E925" s="4" t="s">
        <v>21</v>
      </c>
      <c r="F925" s="4" t="s">
        <v>19</v>
      </c>
      <c r="G925" s="6">
        <v>60</v>
      </c>
      <c r="H925" s="7">
        <v>132</v>
      </c>
      <c r="I925" s="8">
        <v>0.01</v>
      </c>
      <c r="J925" s="7">
        <v>7471.41</v>
      </c>
      <c r="K925" s="7">
        <v>92.49</v>
      </c>
      <c r="L925" s="7">
        <v>5549.4</v>
      </c>
      <c r="M925" s="7">
        <v>227.21</v>
      </c>
    </row>
    <row r="926" spans="2:13" x14ac:dyDescent="0.3">
      <c r="B926" s="5">
        <v>45383</v>
      </c>
      <c r="C926" s="4" t="s">
        <v>26</v>
      </c>
      <c r="D926" s="4" t="s">
        <v>27</v>
      </c>
      <c r="E926" s="4" t="s">
        <v>22</v>
      </c>
      <c r="F926" s="4" t="s">
        <v>17</v>
      </c>
      <c r="G926" s="6">
        <v>68</v>
      </c>
      <c r="H926" s="7">
        <v>132</v>
      </c>
      <c r="I926" s="8">
        <v>0</v>
      </c>
      <c r="J926" s="7">
        <v>10022.92</v>
      </c>
      <c r="K926" s="7">
        <v>92.31</v>
      </c>
      <c r="L926" s="7">
        <v>6277.08</v>
      </c>
      <c r="M926" s="7">
        <v>706.03</v>
      </c>
    </row>
    <row r="927" spans="2:13" x14ac:dyDescent="0.3">
      <c r="B927" s="5">
        <v>45383</v>
      </c>
      <c r="C927" s="4" t="s">
        <v>26</v>
      </c>
      <c r="D927" s="4" t="s">
        <v>27</v>
      </c>
      <c r="E927" s="4" t="s">
        <v>22</v>
      </c>
      <c r="F927" s="4" t="s">
        <v>18</v>
      </c>
      <c r="G927" s="6">
        <v>26</v>
      </c>
      <c r="H927" s="7">
        <v>132</v>
      </c>
      <c r="I927" s="8">
        <v>0</v>
      </c>
      <c r="J927" s="7">
        <v>3843.82</v>
      </c>
      <c r="K927" s="7">
        <v>92.49</v>
      </c>
      <c r="L927" s="7">
        <v>2404.7399999999998</v>
      </c>
      <c r="M927" s="7">
        <v>306.62</v>
      </c>
    </row>
    <row r="928" spans="2:13" x14ac:dyDescent="0.3">
      <c r="B928" s="5">
        <v>45383</v>
      </c>
      <c r="C928" s="4" t="s">
        <v>26</v>
      </c>
      <c r="D928" s="4" t="s">
        <v>27</v>
      </c>
      <c r="E928" s="4" t="s">
        <v>22</v>
      </c>
      <c r="F928" s="4" t="s">
        <v>19</v>
      </c>
      <c r="G928" s="6">
        <v>26</v>
      </c>
      <c r="H928" s="7">
        <v>132</v>
      </c>
      <c r="I928" s="8">
        <v>0.01</v>
      </c>
      <c r="J928" s="7">
        <v>3824.57</v>
      </c>
      <c r="K928" s="7">
        <v>92.58</v>
      </c>
      <c r="L928" s="7">
        <v>2407.08</v>
      </c>
      <c r="M928" s="7">
        <v>322.39999999999998</v>
      </c>
    </row>
    <row r="929" spans="2:13" x14ac:dyDescent="0.3">
      <c r="B929" s="5">
        <v>45383</v>
      </c>
      <c r="C929" s="4" t="s">
        <v>28</v>
      </c>
      <c r="D929" s="4" t="s">
        <v>27</v>
      </c>
      <c r="E929" s="4" t="s">
        <v>16</v>
      </c>
      <c r="F929" s="4" t="s">
        <v>17</v>
      </c>
      <c r="G929" s="6">
        <v>277</v>
      </c>
      <c r="H929" s="7">
        <v>104</v>
      </c>
      <c r="I929" s="8">
        <v>0.01</v>
      </c>
      <c r="J929" s="7">
        <v>28577.88</v>
      </c>
      <c r="K929" s="7">
        <v>71.62</v>
      </c>
      <c r="L929" s="7">
        <v>19838.740000000002</v>
      </c>
      <c r="M929" s="7">
        <v>452.51</v>
      </c>
    </row>
    <row r="930" spans="2:13" x14ac:dyDescent="0.3">
      <c r="B930" s="5">
        <v>45383</v>
      </c>
      <c r="C930" s="4" t="s">
        <v>28</v>
      </c>
      <c r="D930" s="4" t="s">
        <v>27</v>
      </c>
      <c r="E930" s="4" t="s">
        <v>16</v>
      </c>
      <c r="F930" s="4" t="s">
        <v>18</v>
      </c>
      <c r="G930" s="6">
        <v>98</v>
      </c>
      <c r="H930" s="7">
        <v>104</v>
      </c>
      <c r="I930" s="8">
        <v>0</v>
      </c>
      <c r="J930" s="7">
        <v>10161.44</v>
      </c>
      <c r="K930" s="7">
        <v>71.62</v>
      </c>
      <c r="L930" s="7">
        <v>7018.76</v>
      </c>
      <c r="M930" s="7">
        <v>324.54000000000002</v>
      </c>
    </row>
    <row r="931" spans="2:13" x14ac:dyDescent="0.3">
      <c r="B931" s="5">
        <v>45383</v>
      </c>
      <c r="C931" s="4" t="s">
        <v>28</v>
      </c>
      <c r="D931" s="4" t="s">
        <v>27</v>
      </c>
      <c r="E931" s="4" t="s">
        <v>16</v>
      </c>
      <c r="F931" s="4" t="s">
        <v>19</v>
      </c>
      <c r="G931" s="6">
        <v>95</v>
      </c>
      <c r="H931" s="7">
        <v>104</v>
      </c>
      <c r="I931" s="8">
        <v>0.01</v>
      </c>
      <c r="J931" s="7">
        <v>9791.2800000000007</v>
      </c>
      <c r="K931" s="7">
        <v>71.900000000000006</v>
      </c>
      <c r="L931" s="7">
        <v>6830.5</v>
      </c>
      <c r="M931" s="7">
        <v>379.76</v>
      </c>
    </row>
    <row r="932" spans="2:13" x14ac:dyDescent="0.3">
      <c r="B932" s="5">
        <v>45383</v>
      </c>
      <c r="C932" s="4" t="s">
        <v>28</v>
      </c>
      <c r="D932" s="4" t="s">
        <v>27</v>
      </c>
      <c r="E932" s="4" t="s">
        <v>20</v>
      </c>
      <c r="F932" s="4" t="s">
        <v>17</v>
      </c>
      <c r="G932" s="6">
        <v>185</v>
      </c>
      <c r="H932" s="7">
        <v>104</v>
      </c>
      <c r="I932" s="8">
        <v>0.02</v>
      </c>
      <c r="J932" s="7">
        <v>16642.73</v>
      </c>
      <c r="K932" s="7">
        <v>71.83</v>
      </c>
      <c r="L932" s="7">
        <v>13288.55</v>
      </c>
      <c r="M932" s="7">
        <v>296.3</v>
      </c>
    </row>
    <row r="933" spans="2:13" x14ac:dyDescent="0.3">
      <c r="B933" s="5">
        <v>45383</v>
      </c>
      <c r="C933" s="4" t="s">
        <v>28</v>
      </c>
      <c r="D933" s="4" t="s">
        <v>27</v>
      </c>
      <c r="E933" s="4" t="s">
        <v>20</v>
      </c>
      <c r="F933" s="4" t="s">
        <v>18</v>
      </c>
      <c r="G933" s="6">
        <v>66</v>
      </c>
      <c r="H933" s="7">
        <v>104</v>
      </c>
      <c r="I933" s="8">
        <v>0.02</v>
      </c>
      <c r="J933" s="7">
        <v>5943.19</v>
      </c>
      <c r="K933" s="7">
        <v>71.900000000000006</v>
      </c>
      <c r="L933" s="7">
        <v>4745.3999999999996</v>
      </c>
      <c r="M933" s="7">
        <v>218.57</v>
      </c>
    </row>
    <row r="934" spans="2:13" x14ac:dyDescent="0.3">
      <c r="B934" s="5">
        <v>45383</v>
      </c>
      <c r="C934" s="4" t="s">
        <v>28</v>
      </c>
      <c r="D934" s="4" t="s">
        <v>27</v>
      </c>
      <c r="E934" s="4" t="s">
        <v>20</v>
      </c>
      <c r="F934" s="4" t="s">
        <v>19</v>
      </c>
      <c r="G934" s="6">
        <v>70</v>
      </c>
      <c r="H934" s="7">
        <v>104</v>
      </c>
      <c r="I934" s="8">
        <v>0.01</v>
      </c>
      <c r="J934" s="7">
        <v>6367.92</v>
      </c>
      <c r="K934" s="7">
        <v>71.98</v>
      </c>
      <c r="L934" s="7">
        <v>5038.6000000000004</v>
      </c>
      <c r="M934" s="7">
        <v>275.45999999999998</v>
      </c>
    </row>
    <row r="935" spans="2:13" x14ac:dyDescent="0.3">
      <c r="B935" s="5">
        <v>45383</v>
      </c>
      <c r="C935" s="4" t="s">
        <v>28</v>
      </c>
      <c r="D935" s="4" t="s">
        <v>27</v>
      </c>
      <c r="E935" s="4" t="s">
        <v>21</v>
      </c>
      <c r="F935" s="4" t="s">
        <v>17</v>
      </c>
      <c r="G935" s="6">
        <v>110</v>
      </c>
      <c r="H935" s="7">
        <v>104</v>
      </c>
      <c r="I935" s="8">
        <v>0.01</v>
      </c>
      <c r="J935" s="7">
        <v>10747.8</v>
      </c>
      <c r="K935" s="7">
        <v>71.540000000000006</v>
      </c>
      <c r="L935" s="7">
        <v>7869.4</v>
      </c>
      <c r="M935" s="7">
        <v>172.13</v>
      </c>
    </row>
    <row r="936" spans="2:13" x14ac:dyDescent="0.3">
      <c r="B936" s="5">
        <v>45383</v>
      </c>
      <c r="C936" s="4" t="s">
        <v>28</v>
      </c>
      <c r="D936" s="4" t="s">
        <v>27</v>
      </c>
      <c r="E936" s="4" t="s">
        <v>21</v>
      </c>
      <c r="F936" s="4" t="s">
        <v>18</v>
      </c>
      <c r="G936" s="6">
        <v>42</v>
      </c>
      <c r="H936" s="7">
        <v>104</v>
      </c>
      <c r="I936" s="8">
        <v>0</v>
      </c>
      <c r="J936" s="7">
        <v>4149.6000000000004</v>
      </c>
      <c r="K936" s="7">
        <v>71.760000000000005</v>
      </c>
      <c r="L936" s="7">
        <v>3013.92</v>
      </c>
      <c r="M936" s="7">
        <v>138.94</v>
      </c>
    </row>
    <row r="937" spans="2:13" x14ac:dyDescent="0.3">
      <c r="B937" s="5">
        <v>45383</v>
      </c>
      <c r="C937" s="4" t="s">
        <v>28</v>
      </c>
      <c r="D937" s="4" t="s">
        <v>27</v>
      </c>
      <c r="E937" s="4" t="s">
        <v>21</v>
      </c>
      <c r="F937" s="4" t="s">
        <v>19</v>
      </c>
      <c r="G937" s="6">
        <v>39</v>
      </c>
      <c r="H937" s="7">
        <v>104</v>
      </c>
      <c r="I937" s="8">
        <v>0</v>
      </c>
      <c r="J937" s="7">
        <v>3822.44</v>
      </c>
      <c r="K937" s="7">
        <v>71.62</v>
      </c>
      <c r="L937" s="7">
        <v>2793.18</v>
      </c>
      <c r="M937" s="7">
        <v>153.01</v>
      </c>
    </row>
    <row r="938" spans="2:13" x14ac:dyDescent="0.3">
      <c r="B938" s="5">
        <v>45383</v>
      </c>
      <c r="C938" s="4" t="s">
        <v>28</v>
      </c>
      <c r="D938" s="4" t="s">
        <v>27</v>
      </c>
      <c r="E938" s="4" t="s">
        <v>22</v>
      </c>
      <c r="F938" s="4" t="s">
        <v>17</v>
      </c>
      <c r="G938" s="6">
        <v>50</v>
      </c>
      <c r="H938" s="7">
        <v>104</v>
      </c>
      <c r="I938" s="8">
        <v>0</v>
      </c>
      <c r="J938" s="7">
        <v>5812.31</v>
      </c>
      <c r="K938" s="7">
        <v>71.98</v>
      </c>
      <c r="L938" s="7">
        <v>3599</v>
      </c>
      <c r="M938" s="7">
        <v>502.48</v>
      </c>
    </row>
    <row r="939" spans="2:13" x14ac:dyDescent="0.3">
      <c r="B939" s="5">
        <v>45383</v>
      </c>
      <c r="C939" s="4" t="s">
        <v>28</v>
      </c>
      <c r="D939" s="4" t="s">
        <v>27</v>
      </c>
      <c r="E939" s="4" t="s">
        <v>22</v>
      </c>
      <c r="F939" s="4" t="s">
        <v>18</v>
      </c>
      <c r="G939" s="6">
        <v>18</v>
      </c>
      <c r="H939" s="7">
        <v>104</v>
      </c>
      <c r="I939" s="8">
        <v>0.01</v>
      </c>
      <c r="J939" s="7">
        <v>2056.9299999999998</v>
      </c>
      <c r="K939" s="7">
        <v>71.540000000000006</v>
      </c>
      <c r="L939" s="7">
        <v>1287.72</v>
      </c>
      <c r="M939" s="7">
        <v>217.63</v>
      </c>
    </row>
    <row r="940" spans="2:13" x14ac:dyDescent="0.3">
      <c r="B940" s="5">
        <v>45383</v>
      </c>
      <c r="C940" s="4" t="s">
        <v>28</v>
      </c>
      <c r="D940" s="4" t="s">
        <v>27</v>
      </c>
      <c r="E940" s="4" t="s">
        <v>22</v>
      </c>
      <c r="F940" s="4" t="s">
        <v>19</v>
      </c>
      <c r="G940" s="6">
        <v>17</v>
      </c>
      <c r="H940" s="7">
        <v>104</v>
      </c>
      <c r="I940" s="8">
        <v>0.01</v>
      </c>
      <c r="J940" s="7">
        <v>1972.2</v>
      </c>
      <c r="K940" s="7">
        <v>71.900000000000006</v>
      </c>
      <c r="L940" s="7">
        <v>1222.3</v>
      </c>
      <c r="M940" s="7">
        <v>213.33</v>
      </c>
    </row>
    <row r="941" spans="2:13" x14ac:dyDescent="0.3">
      <c r="B941" s="5">
        <v>45383</v>
      </c>
      <c r="C941" s="4" t="s">
        <v>29</v>
      </c>
      <c r="D941" s="4" t="s">
        <v>27</v>
      </c>
      <c r="E941" s="4" t="s">
        <v>16</v>
      </c>
      <c r="F941" s="4" t="s">
        <v>17</v>
      </c>
      <c r="G941" s="6">
        <v>236</v>
      </c>
      <c r="H941" s="7">
        <v>146</v>
      </c>
      <c r="I941" s="8">
        <v>0.01</v>
      </c>
      <c r="J941" s="7">
        <v>34180.769999999997</v>
      </c>
      <c r="K941" s="7">
        <v>103.14</v>
      </c>
      <c r="L941" s="7">
        <v>24341.040000000001</v>
      </c>
      <c r="M941" s="7">
        <v>387.04</v>
      </c>
    </row>
    <row r="942" spans="2:13" x14ac:dyDescent="0.3">
      <c r="B942" s="5">
        <v>45383</v>
      </c>
      <c r="C942" s="4" t="s">
        <v>29</v>
      </c>
      <c r="D942" s="4" t="s">
        <v>27</v>
      </c>
      <c r="E942" s="4" t="s">
        <v>16</v>
      </c>
      <c r="F942" s="4" t="s">
        <v>18</v>
      </c>
      <c r="G942" s="6">
        <v>87</v>
      </c>
      <c r="H942" s="7">
        <v>146</v>
      </c>
      <c r="I942" s="8">
        <v>0.01</v>
      </c>
      <c r="J942" s="7">
        <v>12574.98</v>
      </c>
      <c r="K942" s="7">
        <v>102.62</v>
      </c>
      <c r="L942" s="7">
        <v>8927.94</v>
      </c>
      <c r="M942" s="7">
        <v>300.83</v>
      </c>
    </row>
    <row r="943" spans="2:13" x14ac:dyDescent="0.3">
      <c r="B943" s="5">
        <v>45383</v>
      </c>
      <c r="C943" s="4" t="s">
        <v>29</v>
      </c>
      <c r="D943" s="4" t="s">
        <v>27</v>
      </c>
      <c r="E943" s="4" t="s">
        <v>16</v>
      </c>
      <c r="F943" s="4" t="s">
        <v>19</v>
      </c>
      <c r="G943" s="6">
        <v>91</v>
      </c>
      <c r="H943" s="7">
        <v>146</v>
      </c>
      <c r="I943" s="8">
        <v>0.01</v>
      </c>
      <c r="J943" s="7">
        <v>13193.08</v>
      </c>
      <c r="K943" s="7">
        <v>103.14</v>
      </c>
      <c r="L943" s="7">
        <v>9385.74</v>
      </c>
      <c r="M943" s="7">
        <v>357.74</v>
      </c>
    </row>
    <row r="944" spans="2:13" x14ac:dyDescent="0.3">
      <c r="B944" s="5">
        <v>45383</v>
      </c>
      <c r="C944" s="4" t="s">
        <v>29</v>
      </c>
      <c r="D944" s="4" t="s">
        <v>27</v>
      </c>
      <c r="E944" s="4" t="s">
        <v>20</v>
      </c>
      <c r="F944" s="4" t="s">
        <v>17</v>
      </c>
      <c r="G944" s="6">
        <v>169</v>
      </c>
      <c r="H944" s="7">
        <v>146</v>
      </c>
      <c r="I944" s="8">
        <v>0</v>
      </c>
      <c r="J944" s="7">
        <v>21713.03</v>
      </c>
      <c r="K944" s="7">
        <v>103.14</v>
      </c>
      <c r="L944" s="7">
        <v>17430.66</v>
      </c>
      <c r="M944" s="7">
        <v>270.94</v>
      </c>
    </row>
    <row r="945" spans="2:13" x14ac:dyDescent="0.3">
      <c r="B945" s="5">
        <v>45383</v>
      </c>
      <c r="C945" s="4" t="s">
        <v>29</v>
      </c>
      <c r="D945" s="4" t="s">
        <v>27</v>
      </c>
      <c r="E945" s="4" t="s">
        <v>20</v>
      </c>
      <c r="F945" s="4" t="s">
        <v>18</v>
      </c>
      <c r="G945" s="6">
        <v>59</v>
      </c>
      <c r="H945" s="7">
        <v>146</v>
      </c>
      <c r="I945" s="8">
        <v>0.02</v>
      </c>
      <c r="J945" s="7">
        <v>7406.29</v>
      </c>
      <c r="K945" s="7">
        <v>102.62</v>
      </c>
      <c r="L945" s="7">
        <v>6054.58</v>
      </c>
      <c r="M945" s="7">
        <v>206.22</v>
      </c>
    </row>
    <row r="946" spans="2:13" x14ac:dyDescent="0.3">
      <c r="B946" s="5">
        <v>45383</v>
      </c>
      <c r="C946" s="4" t="s">
        <v>29</v>
      </c>
      <c r="D946" s="4" t="s">
        <v>27</v>
      </c>
      <c r="E946" s="4" t="s">
        <v>20</v>
      </c>
      <c r="F946" s="4" t="s">
        <v>19</v>
      </c>
      <c r="G946" s="6">
        <v>62</v>
      </c>
      <c r="H946" s="7">
        <v>146</v>
      </c>
      <c r="I946" s="8">
        <v>0.03</v>
      </c>
      <c r="J946" s="7">
        <v>7757.96</v>
      </c>
      <c r="K946" s="7">
        <v>102.62</v>
      </c>
      <c r="L946" s="7">
        <v>6362.44</v>
      </c>
      <c r="M946" s="7">
        <v>239.62</v>
      </c>
    </row>
    <row r="947" spans="2:13" x14ac:dyDescent="0.3">
      <c r="B947" s="5">
        <v>45383</v>
      </c>
      <c r="C947" s="4" t="s">
        <v>29</v>
      </c>
      <c r="D947" s="4" t="s">
        <v>27</v>
      </c>
      <c r="E947" s="4" t="s">
        <v>21</v>
      </c>
      <c r="F947" s="4" t="s">
        <v>17</v>
      </c>
      <c r="G947" s="6">
        <v>100</v>
      </c>
      <c r="H947" s="7">
        <v>146</v>
      </c>
      <c r="I947" s="8">
        <v>0</v>
      </c>
      <c r="J947" s="7">
        <v>13897.74</v>
      </c>
      <c r="K947" s="7">
        <v>103.24</v>
      </c>
      <c r="L947" s="7">
        <v>10324</v>
      </c>
      <c r="M947" s="7">
        <v>156.16</v>
      </c>
    </row>
    <row r="948" spans="2:13" x14ac:dyDescent="0.3">
      <c r="B948" s="5">
        <v>45383</v>
      </c>
      <c r="C948" s="4" t="s">
        <v>29</v>
      </c>
      <c r="D948" s="4" t="s">
        <v>27</v>
      </c>
      <c r="E948" s="4" t="s">
        <v>21</v>
      </c>
      <c r="F948" s="4" t="s">
        <v>18</v>
      </c>
      <c r="G948" s="6">
        <v>37</v>
      </c>
      <c r="H948" s="7">
        <v>146</v>
      </c>
      <c r="I948" s="8">
        <v>0</v>
      </c>
      <c r="J948" s="7">
        <v>5136.97</v>
      </c>
      <c r="K948" s="7">
        <v>102.93</v>
      </c>
      <c r="L948" s="7">
        <v>3808.41</v>
      </c>
      <c r="M948" s="7">
        <v>125.42</v>
      </c>
    </row>
    <row r="949" spans="2:13" x14ac:dyDescent="0.3">
      <c r="B949" s="5">
        <v>45383</v>
      </c>
      <c r="C949" s="4" t="s">
        <v>29</v>
      </c>
      <c r="D949" s="4" t="s">
        <v>27</v>
      </c>
      <c r="E949" s="4" t="s">
        <v>21</v>
      </c>
      <c r="F949" s="4" t="s">
        <v>19</v>
      </c>
      <c r="G949" s="6">
        <v>35</v>
      </c>
      <c r="H949" s="7">
        <v>146</v>
      </c>
      <c r="I949" s="8">
        <v>0.01</v>
      </c>
      <c r="J949" s="7">
        <v>4805.68</v>
      </c>
      <c r="K949" s="7">
        <v>103.03</v>
      </c>
      <c r="L949" s="7">
        <v>3606.05</v>
      </c>
      <c r="M949" s="7">
        <v>139.22999999999999</v>
      </c>
    </row>
    <row r="950" spans="2:13" x14ac:dyDescent="0.3">
      <c r="B950" s="5">
        <v>45383</v>
      </c>
      <c r="C950" s="4" t="s">
        <v>29</v>
      </c>
      <c r="D950" s="4" t="s">
        <v>27</v>
      </c>
      <c r="E950" s="4" t="s">
        <v>22</v>
      </c>
      <c r="F950" s="4" t="s">
        <v>17</v>
      </c>
      <c r="G950" s="6">
        <v>46</v>
      </c>
      <c r="H950" s="7">
        <v>146</v>
      </c>
      <c r="I950" s="8">
        <v>0.01</v>
      </c>
      <c r="J950" s="7">
        <v>7461.83</v>
      </c>
      <c r="K950" s="7">
        <v>102.72</v>
      </c>
      <c r="L950" s="7">
        <v>4725.12</v>
      </c>
      <c r="M950" s="7">
        <v>457.17</v>
      </c>
    </row>
    <row r="951" spans="2:13" x14ac:dyDescent="0.3">
      <c r="B951" s="5">
        <v>45383</v>
      </c>
      <c r="C951" s="4" t="s">
        <v>29</v>
      </c>
      <c r="D951" s="4" t="s">
        <v>27</v>
      </c>
      <c r="E951" s="4" t="s">
        <v>22</v>
      </c>
      <c r="F951" s="4" t="s">
        <v>18</v>
      </c>
      <c r="G951" s="6">
        <v>16</v>
      </c>
      <c r="H951" s="7">
        <v>146</v>
      </c>
      <c r="I951" s="8">
        <v>0.01</v>
      </c>
      <c r="J951" s="7">
        <v>2590.09</v>
      </c>
      <c r="K951" s="7">
        <v>102.93</v>
      </c>
      <c r="L951" s="7">
        <v>1646.88</v>
      </c>
      <c r="M951" s="7">
        <v>195.92</v>
      </c>
    </row>
    <row r="952" spans="2:13" x14ac:dyDescent="0.3">
      <c r="B952" s="5">
        <v>45383</v>
      </c>
      <c r="C952" s="4" t="s">
        <v>29</v>
      </c>
      <c r="D952" s="4" t="s">
        <v>27</v>
      </c>
      <c r="E952" s="4" t="s">
        <v>22</v>
      </c>
      <c r="F952" s="4" t="s">
        <v>19</v>
      </c>
      <c r="G952" s="6">
        <v>17</v>
      </c>
      <c r="H952" s="7">
        <v>146</v>
      </c>
      <c r="I952" s="8">
        <v>0.01</v>
      </c>
      <c r="J952" s="7">
        <v>2760.4</v>
      </c>
      <c r="K952" s="7">
        <v>103.24</v>
      </c>
      <c r="L952" s="7">
        <v>1755.08</v>
      </c>
      <c r="M952" s="7">
        <v>217.12</v>
      </c>
    </row>
    <row r="953" spans="2:13" x14ac:dyDescent="0.3">
      <c r="B953" s="5">
        <v>45383</v>
      </c>
      <c r="C953" s="4" t="s">
        <v>30</v>
      </c>
      <c r="D953" s="4" t="s">
        <v>27</v>
      </c>
      <c r="E953" s="4" t="s">
        <v>16</v>
      </c>
      <c r="F953" s="4" t="s">
        <v>17</v>
      </c>
      <c r="G953" s="6">
        <v>353</v>
      </c>
      <c r="H953" s="7">
        <v>92</v>
      </c>
      <c r="I953" s="8">
        <v>0.01</v>
      </c>
      <c r="J953" s="7">
        <v>32151.919999999998</v>
      </c>
      <c r="K953" s="7">
        <v>63.88</v>
      </c>
      <c r="L953" s="7">
        <v>22549.64</v>
      </c>
      <c r="M953" s="7">
        <v>580.04999999999995</v>
      </c>
    </row>
    <row r="954" spans="2:13" x14ac:dyDescent="0.3">
      <c r="B954" s="5">
        <v>45383</v>
      </c>
      <c r="C954" s="4" t="s">
        <v>30</v>
      </c>
      <c r="D954" s="4" t="s">
        <v>27</v>
      </c>
      <c r="E954" s="4" t="s">
        <v>16</v>
      </c>
      <c r="F954" s="4" t="s">
        <v>18</v>
      </c>
      <c r="G954" s="6">
        <v>126</v>
      </c>
      <c r="H954" s="7">
        <v>92</v>
      </c>
      <c r="I954" s="8">
        <v>0.01</v>
      </c>
      <c r="J954" s="7">
        <v>11453.02</v>
      </c>
      <c r="K954" s="7">
        <v>63.81</v>
      </c>
      <c r="L954" s="7">
        <v>8040.06</v>
      </c>
      <c r="M954" s="7">
        <v>430.54</v>
      </c>
    </row>
    <row r="955" spans="2:13" x14ac:dyDescent="0.3">
      <c r="B955" s="5">
        <v>45383</v>
      </c>
      <c r="C955" s="4" t="s">
        <v>30</v>
      </c>
      <c r="D955" s="4" t="s">
        <v>27</v>
      </c>
      <c r="E955" s="4" t="s">
        <v>16</v>
      </c>
      <c r="F955" s="4" t="s">
        <v>19</v>
      </c>
      <c r="G955" s="6">
        <v>122</v>
      </c>
      <c r="H955" s="7">
        <v>92</v>
      </c>
      <c r="I955" s="8">
        <v>0.01</v>
      </c>
      <c r="J955" s="7">
        <v>11067.31</v>
      </c>
      <c r="K955" s="7">
        <v>63.81</v>
      </c>
      <c r="L955" s="7">
        <v>7784.82</v>
      </c>
      <c r="M955" s="7">
        <v>473.9</v>
      </c>
    </row>
    <row r="956" spans="2:13" x14ac:dyDescent="0.3">
      <c r="B956" s="5">
        <v>45383</v>
      </c>
      <c r="C956" s="4" t="s">
        <v>30</v>
      </c>
      <c r="D956" s="4" t="s">
        <v>27</v>
      </c>
      <c r="E956" s="4" t="s">
        <v>20</v>
      </c>
      <c r="F956" s="4" t="s">
        <v>17</v>
      </c>
      <c r="G956" s="6">
        <v>242</v>
      </c>
      <c r="H956" s="7">
        <v>92</v>
      </c>
      <c r="I956" s="8">
        <v>0.03</v>
      </c>
      <c r="J956" s="7">
        <v>18888.330000000002</v>
      </c>
      <c r="K956" s="7">
        <v>64.069999999999993</v>
      </c>
      <c r="L956" s="7">
        <v>15504.94</v>
      </c>
      <c r="M956" s="7">
        <v>382.94</v>
      </c>
    </row>
    <row r="957" spans="2:13" x14ac:dyDescent="0.3">
      <c r="B957" s="5">
        <v>45383</v>
      </c>
      <c r="C957" s="4" t="s">
        <v>30</v>
      </c>
      <c r="D957" s="4" t="s">
        <v>27</v>
      </c>
      <c r="E957" s="4" t="s">
        <v>20</v>
      </c>
      <c r="F957" s="4" t="s">
        <v>18</v>
      </c>
      <c r="G957" s="6">
        <v>83</v>
      </c>
      <c r="H957" s="7">
        <v>92</v>
      </c>
      <c r="I957" s="8">
        <v>0.01</v>
      </c>
      <c r="J957" s="7">
        <v>6625.6</v>
      </c>
      <c r="K957" s="7">
        <v>64.069999999999993</v>
      </c>
      <c r="L957" s="7">
        <v>5317.81</v>
      </c>
      <c r="M957" s="7">
        <v>289.25</v>
      </c>
    </row>
    <row r="958" spans="2:13" x14ac:dyDescent="0.3">
      <c r="B958" s="5">
        <v>45383</v>
      </c>
      <c r="C958" s="4" t="s">
        <v>30</v>
      </c>
      <c r="D958" s="4" t="s">
        <v>27</v>
      </c>
      <c r="E958" s="4" t="s">
        <v>20</v>
      </c>
      <c r="F958" s="4" t="s">
        <v>19</v>
      </c>
      <c r="G958" s="6">
        <v>84</v>
      </c>
      <c r="H958" s="7">
        <v>92</v>
      </c>
      <c r="I958" s="8">
        <v>0.03</v>
      </c>
      <c r="J958" s="7">
        <v>6569.85</v>
      </c>
      <c r="K958" s="7">
        <v>64</v>
      </c>
      <c r="L958" s="7">
        <v>5376</v>
      </c>
      <c r="M958" s="7">
        <v>333.17</v>
      </c>
    </row>
    <row r="959" spans="2:13" x14ac:dyDescent="0.3">
      <c r="B959" s="5">
        <v>45383</v>
      </c>
      <c r="C959" s="4" t="s">
        <v>30</v>
      </c>
      <c r="D959" s="4" t="s">
        <v>27</v>
      </c>
      <c r="E959" s="4" t="s">
        <v>21</v>
      </c>
      <c r="F959" s="4" t="s">
        <v>17</v>
      </c>
      <c r="G959" s="6">
        <v>145</v>
      </c>
      <c r="H959" s="7">
        <v>92</v>
      </c>
      <c r="I959" s="8">
        <v>0.01</v>
      </c>
      <c r="J959" s="7">
        <v>12495.39</v>
      </c>
      <c r="K959" s="7">
        <v>63.81</v>
      </c>
      <c r="L959" s="7">
        <v>9252.4500000000007</v>
      </c>
      <c r="M959" s="7">
        <v>229.45</v>
      </c>
    </row>
    <row r="960" spans="2:13" x14ac:dyDescent="0.3">
      <c r="B960" s="5">
        <v>45383</v>
      </c>
      <c r="C960" s="4" t="s">
        <v>30</v>
      </c>
      <c r="D960" s="4" t="s">
        <v>27</v>
      </c>
      <c r="E960" s="4" t="s">
        <v>21</v>
      </c>
      <c r="F960" s="4" t="s">
        <v>18</v>
      </c>
      <c r="G960" s="6">
        <v>50</v>
      </c>
      <c r="H960" s="7">
        <v>92</v>
      </c>
      <c r="I960" s="8">
        <v>0.01</v>
      </c>
      <c r="J960" s="7">
        <v>4295.84</v>
      </c>
      <c r="K960" s="7">
        <v>63.75</v>
      </c>
      <c r="L960" s="7">
        <v>3187.5</v>
      </c>
      <c r="M960" s="7">
        <v>169.66</v>
      </c>
    </row>
    <row r="961" spans="2:13" x14ac:dyDescent="0.3">
      <c r="B961" s="5">
        <v>45383</v>
      </c>
      <c r="C961" s="4" t="s">
        <v>30</v>
      </c>
      <c r="D961" s="4" t="s">
        <v>27</v>
      </c>
      <c r="E961" s="4" t="s">
        <v>21</v>
      </c>
      <c r="F961" s="4" t="s">
        <v>19</v>
      </c>
      <c r="G961" s="6">
        <v>54</v>
      </c>
      <c r="H961" s="7">
        <v>92</v>
      </c>
      <c r="I961" s="8">
        <v>0.01</v>
      </c>
      <c r="J961" s="7">
        <v>4648.87</v>
      </c>
      <c r="K961" s="7">
        <v>63.81</v>
      </c>
      <c r="L961" s="7">
        <v>3445.74</v>
      </c>
      <c r="M961" s="7">
        <v>206.18</v>
      </c>
    </row>
    <row r="962" spans="2:13" x14ac:dyDescent="0.3">
      <c r="B962" s="5">
        <v>45383</v>
      </c>
      <c r="C962" s="4" t="s">
        <v>30</v>
      </c>
      <c r="D962" s="4" t="s">
        <v>27</v>
      </c>
      <c r="E962" s="4" t="s">
        <v>22</v>
      </c>
      <c r="F962" s="4" t="s">
        <v>17</v>
      </c>
      <c r="G962" s="6">
        <v>63</v>
      </c>
      <c r="H962" s="7">
        <v>92</v>
      </c>
      <c r="I962" s="8">
        <v>0</v>
      </c>
      <c r="J962" s="7">
        <v>6465.57</v>
      </c>
      <c r="K962" s="7">
        <v>63.81</v>
      </c>
      <c r="L962" s="7">
        <v>4020.03</v>
      </c>
      <c r="M962" s="7">
        <v>630.57000000000005</v>
      </c>
    </row>
    <row r="963" spans="2:13" x14ac:dyDescent="0.3">
      <c r="B963" s="5">
        <v>45383</v>
      </c>
      <c r="C963" s="4" t="s">
        <v>30</v>
      </c>
      <c r="D963" s="4" t="s">
        <v>27</v>
      </c>
      <c r="E963" s="4" t="s">
        <v>22</v>
      </c>
      <c r="F963" s="4" t="s">
        <v>18</v>
      </c>
      <c r="G963" s="6">
        <v>22</v>
      </c>
      <c r="H963" s="7">
        <v>92</v>
      </c>
      <c r="I963" s="8">
        <v>0.01</v>
      </c>
      <c r="J963" s="7">
        <v>2257.7399999999998</v>
      </c>
      <c r="K963" s="7">
        <v>63.94</v>
      </c>
      <c r="L963" s="7">
        <v>1406.68</v>
      </c>
      <c r="M963" s="7">
        <v>262.58999999999997</v>
      </c>
    </row>
    <row r="964" spans="2:13" x14ac:dyDescent="0.3">
      <c r="B964" s="5">
        <v>45383</v>
      </c>
      <c r="C964" s="4" t="s">
        <v>30</v>
      </c>
      <c r="D964" s="4" t="s">
        <v>27</v>
      </c>
      <c r="E964" s="4" t="s">
        <v>22</v>
      </c>
      <c r="F964" s="4" t="s">
        <v>19</v>
      </c>
      <c r="G964" s="6">
        <v>23</v>
      </c>
      <c r="H964" s="7">
        <v>92</v>
      </c>
      <c r="I964" s="8">
        <v>0.01</v>
      </c>
      <c r="J964" s="7">
        <v>2339.08</v>
      </c>
      <c r="K964" s="7">
        <v>63.88</v>
      </c>
      <c r="L964" s="7">
        <v>1469.24</v>
      </c>
      <c r="M964" s="7">
        <v>288.33999999999997</v>
      </c>
    </row>
    <row r="965" spans="2:13" x14ac:dyDescent="0.3">
      <c r="B965" s="5">
        <v>45383</v>
      </c>
      <c r="C965" s="4" t="s">
        <v>31</v>
      </c>
      <c r="D965" s="4" t="s">
        <v>32</v>
      </c>
      <c r="E965" s="4" t="s">
        <v>16</v>
      </c>
      <c r="F965" s="4" t="s">
        <v>17</v>
      </c>
      <c r="G965" s="6">
        <v>617</v>
      </c>
      <c r="H965" s="7">
        <v>78</v>
      </c>
      <c r="I965" s="8">
        <v>0</v>
      </c>
      <c r="J965" s="7">
        <v>47885.56</v>
      </c>
      <c r="K965" s="7">
        <v>56.61</v>
      </c>
      <c r="L965" s="7">
        <v>34928.370000000003</v>
      </c>
      <c r="M965" s="7">
        <v>1008.92</v>
      </c>
    </row>
    <row r="966" spans="2:13" x14ac:dyDescent="0.3">
      <c r="B966" s="5">
        <v>45383</v>
      </c>
      <c r="C966" s="4" t="s">
        <v>31</v>
      </c>
      <c r="D966" s="4" t="s">
        <v>32</v>
      </c>
      <c r="E966" s="4" t="s">
        <v>16</v>
      </c>
      <c r="F966" s="4" t="s">
        <v>18</v>
      </c>
      <c r="G966" s="6">
        <v>228</v>
      </c>
      <c r="H966" s="7">
        <v>78</v>
      </c>
      <c r="I966" s="8">
        <v>0.01</v>
      </c>
      <c r="J966" s="7">
        <v>17624.189999999999</v>
      </c>
      <c r="K966" s="7">
        <v>56.49</v>
      </c>
      <c r="L966" s="7">
        <v>12879.72</v>
      </c>
      <c r="M966" s="7">
        <v>754.27</v>
      </c>
    </row>
    <row r="967" spans="2:13" x14ac:dyDescent="0.3">
      <c r="B967" s="5">
        <v>45383</v>
      </c>
      <c r="C967" s="4" t="s">
        <v>31</v>
      </c>
      <c r="D967" s="4" t="s">
        <v>32</v>
      </c>
      <c r="E967" s="4" t="s">
        <v>16</v>
      </c>
      <c r="F967" s="4" t="s">
        <v>19</v>
      </c>
      <c r="G967" s="6">
        <v>233</v>
      </c>
      <c r="H967" s="7">
        <v>78</v>
      </c>
      <c r="I967" s="8">
        <v>0.01</v>
      </c>
      <c r="J967" s="7">
        <v>17973.87</v>
      </c>
      <c r="K967" s="7">
        <v>56.66</v>
      </c>
      <c r="L967" s="7">
        <v>13201.78</v>
      </c>
      <c r="M967" s="7">
        <v>904.16</v>
      </c>
    </row>
    <row r="968" spans="2:13" x14ac:dyDescent="0.3">
      <c r="B968" s="5">
        <v>45383</v>
      </c>
      <c r="C968" s="4" t="s">
        <v>31</v>
      </c>
      <c r="D968" s="4" t="s">
        <v>32</v>
      </c>
      <c r="E968" s="4" t="s">
        <v>20</v>
      </c>
      <c r="F968" s="4" t="s">
        <v>17</v>
      </c>
      <c r="G968" s="6">
        <v>447</v>
      </c>
      <c r="H968" s="7">
        <v>78</v>
      </c>
      <c r="I968" s="8">
        <v>0</v>
      </c>
      <c r="J968" s="7">
        <v>30651.4</v>
      </c>
      <c r="K968" s="7">
        <v>56.66</v>
      </c>
      <c r="L968" s="7">
        <v>25327.02</v>
      </c>
      <c r="M968" s="7">
        <v>708.05</v>
      </c>
    </row>
    <row r="969" spans="2:13" x14ac:dyDescent="0.3">
      <c r="B969" s="5">
        <v>45383</v>
      </c>
      <c r="C969" s="4" t="s">
        <v>31</v>
      </c>
      <c r="D969" s="4" t="s">
        <v>32</v>
      </c>
      <c r="E969" s="4" t="s">
        <v>20</v>
      </c>
      <c r="F969" s="4" t="s">
        <v>18</v>
      </c>
      <c r="G969" s="6">
        <v>148</v>
      </c>
      <c r="H969" s="7">
        <v>78</v>
      </c>
      <c r="I969" s="8">
        <v>0.01</v>
      </c>
      <c r="J969" s="7">
        <v>10097.700000000001</v>
      </c>
      <c r="K969" s="7">
        <v>56.61</v>
      </c>
      <c r="L969" s="7">
        <v>8378.2800000000007</v>
      </c>
      <c r="M969" s="7">
        <v>500.68</v>
      </c>
    </row>
    <row r="970" spans="2:13" x14ac:dyDescent="0.3">
      <c r="B970" s="5">
        <v>45383</v>
      </c>
      <c r="C970" s="4" t="s">
        <v>31</v>
      </c>
      <c r="D970" s="4" t="s">
        <v>32</v>
      </c>
      <c r="E970" s="4" t="s">
        <v>20</v>
      </c>
      <c r="F970" s="4" t="s">
        <v>19</v>
      </c>
      <c r="G970" s="6">
        <v>149</v>
      </c>
      <c r="H970" s="7">
        <v>78</v>
      </c>
      <c r="I970" s="8">
        <v>0.02</v>
      </c>
      <c r="J970" s="7">
        <v>10002.94</v>
      </c>
      <c r="K970" s="7">
        <v>56.72</v>
      </c>
      <c r="L970" s="7">
        <v>8451.2800000000007</v>
      </c>
      <c r="M970" s="7">
        <v>581.67999999999995</v>
      </c>
    </row>
    <row r="971" spans="2:13" x14ac:dyDescent="0.3">
      <c r="B971" s="5">
        <v>45383</v>
      </c>
      <c r="C971" s="4" t="s">
        <v>31</v>
      </c>
      <c r="D971" s="4" t="s">
        <v>32</v>
      </c>
      <c r="E971" s="4" t="s">
        <v>21</v>
      </c>
      <c r="F971" s="4" t="s">
        <v>17</v>
      </c>
      <c r="G971" s="6">
        <v>253</v>
      </c>
      <c r="H971" s="7">
        <v>78</v>
      </c>
      <c r="I971" s="8">
        <v>0.01</v>
      </c>
      <c r="J971" s="7">
        <v>18690.87</v>
      </c>
      <c r="K971" s="7">
        <v>56.66</v>
      </c>
      <c r="L971" s="7">
        <v>14334.98</v>
      </c>
      <c r="M971" s="7">
        <v>414.11</v>
      </c>
    </row>
    <row r="972" spans="2:13" x14ac:dyDescent="0.3">
      <c r="B972" s="5">
        <v>45383</v>
      </c>
      <c r="C972" s="4" t="s">
        <v>31</v>
      </c>
      <c r="D972" s="4" t="s">
        <v>32</v>
      </c>
      <c r="E972" s="4" t="s">
        <v>21</v>
      </c>
      <c r="F972" s="4" t="s">
        <v>18</v>
      </c>
      <c r="G972" s="6">
        <v>94</v>
      </c>
      <c r="H972" s="7">
        <v>78</v>
      </c>
      <c r="I972" s="8">
        <v>0.01</v>
      </c>
      <c r="J972" s="7">
        <v>6923.56</v>
      </c>
      <c r="K972" s="7">
        <v>56.55</v>
      </c>
      <c r="L972" s="7">
        <v>5315.7</v>
      </c>
      <c r="M972" s="7">
        <v>310.33</v>
      </c>
    </row>
    <row r="973" spans="2:13" x14ac:dyDescent="0.3">
      <c r="B973" s="5">
        <v>45383</v>
      </c>
      <c r="C973" s="4" t="s">
        <v>31</v>
      </c>
      <c r="D973" s="4" t="s">
        <v>32</v>
      </c>
      <c r="E973" s="4" t="s">
        <v>21</v>
      </c>
      <c r="F973" s="4" t="s">
        <v>19</v>
      </c>
      <c r="G973" s="6">
        <v>89</v>
      </c>
      <c r="H973" s="7">
        <v>78</v>
      </c>
      <c r="I973" s="8">
        <v>0</v>
      </c>
      <c r="J973" s="7">
        <v>6581.66</v>
      </c>
      <c r="K973" s="7">
        <v>56.66</v>
      </c>
      <c r="L973" s="7">
        <v>5042.74</v>
      </c>
      <c r="M973" s="7">
        <v>338.77</v>
      </c>
    </row>
    <row r="974" spans="2:13" x14ac:dyDescent="0.3">
      <c r="B974" s="5">
        <v>45383</v>
      </c>
      <c r="C974" s="4" t="s">
        <v>31</v>
      </c>
      <c r="D974" s="4" t="s">
        <v>32</v>
      </c>
      <c r="E974" s="4" t="s">
        <v>22</v>
      </c>
      <c r="F974" s="4" t="s">
        <v>17</v>
      </c>
      <c r="G974" s="6">
        <v>112</v>
      </c>
      <c r="H974" s="7">
        <v>78</v>
      </c>
      <c r="I974" s="8">
        <v>0</v>
      </c>
      <c r="J974" s="7">
        <v>9784.31</v>
      </c>
      <c r="K974" s="7">
        <v>56.72</v>
      </c>
      <c r="L974" s="7">
        <v>6352.64</v>
      </c>
      <c r="M974" s="7">
        <v>1100.6600000000001</v>
      </c>
    </row>
    <row r="975" spans="2:13" x14ac:dyDescent="0.3">
      <c r="B975" s="5">
        <v>45383</v>
      </c>
      <c r="C975" s="4" t="s">
        <v>31</v>
      </c>
      <c r="D975" s="4" t="s">
        <v>32</v>
      </c>
      <c r="E975" s="4" t="s">
        <v>22</v>
      </c>
      <c r="F975" s="4" t="s">
        <v>18</v>
      </c>
      <c r="G975" s="6">
        <v>41</v>
      </c>
      <c r="H975" s="7">
        <v>78</v>
      </c>
      <c r="I975" s="8">
        <v>0</v>
      </c>
      <c r="J975" s="7">
        <v>3563.87</v>
      </c>
      <c r="K975" s="7">
        <v>56.38</v>
      </c>
      <c r="L975" s="7">
        <v>2311.58</v>
      </c>
      <c r="M975" s="7">
        <v>475.21</v>
      </c>
    </row>
    <row r="976" spans="2:13" x14ac:dyDescent="0.3">
      <c r="B976" s="5">
        <v>45383</v>
      </c>
      <c r="C976" s="4" t="s">
        <v>31</v>
      </c>
      <c r="D976" s="4" t="s">
        <v>32</v>
      </c>
      <c r="E976" s="4" t="s">
        <v>22</v>
      </c>
      <c r="F976" s="4" t="s">
        <v>19</v>
      </c>
      <c r="G976" s="6">
        <v>42</v>
      </c>
      <c r="H976" s="7">
        <v>78</v>
      </c>
      <c r="I976" s="8">
        <v>0</v>
      </c>
      <c r="J976" s="7">
        <v>3661.78</v>
      </c>
      <c r="K976" s="7">
        <v>56.61</v>
      </c>
      <c r="L976" s="7">
        <v>2377.62</v>
      </c>
      <c r="M976" s="7">
        <v>530.70000000000005</v>
      </c>
    </row>
    <row r="977" spans="2:13" x14ac:dyDescent="0.3">
      <c r="B977" s="5">
        <v>45383</v>
      </c>
      <c r="C977" s="4" t="s">
        <v>33</v>
      </c>
      <c r="D977" s="4" t="s">
        <v>32</v>
      </c>
      <c r="E977" s="4" t="s">
        <v>16</v>
      </c>
      <c r="F977" s="4" t="s">
        <v>17</v>
      </c>
      <c r="G977" s="6">
        <v>570</v>
      </c>
      <c r="H977" s="7">
        <v>124</v>
      </c>
      <c r="I977" s="8">
        <v>0.01</v>
      </c>
      <c r="J977" s="7">
        <v>69482.12</v>
      </c>
      <c r="K977" s="7">
        <v>89.37</v>
      </c>
      <c r="L977" s="7">
        <v>50940.9</v>
      </c>
      <c r="M977" s="7">
        <v>895.58</v>
      </c>
    </row>
    <row r="978" spans="2:13" x14ac:dyDescent="0.3">
      <c r="B978" s="5">
        <v>45383</v>
      </c>
      <c r="C978" s="4" t="s">
        <v>33</v>
      </c>
      <c r="D978" s="4" t="s">
        <v>32</v>
      </c>
      <c r="E978" s="4" t="s">
        <v>16</v>
      </c>
      <c r="F978" s="4" t="s">
        <v>18</v>
      </c>
      <c r="G978" s="6">
        <v>198</v>
      </c>
      <c r="H978" s="7">
        <v>124</v>
      </c>
      <c r="I978" s="8">
        <v>0.01</v>
      </c>
      <c r="J978" s="7">
        <v>24354.77</v>
      </c>
      <c r="K978" s="7">
        <v>89.37</v>
      </c>
      <c r="L978" s="7">
        <v>17695.259999999998</v>
      </c>
      <c r="M978" s="7">
        <v>668.49</v>
      </c>
    </row>
    <row r="979" spans="2:13" x14ac:dyDescent="0.3">
      <c r="B979" s="5">
        <v>45383</v>
      </c>
      <c r="C979" s="4" t="s">
        <v>33</v>
      </c>
      <c r="D979" s="4" t="s">
        <v>32</v>
      </c>
      <c r="E979" s="4" t="s">
        <v>16</v>
      </c>
      <c r="F979" s="4" t="s">
        <v>19</v>
      </c>
      <c r="G979" s="6">
        <v>194</v>
      </c>
      <c r="H979" s="7">
        <v>124</v>
      </c>
      <c r="I979" s="8">
        <v>0</v>
      </c>
      <c r="J979" s="7">
        <v>24007.89</v>
      </c>
      <c r="K979" s="7">
        <v>89.19</v>
      </c>
      <c r="L979" s="7">
        <v>17302.86</v>
      </c>
      <c r="M979" s="7">
        <v>747.52</v>
      </c>
    </row>
    <row r="980" spans="2:13" x14ac:dyDescent="0.3">
      <c r="B980" s="5">
        <v>45383</v>
      </c>
      <c r="C980" s="4" t="s">
        <v>33</v>
      </c>
      <c r="D980" s="4" t="s">
        <v>32</v>
      </c>
      <c r="E980" s="4" t="s">
        <v>20</v>
      </c>
      <c r="F980" s="4" t="s">
        <v>17</v>
      </c>
      <c r="G980" s="6">
        <v>384</v>
      </c>
      <c r="H980" s="7">
        <v>124</v>
      </c>
      <c r="I980" s="8">
        <v>0.02</v>
      </c>
      <c r="J980" s="7">
        <v>40856.46</v>
      </c>
      <c r="K980" s="7">
        <v>89.19</v>
      </c>
      <c r="L980" s="7">
        <v>34248.959999999999</v>
      </c>
      <c r="M980" s="7">
        <v>595.97</v>
      </c>
    </row>
    <row r="981" spans="2:13" x14ac:dyDescent="0.3">
      <c r="B981" s="5">
        <v>45383</v>
      </c>
      <c r="C981" s="4" t="s">
        <v>33</v>
      </c>
      <c r="D981" s="4" t="s">
        <v>32</v>
      </c>
      <c r="E981" s="4" t="s">
        <v>20</v>
      </c>
      <c r="F981" s="4" t="s">
        <v>18</v>
      </c>
      <c r="G981" s="6">
        <v>137</v>
      </c>
      <c r="H981" s="7">
        <v>124</v>
      </c>
      <c r="I981" s="8">
        <v>0.03</v>
      </c>
      <c r="J981" s="7">
        <v>14575.32</v>
      </c>
      <c r="K981" s="7">
        <v>89.46</v>
      </c>
      <c r="L981" s="7">
        <v>12256.02</v>
      </c>
      <c r="M981" s="7">
        <v>474.65</v>
      </c>
    </row>
    <row r="982" spans="2:13" x14ac:dyDescent="0.3">
      <c r="B982" s="5">
        <v>45383</v>
      </c>
      <c r="C982" s="4" t="s">
        <v>33</v>
      </c>
      <c r="D982" s="4" t="s">
        <v>32</v>
      </c>
      <c r="E982" s="4" t="s">
        <v>20</v>
      </c>
      <c r="F982" s="4" t="s">
        <v>19</v>
      </c>
      <c r="G982" s="6">
        <v>131</v>
      </c>
      <c r="H982" s="7">
        <v>124</v>
      </c>
      <c r="I982" s="8">
        <v>0.02</v>
      </c>
      <c r="J982" s="7">
        <v>14007.84</v>
      </c>
      <c r="K982" s="7">
        <v>89.1</v>
      </c>
      <c r="L982" s="7">
        <v>11672.1</v>
      </c>
      <c r="M982" s="7">
        <v>502.73</v>
      </c>
    </row>
    <row r="983" spans="2:13" x14ac:dyDescent="0.3">
      <c r="B983" s="5">
        <v>45383</v>
      </c>
      <c r="C983" s="4" t="s">
        <v>33</v>
      </c>
      <c r="D983" s="4" t="s">
        <v>32</v>
      </c>
      <c r="E983" s="4" t="s">
        <v>21</v>
      </c>
      <c r="F983" s="4" t="s">
        <v>17</v>
      </c>
      <c r="G983" s="6">
        <v>233</v>
      </c>
      <c r="H983" s="7">
        <v>124</v>
      </c>
      <c r="I983" s="8">
        <v>0</v>
      </c>
      <c r="J983" s="7">
        <v>27310.27</v>
      </c>
      <c r="K983" s="7">
        <v>89.19</v>
      </c>
      <c r="L983" s="7">
        <v>20781.27</v>
      </c>
      <c r="M983" s="7">
        <v>364.23</v>
      </c>
    </row>
    <row r="984" spans="2:13" x14ac:dyDescent="0.3">
      <c r="B984" s="5">
        <v>45383</v>
      </c>
      <c r="C984" s="4" t="s">
        <v>33</v>
      </c>
      <c r="D984" s="4" t="s">
        <v>32</v>
      </c>
      <c r="E984" s="4" t="s">
        <v>21</v>
      </c>
      <c r="F984" s="4" t="s">
        <v>18</v>
      </c>
      <c r="G984" s="6">
        <v>83</v>
      </c>
      <c r="H984" s="7">
        <v>124</v>
      </c>
      <c r="I984" s="8">
        <v>0.01</v>
      </c>
      <c r="J984" s="7">
        <v>9659.94</v>
      </c>
      <c r="K984" s="7">
        <v>89.28</v>
      </c>
      <c r="L984" s="7">
        <v>7410.24</v>
      </c>
      <c r="M984" s="7">
        <v>275.70999999999998</v>
      </c>
    </row>
    <row r="985" spans="2:13" x14ac:dyDescent="0.3">
      <c r="B985" s="5">
        <v>45383</v>
      </c>
      <c r="C985" s="4" t="s">
        <v>33</v>
      </c>
      <c r="D985" s="4" t="s">
        <v>32</v>
      </c>
      <c r="E985" s="4" t="s">
        <v>21</v>
      </c>
      <c r="F985" s="4" t="s">
        <v>19</v>
      </c>
      <c r="G985" s="6">
        <v>82</v>
      </c>
      <c r="H985" s="7">
        <v>124</v>
      </c>
      <c r="I985" s="8">
        <v>0</v>
      </c>
      <c r="J985" s="7">
        <v>9620.99</v>
      </c>
      <c r="K985" s="7">
        <v>89.28</v>
      </c>
      <c r="L985" s="7">
        <v>7320.96</v>
      </c>
      <c r="M985" s="7">
        <v>319.48</v>
      </c>
    </row>
    <row r="986" spans="2:13" x14ac:dyDescent="0.3">
      <c r="B986" s="5">
        <v>45383</v>
      </c>
      <c r="C986" s="4" t="s">
        <v>33</v>
      </c>
      <c r="D986" s="4" t="s">
        <v>32</v>
      </c>
      <c r="E986" s="4" t="s">
        <v>22</v>
      </c>
      <c r="F986" s="4" t="s">
        <v>17</v>
      </c>
      <c r="G986" s="6">
        <v>102</v>
      </c>
      <c r="H986" s="7">
        <v>124</v>
      </c>
      <c r="I986" s="8">
        <v>0.01</v>
      </c>
      <c r="J986" s="7">
        <v>14066.34</v>
      </c>
      <c r="K986" s="7">
        <v>89.55</v>
      </c>
      <c r="L986" s="7">
        <v>9134.1</v>
      </c>
      <c r="M986" s="7">
        <v>1006.51</v>
      </c>
    </row>
    <row r="987" spans="2:13" x14ac:dyDescent="0.3">
      <c r="B987" s="5">
        <v>45383</v>
      </c>
      <c r="C987" s="4" t="s">
        <v>33</v>
      </c>
      <c r="D987" s="4" t="s">
        <v>32</v>
      </c>
      <c r="E987" s="4" t="s">
        <v>22</v>
      </c>
      <c r="F987" s="4" t="s">
        <v>18</v>
      </c>
      <c r="G987" s="6">
        <v>35</v>
      </c>
      <c r="H987" s="7">
        <v>124</v>
      </c>
      <c r="I987" s="8">
        <v>0</v>
      </c>
      <c r="J987" s="7">
        <v>4870.4799999999996</v>
      </c>
      <c r="K987" s="7">
        <v>89.1</v>
      </c>
      <c r="L987" s="7">
        <v>3118.5</v>
      </c>
      <c r="M987" s="7">
        <v>421.5</v>
      </c>
    </row>
    <row r="988" spans="2:13" x14ac:dyDescent="0.3">
      <c r="B988" s="5">
        <v>45383</v>
      </c>
      <c r="C988" s="4" t="s">
        <v>33</v>
      </c>
      <c r="D988" s="4" t="s">
        <v>32</v>
      </c>
      <c r="E988" s="4" t="s">
        <v>22</v>
      </c>
      <c r="F988" s="4" t="s">
        <v>19</v>
      </c>
      <c r="G988" s="6">
        <v>36</v>
      </c>
      <c r="H988" s="7">
        <v>124</v>
      </c>
      <c r="I988" s="8">
        <v>0</v>
      </c>
      <c r="J988" s="7">
        <v>4999.6400000000003</v>
      </c>
      <c r="K988" s="7">
        <v>89.28</v>
      </c>
      <c r="L988" s="7">
        <v>3214.08</v>
      </c>
      <c r="M988" s="7">
        <v>433.01</v>
      </c>
    </row>
    <row r="989" spans="2:13" x14ac:dyDescent="0.3">
      <c r="B989" s="5">
        <v>45383</v>
      </c>
      <c r="C989" s="4" t="s">
        <v>34</v>
      </c>
      <c r="D989" s="4" t="s">
        <v>32</v>
      </c>
      <c r="E989" s="4" t="s">
        <v>16</v>
      </c>
      <c r="F989" s="4" t="s">
        <v>17</v>
      </c>
      <c r="G989" s="6">
        <v>472</v>
      </c>
      <c r="H989" s="7">
        <v>96</v>
      </c>
      <c r="I989" s="8">
        <v>0.01</v>
      </c>
      <c r="J989" s="7">
        <v>44814.66</v>
      </c>
      <c r="K989" s="7">
        <v>68.78</v>
      </c>
      <c r="L989" s="7">
        <v>32464.16</v>
      </c>
      <c r="M989" s="7">
        <v>748.4</v>
      </c>
    </row>
    <row r="990" spans="2:13" x14ac:dyDescent="0.3">
      <c r="B990" s="5">
        <v>45383</v>
      </c>
      <c r="C990" s="4" t="s">
        <v>34</v>
      </c>
      <c r="D990" s="4" t="s">
        <v>32</v>
      </c>
      <c r="E990" s="4" t="s">
        <v>16</v>
      </c>
      <c r="F990" s="4" t="s">
        <v>18</v>
      </c>
      <c r="G990" s="6">
        <v>160</v>
      </c>
      <c r="H990" s="7">
        <v>96</v>
      </c>
      <c r="I990" s="8">
        <v>0.01</v>
      </c>
      <c r="J990" s="7">
        <v>15267.92</v>
      </c>
      <c r="K990" s="7">
        <v>68.849999999999994</v>
      </c>
      <c r="L990" s="7">
        <v>11016</v>
      </c>
      <c r="M990" s="7">
        <v>532.03</v>
      </c>
    </row>
    <row r="991" spans="2:13" x14ac:dyDescent="0.3">
      <c r="B991" s="5">
        <v>45383</v>
      </c>
      <c r="C991" s="4" t="s">
        <v>34</v>
      </c>
      <c r="D991" s="4" t="s">
        <v>32</v>
      </c>
      <c r="E991" s="4" t="s">
        <v>16</v>
      </c>
      <c r="F991" s="4" t="s">
        <v>19</v>
      </c>
      <c r="G991" s="6">
        <v>169</v>
      </c>
      <c r="H991" s="7">
        <v>96</v>
      </c>
      <c r="I991" s="8">
        <v>0.01</v>
      </c>
      <c r="J991" s="7">
        <v>16078.21</v>
      </c>
      <c r="K991" s="7">
        <v>68.5</v>
      </c>
      <c r="L991" s="7">
        <v>11576.5</v>
      </c>
      <c r="M991" s="7">
        <v>659.1</v>
      </c>
    </row>
    <row r="992" spans="2:13" x14ac:dyDescent="0.3">
      <c r="B992" s="5">
        <v>45383</v>
      </c>
      <c r="C992" s="4" t="s">
        <v>34</v>
      </c>
      <c r="D992" s="4" t="s">
        <v>32</v>
      </c>
      <c r="E992" s="4" t="s">
        <v>20</v>
      </c>
      <c r="F992" s="4" t="s">
        <v>17</v>
      </c>
      <c r="G992" s="6">
        <v>296</v>
      </c>
      <c r="H992" s="7">
        <v>96</v>
      </c>
      <c r="I992" s="8">
        <v>0.01</v>
      </c>
      <c r="J992" s="7">
        <v>24656.6</v>
      </c>
      <c r="K992" s="7">
        <v>68.78</v>
      </c>
      <c r="L992" s="7">
        <v>20358.88</v>
      </c>
      <c r="M992" s="7">
        <v>481.65</v>
      </c>
    </row>
    <row r="993" spans="2:13" x14ac:dyDescent="0.3">
      <c r="B993" s="5">
        <v>45383</v>
      </c>
      <c r="C993" s="4" t="s">
        <v>34</v>
      </c>
      <c r="D993" s="4" t="s">
        <v>32</v>
      </c>
      <c r="E993" s="4" t="s">
        <v>20</v>
      </c>
      <c r="F993" s="4" t="s">
        <v>18</v>
      </c>
      <c r="G993" s="6">
        <v>113</v>
      </c>
      <c r="H993" s="7">
        <v>96</v>
      </c>
      <c r="I993" s="8">
        <v>0.02</v>
      </c>
      <c r="J993" s="7">
        <v>9392.74</v>
      </c>
      <c r="K993" s="7">
        <v>68.5</v>
      </c>
      <c r="L993" s="7">
        <v>7740.5</v>
      </c>
      <c r="M993" s="7">
        <v>395.34</v>
      </c>
    </row>
    <row r="994" spans="2:13" x14ac:dyDescent="0.3">
      <c r="B994" s="5">
        <v>45383</v>
      </c>
      <c r="C994" s="4" t="s">
        <v>34</v>
      </c>
      <c r="D994" s="4" t="s">
        <v>32</v>
      </c>
      <c r="E994" s="4" t="s">
        <v>20</v>
      </c>
      <c r="F994" s="4" t="s">
        <v>19</v>
      </c>
      <c r="G994" s="6">
        <v>113</v>
      </c>
      <c r="H994" s="7">
        <v>96</v>
      </c>
      <c r="I994" s="8">
        <v>0.01</v>
      </c>
      <c r="J994" s="7">
        <v>9507.94</v>
      </c>
      <c r="K994" s="7">
        <v>68.64</v>
      </c>
      <c r="L994" s="7">
        <v>7756.32</v>
      </c>
      <c r="M994" s="7">
        <v>449.95</v>
      </c>
    </row>
    <row r="995" spans="2:13" x14ac:dyDescent="0.3">
      <c r="B995" s="5">
        <v>45383</v>
      </c>
      <c r="C995" s="4" t="s">
        <v>34</v>
      </c>
      <c r="D995" s="4" t="s">
        <v>32</v>
      </c>
      <c r="E995" s="4" t="s">
        <v>21</v>
      </c>
      <c r="F995" s="4" t="s">
        <v>17</v>
      </c>
      <c r="G995" s="6">
        <v>181</v>
      </c>
      <c r="H995" s="7">
        <v>96</v>
      </c>
      <c r="I995" s="8">
        <v>0</v>
      </c>
      <c r="J995" s="7">
        <v>16391.849999999999</v>
      </c>
      <c r="K995" s="7">
        <v>68.430000000000007</v>
      </c>
      <c r="L995" s="7">
        <v>12385.83</v>
      </c>
      <c r="M995" s="7">
        <v>283.52</v>
      </c>
    </row>
    <row r="996" spans="2:13" x14ac:dyDescent="0.3">
      <c r="B996" s="5">
        <v>45383</v>
      </c>
      <c r="C996" s="4" t="s">
        <v>34</v>
      </c>
      <c r="D996" s="4" t="s">
        <v>32</v>
      </c>
      <c r="E996" s="4" t="s">
        <v>21</v>
      </c>
      <c r="F996" s="4" t="s">
        <v>18</v>
      </c>
      <c r="G996" s="6">
        <v>66</v>
      </c>
      <c r="H996" s="7">
        <v>96</v>
      </c>
      <c r="I996" s="8">
        <v>0.01</v>
      </c>
      <c r="J996" s="7">
        <v>5947.04</v>
      </c>
      <c r="K996" s="7">
        <v>68.430000000000007</v>
      </c>
      <c r="L996" s="7">
        <v>4516.38</v>
      </c>
      <c r="M996" s="7">
        <v>220.81</v>
      </c>
    </row>
    <row r="997" spans="2:13" x14ac:dyDescent="0.3">
      <c r="B997" s="5">
        <v>45383</v>
      </c>
      <c r="C997" s="4" t="s">
        <v>34</v>
      </c>
      <c r="D997" s="4" t="s">
        <v>32</v>
      </c>
      <c r="E997" s="4" t="s">
        <v>21</v>
      </c>
      <c r="F997" s="4" t="s">
        <v>19</v>
      </c>
      <c r="G997" s="6">
        <v>65</v>
      </c>
      <c r="H997" s="7">
        <v>96</v>
      </c>
      <c r="I997" s="8">
        <v>0</v>
      </c>
      <c r="J997" s="7">
        <v>5927.95</v>
      </c>
      <c r="K997" s="7">
        <v>68.569999999999993</v>
      </c>
      <c r="L997" s="7">
        <v>4457.05</v>
      </c>
      <c r="M997" s="7">
        <v>250.2</v>
      </c>
    </row>
    <row r="998" spans="2:13" x14ac:dyDescent="0.3">
      <c r="B998" s="5">
        <v>45383</v>
      </c>
      <c r="C998" s="4" t="s">
        <v>34</v>
      </c>
      <c r="D998" s="4" t="s">
        <v>32</v>
      </c>
      <c r="E998" s="4" t="s">
        <v>22</v>
      </c>
      <c r="F998" s="4" t="s">
        <v>17</v>
      </c>
      <c r="G998" s="6">
        <v>79</v>
      </c>
      <c r="H998" s="7">
        <v>96</v>
      </c>
      <c r="I998" s="8">
        <v>0</v>
      </c>
      <c r="J998" s="7">
        <v>8485.5300000000007</v>
      </c>
      <c r="K998" s="7">
        <v>68.849999999999994</v>
      </c>
      <c r="L998" s="7">
        <v>5439.15</v>
      </c>
      <c r="M998" s="7">
        <v>801.89</v>
      </c>
    </row>
    <row r="999" spans="2:13" x14ac:dyDescent="0.3">
      <c r="B999" s="5">
        <v>45383</v>
      </c>
      <c r="C999" s="4" t="s">
        <v>34</v>
      </c>
      <c r="D999" s="4" t="s">
        <v>32</v>
      </c>
      <c r="E999" s="4" t="s">
        <v>22</v>
      </c>
      <c r="F999" s="4" t="s">
        <v>18</v>
      </c>
      <c r="G999" s="6">
        <v>29</v>
      </c>
      <c r="H999" s="7">
        <v>96</v>
      </c>
      <c r="I999" s="8">
        <v>0.01</v>
      </c>
      <c r="J999" s="7">
        <v>3074.53</v>
      </c>
      <c r="K999" s="7">
        <v>68.849999999999994</v>
      </c>
      <c r="L999" s="7">
        <v>1996.65</v>
      </c>
      <c r="M999" s="7">
        <v>343.37</v>
      </c>
    </row>
    <row r="1000" spans="2:13" x14ac:dyDescent="0.3">
      <c r="B1000" s="5">
        <v>45383</v>
      </c>
      <c r="C1000" s="4" t="s">
        <v>34</v>
      </c>
      <c r="D1000" s="4" t="s">
        <v>32</v>
      </c>
      <c r="E1000" s="4" t="s">
        <v>22</v>
      </c>
      <c r="F1000" s="4" t="s">
        <v>19</v>
      </c>
      <c r="G1000" s="6">
        <v>31</v>
      </c>
      <c r="H1000" s="7">
        <v>96</v>
      </c>
      <c r="I1000" s="8">
        <v>0.01</v>
      </c>
      <c r="J1000" s="7">
        <v>3303.19</v>
      </c>
      <c r="K1000" s="7">
        <v>68.5</v>
      </c>
      <c r="L1000" s="7">
        <v>2123.5</v>
      </c>
      <c r="M1000" s="7">
        <v>379.79</v>
      </c>
    </row>
    <row r="1001" spans="2:13" x14ac:dyDescent="0.3">
      <c r="B1001" s="5">
        <v>45383</v>
      </c>
      <c r="C1001" s="4" t="s">
        <v>35</v>
      </c>
      <c r="D1001" s="4" t="s">
        <v>32</v>
      </c>
      <c r="E1001" s="4" t="s">
        <v>16</v>
      </c>
      <c r="F1001" s="4" t="s">
        <v>17</v>
      </c>
      <c r="G1001" s="6">
        <v>110</v>
      </c>
      <c r="H1001" s="7">
        <v>188</v>
      </c>
      <c r="I1001" s="8">
        <v>0.01</v>
      </c>
      <c r="J1001" s="7">
        <v>20370.09</v>
      </c>
      <c r="K1001" s="7">
        <v>131.6</v>
      </c>
      <c r="L1001" s="7">
        <v>14476</v>
      </c>
      <c r="M1001" s="7">
        <v>175.3</v>
      </c>
    </row>
    <row r="1002" spans="2:13" x14ac:dyDescent="0.3">
      <c r="B1002" s="5">
        <v>45383</v>
      </c>
      <c r="C1002" s="4" t="s">
        <v>35</v>
      </c>
      <c r="D1002" s="4" t="s">
        <v>32</v>
      </c>
      <c r="E1002" s="4" t="s">
        <v>16</v>
      </c>
      <c r="F1002" s="4" t="s">
        <v>18</v>
      </c>
      <c r="G1002" s="6">
        <v>37</v>
      </c>
      <c r="H1002" s="7">
        <v>188</v>
      </c>
      <c r="I1002" s="8">
        <v>0</v>
      </c>
      <c r="J1002" s="7">
        <v>6907.39</v>
      </c>
      <c r="K1002" s="7">
        <v>131.6</v>
      </c>
      <c r="L1002" s="7">
        <v>4869.2</v>
      </c>
      <c r="M1002" s="7">
        <v>123.03</v>
      </c>
    </row>
    <row r="1003" spans="2:13" x14ac:dyDescent="0.3">
      <c r="B1003" s="5">
        <v>45383</v>
      </c>
      <c r="C1003" s="4" t="s">
        <v>35</v>
      </c>
      <c r="D1003" s="4" t="s">
        <v>32</v>
      </c>
      <c r="E1003" s="4" t="s">
        <v>16</v>
      </c>
      <c r="F1003" s="4" t="s">
        <v>19</v>
      </c>
      <c r="G1003" s="6">
        <v>37</v>
      </c>
      <c r="H1003" s="7">
        <v>188</v>
      </c>
      <c r="I1003" s="8">
        <v>0.01</v>
      </c>
      <c r="J1003" s="7">
        <v>6928.09</v>
      </c>
      <c r="K1003" s="7">
        <v>131.21</v>
      </c>
      <c r="L1003" s="7">
        <v>4854.7700000000004</v>
      </c>
      <c r="M1003" s="7">
        <v>148.19999999999999</v>
      </c>
    </row>
    <row r="1004" spans="2:13" x14ac:dyDescent="0.3">
      <c r="B1004" s="5">
        <v>45383</v>
      </c>
      <c r="C1004" s="4" t="s">
        <v>35</v>
      </c>
      <c r="D1004" s="4" t="s">
        <v>32</v>
      </c>
      <c r="E1004" s="4" t="s">
        <v>20</v>
      </c>
      <c r="F1004" s="4" t="s">
        <v>17</v>
      </c>
      <c r="G1004" s="6">
        <v>73</v>
      </c>
      <c r="H1004" s="7">
        <v>188</v>
      </c>
      <c r="I1004" s="8">
        <v>0.01</v>
      </c>
      <c r="J1004" s="7">
        <v>11932.19</v>
      </c>
      <c r="K1004" s="7">
        <v>131.72999999999999</v>
      </c>
      <c r="L1004" s="7">
        <v>9616.2900000000009</v>
      </c>
      <c r="M1004" s="7">
        <v>119.49</v>
      </c>
    </row>
    <row r="1005" spans="2:13" x14ac:dyDescent="0.3">
      <c r="B1005" s="5">
        <v>45383</v>
      </c>
      <c r="C1005" s="4" t="s">
        <v>35</v>
      </c>
      <c r="D1005" s="4" t="s">
        <v>32</v>
      </c>
      <c r="E1005" s="4" t="s">
        <v>20</v>
      </c>
      <c r="F1005" s="4" t="s">
        <v>18</v>
      </c>
      <c r="G1005" s="6">
        <v>26</v>
      </c>
      <c r="H1005" s="7">
        <v>188</v>
      </c>
      <c r="I1005" s="8">
        <v>0.01</v>
      </c>
      <c r="J1005" s="7">
        <v>4241.28</v>
      </c>
      <c r="K1005" s="7">
        <v>131.72999999999999</v>
      </c>
      <c r="L1005" s="7">
        <v>3424.98</v>
      </c>
      <c r="M1005" s="7">
        <v>90.52</v>
      </c>
    </row>
    <row r="1006" spans="2:13" x14ac:dyDescent="0.3">
      <c r="B1006" s="5">
        <v>45383</v>
      </c>
      <c r="C1006" s="4" t="s">
        <v>35</v>
      </c>
      <c r="D1006" s="4" t="s">
        <v>32</v>
      </c>
      <c r="E1006" s="4" t="s">
        <v>20</v>
      </c>
      <c r="F1006" s="4" t="s">
        <v>19</v>
      </c>
      <c r="G1006" s="6">
        <v>26</v>
      </c>
      <c r="H1006" s="7">
        <v>188</v>
      </c>
      <c r="I1006" s="8">
        <v>0.03</v>
      </c>
      <c r="J1006" s="7">
        <v>4185.41</v>
      </c>
      <c r="K1006" s="7">
        <v>131.72999999999999</v>
      </c>
      <c r="L1006" s="7">
        <v>3424.98</v>
      </c>
      <c r="M1006" s="7">
        <v>100.28</v>
      </c>
    </row>
    <row r="1007" spans="2:13" x14ac:dyDescent="0.3">
      <c r="B1007" s="5">
        <v>45383</v>
      </c>
      <c r="C1007" s="4" t="s">
        <v>35</v>
      </c>
      <c r="D1007" s="4" t="s">
        <v>32</v>
      </c>
      <c r="E1007" s="4" t="s">
        <v>21</v>
      </c>
      <c r="F1007" s="4" t="s">
        <v>17</v>
      </c>
      <c r="G1007" s="6">
        <v>44</v>
      </c>
      <c r="H1007" s="7">
        <v>188</v>
      </c>
      <c r="I1007" s="8">
        <v>0</v>
      </c>
      <c r="J1007" s="7">
        <v>7858.33</v>
      </c>
      <c r="K1007" s="7">
        <v>131.86000000000001</v>
      </c>
      <c r="L1007" s="7">
        <v>5801.84</v>
      </c>
      <c r="M1007" s="7">
        <v>72.510000000000005</v>
      </c>
    </row>
    <row r="1008" spans="2:13" x14ac:dyDescent="0.3">
      <c r="B1008" s="5">
        <v>45383</v>
      </c>
      <c r="C1008" s="4" t="s">
        <v>35</v>
      </c>
      <c r="D1008" s="4" t="s">
        <v>32</v>
      </c>
      <c r="E1008" s="4" t="s">
        <v>21</v>
      </c>
      <c r="F1008" s="4" t="s">
        <v>18</v>
      </c>
      <c r="G1008" s="6">
        <v>16</v>
      </c>
      <c r="H1008" s="7">
        <v>188</v>
      </c>
      <c r="I1008" s="8">
        <v>0</v>
      </c>
      <c r="J1008" s="7">
        <v>2854.74</v>
      </c>
      <c r="K1008" s="7">
        <v>131.21</v>
      </c>
      <c r="L1008" s="7">
        <v>2099.36</v>
      </c>
      <c r="M1008" s="7">
        <v>53.58</v>
      </c>
    </row>
    <row r="1009" spans="2:13" x14ac:dyDescent="0.3">
      <c r="B1009" s="5">
        <v>45383</v>
      </c>
      <c r="C1009" s="4" t="s">
        <v>35</v>
      </c>
      <c r="D1009" s="4" t="s">
        <v>32</v>
      </c>
      <c r="E1009" s="4" t="s">
        <v>21</v>
      </c>
      <c r="F1009" s="4" t="s">
        <v>19</v>
      </c>
      <c r="G1009" s="6">
        <v>15</v>
      </c>
      <c r="H1009" s="7">
        <v>188</v>
      </c>
      <c r="I1009" s="8">
        <v>0.01</v>
      </c>
      <c r="J1009" s="7">
        <v>2654.86</v>
      </c>
      <c r="K1009" s="7">
        <v>131.34</v>
      </c>
      <c r="L1009" s="7">
        <v>1970.1</v>
      </c>
      <c r="M1009" s="7">
        <v>58.68</v>
      </c>
    </row>
    <row r="1010" spans="2:13" x14ac:dyDescent="0.3">
      <c r="B1010" s="5">
        <v>45383</v>
      </c>
      <c r="C1010" s="4" t="s">
        <v>35</v>
      </c>
      <c r="D1010" s="4" t="s">
        <v>32</v>
      </c>
      <c r="E1010" s="4" t="s">
        <v>22</v>
      </c>
      <c r="F1010" s="4" t="s">
        <v>17</v>
      </c>
      <c r="G1010" s="6">
        <v>20</v>
      </c>
      <c r="H1010" s="7">
        <v>188</v>
      </c>
      <c r="I1010" s="8">
        <v>0</v>
      </c>
      <c r="J1010" s="7">
        <v>4190.16</v>
      </c>
      <c r="K1010" s="7">
        <v>131.6</v>
      </c>
      <c r="L1010" s="7">
        <v>2632</v>
      </c>
      <c r="M1010" s="7">
        <v>206.24</v>
      </c>
    </row>
    <row r="1011" spans="2:13" x14ac:dyDescent="0.3">
      <c r="B1011" s="5">
        <v>45383</v>
      </c>
      <c r="C1011" s="4" t="s">
        <v>35</v>
      </c>
      <c r="D1011" s="4" t="s">
        <v>32</v>
      </c>
      <c r="E1011" s="4" t="s">
        <v>22</v>
      </c>
      <c r="F1011" s="4" t="s">
        <v>18</v>
      </c>
      <c r="G1011" s="6">
        <v>7</v>
      </c>
      <c r="H1011" s="7">
        <v>188</v>
      </c>
      <c r="I1011" s="8">
        <v>0.01</v>
      </c>
      <c r="J1011" s="7">
        <v>1453.26</v>
      </c>
      <c r="K1011" s="7">
        <v>131.72999999999999</v>
      </c>
      <c r="L1011" s="7">
        <v>922.11</v>
      </c>
      <c r="M1011" s="7">
        <v>85.55</v>
      </c>
    </row>
    <row r="1012" spans="2:13" x14ac:dyDescent="0.3">
      <c r="B1012" s="5">
        <v>45383</v>
      </c>
      <c r="C1012" s="4" t="s">
        <v>35</v>
      </c>
      <c r="D1012" s="4" t="s">
        <v>32</v>
      </c>
      <c r="E1012" s="4" t="s">
        <v>22</v>
      </c>
      <c r="F1012" s="4" t="s">
        <v>19</v>
      </c>
      <c r="G1012" s="6">
        <v>7</v>
      </c>
      <c r="H1012" s="7">
        <v>188</v>
      </c>
      <c r="I1012" s="8">
        <v>0.01</v>
      </c>
      <c r="J1012" s="7">
        <v>1457.69</v>
      </c>
      <c r="K1012" s="7">
        <v>131.72999999999999</v>
      </c>
      <c r="L1012" s="7">
        <v>922.11</v>
      </c>
      <c r="M1012" s="7">
        <v>86.37</v>
      </c>
    </row>
    <row r="1013" spans="2:13" x14ac:dyDescent="0.3">
      <c r="B1013" s="5">
        <v>45383</v>
      </c>
      <c r="C1013" s="4" t="s">
        <v>36</v>
      </c>
      <c r="D1013" s="4" t="s">
        <v>37</v>
      </c>
      <c r="E1013" s="4" t="s">
        <v>16</v>
      </c>
      <c r="F1013" s="4" t="s">
        <v>17</v>
      </c>
      <c r="G1013" s="6">
        <v>297</v>
      </c>
      <c r="H1013" s="7">
        <v>176</v>
      </c>
      <c r="I1013" s="8">
        <v>0</v>
      </c>
      <c r="J1013" s="7">
        <v>52324.27</v>
      </c>
      <c r="K1013" s="7">
        <v>132.61000000000001</v>
      </c>
      <c r="L1013" s="7">
        <v>39385.17</v>
      </c>
      <c r="M1013" s="7">
        <v>473.77</v>
      </c>
    </row>
    <row r="1014" spans="2:13" x14ac:dyDescent="0.3">
      <c r="B1014" s="5">
        <v>45383</v>
      </c>
      <c r="C1014" s="4" t="s">
        <v>36</v>
      </c>
      <c r="D1014" s="4" t="s">
        <v>37</v>
      </c>
      <c r="E1014" s="4" t="s">
        <v>16</v>
      </c>
      <c r="F1014" s="4" t="s">
        <v>18</v>
      </c>
      <c r="G1014" s="6">
        <v>107</v>
      </c>
      <c r="H1014" s="7">
        <v>176</v>
      </c>
      <c r="I1014" s="8">
        <v>0</v>
      </c>
      <c r="J1014" s="7">
        <v>18719.18</v>
      </c>
      <c r="K1014" s="7">
        <v>132.61000000000001</v>
      </c>
      <c r="L1014" s="7">
        <v>14189.27</v>
      </c>
      <c r="M1014" s="7">
        <v>362.71</v>
      </c>
    </row>
    <row r="1015" spans="2:13" x14ac:dyDescent="0.3">
      <c r="B1015" s="5">
        <v>45383</v>
      </c>
      <c r="C1015" s="4" t="s">
        <v>36</v>
      </c>
      <c r="D1015" s="4" t="s">
        <v>37</v>
      </c>
      <c r="E1015" s="4" t="s">
        <v>16</v>
      </c>
      <c r="F1015" s="4" t="s">
        <v>19</v>
      </c>
      <c r="G1015" s="6">
        <v>102</v>
      </c>
      <c r="H1015" s="7">
        <v>176</v>
      </c>
      <c r="I1015" s="8">
        <v>0.01</v>
      </c>
      <c r="J1015" s="7">
        <v>17826.009999999998</v>
      </c>
      <c r="K1015" s="7">
        <v>132.47999999999999</v>
      </c>
      <c r="L1015" s="7">
        <v>13512.96</v>
      </c>
      <c r="M1015" s="7">
        <v>388.25</v>
      </c>
    </row>
    <row r="1016" spans="2:13" x14ac:dyDescent="0.3">
      <c r="B1016" s="5">
        <v>45383</v>
      </c>
      <c r="C1016" s="4" t="s">
        <v>36</v>
      </c>
      <c r="D1016" s="4" t="s">
        <v>37</v>
      </c>
      <c r="E1016" s="4" t="s">
        <v>20</v>
      </c>
      <c r="F1016" s="4" t="s">
        <v>17</v>
      </c>
      <c r="G1016" s="6">
        <v>201</v>
      </c>
      <c r="H1016" s="7">
        <v>176</v>
      </c>
      <c r="I1016" s="8">
        <v>0.04</v>
      </c>
      <c r="J1016" s="7">
        <v>30098.95</v>
      </c>
      <c r="K1016" s="7">
        <v>132.47999999999999</v>
      </c>
      <c r="L1016" s="7">
        <v>26628.48</v>
      </c>
      <c r="M1016" s="7">
        <v>323.85000000000002</v>
      </c>
    </row>
    <row r="1017" spans="2:13" x14ac:dyDescent="0.3">
      <c r="B1017" s="5">
        <v>45383</v>
      </c>
      <c r="C1017" s="4" t="s">
        <v>36</v>
      </c>
      <c r="D1017" s="4" t="s">
        <v>37</v>
      </c>
      <c r="E1017" s="4" t="s">
        <v>20</v>
      </c>
      <c r="F1017" s="4" t="s">
        <v>18</v>
      </c>
      <c r="G1017" s="6">
        <v>67</v>
      </c>
      <c r="H1017" s="7">
        <v>176</v>
      </c>
      <c r="I1017" s="8">
        <v>0.01</v>
      </c>
      <c r="J1017" s="7">
        <v>10314.530000000001</v>
      </c>
      <c r="K1017" s="7">
        <v>132.75</v>
      </c>
      <c r="L1017" s="7">
        <v>8894.25</v>
      </c>
      <c r="M1017" s="7">
        <v>225.07</v>
      </c>
    </row>
    <row r="1018" spans="2:13" x14ac:dyDescent="0.3">
      <c r="B1018" s="5">
        <v>45383</v>
      </c>
      <c r="C1018" s="4" t="s">
        <v>36</v>
      </c>
      <c r="D1018" s="4" t="s">
        <v>37</v>
      </c>
      <c r="E1018" s="4" t="s">
        <v>20</v>
      </c>
      <c r="F1018" s="4" t="s">
        <v>19</v>
      </c>
      <c r="G1018" s="6">
        <v>69</v>
      </c>
      <c r="H1018" s="7">
        <v>176</v>
      </c>
      <c r="I1018" s="8">
        <v>0.02</v>
      </c>
      <c r="J1018" s="7">
        <v>10473.19</v>
      </c>
      <c r="K1018" s="7">
        <v>133.15</v>
      </c>
      <c r="L1018" s="7">
        <v>9187.35</v>
      </c>
      <c r="M1018" s="7">
        <v>270.18</v>
      </c>
    </row>
    <row r="1019" spans="2:13" x14ac:dyDescent="0.3">
      <c r="B1019" s="5">
        <v>45383</v>
      </c>
      <c r="C1019" s="4" t="s">
        <v>36</v>
      </c>
      <c r="D1019" s="4" t="s">
        <v>37</v>
      </c>
      <c r="E1019" s="4" t="s">
        <v>21</v>
      </c>
      <c r="F1019" s="4" t="s">
        <v>17</v>
      </c>
      <c r="G1019" s="6">
        <v>117</v>
      </c>
      <c r="H1019" s="7">
        <v>176</v>
      </c>
      <c r="I1019" s="8">
        <v>0.01</v>
      </c>
      <c r="J1019" s="7">
        <v>19503.52</v>
      </c>
      <c r="K1019" s="7">
        <v>132.47999999999999</v>
      </c>
      <c r="L1019" s="7">
        <v>15500.16</v>
      </c>
      <c r="M1019" s="7">
        <v>190.38</v>
      </c>
    </row>
    <row r="1020" spans="2:13" x14ac:dyDescent="0.3">
      <c r="B1020" s="5">
        <v>45383</v>
      </c>
      <c r="C1020" s="4" t="s">
        <v>36</v>
      </c>
      <c r="D1020" s="4" t="s">
        <v>37</v>
      </c>
      <c r="E1020" s="4" t="s">
        <v>21</v>
      </c>
      <c r="F1020" s="4" t="s">
        <v>18</v>
      </c>
      <c r="G1020" s="6">
        <v>41</v>
      </c>
      <c r="H1020" s="7">
        <v>176</v>
      </c>
      <c r="I1020" s="8">
        <v>0.01</v>
      </c>
      <c r="J1020" s="7">
        <v>6806.91</v>
      </c>
      <c r="K1020" s="7">
        <v>132.61000000000001</v>
      </c>
      <c r="L1020" s="7">
        <v>5437.01</v>
      </c>
      <c r="M1020" s="7">
        <v>135.22</v>
      </c>
    </row>
    <row r="1021" spans="2:13" x14ac:dyDescent="0.3">
      <c r="B1021" s="5">
        <v>45383</v>
      </c>
      <c r="C1021" s="4" t="s">
        <v>36</v>
      </c>
      <c r="D1021" s="4" t="s">
        <v>37</v>
      </c>
      <c r="E1021" s="4" t="s">
        <v>21</v>
      </c>
      <c r="F1021" s="4" t="s">
        <v>19</v>
      </c>
      <c r="G1021" s="6">
        <v>42</v>
      </c>
      <c r="H1021" s="7">
        <v>176</v>
      </c>
      <c r="I1021" s="8">
        <v>0.01</v>
      </c>
      <c r="J1021" s="7">
        <v>6930.9</v>
      </c>
      <c r="K1021" s="7">
        <v>132.88</v>
      </c>
      <c r="L1021" s="7">
        <v>5580.96</v>
      </c>
      <c r="M1021" s="7">
        <v>160.69</v>
      </c>
    </row>
    <row r="1022" spans="2:13" x14ac:dyDescent="0.3">
      <c r="B1022" s="5">
        <v>45383</v>
      </c>
      <c r="C1022" s="4" t="s">
        <v>36</v>
      </c>
      <c r="D1022" s="4" t="s">
        <v>37</v>
      </c>
      <c r="E1022" s="4" t="s">
        <v>22</v>
      </c>
      <c r="F1022" s="4" t="s">
        <v>17</v>
      </c>
      <c r="G1022" s="6">
        <v>52</v>
      </c>
      <c r="H1022" s="7">
        <v>176</v>
      </c>
      <c r="I1022" s="8">
        <v>0</v>
      </c>
      <c r="J1022" s="7">
        <v>10260.43</v>
      </c>
      <c r="K1022" s="7">
        <v>133.01</v>
      </c>
      <c r="L1022" s="7">
        <v>6916.52</v>
      </c>
      <c r="M1022" s="7">
        <v>521.52</v>
      </c>
    </row>
    <row r="1023" spans="2:13" x14ac:dyDescent="0.3">
      <c r="B1023" s="5">
        <v>45383</v>
      </c>
      <c r="C1023" s="4" t="s">
        <v>36</v>
      </c>
      <c r="D1023" s="4" t="s">
        <v>37</v>
      </c>
      <c r="E1023" s="4" t="s">
        <v>22</v>
      </c>
      <c r="F1023" s="4" t="s">
        <v>18</v>
      </c>
      <c r="G1023" s="6">
        <v>19</v>
      </c>
      <c r="H1023" s="7">
        <v>176</v>
      </c>
      <c r="I1023" s="8">
        <v>0.01</v>
      </c>
      <c r="J1023" s="7">
        <v>3674.34</v>
      </c>
      <c r="K1023" s="7">
        <v>132.61000000000001</v>
      </c>
      <c r="L1023" s="7">
        <v>2519.59</v>
      </c>
      <c r="M1023" s="7">
        <v>225.42</v>
      </c>
    </row>
    <row r="1024" spans="2:13" x14ac:dyDescent="0.3">
      <c r="B1024" s="5">
        <v>45383</v>
      </c>
      <c r="C1024" s="4" t="s">
        <v>36</v>
      </c>
      <c r="D1024" s="4" t="s">
        <v>37</v>
      </c>
      <c r="E1024" s="4" t="s">
        <v>22</v>
      </c>
      <c r="F1024" s="4" t="s">
        <v>19</v>
      </c>
      <c r="G1024" s="6">
        <v>19</v>
      </c>
      <c r="H1024" s="7">
        <v>176</v>
      </c>
      <c r="I1024" s="8">
        <v>0.01</v>
      </c>
      <c r="J1024" s="7">
        <v>3681.72</v>
      </c>
      <c r="K1024" s="7">
        <v>133.15</v>
      </c>
      <c r="L1024" s="7">
        <v>2529.85</v>
      </c>
      <c r="M1024" s="7">
        <v>232.77</v>
      </c>
    </row>
    <row r="1025" spans="2:13" x14ac:dyDescent="0.3">
      <c r="B1025" s="5">
        <v>45383</v>
      </c>
      <c r="C1025" s="4" t="s">
        <v>38</v>
      </c>
      <c r="D1025" s="4" t="s">
        <v>37</v>
      </c>
      <c r="E1025" s="4" t="s">
        <v>16</v>
      </c>
      <c r="F1025" s="4" t="s">
        <v>17</v>
      </c>
      <c r="G1025" s="6">
        <v>120</v>
      </c>
      <c r="H1025" s="7">
        <v>214</v>
      </c>
      <c r="I1025" s="8">
        <v>0</v>
      </c>
      <c r="J1025" s="7">
        <v>25679.59</v>
      </c>
      <c r="K1025" s="7">
        <v>160.66</v>
      </c>
      <c r="L1025" s="7">
        <v>19279.2</v>
      </c>
      <c r="M1025" s="7">
        <v>189.31</v>
      </c>
    </row>
    <row r="1026" spans="2:13" x14ac:dyDescent="0.3">
      <c r="B1026" s="5">
        <v>45383</v>
      </c>
      <c r="C1026" s="4" t="s">
        <v>38</v>
      </c>
      <c r="D1026" s="4" t="s">
        <v>37</v>
      </c>
      <c r="E1026" s="4" t="s">
        <v>16</v>
      </c>
      <c r="F1026" s="4" t="s">
        <v>18</v>
      </c>
      <c r="G1026" s="6">
        <v>46</v>
      </c>
      <c r="H1026" s="7">
        <v>214</v>
      </c>
      <c r="I1026" s="8">
        <v>0.01</v>
      </c>
      <c r="J1026" s="7">
        <v>9735.81</v>
      </c>
      <c r="K1026" s="7">
        <v>160.66</v>
      </c>
      <c r="L1026" s="7">
        <v>7390.36</v>
      </c>
      <c r="M1026" s="7">
        <v>160.47</v>
      </c>
    </row>
    <row r="1027" spans="2:13" x14ac:dyDescent="0.3">
      <c r="B1027" s="5">
        <v>45383</v>
      </c>
      <c r="C1027" s="4" t="s">
        <v>38</v>
      </c>
      <c r="D1027" s="4" t="s">
        <v>37</v>
      </c>
      <c r="E1027" s="4" t="s">
        <v>16</v>
      </c>
      <c r="F1027" s="4" t="s">
        <v>19</v>
      </c>
      <c r="G1027" s="6">
        <v>44</v>
      </c>
      <c r="H1027" s="7">
        <v>214</v>
      </c>
      <c r="I1027" s="8">
        <v>0.01</v>
      </c>
      <c r="J1027" s="7">
        <v>9284.4</v>
      </c>
      <c r="K1027" s="7">
        <v>160.97999999999999</v>
      </c>
      <c r="L1027" s="7">
        <v>7083.12</v>
      </c>
      <c r="M1027" s="7">
        <v>167.48</v>
      </c>
    </row>
    <row r="1028" spans="2:13" x14ac:dyDescent="0.3">
      <c r="B1028" s="5">
        <v>45383</v>
      </c>
      <c r="C1028" s="4" t="s">
        <v>38</v>
      </c>
      <c r="D1028" s="4" t="s">
        <v>37</v>
      </c>
      <c r="E1028" s="4" t="s">
        <v>20</v>
      </c>
      <c r="F1028" s="4" t="s">
        <v>17</v>
      </c>
      <c r="G1028" s="6">
        <v>83</v>
      </c>
      <c r="H1028" s="7">
        <v>214</v>
      </c>
      <c r="I1028" s="8">
        <v>0.03</v>
      </c>
      <c r="J1028" s="7">
        <v>15239.8</v>
      </c>
      <c r="K1028" s="7">
        <v>160.82</v>
      </c>
      <c r="L1028" s="7">
        <v>13348.06</v>
      </c>
      <c r="M1028" s="7">
        <v>128.82</v>
      </c>
    </row>
    <row r="1029" spans="2:13" x14ac:dyDescent="0.3">
      <c r="B1029" s="5">
        <v>45383</v>
      </c>
      <c r="C1029" s="4" t="s">
        <v>38</v>
      </c>
      <c r="D1029" s="4" t="s">
        <v>37</v>
      </c>
      <c r="E1029" s="4" t="s">
        <v>20</v>
      </c>
      <c r="F1029" s="4" t="s">
        <v>18</v>
      </c>
      <c r="G1029" s="6">
        <v>31</v>
      </c>
      <c r="H1029" s="7">
        <v>214</v>
      </c>
      <c r="I1029" s="8">
        <v>0.03</v>
      </c>
      <c r="J1029" s="7">
        <v>5633.98</v>
      </c>
      <c r="K1029" s="7">
        <v>160.97999999999999</v>
      </c>
      <c r="L1029" s="7">
        <v>4990.38</v>
      </c>
      <c r="M1029" s="7">
        <v>108.03</v>
      </c>
    </row>
    <row r="1030" spans="2:13" x14ac:dyDescent="0.3">
      <c r="B1030" s="5">
        <v>45383</v>
      </c>
      <c r="C1030" s="4" t="s">
        <v>38</v>
      </c>
      <c r="D1030" s="4" t="s">
        <v>37</v>
      </c>
      <c r="E1030" s="4" t="s">
        <v>20</v>
      </c>
      <c r="F1030" s="4" t="s">
        <v>19</v>
      </c>
      <c r="G1030" s="6">
        <v>31</v>
      </c>
      <c r="H1030" s="7">
        <v>214</v>
      </c>
      <c r="I1030" s="8">
        <v>0.03</v>
      </c>
      <c r="J1030" s="7">
        <v>5674.9</v>
      </c>
      <c r="K1030" s="7">
        <v>160.5</v>
      </c>
      <c r="L1030" s="7">
        <v>4975.5</v>
      </c>
      <c r="M1030" s="7">
        <v>124.16</v>
      </c>
    </row>
    <row r="1031" spans="2:13" x14ac:dyDescent="0.3">
      <c r="B1031" s="5">
        <v>45383</v>
      </c>
      <c r="C1031" s="4" t="s">
        <v>38</v>
      </c>
      <c r="D1031" s="4" t="s">
        <v>37</v>
      </c>
      <c r="E1031" s="4" t="s">
        <v>21</v>
      </c>
      <c r="F1031" s="4" t="s">
        <v>17</v>
      </c>
      <c r="G1031" s="6">
        <v>49</v>
      </c>
      <c r="H1031" s="7">
        <v>214</v>
      </c>
      <c r="I1031" s="8">
        <v>0.01</v>
      </c>
      <c r="J1031" s="7">
        <v>9862.24</v>
      </c>
      <c r="K1031" s="7">
        <v>160.97999999999999</v>
      </c>
      <c r="L1031" s="7">
        <v>7888.02</v>
      </c>
      <c r="M1031" s="7">
        <v>76.680000000000007</v>
      </c>
    </row>
    <row r="1032" spans="2:13" x14ac:dyDescent="0.3">
      <c r="B1032" s="5">
        <v>45383</v>
      </c>
      <c r="C1032" s="4" t="s">
        <v>38</v>
      </c>
      <c r="D1032" s="4" t="s">
        <v>37</v>
      </c>
      <c r="E1032" s="4" t="s">
        <v>21</v>
      </c>
      <c r="F1032" s="4" t="s">
        <v>18</v>
      </c>
      <c r="G1032" s="6">
        <v>19</v>
      </c>
      <c r="H1032" s="7">
        <v>214</v>
      </c>
      <c r="I1032" s="8">
        <v>0</v>
      </c>
      <c r="J1032" s="7">
        <v>3843.41</v>
      </c>
      <c r="K1032" s="7">
        <v>160.82</v>
      </c>
      <c r="L1032" s="7">
        <v>3055.58</v>
      </c>
      <c r="M1032" s="7">
        <v>63.44</v>
      </c>
    </row>
    <row r="1033" spans="2:13" x14ac:dyDescent="0.3">
      <c r="B1033" s="5">
        <v>45383</v>
      </c>
      <c r="C1033" s="4" t="s">
        <v>38</v>
      </c>
      <c r="D1033" s="4" t="s">
        <v>37</v>
      </c>
      <c r="E1033" s="4" t="s">
        <v>21</v>
      </c>
      <c r="F1033" s="4" t="s">
        <v>19</v>
      </c>
      <c r="G1033" s="6">
        <v>18</v>
      </c>
      <c r="H1033" s="7">
        <v>214</v>
      </c>
      <c r="I1033" s="8">
        <v>0.01</v>
      </c>
      <c r="J1033" s="7">
        <v>3626.47</v>
      </c>
      <c r="K1033" s="7">
        <v>160.97999999999999</v>
      </c>
      <c r="L1033" s="7">
        <v>2897.64</v>
      </c>
      <c r="M1033" s="7">
        <v>72.03</v>
      </c>
    </row>
    <row r="1034" spans="2:13" x14ac:dyDescent="0.3">
      <c r="B1034" s="5">
        <v>45383</v>
      </c>
      <c r="C1034" s="4" t="s">
        <v>38</v>
      </c>
      <c r="D1034" s="4" t="s">
        <v>37</v>
      </c>
      <c r="E1034" s="4" t="s">
        <v>22</v>
      </c>
      <c r="F1034" s="4" t="s">
        <v>17</v>
      </c>
      <c r="G1034" s="6">
        <v>21</v>
      </c>
      <c r="H1034" s="7">
        <v>214</v>
      </c>
      <c r="I1034" s="8">
        <v>0.01</v>
      </c>
      <c r="J1034" s="7">
        <v>4983.03</v>
      </c>
      <c r="K1034" s="7">
        <v>160.97999999999999</v>
      </c>
      <c r="L1034" s="7">
        <v>3380.58</v>
      </c>
      <c r="M1034" s="7">
        <v>207.86</v>
      </c>
    </row>
    <row r="1035" spans="2:13" x14ac:dyDescent="0.3">
      <c r="B1035" s="5">
        <v>45383</v>
      </c>
      <c r="C1035" s="4" t="s">
        <v>38</v>
      </c>
      <c r="D1035" s="4" t="s">
        <v>37</v>
      </c>
      <c r="E1035" s="4" t="s">
        <v>22</v>
      </c>
      <c r="F1035" s="4" t="s">
        <v>18</v>
      </c>
      <c r="G1035" s="6">
        <v>8</v>
      </c>
      <c r="H1035" s="7">
        <v>214</v>
      </c>
      <c r="I1035" s="8">
        <v>0.01</v>
      </c>
      <c r="J1035" s="7">
        <v>1900.22</v>
      </c>
      <c r="K1035" s="7">
        <v>160.82</v>
      </c>
      <c r="L1035" s="7">
        <v>1286.56</v>
      </c>
      <c r="M1035" s="7">
        <v>95.39</v>
      </c>
    </row>
    <row r="1036" spans="2:13" x14ac:dyDescent="0.3">
      <c r="B1036" s="5">
        <v>45383</v>
      </c>
      <c r="C1036" s="4" t="s">
        <v>38</v>
      </c>
      <c r="D1036" s="4" t="s">
        <v>37</v>
      </c>
      <c r="E1036" s="4" t="s">
        <v>22</v>
      </c>
      <c r="F1036" s="4" t="s">
        <v>19</v>
      </c>
      <c r="G1036" s="6">
        <v>8</v>
      </c>
      <c r="H1036" s="7">
        <v>214</v>
      </c>
      <c r="I1036" s="8">
        <v>0.01</v>
      </c>
      <c r="J1036" s="7">
        <v>1886.84</v>
      </c>
      <c r="K1036" s="7">
        <v>160.82</v>
      </c>
      <c r="L1036" s="7">
        <v>1286.56</v>
      </c>
      <c r="M1036" s="7">
        <v>99</v>
      </c>
    </row>
    <row r="1037" spans="2:13" x14ac:dyDescent="0.3">
      <c r="B1037" s="5">
        <v>45383</v>
      </c>
      <c r="C1037" s="4" t="s">
        <v>39</v>
      </c>
      <c r="D1037" s="4" t="s">
        <v>37</v>
      </c>
      <c r="E1037" s="4" t="s">
        <v>16</v>
      </c>
      <c r="F1037" s="4" t="s">
        <v>17</v>
      </c>
      <c r="G1037" s="6">
        <v>79</v>
      </c>
      <c r="H1037" s="7">
        <v>305</v>
      </c>
      <c r="I1037" s="8">
        <v>0</v>
      </c>
      <c r="J1037" s="7">
        <v>24022.62</v>
      </c>
      <c r="K1037" s="7">
        <v>226.77</v>
      </c>
      <c r="L1037" s="7">
        <v>17914.830000000002</v>
      </c>
      <c r="M1037" s="7">
        <v>122.86</v>
      </c>
    </row>
    <row r="1038" spans="2:13" x14ac:dyDescent="0.3">
      <c r="B1038" s="5">
        <v>45383</v>
      </c>
      <c r="C1038" s="4" t="s">
        <v>39</v>
      </c>
      <c r="D1038" s="4" t="s">
        <v>37</v>
      </c>
      <c r="E1038" s="4" t="s">
        <v>16</v>
      </c>
      <c r="F1038" s="4" t="s">
        <v>18</v>
      </c>
      <c r="G1038" s="6">
        <v>28</v>
      </c>
      <c r="H1038" s="7">
        <v>305</v>
      </c>
      <c r="I1038" s="8">
        <v>0.01</v>
      </c>
      <c r="J1038" s="7">
        <v>8454.74</v>
      </c>
      <c r="K1038" s="7">
        <v>227</v>
      </c>
      <c r="L1038" s="7">
        <v>6356</v>
      </c>
      <c r="M1038" s="7">
        <v>97.2</v>
      </c>
    </row>
    <row r="1039" spans="2:13" x14ac:dyDescent="0.3">
      <c r="B1039" s="5">
        <v>45383</v>
      </c>
      <c r="C1039" s="4" t="s">
        <v>39</v>
      </c>
      <c r="D1039" s="4" t="s">
        <v>37</v>
      </c>
      <c r="E1039" s="4" t="s">
        <v>16</v>
      </c>
      <c r="F1039" s="4" t="s">
        <v>19</v>
      </c>
      <c r="G1039" s="6">
        <v>28</v>
      </c>
      <c r="H1039" s="7">
        <v>305</v>
      </c>
      <c r="I1039" s="8">
        <v>0.01</v>
      </c>
      <c r="J1039" s="7">
        <v>8437.61</v>
      </c>
      <c r="K1039" s="7">
        <v>227.22</v>
      </c>
      <c r="L1039" s="7">
        <v>6362.16</v>
      </c>
      <c r="M1039" s="7">
        <v>111.17</v>
      </c>
    </row>
    <row r="1040" spans="2:13" x14ac:dyDescent="0.3">
      <c r="B1040" s="5">
        <v>45383</v>
      </c>
      <c r="C1040" s="4" t="s">
        <v>39</v>
      </c>
      <c r="D1040" s="4" t="s">
        <v>37</v>
      </c>
      <c r="E1040" s="4" t="s">
        <v>20</v>
      </c>
      <c r="F1040" s="4" t="s">
        <v>17</v>
      </c>
      <c r="G1040" s="6">
        <v>50</v>
      </c>
      <c r="H1040" s="7">
        <v>305</v>
      </c>
      <c r="I1040" s="8">
        <v>0.04</v>
      </c>
      <c r="J1040" s="7">
        <v>12975.69</v>
      </c>
      <c r="K1040" s="7">
        <v>227.45</v>
      </c>
      <c r="L1040" s="7">
        <v>11372.5</v>
      </c>
      <c r="M1040" s="7">
        <v>82.16</v>
      </c>
    </row>
    <row r="1041" spans="2:13" x14ac:dyDescent="0.3">
      <c r="B1041" s="5">
        <v>45383</v>
      </c>
      <c r="C1041" s="4" t="s">
        <v>39</v>
      </c>
      <c r="D1041" s="4" t="s">
        <v>37</v>
      </c>
      <c r="E1041" s="4" t="s">
        <v>20</v>
      </c>
      <c r="F1041" s="4" t="s">
        <v>18</v>
      </c>
      <c r="G1041" s="6">
        <v>19</v>
      </c>
      <c r="H1041" s="7">
        <v>305</v>
      </c>
      <c r="I1041" s="8">
        <v>0.01</v>
      </c>
      <c r="J1041" s="7">
        <v>5053.8100000000004</v>
      </c>
      <c r="K1041" s="7">
        <v>227.22</v>
      </c>
      <c r="L1041" s="7">
        <v>4317.18</v>
      </c>
      <c r="M1041" s="7">
        <v>63.5</v>
      </c>
    </row>
    <row r="1042" spans="2:13" x14ac:dyDescent="0.3">
      <c r="B1042" s="5">
        <v>45383</v>
      </c>
      <c r="C1042" s="4" t="s">
        <v>39</v>
      </c>
      <c r="D1042" s="4" t="s">
        <v>37</v>
      </c>
      <c r="E1042" s="4" t="s">
        <v>20</v>
      </c>
      <c r="F1042" s="4" t="s">
        <v>19</v>
      </c>
      <c r="G1042" s="6">
        <v>19</v>
      </c>
      <c r="H1042" s="7">
        <v>305</v>
      </c>
      <c r="I1042" s="8">
        <v>0.04</v>
      </c>
      <c r="J1042" s="7">
        <v>4920.53</v>
      </c>
      <c r="K1042" s="7">
        <v>227.91</v>
      </c>
      <c r="L1042" s="7">
        <v>4330.29</v>
      </c>
      <c r="M1042" s="7">
        <v>72.91</v>
      </c>
    </row>
    <row r="1043" spans="2:13" x14ac:dyDescent="0.3">
      <c r="B1043" s="5">
        <v>45383</v>
      </c>
      <c r="C1043" s="4" t="s">
        <v>39</v>
      </c>
      <c r="D1043" s="4" t="s">
        <v>37</v>
      </c>
      <c r="E1043" s="4" t="s">
        <v>21</v>
      </c>
      <c r="F1043" s="4" t="s">
        <v>17</v>
      </c>
      <c r="G1043" s="6">
        <v>32</v>
      </c>
      <c r="H1043" s="7">
        <v>305</v>
      </c>
      <c r="I1043" s="8">
        <v>0.01</v>
      </c>
      <c r="J1043" s="7">
        <v>9206.93</v>
      </c>
      <c r="K1043" s="7">
        <v>227.68</v>
      </c>
      <c r="L1043" s="7">
        <v>7285.76</v>
      </c>
      <c r="M1043" s="7">
        <v>51</v>
      </c>
    </row>
    <row r="1044" spans="2:13" x14ac:dyDescent="0.3">
      <c r="B1044" s="5">
        <v>45383</v>
      </c>
      <c r="C1044" s="4" t="s">
        <v>39</v>
      </c>
      <c r="D1044" s="4" t="s">
        <v>37</v>
      </c>
      <c r="E1044" s="4" t="s">
        <v>21</v>
      </c>
      <c r="F1044" s="4" t="s">
        <v>18</v>
      </c>
      <c r="G1044" s="6">
        <v>11</v>
      </c>
      <c r="H1044" s="7">
        <v>305</v>
      </c>
      <c r="I1044" s="8">
        <v>0.01</v>
      </c>
      <c r="J1044" s="7">
        <v>3184</v>
      </c>
      <c r="K1044" s="7">
        <v>227.22</v>
      </c>
      <c r="L1044" s="7">
        <v>2499.42</v>
      </c>
      <c r="M1044" s="7">
        <v>37.549999999999997</v>
      </c>
    </row>
    <row r="1045" spans="2:13" x14ac:dyDescent="0.3">
      <c r="B1045" s="5">
        <v>45383</v>
      </c>
      <c r="C1045" s="4" t="s">
        <v>39</v>
      </c>
      <c r="D1045" s="4" t="s">
        <v>37</v>
      </c>
      <c r="E1045" s="4" t="s">
        <v>21</v>
      </c>
      <c r="F1045" s="4" t="s">
        <v>19</v>
      </c>
      <c r="G1045" s="6">
        <v>11</v>
      </c>
      <c r="H1045" s="7">
        <v>305</v>
      </c>
      <c r="I1045" s="8">
        <v>0.01</v>
      </c>
      <c r="J1045" s="7">
        <v>3177.6</v>
      </c>
      <c r="K1045" s="7">
        <v>227</v>
      </c>
      <c r="L1045" s="7">
        <v>2497</v>
      </c>
      <c r="M1045" s="7">
        <v>42.08</v>
      </c>
    </row>
    <row r="1046" spans="2:13" x14ac:dyDescent="0.3">
      <c r="B1046" s="5">
        <v>45383</v>
      </c>
      <c r="C1046" s="4" t="s">
        <v>39</v>
      </c>
      <c r="D1046" s="4" t="s">
        <v>37</v>
      </c>
      <c r="E1046" s="4" t="s">
        <v>22</v>
      </c>
      <c r="F1046" s="4" t="s">
        <v>17</v>
      </c>
      <c r="G1046" s="6">
        <v>14</v>
      </c>
      <c r="H1046" s="7">
        <v>305</v>
      </c>
      <c r="I1046" s="8">
        <v>0.01</v>
      </c>
      <c r="J1046" s="7">
        <v>4729.88</v>
      </c>
      <c r="K1046" s="7">
        <v>227.68</v>
      </c>
      <c r="L1046" s="7">
        <v>3187.52</v>
      </c>
      <c r="M1046" s="7">
        <v>142.53</v>
      </c>
    </row>
    <row r="1047" spans="2:13" x14ac:dyDescent="0.3">
      <c r="B1047" s="5">
        <v>45383</v>
      </c>
      <c r="C1047" s="4" t="s">
        <v>39</v>
      </c>
      <c r="D1047" s="4" t="s">
        <v>37</v>
      </c>
      <c r="E1047" s="4" t="s">
        <v>22</v>
      </c>
      <c r="F1047" s="4" t="s">
        <v>18</v>
      </c>
      <c r="G1047" s="6">
        <v>5</v>
      </c>
      <c r="H1047" s="7">
        <v>305</v>
      </c>
      <c r="I1047" s="8">
        <v>0</v>
      </c>
      <c r="J1047" s="7">
        <v>1706.29</v>
      </c>
      <c r="K1047" s="7">
        <v>226.77</v>
      </c>
      <c r="L1047" s="7">
        <v>1133.8499999999999</v>
      </c>
      <c r="M1047" s="7">
        <v>60.1</v>
      </c>
    </row>
    <row r="1048" spans="2:13" x14ac:dyDescent="0.3">
      <c r="B1048" s="5">
        <v>45383</v>
      </c>
      <c r="C1048" s="4" t="s">
        <v>39</v>
      </c>
      <c r="D1048" s="4" t="s">
        <v>37</v>
      </c>
      <c r="E1048" s="4" t="s">
        <v>22</v>
      </c>
      <c r="F1048" s="4" t="s">
        <v>19</v>
      </c>
      <c r="G1048" s="6">
        <v>5</v>
      </c>
      <c r="H1048" s="7">
        <v>305</v>
      </c>
      <c r="I1048" s="8">
        <v>0.01</v>
      </c>
      <c r="J1048" s="7">
        <v>1689.17</v>
      </c>
      <c r="K1048" s="7">
        <v>227.91</v>
      </c>
      <c r="L1048" s="7">
        <v>1139.55</v>
      </c>
      <c r="M1048" s="7">
        <v>63.8</v>
      </c>
    </row>
    <row r="1049" spans="2:13" x14ac:dyDescent="0.3">
      <c r="B1049" s="5">
        <v>45383</v>
      </c>
      <c r="C1049" s="4" t="s">
        <v>40</v>
      </c>
      <c r="D1049" s="4" t="s">
        <v>37</v>
      </c>
      <c r="E1049" s="4" t="s">
        <v>16</v>
      </c>
      <c r="F1049" s="4" t="s">
        <v>17</v>
      </c>
      <c r="G1049" s="6">
        <v>139</v>
      </c>
      <c r="H1049" s="7">
        <v>138</v>
      </c>
      <c r="I1049" s="8">
        <v>0</v>
      </c>
      <c r="J1049" s="7">
        <v>19086.169999999998</v>
      </c>
      <c r="K1049" s="7">
        <v>103.4</v>
      </c>
      <c r="L1049" s="7">
        <v>14372.6</v>
      </c>
      <c r="M1049" s="7">
        <v>227.07</v>
      </c>
    </row>
    <row r="1050" spans="2:13" x14ac:dyDescent="0.3">
      <c r="B1050" s="5">
        <v>45383</v>
      </c>
      <c r="C1050" s="4" t="s">
        <v>40</v>
      </c>
      <c r="D1050" s="4" t="s">
        <v>37</v>
      </c>
      <c r="E1050" s="4" t="s">
        <v>16</v>
      </c>
      <c r="F1050" s="4" t="s">
        <v>18</v>
      </c>
      <c r="G1050" s="6">
        <v>49</v>
      </c>
      <c r="H1050" s="7">
        <v>138</v>
      </c>
      <c r="I1050" s="8">
        <v>0.01</v>
      </c>
      <c r="J1050" s="7">
        <v>6700.79</v>
      </c>
      <c r="K1050" s="7">
        <v>103.71</v>
      </c>
      <c r="L1050" s="7">
        <v>5081.79</v>
      </c>
      <c r="M1050" s="7">
        <v>168.1</v>
      </c>
    </row>
    <row r="1051" spans="2:13" x14ac:dyDescent="0.3">
      <c r="B1051" s="5">
        <v>45383</v>
      </c>
      <c r="C1051" s="4" t="s">
        <v>40</v>
      </c>
      <c r="D1051" s="4" t="s">
        <v>37</v>
      </c>
      <c r="E1051" s="4" t="s">
        <v>16</v>
      </c>
      <c r="F1051" s="4" t="s">
        <v>19</v>
      </c>
      <c r="G1051" s="6">
        <v>53</v>
      </c>
      <c r="H1051" s="7">
        <v>138</v>
      </c>
      <c r="I1051" s="8">
        <v>0</v>
      </c>
      <c r="J1051" s="7">
        <v>7321.23</v>
      </c>
      <c r="K1051" s="7">
        <v>103.19</v>
      </c>
      <c r="L1051" s="7">
        <v>5469.07</v>
      </c>
      <c r="M1051" s="7">
        <v>211.04</v>
      </c>
    </row>
    <row r="1052" spans="2:13" x14ac:dyDescent="0.3">
      <c r="B1052" s="5">
        <v>45383</v>
      </c>
      <c r="C1052" s="4" t="s">
        <v>40</v>
      </c>
      <c r="D1052" s="4" t="s">
        <v>37</v>
      </c>
      <c r="E1052" s="4" t="s">
        <v>20</v>
      </c>
      <c r="F1052" s="4" t="s">
        <v>17</v>
      </c>
      <c r="G1052" s="6">
        <v>94</v>
      </c>
      <c r="H1052" s="7">
        <v>138</v>
      </c>
      <c r="I1052" s="8">
        <v>0.04</v>
      </c>
      <c r="J1052" s="7">
        <v>10948.63</v>
      </c>
      <c r="K1052" s="7">
        <v>103.4</v>
      </c>
      <c r="L1052" s="7">
        <v>9719.6</v>
      </c>
      <c r="M1052" s="7">
        <v>150.69999999999999</v>
      </c>
    </row>
    <row r="1053" spans="2:13" x14ac:dyDescent="0.3">
      <c r="B1053" s="5">
        <v>45383</v>
      </c>
      <c r="C1053" s="4" t="s">
        <v>40</v>
      </c>
      <c r="D1053" s="4" t="s">
        <v>37</v>
      </c>
      <c r="E1053" s="4" t="s">
        <v>20</v>
      </c>
      <c r="F1053" s="4" t="s">
        <v>18</v>
      </c>
      <c r="G1053" s="6">
        <v>36</v>
      </c>
      <c r="H1053" s="7">
        <v>138</v>
      </c>
      <c r="I1053" s="8">
        <v>0</v>
      </c>
      <c r="J1053" s="7">
        <v>4380.57</v>
      </c>
      <c r="K1053" s="7">
        <v>103.4</v>
      </c>
      <c r="L1053" s="7">
        <v>3722.4</v>
      </c>
      <c r="M1053" s="7">
        <v>121.91</v>
      </c>
    </row>
    <row r="1054" spans="2:13" x14ac:dyDescent="0.3">
      <c r="B1054" s="5">
        <v>45383</v>
      </c>
      <c r="C1054" s="4" t="s">
        <v>40</v>
      </c>
      <c r="D1054" s="4" t="s">
        <v>37</v>
      </c>
      <c r="E1054" s="4" t="s">
        <v>20</v>
      </c>
      <c r="F1054" s="4" t="s">
        <v>19</v>
      </c>
      <c r="G1054" s="6">
        <v>35</v>
      </c>
      <c r="H1054" s="7">
        <v>138</v>
      </c>
      <c r="I1054" s="8">
        <v>0</v>
      </c>
      <c r="J1054" s="7">
        <v>4250.3599999999997</v>
      </c>
      <c r="K1054" s="7">
        <v>103.6</v>
      </c>
      <c r="L1054" s="7">
        <v>3626</v>
      </c>
      <c r="M1054" s="7">
        <v>135.82</v>
      </c>
    </row>
    <row r="1055" spans="2:13" x14ac:dyDescent="0.3">
      <c r="B1055" s="5">
        <v>45383</v>
      </c>
      <c r="C1055" s="4" t="s">
        <v>40</v>
      </c>
      <c r="D1055" s="4" t="s">
        <v>37</v>
      </c>
      <c r="E1055" s="4" t="s">
        <v>21</v>
      </c>
      <c r="F1055" s="4" t="s">
        <v>17</v>
      </c>
      <c r="G1055" s="6">
        <v>61</v>
      </c>
      <c r="H1055" s="7">
        <v>138</v>
      </c>
      <c r="I1055" s="8">
        <v>0.01</v>
      </c>
      <c r="J1055" s="7">
        <v>7924.71</v>
      </c>
      <c r="K1055" s="7">
        <v>103.71</v>
      </c>
      <c r="L1055" s="7">
        <v>6326.31</v>
      </c>
      <c r="M1055" s="7">
        <v>100.33</v>
      </c>
    </row>
    <row r="1056" spans="2:13" x14ac:dyDescent="0.3">
      <c r="B1056" s="5">
        <v>45383</v>
      </c>
      <c r="C1056" s="4" t="s">
        <v>40</v>
      </c>
      <c r="D1056" s="4" t="s">
        <v>37</v>
      </c>
      <c r="E1056" s="4" t="s">
        <v>21</v>
      </c>
      <c r="F1056" s="4" t="s">
        <v>18</v>
      </c>
      <c r="G1056" s="6">
        <v>21</v>
      </c>
      <c r="H1056" s="7">
        <v>138</v>
      </c>
      <c r="I1056" s="8">
        <v>0.01</v>
      </c>
      <c r="J1056" s="7">
        <v>2714.65</v>
      </c>
      <c r="K1056" s="7">
        <v>103.81</v>
      </c>
      <c r="L1056" s="7">
        <v>2180.0100000000002</v>
      </c>
      <c r="M1056" s="7">
        <v>71.83</v>
      </c>
    </row>
    <row r="1057" spans="2:13" x14ac:dyDescent="0.3">
      <c r="B1057" s="5">
        <v>45383</v>
      </c>
      <c r="C1057" s="4" t="s">
        <v>40</v>
      </c>
      <c r="D1057" s="4" t="s">
        <v>37</v>
      </c>
      <c r="E1057" s="4" t="s">
        <v>21</v>
      </c>
      <c r="F1057" s="4" t="s">
        <v>19</v>
      </c>
      <c r="G1057" s="6">
        <v>20</v>
      </c>
      <c r="H1057" s="7">
        <v>138</v>
      </c>
      <c r="I1057" s="8">
        <v>0</v>
      </c>
      <c r="J1057" s="7">
        <v>2619.35</v>
      </c>
      <c r="K1057" s="7">
        <v>103.5</v>
      </c>
      <c r="L1057" s="7">
        <v>2070</v>
      </c>
      <c r="M1057" s="7">
        <v>78.62</v>
      </c>
    </row>
    <row r="1058" spans="2:13" x14ac:dyDescent="0.3">
      <c r="B1058" s="5">
        <v>45383</v>
      </c>
      <c r="C1058" s="4" t="s">
        <v>40</v>
      </c>
      <c r="D1058" s="4" t="s">
        <v>37</v>
      </c>
      <c r="E1058" s="4" t="s">
        <v>22</v>
      </c>
      <c r="F1058" s="4" t="s">
        <v>17</v>
      </c>
      <c r="G1058" s="6">
        <v>25</v>
      </c>
      <c r="H1058" s="7">
        <v>138</v>
      </c>
      <c r="I1058" s="8">
        <v>0.01</v>
      </c>
      <c r="J1058" s="7">
        <v>3844.59</v>
      </c>
      <c r="K1058" s="7">
        <v>103.4</v>
      </c>
      <c r="L1058" s="7">
        <v>2585</v>
      </c>
      <c r="M1058" s="7">
        <v>254.27</v>
      </c>
    </row>
    <row r="1059" spans="2:13" x14ac:dyDescent="0.3">
      <c r="B1059" s="5">
        <v>45383</v>
      </c>
      <c r="C1059" s="4" t="s">
        <v>40</v>
      </c>
      <c r="D1059" s="4" t="s">
        <v>37</v>
      </c>
      <c r="E1059" s="4" t="s">
        <v>22</v>
      </c>
      <c r="F1059" s="4" t="s">
        <v>18</v>
      </c>
      <c r="G1059" s="6">
        <v>9</v>
      </c>
      <c r="H1059" s="7">
        <v>138</v>
      </c>
      <c r="I1059" s="8">
        <v>0.01</v>
      </c>
      <c r="J1059" s="7">
        <v>1382.67</v>
      </c>
      <c r="K1059" s="7">
        <v>103.5</v>
      </c>
      <c r="L1059" s="7">
        <v>931.5</v>
      </c>
      <c r="M1059" s="7">
        <v>110.21</v>
      </c>
    </row>
    <row r="1060" spans="2:13" x14ac:dyDescent="0.3">
      <c r="B1060" s="5">
        <v>45383</v>
      </c>
      <c r="C1060" s="4" t="s">
        <v>40</v>
      </c>
      <c r="D1060" s="4" t="s">
        <v>37</v>
      </c>
      <c r="E1060" s="4" t="s">
        <v>22</v>
      </c>
      <c r="F1060" s="4" t="s">
        <v>19</v>
      </c>
      <c r="G1060" s="6">
        <v>10</v>
      </c>
      <c r="H1060" s="7">
        <v>138</v>
      </c>
      <c r="I1060" s="8">
        <v>0</v>
      </c>
      <c r="J1060" s="7">
        <v>1550.24</v>
      </c>
      <c r="K1060" s="7">
        <v>103.19</v>
      </c>
      <c r="L1060" s="7">
        <v>1031.9000000000001</v>
      </c>
      <c r="M1060" s="7">
        <v>127.1</v>
      </c>
    </row>
    <row r="1061" spans="2:13" x14ac:dyDescent="0.3">
      <c r="B1061" s="5">
        <v>45383</v>
      </c>
      <c r="C1061" s="4" t="s">
        <v>41</v>
      </c>
      <c r="D1061" s="4" t="s">
        <v>42</v>
      </c>
      <c r="E1061" s="4" t="s">
        <v>16</v>
      </c>
      <c r="F1061" s="4" t="s">
        <v>17</v>
      </c>
      <c r="G1061" s="6">
        <v>161</v>
      </c>
      <c r="H1061" s="7">
        <v>188</v>
      </c>
      <c r="I1061" s="8">
        <v>0.01</v>
      </c>
      <c r="J1061" s="7">
        <v>30176.65</v>
      </c>
      <c r="K1061" s="7">
        <v>109.04</v>
      </c>
      <c r="L1061" s="7">
        <v>17555.439999999999</v>
      </c>
      <c r="M1061" s="7">
        <v>263.52</v>
      </c>
    </row>
    <row r="1062" spans="2:13" x14ac:dyDescent="0.3">
      <c r="B1062" s="5">
        <v>45383</v>
      </c>
      <c r="C1062" s="4" t="s">
        <v>41</v>
      </c>
      <c r="D1062" s="4" t="s">
        <v>42</v>
      </c>
      <c r="E1062" s="4" t="s">
        <v>16</v>
      </c>
      <c r="F1062" s="4" t="s">
        <v>18</v>
      </c>
      <c r="G1062" s="6">
        <v>56</v>
      </c>
      <c r="H1062" s="7">
        <v>188</v>
      </c>
      <c r="I1062" s="8">
        <v>0</v>
      </c>
      <c r="J1062" s="7">
        <v>10517.47</v>
      </c>
      <c r="K1062" s="7">
        <v>108.82</v>
      </c>
      <c r="L1062" s="7">
        <v>6093.92</v>
      </c>
      <c r="M1062" s="7">
        <v>194.21</v>
      </c>
    </row>
    <row r="1063" spans="2:13" x14ac:dyDescent="0.3">
      <c r="B1063" s="5">
        <v>45383</v>
      </c>
      <c r="C1063" s="4" t="s">
        <v>41</v>
      </c>
      <c r="D1063" s="4" t="s">
        <v>42</v>
      </c>
      <c r="E1063" s="4" t="s">
        <v>16</v>
      </c>
      <c r="F1063" s="4" t="s">
        <v>19</v>
      </c>
      <c r="G1063" s="6">
        <v>59</v>
      </c>
      <c r="H1063" s="7">
        <v>188</v>
      </c>
      <c r="I1063" s="8">
        <v>0.01</v>
      </c>
      <c r="J1063" s="7">
        <v>10980.65</v>
      </c>
      <c r="K1063" s="7">
        <v>109.04</v>
      </c>
      <c r="L1063" s="7">
        <v>6433.36</v>
      </c>
      <c r="M1063" s="7">
        <v>226.88</v>
      </c>
    </row>
    <row r="1064" spans="2:13" x14ac:dyDescent="0.3">
      <c r="B1064" s="5">
        <v>45383</v>
      </c>
      <c r="C1064" s="4" t="s">
        <v>41</v>
      </c>
      <c r="D1064" s="4" t="s">
        <v>42</v>
      </c>
      <c r="E1064" s="4" t="s">
        <v>20</v>
      </c>
      <c r="F1064" s="4" t="s">
        <v>17</v>
      </c>
      <c r="G1064" s="6">
        <v>112</v>
      </c>
      <c r="H1064" s="7">
        <v>188</v>
      </c>
      <c r="I1064" s="8">
        <v>0.04</v>
      </c>
      <c r="J1064" s="7">
        <v>17809.23</v>
      </c>
      <c r="K1064" s="7">
        <v>108.71</v>
      </c>
      <c r="L1064" s="7">
        <v>12175.52</v>
      </c>
      <c r="M1064" s="7">
        <v>184.04</v>
      </c>
    </row>
    <row r="1065" spans="2:13" x14ac:dyDescent="0.3">
      <c r="B1065" s="5">
        <v>45383</v>
      </c>
      <c r="C1065" s="4" t="s">
        <v>41</v>
      </c>
      <c r="D1065" s="4" t="s">
        <v>42</v>
      </c>
      <c r="E1065" s="4" t="s">
        <v>20</v>
      </c>
      <c r="F1065" s="4" t="s">
        <v>18</v>
      </c>
      <c r="G1065" s="6">
        <v>39</v>
      </c>
      <c r="H1065" s="7">
        <v>188</v>
      </c>
      <c r="I1065" s="8">
        <v>0.03</v>
      </c>
      <c r="J1065" s="7">
        <v>6290.31</v>
      </c>
      <c r="K1065" s="7">
        <v>109.37</v>
      </c>
      <c r="L1065" s="7">
        <v>4265.43</v>
      </c>
      <c r="M1065" s="7">
        <v>133.79</v>
      </c>
    </row>
    <row r="1066" spans="2:13" x14ac:dyDescent="0.3">
      <c r="B1066" s="5">
        <v>45383</v>
      </c>
      <c r="C1066" s="4" t="s">
        <v>41</v>
      </c>
      <c r="D1066" s="4" t="s">
        <v>42</v>
      </c>
      <c r="E1066" s="4" t="s">
        <v>20</v>
      </c>
      <c r="F1066" s="4" t="s">
        <v>19</v>
      </c>
      <c r="G1066" s="6">
        <v>38</v>
      </c>
      <c r="H1066" s="7">
        <v>188</v>
      </c>
      <c r="I1066" s="8">
        <v>0.04</v>
      </c>
      <c r="J1066" s="7">
        <v>6090.95</v>
      </c>
      <c r="K1066" s="7">
        <v>109.04</v>
      </c>
      <c r="L1066" s="7">
        <v>4143.5200000000004</v>
      </c>
      <c r="M1066" s="7">
        <v>149.24</v>
      </c>
    </row>
    <row r="1067" spans="2:13" x14ac:dyDescent="0.3">
      <c r="B1067" s="5">
        <v>45383</v>
      </c>
      <c r="C1067" s="4" t="s">
        <v>41</v>
      </c>
      <c r="D1067" s="4" t="s">
        <v>42</v>
      </c>
      <c r="E1067" s="4" t="s">
        <v>21</v>
      </c>
      <c r="F1067" s="4" t="s">
        <v>17</v>
      </c>
      <c r="G1067" s="6">
        <v>67</v>
      </c>
      <c r="H1067" s="7">
        <v>188</v>
      </c>
      <c r="I1067" s="8">
        <v>0.01</v>
      </c>
      <c r="J1067" s="7">
        <v>11846.25</v>
      </c>
      <c r="K1067" s="7">
        <v>108.82</v>
      </c>
      <c r="L1067" s="7">
        <v>7290.94</v>
      </c>
      <c r="M1067" s="7">
        <v>105.38</v>
      </c>
    </row>
    <row r="1068" spans="2:13" x14ac:dyDescent="0.3">
      <c r="B1068" s="5">
        <v>45383</v>
      </c>
      <c r="C1068" s="4" t="s">
        <v>41</v>
      </c>
      <c r="D1068" s="4" t="s">
        <v>42</v>
      </c>
      <c r="E1068" s="4" t="s">
        <v>21</v>
      </c>
      <c r="F1068" s="4" t="s">
        <v>18</v>
      </c>
      <c r="G1068" s="6">
        <v>24</v>
      </c>
      <c r="H1068" s="7">
        <v>188</v>
      </c>
      <c r="I1068" s="8">
        <v>0</v>
      </c>
      <c r="J1068" s="7">
        <v>4273.5200000000004</v>
      </c>
      <c r="K1068" s="7">
        <v>109.04</v>
      </c>
      <c r="L1068" s="7">
        <v>2616.96</v>
      </c>
      <c r="M1068" s="7">
        <v>81.93</v>
      </c>
    </row>
    <row r="1069" spans="2:13" x14ac:dyDescent="0.3">
      <c r="B1069" s="5">
        <v>45383</v>
      </c>
      <c r="C1069" s="4" t="s">
        <v>41</v>
      </c>
      <c r="D1069" s="4" t="s">
        <v>42</v>
      </c>
      <c r="E1069" s="4" t="s">
        <v>21</v>
      </c>
      <c r="F1069" s="4" t="s">
        <v>19</v>
      </c>
      <c r="G1069" s="6">
        <v>24</v>
      </c>
      <c r="H1069" s="7">
        <v>188</v>
      </c>
      <c r="I1069" s="8">
        <v>0.01</v>
      </c>
      <c r="J1069" s="7">
        <v>4213.71</v>
      </c>
      <c r="K1069" s="7">
        <v>108.93</v>
      </c>
      <c r="L1069" s="7">
        <v>2614.3200000000002</v>
      </c>
      <c r="M1069" s="7">
        <v>96.31</v>
      </c>
    </row>
    <row r="1070" spans="2:13" x14ac:dyDescent="0.3">
      <c r="B1070" s="5">
        <v>45383</v>
      </c>
      <c r="C1070" s="4" t="s">
        <v>41</v>
      </c>
      <c r="D1070" s="4" t="s">
        <v>42</v>
      </c>
      <c r="E1070" s="4" t="s">
        <v>22</v>
      </c>
      <c r="F1070" s="4" t="s">
        <v>17</v>
      </c>
      <c r="G1070" s="6">
        <v>28</v>
      </c>
      <c r="H1070" s="7">
        <v>188</v>
      </c>
      <c r="I1070" s="8">
        <v>0.01</v>
      </c>
      <c r="J1070" s="7">
        <v>5825.05</v>
      </c>
      <c r="K1070" s="7">
        <v>108.93</v>
      </c>
      <c r="L1070" s="7">
        <v>3050.04</v>
      </c>
      <c r="M1070" s="7">
        <v>285.06</v>
      </c>
    </row>
    <row r="1071" spans="2:13" x14ac:dyDescent="0.3">
      <c r="B1071" s="5">
        <v>45383</v>
      </c>
      <c r="C1071" s="4" t="s">
        <v>41</v>
      </c>
      <c r="D1071" s="4" t="s">
        <v>42</v>
      </c>
      <c r="E1071" s="4" t="s">
        <v>22</v>
      </c>
      <c r="F1071" s="4" t="s">
        <v>18</v>
      </c>
      <c r="G1071" s="6">
        <v>10</v>
      </c>
      <c r="H1071" s="7">
        <v>188</v>
      </c>
      <c r="I1071" s="8">
        <v>0</v>
      </c>
      <c r="J1071" s="7">
        <v>2103.4899999999998</v>
      </c>
      <c r="K1071" s="7">
        <v>109.15</v>
      </c>
      <c r="L1071" s="7">
        <v>1091.5</v>
      </c>
      <c r="M1071" s="7">
        <v>115.55</v>
      </c>
    </row>
    <row r="1072" spans="2:13" x14ac:dyDescent="0.3">
      <c r="B1072" s="5">
        <v>45383</v>
      </c>
      <c r="C1072" s="4" t="s">
        <v>41</v>
      </c>
      <c r="D1072" s="4" t="s">
        <v>42</v>
      </c>
      <c r="E1072" s="4" t="s">
        <v>22</v>
      </c>
      <c r="F1072" s="4" t="s">
        <v>19</v>
      </c>
      <c r="G1072" s="6">
        <v>10</v>
      </c>
      <c r="H1072" s="7">
        <v>188</v>
      </c>
      <c r="I1072" s="8">
        <v>0.01</v>
      </c>
      <c r="J1072" s="7">
        <v>2088.79</v>
      </c>
      <c r="K1072" s="7">
        <v>109.37</v>
      </c>
      <c r="L1072" s="7">
        <v>1093.7</v>
      </c>
      <c r="M1072" s="7">
        <v>123.01</v>
      </c>
    </row>
    <row r="1073" spans="2:13" x14ac:dyDescent="0.3">
      <c r="B1073" s="5">
        <v>45383</v>
      </c>
      <c r="C1073" s="4" t="s">
        <v>43</v>
      </c>
      <c r="D1073" s="4" t="s">
        <v>42</v>
      </c>
      <c r="E1073" s="4" t="s">
        <v>16</v>
      </c>
      <c r="F1073" s="4" t="s">
        <v>17</v>
      </c>
      <c r="G1073" s="6">
        <v>135</v>
      </c>
      <c r="H1073" s="7">
        <v>156</v>
      </c>
      <c r="I1073" s="8">
        <v>0.01</v>
      </c>
      <c r="J1073" s="7">
        <v>20785.93</v>
      </c>
      <c r="K1073" s="7">
        <v>89.88</v>
      </c>
      <c r="L1073" s="7">
        <v>12133.8</v>
      </c>
      <c r="M1073" s="7">
        <v>222.48</v>
      </c>
    </row>
    <row r="1074" spans="2:13" x14ac:dyDescent="0.3">
      <c r="B1074" s="5">
        <v>45383</v>
      </c>
      <c r="C1074" s="4" t="s">
        <v>43</v>
      </c>
      <c r="D1074" s="4" t="s">
        <v>42</v>
      </c>
      <c r="E1074" s="4" t="s">
        <v>16</v>
      </c>
      <c r="F1074" s="4" t="s">
        <v>18</v>
      </c>
      <c r="G1074" s="6">
        <v>51</v>
      </c>
      <c r="H1074" s="7">
        <v>156</v>
      </c>
      <c r="I1074" s="8">
        <v>0.01</v>
      </c>
      <c r="J1074" s="7">
        <v>7860.78</v>
      </c>
      <c r="K1074" s="7">
        <v>89.43</v>
      </c>
      <c r="L1074" s="7">
        <v>4560.93</v>
      </c>
      <c r="M1074" s="7">
        <v>174.09</v>
      </c>
    </row>
    <row r="1075" spans="2:13" x14ac:dyDescent="0.3">
      <c r="B1075" s="5">
        <v>45383</v>
      </c>
      <c r="C1075" s="4" t="s">
        <v>43</v>
      </c>
      <c r="D1075" s="4" t="s">
        <v>42</v>
      </c>
      <c r="E1075" s="4" t="s">
        <v>16</v>
      </c>
      <c r="F1075" s="4" t="s">
        <v>19</v>
      </c>
      <c r="G1075" s="6">
        <v>50</v>
      </c>
      <c r="H1075" s="7">
        <v>156</v>
      </c>
      <c r="I1075" s="8">
        <v>0</v>
      </c>
      <c r="J1075" s="7">
        <v>7761.05</v>
      </c>
      <c r="K1075" s="7">
        <v>89.61</v>
      </c>
      <c r="L1075" s="7">
        <v>4480.5</v>
      </c>
      <c r="M1075" s="7">
        <v>197.34</v>
      </c>
    </row>
    <row r="1076" spans="2:13" x14ac:dyDescent="0.3">
      <c r="B1076" s="5">
        <v>45383</v>
      </c>
      <c r="C1076" s="4" t="s">
        <v>43</v>
      </c>
      <c r="D1076" s="4" t="s">
        <v>42</v>
      </c>
      <c r="E1076" s="4" t="s">
        <v>20</v>
      </c>
      <c r="F1076" s="4" t="s">
        <v>17</v>
      </c>
      <c r="G1076" s="6">
        <v>96</v>
      </c>
      <c r="H1076" s="7">
        <v>156</v>
      </c>
      <c r="I1076" s="8">
        <v>0.04</v>
      </c>
      <c r="J1076" s="7">
        <v>12702.33</v>
      </c>
      <c r="K1076" s="7">
        <v>89.88</v>
      </c>
      <c r="L1076" s="7">
        <v>8628.48</v>
      </c>
      <c r="M1076" s="7">
        <v>156.83000000000001</v>
      </c>
    </row>
    <row r="1077" spans="2:13" x14ac:dyDescent="0.3">
      <c r="B1077" s="5">
        <v>45383</v>
      </c>
      <c r="C1077" s="4" t="s">
        <v>43</v>
      </c>
      <c r="D1077" s="4" t="s">
        <v>42</v>
      </c>
      <c r="E1077" s="4" t="s">
        <v>20</v>
      </c>
      <c r="F1077" s="4" t="s">
        <v>18</v>
      </c>
      <c r="G1077" s="6">
        <v>33</v>
      </c>
      <c r="H1077" s="7">
        <v>156</v>
      </c>
      <c r="I1077" s="8">
        <v>0.03</v>
      </c>
      <c r="J1077" s="7">
        <v>4380.74</v>
      </c>
      <c r="K1077" s="7">
        <v>89.61</v>
      </c>
      <c r="L1077" s="7">
        <v>2957.13</v>
      </c>
      <c r="M1077" s="7">
        <v>112.42</v>
      </c>
    </row>
    <row r="1078" spans="2:13" x14ac:dyDescent="0.3">
      <c r="B1078" s="5">
        <v>45383</v>
      </c>
      <c r="C1078" s="4" t="s">
        <v>43</v>
      </c>
      <c r="D1078" s="4" t="s">
        <v>42</v>
      </c>
      <c r="E1078" s="4" t="s">
        <v>20</v>
      </c>
      <c r="F1078" s="4" t="s">
        <v>19</v>
      </c>
      <c r="G1078" s="6">
        <v>35</v>
      </c>
      <c r="H1078" s="7">
        <v>156</v>
      </c>
      <c r="I1078" s="8">
        <v>0.03</v>
      </c>
      <c r="J1078" s="7">
        <v>4665.72</v>
      </c>
      <c r="K1078" s="7">
        <v>89.61</v>
      </c>
      <c r="L1078" s="7">
        <v>3136.35</v>
      </c>
      <c r="M1078" s="7">
        <v>139.5</v>
      </c>
    </row>
    <row r="1079" spans="2:13" x14ac:dyDescent="0.3">
      <c r="B1079" s="5">
        <v>45383</v>
      </c>
      <c r="C1079" s="4" t="s">
        <v>43</v>
      </c>
      <c r="D1079" s="4" t="s">
        <v>42</v>
      </c>
      <c r="E1079" s="4" t="s">
        <v>21</v>
      </c>
      <c r="F1079" s="4" t="s">
        <v>17</v>
      </c>
      <c r="G1079" s="6">
        <v>58</v>
      </c>
      <c r="H1079" s="7">
        <v>156</v>
      </c>
      <c r="I1079" s="8">
        <v>0.01</v>
      </c>
      <c r="J1079" s="7">
        <v>8483.9599999999991</v>
      </c>
      <c r="K1079" s="7">
        <v>89.97</v>
      </c>
      <c r="L1079" s="7">
        <v>5218.26</v>
      </c>
      <c r="M1079" s="7">
        <v>93.91</v>
      </c>
    </row>
    <row r="1080" spans="2:13" x14ac:dyDescent="0.3">
      <c r="B1080" s="5">
        <v>45383</v>
      </c>
      <c r="C1080" s="4" t="s">
        <v>43</v>
      </c>
      <c r="D1080" s="4" t="s">
        <v>42</v>
      </c>
      <c r="E1080" s="4" t="s">
        <v>21</v>
      </c>
      <c r="F1080" s="4" t="s">
        <v>18</v>
      </c>
      <c r="G1080" s="6">
        <v>20</v>
      </c>
      <c r="H1080" s="7">
        <v>156</v>
      </c>
      <c r="I1080" s="8">
        <v>0</v>
      </c>
      <c r="J1080" s="7">
        <v>2952.16</v>
      </c>
      <c r="K1080" s="7">
        <v>89.61</v>
      </c>
      <c r="L1080" s="7">
        <v>1792.2</v>
      </c>
      <c r="M1080" s="7">
        <v>66.569999999999993</v>
      </c>
    </row>
    <row r="1081" spans="2:13" x14ac:dyDescent="0.3">
      <c r="B1081" s="5">
        <v>45383</v>
      </c>
      <c r="C1081" s="4" t="s">
        <v>43</v>
      </c>
      <c r="D1081" s="4" t="s">
        <v>42</v>
      </c>
      <c r="E1081" s="4" t="s">
        <v>21</v>
      </c>
      <c r="F1081" s="4" t="s">
        <v>19</v>
      </c>
      <c r="G1081" s="6">
        <v>20</v>
      </c>
      <c r="H1081" s="7">
        <v>156</v>
      </c>
      <c r="I1081" s="8">
        <v>0.01</v>
      </c>
      <c r="J1081" s="7">
        <v>2910.78</v>
      </c>
      <c r="K1081" s="7">
        <v>89.88</v>
      </c>
      <c r="L1081" s="7">
        <v>1797.6</v>
      </c>
      <c r="M1081" s="7">
        <v>78</v>
      </c>
    </row>
    <row r="1082" spans="2:13" x14ac:dyDescent="0.3">
      <c r="B1082" s="5">
        <v>45383</v>
      </c>
      <c r="C1082" s="4" t="s">
        <v>43</v>
      </c>
      <c r="D1082" s="4" t="s">
        <v>42</v>
      </c>
      <c r="E1082" s="4" t="s">
        <v>22</v>
      </c>
      <c r="F1082" s="4" t="s">
        <v>17</v>
      </c>
      <c r="G1082" s="6">
        <v>26</v>
      </c>
      <c r="H1082" s="7">
        <v>156</v>
      </c>
      <c r="I1082" s="8">
        <v>0.01</v>
      </c>
      <c r="J1082" s="7">
        <v>4483.66</v>
      </c>
      <c r="K1082" s="7">
        <v>89.52</v>
      </c>
      <c r="L1082" s="7">
        <v>2327.52</v>
      </c>
      <c r="M1082" s="7">
        <v>260.5</v>
      </c>
    </row>
    <row r="1083" spans="2:13" x14ac:dyDescent="0.3">
      <c r="B1083" s="5">
        <v>45383</v>
      </c>
      <c r="C1083" s="4" t="s">
        <v>43</v>
      </c>
      <c r="D1083" s="4" t="s">
        <v>42</v>
      </c>
      <c r="E1083" s="4" t="s">
        <v>22</v>
      </c>
      <c r="F1083" s="4" t="s">
        <v>18</v>
      </c>
      <c r="G1083" s="6">
        <v>9</v>
      </c>
      <c r="H1083" s="7">
        <v>156</v>
      </c>
      <c r="I1083" s="8">
        <v>0.01</v>
      </c>
      <c r="J1083" s="7">
        <v>1566.16</v>
      </c>
      <c r="K1083" s="7">
        <v>89.43</v>
      </c>
      <c r="L1083" s="7">
        <v>804.87</v>
      </c>
      <c r="M1083" s="7">
        <v>105.07</v>
      </c>
    </row>
    <row r="1084" spans="2:13" x14ac:dyDescent="0.3">
      <c r="B1084" s="5">
        <v>45383</v>
      </c>
      <c r="C1084" s="4" t="s">
        <v>43</v>
      </c>
      <c r="D1084" s="4" t="s">
        <v>42</v>
      </c>
      <c r="E1084" s="4" t="s">
        <v>22</v>
      </c>
      <c r="F1084" s="4" t="s">
        <v>19</v>
      </c>
      <c r="G1084" s="6">
        <v>9</v>
      </c>
      <c r="H1084" s="7">
        <v>156</v>
      </c>
      <c r="I1084" s="8">
        <v>0.01</v>
      </c>
      <c r="J1084" s="7">
        <v>1569.3</v>
      </c>
      <c r="K1084" s="7">
        <v>89.79</v>
      </c>
      <c r="L1084" s="7">
        <v>808.11</v>
      </c>
      <c r="M1084" s="7">
        <v>113.61</v>
      </c>
    </row>
    <row r="1085" spans="2:13" x14ac:dyDescent="0.3">
      <c r="B1085" s="5">
        <v>45383</v>
      </c>
      <c r="C1085" s="4" t="s">
        <v>44</v>
      </c>
      <c r="D1085" s="4" t="s">
        <v>42</v>
      </c>
      <c r="E1085" s="4" t="s">
        <v>16</v>
      </c>
      <c r="F1085" s="4" t="s">
        <v>17</v>
      </c>
      <c r="G1085" s="6">
        <v>73</v>
      </c>
      <c r="H1085" s="7">
        <v>204</v>
      </c>
      <c r="I1085" s="8">
        <v>0.01</v>
      </c>
      <c r="J1085" s="7">
        <v>14639.46</v>
      </c>
      <c r="K1085" s="7">
        <v>120.12</v>
      </c>
      <c r="L1085" s="7">
        <v>8768.76</v>
      </c>
      <c r="M1085" s="7">
        <v>116.68</v>
      </c>
    </row>
    <row r="1086" spans="2:13" x14ac:dyDescent="0.3">
      <c r="B1086" s="5">
        <v>45383</v>
      </c>
      <c r="C1086" s="4" t="s">
        <v>44</v>
      </c>
      <c r="D1086" s="4" t="s">
        <v>42</v>
      </c>
      <c r="E1086" s="4" t="s">
        <v>16</v>
      </c>
      <c r="F1086" s="4" t="s">
        <v>18</v>
      </c>
      <c r="G1086" s="6">
        <v>25</v>
      </c>
      <c r="H1086" s="7">
        <v>204</v>
      </c>
      <c r="I1086" s="8">
        <v>0.01</v>
      </c>
      <c r="J1086" s="7">
        <v>5038.7299999999996</v>
      </c>
      <c r="K1086" s="7">
        <v>120.36</v>
      </c>
      <c r="L1086" s="7">
        <v>3009</v>
      </c>
      <c r="M1086" s="7">
        <v>87.12</v>
      </c>
    </row>
    <row r="1087" spans="2:13" x14ac:dyDescent="0.3">
      <c r="B1087" s="5">
        <v>45383</v>
      </c>
      <c r="C1087" s="4" t="s">
        <v>44</v>
      </c>
      <c r="D1087" s="4" t="s">
        <v>42</v>
      </c>
      <c r="E1087" s="4" t="s">
        <v>16</v>
      </c>
      <c r="F1087" s="4" t="s">
        <v>19</v>
      </c>
      <c r="G1087" s="6">
        <v>27</v>
      </c>
      <c r="H1087" s="7">
        <v>204</v>
      </c>
      <c r="I1087" s="8">
        <v>0.01</v>
      </c>
      <c r="J1087" s="7">
        <v>5409.1</v>
      </c>
      <c r="K1087" s="7">
        <v>120.6</v>
      </c>
      <c r="L1087" s="7">
        <v>3256.2</v>
      </c>
      <c r="M1087" s="7">
        <v>103.62</v>
      </c>
    </row>
    <row r="1088" spans="2:13" x14ac:dyDescent="0.3">
      <c r="B1088" s="5">
        <v>45383</v>
      </c>
      <c r="C1088" s="4" t="s">
        <v>44</v>
      </c>
      <c r="D1088" s="4" t="s">
        <v>42</v>
      </c>
      <c r="E1088" s="4" t="s">
        <v>20</v>
      </c>
      <c r="F1088" s="4" t="s">
        <v>17</v>
      </c>
      <c r="G1088" s="6">
        <v>51</v>
      </c>
      <c r="H1088" s="7">
        <v>204</v>
      </c>
      <c r="I1088" s="8">
        <v>0.03</v>
      </c>
      <c r="J1088" s="7">
        <v>8853.68</v>
      </c>
      <c r="K1088" s="7">
        <v>120.36</v>
      </c>
      <c r="L1088" s="7">
        <v>6138.36</v>
      </c>
      <c r="M1088" s="7">
        <v>81.52</v>
      </c>
    </row>
    <row r="1089" spans="2:13" x14ac:dyDescent="0.3">
      <c r="B1089" s="5">
        <v>45383</v>
      </c>
      <c r="C1089" s="4" t="s">
        <v>44</v>
      </c>
      <c r="D1089" s="4" t="s">
        <v>42</v>
      </c>
      <c r="E1089" s="4" t="s">
        <v>20</v>
      </c>
      <c r="F1089" s="4" t="s">
        <v>18</v>
      </c>
      <c r="G1089" s="6">
        <v>17</v>
      </c>
      <c r="H1089" s="7">
        <v>204</v>
      </c>
      <c r="I1089" s="8">
        <v>0.01</v>
      </c>
      <c r="J1089" s="7">
        <v>3036.54</v>
      </c>
      <c r="K1089" s="7">
        <v>120.36</v>
      </c>
      <c r="L1089" s="7">
        <v>2046.12</v>
      </c>
      <c r="M1089" s="7">
        <v>58.38</v>
      </c>
    </row>
    <row r="1090" spans="2:13" x14ac:dyDescent="0.3">
      <c r="B1090" s="5">
        <v>45383</v>
      </c>
      <c r="C1090" s="4" t="s">
        <v>44</v>
      </c>
      <c r="D1090" s="4" t="s">
        <v>42</v>
      </c>
      <c r="E1090" s="4" t="s">
        <v>20</v>
      </c>
      <c r="F1090" s="4" t="s">
        <v>19</v>
      </c>
      <c r="G1090" s="6">
        <v>17</v>
      </c>
      <c r="H1090" s="7">
        <v>204</v>
      </c>
      <c r="I1090" s="8">
        <v>0.01</v>
      </c>
      <c r="J1090" s="7">
        <v>3030.51</v>
      </c>
      <c r="K1090" s="7">
        <v>120.24</v>
      </c>
      <c r="L1090" s="7">
        <v>2044.08</v>
      </c>
      <c r="M1090" s="7">
        <v>64.510000000000005</v>
      </c>
    </row>
    <row r="1091" spans="2:13" x14ac:dyDescent="0.3">
      <c r="B1091" s="5">
        <v>45383</v>
      </c>
      <c r="C1091" s="4" t="s">
        <v>44</v>
      </c>
      <c r="D1091" s="4" t="s">
        <v>42</v>
      </c>
      <c r="E1091" s="4" t="s">
        <v>21</v>
      </c>
      <c r="F1091" s="4" t="s">
        <v>17</v>
      </c>
      <c r="G1091" s="6">
        <v>29</v>
      </c>
      <c r="H1091" s="7">
        <v>204</v>
      </c>
      <c r="I1091" s="8">
        <v>0.01</v>
      </c>
      <c r="J1091" s="7">
        <v>5564.05</v>
      </c>
      <c r="K1091" s="7">
        <v>120.24</v>
      </c>
      <c r="L1091" s="7">
        <v>3486.96</v>
      </c>
      <c r="M1091" s="7">
        <v>45.98</v>
      </c>
    </row>
    <row r="1092" spans="2:13" x14ac:dyDescent="0.3">
      <c r="B1092" s="5">
        <v>45383</v>
      </c>
      <c r="C1092" s="4" t="s">
        <v>44</v>
      </c>
      <c r="D1092" s="4" t="s">
        <v>42</v>
      </c>
      <c r="E1092" s="4" t="s">
        <v>21</v>
      </c>
      <c r="F1092" s="4" t="s">
        <v>18</v>
      </c>
      <c r="G1092" s="6">
        <v>11</v>
      </c>
      <c r="H1092" s="7">
        <v>204</v>
      </c>
      <c r="I1092" s="8">
        <v>0.01</v>
      </c>
      <c r="J1092" s="7">
        <v>2118.9499999999998</v>
      </c>
      <c r="K1092" s="7">
        <v>120.36</v>
      </c>
      <c r="L1092" s="7">
        <v>1323.96</v>
      </c>
      <c r="M1092" s="7">
        <v>37.659999999999997</v>
      </c>
    </row>
    <row r="1093" spans="2:13" x14ac:dyDescent="0.3">
      <c r="B1093" s="5">
        <v>45383</v>
      </c>
      <c r="C1093" s="4" t="s">
        <v>44</v>
      </c>
      <c r="D1093" s="4" t="s">
        <v>42</v>
      </c>
      <c r="E1093" s="4" t="s">
        <v>21</v>
      </c>
      <c r="F1093" s="4" t="s">
        <v>19</v>
      </c>
      <c r="G1093" s="6">
        <v>11</v>
      </c>
      <c r="H1093" s="7">
        <v>204</v>
      </c>
      <c r="I1093" s="8">
        <v>0.01</v>
      </c>
      <c r="J1093" s="7">
        <v>2093.5500000000002</v>
      </c>
      <c r="K1093" s="7">
        <v>120.24</v>
      </c>
      <c r="L1093" s="7">
        <v>1322.64</v>
      </c>
      <c r="M1093" s="7">
        <v>42.64</v>
      </c>
    </row>
    <row r="1094" spans="2:13" x14ac:dyDescent="0.3">
      <c r="B1094" s="5">
        <v>45383</v>
      </c>
      <c r="C1094" s="4" t="s">
        <v>44</v>
      </c>
      <c r="D1094" s="4" t="s">
        <v>42</v>
      </c>
      <c r="E1094" s="4" t="s">
        <v>22</v>
      </c>
      <c r="F1094" s="4" t="s">
        <v>17</v>
      </c>
      <c r="G1094" s="6">
        <v>13</v>
      </c>
      <c r="H1094" s="7">
        <v>204</v>
      </c>
      <c r="I1094" s="8">
        <v>0.01</v>
      </c>
      <c r="J1094" s="7">
        <v>2922.83</v>
      </c>
      <c r="K1094" s="7">
        <v>120.12</v>
      </c>
      <c r="L1094" s="7">
        <v>1561.56</v>
      </c>
      <c r="M1094" s="7">
        <v>132.09</v>
      </c>
    </row>
    <row r="1095" spans="2:13" x14ac:dyDescent="0.3">
      <c r="B1095" s="5">
        <v>45383</v>
      </c>
      <c r="C1095" s="4" t="s">
        <v>44</v>
      </c>
      <c r="D1095" s="4" t="s">
        <v>42</v>
      </c>
      <c r="E1095" s="4" t="s">
        <v>22</v>
      </c>
      <c r="F1095" s="4" t="s">
        <v>18</v>
      </c>
      <c r="G1095" s="6">
        <v>5</v>
      </c>
      <c r="H1095" s="7">
        <v>204</v>
      </c>
      <c r="I1095" s="8">
        <v>0.01</v>
      </c>
      <c r="J1095" s="7">
        <v>1130.99</v>
      </c>
      <c r="K1095" s="7">
        <v>120.72</v>
      </c>
      <c r="L1095" s="7">
        <v>603.6</v>
      </c>
      <c r="M1095" s="7">
        <v>58.01</v>
      </c>
    </row>
    <row r="1096" spans="2:13" x14ac:dyDescent="0.3">
      <c r="B1096" s="5">
        <v>45383</v>
      </c>
      <c r="C1096" s="4" t="s">
        <v>44</v>
      </c>
      <c r="D1096" s="4" t="s">
        <v>42</v>
      </c>
      <c r="E1096" s="4" t="s">
        <v>22</v>
      </c>
      <c r="F1096" s="4" t="s">
        <v>19</v>
      </c>
      <c r="G1096" s="6">
        <v>5</v>
      </c>
      <c r="H1096" s="7">
        <v>204</v>
      </c>
      <c r="I1096" s="8">
        <v>0</v>
      </c>
      <c r="J1096" s="7">
        <v>1142.3800000000001</v>
      </c>
      <c r="K1096" s="7">
        <v>120.48</v>
      </c>
      <c r="L1096" s="7">
        <v>602.4</v>
      </c>
      <c r="M1096" s="7">
        <v>63.36</v>
      </c>
    </row>
    <row r="1097" spans="2:13" x14ac:dyDescent="0.3">
      <c r="B1097" s="5">
        <v>45383</v>
      </c>
      <c r="C1097" s="4" t="s">
        <v>45</v>
      </c>
      <c r="D1097" s="4" t="s">
        <v>42</v>
      </c>
      <c r="E1097" s="4" t="s">
        <v>16</v>
      </c>
      <c r="F1097" s="4" t="s">
        <v>17</v>
      </c>
      <c r="G1097" s="6">
        <v>125</v>
      </c>
      <c r="H1097" s="7">
        <v>96</v>
      </c>
      <c r="I1097" s="8">
        <v>0.01</v>
      </c>
      <c r="J1097" s="7">
        <v>11891.38</v>
      </c>
      <c r="K1097" s="7">
        <v>54.77</v>
      </c>
      <c r="L1097" s="7">
        <v>6846.25</v>
      </c>
      <c r="M1097" s="7">
        <v>197</v>
      </c>
    </row>
    <row r="1098" spans="2:13" x14ac:dyDescent="0.3">
      <c r="B1098" s="5">
        <v>45383</v>
      </c>
      <c r="C1098" s="4" t="s">
        <v>45</v>
      </c>
      <c r="D1098" s="4" t="s">
        <v>42</v>
      </c>
      <c r="E1098" s="4" t="s">
        <v>16</v>
      </c>
      <c r="F1098" s="4" t="s">
        <v>18</v>
      </c>
      <c r="G1098" s="6">
        <v>45</v>
      </c>
      <c r="H1098" s="7">
        <v>96</v>
      </c>
      <c r="I1098" s="8">
        <v>0.01</v>
      </c>
      <c r="J1098" s="7">
        <v>4294.1000000000004</v>
      </c>
      <c r="K1098" s="7">
        <v>54.72</v>
      </c>
      <c r="L1098" s="7">
        <v>2462.4</v>
      </c>
      <c r="M1098" s="7">
        <v>156.97999999999999</v>
      </c>
    </row>
    <row r="1099" spans="2:13" x14ac:dyDescent="0.3">
      <c r="B1099" s="5">
        <v>45383</v>
      </c>
      <c r="C1099" s="4" t="s">
        <v>45</v>
      </c>
      <c r="D1099" s="4" t="s">
        <v>42</v>
      </c>
      <c r="E1099" s="4" t="s">
        <v>16</v>
      </c>
      <c r="F1099" s="4" t="s">
        <v>19</v>
      </c>
      <c r="G1099" s="6">
        <v>47</v>
      </c>
      <c r="H1099" s="7">
        <v>96</v>
      </c>
      <c r="I1099" s="8">
        <v>0.01</v>
      </c>
      <c r="J1099" s="7">
        <v>4444.32</v>
      </c>
      <c r="K1099" s="7">
        <v>54.61</v>
      </c>
      <c r="L1099" s="7">
        <v>2566.67</v>
      </c>
      <c r="M1099" s="7">
        <v>178.35</v>
      </c>
    </row>
    <row r="1100" spans="2:13" x14ac:dyDescent="0.3">
      <c r="B1100" s="5">
        <v>45383</v>
      </c>
      <c r="C1100" s="4" t="s">
        <v>45</v>
      </c>
      <c r="D1100" s="4" t="s">
        <v>42</v>
      </c>
      <c r="E1100" s="4" t="s">
        <v>20</v>
      </c>
      <c r="F1100" s="4" t="s">
        <v>17</v>
      </c>
      <c r="G1100" s="6">
        <v>83</v>
      </c>
      <c r="H1100" s="7">
        <v>96</v>
      </c>
      <c r="I1100" s="8">
        <v>0.01</v>
      </c>
      <c r="J1100" s="7">
        <v>6990.73</v>
      </c>
      <c r="K1100" s="7">
        <v>54.77</v>
      </c>
      <c r="L1100" s="7">
        <v>4545.91</v>
      </c>
      <c r="M1100" s="7">
        <v>130.81</v>
      </c>
    </row>
    <row r="1101" spans="2:13" x14ac:dyDescent="0.3">
      <c r="B1101" s="5">
        <v>45383</v>
      </c>
      <c r="C1101" s="4" t="s">
        <v>45</v>
      </c>
      <c r="D1101" s="4" t="s">
        <v>42</v>
      </c>
      <c r="E1101" s="4" t="s">
        <v>20</v>
      </c>
      <c r="F1101" s="4" t="s">
        <v>18</v>
      </c>
      <c r="G1101" s="6">
        <v>32</v>
      </c>
      <c r="H1101" s="7">
        <v>96</v>
      </c>
      <c r="I1101" s="8">
        <v>0.01</v>
      </c>
      <c r="J1101" s="7">
        <v>2665.62</v>
      </c>
      <c r="K1101" s="7">
        <v>54.77</v>
      </c>
      <c r="L1101" s="7">
        <v>1752.64</v>
      </c>
      <c r="M1101" s="7">
        <v>108.26</v>
      </c>
    </row>
    <row r="1102" spans="2:13" x14ac:dyDescent="0.3">
      <c r="B1102" s="5">
        <v>45383</v>
      </c>
      <c r="C1102" s="4" t="s">
        <v>45</v>
      </c>
      <c r="D1102" s="4" t="s">
        <v>42</v>
      </c>
      <c r="E1102" s="4" t="s">
        <v>20</v>
      </c>
      <c r="F1102" s="4" t="s">
        <v>19</v>
      </c>
      <c r="G1102" s="6">
        <v>30</v>
      </c>
      <c r="H1102" s="7">
        <v>96</v>
      </c>
      <c r="I1102" s="8">
        <v>0.01</v>
      </c>
      <c r="J1102" s="7">
        <v>2508.91</v>
      </c>
      <c r="K1102" s="7">
        <v>54.56</v>
      </c>
      <c r="L1102" s="7">
        <v>1636.8</v>
      </c>
      <c r="M1102" s="7">
        <v>118.64</v>
      </c>
    </row>
    <row r="1103" spans="2:13" x14ac:dyDescent="0.3">
      <c r="B1103" s="5">
        <v>45383</v>
      </c>
      <c r="C1103" s="4" t="s">
        <v>45</v>
      </c>
      <c r="D1103" s="4" t="s">
        <v>42</v>
      </c>
      <c r="E1103" s="4" t="s">
        <v>21</v>
      </c>
      <c r="F1103" s="4" t="s">
        <v>17</v>
      </c>
      <c r="G1103" s="6">
        <v>52</v>
      </c>
      <c r="H1103" s="7">
        <v>96</v>
      </c>
      <c r="I1103" s="8">
        <v>0.01</v>
      </c>
      <c r="J1103" s="7">
        <v>4690.2299999999996</v>
      </c>
      <c r="K1103" s="7">
        <v>54.77</v>
      </c>
      <c r="L1103" s="7">
        <v>2848.04</v>
      </c>
      <c r="M1103" s="7">
        <v>82.7</v>
      </c>
    </row>
    <row r="1104" spans="2:13" x14ac:dyDescent="0.3">
      <c r="B1104" s="5">
        <v>45383</v>
      </c>
      <c r="C1104" s="4" t="s">
        <v>45</v>
      </c>
      <c r="D1104" s="4" t="s">
        <v>42</v>
      </c>
      <c r="E1104" s="4" t="s">
        <v>21</v>
      </c>
      <c r="F1104" s="4" t="s">
        <v>18</v>
      </c>
      <c r="G1104" s="6">
        <v>19</v>
      </c>
      <c r="H1104" s="7">
        <v>96</v>
      </c>
      <c r="I1104" s="8">
        <v>0.01</v>
      </c>
      <c r="J1104" s="7">
        <v>1724.13</v>
      </c>
      <c r="K1104" s="7">
        <v>54.88</v>
      </c>
      <c r="L1104" s="7">
        <v>1042.72</v>
      </c>
      <c r="M1104" s="7">
        <v>65.180000000000007</v>
      </c>
    </row>
    <row r="1105" spans="2:13" x14ac:dyDescent="0.3">
      <c r="B1105" s="5">
        <v>45383</v>
      </c>
      <c r="C1105" s="4" t="s">
        <v>45</v>
      </c>
      <c r="D1105" s="4" t="s">
        <v>42</v>
      </c>
      <c r="E1105" s="4" t="s">
        <v>21</v>
      </c>
      <c r="F1105" s="4" t="s">
        <v>19</v>
      </c>
      <c r="G1105" s="6">
        <v>19</v>
      </c>
      <c r="H1105" s="7">
        <v>96</v>
      </c>
      <c r="I1105" s="8">
        <v>0</v>
      </c>
      <c r="J1105" s="7">
        <v>1725.88</v>
      </c>
      <c r="K1105" s="7">
        <v>54.77</v>
      </c>
      <c r="L1105" s="7">
        <v>1040.6300000000001</v>
      </c>
      <c r="M1105" s="7">
        <v>72.62</v>
      </c>
    </row>
    <row r="1106" spans="2:13" x14ac:dyDescent="0.3">
      <c r="B1106" s="5">
        <v>45383</v>
      </c>
      <c r="C1106" s="4" t="s">
        <v>45</v>
      </c>
      <c r="D1106" s="4" t="s">
        <v>42</v>
      </c>
      <c r="E1106" s="4" t="s">
        <v>22</v>
      </c>
      <c r="F1106" s="4" t="s">
        <v>17</v>
      </c>
      <c r="G1106" s="6">
        <v>23</v>
      </c>
      <c r="H1106" s="7">
        <v>96</v>
      </c>
      <c r="I1106" s="8">
        <v>0.01</v>
      </c>
      <c r="J1106" s="7">
        <v>2463.06</v>
      </c>
      <c r="K1106" s="7">
        <v>54.77</v>
      </c>
      <c r="L1106" s="7">
        <v>1259.71</v>
      </c>
      <c r="M1106" s="7">
        <v>227.89</v>
      </c>
    </row>
    <row r="1107" spans="2:13" x14ac:dyDescent="0.3">
      <c r="B1107" s="5">
        <v>45383</v>
      </c>
      <c r="C1107" s="4" t="s">
        <v>45</v>
      </c>
      <c r="D1107" s="4" t="s">
        <v>42</v>
      </c>
      <c r="E1107" s="4" t="s">
        <v>22</v>
      </c>
      <c r="F1107" s="4" t="s">
        <v>18</v>
      </c>
      <c r="G1107" s="6">
        <v>8</v>
      </c>
      <c r="H1107" s="7">
        <v>96</v>
      </c>
      <c r="I1107" s="8">
        <v>0.01</v>
      </c>
      <c r="J1107" s="7">
        <v>850.66</v>
      </c>
      <c r="K1107" s="7">
        <v>54.77</v>
      </c>
      <c r="L1107" s="7">
        <v>438.16</v>
      </c>
      <c r="M1107" s="7">
        <v>93.96</v>
      </c>
    </row>
    <row r="1108" spans="2:13" x14ac:dyDescent="0.3">
      <c r="B1108" s="5">
        <v>45383</v>
      </c>
      <c r="C1108" s="4" t="s">
        <v>45</v>
      </c>
      <c r="D1108" s="4" t="s">
        <v>42</v>
      </c>
      <c r="E1108" s="4" t="s">
        <v>22</v>
      </c>
      <c r="F1108" s="4" t="s">
        <v>19</v>
      </c>
      <c r="G1108" s="6">
        <v>8</v>
      </c>
      <c r="H1108" s="7">
        <v>96</v>
      </c>
      <c r="I1108" s="8">
        <v>0.01</v>
      </c>
      <c r="J1108" s="7">
        <v>852.43</v>
      </c>
      <c r="K1108" s="7">
        <v>54.72</v>
      </c>
      <c r="L1108" s="7">
        <v>437.76</v>
      </c>
      <c r="M1108" s="7">
        <v>96.22</v>
      </c>
    </row>
    <row r="1109" spans="2:13" x14ac:dyDescent="0.3">
      <c r="B1109" s="5">
        <v>45383</v>
      </c>
      <c r="C1109" s="4" t="s">
        <v>46</v>
      </c>
      <c r="D1109" s="4" t="s">
        <v>47</v>
      </c>
      <c r="E1109" s="4" t="s">
        <v>16</v>
      </c>
      <c r="F1109" s="4" t="s">
        <v>17</v>
      </c>
      <c r="G1109" s="6">
        <v>204</v>
      </c>
      <c r="H1109" s="7">
        <v>142</v>
      </c>
      <c r="I1109" s="8">
        <v>0.01</v>
      </c>
      <c r="J1109" s="7">
        <v>28678.32</v>
      </c>
      <c r="K1109" s="7">
        <v>88.13</v>
      </c>
      <c r="L1109" s="7">
        <v>17978.52</v>
      </c>
      <c r="M1109" s="7">
        <v>334.56</v>
      </c>
    </row>
    <row r="1110" spans="2:13" x14ac:dyDescent="0.3">
      <c r="B1110" s="5">
        <v>45383</v>
      </c>
      <c r="C1110" s="4" t="s">
        <v>46</v>
      </c>
      <c r="D1110" s="4" t="s">
        <v>47</v>
      </c>
      <c r="E1110" s="4" t="s">
        <v>16</v>
      </c>
      <c r="F1110" s="4" t="s">
        <v>18</v>
      </c>
      <c r="G1110" s="6">
        <v>76</v>
      </c>
      <c r="H1110" s="7">
        <v>142</v>
      </c>
      <c r="I1110" s="8">
        <v>0.01</v>
      </c>
      <c r="J1110" s="7">
        <v>10651.38</v>
      </c>
      <c r="K1110" s="7">
        <v>88.22</v>
      </c>
      <c r="L1110" s="7">
        <v>6704.72</v>
      </c>
      <c r="M1110" s="7">
        <v>253.49</v>
      </c>
    </row>
    <row r="1111" spans="2:13" x14ac:dyDescent="0.3">
      <c r="B1111" s="5">
        <v>45383</v>
      </c>
      <c r="C1111" s="4" t="s">
        <v>46</v>
      </c>
      <c r="D1111" s="4" t="s">
        <v>47</v>
      </c>
      <c r="E1111" s="4" t="s">
        <v>16</v>
      </c>
      <c r="F1111" s="4" t="s">
        <v>19</v>
      </c>
      <c r="G1111" s="6">
        <v>74</v>
      </c>
      <c r="H1111" s="7">
        <v>142</v>
      </c>
      <c r="I1111" s="8">
        <v>0</v>
      </c>
      <c r="J1111" s="7">
        <v>10507.91</v>
      </c>
      <c r="K1111" s="7">
        <v>87.95</v>
      </c>
      <c r="L1111" s="7">
        <v>6508.3</v>
      </c>
      <c r="M1111" s="7">
        <v>292.93</v>
      </c>
    </row>
    <row r="1112" spans="2:13" x14ac:dyDescent="0.3">
      <c r="B1112" s="5">
        <v>45383</v>
      </c>
      <c r="C1112" s="4" t="s">
        <v>46</v>
      </c>
      <c r="D1112" s="4" t="s">
        <v>47</v>
      </c>
      <c r="E1112" s="4" t="s">
        <v>20</v>
      </c>
      <c r="F1112" s="4" t="s">
        <v>17</v>
      </c>
      <c r="G1112" s="6">
        <v>133</v>
      </c>
      <c r="H1112" s="7">
        <v>142</v>
      </c>
      <c r="I1112" s="8">
        <v>0.04</v>
      </c>
      <c r="J1112" s="7">
        <v>15954.89</v>
      </c>
      <c r="K1112" s="7">
        <v>88.13</v>
      </c>
      <c r="L1112" s="7">
        <v>11721.29</v>
      </c>
      <c r="M1112" s="7">
        <v>207.27</v>
      </c>
    </row>
    <row r="1113" spans="2:13" x14ac:dyDescent="0.3">
      <c r="B1113" s="5">
        <v>45383</v>
      </c>
      <c r="C1113" s="4" t="s">
        <v>46</v>
      </c>
      <c r="D1113" s="4" t="s">
        <v>47</v>
      </c>
      <c r="E1113" s="4" t="s">
        <v>20</v>
      </c>
      <c r="F1113" s="4" t="s">
        <v>18</v>
      </c>
      <c r="G1113" s="6">
        <v>50</v>
      </c>
      <c r="H1113" s="7">
        <v>142</v>
      </c>
      <c r="I1113" s="8">
        <v>0.04</v>
      </c>
      <c r="J1113" s="7">
        <v>6029.32</v>
      </c>
      <c r="K1113" s="7">
        <v>88.13</v>
      </c>
      <c r="L1113" s="7">
        <v>4406.5</v>
      </c>
      <c r="M1113" s="7">
        <v>175.1</v>
      </c>
    </row>
    <row r="1114" spans="2:13" x14ac:dyDescent="0.3">
      <c r="B1114" s="5">
        <v>45383</v>
      </c>
      <c r="C1114" s="4" t="s">
        <v>46</v>
      </c>
      <c r="D1114" s="4" t="s">
        <v>47</v>
      </c>
      <c r="E1114" s="4" t="s">
        <v>20</v>
      </c>
      <c r="F1114" s="4" t="s">
        <v>19</v>
      </c>
      <c r="G1114" s="6">
        <v>49</v>
      </c>
      <c r="H1114" s="7">
        <v>142</v>
      </c>
      <c r="I1114" s="8">
        <v>0.01</v>
      </c>
      <c r="J1114" s="7">
        <v>6043.66</v>
      </c>
      <c r="K1114" s="7">
        <v>88.22</v>
      </c>
      <c r="L1114" s="7">
        <v>4322.78</v>
      </c>
      <c r="M1114" s="7">
        <v>192.44</v>
      </c>
    </row>
    <row r="1115" spans="2:13" x14ac:dyDescent="0.3">
      <c r="B1115" s="5">
        <v>45383</v>
      </c>
      <c r="C1115" s="4" t="s">
        <v>46</v>
      </c>
      <c r="D1115" s="4" t="s">
        <v>47</v>
      </c>
      <c r="E1115" s="4" t="s">
        <v>21</v>
      </c>
      <c r="F1115" s="4" t="s">
        <v>17</v>
      </c>
      <c r="G1115" s="6">
        <v>83</v>
      </c>
      <c r="H1115" s="7">
        <v>142</v>
      </c>
      <c r="I1115" s="8">
        <v>0.01</v>
      </c>
      <c r="J1115" s="7">
        <v>11073.85</v>
      </c>
      <c r="K1115" s="7">
        <v>88.13</v>
      </c>
      <c r="L1115" s="7">
        <v>7314.79</v>
      </c>
      <c r="M1115" s="7">
        <v>135.19</v>
      </c>
    </row>
    <row r="1116" spans="2:13" x14ac:dyDescent="0.3">
      <c r="B1116" s="5">
        <v>45383</v>
      </c>
      <c r="C1116" s="4" t="s">
        <v>46</v>
      </c>
      <c r="D1116" s="4" t="s">
        <v>47</v>
      </c>
      <c r="E1116" s="4" t="s">
        <v>21</v>
      </c>
      <c r="F1116" s="4" t="s">
        <v>18</v>
      </c>
      <c r="G1116" s="6">
        <v>29</v>
      </c>
      <c r="H1116" s="7">
        <v>142</v>
      </c>
      <c r="I1116" s="8">
        <v>0.01</v>
      </c>
      <c r="J1116" s="7">
        <v>3861.19</v>
      </c>
      <c r="K1116" s="7">
        <v>87.78</v>
      </c>
      <c r="L1116" s="7">
        <v>2545.62</v>
      </c>
      <c r="M1116" s="7">
        <v>100.37</v>
      </c>
    </row>
    <row r="1117" spans="2:13" x14ac:dyDescent="0.3">
      <c r="B1117" s="5">
        <v>45383</v>
      </c>
      <c r="C1117" s="4" t="s">
        <v>46</v>
      </c>
      <c r="D1117" s="4" t="s">
        <v>47</v>
      </c>
      <c r="E1117" s="4" t="s">
        <v>21</v>
      </c>
      <c r="F1117" s="4" t="s">
        <v>19</v>
      </c>
      <c r="G1117" s="6">
        <v>31</v>
      </c>
      <c r="H1117" s="7">
        <v>142</v>
      </c>
      <c r="I1117" s="8">
        <v>0.01</v>
      </c>
      <c r="J1117" s="7">
        <v>4115.05</v>
      </c>
      <c r="K1117" s="7">
        <v>87.95</v>
      </c>
      <c r="L1117" s="7">
        <v>2726.45</v>
      </c>
      <c r="M1117" s="7">
        <v>121.02</v>
      </c>
    </row>
    <row r="1118" spans="2:13" x14ac:dyDescent="0.3">
      <c r="B1118" s="5">
        <v>45383</v>
      </c>
      <c r="C1118" s="4" t="s">
        <v>46</v>
      </c>
      <c r="D1118" s="4" t="s">
        <v>47</v>
      </c>
      <c r="E1118" s="4" t="s">
        <v>22</v>
      </c>
      <c r="F1118" s="4" t="s">
        <v>17</v>
      </c>
      <c r="G1118" s="6">
        <v>38</v>
      </c>
      <c r="H1118" s="7">
        <v>142</v>
      </c>
      <c r="I1118" s="8">
        <v>0.01</v>
      </c>
      <c r="J1118" s="7">
        <v>6001.03</v>
      </c>
      <c r="K1118" s="7">
        <v>88.13</v>
      </c>
      <c r="L1118" s="7">
        <v>3348.94</v>
      </c>
      <c r="M1118" s="7">
        <v>378.81</v>
      </c>
    </row>
    <row r="1119" spans="2:13" x14ac:dyDescent="0.3">
      <c r="B1119" s="5">
        <v>45383</v>
      </c>
      <c r="C1119" s="4" t="s">
        <v>46</v>
      </c>
      <c r="D1119" s="4" t="s">
        <v>47</v>
      </c>
      <c r="E1119" s="4" t="s">
        <v>22</v>
      </c>
      <c r="F1119" s="4" t="s">
        <v>18</v>
      </c>
      <c r="G1119" s="6">
        <v>14</v>
      </c>
      <c r="H1119" s="7">
        <v>142</v>
      </c>
      <c r="I1119" s="8">
        <v>0.01</v>
      </c>
      <c r="J1119" s="7">
        <v>2206.5500000000002</v>
      </c>
      <c r="K1119" s="7">
        <v>88.04</v>
      </c>
      <c r="L1119" s="7">
        <v>1232.56</v>
      </c>
      <c r="M1119" s="7">
        <v>166.6</v>
      </c>
    </row>
    <row r="1120" spans="2:13" x14ac:dyDescent="0.3">
      <c r="B1120" s="5">
        <v>45383</v>
      </c>
      <c r="C1120" s="4" t="s">
        <v>46</v>
      </c>
      <c r="D1120" s="4" t="s">
        <v>47</v>
      </c>
      <c r="E1120" s="4" t="s">
        <v>22</v>
      </c>
      <c r="F1120" s="4" t="s">
        <v>19</v>
      </c>
      <c r="G1120" s="6">
        <v>14</v>
      </c>
      <c r="H1120" s="7">
        <v>142</v>
      </c>
      <c r="I1120" s="8">
        <v>0.01</v>
      </c>
      <c r="J1120" s="7">
        <v>2202.04</v>
      </c>
      <c r="K1120" s="7">
        <v>88.04</v>
      </c>
      <c r="L1120" s="7">
        <v>1232.56</v>
      </c>
      <c r="M1120" s="7">
        <v>172.21</v>
      </c>
    </row>
    <row r="1121" spans="2:13" x14ac:dyDescent="0.3">
      <c r="B1121" s="5">
        <v>45383</v>
      </c>
      <c r="C1121" s="4" t="s">
        <v>48</v>
      </c>
      <c r="D1121" s="4" t="s">
        <v>47</v>
      </c>
      <c r="E1121" s="4" t="s">
        <v>16</v>
      </c>
      <c r="F1121" s="4" t="s">
        <v>17</v>
      </c>
      <c r="G1121" s="6">
        <v>172</v>
      </c>
      <c r="H1121" s="7">
        <v>118</v>
      </c>
      <c r="I1121" s="8">
        <v>0</v>
      </c>
      <c r="J1121" s="7">
        <v>20316.3</v>
      </c>
      <c r="K1121" s="7">
        <v>72.790000000000006</v>
      </c>
      <c r="L1121" s="7">
        <v>12519.88</v>
      </c>
      <c r="M1121" s="7">
        <v>278.5</v>
      </c>
    </row>
    <row r="1122" spans="2:13" x14ac:dyDescent="0.3">
      <c r="B1122" s="5">
        <v>45383</v>
      </c>
      <c r="C1122" s="4" t="s">
        <v>48</v>
      </c>
      <c r="D1122" s="4" t="s">
        <v>47</v>
      </c>
      <c r="E1122" s="4" t="s">
        <v>16</v>
      </c>
      <c r="F1122" s="4" t="s">
        <v>18</v>
      </c>
      <c r="G1122" s="6">
        <v>64</v>
      </c>
      <c r="H1122" s="7">
        <v>118</v>
      </c>
      <c r="I1122" s="8">
        <v>0.01</v>
      </c>
      <c r="J1122" s="7">
        <v>7484.14</v>
      </c>
      <c r="K1122" s="7">
        <v>72.569999999999993</v>
      </c>
      <c r="L1122" s="7">
        <v>4644.4799999999996</v>
      </c>
      <c r="M1122" s="7">
        <v>211.07</v>
      </c>
    </row>
    <row r="1123" spans="2:13" x14ac:dyDescent="0.3">
      <c r="B1123" s="5">
        <v>45383</v>
      </c>
      <c r="C1123" s="4" t="s">
        <v>48</v>
      </c>
      <c r="D1123" s="4" t="s">
        <v>47</v>
      </c>
      <c r="E1123" s="4" t="s">
        <v>16</v>
      </c>
      <c r="F1123" s="4" t="s">
        <v>19</v>
      </c>
      <c r="G1123" s="6">
        <v>62</v>
      </c>
      <c r="H1123" s="7">
        <v>118</v>
      </c>
      <c r="I1123" s="8">
        <v>0.01</v>
      </c>
      <c r="J1123" s="7">
        <v>7264.83</v>
      </c>
      <c r="K1123" s="7">
        <v>72.64</v>
      </c>
      <c r="L1123" s="7">
        <v>4503.68</v>
      </c>
      <c r="M1123" s="7">
        <v>238.66</v>
      </c>
    </row>
    <row r="1124" spans="2:13" x14ac:dyDescent="0.3">
      <c r="B1124" s="5">
        <v>45383</v>
      </c>
      <c r="C1124" s="4" t="s">
        <v>48</v>
      </c>
      <c r="D1124" s="4" t="s">
        <v>47</v>
      </c>
      <c r="E1124" s="4" t="s">
        <v>20</v>
      </c>
      <c r="F1124" s="4" t="s">
        <v>17</v>
      </c>
      <c r="G1124" s="6">
        <v>113</v>
      </c>
      <c r="H1124" s="7">
        <v>118</v>
      </c>
      <c r="I1124" s="8">
        <v>0.01</v>
      </c>
      <c r="J1124" s="7">
        <v>11721.95</v>
      </c>
      <c r="K1124" s="7">
        <v>72.64</v>
      </c>
      <c r="L1124" s="7">
        <v>8208.32</v>
      </c>
      <c r="M1124" s="7">
        <v>182.61</v>
      </c>
    </row>
    <row r="1125" spans="2:13" x14ac:dyDescent="0.3">
      <c r="B1125" s="5">
        <v>45383</v>
      </c>
      <c r="C1125" s="4" t="s">
        <v>48</v>
      </c>
      <c r="D1125" s="4" t="s">
        <v>47</v>
      </c>
      <c r="E1125" s="4" t="s">
        <v>20</v>
      </c>
      <c r="F1125" s="4" t="s">
        <v>18</v>
      </c>
      <c r="G1125" s="6">
        <v>42</v>
      </c>
      <c r="H1125" s="7">
        <v>118</v>
      </c>
      <c r="I1125" s="8">
        <v>0.04</v>
      </c>
      <c r="J1125" s="7">
        <v>4203.58</v>
      </c>
      <c r="K1125" s="7">
        <v>72.5</v>
      </c>
      <c r="L1125" s="7">
        <v>3045</v>
      </c>
      <c r="M1125" s="7">
        <v>144.51</v>
      </c>
    </row>
    <row r="1126" spans="2:13" x14ac:dyDescent="0.3">
      <c r="B1126" s="5">
        <v>45383</v>
      </c>
      <c r="C1126" s="4" t="s">
        <v>48</v>
      </c>
      <c r="D1126" s="4" t="s">
        <v>47</v>
      </c>
      <c r="E1126" s="4" t="s">
        <v>20</v>
      </c>
      <c r="F1126" s="4" t="s">
        <v>19</v>
      </c>
      <c r="G1126" s="6">
        <v>42</v>
      </c>
      <c r="H1126" s="7">
        <v>118</v>
      </c>
      <c r="I1126" s="8">
        <v>0.03</v>
      </c>
      <c r="J1126" s="7">
        <v>4213.3999999999996</v>
      </c>
      <c r="K1126" s="7">
        <v>72.64</v>
      </c>
      <c r="L1126" s="7">
        <v>3050.88</v>
      </c>
      <c r="M1126" s="7">
        <v>162</v>
      </c>
    </row>
    <row r="1127" spans="2:13" x14ac:dyDescent="0.3">
      <c r="B1127" s="5">
        <v>45383</v>
      </c>
      <c r="C1127" s="4" t="s">
        <v>48</v>
      </c>
      <c r="D1127" s="4" t="s">
        <v>47</v>
      </c>
      <c r="E1127" s="4" t="s">
        <v>21</v>
      </c>
      <c r="F1127" s="4" t="s">
        <v>17</v>
      </c>
      <c r="G1127" s="6">
        <v>74</v>
      </c>
      <c r="H1127" s="7">
        <v>118</v>
      </c>
      <c r="I1127" s="8">
        <v>0.01</v>
      </c>
      <c r="J1127" s="7">
        <v>8204.3799999999992</v>
      </c>
      <c r="K1127" s="7">
        <v>72.64</v>
      </c>
      <c r="L1127" s="7">
        <v>5375.36</v>
      </c>
      <c r="M1127" s="7">
        <v>115.44</v>
      </c>
    </row>
    <row r="1128" spans="2:13" x14ac:dyDescent="0.3">
      <c r="B1128" s="5">
        <v>45383</v>
      </c>
      <c r="C1128" s="4" t="s">
        <v>48</v>
      </c>
      <c r="D1128" s="4" t="s">
        <v>47</v>
      </c>
      <c r="E1128" s="4" t="s">
        <v>21</v>
      </c>
      <c r="F1128" s="4" t="s">
        <v>18</v>
      </c>
      <c r="G1128" s="6">
        <v>26</v>
      </c>
      <c r="H1128" s="7">
        <v>118</v>
      </c>
      <c r="I1128" s="8">
        <v>0</v>
      </c>
      <c r="J1128" s="7">
        <v>2908.77</v>
      </c>
      <c r="K1128" s="7">
        <v>72.72</v>
      </c>
      <c r="L1128" s="7">
        <v>1890.72</v>
      </c>
      <c r="M1128" s="7">
        <v>88.75</v>
      </c>
    </row>
    <row r="1129" spans="2:13" x14ac:dyDescent="0.3">
      <c r="B1129" s="5">
        <v>45383</v>
      </c>
      <c r="C1129" s="4" t="s">
        <v>48</v>
      </c>
      <c r="D1129" s="4" t="s">
        <v>47</v>
      </c>
      <c r="E1129" s="4" t="s">
        <v>21</v>
      </c>
      <c r="F1129" s="4" t="s">
        <v>19</v>
      </c>
      <c r="G1129" s="6">
        <v>27</v>
      </c>
      <c r="H1129" s="7">
        <v>118</v>
      </c>
      <c r="I1129" s="8">
        <v>0</v>
      </c>
      <c r="J1129" s="7">
        <v>3014.59</v>
      </c>
      <c r="K1129" s="7">
        <v>72.72</v>
      </c>
      <c r="L1129" s="7">
        <v>1963.44</v>
      </c>
      <c r="M1129" s="7">
        <v>106.04</v>
      </c>
    </row>
    <row r="1130" spans="2:13" x14ac:dyDescent="0.3">
      <c r="B1130" s="5">
        <v>45383</v>
      </c>
      <c r="C1130" s="4" t="s">
        <v>48</v>
      </c>
      <c r="D1130" s="4" t="s">
        <v>47</v>
      </c>
      <c r="E1130" s="4" t="s">
        <v>22</v>
      </c>
      <c r="F1130" s="4" t="s">
        <v>17</v>
      </c>
      <c r="G1130" s="6">
        <v>31</v>
      </c>
      <c r="H1130" s="7">
        <v>118</v>
      </c>
      <c r="I1130" s="8">
        <v>0</v>
      </c>
      <c r="J1130" s="7">
        <v>4080.57</v>
      </c>
      <c r="K1130" s="7">
        <v>72.42</v>
      </c>
      <c r="L1130" s="7">
        <v>2245.02</v>
      </c>
      <c r="M1130" s="7">
        <v>312.16000000000003</v>
      </c>
    </row>
    <row r="1131" spans="2:13" x14ac:dyDescent="0.3">
      <c r="B1131" s="5">
        <v>45383</v>
      </c>
      <c r="C1131" s="4" t="s">
        <v>48</v>
      </c>
      <c r="D1131" s="4" t="s">
        <v>47</v>
      </c>
      <c r="E1131" s="4" t="s">
        <v>22</v>
      </c>
      <c r="F1131" s="4" t="s">
        <v>18</v>
      </c>
      <c r="G1131" s="6">
        <v>11</v>
      </c>
      <c r="H1131" s="7">
        <v>118</v>
      </c>
      <c r="I1131" s="8">
        <v>0</v>
      </c>
      <c r="J1131" s="7">
        <v>1446.5</v>
      </c>
      <c r="K1131" s="7">
        <v>72.64</v>
      </c>
      <c r="L1131" s="7">
        <v>799.04</v>
      </c>
      <c r="M1131" s="7">
        <v>134.83000000000001</v>
      </c>
    </row>
    <row r="1132" spans="2:13" x14ac:dyDescent="0.3">
      <c r="B1132" s="5">
        <v>45383</v>
      </c>
      <c r="C1132" s="4" t="s">
        <v>48</v>
      </c>
      <c r="D1132" s="4" t="s">
        <v>47</v>
      </c>
      <c r="E1132" s="4" t="s">
        <v>22</v>
      </c>
      <c r="F1132" s="4" t="s">
        <v>19</v>
      </c>
      <c r="G1132" s="6">
        <v>12</v>
      </c>
      <c r="H1132" s="7">
        <v>118</v>
      </c>
      <c r="I1132" s="8">
        <v>0.01</v>
      </c>
      <c r="J1132" s="7">
        <v>1571.68</v>
      </c>
      <c r="K1132" s="7">
        <v>72.64</v>
      </c>
      <c r="L1132" s="7">
        <v>871.68</v>
      </c>
      <c r="M1132" s="7">
        <v>152.37</v>
      </c>
    </row>
    <row r="1133" spans="2:13" x14ac:dyDescent="0.3">
      <c r="B1133" s="5">
        <v>45383</v>
      </c>
      <c r="C1133" s="4" t="s">
        <v>49</v>
      </c>
      <c r="D1133" s="4" t="s">
        <v>47</v>
      </c>
      <c r="E1133" s="4" t="s">
        <v>16</v>
      </c>
      <c r="F1133" s="4" t="s">
        <v>17</v>
      </c>
      <c r="G1133" s="6">
        <v>94</v>
      </c>
      <c r="H1133" s="7">
        <v>236</v>
      </c>
      <c r="I1133" s="8">
        <v>0.01</v>
      </c>
      <c r="J1133" s="7">
        <v>21896.41</v>
      </c>
      <c r="K1133" s="7">
        <v>148.53</v>
      </c>
      <c r="L1133" s="7">
        <v>13961.82</v>
      </c>
      <c r="M1133" s="7">
        <v>147.99</v>
      </c>
    </row>
    <row r="1134" spans="2:13" x14ac:dyDescent="0.3">
      <c r="B1134" s="5">
        <v>45383</v>
      </c>
      <c r="C1134" s="4" t="s">
        <v>49</v>
      </c>
      <c r="D1134" s="4" t="s">
        <v>47</v>
      </c>
      <c r="E1134" s="4" t="s">
        <v>16</v>
      </c>
      <c r="F1134" s="4" t="s">
        <v>18</v>
      </c>
      <c r="G1134" s="6">
        <v>34</v>
      </c>
      <c r="H1134" s="7">
        <v>236</v>
      </c>
      <c r="I1134" s="8">
        <v>0</v>
      </c>
      <c r="J1134" s="7">
        <v>7967.93</v>
      </c>
      <c r="K1134" s="7">
        <v>149.13</v>
      </c>
      <c r="L1134" s="7">
        <v>5070.42</v>
      </c>
      <c r="M1134" s="7">
        <v>115.37</v>
      </c>
    </row>
    <row r="1135" spans="2:13" x14ac:dyDescent="0.3">
      <c r="B1135" s="5">
        <v>45383</v>
      </c>
      <c r="C1135" s="4" t="s">
        <v>49</v>
      </c>
      <c r="D1135" s="4" t="s">
        <v>47</v>
      </c>
      <c r="E1135" s="4" t="s">
        <v>16</v>
      </c>
      <c r="F1135" s="4" t="s">
        <v>19</v>
      </c>
      <c r="G1135" s="6">
        <v>32</v>
      </c>
      <c r="H1135" s="7">
        <v>236</v>
      </c>
      <c r="I1135" s="8">
        <v>0.01</v>
      </c>
      <c r="J1135" s="7">
        <v>7446.45</v>
      </c>
      <c r="K1135" s="7">
        <v>148.83000000000001</v>
      </c>
      <c r="L1135" s="7">
        <v>4762.5600000000004</v>
      </c>
      <c r="M1135" s="7">
        <v>123.8</v>
      </c>
    </row>
    <row r="1136" spans="2:13" x14ac:dyDescent="0.3">
      <c r="B1136" s="5">
        <v>45383</v>
      </c>
      <c r="C1136" s="4" t="s">
        <v>49</v>
      </c>
      <c r="D1136" s="4" t="s">
        <v>47</v>
      </c>
      <c r="E1136" s="4" t="s">
        <v>20</v>
      </c>
      <c r="F1136" s="4" t="s">
        <v>17</v>
      </c>
      <c r="G1136" s="6">
        <v>64</v>
      </c>
      <c r="H1136" s="7">
        <v>236</v>
      </c>
      <c r="I1136" s="8">
        <v>0.02</v>
      </c>
      <c r="J1136" s="7">
        <v>12999.39</v>
      </c>
      <c r="K1136" s="7">
        <v>148.22999999999999</v>
      </c>
      <c r="L1136" s="7">
        <v>9486.7199999999993</v>
      </c>
      <c r="M1136" s="7">
        <v>102.91</v>
      </c>
    </row>
    <row r="1137" spans="2:13" x14ac:dyDescent="0.3">
      <c r="B1137" s="5">
        <v>45383</v>
      </c>
      <c r="C1137" s="4" t="s">
        <v>49</v>
      </c>
      <c r="D1137" s="4" t="s">
        <v>47</v>
      </c>
      <c r="E1137" s="4" t="s">
        <v>20</v>
      </c>
      <c r="F1137" s="4" t="s">
        <v>18</v>
      </c>
      <c r="G1137" s="6">
        <v>22</v>
      </c>
      <c r="H1137" s="7">
        <v>236</v>
      </c>
      <c r="I1137" s="8">
        <v>0</v>
      </c>
      <c r="J1137" s="7">
        <v>4578.0600000000004</v>
      </c>
      <c r="K1137" s="7">
        <v>148.38</v>
      </c>
      <c r="L1137" s="7">
        <v>3264.36</v>
      </c>
      <c r="M1137" s="7">
        <v>72.86</v>
      </c>
    </row>
    <row r="1138" spans="2:13" x14ac:dyDescent="0.3">
      <c r="B1138" s="5">
        <v>45383</v>
      </c>
      <c r="C1138" s="4" t="s">
        <v>49</v>
      </c>
      <c r="D1138" s="4" t="s">
        <v>47</v>
      </c>
      <c r="E1138" s="4" t="s">
        <v>20</v>
      </c>
      <c r="F1138" s="4" t="s">
        <v>19</v>
      </c>
      <c r="G1138" s="6">
        <v>23</v>
      </c>
      <c r="H1138" s="7">
        <v>236</v>
      </c>
      <c r="I1138" s="8">
        <v>0.01</v>
      </c>
      <c r="J1138" s="7">
        <v>4719.26</v>
      </c>
      <c r="K1138" s="7">
        <v>148.97999999999999</v>
      </c>
      <c r="L1138" s="7">
        <v>3426.54</v>
      </c>
      <c r="M1138" s="7">
        <v>91.4</v>
      </c>
    </row>
    <row r="1139" spans="2:13" x14ac:dyDescent="0.3">
      <c r="B1139" s="5">
        <v>45383</v>
      </c>
      <c r="C1139" s="4" t="s">
        <v>49</v>
      </c>
      <c r="D1139" s="4" t="s">
        <v>47</v>
      </c>
      <c r="E1139" s="4" t="s">
        <v>21</v>
      </c>
      <c r="F1139" s="4" t="s">
        <v>17</v>
      </c>
      <c r="G1139" s="6">
        <v>37</v>
      </c>
      <c r="H1139" s="7">
        <v>236</v>
      </c>
      <c r="I1139" s="8">
        <v>0.01</v>
      </c>
      <c r="J1139" s="7">
        <v>8245.6299999999992</v>
      </c>
      <c r="K1139" s="7">
        <v>148.53</v>
      </c>
      <c r="L1139" s="7">
        <v>5495.61</v>
      </c>
      <c r="M1139" s="7">
        <v>58.13</v>
      </c>
    </row>
    <row r="1140" spans="2:13" x14ac:dyDescent="0.3">
      <c r="B1140" s="5">
        <v>45383</v>
      </c>
      <c r="C1140" s="4" t="s">
        <v>49</v>
      </c>
      <c r="D1140" s="4" t="s">
        <v>47</v>
      </c>
      <c r="E1140" s="4" t="s">
        <v>21</v>
      </c>
      <c r="F1140" s="4" t="s">
        <v>18</v>
      </c>
      <c r="G1140" s="6">
        <v>14</v>
      </c>
      <c r="H1140" s="7">
        <v>236</v>
      </c>
      <c r="I1140" s="8">
        <v>0.01</v>
      </c>
      <c r="J1140" s="7">
        <v>3098.09</v>
      </c>
      <c r="K1140" s="7">
        <v>148.53</v>
      </c>
      <c r="L1140" s="7">
        <v>2079.42</v>
      </c>
      <c r="M1140" s="7">
        <v>46.41</v>
      </c>
    </row>
    <row r="1141" spans="2:13" x14ac:dyDescent="0.3">
      <c r="B1141" s="5">
        <v>45383</v>
      </c>
      <c r="C1141" s="4" t="s">
        <v>49</v>
      </c>
      <c r="D1141" s="4" t="s">
        <v>47</v>
      </c>
      <c r="E1141" s="4" t="s">
        <v>21</v>
      </c>
      <c r="F1141" s="4" t="s">
        <v>19</v>
      </c>
      <c r="G1141" s="6">
        <v>13</v>
      </c>
      <c r="H1141" s="7">
        <v>236</v>
      </c>
      <c r="I1141" s="8">
        <v>0.01</v>
      </c>
      <c r="J1141" s="7">
        <v>2879.59</v>
      </c>
      <c r="K1141" s="7">
        <v>149.13</v>
      </c>
      <c r="L1141" s="7">
        <v>1938.69</v>
      </c>
      <c r="M1141" s="7">
        <v>51.97</v>
      </c>
    </row>
    <row r="1142" spans="2:13" x14ac:dyDescent="0.3">
      <c r="B1142" s="5">
        <v>45383</v>
      </c>
      <c r="C1142" s="4" t="s">
        <v>49</v>
      </c>
      <c r="D1142" s="4" t="s">
        <v>47</v>
      </c>
      <c r="E1142" s="4" t="s">
        <v>22</v>
      </c>
      <c r="F1142" s="4" t="s">
        <v>17</v>
      </c>
      <c r="G1142" s="6">
        <v>17</v>
      </c>
      <c r="H1142" s="7">
        <v>236</v>
      </c>
      <c r="I1142" s="8">
        <v>0</v>
      </c>
      <c r="J1142" s="7">
        <v>4466.5200000000004</v>
      </c>
      <c r="K1142" s="7">
        <v>148.68</v>
      </c>
      <c r="L1142" s="7">
        <v>2527.56</v>
      </c>
      <c r="M1142" s="7">
        <v>167.58</v>
      </c>
    </row>
    <row r="1143" spans="2:13" x14ac:dyDescent="0.3">
      <c r="B1143" s="5">
        <v>45383</v>
      </c>
      <c r="C1143" s="4" t="s">
        <v>49</v>
      </c>
      <c r="D1143" s="4" t="s">
        <v>47</v>
      </c>
      <c r="E1143" s="4" t="s">
        <v>22</v>
      </c>
      <c r="F1143" s="4" t="s">
        <v>18</v>
      </c>
      <c r="G1143" s="6">
        <v>6</v>
      </c>
      <c r="H1143" s="7">
        <v>236</v>
      </c>
      <c r="I1143" s="8">
        <v>0</v>
      </c>
      <c r="J1143" s="7">
        <v>1578</v>
      </c>
      <c r="K1143" s="7">
        <v>148.53</v>
      </c>
      <c r="L1143" s="7">
        <v>891.18</v>
      </c>
      <c r="M1143" s="7">
        <v>70.760000000000005</v>
      </c>
    </row>
    <row r="1144" spans="2:13" x14ac:dyDescent="0.3">
      <c r="B1144" s="5">
        <v>45383</v>
      </c>
      <c r="C1144" s="4" t="s">
        <v>49</v>
      </c>
      <c r="D1144" s="4" t="s">
        <v>47</v>
      </c>
      <c r="E1144" s="4" t="s">
        <v>22</v>
      </c>
      <c r="F1144" s="4" t="s">
        <v>19</v>
      </c>
      <c r="G1144" s="6">
        <v>6</v>
      </c>
      <c r="H1144" s="7">
        <v>236</v>
      </c>
      <c r="I1144" s="8">
        <v>0.01</v>
      </c>
      <c r="J1144" s="7">
        <v>1571.68</v>
      </c>
      <c r="K1144" s="7">
        <v>148.38</v>
      </c>
      <c r="L1144" s="7">
        <v>890.28</v>
      </c>
      <c r="M1144" s="7">
        <v>72.760000000000005</v>
      </c>
    </row>
    <row r="1145" spans="2:13" x14ac:dyDescent="0.3">
      <c r="B1145" s="5">
        <v>45383</v>
      </c>
      <c r="C1145" s="4" t="s">
        <v>50</v>
      </c>
      <c r="D1145" s="4" t="s">
        <v>47</v>
      </c>
      <c r="E1145" s="4" t="s">
        <v>16</v>
      </c>
      <c r="F1145" s="4" t="s">
        <v>17</v>
      </c>
      <c r="G1145" s="6">
        <v>250</v>
      </c>
      <c r="H1145" s="7">
        <v>86</v>
      </c>
      <c r="I1145" s="8">
        <v>0.01</v>
      </c>
      <c r="J1145" s="7">
        <v>21263.5</v>
      </c>
      <c r="K1145" s="7">
        <v>52.3</v>
      </c>
      <c r="L1145" s="7">
        <v>13075</v>
      </c>
      <c r="M1145" s="7">
        <v>390.4</v>
      </c>
    </row>
    <row r="1146" spans="2:13" x14ac:dyDescent="0.3">
      <c r="B1146" s="5">
        <v>45383</v>
      </c>
      <c r="C1146" s="4" t="s">
        <v>50</v>
      </c>
      <c r="D1146" s="4" t="s">
        <v>47</v>
      </c>
      <c r="E1146" s="4" t="s">
        <v>16</v>
      </c>
      <c r="F1146" s="4" t="s">
        <v>18</v>
      </c>
      <c r="G1146" s="6">
        <v>92</v>
      </c>
      <c r="H1146" s="7">
        <v>86</v>
      </c>
      <c r="I1146" s="8">
        <v>0</v>
      </c>
      <c r="J1146" s="7">
        <v>7888.28</v>
      </c>
      <c r="K1146" s="7">
        <v>52.51</v>
      </c>
      <c r="L1146" s="7">
        <v>4830.92</v>
      </c>
      <c r="M1146" s="7">
        <v>319.68</v>
      </c>
    </row>
    <row r="1147" spans="2:13" x14ac:dyDescent="0.3">
      <c r="B1147" s="5">
        <v>45383</v>
      </c>
      <c r="C1147" s="4" t="s">
        <v>50</v>
      </c>
      <c r="D1147" s="4" t="s">
        <v>47</v>
      </c>
      <c r="E1147" s="4" t="s">
        <v>16</v>
      </c>
      <c r="F1147" s="4" t="s">
        <v>19</v>
      </c>
      <c r="G1147" s="6">
        <v>88</v>
      </c>
      <c r="H1147" s="7">
        <v>86</v>
      </c>
      <c r="I1147" s="8">
        <v>0</v>
      </c>
      <c r="J1147" s="7">
        <v>7583.14</v>
      </c>
      <c r="K1147" s="7">
        <v>52.3</v>
      </c>
      <c r="L1147" s="7">
        <v>4602.3999999999996</v>
      </c>
      <c r="M1147" s="7">
        <v>336.68</v>
      </c>
    </row>
    <row r="1148" spans="2:13" x14ac:dyDescent="0.3">
      <c r="B1148" s="5">
        <v>45383</v>
      </c>
      <c r="C1148" s="4" t="s">
        <v>50</v>
      </c>
      <c r="D1148" s="4" t="s">
        <v>47</v>
      </c>
      <c r="E1148" s="4" t="s">
        <v>20</v>
      </c>
      <c r="F1148" s="4" t="s">
        <v>17</v>
      </c>
      <c r="G1148" s="6">
        <v>169</v>
      </c>
      <c r="H1148" s="7">
        <v>86</v>
      </c>
      <c r="I1148" s="8">
        <v>0.04</v>
      </c>
      <c r="J1148" s="7">
        <v>12342.27</v>
      </c>
      <c r="K1148" s="7">
        <v>52.51</v>
      </c>
      <c r="L1148" s="7">
        <v>8874.19</v>
      </c>
      <c r="M1148" s="7">
        <v>265.8</v>
      </c>
    </row>
    <row r="1149" spans="2:13" x14ac:dyDescent="0.3">
      <c r="B1149" s="5">
        <v>45383</v>
      </c>
      <c r="C1149" s="4" t="s">
        <v>50</v>
      </c>
      <c r="D1149" s="4" t="s">
        <v>47</v>
      </c>
      <c r="E1149" s="4" t="s">
        <v>20</v>
      </c>
      <c r="F1149" s="4" t="s">
        <v>18</v>
      </c>
      <c r="G1149" s="6">
        <v>63</v>
      </c>
      <c r="H1149" s="7">
        <v>86</v>
      </c>
      <c r="I1149" s="8">
        <v>0.03</v>
      </c>
      <c r="J1149" s="7">
        <v>4624.8</v>
      </c>
      <c r="K1149" s="7">
        <v>52.62</v>
      </c>
      <c r="L1149" s="7">
        <v>3315.06</v>
      </c>
      <c r="M1149" s="7">
        <v>208.84</v>
      </c>
    </row>
    <row r="1150" spans="2:13" x14ac:dyDescent="0.3">
      <c r="B1150" s="5">
        <v>45383</v>
      </c>
      <c r="C1150" s="4" t="s">
        <v>50</v>
      </c>
      <c r="D1150" s="4" t="s">
        <v>47</v>
      </c>
      <c r="E1150" s="4" t="s">
        <v>20</v>
      </c>
      <c r="F1150" s="4" t="s">
        <v>19</v>
      </c>
      <c r="G1150" s="6">
        <v>61</v>
      </c>
      <c r="H1150" s="7">
        <v>86</v>
      </c>
      <c r="I1150" s="8">
        <v>0.04</v>
      </c>
      <c r="J1150" s="7">
        <v>4463.8100000000004</v>
      </c>
      <c r="K1150" s="7">
        <v>52.51</v>
      </c>
      <c r="L1150" s="7">
        <v>3203.11</v>
      </c>
      <c r="M1150" s="7">
        <v>237.19</v>
      </c>
    </row>
    <row r="1151" spans="2:13" x14ac:dyDescent="0.3">
      <c r="B1151" s="5">
        <v>45383</v>
      </c>
      <c r="C1151" s="4" t="s">
        <v>50</v>
      </c>
      <c r="D1151" s="4" t="s">
        <v>47</v>
      </c>
      <c r="E1151" s="4" t="s">
        <v>21</v>
      </c>
      <c r="F1151" s="4" t="s">
        <v>17</v>
      </c>
      <c r="G1151" s="6">
        <v>101</v>
      </c>
      <c r="H1151" s="7">
        <v>86</v>
      </c>
      <c r="I1151" s="8">
        <v>0.01</v>
      </c>
      <c r="J1151" s="7">
        <v>8185.52</v>
      </c>
      <c r="K1151" s="7">
        <v>52.56</v>
      </c>
      <c r="L1151" s="7">
        <v>5308.56</v>
      </c>
      <c r="M1151" s="7">
        <v>161.6</v>
      </c>
    </row>
    <row r="1152" spans="2:13" x14ac:dyDescent="0.3">
      <c r="B1152" s="5">
        <v>45383</v>
      </c>
      <c r="C1152" s="4" t="s">
        <v>50</v>
      </c>
      <c r="D1152" s="4" t="s">
        <v>47</v>
      </c>
      <c r="E1152" s="4" t="s">
        <v>21</v>
      </c>
      <c r="F1152" s="4" t="s">
        <v>18</v>
      </c>
      <c r="G1152" s="6">
        <v>38</v>
      </c>
      <c r="H1152" s="7">
        <v>86</v>
      </c>
      <c r="I1152" s="8">
        <v>0.01</v>
      </c>
      <c r="J1152" s="7">
        <v>3085.95</v>
      </c>
      <c r="K1152" s="7">
        <v>52.36</v>
      </c>
      <c r="L1152" s="7">
        <v>1989.68</v>
      </c>
      <c r="M1152" s="7">
        <v>132.16999999999999</v>
      </c>
    </row>
    <row r="1153" spans="2:13" x14ac:dyDescent="0.3">
      <c r="B1153" s="5">
        <v>45383</v>
      </c>
      <c r="C1153" s="4" t="s">
        <v>50</v>
      </c>
      <c r="D1153" s="4" t="s">
        <v>47</v>
      </c>
      <c r="E1153" s="4" t="s">
        <v>21</v>
      </c>
      <c r="F1153" s="4" t="s">
        <v>19</v>
      </c>
      <c r="G1153" s="6">
        <v>39</v>
      </c>
      <c r="H1153" s="7">
        <v>86</v>
      </c>
      <c r="I1153" s="8">
        <v>0.01</v>
      </c>
      <c r="J1153" s="7">
        <v>3132.23</v>
      </c>
      <c r="K1153" s="7">
        <v>52.56</v>
      </c>
      <c r="L1153" s="7">
        <v>2049.84</v>
      </c>
      <c r="M1153" s="7">
        <v>149.21</v>
      </c>
    </row>
    <row r="1154" spans="2:13" x14ac:dyDescent="0.3">
      <c r="B1154" s="5">
        <v>45383</v>
      </c>
      <c r="C1154" s="4" t="s">
        <v>50</v>
      </c>
      <c r="D1154" s="4" t="s">
        <v>47</v>
      </c>
      <c r="E1154" s="4" t="s">
        <v>22</v>
      </c>
      <c r="F1154" s="4" t="s">
        <v>17</v>
      </c>
      <c r="G1154" s="6">
        <v>47</v>
      </c>
      <c r="H1154" s="7">
        <v>86</v>
      </c>
      <c r="I1154" s="8">
        <v>0</v>
      </c>
      <c r="J1154" s="7">
        <v>4522.51</v>
      </c>
      <c r="K1154" s="7">
        <v>52.62</v>
      </c>
      <c r="L1154" s="7">
        <v>2473.14</v>
      </c>
      <c r="M1154" s="7">
        <v>460.93</v>
      </c>
    </row>
    <row r="1155" spans="2:13" x14ac:dyDescent="0.3">
      <c r="B1155" s="5">
        <v>45383</v>
      </c>
      <c r="C1155" s="4" t="s">
        <v>50</v>
      </c>
      <c r="D1155" s="4" t="s">
        <v>47</v>
      </c>
      <c r="E1155" s="4" t="s">
        <v>22</v>
      </c>
      <c r="F1155" s="4" t="s">
        <v>18</v>
      </c>
      <c r="G1155" s="6">
        <v>17</v>
      </c>
      <c r="H1155" s="7">
        <v>86</v>
      </c>
      <c r="I1155" s="8">
        <v>0</v>
      </c>
      <c r="J1155" s="7">
        <v>1635.79</v>
      </c>
      <c r="K1155" s="7">
        <v>52.3</v>
      </c>
      <c r="L1155" s="7">
        <v>889.1</v>
      </c>
      <c r="M1155" s="7">
        <v>202.5</v>
      </c>
    </row>
    <row r="1156" spans="2:13" x14ac:dyDescent="0.3">
      <c r="B1156" s="5">
        <v>45383</v>
      </c>
      <c r="C1156" s="4" t="s">
        <v>50</v>
      </c>
      <c r="D1156" s="4" t="s">
        <v>47</v>
      </c>
      <c r="E1156" s="4" t="s">
        <v>22</v>
      </c>
      <c r="F1156" s="4" t="s">
        <v>19</v>
      </c>
      <c r="G1156" s="6">
        <v>17</v>
      </c>
      <c r="H1156" s="7">
        <v>86</v>
      </c>
      <c r="I1156" s="8">
        <v>0</v>
      </c>
      <c r="J1156" s="7">
        <v>1639.07</v>
      </c>
      <c r="K1156" s="7">
        <v>52.41</v>
      </c>
      <c r="L1156" s="7">
        <v>890.97</v>
      </c>
      <c r="M1156" s="7">
        <v>211.01</v>
      </c>
    </row>
    <row r="1157" spans="2:13" x14ac:dyDescent="0.3">
      <c r="B1157" s="5">
        <v>45413</v>
      </c>
      <c r="C1157" s="4" t="s">
        <v>14</v>
      </c>
      <c r="D1157" s="4" t="s">
        <v>15</v>
      </c>
      <c r="E1157" s="4" t="s">
        <v>16</v>
      </c>
      <c r="F1157" s="4" t="s">
        <v>17</v>
      </c>
      <c r="G1157" s="6">
        <v>301</v>
      </c>
      <c r="H1157" s="7">
        <v>268</v>
      </c>
      <c r="I1157" s="8">
        <v>0.01</v>
      </c>
      <c r="J1157" s="7">
        <v>80264.179999999993</v>
      </c>
      <c r="K1157" s="7">
        <v>198.12</v>
      </c>
      <c r="L1157" s="7">
        <v>59634.12</v>
      </c>
      <c r="M1157" s="7">
        <v>490.75</v>
      </c>
    </row>
    <row r="1158" spans="2:13" x14ac:dyDescent="0.3">
      <c r="B1158" s="5">
        <v>45413</v>
      </c>
      <c r="C1158" s="4" t="s">
        <v>14</v>
      </c>
      <c r="D1158" s="4" t="s">
        <v>15</v>
      </c>
      <c r="E1158" s="4" t="s">
        <v>16</v>
      </c>
      <c r="F1158" s="4" t="s">
        <v>18</v>
      </c>
      <c r="G1158" s="6">
        <v>110</v>
      </c>
      <c r="H1158" s="7">
        <v>268</v>
      </c>
      <c r="I1158" s="8">
        <v>0.01</v>
      </c>
      <c r="J1158" s="7">
        <v>29155.72</v>
      </c>
      <c r="K1158" s="7">
        <v>198.32</v>
      </c>
      <c r="L1158" s="7">
        <v>21815.200000000001</v>
      </c>
      <c r="M1158" s="7">
        <v>363.15</v>
      </c>
    </row>
    <row r="1159" spans="2:13" x14ac:dyDescent="0.3">
      <c r="B1159" s="5">
        <v>45413</v>
      </c>
      <c r="C1159" s="4" t="s">
        <v>14</v>
      </c>
      <c r="D1159" s="4" t="s">
        <v>15</v>
      </c>
      <c r="E1159" s="4" t="s">
        <v>16</v>
      </c>
      <c r="F1159" s="4" t="s">
        <v>19</v>
      </c>
      <c r="G1159" s="6">
        <v>101</v>
      </c>
      <c r="H1159" s="7">
        <v>268</v>
      </c>
      <c r="I1159" s="8">
        <v>0.01</v>
      </c>
      <c r="J1159" s="7">
        <v>26768.63</v>
      </c>
      <c r="K1159" s="7">
        <v>198.72</v>
      </c>
      <c r="L1159" s="7">
        <v>20070.72</v>
      </c>
      <c r="M1159" s="7">
        <v>401.38</v>
      </c>
    </row>
    <row r="1160" spans="2:13" x14ac:dyDescent="0.3">
      <c r="B1160" s="5">
        <v>45413</v>
      </c>
      <c r="C1160" s="4" t="s">
        <v>14</v>
      </c>
      <c r="D1160" s="4" t="s">
        <v>15</v>
      </c>
      <c r="E1160" s="4" t="s">
        <v>20</v>
      </c>
      <c r="F1160" s="4" t="s">
        <v>17</v>
      </c>
      <c r="G1160" s="6">
        <v>204</v>
      </c>
      <c r="H1160" s="7">
        <v>268</v>
      </c>
      <c r="I1160" s="8">
        <v>0</v>
      </c>
      <c r="J1160" s="7">
        <v>48111.17</v>
      </c>
      <c r="K1160" s="7">
        <v>198.72</v>
      </c>
      <c r="L1160" s="7">
        <v>40538.879999999997</v>
      </c>
      <c r="M1160" s="7">
        <v>320.85000000000002</v>
      </c>
    </row>
    <row r="1161" spans="2:13" x14ac:dyDescent="0.3">
      <c r="B1161" s="5">
        <v>45413</v>
      </c>
      <c r="C1161" s="4" t="s">
        <v>14</v>
      </c>
      <c r="D1161" s="4" t="s">
        <v>15</v>
      </c>
      <c r="E1161" s="4" t="s">
        <v>20</v>
      </c>
      <c r="F1161" s="4" t="s">
        <v>18</v>
      </c>
      <c r="G1161" s="6">
        <v>71</v>
      </c>
      <c r="H1161" s="7">
        <v>268</v>
      </c>
      <c r="I1161" s="8">
        <v>0.01</v>
      </c>
      <c r="J1161" s="7">
        <v>16544.16</v>
      </c>
      <c r="K1161" s="7">
        <v>198.32</v>
      </c>
      <c r="L1161" s="7">
        <v>14080.72</v>
      </c>
      <c r="M1161" s="7">
        <v>240.92</v>
      </c>
    </row>
    <row r="1162" spans="2:13" x14ac:dyDescent="0.3">
      <c r="B1162" s="5">
        <v>45413</v>
      </c>
      <c r="C1162" s="4" t="s">
        <v>14</v>
      </c>
      <c r="D1162" s="4" t="s">
        <v>15</v>
      </c>
      <c r="E1162" s="4" t="s">
        <v>20</v>
      </c>
      <c r="F1162" s="4" t="s">
        <v>19</v>
      </c>
      <c r="G1162" s="6">
        <v>70</v>
      </c>
      <c r="H1162" s="7">
        <v>268</v>
      </c>
      <c r="I1162" s="8">
        <v>0.01</v>
      </c>
      <c r="J1162" s="7">
        <v>16475.53</v>
      </c>
      <c r="K1162" s="7">
        <v>198.52</v>
      </c>
      <c r="L1162" s="7">
        <v>13896.4</v>
      </c>
      <c r="M1162" s="7">
        <v>270.82</v>
      </c>
    </row>
    <row r="1163" spans="2:13" x14ac:dyDescent="0.3">
      <c r="B1163" s="5">
        <v>45413</v>
      </c>
      <c r="C1163" s="4" t="s">
        <v>14</v>
      </c>
      <c r="D1163" s="4" t="s">
        <v>15</v>
      </c>
      <c r="E1163" s="4" t="s">
        <v>21</v>
      </c>
      <c r="F1163" s="4" t="s">
        <v>17</v>
      </c>
      <c r="G1163" s="6">
        <v>117</v>
      </c>
      <c r="H1163" s="7">
        <v>268</v>
      </c>
      <c r="I1163" s="8">
        <v>0.01</v>
      </c>
      <c r="J1163" s="7">
        <v>29609.47</v>
      </c>
      <c r="K1163" s="7">
        <v>197.73</v>
      </c>
      <c r="L1163" s="7">
        <v>23134.41</v>
      </c>
      <c r="M1163" s="7">
        <v>189.82</v>
      </c>
    </row>
    <row r="1164" spans="2:13" x14ac:dyDescent="0.3">
      <c r="B1164" s="5">
        <v>45413</v>
      </c>
      <c r="C1164" s="4" t="s">
        <v>14</v>
      </c>
      <c r="D1164" s="4" t="s">
        <v>15</v>
      </c>
      <c r="E1164" s="4" t="s">
        <v>21</v>
      </c>
      <c r="F1164" s="4" t="s">
        <v>18</v>
      </c>
      <c r="G1164" s="6">
        <v>44</v>
      </c>
      <c r="H1164" s="7">
        <v>268</v>
      </c>
      <c r="I1164" s="8">
        <v>0.01</v>
      </c>
      <c r="J1164" s="7">
        <v>11134.88</v>
      </c>
      <c r="K1164" s="7">
        <v>198.32</v>
      </c>
      <c r="L1164" s="7">
        <v>8726.08</v>
      </c>
      <c r="M1164" s="7">
        <v>149.6</v>
      </c>
    </row>
    <row r="1165" spans="2:13" x14ac:dyDescent="0.3">
      <c r="B1165" s="5">
        <v>45413</v>
      </c>
      <c r="C1165" s="4" t="s">
        <v>14</v>
      </c>
      <c r="D1165" s="4" t="s">
        <v>15</v>
      </c>
      <c r="E1165" s="4" t="s">
        <v>21</v>
      </c>
      <c r="F1165" s="4" t="s">
        <v>19</v>
      </c>
      <c r="G1165" s="6">
        <v>44</v>
      </c>
      <c r="H1165" s="7">
        <v>268</v>
      </c>
      <c r="I1165" s="8">
        <v>0</v>
      </c>
      <c r="J1165" s="7">
        <v>11168.82</v>
      </c>
      <c r="K1165" s="7">
        <v>198.91</v>
      </c>
      <c r="L1165" s="7">
        <v>8752.0400000000009</v>
      </c>
      <c r="M1165" s="7">
        <v>173.83</v>
      </c>
    </row>
    <row r="1166" spans="2:13" x14ac:dyDescent="0.3">
      <c r="B1166" s="5">
        <v>45413</v>
      </c>
      <c r="C1166" s="4" t="s">
        <v>14</v>
      </c>
      <c r="D1166" s="4" t="s">
        <v>15</v>
      </c>
      <c r="E1166" s="4" t="s">
        <v>22</v>
      </c>
      <c r="F1166" s="4" t="s">
        <v>17</v>
      </c>
      <c r="G1166" s="6">
        <v>52</v>
      </c>
      <c r="H1166" s="7">
        <v>268</v>
      </c>
      <c r="I1166" s="8">
        <v>0.01</v>
      </c>
      <c r="J1166" s="7">
        <v>15498.59</v>
      </c>
      <c r="K1166" s="7">
        <v>198.52</v>
      </c>
      <c r="L1166" s="7">
        <v>10323.040000000001</v>
      </c>
      <c r="M1166" s="7">
        <v>532.03</v>
      </c>
    </row>
    <row r="1167" spans="2:13" x14ac:dyDescent="0.3">
      <c r="B1167" s="5">
        <v>45413</v>
      </c>
      <c r="C1167" s="4" t="s">
        <v>14</v>
      </c>
      <c r="D1167" s="4" t="s">
        <v>15</v>
      </c>
      <c r="E1167" s="4" t="s">
        <v>22</v>
      </c>
      <c r="F1167" s="4" t="s">
        <v>18</v>
      </c>
      <c r="G1167" s="6">
        <v>20</v>
      </c>
      <c r="H1167" s="7">
        <v>268</v>
      </c>
      <c r="I1167" s="8">
        <v>0.01</v>
      </c>
      <c r="J1167" s="7">
        <v>5961</v>
      </c>
      <c r="K1167" s="7">
        <v>198.52</v>
      </c>
      <c r="L1167" s="7">
        <v>3970.4</v>
      </c>
      <c r="M1167" s="7">
        <v>232.29</v>
      </c>
    </row>
    <row r="1168" spans="2:13" x14ac:dyDescent="0.3">
      <c r="B1168" s="5">
        <v>45413</v>
      </c>
      <c r="C1168" s="4" t="s">
        <v>14</v>
      </c>
      <c r="D1168" s="4" t="s">
        <v>15</v>
      </c>
      <c r="E1168" s="4" t="s">
        <v>22</v>
      </c>
      <c r="F1168" s="4" t="s">
        <v>19</v>
      </c>
      <c r="G1168" s="6">
        <v>19</v>
      </c>
      <c r="H1168" s="7">
        <v>268</v>
      </c>
      <c r="I1168" s="8">
        <v>0.01</v>
      </c>
      <c r="J1168" s="7">
        <v>5640.36</v>
      </c>
      <c r="K1168" s="7">
        <v>197.73</v>
      </c>
      <c r="L1168" s="7">
        <v>3756.87</v>
      </c>
      <c r="M1168" s="7">
        <v>232.54</v>
      </c>
    </row>
    <row r="1169" spans="2:13" x14ac:dyDescent="0.3">
      <c r="B1169" s="5">
        <v>45413</v>
      </c>
      <c r="C1169" s="4" t="s">
        <v>23</v>
      </c>
      <c r="D1169" s="4" t="s">
        <v>15</v>
      </c>
      <c r="E1169" s="4" t="s">
        <v>16</v>
      </c>
      <c r="F1169" s="4" t="s">
        <v>17</v>
      </c>
      <c r="G1169" s="6">
        <v>769</v>
      </c>
      <c r="H1169" s="7">
        <v>118</v>
      </c>
      <c r="I1169" s="8">
        <v>0.01</v>
      </c>
      <c r="J1169" s="7">
        <v>89112.73</v>
      </c>
      <c r="K1169" s="7">
        <v>86.82</v>
      </c>
      <c r="L1169" s="7">
        <v>66764.58</v>
      </c>
      <c r="M1169" s="7">
        <v>1214.4000000000001</v>
      </c>
    </row>
    <row r="1170" spans="2:13" x14ac:dyDescent="0.3">
      <c r="B1170" s="5">
        <v>45413</v>
      </c>
      <c r="C1170" s="4" t="s">
        <v>23</v>
      </c>
      <c r="D1170" s="4" t="s">
        <v>15</v>
      </c>
      <c r="E1170" s="4" t="s">
        <v>16</v>
      </c>
      <c r="F1170" s="4" t="s">
        <v>18</v>
      </c>
      <c r="G1170" s="6">
        <v>287</v>
      </c>
      <c r="H1170" s="7">
        <v>118</v>
      </c>
      <c r="I1170" s="8">
        <v>0.01</v>
      </c>
      <c r="J1170" s="7">
        <v>33560.870000000003</v>
      </c>
      <c r="K1170" s="7">
        <v>86.99</v>
      </c>
      <c r="L1170" s="7">
        <v>24966.13</v>
      </c>
      <c r="M1170" s="7">
        <v>959.21</v>
      </c>
    </row>
    <row r="1171" spans="2:13" x14ac:dyDescent="0.3">
      <c r="B1171" s="5">
        <v>45413</v>
      </c>
      <c r="C1171" s="4" t="s">
        <v>23</v>
      </c>
      <c r="D1171" s="4" t="s">
        <v>15</v>
      </c>
      <c r="E1171" s="4" t="s">
        <v>16</v>
      </c>
      <c r="F1171" s="4" t="s">
        <v>19</v>
      </c>
      <c r="G1171" s="6">
        <v>287</v>
      </c>
      <c r="H1171" s="7">
        <v>118</v>
      </c>
      <c r="I1171" s="8">
        <v>0.01</v>
      </c>
      <c r="J1171" s="7">
        <v>33695.86</v>
      </c>
      <c r="K1171" s="7">
        <v>86.47</v>
      </c>
      <c r="L1171" s="7">
        <v>24816.89</v>
      </c>
      <c r="M1171" s="7">
        <v>1087.96</v>
      </c>
    </row>
    <row r="1172" spans="2:13" x14ac:dyDescent="0.3">
      <c r="B1172" s="5">
        <v>45413</v>
      </c>
      <c r="C1172" s="4" t="s">
        <v>23</v>
      </c>
      <c r="D1172" s="4" t="s">
        <v>15</v>
      </c>
      <c r="E1172" s="4" t="s">
        <v>20</v>
      </c>
      <c r="F1172" s="4" t="s">
        <v>17</v>
      </c>
      <c r="G1172" s="6">
        <v>535</v>
      </c>
      <c r="H1172" s="7">
        <v>118</v>
      </c>
      <c r="I1172" s="8">
        <v>0.02</v>
      </c>
      <c r="J1172" s="7">
        <v>54169.21</v>
      </c>
      <c r="K1172" s="7">
        <v>86.99</v>
      </c>
      <c r="L1172" s="7">
        <v>46539.65</v>
      </c>
      <c r="M1172" s="7">
        <v>830.32</v>
      </c>
    </row>
    <row r="1173" spans="2:13" x14ac:dyDescent="0.3">
      <c r="B1173" s="5">
        <v>45413</v>
      </c>
      <c r="C1173" s="4" t="s">
        <v>23</v>
      </c>
      <c r="D1173" s="4" t="s">
        <v>15</v>
      </c>
      <c r="E1173" s="4" t="s">
        <v>20</v>
      </c>
      <c r="F1173" s="4" t="s">
        <v>18</v>
      </c>
      <c r="G1173" s="6">
        <v>188</v>
      </c>
      <c r="H1173" s="7">
        <v>118</v>
      </c>
      <c r="I1173" s="8">
        <v>0.03</v>
      </c>
      <c r="J1173" s="7">
        <v>19013.259999999998</v>
      </c>
      <c r="K1173" s="7">
        <v>86.99</v>
      </c>
      <c r="L1173" s="7">
        <v>16354.12</v>
      </c>
      <c r="M1173" s="7">
        <v>649.42999999999995</v>
      </c>
    </row>
    <row r="1174" spans="2:13" x14ac:dyDescent="0.3">
      <c r="B1174" s="5">
        <v>45413</v>
      </c>
      <c r="C1174" s="4" t="s">
        <v>23</v>
      </c>
      <c r="D1174" s="4" t="s">
        <v>15</v>
      </c>
      <c r="E1174" s="4" t="s">
        <v>20</v>
      </c>
      <c r="F1174" s="4" t="s">
        <v>19</v>
      </c>
      <c r="G1174" s="6">
        <v>197</v>
      </c>
      <c r="H1174" s="7">
        <v>118</v>
      </c>
      <c r="I1174" s="8">
        <v>0.01</v>
      </c>
      <c r="J1174" s="7">
        <v>20394.91</v>
      </c>
      <c r="K1174" s="7">
        <v>86.47</v>
      </c>
      <c r="L1174" s="7">
        <v>17034.59</v>
      </c>
      <c r="M1174" s="7">
        <v>791.35</v>
      </c>
    </row>
    <row r="1175" spans="2:13" x14ac:dyDescent="0.3">
      <c r="B1175" s="5">
        <v>45413</v>
      </c>
      <c r="C1175" s="4" t="s">
        <v>23</v>
      </c>
      <c r="D1175" s="4" t="s">
        <v>15</v>
      </c>
      <c r="E1175" s="4" t="s">
        <v>21</v>
      </c>
      <c r="F1175" s="4" t="s">
        <v>17</v>
      </c>
      <c r="G1175" s="6">
        <v>330</v>
      </c>
      <c r="H1175" s="7">
        <v>118</v>
      </c>
      <c r="I1175" s="8">
        <v>0.01</v>
      </c>
      <c r="J1175" s="7">
        <v>36366.04</v>
      </c>
      <c r="K1175" s="7">
        <v>86.9</v>
      </c>
      <c r="L1175" s="7">
        <v>28677</v>
      </c>
      <c r="M1175" s="7">
        <v>517.44000000000005</v>
      </c>
    </row>
    <row r="1176" spans="2:13" x14ac:dyDescent="0.3">
      <c r="B1176" s="5">
        <v>45413</v>
      </c>
      <c r="C1176" s="4" t="s">
        <v>23</v>
      </c>
      <c r="D1176" s="4" t="s">
        <v>15</v>
      </c>
      <c r="E1176" s="4" t="s">
        <v>21</v>
      </c>
      <c r="F1176" s="4" t="s">
        <v>18</v>
      </c>
      <c r="G1176" s="6">
        <v>119</v>
      </c>
      <c r="H1176" s="7">
        <v>118</v>
      </c>
      <c r="I1176" s="8">
        <v>0.01</v>
      </c>
      <c r="J1176" s="7">
        <v>13232.74</v>
      </c>
      <c r="K1176" s="7">
        <v>86.9</v>
      </c>
      <c r="L1176" s="7">
        <v>10341.1</v>
      </c>
      <c r="M1176" s="7">
        <v>408.24</v>
      </c>
    </row>
    <row r="1177" spans="2:13" x14ac:dyDescent="0.3">
      <c r="B1177" s="5">
        <v>45413</v>
      </c>
      <c r="C1177" s="4" t="s">
        <v>23</v>
      </c>
      <c r="D1177" s="4" t="s">
        <v>15</v>
      </c>
      <c r="E1177" s="4" t="s">
        <v>21</v>
      </c>
      <c r="F1177" s="4" t="s">
        <v>19</v>
      </c>
      <c r="G1177" s="6">
        <v>116</v>
      </c>
      <c r="H1177" s="7">
        <v>118</v>
      </c>
      <c r="I1177" s="8">
        <v>0</v>
      </c>
      <c r="J1177" s="7">
        <v>12951.59</v>
      </c>
      <c r="K1177" s="7">
        <v>86.56</v>
      </c>
      <c r="L1177" s="7">
        <v>10040.959999999999</v>
      </c>
      <c r="M1177" s="7">
        <v>463.26</v>
      </c>
    </row>
    <row r="1178" spans="2:13" x14ac:dyDescent="0.3">
      <c r="B1178" s="5">
        <v>45413</v>
      </c>
      <c r="C1178" s="4" t="s">
        <v>23</v>
      </c>
      <c r="D1178" s="4" t="s">
        <v>15</v>
      </c>
      <c r="E1178" s="4" t="s">
        <v>22</v>
      </c>
      <c r="F1178" s="4" t="s">
        <v>17</v>
      </c>
      <c r="G1178" s="6">
        <v>139</v>
      </c>
      <c r="H1178" s="7">
        <v>118</v>
      </c>
      <c r="I1178" s="8">
        <v>0.01</v>
      </c>
      <c r="J1178" s="7">
        <v>18204.72</v>
      </c>
      <c r="K1178" s="7">
        <v>86.73</v>
      </c>
      <c r="L1178" s="7">
        <v>12055.47</v>
      </c>
      <c r="M1178" s="7">
        <v>1396.88</v>
      </c>
    </row>
    <row r="1179" spans="2:13" x14ac:dyDescent="0.3">
      <c r="B1179" s="5">
        <v>45413</v>
      </c>
      <c r="C1179" s="4" t="s">
        <v>23</v>
      </c>
      <c r="D1179" s="4" t="s">
        <v>15</v>
      </c>
      <c r="E1179" s="4" t="s">
        <v>22</v>
      </c>
      <c r="F1179" s="4" t="s">
        <v>18</v>
      </c>
      <c r="G1179" s="6">
        <v>54</v>
      </c>
      <c r="H1179" s="7">
        <v>118</v>
      </c>
      <c r="I1179" s="8">
        <v>0.01</v>
      </c>
      <c r="J1179" s="7">
        <v>7100.7</v>
      </c>
      <c r="K1179" s="7">
        <v>86.73</v>
      </c>
      <c r="L1179" s="7">
        <v>4683.42</v>
      </c>
      <c r="M1179" s="7">
        <v>650.95000000000005</v>
      </c>
    </row>
    <row r="1180" spans="2:13" x14ac:dyDescent="0.3">
      <c r="B1180" s="5">
        <v>45413</v>
      </c>
      <c r="C1180" s="4" t="s">
        <v>23</v>
      </c>
      <c r="D1180" s="4" t="s">
        <v>15</v>
      </c>
      <c r="E1180" s="4" t="s">
        <v>22</v>
      </c>
      <c r="F1180" s="4" t="s">
        <v>19</v>
      </c>
      <c r="G1180" s="6">
        <v>53</v>
      </c>
      <c r="H1180" s="7">
        <v>118</v>
      </c>
      <c r="I1180" s="8">
        <v>0.01</v>
      </c>
      <c r="J1180" s="7">
        <v>6906.42</v>
      </c>
      <c r="K1180" s="7">
        <v>86.47</v>
      </c>
      <c r="L1180" s="7">
        <v>4582.91</v>
      </c>
      <c r="M1180" s="7">
        <v>656.54</v>
      </c>
    </row>
    <row r="1181" spans="2:13" x14ac:dyDescent="0.3">
      <c r="B1181" s="5">
        <v>45413</v>
      </c>
      <c r="C1181" s="4" t="s">
        <v>24</v>
      </c>
      <c r="D1181" s="4" t="s">
        <v>15</v>
      </c>
      <c r="E1181" s="4" t="s">
        <v>16</v>
      </c>
      <c r="F1181" s="4" t="s">
        <v>17</v>
      </c>
      <c r="G1181" s="6">
        <v>340</v>
      </c>
      <c r="H1181" s="7">
        <v>196</v>
      </c>
      <c r="I1181" s="8">
        <v>0.01</v>
      </c>
      <c r="J1181" s="7">
        <v>65444.21</v>
      </c>
      <c r="K1181" s="7">
        <v>146.31</v>
      </c>
      <c r="L1181" s="7">
        <v>49745.4</v>
      </c>
      <c r="M1181" s="7">
        <v>548.9</v>
      </c>
    </row>
    <row r="1182" spans="2:13" x14ac:dyDescent="0.3">
      <c r="B1182" s="5">
        <v>45413</v>
      </c>
      <c r="C1182" s="4" t="s">
        <v>24</v>
      </c>
      <c r="D1182" s="4" t="s">
        <v>15</v>
      </c>
      <c r="E1182" s="4" t="s">
        <v>16</v>
      </c>
      <c r="F1182" s="4" t="s">
        <v>18</v>
      </c>
      <c r="G1182" s="6">
        <v>121</v>
      </c>
      <c r="H1182" s="7">
        <v>196</v>
      </c>
      <c r="I1182" s="8">
        <v>0.01</v>
      </c>
      <c r="J1182" s="7">
        <v>23407.69</v>
      </c>
      <c r="K1182" s="7">
        <v>145.58000000000001</v>
      </c>
      <c r="L1182" s="7">
        <v>17615.18</v>
      </c>
      <c r="M1182" s="7">
        <v>422.51</v>
      </c>
    </row>
    <row r="1183" spans="2:13" x14ac:dyDescent="0.3">
      <c r="B1183" s="5">
        <v>45413</v>
      </c>
      <c r="C1183" s="4" t="s">
        <v>24</v>
      </c>
      <c r="D1183" s="4" t="s">
        <v>15</v>
      </c>
      <c r="E1183" s="4" t="s">
        <v>16</v>
      </c>
      <c r="F1183" s="4" t="s">
        <v>19</v>
      </c>
      <c r="G1183" s="6">
        <v>126</v>
      </c>
      <c r="H1183" s="7">
        <v>196</v>
      </c>
      <c r="I1183" s="8">
        <v>0</v>
      </c>
      <c r="J1183" s="7">
        <v>24621.91</v>
      </c>
      <c r="K1183" s="7">
        <v>146.31</v>
      </c>
      <c r="L1183" s="7">
        <v>18435.060000000001</v>
      </c>
      <c r="M1183" s="7">
        <v>503.19</v>
      </c>
    </row>
    <row r="1184" spans="2:13" x14ac:dyDescent="0.3">
      <c r="B1184" s="5">
        <v>45413</v>
      </c>
      <c r="C1184" s="4" t="s">
        <v>24</v>
      </c>
      <c r="D1184" s="4" t="s">
        <v>15</v>
      </c>
      <c r="E1184" s="4" t="s">
        <v>20</v>
      </c>
      <c r="F1184" s="4" t="s">
        <v>17</v>
      </c>
      <c r="G1184" s="6">
        <v>222</v>
      </c>
      <c r="H1184" s="7">
        <v>196</v>
      </c>
      <c r="I1184" s="8">
        <v>0.04</v>
      </c>
      <c r="J1184" s="7">
        <v>36869.21</v>
      </c>
      <c r="K1184" s="7">
        <v>145.87</v>
      </c>
      <c r="L1184" s="7">
        <v>32383.14</v>
      </c>
      <c r="M1184" s="7">
        <v>356.98</v>
      </c>
    </row>
    <row r="1185" spans="2:13" x14ac:dyDescent="0.3">
      <c r="B1185" s="5">
        <v>45413</v>
      </c>
      <c r="C1185" s="4" t="s">
        <v>24</v>
      </c>
      <c r="D1185" s="4" t="s">
        <v>15</v>
      </c>
      <c r="E1185" s="4" t="s">
        <v>20</v>
      </c>
      <c r="F1185" s="4" t="s">
        <v>18</v>
      </c>
      <c r="G1185" s="6">
        <v>80</v>
      </c>
      <c r="H1185" s="7">
        <v>196</v>
      </c>
      <c r="I1185" s="8">
        <v>0.01</v>
      </c>
      <c r="J1185" s="7">
        <v>13564.54</v>
      </c>
      <c r="K1185" s="7">
        <v>145.58000000000001</v>
      </c>
      <c r="L1185" s="7">
        <v>11646.4</v>
      </c>
      <c r="M1185" s="7">
        <v>278.26</v>
      </c>
    </row>
    <row r="1186" spans="2:13" x14ac:dyDescent="0.3">
      <c r="B1186" s="5">
        <v>45413</v>
      </c>
      <c r="C1186" s="4" t="s">
        <v>24</v>
      </c>
      <c r="D1186" s="4" t="s">
        <v>15</v>
      </c>
      <c r="E1186" s="4" t="s">
        <v>20</v>
      </c>
      <c r="F1186" s="4" t="s">
        <v>19</v>
      </c>
      <c r="G1186" s="6">
        <v>81</v>
      </c>
      <c r="H1186" s="7">
        <v>196</v>
      </c>
      <c r="I1186" s="8">
        <v>0.01</v>
      </c>
      <c r="J1186" s="7">
        <v>13788.84</v>
      </c>
      <c r="K1186" s="7">
        <v>145.72999999999999</v>
      </c>
      <c r="L1186" s="7">
        <v>11804.13</v>
      </c>
      <c r="M1186" s="7">
        <v>308.95</v>
      </c>
    </row>
    <row r="1187" spans="2:13" x14ac:dyDescent="0.3">
      <c r="B1187" s="5">
        <v>45413</v>
      </c>
      <c r="C1187" s="4" t="s">
        <v>24</v>
      </c>
      <c r="D1187" s="4" t="s">
        <v>15</v>
      </c>
      <c r="E1187" s="4" t="s">
        <v>21</v>
      </c>
      <c r="F1187" s="4" t="s">
        <v>17</v>
      </c>
      <c r="G1187" s="6">
        <v>140</v>
      </c>
      <c r="H1187" s="7">
        <v>196</v>
      </c>
      <c r="I1187" s="8">
        <v>0.01</v>
      </c>
      <c r="J1187" s="7">
        <v>25729.69</v>
      </c>
      <c r="K1187" s="7">
        <v>145.87</v>
      </c>
      <c r="L1187" s="7">
        <v>20421.8</v>
      </c>
      <c r="M1187" s="7">
        <v>226.02</v>
      </c>
    </row>
    <row r="1188" spans="2:13" x14ac:dyDescent="0.3">
      <c r="B1188" s="5">
        <v>45413</v>
      </c>
      <c r="C1188" s="4" t="s">
        <v>24</v>
      </c>
      <c r="D1188" s="4" t="s">
        <v>15</v>
      </c>
      <c r="E1188" s="4" t="s">
        <v>21</v>
      </c>
      <c r="F1188" s="4" t="s">
        <v>18</v>
      </c>
      <c r="G1188" s="6">
        <v>50</v>
      </c>
      <c r="H1188" s="7">
        <v>196</v>
      </c>
      <c r="I1188" s="8">
        <v>0.01</v>
      </c>
      <c r="J1188" s="7">
        <v>9179.52</v>
      </c>
      <c r="K1188" s="7">
        <v>145.72999999999999</v>
      </c>
      <c r="L1188" s="7">
        <v>7286.5</v>
      </c>
      <c r="M1188" s="7">
        <v>173.23</v>
      </c>
    </row>
    <row r="1189" spans="2:13" x14ac:dyDescent="0.3">
      <c r="B1189" s="5">
        <v>45413</v>
      </c>
      <c r="C1189" s="4" t="s">
        <v>24</v>
      </c>
      <c r="D1189" s="4" t="s">
        <v>15</v>
      </c>
      <c r="E1189" s="4" t="s">
        <v>21</v>
      </c>
      <c r="F1189" s="4" t="s">
        <v>19</v>
      </c>
      <c r="G1189" s="6">
        <v>49</v>
      </c>
      <c r="H1189" s="7">
        <v>196</v>
      </c>
      <c r="I1189" s="8">
        <v>0.01</v>
      </c>
      <c r="J1189" s="7">
        <v>9032.7800000000007</v>
      </c>
      <c r="K1189" s="7">
        <v>146.02000000000001</v>
      </c>
      <c r="L1189" s="7">
        <v>7154.98</v>
      </c>
      <c r="M1189" s="7">
        <v>192.25</v>
      </c>
    </row>
    <row r="1190" spans="2:13" x14ac:dyDescent="0.3">
      <c r="B1190" s="5">
        <v>45413</v>
      </c>
      <c r="C1190" s="4" t="s">
        <v>24</v>
      </c>
      <c r="D1190" s="4" t="s">
        <v>15</v>
      </c>
      <c r="E1190" s="4" t="s">
        <v>22</v>
      </c>
      <c r="F1190" s="4" t="s">
        <v>17</v>
      </c>
      <c r="G1190" s="6">
        <v>64</v>
      </c>
      <c r="H1190" s="7">
        <v>196</v>
      </c>
      <c r="I1190" s="8">
        <v>0</v>
      </c>
      <c r="J1190" s="7">
        <v>13993.08</v>
      </c>
      <c r="K1190" s="7">
        <v>145.58000000000001</v>
      </c>
      <c r="L1190" s="7">
        <v>9317.1200000000008</v>
      </c>
      <c r="M1190" s="7">
        <v>657.39</v>
      </c>
    </row>
    <row r="1191" spans="2:13" x14ac:dyDescent="0.3">
      <c r="B1191" s="5">
        <v>45413</v>
      </c>
      <c r="C1191" s="4" t="s">
        <v>24</v>
      </c>
      <c r="D1191" s="4" t="s">
        <v>15</v>
      </c>
      <c r="E1191" s="4" t="s">
        <v>22</v>
      </c>
      <c r="F1191" s="4" t="s">
        <v>18</v>
      </c>
      <c r="G1191" s="6">
        <v>22</v>
      </c>
      <c r="H1191" s="7">
        <v>196</v>
      </c>
      <c r="I1191" s="8">
        <v>0.01</v>
      </c>
      <c r="J1191" s="7">
        <v>4776.45</v>
      </c>
      <c r="K1191" s="7">
        <v>145.58000000000001</v>
      </c>
      <c r="L1191" s="7">
        <v>3202.76</v>
      </c>
      <c r="M1191" s="7">
        <v>259.70999999999998</v>
      </c>
    </row>
    <row r="1192" spans="2:13" x14ac:dyDescent="0.3">
      <c r="B1192" s="5">
        <v>45413</v>
      </c>
      <c r="C1192" s="4" t="s">
        <v>24</v>
      </c>
      <c r="D1192" s="4" t="s">
        <v>15</v>
      </c>
      <c r="E1192" s="4" t="s">
        <v>22</v>
      </c>
      <c r="F1192" s="4" t="s">
        <v>19</v>
      </c>
      <c r="G1192" s="6">
        <v>22</v>
      </c>
      <c r="H1192" s="7">
        <v>196</v>
      </c>
      <c r="I1192" s="8">
        <v>0.01</v>
      </c>
      <c r="J1192" s="7">
        <v>4781.1499999999996</v>
      </c>
      <c r="K1192" s="7">
        <v>146.16999999999999</v>
      </c>
      <c r="L1192" s="7">
        <v>3215.74</v>
      </c>
      <c r="M1192" s="7">
        <v>279.35000000000002</v>
      </c>
    </row>
    <row r="1193" spans="2:13" x14ac:dyDescent="0.3">
      <c r="B1193" s="5">
        <v>45413</v>
      </c>
      <c r="C1193" s="4" t="s">
        <v>25</v>
      </c>
      <c r="D1193" s="4" t="s">
        <v>15</v>
      </c>
      <c r="E1193" s="4" t="s">
        <v>16</v>
      </c>
      <c r="F1193" s="4" t="s">
        <v>17</v>
      </c>
      <c r="G1193" s="6">
        <v>163</v>
      </c>
      <c r="H1193" s="7">
        <v>342</v>
      </c>
      <c r="I1193" s="8">
        <v>0</v>
      </c>
      <c r="J1193" s="7">
        <v>55467.49</v>
      </c>
      <c r="K1193" s="7">
        <v>256.76</v>
      </c>
      <c r="L1193" s="7">
        <v>41851.879999999997</v>
      </c>
      <c r="M1193" s="7">
        <v>268.10000000000002</v>
      </c>
    </row>
    <row r="1194" spans="2:13" x14ac:dyDescent="0.3">
      <c r="B1194" s="5">
        <v>45413</v>
      </c>
      <c r="C1194" s="4" t="s">
        <v>25</v>
      </c>
      <c r="D1194" s="4" t="s">
        <v>15</v>
      </c>
      <c r="E1194" s="4" t="s">
        <v>16</v>
      </c>
      <c r="F1194" s="4" t="s">
        <v>18</v>
      </c>
      <c r="G1194" s="6">
        <v>58</v>
      </c>
      <c r="H1194" s="7">
        <v>342</v>
      </c>
      <c r="I1194" s="8">
        <v>0.01</v>
      </c>
      <c r="J1194" s="7">
        <v>19578.849999999999</v>
      </c>
      <c r="K1194" s="7">
        <v>257.01</v>
      </c>
      <c r="L1194" s="7">
        <v>14906.58</v>
      </c>
      <c r="M1194" s="7">
        <v>197.2</v>
      </c>
    </row>
    <row r="1195" spans="2:13" x14ac:dyDescent="0.3">
      <c r="B1195" s="5">
        <v>45413</v>
      </c>
      <c r="C1195" s="4" t="s">
        <v>25</v>
      </c>
      <c r="D1195" s="4" t="s">
        <v>15</v>
      </c>
      <c r="E1195" s="4" t="s">
        <v>16</v>
      </c>
      <c r="F1195" s="4" t="s">
        <v>19</v>
      </c>
      <c r="G1195" s="6">
        <v>60</v>
      </c>
      <c r="H1195" s="7">
        <v>342</v>
      </c>
      <c r="I1195" s="8">
        <v>0</v>
      </c>
      <c r="J1195" s="7">
        <v>20458.439999999999</v>
      </c>
      <c r="K1195" s="7">
        <v>256.5</v>
      </c>
      <c r="L1195" s="7">
        <v>15390</v>
      </c>
      <c r="M1195" s="7">
        <v>227.92</v>
      </c>
    </row>
    <row r="1196" spans="2:13" x14ac:dyDescent="0.3">
      <c r="B1196" s="5">
        <v>45413</v>
      </c>
      <c r="C1196" s="4" t="s">
        <v>25</v>
      </c>
      <c r="D1196" s="4" t="s">
        <v>15</v>
      </c>
      <c r="E1196" s="4" t="s">
        <v>20</v>
      </c>
      <c r="F1196" s="4" t="s">
        <v>17</v>
      </c>
      <c r="G1196" s="6">
        <v>112</v>
      </c>
      <c r="H1196" s="7">
        <v>342</v>
      </c>
      <c r="I1196" s="8">
        <v>0.01</v>
      </c>
      <c r="J1196" s="7">
        <v>33102.67</v>
      </c>
      <c r="K1196" s="7">
        <v>255.99</v>
      </c>
      <c r="L1196" s="7">
        <v>28670.880000000001</v>
      </c>
      <c r="M1196" s="7">
        <v>179.38</v>
      </c>
    </row>
    <row r="1197" spans="2:13" x14ac:dyDescent="0.3">
      <c r="B1197" s="5">
        <v>45413</v>
      </c>
      <c r="C1197" s="4" t="s">
        <v>25</v>
      </c>
      <c r="D1197" s="4" t="s">
        <v>15</v>
      </c>
      <c r="E1197" s="4" t="s">
        <v>20</v>
      </c>
      <c r="F1197" s="4" t="s">
        <v>18</v>
      </c>
      <c r="G1197" s="6">
        <v>40</v>
      </c>
      <c r="H1197" s="7">
        <v>342</v>
      </c>
      <c r="I1197" s="8">
        <v>0.03</v>
      </c>
      <c r="J1197" s="7">
        <v>11666.51</v>
      </c>
      <c r="K1197" s="7">
        <v>257.27</v>
      </c>
      <c r="L1197" s="7">
        <v>10290.799999999999</v>
      </c>
      <c r="M1197" s="7">
        <v>137.9</v>
      </c>
    </row>
    <row r="1198" spans="2:13" x14ac:dyDescent="0.3">
      <c r="B1198" s="5">
        <v>45413</v>
      </c>
      <c r="C1198" s="4" t="s">
        <v>25</v>
      </c>
      <c r="D1198" s="4" t="s">
        <v>15</v>
      </c>
      <c r="E1198" s="4" t="s">
        <v>20</v>
      </c>
      <c r="F1198" s="4" t="s">
        <v>19</v>
      </c>
      <c r="G1198" s="6">
        <v>38</v>
      </c>
      <c r="H1198" s="7">
        <v>342</v>
      </c>
      <c r="I1198" s="8">
        <v>0.03</v>
      </c>
      <c r="J1198" s="7">
        <v>11037.62</v>
      </c>
      <c r="K1198" s="7">
        <v>256.76</v>
      </c>
      <c r="L1198" s="7">
        <v>9756.8799999999992</v>
      </c>
      <c r="M1198" s="7">
        <v>146.57</v>
      </c>
    </row>
    <row r="1199" spans="2:13" x14ac:dyDescent="0.3">
      <c r="B1199" s="5">
        <v>45413</v>
      </c>
      <c r="C1199" s="4" t="s">
        <v>25</v>
      </c>
      <c r="D1199" s="4" t="s">
        <v>15</v>
      </c>
      <c r="E1199" s="4" t="s">
        <v>21</v>
      </c>
      <c r="F1199" s="4" t="s">
        <v>17</v>
      </c>
      <c r="G1199" s="6">
        <v>67</v>
      </c>
      <c r="H1199" s="7">
        <v>342</v>
      </c>
      <c r="I1199" s="8">
        <v>0</v>
      </c>
      <c r="J1199" s="7">
        <v>21703</v>
      </c>
      <c r="K1199" s="7">
        <v>256.24</v>
      </c>
      <c r="L1199" s="7">
        <v>17168.080000000002</v>
      </c>
      <c r="M1199" s="7">
        <v>106.13</v>
      </c>
    </row>
    <row r="1200" spans="2:13" x14ac:dyDescent="0.3">
      <c r="B1200" s="5">
        <v>45413</v>
      </c>
      <c r="C1200" s="4" t="s">
        <v>25</v>
      </c>
      <c r="D1200" s="4" t="s">
        <v>15</v>
      </c>
      <c r="E1200" s="4" t="s">
        <v>21</v>
      </c>
      <c r="F1200" s="4" t="s">
        <v>18</v>
      </c>
      <c r="G1200" s="6">
        <v>23</v>
      </c>
      <c r="H1200" s="7">
        <v>342</v>
      </c>
      <c r="I1200" s="8">
        <v>0.01</v>
      </c>
      <c r="J1200" s="7">
        <v>7398.13</v>
      </c>
      <c r="K1200" s="7">
        <v>255.73</v>
      </c>
      <c r="L1200" s="7">
        <v>5881.79</v>
      </c>
      <c r="M1200" s="7">
        <v>76.709999999999994</v>
      </c>
    </row>
    <row r="1201" spans="2:13" x14ac:dyDescent="0.3">
      <c r="B1201" s="5">
        <v>45413</v>
      </c>
      <c r="C1201" s="4" t="s">
        <v>25</v>
      </c>
      <c r="D1201" s="4" t="s">
        <v>15</v>
      </c>
      <c r="E1201" s="4" t="s">
        <v>21</v>
      </c>
      <c r="F1201" s="4" t="s">
        <v>19</v>
      </c>
      <c r="G1201" s="6">
        <v>25</v>
      </c>
      <c r="H1201" s="7">
        <v>342</v>
      </c>
      <c r="I1201" s="8">
        <v>0</v>
      </c>
      <c r="J1201" s="7">
        <v>8090.04</v>
      </c>
      <c r="K1201" s="7">
        <v>256.24</v>
      </c>
      <c r="L1201" s="7">
        <v>6406</v>
      </c>
      <c r="M1201" s="7">
        <v>97.7</v>
      </c>
    </row>
    <row r="1202" spans="2:13" x14ac:dyDescent="0.3">
      <c r="B1202" s="5">
        <v>45413</v>
      </c>
      <c r="C1202" s="4" t="s">
        <v>25</v>
      </c>
      <c r="D1202" s="4" t="s">
        <v>15</v>
      </c>
      <c r="E1202" s="4" t="s">
        <v>22</v>
      </c>
      <c r="F1202" s="4" t="s">
        <v>17</v>
      </c>
      <c r="G1202" s="6">
        <v>30</v>
      </c>
      <c r="H1202" s="7">
        <v>342</v>
      </c>
      <c r="I1202" s="8">
        <v>0.01</v>
      </c>
      <c r="J1202" s="7">
        <v>11422.07</v>
      </c>
      <c r="K1202" s="7">
        <v>257.27</v>
      </c>
      <c r="L1202" s="7">
        <v>7718.1</v>
      </c>
      <c r="M1202" s="7">
        <v>305.42</v>
      </c>
    </row>
    <row r="1203" spans="2:13" x14ac:dyDescent="0.3">
      <c r="B1203" s="5">
        <v>45413</v>
      </c>
      <c r="C1203" s="4" t="s">
        <v>25</v>
      </c>
      <c r="D1203" s="4" t="s">
        <v>15</v>
      </c>
      <c r="E1203" s="4" t="s">
        <v>22</v>
      </c>
      <c r="F1203" s="4" t="s">
        <v>18</v>
      </c>
      <c r="G1203" s="6">
        <v>11</v>
      </c>
      <c r="H1203" s="7">
        <v>342</v>
      </c>
      <c r="I1203" s="8">
        <v>0</v>
      </c>
      <c r="J1203" s="7">
        <v>4200.8</v>
      </c>
      <c r="K1203" s="7">
        <v>255.73</v>
      </c>
      <c r="L1203" s="7">
        <v>2813.03</v>
      </c>
      <c r="M1203" s="7">
        <v>129.59</v>
      </c>
    </row>
    <row r="1204" spans="2:13" x14ac:dyDescent="0.3">
      <c r="B1204" s="5">
        <v>45413</v>
      </c>
      <c r="C1204" s="4" t="s">
        <v>25</v>
      </c>
      <c r="D1204" s="4" t="s">
        <v>15</v>
      </c>
      <c r="E1204" s="4" t="s">
        <v>22</v>
      </c>
      <c r="F1204" s="4" t="s">
        <v>19</v>
      </c>
      <c r="G1204" s="6">
        <v>11</v>
      </c>
      <c r="H1204" s="7">
        <v>342</v>
      </c>
      <c r="I1204" s="8">
        <v>0.01</v>
      </c>
      <c r="J1204" s="7">
        <v>4146.1899999999996</v>
      </c>
      <c r="K1204" s="7">
        <v>256.76</v>
      </c>
      <c r="L1204" s="7">
        <v>2824.36</v>
      </c>
      <c r="M1204" s="7">
        <v>138.31</v>
      </c>
    </row>
    <row r="1205" spans="2:13" x14ac:dyDescent="0.3">
      <c r="B1205" s="5">
        <v>45413</v>
      </c>
      <c r="C1205" s="4" t="s">
        <v>26</v>
      </c>
      <c r="D1205" s="4" t="s">
        <v>27</v>
      </c>
      <c r="E1205" s="4" t="s">
        <v>16</v>
      </c>
      <c r="F1205" s="4" t="s">
        <v>17</v>
      </c>
      <c r="G1205" s="6">
        <v>409</v>
      </c>
      <c r="H1205" s="7">
        <v>132</v>
      </c>
      <c r="I1205" s="8">
        <v>0.01</v>
      </c>
      <c r="J1205" s="7">
        <v>53286.8</v>
      </c>
      <c r="K1205" s="7">
        <v>92.12</v>
      </c>
      <c r="L1205" s="7">
        <v>37677.08</v>
      </c>
      <c r="M1205" s="7">
        <v>653.09</v>
      </c>
    </row>
    <row r="1206" spans="2:13" x14ac:dyDescent="0.3">
      <c r="B1206" s="5">
        <v>45413</v>
      </c>
      <c r="C1206" s="4" t="s">
        <v>26</v>
      </c>
      <c r="D1206" s="4" t="s">
        <v>27</v>
      </c>
      <c r="E1206" s="4" t="s">
        <v>16</v>
      </c>
      <c r="F1206" s="4" t="s">
        <v>18</v>
      </c>
      <c r="G1206" s="6">
        <v>152</v>
      </c>
      <c r="H1206" s="7">
        <v>132</v>
      </c>
      <c r="I1206" s="8">
        <v>0</v>
      </c>
      <c r="J1206" s="7">
        <v>20124.11</v>
      </c>
      <c r="K1206" s="7">
        <v>92.4</v>
      </c>
      <c r="L1206" s="7">
        <v>14044.8</v>
      </c>
      <c r="M1206" s="7">
        <v>502.33</v>
      </c>
    </row>
    <row r="1207" spans="2:13" x14ac:dyDescent="0.3">
      <c r="B1207" s="5">
        <v>45413</v>
      </c>
      <c r="C1207" s="4" t="s">
        <v>26</v>
      </c>
      <c r="D1207" s="4" t="s">
        <v>27</v>
      </c>
      <c r="E1207" s="4" t="s">
        <v>16</v>
      </c>
      <c r="F1207" s="4" t="s">
        <v>19</v>
      </c>
      <c r="G1207" s="6">
        <v>145</v>
      </c>
      <c r="H1207" s="7">
        <v>132</v>
      </c>
      <c r="I1207" s="8">
        <v>0.01</v>
      </c>
      <c r="J1207" s="7">
        <v>18948.77</v>
      </c>
      <c r="K1207" s="7">
        <v>92.22</v>
      </c>
      <c r="L1207" s="7">
        <v>13371.9</v>
      </c>
      <c r="M1207" s="7">
        <v>581.33000000000004</v>
      </c>
    </row>
    <row r="1208" spans="2:13" x14ac:dyDescent="0.3">
      <c r="B1208" s="5">
        <v>45413</v>
      </c>
      <c r="C1208" s="4" t="s">
        <v>26</v>
      </c>
      <c r="D1208" s="4" t="s">
        <v>27</v>
      </c>
      <c r="E1208" s="4" t="s">
        <v>20</v>
      </c>
      <c r="F1208" s="4" t="s">
        <v>17</v>
      </c>
      <c r="G1208" s="6">
        <v>270</v>
      </c>
      <c r="H1208" s="7">
        <v>132</v>
      </c>
      <c r="I1208" s="8">
        <v>0.02</v>
      </c>
      <c r="J1208" s="7">
        <v>30861.39</v>
      </c>
      <c r="K1208" s="7">
        <v>92.4</v>
      </c>
      <c r="L1208" s="7">
        <v>24948</v>
      </c>
      <c r="M1208" s="7">
        <v>440.21</v>
      </c>
    </row>
    <row r="1209" spans="2:13" x14ac:dyDescent="0.3">
      <c r="B1209" s="5">
        <v>45413</v>
      </c>
      <c r="C1209" s="4" t="s">
        <v>26</v>
      </c>
      <c r="D1209" s="4" t="s">
        <v>27</v>
      </c>
      <c r="E1209" s="4" t="s">
        <v>20</v>
      </c>
      <c r="F1209" s="4" t="s">
        <v>18</v>
      </c>
      <c r="G1209" s="6">
        <v>101</v>
      </c>
      <c r="H1209" s="7">
        <v>132</v>
      </c>
      <c r="I1209" s="8">
        <v>0.02</v>
      </c>
      <c r="J1209" s="7">
        <v>11498.27</v>
      </c>
      <c r="K1209" s="7">
        <v>92.31</v>
      </c>
      <c r="L1209" s="7">
        <v>9323.31</v>
      </c>
      <c r="M1209" s="7">
        <v>345.8</v>
      </c>
    </row>
    <row r="1210" spans="2:13" x14ac:dyDescent="0.3">
      <c r="B1210" s="5">
        <v>45413</v>
      </c>
      <c r="C1210" s="4" t="s">
        <v>26</v>
      </c>
      <c r="D1210" s="4" t="s">
        <v>27</v>
      </c>
      <c r="E1210" s="4" t="s">
        <v>20</v>
      </c>
      <c r="F1210" s="4" t="s">
        <v>19</v>
      </c>
      <c r="G1210" s="6">
        <v>101</v>
      </c>
      <c r="H1210" s="7">
        <v>132</v>
      </c>
      <c r="I1210" s="8">
        <v>0.04</v>
      </c>
      <c r="J1210" s="7">
        <v>11286.77</v>
      </c>
      <c r="K1210" s="7">
        <v>92.12</v>
      </c>
      <c r="L1210" s="7">
        <v>9304.1200000000008</v>
      </c>
      <c r="M1210" s="7">
        <v>393.9</v>
      </c>
    </row>
    <row r="1211" spans="2:13" x14ac:dyDescent="0.3">
      <c r="B1211" s="5">
        <v>45413</v>
      </c>
      <c r="C1211" s="4" t="s">
        <v>26</v>
      </c>
      <c r="D1211" s="4" t="s">
        <v>27</v>
      </c>
      <c r="E1211" s="4" t="s">
        <v>21</v>
      </c>
      <c r="F1211" s="4" t="s">
        <v>17</v>
      </c>
      <c r="G1211" s="6">
        <v>163</v>
      </c>
      <c r="H1211" s="7">
        <v>132</v>
      </c>
      <c r="I1211" s="8">
        <v>0.01</v>
      </c>
      <c r="J1211" s="7">
        <v>20296.22</v>
      </c>
      <c r="K1211" s="7">
        <v>92.31</v>
      </c>
      <c r="L1211" s="7">
        <v>15046.53</v>
      </c>
      <c r="M1211" s="7">
        <v>253.5</v>
      </c>
    </row>
    <row r="1212" spans="2:13" x14ac:dyDescent="0.3">
      <c r="B1212" s="5">
        <v>45413</v>
      </c>
      <c r="C1212" s="4" t="s">
        <v>26</v>
      </c>
      <c r="D1212" s="4" t="s">
        <v>27</v>
      </c>
      <c r="E1212" s="4" t="s">
        <v>21</v>
      </c>
      <c r="F1212" s="4" t="s">
        <v>18</v>
      </c>
      <c r="G1212" s="6">
        <v>59</v>
      </c>
      <c r="H1212" s="7">
        <v>132</v>
      </c>
      <c r="I1212" s="8">
        <v>0.01</v>
      </c>
      <c r="J1212" s="7">
        <v>7309.61</v>
      </c>
      <c r="K1212" s="7">
        <v>92.4</v>
      </c>
      <c r="L1212" s="7">
        <v>5451.6</v>
      </c>
      <c r="M1212" s="7">
        <v>206.22</v>
      </c>
    </row>
    <row r="1213" spans="2:13" x14ac:dyDescent="0.3">
      <c r="B1213" s="5">
        <v>45413</v>
      </c>
      <c r="C1213" s="4" t="s">
        <v>26</v>
      </c>
      <c r="D1213" s="4" t="s">
        <v>27</v>
      </c>
      <c r="E1213" s="4" t="s">
        <v>21</v>
      </c>
      <c r="F1213" s="4" t="s">
        <v>19</v>
      </c>
      <c r="G1213" s="6">
        <v>59</v>
      </c>
      <c r="H1213" s="7">
        <v>132</v>
      </c>
      <c r="I1213" s="8">
        <v>0.01</v>
      </c>
      <c r="J1213" s="7">
        <v>7324.61</v>
      </c>
      <c r="K1213" s="7">
        <v>92.4</v>
      </c>
      <c r="L1213" s="7">
        <v>5451.6</v>
      </c>
      <c r="M1213" s="7">
        <v>231.48</v>
      </c>
    </row>
    <row r="1214" spans="2:13" x14ac:dyDescent="0.3">
      <c r="B1214" s="5">
        <v>45413</v>
      </c>
      <c r="C1214" s="4" t="s">
        <v>26</v>
      </c>
      <c r="D1214" s="4" t="s">
        <v>27</v>
      </c>
      <c r="E1214" s="4" t="s">
        <v>22</v>
      </c>
      <c r="F1214" s="4" t="s">
        <v>17</v>
      </c>
      <c r="G1214" s="6">
        <v>71</v>
      </c>
      <c r="H1214" s="7">
        <v>132</v>
      </c>
      <c r="I1214" s="8">
        <v>0.01</v>
      </c>
      <c r="J1214" s="7">
        <v>10433.59</v>
      </c>
      <c r="K1214" s="7">
        <v>92.58</v>
      </c>
      <c r="L1214" s="7">
        <v>6573.18</v>
      </c>
      <c r="M1214" s="7">
        <v>697.74</v>
      </c>
    </row>
    <row r="1215" spans="2:13" x14ac:dyDescent="0.3">
      <c r="B1215" s="5">
        <v>45413</v>
      </c>
      <c r="C1215" s="4" t="s">
        <v>26</v>
      </c>
      <c r="D1215" s="4" t="s">
        <v>27</v>
      </c>
      <c r="E1215" s="4" t="s">
        <v>22</v>
      </c>
      <c r="F1215" s="4" t="s">
        <v>18</v>
      </c>
      <c r="G1215" s="6">
        <v>27</v>
      </c>
      <c r="H1215" s="7">
        <v>132</v>
      </c>
      <c r="I1215" s="8">
        <v>0.01</v>
      </c>
      <c r="J1215" s="7">
        <v>3967.7</v>
      </c>
      <c r="K1215" s="7">
        <v>92.22</v>
      </c>
      <c r="L1215" s="7">
        <v>2489.94</v>
      </c>
      <c r="M1215" s="7">
        <v>325.16000000000003</v>
      </c>
    </row>
    <row r="1216" spans="2:13" x14ac:dyDescent="0.3">
      <c r="B1216" s="5">
        <v>45413</v>
      </c>
      <c r="C1216" s="4" t="s">
        <v>26</v>
      </c>
      <c r="D1216" s="4" t="s">
        <v>27</v>
      </c>
      <c r="E1216" s="4" t="s">
        <v>22</v>
      </c>
      <c r="F1216" s="4" t="s">
        <v>19</v>
      </c>
      <c r="G1216" s="6">
        <v>26</v>
      </c>
      <c r="H1216" s="7">
        <v>132</v>
      </c>
      <c r="I1216" s="8">
        <v>0.01</v>
      </c>
      <c r="J1216" s="7">
        <v>3786.28</v>
      </c>
      <c r="K1216" s="7">
        <v>92.12</v>
      </c>
      <c r="L1216" s="7">
        <v>2395.12</v>
      </c>
      <c r="M1216" s="7">
        <v>329.82</v>
      </c>
    </row>
    <row r="1217" spans="2:13" x14ac:dyDescent="0.3">
      <c r="B1217" s="5">
        <v>45413</v>
      </c>
      <c r="C1217" s="4" t="s">
        <v>28</v>
      </c>
      <c r="D1217" s="4" t="s">
        <v>27</v>
      </c>
      <c r="E1217" s="4" t="s">
        <v>16</v>
      </c>
      <c r="F1217" s="4" t="s">
        <v>17</v>
      </c>
      <c r="G1217" s="6">
        <v>289</v>
      </c>
      <c r="H1217" s="7">
        <v>104</v>
      </c>
      <c r="I1217" s="8">
        <v>0.01</v>
      </c>
      <c r="J1217" s="7">
        <v>29815.759999999998</v>
      </c>
      <c r="K1217" s="7">
        <v>71.69</v>
      </c>
      <c r="L1217" s="7">
        <v>20718.41</v>
      </c>
      <c r="M1217" s="7">
        <v>473.04</v>
      </c>
    </row>
    <row r="1218" spans="2:13" x14ac:dyDescent="0.3">
      <c r="B1218" s="5">
        <v>45413</v>
      </c>
      <c r="C1218" s="4" t="s">
        <v>28</v>
      </c>
      <c r="D1218" s="4" t="s">
        <v>27</v>
      </c>
      <c r="E1218" s="4" t="s">
        <v>16</v>
      </c>
      <c r="F1218" s="4" t="s">
        <v>18</v>
      </c>
      <c r="G1218" s="6">
        <v>107</v>
      </c>
      <c r="H1218" s="7">
        <v>104</v>
      </c>
      <c r="I1218" s="8">
        <v>0.01</v>
      </c>
      <c r="J1218" s="7">
        <v>11027.45</v>
      </c>
      <c r="K1218" s="7">
        <v>71.69</v>
      </c>
      <c r="L1218" s="7">
        <v>7670.83</v>
      </c>
      <c r="M1218" s="7">
        <v>362.71</v>
      </c>
    </row>
    <row r="1219" spans="2:13" x14ac:dyDescent="0.3">
      <c r="B1219" s="5">
        <v>45413</v>
      </c>
      <c r="C1219" s="4" t="s">
        <v>28</v>
      </c>
      <c r="D1219" s="4" t="s">
        <v>27</v>
      </c>
      <c r="E1219" s="4" t="s">
        <v>16</v>
      </c>
      <c r="F1219" s="4" t="s">
        <v>19</v>
      </c>
      <c r="G1219" s="6">
        <v>104</v>
      </c>
      <c r="H1219" s="7">
        <v>104</v>
      </c>
      <c r="I1219" s="8">
        <v>0.01</v>
      </c>
      <c r="J1219" s="7">
        <v>10750.67</v>
      </c>
      <c r="K1219" s="7">
        <v>71.83</v>
      </c>
      <c r="L1219" s="7">
        <v>7470.32</v>
      </c>
      <c r="M1219" s="7">
        <v>406.01</v>
      </c>
    </row>
    <row r="1220" spans="2:13" x14ac:dyDescent="0.3">
      <c r="B1220" s="5">
        <v>45413</v>
      </c>
      <c r="C1220" s="4" t="s">
        <v>28</v>
      </c>
      <c r="D1220" s="4" t="s">
        <v>27</v>
      </c>
      <c r="E1220" s="4" t="s">
        <v>20</v>
      </c>
      <c r="F1220" s="4" t="s">
        <v>17</v>
      </c>
      <c r="G1220" s="6">
        <v>198</v>
      </c>
      <c r="H1220" s="7">
        <v>104</v>
      </c>
      <c r="I1220" s="8">
        <v>0</v>
      </c>
      <c r="J1220" s="7">
        <v>18030.43</v>
      </c>
      <c r="K1220" s="7">
        <v>71.62</v>
      </c>
      <c r="L1220" s="7">
        <v>14180.76</v>
      </c>
      <c r="M1220" s="7">
        <v>308.56</v>
      </c>
    </row>
    <row r="1221" spans="2:13" x14ac:dyDescent="0.3">
      <c r="B1221" s="5">
        <v>45413</v>
      </c>
      <c r="C1221" s="4" t="s">
        <v>28</v>
      </c>
      <c r="D1221" s="4" t="s">
        <v>27</v>
      </c>
      <c r="E1221" s="4" t="s">
        <v>20</v>
      </c>
      <c r="F1221" s="4" t="s">
        <v>18</v>
      </c>
      <c r="G1221" s="6">
        <v>68</v>
      </c>
      <c r="H1221" s="7">
        <v>104</v>
      </c>
      <c r="I1221" s="8">
        <v>0.04</v>
      </c>
      <c r="J1221" s="7">
        <v>5980.89</v>
      </c>
      <c r="K1221" s="7">
        <v>71.83</v>
      </c>
      <c r="L1221" s="7">
        <v>4884.4399999999996</v>
      </c>
      <c r="M1221" s="7">
        <v>230.51</v>
      </c>
    </row>
    <row r="1222" spans="2:13" x14ac:dyDescent="0.3">
      <c r="B1222" s="5">
        <v>45413</v>
      </c>
      <c r="C1222" s="4" t="s">
        <v>28</v>
      </c>
      <c r="D1222" s="4" t="s">
        <v>27</v>
      </c>
      <c r="E1222" s="4" t="s">
        <v>20</v>
      </c>
      <c r="F1222" s="4" t="s">
        <v>19</v>
      </c>
      <c r="G1222" s="6">
        <v>68</v>
      </c>
      <c r="H1222" s="7">
        <v>104</v>
      </c>
      <c r="I1222" s="8">
        <v>0.01</v>
      </c>
      <c r="J1222" s="7">
        <v>6123.88</v>
      </c>
      <c r="K1222" s="7">
        <v>71.900000000000006</v>
      </c>
      <c r="L1222" s="7">
        <v>4889.2</v>
      </c>
      <c r="M1222" s="7">
        <v>264.14</v>
      </c>
    </row>
    <row r="1223" spans="2:13" x14ac:dyDescent="0.3">
      <c r="B1223" s="5">
        <v>45413</v>
      </c>
      <c r="C1223" s="4" t="s">
        <v>28</v>
      </c>
      <c r="D1223" s="4" t="s">
        <v>27</v>
      </c>
      <c r="E1223" s="4" t="s">
        <v>21</v>
      </c>
      <c r="F1223" s="4" t="s">
        <v>17</v>
      </c>
      <c r="G1223" s="6">
        <v>122</v>
      </c>
      <c r="H1223" s="7">
        <v>104</v>
      </c>
      <c r="I1223" s="8">
        <v>0.01</v>
      </c>
      <c r="J1223" s="7">
        <v>11969.22</v>
      </c>
      <c r="K1223" s="7">
        <v>71.69</v>
      </c>
      <c r="L1223" s="7">
        <v>8746.18</v>
      </c>
      <c r="M1223" s="7">
        <v>192.86</v>
      </c>
    </row>
    <row r="1224" spans="2:13" x14ac:dyDescent="0.3">
      <c r="B1224" s="5">
        <v>45413</v>
      </c>
      <c r="C1224" s="4" t="s">
        <v>28</v>
      </c>
      <c r="D1224" s="4" t="s">
        <v>27</v>
      </c>
      <c r="E1224" s="4" t="s">
        <v>21</v>
      </c>
      <c r="F1224" s="4" t="s">
        <v>18</v>
      </c>
      <c r="G1224" s="6">
        <v>43</v>
      </c>
      <c r="H1224" s="7">
        <v>104</v>
      </c>
      <c r="I1224" s="8">
        <v>0</v>
      </c>
      <c r="J1224" s="7">
        <v>4239.8999999999996</v>
      </c>
      <c r="K1224" s="7">
        <v>71.760000000000005</v>
      </c>
      <c r="L1224" s="7">
        <v>3085.68</v>
      </c>
      <c r="M1224" s="7">
        <v>145.03</v>
      </c>
    </row>
    <row r="1225" spans="2:13" x14ac:dyDescent="0.3">
      <c r="B1225" s="5">
        <v>45413</v>
      </c>
      <c r="C1225" s="4" t="s">
        <v>28</v>
      </c>
      <c r="D1225" s="4" t="s">
        <v>27</v>
      </c>
      <c r="E1225" s="4" t="s">
        <v>21</v>
      </c>
      <c r="F1225" s="4" t="s">
        <v>19</v>
      </c>
      <c r="G1225" s="6">
        <v>42</v>
      </c>
      <c r="H1225" s="7">
        <v>104</v>
      </c>
      <c r="I1225" s="8">
        <v>0</v>
      </c>
      <c r="J1225" s="7">
        <v>4124.74</v>
      </c>
      <c r="K1225" s="7">
        <v>71.98</v>
      </c>
      <c r="L1225" s="7">
        <v>3023.16</v>
      </c>
      <c r="M1225" s="7">
        <v>164.13</v>
      </c>
    </row>
    <row r="1226" spans="2:13" x14ac:dyDescent="0.3">
      <c r="B1226" s="5">
        <v>45413</v>
      </c>
      <c r="C1226" s="4" t="s">
        <v>28</v>
      </c>
      <c r="D1226" s="4" t="s">
        <v>27</v>
      </c>
      <c r="E1226" s="4" t="s">
        <v>22</v>
      </c>
      <c r="F1226" s="4" t="s">
        <v>17</v>
      </c>
      <c r="G1226" s="6">
        <v>53</v>
      </c>
      <c r="H1226" s="7">
        <v>104</v>
      </c>
      <c r="I1226" s="8">
        <v>0</v>
      </c>
      <c r="J1226" s="7">
        <v>6167.19</v>
      </c>
      <c r="K1226" s="7">
        <v>71.760000000000005</v>
      </c>
      <c r="L1226" s="7">
        <v>3803.28</v>
      </c>
      <c r="M1226" s="7">
        <v>533.16</v>
      </c>
    </row>
    <row r="1227" spans="2:13" x14ac:dyDescent="0.3">
      <c r="B1227" s="5">
        <v>45413</v>
      </c>
      <c r="C1227" s="4" t="s">
        <v>28</v>
      </c>
      <c r="D1227" s="4" t="s">
        <v>27</v>
      </c>
      <c r="E1227" s="4" t="s">
        <v>22</v>
      </c>
      <c r="F1227" s="4" t="s">
        <v>18</v>
      </c>
      <c r="G1227" s="6">
        <v>19</v>
      </c>
      <c r="H1227" s="7">
        <v>104</v>
      </c>
      <c r="I1227" s="8">
        <v>0</v>
      </c>
      <c r="J1227" s="7">
        <v>2213.08</v>
      </c>
      <c r="K1227" s="7">
        <v>71.760000000000005</v>
      </c>
      <c r="L1227" s="7">
        <v>1363.44</v>
      </c>
      <c r="M1227" s="7">
        <v>230.62</v>
      </c>
    </row>
    <row r="1228" spans="2:13" x14ac:dyDescent="0.3">
      <c r="B1228" s="5">
        <v>45413</v>
      </c>
      <c r="C1228" s="4" t="s">
        <v>28</v>
      </c>
      <c r="D1228" s="4" t="s">
        <v>27</v>
      </c>
      <c r="E1228" s="4" t="s">
        <v>22</v>
      </c>
      <c r="F1228" s="4" t="s">
        <v>19</v>
      </c>
      <c r="G1228" s="6">
        <v>19</v>
      </c>
      <c r="H1228" s="7">
        <v>104</v>
      </c>
      <c r="I1228" s="8">
        <v>0.01</v>
      </c>
      <c r="J1228" s="7">
        <v>2204.1999999999998</v>
      </c>
      <c r="K1228" s="7">
        <v>71.900000000000006</v>
      </c>
      <c r="L1228" s="7">
        <v>1366.1</v>
      </c>
      <c r="M1228" s="7">
        <v>229.24</v>
      </c>
    </row>
    <row r="1229" spans="2:13" x14ac:dyDescent="0.3">
      <c r="B1229" s="5">
        <v>45413</v>
      </c>
      <c r="C1229" s="4" t="s">
        <v>29</v>
      </c>
      <c r="D1229" s="4" t="s">
        <v>27</v>
      </c>
      <c r="E1229" s="4" t="s">
        <v>16</v>
      </c>
      <c r="F1229" s="4" t="s">
        <v>17</v>
      </c>
      <c r="G1229" s="6">
        <v>257</v>
      </c>
      <c r="H1229" s="7">
        <v>146</v>
      </c>
      <c r="I1229" s="8">
        <v>0</v>
      </c>
      <c r="J1229" s="7">
        <v>37259.800000000003</v>
      </c>
      <c r="K1229" s="7">
        <v>102.93</v>
      </c>
      <c r="L1229" s="7">
        <v>26453.01</v>
      </c>
      <c r="M1229" s="7">
        <v>417.78</v>
      </c>
    </row>
    <row r="1230" spans="2:13" x14ac:dyDescent="0.3">
      <c r="B1230" s="5">
        <v>45413</v>
      </c>
      <c r="C1230" s="4" t="s">
        <v>29</v>
      </c>
      <c r="D1230" s="4" t="s">
        <v>27</v>
      </c>
      <c r="E1230" s="4" t="s">
        <v>16</v>
      </c>
      <c r="F1230" s="4" t="s">
        <v>18</v>
      </c>
      <c r="G1230" s="6">
        <v>89</v>
      </c>
      <c r="H1230" s="7">
        <v>146</v>
      </c>
      <c r="I1230" s="8">
        <v>0.01</v>
      </c>
      <c r="J1230" s="7">
        <v>12864.27</v>
      </c>
      <c r="K1230" s="7">
        <v>102.83</v>
      </c>
      <c r="L1230" s="7">
        <v>9151.8700000000008</v>
      </c>
      <c r="M1230" s="7">
        <v>294.13</v>
      </c>
    </row>
    <row r="1231" spans="2:13" x14ac:dyDescent="0.3">
      <c r="B1231" s="5">
        <v>45413</v>
      </c>
      <c r="C1231" s="4" t="s">
        <v>29</v>
      </c>
      <c r="D1231" s="4" t="s">
        <v>27</v>
      </c>
      <c r="E1231" s="4" t="s">
        <v>16</v>
      </c>
      <c r="F1231" s="4" t="s">
        <v>19</v>
      </c>
      <c r="G1231" s="6">
        <v>91</v>
      </c>
      <c r="H1231" s="7">
        <v>146</v>
      </c>
      <c r="I1231" s="8">
        <v>0</v>
      </c>
      <c r="J1231" s="7">
        <v>13325.86</v>
      </c>
      <c r="K1231" s="7">
        <v>103.14</v>
      </c>
      <c r="L1231" s="7">
        <v>9385.74</v>
      </c>
      <c r="M1231" s="7">
        <v>348.16</v>
      </c>
    </row>
    <row r="1232" spans="2:13" x14ac:dyDescent="0.3">
      <c r="B1232" s="5">
        <v>45413</v>
      </c>
      <c r="C1232" s="4" t="s">
        <v>29</v>
      </c>
      <c r="D1232" s="4" t="s">
        <v>27</v>
      </c>
      <c r="E1232" s="4" t="s">
        <v>20</v>
      </c>
      <c r="F1232" s="4" t="s">
        <v>17</v>
      </c>
      <c r="G1232" s="6">
        <v>172</v>
      </c>
      <c r="H1232" s="7">
        <v>146</v>
      </c>
      <c r="I1232" s="8">
        <v>0.02</v>
      </c>
      <c r="J1232" s="7">
        <v>21698.84</v>
      </c>
      <c r="K1232" s="7">
        <v>102.83</v>
      </c>
      <c r="L1232" s="7">
        <v>17686.759999999998</v>
      </c>
      <c r="M1232" s="7">
        <v>279.33</v>
      </c>
    </row>
    <row r="1233" spans="2:13" x14ac:dyDescent="0.3">
      <c r="B1233" s="5">
        <v>45413</v>
      </c>
      <c r="C1233" s="4" t="s">
        <v>29</v>
      </c>
      <c r="D1233" s="4" t="s">
        <v>27</v>
      </c>
      <c r="E1233" s="4" t="s">
        <v>20</v>
      </c>
      <c r="F1233" s="4" t="s">
        <v>18</v>
      </c>
      <c r="G1233" s="6">
        <v>61</v>
      </c>
      <c r="H1233" s="7">
        <v>146</v>
      </c>
      <c r="I1233" s="8">
        <v>0.02</v>
      </c>
      <c r="J1233" s="7">
        <v>7665.31</v>
      </c>
      <c r="K1233" s="7">
        <v>103.14</v>
      </c>
      <c r="L1233" s="7">
        <v>6291.54</v>
      </c>
      <c r="M1233" s="7">
        <v>203.87</v>
      </c>
    </row>
    <row r="1234" spans="2:13" x14ac:dyDescent="0.3">
      <c r="B1234" s="5">
        <v>45413</v>
      </c>
      <c r="C1234" s="4" t="s">
        <v>29</v>
      </c>
      <c r="D1234" s="4" t="s">
        <v>27</v>
      </c>
      <c r="E1234" s="4" t="s">
        <v>20</v>
      </c>
      <c r="F1234" s="4" t="s">
        <v>19</v>
      </c>
      <c r="G1234" s="6">
        <v>60</v>
      </c>
      <c r="H1234" s="7">
        <v>146</v>
      </c>
      <c r="I1234" s="8">
        <v>0</v>
      </c>
      <c r="J1234" s="7">
        <v>7724.19</v>
      </c>
      <c r="K1234" s="7">
        <v>103.24</v>
      </c>
      <c r="L1234" s="7">
        <v>6194.4</v>
      </c>
      <c r="M1234" s="7">
        <v>235.17</v>
      </c>
    </row>
    <row r="1235" spans="2:13" x14ac:dyDescent="0.3">
      <c r="B1235" s="5">
        <v>45413</v>
      </c>
      <c r="C1235" s="4" t="s">
        <v>29</v>
      </c>
      <c r="D1235" s="4" t="s">
        <v>27</v>
      </c>
      <c r="E1235" s="4" t="s">
        <v>21</v>
      </c>
      <c r="F1235" s="4" t="s">
        <v>17</v>
      </c>
      <c r="G1235" s="6">
        <v>105</v>
      </c>
      <c r="H1235" s="7">
        <v>146</v>
      </c>
      <c r="I1235" s="8">
        <v>0</v>
      </c>
      <c r="J1235" s="7">
        <v>14534.26</v>
      </c>
      <c r="K1235" s="7">
        <v>102.62</v>
      </c>
      <c r="L1235" s="7">
        <v>10775.1</v>
      </c>
      <c r="M1235" s="7">
        <v>170.86</v>
      </c>
    </row>
    <row r="1236" spans="2:13" x14ac:dyDescent="0.3">
      <c r="B1236" s="5">
        <v>45413</v>
      </c>
      <c r="C1236" s="4" t="s">
        <v>29</v>
      </c>
      <c r="D1236" s="4" t="s">
        <v>27</v>
      </c>
      <c r="E1236" s="4" t="s">
        <v>21</v>
      </c>
      <c r="F1236" s="4" t="s">
        <v>18</v>
      </c>
      <c r="G1236" s="6">
        <v>38</v>
      </c>
      <c r="H1236" s="7">
        <v>146</v>
      </c>
      <c r="I1236" s="8">
        <v>0.01</v>
      </c>
      <c r="J1236" s="7">
        <v>5212.72</v>
      </c>
      <c r="K1236" s="7">
        <v>102.62</v>
      </c>
      <c r="L1236" s="7">
        <v>3899.56</v>
      </c>
      <c r="M1236" s="7">
        <v>127.91</v>
      </c>
    </row>
    <row r="1237" spans="2:13" x14ac:dyDescent="0.3">
      <c r="B1237" s="5">
        <v>45413</v>
      </c>
      <c r="C1237" s="4" t="s">
        <v>29</v>
      </c>
      <c r="D1237" s="4" t="s">
        <v>27</v>
      </c>
      <c r="E1237" s="4" t="s">
        <v>21</v>
      </c>
      <c r="F1237" s="4" t="s">
        <v>19</v>
      </c>
      <c r="G1237" s="6">
        <v>38</v>
      </c>
      <c r="H1237" s="7">
        <v>146</v>
      </c>
      <c r="I1237" s="8">
        <v>0.01</v>
      </c>
      <c r="J1237" s="7">
        <v>5181.22</v>
      </c>
      <c r="K1237" s="7">
        <v>102.72</v>
      </c>
      <c r="L1237" s="7">
        <v>3903.36</v>
      </c>
      <c r="M1237" s="7">
        <v>152.19999999999999</v>
      </c>
    </row>
    <row r="1238" spans="2:13" x14ac:dyDescent="0.3">
      <c r="B1238" s="5">
        <v>45413</v>
      </c>
      <c r="C1238" s="4" t="s">
        <v>29</v>
      </c>
      <c r="D1238" s="4" t="s">
        <v>27</v>
      </c>
      <c r="E1238" s="4" t="s">
        <v>22</v>
      </c>
      <c r="F1238" s="4" t="s">
        <v>17</v>
      </c>
      <c r="G1238" s="6">
        <v>48</v>
      </c>
      <c r="H1238" s="7">
        <v>146</v>
      </c>
      <c r="I1238" s="8">
        <v>0</v>
      </c>
      <c r="J1238" s="7">
        <v>7809.75</v>
      </c>
      <c r="K1238" s="7">
        <v>102.93</v>
      </c>
      <c r="L1238" s="7">
        <v>4940.6400000000003</v>
      </c>
      <c r="M1238" s="7">
        <v>487.22</v>
      </c>
    </row>
    <row r="1239" spans="2:13" x14ac:dyDescent="0.3">
      <c r="B1239" s="5">
        <v>45413</v>
      </c>
      <c r="C1239" s="4" t="s">
        <v>29</v>
      </c>
      <c r="D1239" s="4" t="s">
        <v>27</v>
      </c>
      <c r="E1239" s="4" t="s">
        <v>22</v>
      </c>
      <c r="F1239" s="4" t="s">
        <v>18</v>
      </c>
      <c r="G1239" s="6">
        <v>17</v>
      </c>
      <c r="H1239" s="7">
        <v>146</v>
      </c>
      <c r="I1239" s="8">
        <v>0.01</v>
      </c>
      <c r="J1239" s="7">
        <v>2757.51</v>
      </c>
      <c r="K1239" s="7">
        <v>103.03</v>
      </c>
      <c r="L1239" s="7">
        <v>1751.51</v>
      </c>
      <c r="M1239" s="7">
        <v>202.3</v>
      </c>
    </row>
    <row r="1240" spans="2:13" x14ac:dyDescent="0.3">
      <c r="B1240" s="5">
        <v>45413</v>
      </c>
      <c r="C1240" s="4" t="s">
        <v>29</v>
      </c>
      <c r="D1240" s="4" t="s">
        <v>27</v>
      </c>
      <c r="E1240" s="4" t="s">
        <v>22</v>
      </c>
      <c r="F1240" s="4" t="s">
        <v>19</v>
      </c>
      <c r="G1240" s="6">
        <v>17</v>
      </c>
      <c r="H1240" s="7">
        <v>146</v>
      </c>
      <c r="I1240" s="8">
        <v>0.01</v>
      </c>
      <c r="J1240" s="7">
        <v>2749.23</v>
      </c>
      <c r="K1240" s="7">
        <v>102.83</v>
      </c>
      <c r="L1240" s="7">
        <v>1748.11</v>
      </c>
      <c r="M1240" s="7">
        <v>214.81</v>
      </c>
    </row>
    <row r="1241" spans="2:13" x14ac:dyDescent="0.3">
      <c r="B1241" s="5">
        <v>45413</v>
      </c>
      <c r="C1241" s="4" t="s">
        <v>30</v>
      </c>
      <c r="D1241" s="4" t="s">
        <v>27</v>
      </c>
      <c r="E1241" s="4" t="s">
        <v>16</v>
      </c>
      <c r="F1241" s="4" t="s">
        <v>17</v>
      </c>
      <c r="G1241" s="6">
        <v>376</v>
      </c>
      <c r="H1241" s="7">
        <v>92</v>
      </c>
      <c r="I1241" s="8">
        <v>0</v>
      </c>
      <c r="J1241" s="7">
        <v>34419.25</v>
      </c>
      <c r="K1241" s="7">
        <v>64</v>
      </c>
      <c r="L1241" s="7">
        <v>24064</v>
      </c>
      <c r="M1241" s="7">
        <v>599.79999999999995</v>
      </c>
    </row>
    <row r="1242" spans="2:13" x14ac:dyDescent="0.3">
      <c r="B1242" s="5">
        <v>45413</v>
      </c>
      <c r="C1242" s="4" t="s">
        <v>30</v>
      </c>
      <c r="D1242" s="4" t="s">
        <v>27</v>
      </c>
      <c r="E1242" s="4" t="s">
        <v>16</v>
      </c>
      <c r="F1242" s="4" t="s">
        <v>18</v>
      </c>
      <c r="G1242" s="6">
        <v>134</v>
      </c>
      <c r="H1242" s="7">
        <v>92</v>
      </c>
      <c r="I1242" s="8">
        <v>0.01</v>
      </c>
      <c r="J1242" s="7">
        <v>12191.87</v>
      </c>
      <c r="K1242" s="7">
        <v>63.75</v>
      </c>
      <c r="L1242" s="7">
        <v>8542.5</v>
      </c>
      <c r="M1242" s="7">
        <v>445.12</v>
      </c>
    </row>
    <row r="1243" spans="2:13" x14ac:dyDescent="0.3">
      <c r="B1243" s="5">
        <v>45413</v>
      </c>
      <c r="C1243" s="4" t="s">
        <v>30</v>
      </c>
      <c r="D1243" s="4" t="s">
        <v>27</v>
      </c>
      <c r="E1243" s="4" t="s">
        <v>16</v>
      </c>
      <c r="F1243" s="4" t="s">
        <v>19</v>
      </c>
      <c r="G1243" s="6">
        <v>127</v>
      </c>
      <c r="H1243" s="7">
        <v>92</v>
      </c>
      <c r="I1243" s="8">
        <v>0</v>
      </c>
      <c r="J1243" s="7">
        <v>11637.26</v>
      </c>
      <c r="K1243" s="7">
        <v>64</v>
      </c>
      <c r="L1243" s="7">
        <v>8128</v>
      </c>
      <c r="M1243" s="7">
        <v>494.31</v>
      </c>
    </row>
    <row r="1244" spans="2:13" x14ac:dyDescent="0.3">
      <c r="B1244" s="5">
        <v>45413</v>
      </c>
      <c r="C1244" s="4" t="s">
        <v>30</v>
      </c>
      <c r="D1244" s="4" t="s">
        <v>27</v>
      </c>
      <c r="E1244" s="4" t="s">
        <v>20</v>
      </c>
      <c r="F1244" s="4" t="s">
        <v>17</v>
      </c>
      <c r="G1244" s="6">
        <v>241</v>
      </c>
      <c r="H1244" s="7">
        <v>92</v>
      </c>
      <c r="I1244" s="8">
        <v>0</v>
      </c>
      <c r="J1244" s="7">
        <v>19491.810000000001</v>
      </c>
      <c r="K1244" s="7">
        <v>63.81</v>
      </c>
      <c r="L1244" s="7">
        <v>15378.21</v>
      </c>
      <c r="M1244" s="7">
        <v>377.12</v>
      </c>
    </row>
    <row r="1245" spans="2:13" x14ac:dyDescent="0.3">
      <c r="B1245" s="5">
        <v>45413</v>
      </c>
      <c r="C1245" s="4" t="s">
        <v>30</v>
      </c>
      <c r="D1245" s="4" t="s">
        <v>27</v>
      </c>
      <c r="E1245" s="4" t="s">
        <v>20</v>
      </c>
      <c r="F1245" s="4" t="s">
        <v>18</v>
      </c>
      <c r="G1245" s="6">
        <v>87</v>
      </c>
      <c r="H1245" s="7">
        <v>92</v>
      </c>
      <c r="I1245" s="8">
        <v>0.04</v>
      </c>
      <c r="J1245" s="7">
        <v>6734.73</v>
      </c>
      <c r="K1245" s="7">
        <v>64.13</v>
      </c>
      <c r="L1245" s="7">
        <v>5579.31</v>
      </c>
      <c r="M1245" s="7">
        <v>296.69</v>
      </c>
    </row>
    <row r="1246" spans="2:13" x14ac:dyDescent="0.3">
      <c r="B1246" s="5">
        <v>45413</v>
      </c>
      <c r="C1246" s="4" t="s">
        <v>30</v>
      </c>
      <c r="D1246" s="4" t="s">
        <v>27</v>
      </c>
      <c r="E1246" s="4" t="s">
        <v>20</v>
      </c>
      <c r="F1246" s="4" t="s">
        <v>19</v>
      </c>
      <c r="G1246" s="6">
        <v>92</v>
      </c>
      <c r="H1246" s="7">
        <v>92</v>
      </c>
      <c r="I1246" s="8">
        <v>0</v>
      </c>
      <c r="J1246" s="7">
        <v>7440.87</v>
      </c>
      <c r="K1246" s="7">
        <v>64</v>
      </c>
      <c r="L1246" s="7">
        <v>5888</v>
      </c>
      <c r="M1246" s="7">
        <v>367.41</v>
      </c>
    </row>
    <row r="1247" spans="2:13" x14ac:dyDescent="0.3">
      <c r="B1247" s="5">
        <v>45413</v>
      </c>
      <c r="C1247" s="4" t="s">
        <v>30</v>
      </c>
      <c r="D1247" s="4" t="s">
        <v>27</v>
      </c>
      <c r="E1247" s="4" t="s">
        <v>21</v>
      </c>
      <c r="F1247" s="4" t="s">
        <v>17</v>
      </c>
      <c r="G1247" s="6">
        <v>153</v>
      </c>
      <c r="H1247" s="7">
        <v>92</v>
      </c>
      <c r="I1247" s="8">
        <v>0.01</v>
      </c>
      <c r="J1247" s="7">
        <v>13184.79</v>
      </c>
      <c r="K1247" s="7">
        <v>64</v>
      </c>
      <c r="L1247" s="7">
        <v>9792</v>
      </c>
      <c r="M1247" s="7">
        <v>238.68</v>
      </c>
    </row>
    <row r="1248" spans="2:13" x14ac:dyDescent="0.3">
      <c r="B1248" s="5">
        <v>45413</v>
      </c>
      <c r="C1248" s="4" t="s">
        <v>30</v>
      </c>
      <c r="D1248" s="4" t="s">
        <v>27</v>
      </c>
      <c r="E1248" s="4" t="s">
        <v>21</v>
      </c>
      <c r="F1248" s="4" t="s">
        <v>18</v>
      </c>
      <c r="G1248" s="6">
        <v>53</v>
      </c>
      <c r="H1248" s="7">
        <v>92</v>
      </c>
      <c r="I1248" s="8">
        <v>0</v>
      </c>
      <c r="J1248" s="7">
        <v>4618.3</v>
      </c>
      <c r="K1248" s="7">
        <v>63.88</v>
      </c>
      <c r="L1248" s="7">
        <v>3385.64</v>
      </c>
      <c r="M1248" s="7">
        <v>177.5</v>
      </c>
    </row>
    <row r="1249" spans="2:13" x14ac:dyDescent="0.3">
      <c r="B1249" s="5">
        <v>45413</v>
      </c>
      <c r="C1249" s="4" t="s">
        <v>30</v>
      </c>
      <c r="D1249" s="4" t="s">
        <v>27</v>
      </c>
      <c r="E1249" s="4" t="s">
        <v>21</v>
      </c>
      <c r="F1249" s="4" t="s">
        <v>19</v>
      </c>
      <c r="G1249" s="6">
        <v>52</v>
      </c>
      <c r="H1249" s="7">
        <v>92</v>
      </c>
      <c r="I1249" s="8">
        <v>0</v>
      </c>
      <c r="J1249" s="7">
        <v>4544.78</v>
      </c>
      <c r="K1249" s="7">
        <v>63.75</v>
      </c>
      <c r="L1249" s="7">
        <v>3315</v>
      </c>
      <c r="M1249" s="7">
        <v>202.8</v>
      </c>
    </row>
    <row r="1250" spans="2:13" x14ac:dyDescent="0.3">
      <c r="B1250" s="5">
        <v>45413</v>
      </c>
      <c r="C1250" s="4" t="s">
        <v>30</v>
      </c>
      <c r="D1250" s="4" t="s">
        <v>27</v>
      </c>
      <c r="E1250" s="4" t="s">
        <v>22</v>
      </c>
      <c r="F1250" s="4" t="s">
        <v>17</v>
      </c>
      <c r="G1250" s="6">
        <v>67</v>
      </c>
      <c r="H1250" s="7">
        <v>92</v>
      </c>
      <c r="I1250" s="8">
        <v>0</v>
      </c>
      <c r="J1250" s="7">
        <v>6869.2</v>
      </c>
      <c r="K1250" s="7">
        <v>64.069999999999993</v>
      </c>
      <c r="L1250" s="7">
        <v>4292.6899999999996</v>
      </c>
      <c r="M1250" s="7">
        <v>685.5</v>
      </c>
    </row>
    <row r="1251" spans="2:13" x14ac:dyDescent="0.3">
      <c r="B1251" s="5">
        <v>45413</v>
      </c>
      <c r="C1251" s="4" t="s">
        <v>30</v>
      </c>
      <c r="D1251" s="4" t="s">
        <v>27</v>
      </c>
      <c r="E1251" s="4" t="s">
        <v>22</v>
      </c>
      <c r="F1251" s="4" t="s">
        <v>18</v>
      </c>
      <c r="G1251" s="6">
        <v>24</v>
      </c>
      <c r="H1251" s="7">
        <v>92</v>
      </c>
      <c r="I1251" s="8">
        <v>0.01</v>
      </c>
      <c r="J1251" s="7">
        <v>2435.9499999999998</v>
      </c>
      <c r="K1251" s="7">
        <v>63.88</v>
      </c>
      <c r="L1251" s="7">
        <v>1533.12</v>
      </c>
      <c r="M1251" s="7">
        <v>288.74</v>
      </c>
    </row>
    <row r="1252" spans="2:13" x14ac:dyDescent="0.3">
      <c r="B1252" s="5">
        <v>45413</v>
      </c>
      <c r="C1252" s="4" t="s">
        <v>30</v>
      </c>
      <c r="D1252" s="4" t="s">
        <v>27</v>
      </c>
      <c r="E1252" s="4" t="s">
        <v>22</v>
      </c>
      <c r="F1252" s="4" t="s">
        <v>19</v>
      </c>
      <c r="G1252" s="6">
        <v>25</v>
      </c>
      <c r="H1252" s="7">
        <v>92</v>
      </c>
      <c r="I1252" s="8">
        <v>0.01</v>
      </c>
      <c r="J1252" s="7">
        <v>2552.7199999999998</v>
      </c>
      <c r="K1252" s="7">
        <v>63.88</v>
      </c>
      <c r="L1252" s="7">
        <v>1597</v>
      </c>
      <c r="M1252" s="7">
        <v>307.83</v>
      </c>
    </row>
    <row r="1253" spans="2:13" x14ac:dyDescent="0.3">
      <c r="B1253" s="5">
        <v>45413</v>
      </c>
      <c r="C1253" s="4" t="s">
        <v>31</v>
      </c>
      <c r="D1253" s="4" t="s">
        <v>32</v>
      </c>
      <c r="E1253" s="4" t="s">
        <v>16</v>
      </c>
      <c r="F1253" s="4" t="s">
        <v>17</v>
      </c>
      <c r="G1253" s="6">
        <v>648</v>
      </c>
      <c r="H1253" s="7">
        <v>78</v>
      </c>
      <c r="I1253" s="8">
        <v>0</v>
      </c>
      <c r="J1253" s="7">
        <v>50594.54</v>
      </c>
      <c r="K1253" s="7">
        <v>56.44</v>
      </c>
      <c r="L1253" s="7">
        <v>36573.120000000003</v>
      </c>
      <c r="M1253" s="7">
        <v>1050.28</v>
      </c>
    </row>
    <row r="1254" spans="2:13" x14ac:dyDescent="0.3">
      <c r="B1254" s="5">
        <v>45413</v>
      </c>
      <c r="C1254" s="4" t="s">
        <v>31</v>
      </c>
      <c r="D1254" s="4" t="s">
        <v>32</v>
      </c>
      <c r="E1254" s="4" t="s">
        <v>16</v>
      </c>
      <c r="F1254" s="4" t="s">
        <v>18</v>
      </c>
      <c r="G1254" s="6">
        <v>234</v>
      </c>
      <c r="H1254" s="7">
        <v>78</v>
      </c>
      <c r="I1254" s="8">
        <v>0</v>
      </c>
      <c r="J1254" s="7">
        <v>18215.5</v>
      </c>
      <c r="K1254" s="7">
        <v>56.72</v>
      </c>
      <c r="L1254" s="7">
        <v>13272.48</v>
      </c>
      <c r="M1254" s="7">
        <v>772.53</v>
      </c>
    </row>
    <row r="1255" spans="2:13" x14ac:dyDescent="0.3">
      <c r="B1255" s="5">
        <v>45413</v>
      </c>
      <c r="C1255" s="4" t="s">
        <v>31</v>
      </c>
      <c r="D1255" s="4" t="s">
        <v>32</v>
      </c>
      <c r="E1255" s="4" t="s">
        <v>16</v>
      </c>
      <c r="F1255" s="4" t="s">
        <v>19</v>
      </c>
      <c r="G1255" s="6">
        <v>225</v>
      </c>
      <c r="H1255" s="7">
        <v>78</v>
      </c>
      <c r="I1255" s="8">
        <v>0</v>
      </c>
      <c r="J1255" s="7">
        <v>17514.900000000001</v>
      </c>
      <c r="K1255" s="7">
        <v>56.55</v>
      </c>
      <c r="L1255" s="7">
        <v>12723.75</v>
      </c>
      <c r="M1255" s="7">
        <v>862.58</v>
      </c>
    </row>
    <row r="1256" spans="2:13" x14ac:dyDescent="0.3">
      <c r="B1256" s="5">
        <v>45413</v>
      </c>
      <c r="C1256" s="4" t="s">
        <v>31</v>
      </c>
      <c r="D1256" s="4" t="s">
        <v>32</v>
      </c>
      <c r="E1256" s="4" t="s">
        <v>20</v>
      </c>
      <c r="F1256" s="4" t="s">
        <v>17</v>
      </c>
      <c r="G1256" s="6">
        <v>447</v>
      </c>
      <c r="H1256" s="7">
        <v>78</v>
      </c>
      <c r="I1256" s="8">
        <v>0</v>
      </c>
      <c r="J1256" s="7">
        <v>30498.23</v>
      </c>
      <c r="K1256" s="7">
        <v>56.44</v>
      </c>
      <c r="L1256" s="7">
        <v>25228.68</v>
      </c>
      <c r="M1256" s="7">
        <v>728.79</v>
      </c>
    </row>
    <row r="1257" spans="2:13" x14ac:dyDescent="0.3">
      <c r="B1257" s="5">
        <v>45413</v>
      </c>
      <c r="C1257" s="4" t="s">
        <v>31</v>
      </c>
      <c r="D1257" s="4" t="s">
        <v>32</v>
      </c>
      <c r="E1257" s="4" t="s">
        <v>20</v>
      </c>
      <c r="F1257" s="4" t="s">
        <v>18</v>
      </c>
      <c r="G1257" s="6">
        <v>155</v>
      </c>
      <c r="H1257" s="7">
        <v>78</v>
      </c>
      <c r="I1257" s="8">
        <v>0.01</v>
      </c>
      <c r="J1257" s="7">
        <v>10586</v>
      </c>
      <c r="K1257" s="7">
        <v>56.38</v>
      </c>
      <c r="L1257" s="7">
        <v>8738.9</v>
      </c>
      <c r="M1257" s="7">
        <v>524.89</v>
      </c>
    </row>
    <row r="1258" spans="2:13" x14ac:dyDescent="0.3">
      <c r="B1258" s="5">
        <v>45413</v>
      </c>
      <c r="C1258" s="4" t="s">
        <v>31</v>
      </c>
      <c r="D1258" s="4" t="s">
        <v>32</v>
      </c>
      <c r="E1258" s="4" t="s">
        <v>20</v>
      </c>
      <c r="F1258" s="4" t="s">
        <v>19</v>
      </c>
      <c r="G1258" s="6">
        <v>155</v>
      </c>
      <c r="H1258" s="7">
        <v>78</v>
      </c>
      <c r="I1258" s="8">
        <v>0.02</v>
      </c>
      <c r="J1258" s="7">
        <v>10448.030000000001</v>
      </c>
      <c r="K1258" s="7">
        <v>56.66</v>
      </c>
      <c r="L1258" s="7">
        <v>8782.2999999999993</v>
      </c>
      <c r="M1258" s="7">
        <v>588.78</v>
      </c>
    </row>
    <row r="1259" spans="2:13" x14ac:dyDescent="0.3">
      <c r="B1259" s="5">
        <v>45413</v>
      </c>
      <c r="C1259" s="4" t="s">
        <v>31</v>
      </c>
      <c r="D1259" s="4" t="s">
        <v>32</v>
      </c>
      <c r="E1259" s="4" t="s">
        <v>21</v>
      </c>
      <c r="F1259" s="4" t="s">
        <v>17</v>
      </c>
      <c r="G1259" s="6">
        <v>258</v>
      </c>
      <c r="H1259" s="7">
        <v>78</v>
      </c>
      <c r="I1259" s="8">
        <v>0.01</v>
      </c>
      <c r="J1259" s="7">
        <v>18908.04</v>
      </c>
      <c r="K1259" s="7">
        <v>56.49</v>
      </c>
      <c r="L1259" s="7">
        <v>14574.42</v>
      </c>
      <c r="M1259" s="7">
        <v>409.91</v>
      </c>
    </row>
    <row r="1260" spans="2:13" x14ac:dyDescent="0.3">
      <c r="B1260" s="5">
        <v>45413</v>
      </c>
      <c r="C1260" s="4" t="s">
        <v>31</v>
      </c>
      <c r="D1260" s="4" t="s">
        <v>32</v>
      </c>
      <c r="E1260" s="4" t="s">
        <v>21</v>
      </c>
      <c r="F1260" s="4" t="s">
        <v>18</v>
      </c>
      <c r="G1260" s="6">
        <v>91</v>
      </c>
      <c r="H1260" s="7">
        <v>78</v>
      </c>
      <c r="I1260" s="8">
        <v>0.01</v>
      </c>
      <c r="J1260" s="7">
        <v>6675.73</v>
      </c>
      <c r="K1260" s="7">
        <v>56.55</v>
      </c>
      <c r="L1260" s="7">
        <v>5146.05</v>
      </c>
      <c r="M1260" s="7">
        <v>317.75</v>
      </c>
    </row>
    <row r="1261" spans="2:13" x14ac:dyDescent="0.3">
      <c r="B1261" s="5">
        <v>45413</v>
      </c>
      <c r="C1261" s="4" t="s">
        <v>31</v>
      </c>
      <c r="D1261" s="4" t="s">
        <v>32</v>
      </c>
      <c r="E1261" s="4" t="s">
        <v>21</v>
      </c>
      <c r="F1261" s="4" t="s">
        <v>19</v>
      </c>
      <c r="G1261" s="6">
        <v>92</v>
      </c>
      <c r="H1261" s="7">
        <v>78</v>
      </c>
      <c r="I1261" s="8">
        <v>0.01</v>
      </c>
      <c r="J1261" s="7">
        <v>6721.66</v>
      </c>
      <c r="K1261" s="7">
        <v>56.72</v>
      </c>
      <c r="L1261" s="7">
        <v>5218.24</v>
      </c>
      <c r="M1261" s="7">
        <v>365.62</v>
      </c>
    </row>
    <row r="1262" spans="2:13" x14ac:dyDescent="0.3">
      <c r="B1262" s="5">
        <v>45413</v>
      </c>
      <c r="C1262" s="4" t="s">
        <v>31</v>
      </c>
      <c r="D1262" s="4" t="s">
        <v>32</v>
      </c>
      <c r="E1262" s="4" t="s">
        <v>22</v>
      </c>
      <c r="F1262" s="4" t="s">
        <v>17</v>
      </c>
      <c r="G1262" s="6">
        <v>116</v>
      </c>
      <c r="H1262" s="7">
        <v>78</v>
      </c>
      <c r="I1262" s="8">
        <v>0.01</v>
      </c>
      <c r="J1262" s="7">
        <v>9972.02</v>
      </c>
      <c r="K1262" s="7">
        <v>56.38</v>
      </c>
      <c r="L1262" s="7">
        <v>6540.08</v>
      </c>
      <c r="M1262" s="7">
        <v>1198.55</v>
      </c>
    </row>
    <row r="1263" spans="2:13" x14ac:dyDescent="0.3">
      <c r="B1263" s="5">
        <v>45413</v>
      </c>
      <c r="C1263" s="4" t="s">
        <v>31</v>
      </c>
      <c r="D1263" s="4" t="s">
        <v>32</v>
      </c>
      <c r="E1263" s="4" t="s">
        <v>22</v>
      </c>
      <c r="F1263" s="4" t="s">
        <v>18</v>
      </c>
      <c r="G1263" s="6">
        <v>42</v>
      </c>
      <c r="H1263" s="7">
        <v>78</v>
      </c>
      <c r="I1263" s="8">
        <v>0.01</v>
      </c>
      <c r="J1263" s="7">
        <v>3643.27</v>
      </c>
      <c r="K1263" s="7">
        <v>56.44</v>
      </c>
      <c r="L1263" s="7">
        <v>2370.48</v>
      </c>
      <c r="M1263" s="7">
        <v>496.3</v>
      </c>
    </row>
    <row r="1264" spans="2:13" x14ac:dyDescent="0.3">
      <c r="B1264" s="5">
        <v>45413</v>
      </c>
      <c r="C1264" s="4" t="s">
        <v>31</v>
      </c>
      <c r="D1264" s="4" t="s">
        <v>32</v>
      </c>
      <c r="E1264" s="4" t="s">
        <v>22</v>
      </c>
      <c r="F1264" s="4" t="s">
        <v>19</v>
      </c>
      <c r="G1264" s="6">
        <v>41</v>
      </c>
      <c r="H1264" s="7">
        <v>78</v>
      </c>
      <c r="I1264" s="8">
        <v>0.01</v>
      </c>
      <c r="J1264" s="7">
        <v>3553.16</v>
      </c>
      <c r="K1264" s="7">
        <v>56.66</v>
      </c>
      <c r="L1264" s="7">
        <v>2323.06</v>
      </c>
      <c r="M1264" s="7">
        <v>500.27</v>
      </c>
    </row>
    <row r="1265" spans="2:13" x14ac:dyDescent="0.3">
      <c r="B1265" s="5">
        <v>45413</v>
      </c>
      <c r="C1265" s="4" t="s">
        <v>33</v>
      </c>
      <c r="D1265" s="4" t="s">
        <v>32</v>
      </c>
      <c r="E1265" s="4" t="s">
        <v>16</v>
      </c>
      <c r="F1265" s="4" t="s">
        <v>17</v>
      </c>
      <c r="G1265" s="6">
        <v>544</v>
      </c>
      <c r="H1265" s="7">
        <v>124</v>
      </c>
      <c r="I1265" s="8">
        <v>0</v>
      </c>
      <c r="J1265" s="7">
        <v>67523.460000000006</v>
      </c>
      <c r="K1265" s="7">
        <v>89.28</v>
      </c>
      <c r="L1265" s="7">
        <v>48568.32</v>
      </c>
      <c r="M1265" s="7">
        <v>889.55</v>
      </c>
    </row>
    <row r="1266" spans="2:13" x14ac:dyDescent="0.3">
      <c r="B1266" s="5">
        <v>45413</v>
      </c>
      <c r="C1266" s="4" t="s">
        <v>33</v>
      </c>
      <c r="D1266" s="4" t="s">
        <v>32</v>
      </c>
      <c r="E1266" s="4" t="s">
        <v>16</v>
      </c>
      <c r="F1266" s="4" t="s">
        <v>18</v>
      </c>
      <c r="G1266" s="6">
        <v>200</v>
      </c>
      <c r="H1266" s="7">
        <v>124</v>
      </c>
      <c r="I1266" s="8">
        <v>0</v>
      </c>
      <c r="J1266" s="7">
        <v>24651.4</v>
      </c>
      <c r="K1266" s="7">
        <v>89.46</v>
      </c>
      <c r="L1266" s="7">
        <v>17892</v>
      </c>
      <c r="M1266" s="7">
        <v>671.84</v>
      </c>
    </row>
    <row r="1267" spans="2:13" x14ac:dyDescent="0.3">
      <c r="B1267" s="5">
        <v>45413</v>
      </c>
      <c r="C1267" s="4" t="s">
        <v>33</v>
      </c>
      <c r="D1267" s="4" t="s">
        <v>32</v>
      </c>
      <c r="E1267" s="4" t="s">
        <v>16</v>
      </c>
      <c r="F1267" s="4" t="s">
        <v>19</v>
      </c>
      <c r="G1267" s="6">
        <v>196</v>
      </c>
      <c r="H1267" s="7">
        <v>124</v>
      </c>
      <c r="I1267" s="8">
        <v>0</v>
      </c>
      <c r="J1267" s="7">
        <v>24182.58</v>
      </c>
      <c r="K1267" s="7">
        <v>89.1</v>
      </c>
      <c r="L1267" s="7">
        <v>17463.599999999999</v>
      </c>
      <c r="M1267" s="7">
        <v>779.69</v>
      </c>
    </row>
    <row r="1268" spans="2:13" x14ac:dyDescent="0.3">
      <c r="B1268" s="5">
        <v>45413</v>
      </c>
      <c r="C1268" s="4" t="s">
        <v>33</v>
      </c>
      <c r="D1268" s="4" t="s">
        <v>32</v>
      </c>
      <c r="E1268" s="4" t="s">
        <v>20</v>
      </c>
      <c r="F1268" s="4" t="s">
        <v>17</v>
      </c>
      <c r="G1268" s="6">
        <v>379</v>
      </c>
      <c r="H1268" s="7">
        <v>124</v>
      </c>
      <c r="I1268" s="8">
        <v>0.04</v>
      </c>
      <c r="J1268" s="7">
        <v>39743.58</v>
      </c>
      <c r="K1268" s="7">
        <v>89.1</v>
      </c>
      <c r="L1268" s="7">
        <v>33768.9</v>
      </c>
      <c r="M1268" s="7">
        <v>622.77</v>
      </c>
    </row>
    <row r="1269" spans="2:13" x14ac:dyDescent="0.3">
      <c r="B1269" s="5">
        <v>45413</v>
      </c>
      <c r="C1269" s="4" t="s">
        <v>33</v>
      </c>
      <c r="D1269" s="4" t="s">
        <v>32</v>
      </c>
      <c r="E1269" s="4" t="s">
        <v>20</v>
      </c>
      <c r="F1269" s="4" t="s">
        <v>18</v>
      </c>
      <c r="G1269" s="6">
        <v>142</v>
      </c>
      <c r="H1269" s="7">
        <v>124</v>
      </c>
      <c r="I1269" s="8">
        <v>0.04</v>
      </c>
      <c r="J1269" s="7">
        <v>14934.74</v>
      </c>
      <c r="K1269" s="7">
        <v>89.46</v>
      </c>
      <c r="L1269" s="7">
        <v>12703.32</v>
      </c>
      <c r="M1269" s="7">
        <v>493.42</v>
      </c>
    </row>
    <row r="1270" spans="2:13" x14ac:dyDescent="0.3">
      <c r="B1270" s="5">
        <v>45413</v>
      </c>
      <c r="C1270" s="4" t="s">
        <v>33</v>
      </c>
      <c r="D1270" s="4" t="s">
        <v>32</v>
      </c>
      <c r="E1270" s="4" t="s">
        <v>20</v>
      </c>
      <c r="F1270" s="4" t="s">
        <v>19</v>
      </c>
      <c r="G1270" s="6">
        <v>137</v>
      </c>
      <c r="H1270" s="7">
        <v>124</v>
      </c>
      <c r="I1270" s="8">
        <v>0.01</v>
      </c>
      <c r="J1270" s="7">
        <v>14800.08</v>
      </c>
      <c r="K1270" s="7">
        <v>89.55</v>
      </c>
      <c r="L1270" s="7">
        <v>12268.35</v>
      </c>
      <c r="M1270" s="7">
        <v>532.16</v>
      </c>
    </row>
    <row r="1271" spans="2:13" x14ac:dyDescent="0.3">
      <c r="B1271" s="5">
        <v>45413</v>
      </c>
      <c r="C1271" s="4" t="s">
        <v>33</v>
      </c>
      <c r="D1271" s="4" t="s">
        <v>32</v>
      </c>
      <c r="E1271" s="4" t="s">
        <v>21</v>
      </c>
      <c r="F1271" s="4" t="s">
        <v>17</v>
      </c>
      <c r="G1271" s="6">
        <v>227</v>
      </c>
      <c r="H1271" s="7">
        <v>124</v>
      </c>
      <c r="I1271" s="8">
        <v>0.01</v>
      </c>
      <c r="J1271" s="7">
        <v>26472.55</v>
      </c>
      <c r="K1271" s="7">
        <v>89.37</v>
      </c>
      <c r="L1271" s="7">
        <v>20286.990000000002</v>
      </c>
      <c r="M1271" s="7">
        <v>367.92</v>
      </c>
    </row>
    <row r="1272" spans="2:13" x14ac:dyDescent="0.3">
      <c r="B1272" s="5">
        <v>45413</v>
      </c>
      <c r="C1272" s="4" t="s">
        <v>33</v>
      </c>
      <c r="D1272" s="4" t="s">
        <v>32</v>
      </c>
      <c r="E1272" s="4" t="s">
        <v>21</v>
      </c>
      <c r="F1272" s="4" t="s">
        <v>18</v>
      </c>
      <c r="G1272" s="6">
        <v>81</v>
      </c>
      <c r="H1272" s="7">
        <v>124</v>
      </c>
      <c r="I1272" s="8">
        <v>0</v>
      </c>
      <c r="J1272" s="7">
        <v>9522.7199999999993</v>
      </c>
      <c r="K1272" s="7">
        <v>89.1</v>
      </c>
      <c r="L1272" s="7">
        <v>7217.1</v>
      </c>
      <c r="M1272" s="7">
        <v>268.79000000000002</v>
      </c>
    </row>
    <row r="1273" spans="2:13" x14ac:dyDescent="0.3">
      <c r="B1273" s="5">
        <v>45413</v>
      </c>
      <c r="C1273" s="4" t="s">
        <v>33</v>
      </c>
      <c r="D1273" s="4" t="s">
        <v>32</v>
      </c>
      <c r="E1273" s="4" t="s">
        <v>21</v>
      </c>
      <c r="F1273" s="4" t="s">
        <v>19</v>
      </c>
      <c r="G1273" s="6">
        <v>83</v>
      </c>
      <c r="H1273" s="7">
        <v>124</v>
      </c>
      <c r="I1273" s="8">
        <v>0</v>
      </c>
      <c r="J1273" s="7">
        <v>9767.6200000000008</v>
      </c>
      <c r="K1273" s="7">
        <v>89.19</v>
      </c>
      <c r="L1273" s="7">
        <v>7402.77</v>
      </c>
      <c r="M1273" s="7">
        <v>332.44</v>
      </c>
    </row>
    <row r="1274" spans="2:13" x14ac:dyDescent="0.3">
      <c r="B1274" s="5">
        <v>45413</v>
      </c>
      <c r="C1274" s="4" t="s">
        <v>33</v>
      </c>
      <c r="D1274" s="4" t="s">
        <v>32</v>
      </c>
      <c r="E1274" s="4" t="s">
        <v>22</v>
      </c>
      <c r="F1274" s="4" t="s">
        <v>17</v>
      </c>
      <c r="G1274" s="6">
        <v>104</v>
      </c>
      <c r="H1274" s="7">
        <v>124</v>
      </c>
      <c r="I1274" s="8">
        <v>0</v>
      </c>
      <c r="J1274" s="7">
        <v>14429.08</v>
      </c>
      <c r="K1274" s="7">
        <v>89.37</v>
      </c>
      <c r="L1274" s="7">
        <v>9294.48</v>
      </c>
      <c r="M1274" s="7">
        <v>1027.29</v>
      </c>
    </row>
    <row r="1275" spans="2:13" x14ac:dyDescent="0.3">
      <c r="B1275" s="5">
        <v>45413</v>
      </c>
      <c r="C1275" s="4" t="s">
        <v>33</v>
      </c>
      <c r="D1275" s="4" t="s">
        <v>32</v>
      </c>
      <c r="E1275" s="4" t="s">
        <v>22</v>
      </c>
      <c r="F1275" s="4" t="s">
        <v>18</v>
      </c>
      <c r="G1275" s="6">
        <v>37</v>
      </c>
      <c r="H1275" s="7">
        <v>124</v>
      </c>
      <c r="I1275" s="8">
        <v>0.01</v>
      </c>
      <c r="J1275" s="7">
        <v>5117.8999999999996</v>
      </c>
      <c r="K1275" s="7">
        <v>89.1</v>
      </c>
      <c r="L1275" s="7">
        <v>3296.7</v>
      </c>
      <c r="M1275" s="7">
        <v>436.34</v>
      </c>
    </row>
    <row r="1276" spans="2:13" x14ac:dyDescent="0.3">
      <c r="B1276" s="5">
        <v>45413</v>
      </c>
      <c r="C1276" s="4" t="s">
        <v>33</v>
      </c>
      <c r="D1276" s="4" t="s">
        <v>32</v>
      </c>
      <c r="E1276" s="4" t="s">
        <v>22</v>
      </c>
      <c r="F1276" s="4" t="s">
        <v>19</v>
      </c>
      <c r="G1276" s="6">
        <v>37</v>
      </c>
      <c r="H1276" s="7">
        <v>124</v>
      </c>
      <c r="I1276" s="8">
        <v>0</v>
      </c>
      <c r="J1276" s="7">
        <v>5118.0200000000004</v>
      </c>
      <c r="K1276" s="7">
        <v>89.1</v>
      </c>
      <c r="L1276" s="7">
        <v>3296.7</v>
      </c>
      <c r="M1276" s="7">
        <v>465.22</v>
      </c>
    </row>
    <row r="1277" spans="2:13" x14ac:dyDescent="0.3">
      <c r="B1277" s="5">
        <v>45413</v>
      </c>
      <c r="C1277" s="4" t="s">
        <v>34</v>
      </c>
      <c r="D1277" s="4" t="s">
        <v>32</v>
      </c>
      <c r="E1277" s="4" t="s">
        <v>16</v>
      </c>
      <c r="F1277" s="4" t="s">
        <v>17</v>
      </c>
      <c r="G1277" s="6">
        <v>476</v>
      </c>
      <c r="H1277" s="7">
        <v>96</v>
      </c>
      <c r="I1277" s="8">
        <v>0.01</v>
      </c>
      <c r="J1277" s="7">
        <v>45512.26</v>
      </c>
      <c r="K1277" s="7">
        <v>68.709999999999994</v>
      </c>
      <c r="L1277" s="7">
        <v>32705.96</v>
      </c>
      <c r="M1277" s="7">
        <v>760.08</v>
      </c>
    </row>
    <row r="1278" spans="2:13" x14ac:dyDescent="0.3">
      <c r="B1278" s="5">
        <v>45413</v>
      </c>
      <c r="C1278" s="4" t="s">
        <v>34</v>
      </c>
      <c r="D1278" s="4" t="s">
        <v>32</v>
      </c>
      <c r="E1278" s="4" t="s">
        <v>16</v>
      </c>
      <c r="F1278" s="4" t="s">
        <v>18</v>
      </c>
      <c r="G1278" s="6">
        <v>169</v>
      </c>
      <c r="H1278" s="7">
        <v>96</v>
      </c>
      <c r="I1278" s="8">
        <v>0.01</v>
      </c>
      <c r="J1278" s="7">
        <v>15916.72</v>
      </c>
      <c r="K1278" s="7">
        <v>68.78</v>
      </c>
      <c r="L1278" s="7">
        <v>11623.82</v>
      </c>
      <c r="M1278" s="7">
        <v>590.11</v>
      </c>
    </row>
    <row r="1279" spans="2:13" x14ac:dyDescent="0.3">
      <c r="B1279" s="5">
        <v>45413</v>
      </c>
      <c r="C1279" s="4" t="s">
        <v>34</v>
      </c>
      <c r="D1279" s="4" t="s">
        <v>32</v>
      </c>
      <c r="E1279" s="4" t="s">
        <v>16</v>
      </c>
      <c r="F1279" s="4" t="s">
        <v>19</v>
      </c>
      <c r="G1279" s="6">
        <v>175</v>
      </c>
      <c r="H1279" s="7">
        <v>96</v>
      </c>
      <c r="I1279" s="8">
        <v>0</v>
      </c>
      <c r="J1279" s="7">
        <v>16799.93</v>
      </c>
      <c r="K1279" s="7">
        <v>68.5</v>
      </c>
      <c r="L1279" s="7">
        <v>11987.5</v>
      </c>
      <c r="M1279" s="7">
        <v>698.88</v>
      </c>
    </row>
    <row r="1280" spans="2:13" x14ac:dyDescent="0.3">
      <c r="B1280" s="5">
        <v>45413</v>
      </c>
      <c r="C1280" s="4" t="s">
        <v>34</v>
      </c>
      <c r="D1280" s="4" t="s">
        <v>32</v>
      </c>
      <c r="E1280" s="4" t="s">
        <v>20</v>
      </c>
      <c r="F1280" s="4" t="s">
        <v>17</v>
      </c>
      <c r="G1280" s="6">
        <v>312</v>
      </c>
      <c r="H1280" s="7">
        <v>96</v>
      </c>
      <c r="I1280" s="8">
        <v>0</v>
      </c>
      <c r="J1280" s="7">
        <v>26147.32</v>
      </c>
      <c r="K1280" s="7">
        <v>68.849999999999994</v>
      </c>
      <c r="L1280" s="7">
        <v>21481.200000000001</v>
      </c>
      <c r="M1280" s="7">
        <v>497.2</v>
      </c>
    </row>
    <row r="1281" spans="2:13" x14ac:dyDescent="0.3">
      <c r="B1281" s="5">
        <v>45413</v>
      </c>
      <c r="C1281" s="4" t="s">
        <v>34</v>
      </c>
      <c r="D1281" s="4" t="s">
        <v>32</v>
      </c>
      <c r="E1281" s="4" t="s">
        <v>20</v>
      </c>
      <c r="F1281" s="4" t="s">
        <v>18</v>
      </c>
      <c r="G1281" s="6">
        <v>113</v>
      </c>
      <c r="H1281" s="7">
        <v>96</v>
      </c>
      <c r="I1281" s="8">
        <v>0.03</v>
      </c>
      <c r="J1281" s="7">
        <v>9251.11</v>
      </c>
      <c r="K1281" s="7">
        <v>68.569999999999993</v>
      </c>
      <c r="L1281" s="7">
        <v>7748.41</v>
      </c>
      <c r="M1281" s="7">
        <v>382.66</v>
      </c>
    </row>
    <row r="1282" spans="2:13" x14ac:dyDescent="0.3">
      <c r="B1282" s="5">
        <v>45413</v>
      </c>
      <c r="C1282" s="4" t="s">
        <v>34</v>
      </c>
      <c r="D1282" s="4" t="s">
        <v>32</v>
      </c>
      <c r="E1282" s="4" t="s">
        <v>20</v>
      </c>
      <c r="F1282" s="4" t="s">
        <v>19</v>
      </c>
      <c r="G1282" s="6">
        <v>117</v>
      </c>
      <c r="H1282" s="7">
        <v>96</v>
      </c>
      <c r="I1282" s="8">
        <v>0.02</v>
      </c>
      <c r="J1282" s="7">
        <v>9706.41</v>
      </c>
      <c r="K1282" s="7">
        <v>68.430000000000007</v>
      </c>
      <c r="L1282" s="7">
        <v>8006.31</v>
      </c>
      <c r="M1282" s="7">
        <v>453.56</v>
      </c>
    </row>
    <row r="1283" spans="2:13" x14ac:dyDescent="0.3">
      <c r="B1283" s="5">
        <v>45413</v>
      </c>
      <c r="C1283" s="4" t="s">
        <v>34</v>
      </c>
      <c r="D1283" s="4" t="s">
        <v>32</v>
      </c>
      <c r="E1283" s="4" t="s">
        <v>21</v>
      </c>
      <c r="F1283" s="4" t="s">
        <v>17</v>
      </c>
      <c r="G1283" s="6">
        <v>193</v>
      </c>
      <c r="H1283" s="7">
        <v>96</v>
      </c>
      <c r="I1283" s="8">
        <v>0.01</v>
      </c>
      <c r="J1283" s="7">
        <v>17372.78</v>
      </c>
      <c r="K1283" s="7">
        <v>68.849999999999994</v>
      </c>
      <c r="L1283" s="7">
        <v>13288.05</v>
      </c>
      <c r="M1283" s="7">
        <v>305.39999999999998</v>
      </c>
    </row>
    <row r="1284" spans="2:13" x14ac:dyDescent="0.3">
      <c r="B1284" s="5">
        <v>45413</v>
      </c>
      <c r="C1284" s="4" t="s">
        <v>34</v>
      </c>
      <c r="D1284" s="4" t="s">
        <v>32</v>
      </c>
      <c r="E1284" s="4" t="s">
        <v>21</v>
      </c>
      <c r="F1284" s="4" t="s">
        <v>18</v>
      </c>
      <c r="G1284" s="6">
        <v>66</v>
      </c>
      <c r="H1284" s="7">
        <v>96</v>
      </c>
      <c r="I1284" s="8">
        <v>0</v>
      </c>
      <c r="J1284" s="7">
        <v>6019.18</v>
      </c>
      <c r="K1284" s="7">
        <v>68.569999999999993</v>
      </c>
      <c r="L1284" s="7">
        <v>4525.62</v>
      </c>
      <c r="M1284" s="7">
        <v>226.87</v>
      </c>
    </row>
    <row r="1285" spans="2:13" x14ac:dyDescent="0.3">
      <c r="B1285" s="5">
        <v>45413</v>
      </c>
      <c r="C1285" s="4" t="s">
        <v>34</v>
      </c>
      <c r="D1285" s="4" t="s">
        <v>32</v>
      </c>
      <c r="E1285" s="4" t="s">
        <v>21</v>
      </c>
      <c r="F1285" s="4" t="s">
        <v>19</v>
      </c>
      <c r="G1285" s="6">
        <v>70</v>
      </c>
      <c r="H1285" s="7">
        <v>96</v>
      </c>
      <c r="I1285" s="8">
        <v>0.01</v>
      </c>
      <c r="J1285" s="7">
        <v>6371.08</v>
      </c>
      <c r="K1285" s="7">
        <v>68.849999999999994</v>
      </c>
      <c r="L1285" s="7">
        <v>4819.5</v>
      </c>
      <c r="M1285" s="7">
        <v>275.18</v>
      </c>
    </row>
    <row r="1286" spans="2:13" x14ac:dyDescent="0.3">
      <c r="B1286" s="5">
        <v>45413</v>
      </c>
      <c r="C1286" s="4" t="s">
        <v>34</v>
      </c>
      <c r="D1286" s="4" t="s">
        <v>32</v>
      </c>
      <c r="E1286" s="4" t="s">
        <v>22</v>
      </c>
      <c r="F1286" s="4" t="s">
        <v>17</v>
      </c>
      <c r="G1286" s="6">
        <v>80</v>
      </c>
      <c r="H1286" s="7">
        <v>96</v>
      </c>
      <c r="I1286" s="8">
        <v>0.01</v>
      </c>
      <c r="J1286" s="7">
        <v>8464.39</v>
      </c>
      <c r="K1286" s="7">
        <v>68.64</v>
      </c>
      <c r="L1286" s="7">
        <v>5491.2</v>
      </c>
      <c r="M1286" s="7">
        <v>787.8</v>
      </c>
    </row>
    <row r="1287" spans="2:13" x14ac:dyDescent="0.3">
      <c r="B1287" s="5">
        <v>45413</v>
      </c>
      <c r="C1287" s="4" t="s">
        <v>34</v>
      </c>
      <c r="D1287" s="4" t="s">
        <v>32</v>
      </c>
      <c r="E1287" s="4" t="s">
        <v>22</v>
      </c>
      <c r="F1287" s="4" t="s">
        <v>18</v>
      </c>
      <c r="G1287" s="6">
        <v>30</v>
      </c>
      <c r="H1287" s="7">
        <v>96</v>
      </c>
      <c r="I1287" s="8">
        <v>0.01</v>
      </c>
      <c r="J1287" s="7">
        <v>3190.03</v>
      </c>
      <c r="K1287" s="7">
        <v>68.849999999999994</v>
      </c>
      <c r="L1287" s="7">
        <v>2065.5</v>
      </c>
      <c r="M1287" s="7">
        <v>353.07</v>
      </c>
    </row>
    <row r="1288" spans="2:13" x14ac:dyDescent="0.3">
      <c r="B1288" s="5">
        <v>45413</v>
      </c>
      <c r="C1288" s="4" t="s">
        <v>34</v>
      </c>
      <c r="D1288" s="4" t="s">
        <v>32</v>
      </c>
      <c r="E1288" s="4" t="s">
        <v>22</v>
      </c>
      <c r="F1288" s="4" t="s">
        <v>19</v>
      </c>
      <c r="G1288" s="6">
        <v>31</v>
      </c>
      <c r="H1288" s="7">
        <v>96</v>
      </c>
      <c r="I1288" s="8">
        <v>0.01</v>
      </c>
      <c r="J1288" s="7">
        <v>3296.54</v>
      </c>
      <c r="K1288" s="7">
        <v>68.78</v>
      </c>
      <c r="L1288" s="7">
        <v>2132.1799999999998</v>
      </c>
      <c r="M1288" s="7">
        <v>395.55</v>
      </c>
    </row>
    <row r="1289" spans="2:13" x14ac:dyDescent="0.3">
      <c r="B1289" s="5">
        <v>45413</v>
      </c>
      <c r="C1289" s="4" t="s">
        <v>35</v>
      </c>
      <c r="D1289" s="4" t="s">
        <v>32</v>
      </c>
      <c r="E1289" s="4" t="s">
        <v>16</v>
      </c>
      <c r="F1289" s="4" t="s">
        <v>17</v>
      </c>
      <c r="G1289" s="6">
        <v>107</v>
      </c>
      <c r="H1289" s="7">
        <v>188</v>
      </c>
      <c r="I1289" s="8">
        <v>0.01</v>
      </c>
      <c r="J1289" s="7">
        <v>20075.29</v>
      </c>
      <c r="K1289" s="7">
        <v>131.99</v>
      </c>
      <c r="L1289" s="7">
        <v>14122.93</v>
      </c>
      <c r="M1289" s="7">
        <v>172.4</v>
      </c>
    </row>
    <row r="1290" spans="2:13" x14ac:dyDescent="0.3">
      <c r="B1290" s="5">
        <v>45413</v>
      </c>
      <c r="C1290" s="4" t="s">
        <v>35</v>
      </c>
      <c r="D1290" s="4" t="s">
        <v>32</v>
      </c>
      <c r="E1290" s="4" t="s">
        <v>16</v>
      </c>
      <c r="F1290" s="4" t="s">
        <v>18</v>
      </c>
      <c r="G1290" s="6">
        <v>41</v>
      </c>
      <c r="H1290" s="7">
        <v>188</v>
      </c>
      <c r="I1290" s="8">
        <v>0.01</v>
      </c>
      <c r="J1290" s="7">
        <v>7615.75</v>
      </c>
      <c r="K1290" s="7">
        <v>131.47</v>
      </c>
      <c r="L1290" s="7">
        <v>5390.27</v>
      </c>
      <c r="M1290" s="7">
        <v>140.65</v>
      </c>
    </row>
    <row r="1291" spans="2:13" x14ac:dyDescent="0.3">
      <c r="B1291" s="5">
        <v>45413</v>
      </c>
      <c r="C1291" s="4" t="s">
        <v>35</v>
      </c>
      <c r="D1291" s="4" t="s">
        <v>32</v>
      </c>
      <c r="E1291" s="4" t="s">
        <v>16</v>
      </c>
      <c r="F1291" s="4" t="s">
        <v>19</v>
      </c>
      <c r="G1291" s="6">
        <v>40</v>
      </c>
      <c r="H1291" s="7">
        <v>188</v>
      </c>
      <c r="I1291" s="8">
        <v>0.01</v>
      </c>
      <c r="J1291" s="7">
        <v>7437.49</v>
      </c>
      <c r="K1291" s="7">
        <v>131.21</v>
      </c>
      <c r="L1291" s="7">
        <v>5248.4</v>
      </c>
      <c r="M1291" s="7">
        <v>153.35</v>
      </c>
    </row>
    <row r="1292" spans="2:13" x14ac:dyDescent="0.3">
      <c r="B1292" s="5">
        <v>45413</v>
      </c>
      <c r="C1292" s="4" t="s">
        <v>35</v>
      </c>
      <c r="D1292" s="4" t="s">
        <v>32</v>
      </c>
      <c r="E1292" s="4" t="s">
        <v>20</v>
      </c>
      <c r="F1292" s="4" t="s">
        <v>17</v>
      </c>
      <c r="G1292" s="6">
        <v>73</v>
      </c>
      <c r="H1292" s="7">
        <v>188</v>
      </c>
      <c r="I1292" s="8">
        <v>0.04</v>
      </c>
      <c r="J1292" s="7">
        <v>11677.73</v>
      </c>
      <c r="K1292" s="7">
        <v>131.6</v>
      </c>
      <c r="L1292" s="7">
        <v>9606.7999999999993</v>
      </c>
      <c r="M1292" s="7">
        <v>115.4</v>
      </c>
    </row>
    <row r="1293" spans="2:13" x14ac:dyDescent="0.3">
      <c r="B1293" s="5">
        <v>45413</v>
      </c>
      <c r="C1293" s="4" t="s">
        <v>35</v>
      </c>
      <c r="D1293" s="4" t="s">
        <v>32</v>
      </c>
      <c r="E1293" s="4" t="s">
        <v>20</v>
      </c>
      <c r="F1293" s="4" t="s">
        <v>18</v>
      </c>
      <c r="G1293" s="6">
        <v>25</v>
      </c>
      <c r="H1293" s="7">
        <v>188</v>
      </c>
      <c r="I1293" s="8">
        <v>0.04</v>
      </c>
      <c r="J1293" s="7">
        <v>3991.24</v>
      </c>
      <c r="K1293" s="7">
        <v>131.72999999999999</v>
      </c>
      <c r="L1293" s="7">
        <v>3293.25</v>
      </c>
      <c r="M1293" s="7">
        <v>84.49</v>
      </c>
    </row>
    <row r="1294" spans="2:13" x14ac:dyDescent="0.3">
      <c r="B1294" s="5">
        <v>45413</v>
      </c>
      <c r="C1294" s="4" t="s">
        <v>35</v>
      </c>
      <c r="D1294" s="4" t="s">
        <v>32</v>
      </c>
      <c r="E1294" s="4" t="s">
        <v>20</v>
      </c>
      <c r="F1294" s="4" t="s">
        <v>19</v>
      </c>
      <c r="G1294" s="6">
        <v>26</v>
      </c>
      <c r="H1294" s="7">
        <v>188</v>
      </c>
      <c r="I1294" s="8">
        <v>0</v>
      </c>
      <c r="J1294" s="7">
        <v>4297.1400000000003</v>
      </c>
      <c r="K1294" s="7">
        <v>131.47</v>
      </c>
      <c r="L1294" s="7">
        <v>3418.22</v>
      </c>
      <c r="M1294" s="7">
        <v>101.3</v>
      </c>
    </row>
    <row r="1295" spans="2:13" x14ac:dyDescent="0.3">
      <c r="B1295" s="5">
        <v>45413</v>
      </c>
      <c r="C1295" s="4" t="s">
        <v>35</v>
      </c>
      <c r="D1295" s="4" t="s">
        <v>32</v>
      </c>
      <c r="E1295" s="4" t="s">
        <v>21</v>
      </c>
      <c r="F1295" s="4" t="s">
        <v>17</v>
      </c>
      <c r="G1295" s="6">
        <v>42</v>
      </c>
      <c r="H1295" s="7">
        <v>188</v>
      </c>
      <c r="I1295" s="8">
        <v>0.01</v>
      </c>
      <c r="J1295" s="7">
        <v>7433.79</v>
      </c>
      <c r="K1295" s="7">
        <v>131.21</v>
      </c>
      <c r="L1295" s="7">
        <v>5510.82</v>
      </c>
      <c r="M1295" s="7">
        <v>66.260000000000005</v>
      </c>
    </row>
    <row r="1296" spans="2:13" x14ac:dyDescent="0.3">
      <c r="B1296" s="5">
        <v>45413</v>
      </c>
      <c r="C1296" s="4" t="s">
        <v>35</v>
      </c>
      <c r="D1296" s="4" t="s">
        <v>32</v>
      </c>
      <c r="E1296" s="4" t="s">
        <v>21</v>
      </c>
      <c r="F1296" s="4" t="s">
        <v>18</v>
      </c>
      <c r="G1296" s="6">
        <v>16</v>
      </c>
      <c r="H1296" s="7">
        <v>188</v>
      </c>
      <c r="I1296" s="8">
        <v>0.01</v>
      </c>
      <c r="J1296" s="7">
        <v>2851.82</v>
      </c>
      <c r="K1296" s="7">
        <v>131.21</v>
      </c>
      <c r="L1296" s="7">
        <v>2099.36</v>
      </c>
      <c r="M1296" s="7">
        <v>54.13</v>
      </c>
    </row>
    <row r="1297" spans="2:13" x14ac:dyDescent="0.3">
      <c r="B1297" s="5">
        <v>45413</v>
      </c>
      <c r="C1297" s="4" t="s">
        <v>35</v>
      </c>
      <c r="D1297" s="4" t="s">
        <v>32</v>
      </c>
      <c r="E1297" s="4" t="s">
        <v>21</v>
      </c>
      <c r="F1297" s="4" t="s">
        <v>19</v>
      </c>
      <c r="G1297" s="6">
        <v>16</v>
      </c>
      <c r="H1297" s="7">
        <v>188</v>
      </c>
      <c r="I1297" s="8">
        <v>0</v>
      </c>
      <c r="J1297" s="7">
        <v>2846.18</v>
      </c>
      <c r="K1297" s="7">
        <v>131.6</v>
      </c>
      <c r="L1297" s="7">
        <v>2105.6</v>
      </c>
      <c r="M1297" s="7">
        <v>61.21</v>
      </c>
    </row>
    <row r="1298" spans="2:13" x14ac:dyDescent="0.3">
      <c r="B1298" s="5">
        <v>45413</v>
      </c>
      <c r="C1298" s="4" t="s">
        <v>35</v>
      </c>
      <c r="D1298" s="4" t="s">
        <v>32</v>
      </c>
      <c r="E1298" s="4" t="s">
        <v>22</v>
      </c>
      <c r="F1298" s="4" t="s">
        <v>17</v>
      </c>
      <c r="G1298" s="6">
        <v>20</v>
      </c>
      <c r="H1298" s="7">
        <v>188</v>
      </c>
      <c r="I1298" s="8">
        <v>0.01</v>
      </c>
      <c r="J1298" s="7">
        <v>4173.38</v>
      </c>
      <c r="K1298" s="7">
        <v>131.6</v>
      </c>
      <c r="L1298" s="7">
        <v>2632</v>
      </c>
      <c r="M1298" s="7">
        <v>201.19</v>
      </c>
    </row>
    <row r="1299" spans="2:13" x14ac:dyDescent="0.3">
      <c r="B1299" s="5">
        <v>45413</v>
      </c>
      <c r="C1299" s="4" t="s">
        <v>35</v>
      </c>
      <c r="D1299" s="4" t="s">
        <v>32</v>
      </c>
      <c r="E1299" s="4" t="s">
        <v>22</v>
      </c>
      <c r="F1299" s="4" t="s">
        <v>18</v>
      </c>
      <c r="G1299" s="6">
        <v>7</v>
      </c>
      <c r="H1299" s="7">
        <v>188</v>
      </c>
      <c r="I1299" s="8">
        <v>0.01</v>
      </c>
      <c r="J1299" s="7">
        <v>1451.86</v>
      </c>
      <c r="K1299" s="7">
        <v>131.47</v>
      </c>
      <c r="L1299" s="7">
        <v>920.29</v>
      </c>
      <c r="M1299" s="7">
        <v>83.38</v>
      </c>
    </row>
    <row r="1300" spans="2:13" x14ac:dyDescent="0.3">
      <c r="B1300" s="5">
        <v>45413</v>
      </c>
      <c r="C1300" s="4" t="s">
        <v>35</v>
      </c>
      <c r="D1300" s="4" t="s">
        <v>32</v>
      </c>
      <c r="E1300" s="4" t="s">
        <v>22</v>
      </c>
      <c r="F1300" s="4" t="s">
        <v>19</v>
      </c>
      <c r="G1300" s="6">
        <v>7</v>
      </c>
      <c r="H1300" s="7">
        <v>188</v>
      </c>
      <c r="I1300" s="8">
        <v>0</v>
      </c>
      <c r="J1300" s="7">
        <v>1468.03</v>
      </c>
      <c r="K1300" s="7">
        <v>131.47</v>
      </c>
      <c r="L1300" s="7">
        <v>920.29</v>
      </c>
      <c r="M1300" s="7">
        <v>86.28</v>
      </c>
    </row>
    <row r="1301" spans="2:13" x14ac:dyDescent="0.3">
      <c r="B1301" s="5">
        <v>45413</v>
      </c>
      <c r="C1301" s="4" t="s">
        <v>36</v>
      </c>
      <c r="D1301" s="4" t="s">
        <v>37</v>
      </c>
      <c r="E1301" s="4" t="s">
        <v>16</v>
      </c>
      <c r="F1301" s="4" t="s">
        <v>17</v>
      </c>
      <c r="G1301" s="6">
        <v>360</v>
      </c>
      <c r="H1301" s="7">
        <v>176</v>
      </c>
      <c r="I1301" s="8">
        <v>0.01</v>
      </c>
      <c r="J1301" s="7">
        <v>63168.78</v>
      </c>
      <c r="K1301" s="7">
        <v>132.47999999999999</v>
      </c>
      <c r="L1301" s="7">
        <v>47692.800000000003</v>
      </c>
      <c r="M1301" s="7">
        <v>576</v>
      </c>
    </row>
    <row r="1302" spans="2:13" x14ac:dyDescent="0.3">
      <c r="B1302" s="5">
        <v>45413</v>
      </c>
      <c r="C1302" s="4" t="s">
        <v>36</v>
      </c>
      <c r="D1302" s="4" t="s">
        <v>37</v>
      </c>
      <c r="E1302" s="4" t="s">
        <v>16</v>
      </c>
      <c r="F1302" s="4" t="s">
        <v>18</v>
      </c>
      <c r="G1302" s="6">
        <v>125</v>
      </c>
      <c r="H1302" s="7">
        <v>176</v>
      </c>
      <c r="I1302" s="8">
        <v>0</v>
      </c>
      <c r="J1302" s="7">
        <v>21999.65</v>
      </c>
      <c r="K1302" s="7">
        <v>132.75</v>
      </c>
      <c r="L1302" s="7">
        <v>16593.75</v>
      </c>
      <c r="M1302" s="7">
        <v>429.25</v>
      </c>
    </row>
    <row r="1303" spans="2:13" x14ac:dyDescent="0.3">
      <c r="B1303" s="5">
        <v>45413</v>
      </c>
      <c r="C1303" s="4" t="s">
        <v>36</v>
      </c>
      <c r="D1303" s="4" t="s">
        <v>37</v>
      </c>
      <c r="E1303" s="4" t="s">
        <v>16</v>
      </c>
      <c r="F1303" s="4" t="s">
        <v>19</v>
      </c>
      <c r="G1303" s="6">
        <v>132</v>
      </c>
      <c r="H1303" s="7">
        <v>176</v>
      </c>
      <c r="I1303" s="8">
        <v>0</v>
      </c>
      <c r="J1303" s="7">
        <v>23139.16</v>
      </c>
      <c r="K1303" s="7">
        <v>133.28</v>
      </c>
      <c r="L1303" s="7">
        <v>17592.96</v>
      </c>
      <c r="M1303" s="7">
        <v>525.61</v>
      </c>
    </row>
    <row r="1304" spans="2:13" x14ac:dyDescent="0.3">
      <c r="B1304" s="5">
        <v>45413</v>
      </c>
      <c r="C1304" s="4" t="s">
        <v>36</v>
      </c>
      <c r="D1304" s="4" t="s">
        <v>37</v>
      </c>
      <c r="E1304" s="4" t="s">
        <v>20</v>
      </c>
      <c r="F1304" s="4" t="s">
        <v>17</v>
      </c>
      <c r="G1304" s="6">
        <v>251</v>
      </c>
      <c r="H1304" s="7">
        <v>176</v>
      </c>
      <c r="I1304" s="8">
        <v>0.03</v>
      </c>
      <c r="J1304" s="7">
        <v>37820.44</v>
      </c>
      <c r="K1304" s="7">
        <v>133.28</v>
      </c>
      <c r="L1304" s="7">
        <v>33453.279999999999</v>
      </c>
      <c r="M1304" s="7">
        <v>408.83</v>
      </c>
    </row>
    <row r="1305" spans="2:13" x14ac:dyDescent="0.3">
      <c r="B1305" s="5">
        <v>45413</v>
      </c>
      <c r="C1305" s="4" t="s">
        <v>36</v>
      </c>
      <c r="D1305" s="4" t="s">
        <v>37</v>
      </c>
      <c r="E1305" s="4" t="s">
        <v>20</v>
      </c>
      <c r="F1305" s="4" t="s">
        <v>18</v>
      </c>
      <c r="G1305" s="6">
        <v>84</v>
      </c>
      <c r="H1305" s="7">
        <v>176</v>
      </c>
      <c r="I1305" s="8">
        <v>0.03</v>
      </c>
      <c r="J1305" s="7">
        <v>12633.65</v>
      </c>
      <c r="K1305" s="7">
        <v>132.75</v>
      </c>
      <c r="L1305" s="7">
        <v>11151</v>
      </c>
      <c r="M1305" s="7">
        <v>291.88</v>
      </c>
    </row>
    <row r="1306" spans="2:13" x14ac:dyDescent="0.3">
      <c r="B1306" s="5">
        <v>45413</v>
      </c>
      <c r="C1306" s="4" t="s">
        <v>36</v>
      </c>
      <c r="D1306" s="4" t="s">
        <v>37</v>
      </c>
      <c r="E1306" s="4" t="s">
        <v>20</v>
      </c>
      <c r="F1306" s="4" t="s">
        <v>19</v>
      </c>
      <c r="G1306" s="6">
        <v>86</v>
      </c>
      <c r="H1306" s="7">
        <v>176</v>
      </c>
      <c r="I1306" s="8">
        <v>0.04</v>
      </c>
      <c r="J1306" s="7">
        <v>12840.17</v>
      </c>
      <c r="K1306" s="7">
        <v>132.75</v>
      </c>
      <c r="L1306" s="7">
        <v>11416.5</v>
      </c>
      <c r="M1306" s="7">
        <v>340.1</v>
      </c>
    </row>
    <row r="1307" spans="2:13" x14ac:dyDescent="0.3">
      <c r="B1307" s="5">
        <v>45413</v>
      </c>
      <c r="C1307" s="4" t="s">
        <v>36</v>
      </c>
      <c r="D1307" s="4" t="s">
        <v>37</v>
      </c>
      <c r="E1307" s="4" t="s">
        <v>21</v>
      </c>
      <c r="F1307" s="4" t="s">
        <v>17</v>
      </c>
      <c r="G1307" s="6">
        <v>141</v>
      </c>
      <c r="H1307" s="7">
        <v>176</v>
      </c>
      <c r="I1307" s="8">
        <v>0</v>
      </c>
      <c r="J1307" s="7">
        <v>23551.62</v>
      </c>
      <c r="K1307" s="7">
        <v>133.01</v>
      </c>
      <c r="L1307" s="7">
        <v>18754.41</v>
      </c>
      <c r="M1307" s="7">
        <v>221.09</v>
      </c>
    </row>
    <row r="1308" spans="2:13" x14ac:dyDescent="0.3">
      <c r="B1308" s="5">
        <v>45413</v>
      </c>
      <c r="C1308" s="4" t="s">
        <v>36</v>
      </c>
      <c r="D1308" s="4" t="s">
        <v>37</v>
      </c>
      <c r="E1308" s="4" t="s">
        <v>21</v>
      </c>
      <c r="F1308" s="4" t="s">
        <v>18</v>
      </c>
      <c r="G1308" s="6">
        <v>55</v>
      </c>
      <c r="H1308" s="7">
        <v>176</v>
      </c>
      <c r="I1308" s="8">
        <v>0.01</v>
      </c>
      <c r="J1308" s="7">
        <v>9095.1</v>
      </c>
      <c r="K1308" s="7">
        <v>132.61000000000001</v>
      </c>
      <c r="L1308" s="7">
        <v>7293.55</v>
      </c>
      <c r="M1308" s="7">
        <v>188.12</v>
      </c>
    </row>
    <row r="1309" spans="2:13" x14ac:dyDescent="0.3">
      <c r="B1309" s="5">
        <v>45413</v>
      </c>
      <c r="C1309" s="4" t="s">
        <v>36</v>
      </c>
      <c r="D1309" s="4" t="s">
        <v>37</v>
      </c>
      <c r="E1309" s="4" t="s">
        <v>21</v>
      </c>
      <c r="F1309" s="4" t="s">
        <v>19</v>
      </c>
      <c r="G1309" s="6">
        <v>52</v>
      </c>
      <c r="H1309" s="7">
        <v>176</v>
      </c>
      <c r="I1309" s="8">
        <v>0.01</v>
      </c>
      <c r="J1309" s="7">
        <v>8624.91</v>
      </c>
      <c r="K1309" s="7">
        <v>133.01</v>
      </c>
      <c r="L1309" s="7">
        <v>6916.52</v>
      </c>
      <c r="M1309" s="7">
        <v>207.87</v>
      </c>
    </row>
    <row r="1310" spans="2:13" x14ac:dyDescent="0.3">
      <c r="B1310" s="5">
        <v>45413</v>
      </c>
      <c r="C1310" s="4" t="s">
        <v>36</v>
      </c>
      <c r="D1310" s="4" t="s">
        <v>37</v>
      </c>
      <c r="E1310" s="4" t="s">
        <v>22</v>
      </c>
      <c r="F1310" s="4" t="s">
        <v>17</v>
      </c>
      <c r="G1310" s="6">
        <v>67</v>
      </c>
      <c r="H1310" s="7">
        <v>176</v>
      </c>
      <c r="I1310" s="8">
        <v>0.01</v>
      </c>
      <c r="J1310" s="7">
        <v>13009.12</v>
      </c>
      <c r="K1310" s="7">
        <v>132.61000000000001</v>
      </c>
      <c r="L1310" s="7">
        <v>8884.8700000000008</v>
      </c>
      <c r="M1310" s="7">
        <v>672.64</v>
      </c>
    </row>
    <row r="1311" spans="2:13" x14ac:dyDescent="0.3">
      <c r="B1311" s="5">
        <v>45413</v>
      </c>
      <c r="C1311" s="4" t="s">
        <v>36</v>
      </c>
      <c r="D1311" s="4" t="s">
        <v>37</v>
      </c>
      <c r="E1311" s="4" t="s">
        <v>22</v>
      </c>
      <c r="F1311" s="4" t="s">
        <v>18</v>
      </c>
      <c r="G1311" s="6">
        <v>22</v>
      </c>
      <c r="H1311" s="7">
        <v>176</v>
      </c>
      <c r="I1311" s="8">
        <v>0.01</v>
      </c>
      <c r="J1311" s="7">
        <v>4310.62</v>
      </c>
      <c r="K1311" s="7">
        <v>133.01</v>
      </c>
      <c r="L1311" s="7">
        <v>2926.22</v>
      </c>
      <c r="M1311" s="7">
        <v>267.04000000000002</v>
      </c>
    </row>
    <row r="1312" spans="2:13" x14ac:dyDescent="0.3">
      <c r="B1312" s="5">
        <v>45413</v>
      </c>
      <c r="C1312" s="4" t="s">
        <v>36</v>
      </c>
      <c r="D1312" s="4" t="s">
        <v>37</v>
      </c>
      <c r="E1312" s="4" t="s">
        <v>22</v>
      </c>
      <c r="F1312" s="4" t="s">
        <v>19</v>
      </c>
      <c r="G1312" s="6">
        <v>23</v>
      </c>
      <c r="H1312" s="7">
        <v>176</v>
      </c>
      <c r="I1312" s="8">
        <v>0</v>
      </c>
      <c r="J1312" s="7">
        <v>4520.17</v>
      </c>
      <c r="K1312" s="7">
        <v>133.28</v>
      </c>
      <c r="L1312" s="7">
        <v>3065.44</v>
      </c>
      <c r="M1312" s="7">
        <v>290.89999999999998</v>
      </c>
    </row>
    <row r="1313" spans="2:13" x14ac:dyDescent="0.3">
      <c r="B1313" s="5">
        <v>45413</v>
      </c>
      <c r="C1313" s="4" t="s">
        <v>38</v>
      </c>
      <c r="D1313" s="4" t="s">
        <v>37</v>
      </c>
      <c r="E1313" s="4" t="s">
        <v>16</v>
      </c>
      <c r="F1313" s="4" t="s">
        <v>17</v>
      </c>
      <c r="G1313" s="6">
        <v>152</v>
      </c>
      <c r="H1313" s="7">
        <v>214</v>
      </c>
      <c r="I1313" s="8">
        <v>0.01</v>
      </c>
      <c r="J1313" s="7">
        <v>32396.85</v>
      </c>
      <c r="K1313" s="7">
        <v>160.82</v>
      </c>
      <c r="L1313" s="7">
        <v>24444.639999999999</v>
      </c>
      <c r="M1313" s="7">
        <v>249.77</v>
      </c>
    </row>
    <row r="1314" spans="2:13" x14ac:dyDescent="0.3">
      <c r="B1314" s="5">
        <v>45413</v>
      </c>
      <c r="C1314" s="4" t="s">
        <v>38</v>
      </c>
      <c r="D1314" s="4" t="s">
        <v>37</v>
      </c>
      <c r="E1314" s="4" t="s">
        <v>16</v>
      </c>
      <c r="F1314" s="4" t="s">
        <v>18</v>
      </c>
      <c r="G1314" s="6">
        <v>56</v>
      </c>
      <c r="H1314" s="7">
        <v>214</v>
      </c>
      <c r="I1314" s="8">
        <v>0.01</v>
      </c>
      <c r="J1314" s="7">
        <v>11840.52</v>
      </c>
      <c r="K1314" s="7">
        <v>160.18</v>
      </c>
      <c r="L1314" s="7">
        <v>8970.08</v>
      </c>
      <c r="M1314" s="7">
        <v>195.35</v>
      </c>
    </row>
    <row r="1315" spans="2:13" x14ac:dyDescent="0.3">
      <c r="B1315" s="5">
        <v>45413</v>
      </c>
      <c r="C1315" s="4" t="s">
        <v>38</v>
      </c>
      <c r="D1315" s="4" t="s">
        <v>37</v>
      </c>
      <c r="E1315" s="4" t="s">
        <v>16</v>
      </c>
      <c r="F1315" s="4" t="s">
        <v>19</v>
      </c>
      <c r="G1315" s="6">
        <v>54</v>
      </c>
      <c r="H1315" s="7">
        <v>214</v>
      </c>
      <c r="I1315" s="8">
        <v>0.01</v>
      </c>
      <c r="J1315" s="7">
        <v>11452.23</v>
      </c>
      <c r="K1315" s="7">
        <v>160.02000000000001</v>
      </c>
      <c r="L1315" s="7">
        <v>8641.08</v>
      </c>
      <c r="M1315" s="7">
        <v>216.71</v>
      </c>
    </row>
    <row r="1316" spans="2:13" x14ac:dyDescent="0.3">
      <c r="B1316" s="5">
        <v>45413</v>
      </c>
      <c r="C1316" s="4" t="s">
        <v>38</v>
      </c>
      <c r="D1316" s="4" t="s">
        <v>37</v>
      </c>
      <c r="E1316" s="4" t="s">
        <v>20</v>
      </c>
      <c r="F1316" s="4" t="s">
        <v>17</v>
      </c>
      <c r="G1316" s="6">
        <v>99</v>
      </c>
      <c r="H1316" s="7">
        <v>214</v>
      </c>
      <c r="I1316" s="8">
        <v>0</v>
      </c>
      <c r="J1316" s="7">
        <v>18550.57</v>
      </c>
      <c r="K1316" s="7">
        <v>160.18</v>
      </c>
      <c r="L1316" s="7">
        <v>15857.82</v>
      </c>
      <c r="M1316" s="7">
        <v>157.77000000000001</v>
      </c>
    </row>
    <row r="1317" spans="2:13" x14ac:dyDescent="0.3">
      <c r="B1317" s="5">
        <v>45413</v>
      </c>
      <c r="C1317" s="4" t="s">
        <v>38</v>
      </c>
      <c r="D1317" s="4" t="s">
        <v>37</v>
      </c>
      <c r="E1317" s="4" t="s">
        <v>20</v>
      </c>
      <c r="F1317" s="4" t="s">
        <v>18</v>
      </c>
      <c r="G1317" s="6">
        <v>38</v>
      </c>
      <c r="H1317" s="7">
        <v>214</v>
      </c>
      <c r="I1317" s="8">
        <v>0.04</v>
      </c>
      <c r="J1317" s="7">
        <v>6898.79</v>
      </c>
      <c r="K1317" s="7">
        <v>160.34</v>
      </c>
      <c r="L1317" s="7">
        <v>6092.92</v>
      </c>
      <c r="M1317" s="7">
        <v>128.55000000000001</v>
      </c>
    </row>
    <row r="1318" spans="2:13" x14ac:dyDescent="0.3">
      <c r="B1318" s="5">
        <v>45413</v>
      </c>
      <c r="C1318" s="4" t="s">
        <v>38</v>
      </c>
      <c r="D1318" s="4" t="s">
        <v>37</v>
      </c>
      <c r="E1318" s="4" t="s">
        <v>20</v>
      </c>
      <c r="F1318" s="4" t="s">
        <v>19</v>
      </c>
      <c r="G1318" s="6">
        <v>38</v>
      </c>
      <c r="H1318" s="7">
        <v>214</v>
      </c>
      <c r="I1318" s="8">
        <v>0.03</v>
      </c>
      <c r="J1318" s="7">
        <v>6962.06</v>
      </c>
      <c r="K1318" s="7">
        <v>160.34</v>
      </c>
      <c r="L1318" s="7">
        <v>6092.92</v>
      </c>
      <c r="M1318" s="7">
        <v>150.13</v>
      </c>
    </row>
    <row r="1319" spans="2:13" x14ac:dyDescent="0.3">
      <c r="B1319" s="5">
        <v>45413</v>
      </c>
      <c r="C1319" s="4" t="s">
        <v>38</v>
      </c>
      <c r="D1319" s="4" t="s">
        <v>37</v>
      </c>
      <c r="E1319" s="4" t="s">
        <v>21</v>
      </c>
      <c r="F1319" s="4" t="s">
        <v>17</v>
      </c>
      <c r="G1319" s="6">
        <v>62</v>
      </c>
      <c r="H1319" s="7">
        <v>214</v>
      </c>
      <c r="I1319" s="8">
        <v>0.01</v>
      </c>
      <c r="J1319" s="7">
        <v>12516.44</v>
      </c>
      <c r="K1319" s="7">
        <v>160.02000000000001</v>
      </c>
      <c r="L1319" s="7">
        <v>9921.24</v>
      </c>
      <c r="M1319" s="7">
        <v>99.1</v>
      </c>
    </row>
    <row r="1320" spans="2:13" x14ac:dyDescent="0.3">
      <c r="B1320" s="5">
        <v>45413</v>
      </c>
      <c r="C1320" s="4" t="s">
        <v>38</v>
      </c>
      <c r="D1320" s="4" t="s">
        <v>37</v>
      </c>
      <c r="E1320" s="4" t="s">
        <v>21</v>
      </c>
      <c r="F1320" s="4" t="s">
        <v>18</v>
      </c>
      <c r="G1320" s="6">
        <v>23</v>
      </c>
      <c r="H1320" s="7">
        <v>214</v>
      </c>
      <c r="I1320" s="8">
        <v>0.01</v>
      </c>
      <c r="J1320" s="7">
        <v>4629.03</v>
      </c>
      <c r="K1320" s="7">
        <v>160.5</v>
      </c>
      <c r="L1320" s="7">
        <v>3691.5</v>
      </c>
      <c r="M1320" s="7">
        <v>76.56</v>
      </c>
    </row>
    <row r="1321" spans="2:13" x14ac:dyDescent="0.3">
      <c r="B1321" s="5">
        <v>45413</v>
      </c>
      <c r="C1321" s="4" t="s">
        <v>38</v>
      </c>
      <c r="D1321" s="4" t="s">
        <v>37</v>
      </c>
      <c r="E1321" s="4" t="s">
        <v>21</v>
      </c>
      <c r="F1321" s="4" t="s">
        <v>19</v>
      </c>
      <c r="G1321" s="6">
        <v>23</v>
      </c>
      <c r="H1321" s="7">
        <v>214</v>
      </c>
      <c r="I1321" s="8">
        <v>0.01</v>
      </c>
      <c r="J1321" s="7">
        <v>4619.9399999999996</v>
      </c>
      <c r="K1321" s="7">
        <v>160.66</v>
      </c>
      <c r="L1321" s="7">
        <v>3695.18</v>
      </c>
      <c r="M1321" s="7">
        <v>87.19</v>
      </c>
    </row>
    <row r="1322" spans="2:13" x14ac:dyDescent="0.3">
      <c r="B1322" s="5">
        <v>45413</v>
      </c>
      <c r="C1322" s="4" t="s">
        <v>38</v>
      </c>
      <c r="D1322" s="4" t="s">
        <v>37</v>
      </c>
      <c r="E1322" s="4" t="s">
        <v>22</v>
      </c>
      <c r="F1322" s="4" t="s">
        <v>17</v>
      </c>
      <c r="G1322" s="6">
        <v>29</v>
      </c>
      <c r="H1322" s="7">
        <v>214</v>
      </c>
      <c r="I1322" s="8">
        <v>0.01</v>
      </c>
      <c r="J1322" s="7">
        <v>6888.01</v>
      </c>
      <c r="K1322" s="7">
        <v>160.66</v>
      </c>
      <c r="L1322" s="7">
        <v>4659.1400000000003</v>
      </c>
      <c r="M1322" s="7">
        <v>284.99</v>
      </c>
    </row>
    <row r="1323" spans="2:13" x14ac:dyDescent="0.3">
      <c r="B1323" s="5">
        <v>45413</v>
      </c>
      <c r="C1323" s="4" t="s">
        <v>38</v>
      </c>
      <c r="D1323" s="4" t="s">
        <v>37</v>
      </c>
      <c r="E1323" s="4" t="s">
        <v>22</v>
      </c>
      <c r="F1323" s="4" t="s">
        <v>18</v>
      </c>
      <c r="G1323" s="6">
        <v>10</v>
      </c>
      <c r="H1323" s="7">
        <v>214</v>
      </c>
      <c r="I1323" s="8">
        <v>0</v>
      </c>
      <c r="J1323" s="7">
        <v>2387.2199999999998</v>
      </c>
      <c r="K1323" s="7">
        <v>160.18</v>
      </c>
      <c r="L1323" s="7">
        <v>1601.8</v>
      </c>
      <c r="M1323" s="7">
        <v>118.17</v>
      </c>
    </row>
    <row r="1324" spans="2:13" x14ac:dyDescent="0.3">
      <c r="B1324" s="5">
        <v>45413</v>
      </c>
      <c r="C1324" s="4" t="s">
        <v>38</v>
      </c>
      <c r="D1324" s="4" t="s">
        <v>37</v>
      </c>
      <c r="E1324" s="4" t="s">
        <v>22</v>
      </c>
      <c r="F1324" s="4" t="s">
        <v>19</v>
      </c>
      <c r="G1324" s="6">
        <v>10</v>
      </c>
      <c r="H1324" s="7">
        <v>214</v>
      </c>
      <c r="I1324" s="8">
        <v>0.01</v>
      </c>
      <c r="J1324" s="7">
        <v>2377.64</v>
      </c>
      <c r="K1324" s="7">
        <v>160.02000000000001</v>
      </c>
      <c r="L1324" s="7">
        <v>1600.2</v>
      </c>
      <c r="M1324" s="7">
        <v>126.11</v>
      </c>
    </row>
    <row r="1325" spans="2:13" x14ac:dyDescent="0.3">
      <c r="B1325" s="5">
        <v>45413</v>
      </c>
      <c r="C1325" s="4" t="s">
        <v>39</v>
      </c>
      <c r="D1325" s="4" t="s">
        <v>37</v>
      </c>
      <c r="E1325" s="4" t="s">
        <v>16</v>
      </c>
      <c r="F1325" s="4" t="s">
        <v>17</v>
      </c>
      <c r="G1325" s="6">
        <v>93</v>
      </c>
      <c r="H1325" s="7">
        <v>305</v>
      </c>
      <c r="I1325" s="8">
        <v>0.01</v>
      </c>
      <c r="J1325" s="7">
        <v>28279.62</v>
      </c>
      <c r="K1325" s="7">
        <v>227.91</v>
      </c>
      <c r="L1325" s="7">
        <v>21195.63</v>
      </c>
      <c r="M1325" s="7">
        <v>148.5</v>
      </c>
    </row>
    <row r="1326" spans="2:13" x14ac:dyDescent="0.3">
      <c r="B1326" s="5">
        <v>45413</v>
      </c>
      <c r="C1326" s="4" t="s">
        <v>39</v>
      </c>
      <c r="D1326" s="4" t="s">
        <v>37</v>
      </c>
      <c r="E1326" s="4" t="s">
        <v>16</v>
      </c>
      <c r="F1326" s="4" t="s">
        <v>18</v>
      </c>
      <c r="G1326" s="6">
        <v>35</v>
      </c>
      <c r="H1326" s="7">
        <v>305</v>
      </c>
      <c r="I1326" s="8">
        <v>0</v>
      </c>
      <c r="J1326" s="7">
        <v>10621.67</v>
      </c>
      <c r="K1326" s="7">
        <v>226.77</v>
      </c>
      <c r="L1326" s="7">
        <v>7936.95</v>
      </c>
      <c r="M1326" s="7">
        <v>119.12</v>
      </c>
    </row>
    <row r="1327" spans="2:13" x14ac:dyDescent="0.3">
      <c r="B1327" s="5">
        <v>45413</v>
      </c>
      <c r="C1327" s="4" t="s">
        <v>39</v>
      </c>
      <c r="D1327" s="4" t="s">
        <v>37</v>
      </c>
      <c r="E1327" s="4" t="s">
        <v>16</v>
      </c>
      <c r="F1327" s="4" t="s">
        <v>19</v>
      </c>
      <c r="G1327" s="6">
        <v>36</v>
      </c>
      <c r="H1327" s="7">
        <v>305</v>
      </c>
      <c r="I1327" s="8">
        <v>0</v>
      </c>
      <c r="J1327" s="7">
        <v>10925.14</v>
      </c>
      <c r="K1327" s="7">
        <v>227.45</v>
      </c>
      <c r="L1327" s="7">
        <v>8188.2</v>
      </c>
      <c r="M1327" s="7">
        <v>144.61000000000001</v>
      </c>
    </row>
    <row r="1328" spans="2:13" x14ac:dyDescent="0.3">
      <c r="B1328" s="5">
        <v>45413</v>
      </c>
      <c r="C1328" s="4" t="s">
        <v>39</v>
      </c>
      <c r="D1328" s="4" t="s">
        <v>37</v>
      </c>
      <c r="E1328" s="4" t="s">
        <v>20</v>
      </c>
      <c r="F1328" s="4" t="s">
        <v>17</v>
      </c>
      <c r="G1328" s="6">
        <v>63</v>
      </c>
      <c r="H1328" s="7">
        <v>305</v>
      </c>
      <c r="I1328" s="8">
        <v>0.01</v>
      </c>
      <c r="J1328" s="7">
        <v>16723.5</v>
      </c>
      <c r="K1328" s="7">
        <v>227.45</v>
      </c>
      <c r="L1328" s="7">
        <v>14329.35</v>
      </c>
      <c r="M1328" s="7">
        <v>101.2</v>
      </c>
    </row>
    <row r="1329" spans="2:13" x14ac:dyDescent="0.3">
      <c r="B1329" s="5">
        <v>45413</v>
      </c>
      <c r="C1329" s="4" t="s">
        <v>39</v>
      </c>
      <c r="D1329" s="4" t="s">
        <v>37</v>
      </c>
      <c r="E1329" s="4" t="s">
        <v>20</v>
      </c>
      <c r="F1329" s="4" t="s">
        <v>18</v>
      </c>
      <c r="G1329" s="6">
        <v>23</v>
      </c>
      <c r="H1329" s="7">
        <v>305</v>
      </c>
      <c r="I1329" s="8">
        <v>0.01</v>
      </c>
      <c r="J1329" s="7">
        <v>6129.94</v>
      </c>
      <c r="K1329" s="7">
        <v>227</v>
      </c>
      <c r="L1329" s="7">
        <v>5221</v>
      </c>
      <c r="M1329" s="7">
        <v>78.12</v>
      </c>
    </row>
    <row r="1330" spans="2:13" x14ac:dyDescent="0.3">
      <c r="B1330" s="5">
        <v>45413</v>
      </c>
      <c r="C1330" s="4" t="s">
        <v>39</v>
      </c>
      <c r="D1330" s="4" t="s">
        <v>37</v>
      </c>
      <c r="E1330" s="4" t="s">
        <v>20</v>
      </c>
      <c r="F1330" s="4" t="s">
        <v>19</v>
      </c>
      <c r="G1330" s="6">
        <v>23</v>
      </c>
      <c r="H1330" s="7">
        <v>305</v>
      </c>
      <c r="I1330" s="8">
        <v>0.02</v>
      </c>
      <c r="J1330" s="7">
        <v>6013.24</v>
      </c>
      <c r="K1330" s="7">
        <v>227.68</v>
      </c>
      <c r="L1330" s="7">
        <v>5236.6400000000003</v>
      </c>
      <c r="M1330" s="7">
        <v>87.28</v>
      </c>
    </row>
    <row r="1331" spans="2:13" x14ac:dyDescent="0.3">
      <c r="B1331" s="5">
        <v>45413</v>
      </c>
      <c r="C1331" s="4" t="s">
        <v>39</v>
      </c>
      <c r="D1331" s="4" t="s">
        <v>37</v>
      </c>
      <c r="E1331" s="4" t="s">
        <v>21</v>
      </c>
      <c r="F1331" s="4" t="s">
        <v>17</v>
      </c>
      <c r="G1331" s="6">
        <v>41</v>
      </c>
      <c r="H1331" s="7">
        <v>305</v>
      </c>
      <c r="I1331" s="8">
        <v>0.01</v>
      </c>
      <c r="J1331" s="7">
        <v>11690.24</v>
      </c>
      <c r="K1331" s="7">
        <v>227.45</v>
      </c>
      <c r="L1331" s="7">
        <v>9325.4500000000007</v>
      </c>
      <c r="M1331" s="7">
        <v>64.75</v>
      </c>
    </row>
    <row r="1332" spans="2:13" x14ac:dyDescent="0.3">
      <c r="B1332" s="5">
        <v>45413</v>
      </c>
      <c r="C1332" s="4" t="s">
        <v>39</v>
      </c>
      <c r="D1332" s="4" t="s">
        <v>37</v>
      </c>
      <c r="E1332" s="4" t="s">
        <v>21</v>
      </c>
      <c r="F1332" s="4" t="s">
        <v>18</v>
      </c>
      <c r="G1332" s="6">
        <v>14</v>
      </c>
      <c r="H1332" s="7">
        <v>305</v>
      </c>
      <c r="I1332" s="8">
        <v>0.01</v>
      </c>
      <c r="J1332" s="7">
        <v>4036.07</v>
      </c>
      <c r="K1332" s="7">
        <v>227.22</v>
      </c>
      <c r="L1332" s="7">
        <v>3181.08</v>
      </c>
      <c r="M1332" s="7">
        <v>49.03</v>
      </c>
    </row>
    <row r="1333" spans="2:13" x14ac:dyDescent="0.3">
      <c r="B1333" s="5">
        <v>45413</v>
      </c>
      <c r="C1333" s="4" t="s">
        <v>39</v>
      </c>
      <c r="D1333" s="4" t="s">
        <v>37</v>
      </c>
      <c r="E1333" s="4" t="s">
        <v>21</v>
      </c>
      <c r="F1333" s="4" t="s">
        <v>19</v>
      </c>
      <c r="G1333" s="6">
        <v>14</v>
      </c>
      <c r="H1333" s="7">
        <v>305</v>
      </c>
      <c r="I1333" s="8">
        <v>0.01</v>
      </c>
      <c r="J1333" s="7">
        <v>3999.87</v>
      </c>
      <c r="K1333" s="7">
        <v>227.68</v>
      </c>
      <c r="L1333" s="7">
        <v>3187.52</v>
      </c>
      <c r="M1333" s="7">
        <v>55.86</v>
      </c>
    </row>
    <row r="1334" spans="2:13" x14ac:dyDescent="0.3">
      <c r="B1334" s="5">
        <v>45413</v>
      </c>
      <c r="C1334" s="4" t="s">
        <v>39</v>
      </c>
      <c r="D1334" s="4" t="s">
        <v>37</v>
      </c>
      <c r="E1334" s="4" t="s">
        <v>22</v>
      </c>
      <c r="F1334" s="4" t="s">
        <v>17</v>
      </c>
      <c r="G1334" s="6">
        <v>17</v>
      </c>
      <c r="H1334" s="7">
        <v>305</v>
      </c>
      <c r="I1334" s="8">
        <v>0.01</v>
      </c>
      <c r="J1334" s="7">
        <v>5749.27</v>
      </c>
      <c r="K1334" s="7">
        <v>227.22</v>
      </c>
      <c r="L1334" s="7">
        <v>3862.74</v>
      </c>
      <c r="M1334" s="7">
        <v>167.24</v>
      </c>
    </row>
    <row r="1335" spans="2:13" x14ac:dyDescent="0.3">
      <c r="B1335" s="5">
        <v>45413</v>
      </c>
      <c r="C1335" s="4" t="s">
        <v>39</v>
      </c>
      <c r="D1335" s="4" t="s">
        <v>37</v>
      </c>
      <c r="E1335" s="4" t="s">
        <v>22</v>
      </c>
      <c r="F1335" s="4" t="s">
        <v>18</v>
      </c>
      <c r="G1335" s="6">
        <v>6</v>
      </c>
      <c r="H1335" s="7">
        <v>305</v>
      </c>
      <c r="I1335" s="8">
        <v>0</v>
      </c>
      <c r="J1335" s="7">
        <v>2053.69</v>
      </c>
      <c r="K1335" s="7">
        <v>227</v>
      </c>
      <c r="L1335" s="7">
        <v>1362</v>
      </c>
      <c r="M1335" s="7">
        <v>72.47</v>
      </c>
    </row>
    <row r="1336" spans="2:13" x14ac:dyDescent="0.3">
      <c r="B1336" s="5">
        <v>45413</v>
      </c>
      <c r="C1336" s="4" t="s">
        <v>39</v>
      </c>
      <c r="D1336" s="4" t="s">
        <v>37</v>
      </c>
      <c r="E1336" s="4" t="s">
        <v>22</v>
      </c>
      <c r="F1336" s="4" t="s">
        <v>19</v>
      </c>
      <c r="G1336" s="6">
        <v>6</v>
      </c>
      <c r="H1336" s="7">
        <v>305</v>
      </c>
      <c r="I1336" s="8">
        <v>0.01</v>
      </c>
      <c r="J1336" s="7">
        <v>2023</v>
      </c>
      <c r="K1336" s="7">
        <v>227.68</v>
      </c>
      <c r="L1336" s="7">
        <v>1366.08</v>
      </c>
      <c r="M1336" s="7">
        <v>73.66</v>
      </c>
    </row>
    <row r="1337" spans="2:13" x14ac:dyDescent="0.3">
      <c r="B1337" s="5">
        <v>45413</v>
      </c>
      <c r="C1337" s="4" t="s">
        <v>40</v>
      </c>
      <c r="D1337" s="4" t="s">
        <v>37</v>
      </c>
      <c r="E1337" s="4" t="s">
        <v>16</v>
      </c>
      <c r="F1337" s="4" t="s">
        <v>17</v>
      </c>
      <c r="G1337" s="6">
        <v>176</v>
      </c>
      <c r="H1337" s="7">
        <v>138</v>
      </c>
      <c r="I1337" s="8">
        <v>0.01</v>
      </c>
      <c r="J1337" s="7">
        <v>24165.98</v>
      </c>
      <c r="K1337" s="7">
        <v>103.29</v>
      </c>
      <c r="L1337" s="7">
        <v>18179.04</v>
      </c>
      <c r="M1337" s="7">
        <v>287.51</v>
      </c>
    </row>
    <row r="1338" spans="2:13" x14ac:dyDescent="0.3">
      <c r="B1338" s="5">
        <v>45413</v>
      </c>
      <c r="C1338" s="4" t="s">
        <v>40</v>
      </c>
      <c r="D1338" s="4" t="s">
        <v>37</v>
      </c>
      <c r="E1338" s="4" t="s">
        <v>16</v>
      </c>
      <c r="F1338" s="4" t="s">
        <v>18</v>
      </c>
      <c r="G1338" s="6">
        <v>63</v>
      </c>
      <c r="H1338" s="7">
        <v>138</v>
      </c>
      <c r="I1338" s="8">
        <v>0</v>
      </c>
      <c r="J1338" s="7">
        <v>8659.2199999999993</v>
      </c>
      <c r="K1338" s="7">
        <v>103.29</v>
      </c>
      <c r="L1338" s="7">
        <v>6507.27</v>
      </c>
      <c r="M1338" s="7">
        <v>209.27</v>
      </c>
    </row>
    <row r="1339" spans="2:13" x14ac:dyDescent="0.3">
      <c r="B1339" s="5">
        <v>45413</v>
      </c>
      <c r="C1339" s="4" t="s">
        <v>40</v>
      </c>
      <c r="D1339" s="4" t="s">
        <v>37</v>
      </c>
      <c r="E1339" s="4" t="s">
        <v>16</v>
      </c>
      <c r="F1339" s="4" t="s">
        <v>19</v>
      </c>
      <c r="G1339" s="6">
        <v>65</v>
      </c>
      <c r="H1339" s="7">
        <v>138</v>
      </c>
      <c r="I1339" s="8">
        <v>0.01</v>
      </c>
      <c r="J1339" s="7">
        <v>8871.33</v>
      </c>
      <c r="K1339" s="7">
        <v>103.81</v>
      </c>
      <c r="L1339" s="7">
        <v>6747.65</v>
      </c>
      <c r="M1339" s="7">
        <v>245.9</v>
      </c>
    </row>
    <row r="1340" spans="2:13" x14ac:dyDescent="0.3">
      <c r="B1340" s="5">
        <v>45413</v>
      </c>
      <c r="C1340" s="4" t="s">
        <v>40</v>
      </c>
      <c r="D1340" s="4" t="s">
        <v>37</v>
      </c>
      <c r="E1340" s="4" t="s">
        <v>20</v>
      </c>
      <c r="F1340" s="4" t="s">
        <v>17</v>
      </c>
      <c r="G1340" s="6">
        <v>118</v>
      </c>
      <c r="H1340" s="7">
        <v>138</v>
      </c>
      <c r="I1340" s="8">
        <v>0.01</v>
      </c>
      <c r="J1340" s="7">
        <v>14086.74</v>
      </c>
      <c r="K1340" s="7">
        <v>103.5</v>
      </c>
      <c r="L1340" s="7">
        <v>12213</v>
      </c>
      <c r="M1340" s="7">
        <v>184.46</v>
      </c>
    </row>
    <row r="1341" spans="2:13" x14ac:dyDescent="0.3">
      <c r="B1341" s="5">
        <v>45413</v>
      </c>
      <c r="C1341" s="4" t="s">
        <v>40</v>
      </c>
      <c r="D1341" s="4" t="s">
        <v>37</v>
      </c>
      <c r="E1341" s="4" t="s">
        <v>20</v>
      </c>
      <c r="F1341" s="4" t="s">
        <v>18</v>
      </c>
      <c r="G1341" s="6">
        <v>45</v>
      </c>
      <c r="H1341" s="7">
        <v>138</v>
      </c>
      <c r="I1341" s="8">
        <v>0.01</v>
      </c>
      <c r="J1341" s="7">
        <v>5426.38</v>
      </c>
      <c r="K1341" s="7">
        <v>103.4</v>
      </c>
      <c r="L1341" s="7">
        <v>4653</v>
      </c>
      <c r="M1341" s="7">
        <v>157.59</v>
      </c>
    </row>
    <row r="1342" spans="2:13" x14ac:dyDescent="0.3">
      <c r="B1342" s="5">
        <v>45413</v>
      </c>
      <c r="C1342" s="4" t="s">
        <v>40</v>
      </c>
      <c r="D1342" s="4" t="s">
        <v>37</v>
      </c>
      <c r="E1342" s="4" t="s">
        <v>20</v>
      </c>
      <c r="F1342" s="4" t="s">
        <v>19</v>
      </c>
      <c r="G1342" s="6">
        <v>44</v>
      </c>
      <c r="H1342" s="7">
        <v>138</v>
      </c>
      <c r="I1342" s="8">
        <v>0.02</v>
      </c>
      <c r="J1342" s="7">
        <v>5252.61</v>
      </c>
      <c r="K1342" s="7">
        <v>103.4</v>
      </c>
      <c r="L1342" s="7">
        <v>4549.6000000000004</v>
      </c>
      <c r="M1342" s="7">
        <v>168.85</v>
      </c>
    </row>
    <row r="1343" spans="2:13" x14ac:dyDescent="0.3">
      <c r="B1343" s="5">
        <v>45413</v>
      </c>
      <c r="C1343" s="4" t="s">
        <v>40</v>
      </c>
      <c r="D1343" s="4" t="s">
        <v>37</v>
      </c>
      <c r="E1343" s="4" t="s">
        <v>21</v>
      </c>
      <c r="F1343" s="4" t="s">
        <v>17</v>
      </c>
      <c r="G1343" s="6">
        <v>72</v>
      </c>
      <c r="H1343" s="7">
        <v>138</v>
      </c>
      <c r="I1343" s="8">
        <v>0.01</v>
      </c>
      <c r="J1343" s="7">
        <v>9373.18</v>
      </c>
      <c r="K1343" s="7">
        <v>103.81</v>
      </c>
      <c r="L1343" s="7">
        <v>7474.32</v>
      </c>
      <c r="M1343" s="7">
        <v>116.47</v>
      </c>
    </row>
    <row r="1344" spans="2:13" x14ac:dyDescent="0.3">
      <c r="B1344" s="5">
        <v>45413</v>
      </c>
      <c r="C1344" s="4" t="s">
        <v>40</v>
      </c>
      <c r="D1344" s="4" t="s">
        <v>37</v>
      </c>
      <c r="E1344" s="4" t="s">
        <v>21</v>
      </c>
      <c r="F1344" s="4" t="s">
        <v>18</v>
      </c>
      <c r="G1344" s="6">
        <v>27</v>
      </c>
      <c r="H1344" s="7">
        <v>138</v>
      </c>
      <c r="I1344" s="8">
        <v>0</v>
      </c>
      <c r="J1344" s="7">
        <v>3511.44</v>
      </c>
      <c r="K1344" s="7">
        <v>103.4</v>
      </c>
      <c r="L1344" s="7">
        <v>2791.8</v>
      </c>
      <c r="M1344" s="7">
        <v>91.89</v>
      </c>
    </row>
    <row r="1345" spans="2:13" x14ac:dyDescent="0.3">
      <c r="B1345" s="5">
        <v>45413</v>
      </c>
      <c r="C1345" s="4" t="s">
        <v>40</v>
      </c>
      <c r="D1345" s="4" t="s">
        <v>37</v>
      </c>
      <c r="E1345" s="4" t="s">
        <v>21</v>
      </c>
      <c r="F1345" s="4" t="s">
        <v>19</v>
      </c>
      <c r="G1345" s="6">
        <v>27</v>
      </c>
      <c r="H1345" s="7">
        <v>138</v>
      </c>
      <c r="I1345" s="8">
        <v>0.01</v>
      </c>
      <c r="J1345" s="7">
        <v>3504.22</v>
      </c>
      <c r="K1345" s="7">
        <v>103.19</v>
      </c>
      <c r="L1345" s="7">
        <v>2786.13</v>
      </c>
      <c r="M1345" s="7">
        <v>108.35</v>
      </c>
    </row>
    <row r="1346" spans="2:13" x14ac:dyDescent="0.3">
      <c r="B1346" s="5">
        <v>45413</v>
      </c>
      <c r="C1346" s="4" t="s">
        <v>40</v>
      </c>
      <c r="D1346" s="4" t="s">
        <v>37</v>
      </c>
      <c r="E1346" s="4" t="s">
        <v>22</v>
      </c>
      <c r="F1346" s="4" t="s">
        <v>17</v>
      </c>
      <c r="G1346" s="6">
        <v>32</v>
      </c>
      <c r="H1346" s="7">
        <v>138</v>
      </c>
      <c r="I1346" s="8">
        <v>0.01</v>
      </c>
      <c r="J1346" s="7">
        <v>4931.03</v>
      </c>
      <c r="K1346" s="7">
        <v>103.6</v>
      </c>
      <c r="L1346" s="7">
        <v>3315.2</v>
      </c>
      <c r="M1346" s="7">
        <v>318.68</v>
      </c>
    </row>
    <row r="1347" spans="2:13" x14ac:dyDescent="0.3">
      <c r="B1347" s="5">
        <v>45413</v>
      </c>
      <c r="C1347" s="4" t="s">
        <v>40</v>
      </c>
      <c r="D1347" s="4" t="s">
        <v>37</v>
      </c>
      <c r="E1347" s="4" t="s">
        <v>22</v>
      </c>
      <c r="F1347" s="4" t="s">
        <v>18</v>
      </c>
      <c r="G1347" s="6">
        <v>12</v>
      </c>
      <c r="H1347" s="7">
        <v>138</v>
      </c>
      <c r="I1347" s="8">
        <v>0</v>
      </c>
      <c r="J1347" s="7">
        <v>1854.72</v>
      </c>
      <c r="K1347" s="7">
        <v>103.5</v>
      </c>
      <c r="L1347" s="7">
        <v>1242</v>
      </c>
      <c r="M1347" s="7">
        <v>140.66</v>
      </c>
    </row>
    <row r="1348" spans="2:13" x14ac:dyDescent="0.3">
      <c r="B1348" s="5">
        <v>45413</v>
      </c>
      <c r="C1348" s="4" t="s">
        <v>40</v>
      </c>
      <c r="D1348" s="4" t="s">
        <v>37</v>
      </c>
      <c r="E1348" s="4" t="s">
        <v>22</v>
      </c>
      <c r="F1348" s="4" t="s">
        <v>19</v>
      </c>
      <c r="G1348" s="6">
        <v>11</v>
      </c>
      <c r="H1348" s="7">
        <v>138</v>
      </c>
      <c r="I1348" s="8">
        <v>0.01</v>
      </c>
      <c r="J1348" s="7">
        <v>1676.33</v>
      </c>
      <c r="K1348" s="7">
        <v>103.5</v>
      </c>
      <c r="L1348" s="7">
        <v>1138.5</v>
      </c>
      <c r="M1348" s="7">
        <v>136.54</v>
      </c>
    </row>
    <row r="1349" spans="2:13" x14ac:dyDescent="0.3">
      <c r="B1349" s="5">
        <v>45413</v>
      </c>
      <c r="C1349" s="4" t="s">
        <v>41</v>
      </c>
      <c r="D1349" s="4" t="s">
        <v>42</v>
      </c>
      <c r="E1349" s="4" t="s">
        <v>16</v>
      </c>
      <c r="F1349" s="4" t="s">
        <v>17</v>
      </c>
      <c r="G1349" s="6">
        <v>154</v>
      </c>
      <c r="H1349" s="7">
        <v>188</v>
      </c>
      <c r="I1349" s="8">
        <v>0.01</v>
      </c>
      <c r="J1349" s="7">
        <v>28661.79</v>
      </c>
      <c r="K1349" s="7">
        <v>108.82</v>
      </c>
      <c r="L1349" s="7">
        <v>16758.28</v>
      </c>
      <c r="M1349" s="7">
        <v>250.34</v>
      </c>
    </row>
    <row r="1350" spans="2:13" x14ac:dyDescent="0.3">
      <c r="B1350" s="5">
        <v>45413</v>
      </c>
      <c r="C1350" s="4" t="s">
        <v>41</v>
      </c>
      <c r="D1350" s="4" t="s">
        <v>42</v>
      </c>
      <c r="E1350" s="4" t="s">
        <v>16</v>
      </c>
      <c r="F1350" s="4" t="s">
        <v>18</v>
      </c>
      <c r="G1350" s="6">
        <v>55</v>
      </c>
      <c r="H1350" s="7">
        <v>188</v>
      </c>
      <c r="I1350" s="8">
        <v>0.01</v>
      </c>
      <c r="J1350" s="7">
        <v>10215.629999999999</v>
      </c>
      <c r="K1350" s="7">
        <v>108.71</v>
      </c>
      <c r="L1350" s="7">
        <v>5979.05</v>
      </c>
      <c r="M1350" s="7">
        <v>187.19</v>
      </c>
    </row>
    <row r="1351" spans="2:13" x14ac:dyDescent="0.3">
      <c r="B1351" s="5">
        <v>45413</v>
      </c>
      <c r="C1351" s="4" t="s">
        <v>41</v>
      </c>
      <c r="D1351" s="4" t="s">
        <v>42</v>
      </c>
      <c r="E1351" s="4" t="s">
        <v>16</v>
      </c>
      <c r="F1351" s="4" t="s">
        <v>19</v>
      </c>
      <c r="G1351" s="6">
        <v>59</v>
      </c>
      <c r="H1351" s="7">
        <v>188</v>
      </c>
      <c r="I1351" s="8">
        <v>0.01</v>
      </c>
      <c r="J1351" s="7">
        <v>11013.87</v>
      </c>
      <c r="K1351" s="7">
        <v>109.15</v>
      </c>
      <c r="L1351" s="7">
        <v>6439.85</v>
      </c>
      <c r="M1351" s="7">
        <v>223.2</v>
      </c>
    </row>
    <row r="1352" spans="2:13" x14ac:dyDescent="0.3">
      <c r="B1352" s="5">
        <v>45413</v>
      </c>
      <c r="C1352" s="4" t="s">
        <v>41</v>
      </c>
      <c r="D1352" s="4" t="s">
        <v>42</v>
      </c>
      <c r="E1352" s="4" t="s">
        <v>20</v>
      </c>
      <c r="F1352" s="4" t="s">
        <v>17</v>
      </c>
      <c r="G1352" s="6">
        <v>107</v>
      </c>
      <c r="H1352" s="7">
        <v>188</v>
      </c>
      <c r="I1352" s="8">
        <v>0.03</v>
      </c>
      <c r="J1352" s="7">
        <v>17223.099999999999</v>
      </c>
      <c r="K1352" s="7">
        <v>108.82</v>
      </c>
      <c r="L1352" s="7">
        <v>11643.74</v>
      </c>
      <c r="M1352" s="7">
        <v>175.99</v>
      </c>
    </row>
    <row r="1353" spans="2:13" x14ac:dyDescent="0.3">
      <c r="B1353" s="5">
        <v>45413</v>
      </c>
      <c r="C1353" s="4" t="s">
        <v>41</v>
      </c>
      <c r="D1353" s="4" t="s">
        <v>42</v>
      </c>
      <c r="E1353" s="4" t="s">
        <v>20</v>
      </c>
      <c r="F1353" s="4" t="s">
        <v>18</v>
      </c>
      <c r="G1353" s="6">
        <v>39</v>
      </c>
      <c r="H1353" s="7">
        <v>188</v>
      </c>
      <c r="I1353" s="8">
        <v>0.03</v>
      </c>
      <c r="J1353" s="7">
        <v>6316.02</v>
      </c>
      <c r="K1353" s="7">
        <v>109.26</v>
      </c>
      <c r="L1353" s="7">
        <v>4261.1400000000003</v>
      </c>
      <c r="M1353" s="7">
        <v>135.91999999999999</v>
      </c>
    </row>
    <row r="1354" spans="2:13" x14ac:dyDescent="0.3">
      <c r="B1354" s="5">
        <v>45413</v>
      </c>
      <c r="C1354" s="4" t="s">
        <v>41</v>
      </c>
      <c r="D1354" s="4" t="s">
        <v>42</v>
      </c>
      <c r="E1354" s="4" t="s">
        <v>20</v>
      </c>
      <c r="F1354" s="4" t="s">
        <v>19</v>
      </c>
      <c r="G1354" s="6">
        <v>41</v>
      </c>
      <c r="H1354" s="7">
        <v>188</v>
      </c>
      <c r="I1354" s="8">
        <v>0.01</v>
      </c>
      <c r="J1354" s="7">
        <v>6688.17</v>
      </c>
      <c r="K1354" s="7">
        <v>109.37</v>
      </c>
      <c r="L1354" s="7">
        <v>4484.17</v>
      </c>
      <c r="M1354" s="7">
        <v>162.78</v>
      </c>
    </row>
    <row r="1355" spans="2:13" x14ac:dyDescent="0.3">
      <c r="B1355" s="5">
        <v>45413</v>
      </c>
      <c r="C1355" s="4" t="s">
        <v>41</v>
      </c>
      <c r="D1355" s="4" t="s">
        <v>42</v>
      </c>
      <c r="E1355" s="4" t="s">
        <v>21</v>
      </c>
      <c r="F1355" s="4" t="s">
        <v>17</v>
      </c>
      <c r="G1355" s="6">
        <v>67</v>
      </c>
      <c r="H1355" s="7">
        <v>188</v>
      </c>
      <c r="I1355" s="8">
        <v>0.01</v>
      </c>
      <c r="J1355" s="7">
        <v>11882.56</v>
      </c>
      <c r="K1355" s="7">
        <v>109.26</v>
      </c>
      <c r="L1355" s="7">
        <v>7320.42</v>
      </c>
      <c r="M1355" s="7">
        <v>108.49</v>
      </c>
    </row>
    <row r="1356" spans="2:13" x14ac:dyDescent="0.3">
      <c r="B1356" s="5">
        <v>45413</v>
      </c>
      <c r="C1356" s="4" t="s">
        <v>41</v>
      </c>
      <c r="D1356" s="4" t="s">
        <v>42</v>
      </c>
      <c r="E1356" s="4" t="s">
        <v>21</v>
      </c>
      <c r="F1356" s="4" t="s">
        <v>18</v>
      </c>
      <c r="G1356" s="6">
        <v>23</v>
      </c>
      <c r="H1356" s="7">
        <v>188</v>
      </c>
      <c r="I1356" s="8">
        <v>0.01</v>
      </c>
      <c r="J1356" s="7">
        <v>4075</v>
      </c>
      <c r="K1356" s="7">
        <v>109.04</v>
      </c>
      <c r="L1356" s="7">
        <v>2507.92</v>
      </c>
      <c r="M1356" s="7">
        <v>79.760000000000005</v>
      </c>
    </row>
    <row r="1357" spans="2:13" x14ac:dyDescent="0.3">
      <c r="B1357" s="5">
        <v>45413</v>
      </c>
      <c r="C1357" s="4" t="s">
        <v>41</v>
      </c>
      <c r="D1357" s="4" t="s">
        <v>42</v>
      </c>
      <c r="E1357" s="4" t="s">
        <v>21</v>
      </c>
      <c r="F1357" s="4" t="s">
        <v>19</v>
      </c>
      <c r="G1357" s="6">
        <v>23</v>
      </c>
      <c r="H1357" s="7">
        <v>188</v>
      </c>
      <c r="I1357" s="8">
        <v>0</v>
      </c>
      <c r="J1357" s="7">
        <v>4095.48</v>
      </c>
      <c r="K1357" s="7">
        <v>109.15</v>
      </c>
      <c r="L1357" s="7">
        <v>2510.4499999999998</v>
      </c>
      <c r="M1357" s="7">
        <v>91.58</v>
      </c>
    </row>
    <row r="1358" spans="2:13" x14ac:dyDescent="0.3">
      <c r="B1358" s="5">
        <v>45413</v>
      </c>
      <c r="C1358" s="4" t="s">
        <v>41</v>
      </c>
      <c r="D1358" s="4" t="s">
        <v>42</v>
      </c>
      <c r="E1358" s="4" t="s">
        <v>22</v>
      </c>
      <c r="F1358" s="4" t="s">
        <v>17</v>
      </c>
      <c r="G1358" s="6">
        <v>28</v>
      </c>
      <c r="H1358" s="7">
        <v>188</v>
      </c>
      <c r="I1358" s="8">
        <v>0</v>
      </c>
      <c r="J1358" s="7">
        <v>5895.67</v>
      </c>
      <c r="K1358" s="7">
        <v>109.37</v>
      </c>
      <c r="L1358" s="7">
        <v>3062.36</v>
      </c>
      <c r="M1358" s="7">
        <v>280.54000000000002</v>
      </c>
    </row>
    <row r="1359" spans="2:13" x14ac:dyDescent="0.3">
      <c r="B1359" s="5">
        <v>45413</v>
      </c>
      <c r="C1359" s="4" t="s">
        <v>41</v>
      </c>
      <c r="D1359" s="4" t="s">
        <v>42</v>
      </c>
      <c r="E1359" s="4" t="s">
        <v>22</v>
      </c>
      <c r="F1359" s="4" t="s">
        <v>18</v>
      </c>
      <c r="G1359" s="6">
        <v>11</v>
      </c>
      <c r="H1359" s="7">
        <v>188</v>
      </c>
      <c r="I1359" s="8">
        <v>0.01</v>
      </c>
      <c r="J1359" s="7">
        <v>2299.9299999999998</v>
      </c>
      <c r="K1359" s="7">
        <v>109.26</v>
      </c>
      <c r="L1359" s="7">
        <v>1201.8599999999999</v>
      </c>
      <c r="M1359" s="7">
        <v>132.08000000000001</v>
      </c>
    </row>
    <row r="1360" spans="2:13" x14ac:dyDescent="0.3">
      <c r="B1360" s="5">
        <v>45413</v>
      </c>
      <c r="C1360" s="4" t="s">
        <v>41</v>
      </c>
      <c r="D1360" s="4" t="s">
        <v>42</v>
      </c>
      <c r="E1360" s="4" t="s">
        <v>22</v>
      </c>
      <c r="F1360" s="4" t="s">
        <v>19</v>
      </c>
      <c r="G1360" s="6">
        <v>10</v>
      </c>
      <c r="H1360" s="7">
        <v>188</v>
      </c>
      <c r="I1360" s="8">
        <v>0</v>
      </c>
      <c r="J1360" s="7">
        <v>2095.08</v>
      </c>
      <c r="K1360" s="7">
        <v>108.93</v>
      </c>
      <c r="L1360" s="7">
        <v>1089.3</v>
      </c>
      <c r="M1360" s="7">
        <v>126.36</v>
      </c>
    </row>
    <row r="1361" spans="2:13" x14ac:dyDescent="0.3">
      <c r="B1361" s="5">
        <v>45413</v>
      </c>
      <c r="C1361" s="4" t="s">
        <v>43</v>
      </c>
      <c r="D1361" s="4" t="s">
        <v>42</v>
      </c>
      <c r="E1361" s="4" t="s">
        <v>16</v>
      </c>
      <c r="F1361" s="4" t="s">
        <v>17</v>
      </c>
      <c r="G1361" s="6">
        <v>137</v>
      </c>
      <c r="H1361" s="7">
        <v>156</v>
      </c>
      <c r="I1361" s="8">
        <v>0.01</v>
      </c>
      <c r="J1361" s="7">
        <v>21200</v>
      </c>
      <c r="K1361" s="7">
        <v>89.88</v>
      </c>
      <c r="L1361" s="7">
        <v>12313.56</v>
      </c>
      <c r="M1361" s="7">
        <v>224.68</v>
      </c>
    </row>
    <row r="1362" spans="2:13" x14ac:dyDescent="0.3">
      <c r="B1362" s="5">
        <v>45413</v>
      </c>
      <c r="C1362" s="4" t="s">
        <v>43</v>
      </c>
      <c r="D1362" s="4" t="s">
        <v>42</v>
      </c>
      <c r="E1362" s="4" t="s">
        <v>16</v>
      </c>
      <c r="F1362" s="4" t="s">
        <v>18</v>
      </c>
      <c r="G1362" s="6">
        <v>50</v>
      </c>
      <c r="H1362" s="7">
        <v>156</v>
      </c>
      <c r="I1362" s="8">
        <v>0.01</v>
      </c>
      <c r="J1362" s="7">
        <v>7729.52</v>
      </c>
      <c r="K1362" s="7">
        <v>89.7</v>
      </c>
      <c r="L1362" s="7">
        <v>4485</v>
      </c>
      <c r="M1362" s="7">
        <v>173.06</v>
      </c>
    </row>
    <row r="1363" spans="2:13" x14ac:dyDescent="0.3">
      <c r="B1363" s="5">
        <v>45413</v>
      </c>
      <c r="C1363" s="4" t="s">
        <v>43</v>
      </c>
      <c r="D1363" s="4" t="s">
        <v>42</v>
      </c>
      <c r="E1363" s="4" t="s">
        <v>16</v>
      </c>
      <c r="F1363" s="4" t="s">
        <v>19</v>
      </c>
      <c r="G1363" s="6">
        <v>49</v>
      </c>
      <c r="H1363" s="7">
        <v>156</v>
      </c>
      <c r="I1363" s="8">
        <v>0</v>
      </c>
      <c r="J1363" s="7">
        <v>7598.2</v>
      </c>
      <c r="K1363" s="7">
        <v>89.61</v>
      </c>
      <c r="L1363" s="7">
        <v>4390.8900000000003</v>
      </c>
      <c r="M1363" s="7">
        <v>195.69</v>
      </c>
    </row>
    <row r="1364" spans="2:13" x14ac:dyDescent="0.3">
      <c r="B1364" s="5">
        <v>45413</v>
      </c>
      <c r="C1364" s="4" t="s">
        <v>43</v>
      </c>
      <c r="D1364" s="4" t="s">
        <v>42</v>
      </c>
      <c r="E1364" s="4" t="s">
        <v>20</v>
      </c>
      <c r="F1364" s="4" t="s">
        <v>17</v>
      </c>
      <c r="G1364" s="6">
        <v>94</v>
      </c>
      <c r="H1364" s="7">
        <v>156</v>
      </c>
      <c r="I1364" s="8">
        <v>0.02</v>
      </c>
      <c r="J1364" s="7">
        <v>12633.05</v>
      </c>
      <c r="K1364" s="7">
        <v>89.61</v>
      </c>
      <c r="L1364" s="7">
        <v>8423.34</v>
      </c>
      <c r="M1364" s="7">
        <v>147.54</v>
      </c>
    </row>
    <row r="1365" spans="2:13" x14ac:dyDescent="0.3">
      <c r="B1365" s="5">
        <v>45413</v>
      </c>
      <c r="C1365" s="4" t="s">
        <v>43</v>
      </c>
      <c r="D1365" s="4" t="s">
        <v>42</v>
      </c>
      <c r="E1365" s="4" t="s">
        <v>20</v>
      </c>
      <c r="F1365" s="4" t="s">
        <v>18</v>
      </c>
      <c r="G1365" s="6">
        <v>33</v>
      </c>
      <c r="H1365" s="7">
        <v>156</v>
      </c>
      <c r="I1365" s="8">
        <v>0.02</v>
      </c>
      <c r="J1365" s="7">
        <v>4417.28</v>
      </c>
      <c r="K1365" s="7">
        <v>89.88</v>
      </c>
      <c r="L1365" s="7">
        <v>2966.04</v>
      </c>
      <c r="M1365" s="7">
        <v>111.98</v>
      </c>
    </row>
    <row r="1366" spans="2:13" x14ac:dyDescent="0.3">
      <c r="B1366" s="5">
        <v>45413</v>
      </c>
      <c r="C1366" s="4" t="s">
        <v>43</v>
      </c>
      <c r="D1366" s="4" t="s">
        <v>42</v>
      </c>
      <c r="E1366" s="4" t="s">
        <v>20</v>
      </c>
      <c r="F1366" s="4" t="s">
        <v>19</v>
      </c>
      <c r="G1366" s="6">
        <v>34</v>
      </c>
      <c r="H1366" s="7">
        <v>156</v>
      </c>
      <c r="I1366" s="8">
        <v>0</v>
      </c>
      <c r="J1366" s="7">
        <v>4630.25</v>
      </c>
      <c r="K1366" s="7">
        <v>89.61</v>
      </c>
      <c r="L1366" s="7">
        <v>3046.74</v>
      </c>
      <c r="M1366" s="7">
        <v>132.47</v>
      </c>
    </row>
    <row r="1367" spans="2:13" x14ac:dyDescent="0.3">
      <c r="B1367" s="5">
        <v>45413</v>
      </c>
      <c r="C1367" s="4" t="s">
        <v>43</v>
      </c>
      <c r="D1367" s="4" t="s">
        <v>42</v>
      </c>
      <c r="E1367" s="4" t="s">
        <v>21</v>
      </c>
      <c r="F1367" s="4" t="s">
        <v>17</v>
      </c>
      <c r="G1367" s="6">
        <v>58</v>
      </c>
      <c r="H1367" s="7">
        <v>156</v>
      </c>
      <c r="I1367" s="8">
        <v>0.01</v>
      </c>
      <c r="J1367" s="7">
        <v>8475.26</v>
      </c>
      <c r="K1367" s="7">
        <v>89.52</v>
      </c>
      <c r="L1367" s="7">
        <v>5192.16</v>
      </c>
      <c r="M1367" s="7">
        <v>90.29</v>
      </c>
    </row>
    <row r="1368" spans="2:13" x14ac:dyDescent="0.3">
      <c r="B1368" s="5">
        <v>45413</v>
      </c>
      <c r="C1368" s="4" t="s">
        <v>43</v>
      </c>
      <c r="D1368" s="4" t="s">
        <v>42</v>
      </c>
      <c r="E1368" s="4" t="s">
        <v>21</v>
      </c>
      <c r="F1368" s="4" t="s">
        <v>18</v>
      </c>
      <c r="G1368" s="6">
        <v>20</v>
      </c>
      <c r="H1368" s="7">
        <v>156</v>
      </c>
      <c r="I1368" s="8">
        <v>0.01</v>
      </c>
      <c r="J1368" s="7">
        <v>2934.41</v>
      </c>
      <c r="K1368" s="7">
        <v>89.97</v>
      </c>
      <c r="L1368" s="7">
        <v>1799.4</v>
      </c>
      <c r="M1368" s="7">
        <v>66.5</v>
      </c>
    </row>
    <row r="1369" spans="2:13" x14ac:dyDescent="0.3">
      <c r="B1369" s="5">
        <v>45413</v>
      </c>
      <c r="C1369" s="4" t="s">
        <v>43</v>
      </c>
      <c r="D1369" s="4" t="s">
        <v>42</v>
      </c>
      <c r="E1369" s="4" t="s">
        <v>21</v>
      </c>
      <c r="F1369" s="4" t="s">
        <v>19</v>
      </c>
      <c r="G1369" s="6">
        <v>20</v>
      </c>
      <c r="H1369" s="7">
        <v>156</v>
      </c>
      <c r="I1369" s="8">
        <v>0.01</v>
      </c>
      <c r="J1369" s="7">
        <v>2934.24</v>
      </c>
      <c r="K1369" s="7">
        <v>89.79</v>
      </c>
      <c r="L1369" s="7">
        <v>1795.8</v>
      </c>
      <c r="M1369" s="7">
        <v>75.66</v>
      </c>
    </row>
    <row r="1370" spans="2:13" x14ac:dyDescent="0.3">
      <c r="B1370" s="5">
        <v>45413</v>
      </c>
      <c r="C1370" s="4" t="s">
        <v>43</v>
      </c>
      <c r="D1370" s="4" t="s">
        <v>42</v>
      </c>
      <c r="E1370" s="4" t="s">
        <v>22</v>
      </c>
      <c r="F1370" s="4" t="s">
        <v>17</v>
      </c>
      <c r="G1370" s="6">
        <v>26</v>
      </c>
      <c r="H1370" s="7">
        <v>156</v>
      </c>
      <c r="I1370" s="8">
        <v>0.01</v>
      </c>
      <c r="J1370" s="7">
        <v>4497.04</v>
      </c>
      <c r="K1370" s="7">
        <v>89.7</v>
      </c>
      <c r="L1370" s="7">
        <v>2332.1999999999998</v>
      </c>
      <c r="M1370" s="7">
        <v>258.39999999999998</v>
      </c>
    </row>
    <row r="1371" spans="2:13" x14ac:dyDescent="0.3">
      <c r="B1371" s="5">
        <v>45413</v>
      </c>
      <c r="C1371" s="4" t="s">
        <v>43</v>
      </c>
      <c r="D1371" s="4" t="s">
        <v>42</v>
      </c>
      <c r="E1371" s="4" t="s">
        <v>22</v>
      </c>
      <c r="F1371" s="4" t="s">
        <v>18</v>
      </c>
      <c r="G1371" s="6">
        <v>9</v>
      </c>
      <c r="H1371" s="7">
        <v>156</v>
      </c>
      <c r="I1371" s="8">
        <v>0.01</v>
      </c>
      <c r="J1371" s="7">
        <v>1556.77</v>
      </c>
      <c r="K1371" s="7">
        <v>89.79</v>
      </c>
      <c r="L1371" s="7">
        <v>808.11</v>
      </c>
      <c r="M1371" s="7">
        <v>104.85</v>
      </c>
    </row>
    <row r="1372" spans="2:13" x14ac:dyDescent="0.3">
      <c r="B1372" s="5">
        <v>45413</v>
      </c>
      <c r="C1372" s="4" t="s">
        <v>43</v>
      </c>
      <c r="D1372" s="4" t="s">
        <v>42</v>
      </c>
      <c r="E1372" s="4" t="s">
        <v>22</v>
      </c>
      <c r="F1372" s="4" t="s">
        <v>19</v>
      </c>
      <c r="G1372" s="6">
        <v>9</v>
      </c>
      <c r="H1372" s="7">
        <v>156</v>
      </c>
      <c r="I1372" s="8">
        <v>0.01</v>
      </c>
      <c r="J1372" s="7">
        <v>1555.2</v>
      </c>
      <c r="K1372" s="7">
        <v>89.52</v>
      </c>
      <c r="L1372" s="7">
        <v>805.68</v>
      </c>
      <c r="M1372" s="7">
        <v>112.27</v>
      </c>
    </row>
    <row r="1373" spans="2:13" x14ac:dyDescent="0.3">
      <c r="B1373" s="5">
        <v>45413</v>
      </c>
      <c r="C1373" s="4" t="s">
        <v>44</v>
      </c>
      <c r="D1373" s="4" t="s">
        <v>42</v>
      </c>
      <c r="E1373" s="4" t="s">
        <v>16</v>
      </c>
      <c r="F1373" s="4" t="s">
        <v>17</v>
      </c>
      <c r="G1373" s="6">
        <v>72</v>
      </c>
      <c r="H1373" s="7">
        <v>204</v>
      </c>
      <c r="I1373" s="8">
        <v>0.01</v>
      </c>
      <c r="J1373" s="7">
        <v>14512.04</v>
      </c>
      <c r="K1373" s="7">
        <v>120.72</v>
      </c>
      <c r="L1373" s="7">
        <v>8691.84</v>
      </c>
      <c r="M1373" s="7">
        <v>118.08</v>
      </c>
    </row>
    <row r="1374" spans="2:13" x14ac:dyDescent="0.3">
      <c r="B1374" s="5">
        <v>45413</v>
      </c>
      <c r="C1374" s="4" t="s">
        <v>44</v>
      </c>
      <c r="D1374" s="4" t="s">
        <v>42</v>
      </c>
      <c r="E1374" s="4" t="s">
        <v>16</v>
      </c>
      <c r="F1374" s="4" t="s">
        <v>18</v>
      </c>
      <c r="G1374" s="6">
        <v>26</v>
      </c>
      <c r="H1374" s="7">
        <v>204</v>
      </c>
      <c r="I1374" s="8">
        <v>0.01</v>
      </c>
      <c r="J1374" s="7">
        <v>5255.99</v>
      </c>
      <c r="K1374" s="7">
        <v>120.36</v>
      </c>
      <c r="L1374" s="7">
        <v>3129.36</v>
      </c>
      <c r="M1374" s="7">
        <v>89.9</v>
      </c>
    </row>
    <row r="1375" spans="2:13" x14ac:dyDescent="0.3">
      <c r="B1375" s="5">
        <v>45413</v>
      </c>
      <c r="C1375" s="4" t="s">
        <v>44</v>
      </c>
      <c r="D1375" s="4" t="s">
        <v>42</v>
      </c>
      <c r="E1375" s="4" t="s">
        <v>16</v>
      </c>
      <c r="F1375" s="4" t="s">
        <v>19</v>
      </c>
      <c r="G1375" s="6">
        <v>26</v>
      </c>
      <c r="H1375" s="7">
        <v>204</v>
      </c>
      <c r="I1375" s="8">
        <v>0.01</v>
      </c>
      <c r="J1375" s="7">
        <v>5256.26</v>
      </c>
      <c r="K1375" s="7">
        <v>120.48</v>
      </c>
      <c r="L1375" s="7">
        <v>3132.48</v>
      </c>
      <c r="M1375" s="7">
        <v>102.01</v>
      </c>
    </row>
    <row r="1376" spans="2:13" x14ac:dyDescent="0.3">
      <c r="B1376" s="5">
        <v>45413</v>
      </c>
      <c r="C1376" s="4" t="s">
        <v>44</v>
      </c>
      <c r="D1376" s="4" t="s">
        <v>42</v>
      </c>
      <c r="E1376" s="4" t="s">
        <v>20</v>
      </c>
      <c r="F1376" s="4" t="s">
        <v>17</v>
      </c>
      <c r="G1376" s="6">
        <v>50</v>
      </c>
      <c r="H1376" s="7">
        <v>204</v>
      </c>
      <c r="I1376" s="8">
        <v>0.02</v>
      </c>
      <c r="J1376" s="7">
        <v>8804.6299999999992</v>
      </c>
      <c r="K1376" s="7">
        <v>120.24</v>
      </c>
      <c r="L1376" s="7">
        <v>6012</v>
      </c>
      <c r="M1376" s="7">
        <v>78.64</v>
      </c>
    </row>
    <row r="1377" spans="2:13" x14ac:dyDescent="0.3">
      <c r="B1377" s="5">
        <v>45413</v>
      </c>
      <c r="C1377" s="4" t="s">
        <v>44</v>
      </c>
      <c r="D1377" s="4" t="s">
        <v>42</v>
      </c>
      <c r="E1377" s="4" t="s">
        <v>20</v>
      </c>
      <c r="F1377" s="4" t="s">
        <v>18</v>
      </c>
      <c r="G1377" s="6">
        <v>18</v>
      </c>
      <c r="H1377" s="7">
        <v>204</v>
      </c>
      <c r="I1377" s="8">
        <v>0.01</v>
      </c>
      <c r="J1377" s="7">
        <v>3199.1</v>
      </c>
      <c r="K1377" s="7">
        <v>120.6</v>
      </c>
      <c r="L1377" s="7">
        <v>2170.8000000000002</v>
      </c>
      <c r="M1377" s="7">
        <v>60.89</v>
      </c>
    </row>
    <row r="1378" spans="2:13" x14ac:dyDescent="0.3">
      <c r="B1378" s="5">
        <v>45413</v>
      </c>
      <c r="C1378" s="4" t="s">
        <v>44</v>
      </c>
      <c r="D1378" s="4" t="s">
        <v>42</v>
      </c>
      <c r="E1378" s="4" t="s">
        <v>20</v>
      </c>
      <c r="F1378" s="4" t="s">
        <v>19</v>
      </c>
      <c r="G1378" s="6">
        <v>18</v>
      </c>
      <c r="H1378" s="7">
        <v>204</v>
      </c>
      <c r="I1378" s="8">
        <v>0.03</v>
      </c>
      <c r="J1378" s="7">
        <v>3153.64</v>
      </c>
      <c r="K1378" s="7">
        <v>120.6</v>
      </c>
      <c r="L1378" s="7">
        <v>2170.8000000000002</v>
      </c>
      <c r="M1378" s="7">
        <v>70.55</v>
      </c>
    </row>
    <row r="1379" spans="2:13" x14ac:dyDescent="0.3">
      <c r="B1379" s="5">
        <v>45413</v>
      </c>
      <c r="C1379" s="4" t="s">
        <v>44</v>
      </c>
      <c r="D1379" s="4" t="s">
        <v>42</v>
      </c>
      <c r="E1379" s="4" t="s">
        <v>21</v>
      </c>
      <c r="F1379" s="4" t="s">
        <v>17</v>
      </c>
      <c r="G1379" s="6">
        <v>29</v>
      </c>
      <c r="H1379" s="7">
        <v>204</v>
      </c>
      <c r="I1379" s="8">
        <v>0.01</v>
      </c>
      <c r="J1379" s="7">
        <v>5569.42</v>
      </c>
      <c r="K1379" s="7">
        <v>120.12</v>
      </c>
      <c r="L1379" s="7">
        <v>3483.48</v>
      </c>
      <c r="M1379" s="7">
        <v>47.79</v>
      </c>
    </row>
    <row r="1380" spans="2:13" x14ac:dyDescent="0.3">
      <c r="B1380" s="5">
        <v>45413</v>
      </c>
      <c r="C1380" s="4" t="s">
        <v>44</v>
      </c>
      <c r="D1380" s="4" t="s">
        <v>42</v>
      </c>
      <c r="E1380" s="4" t="s">
        <v>21</v>
      </c>
      <c r="F1380" s="4" t="s">
        <v>18</v>
      </c>
      <c r="G1380" s="6">
        <v>10</v>
      </c>
      <c r="H1380" s="7">
        <v>204</v>
      </c>
      <c r="I1380" s="8">
        <v>0.01</v>
      </c>
      <c r="J1380" s="7">
        <v>1908.96</v>
      </c>
      <c r="K1380" s="7">
        <v>120</v>
      </c>
      <c r="L1380" s="7">
        <v>1200</v>
      </c>
      <c r="M1380" s="7">
        <v>33.659999999999997</v>
      </c>
    </row>
    <row r="1381" spans="2:13" x14ac:dyDescent="0.3">
      <c r="B1381" s="5">
        <v>45413</v>
      </c>
      <c r="C1381" s="4" t="s">
        <v>44</v>
      </c>
      <c r="D1381" s="4" t="s">
        <v>42</v>
      </c>
      <c r="E1381" s="4" t="s">
        <v>21</v>
      </c>
      <c r="F1381" s="4" t="s">
        <v>19</v>
      </c>
      <c r="G1381" s="6">
        <v>10</v>
      </c>
      <c r="H1381" s="7">
        <v>204</v>
      </c>
      <c r="I1381" s="8">
        <v>0.01</v>
      </c>
      <c r="J1381" s="7">
        <v>1912.83</v>
      </c>
      <c r="K1381" s="7">
        <v>120.48</v>
      </c>
      <c r="L1381" s="7">
        <v>1204.8</v>
      </c>
      <c r="M1381" s="7">
        <v>39.119999999999997</v>
      </c>
    </row>
    <row r="1382" spans="2:13" x14ac:dyDescent="0.3">
      <c r="B1382" s="5">
        <v>45413</v>
      </c>
      <c r="C1382" s="4" t="s">
        <v>44</v>
      </c>
      <c r="D1382" s="4" t="s">
        <v>42</v>
      </c>
      <c r="E1382" s="4" t="s">
        <v>22</v>
      </c>
      <c r="F1382" s="4" t="s">
        <v>17</v>
      </c>
      <c r="G1382" s="6">
        <v>14</v>
      </c>
      <c r="H1382" s="7">
        <v>204</v>
      </c>
      <c r="I1382" s="8">
        <v>0</v>
      </c>
      <c r="J1382" s="7">
        <v>3179.55</v>
      </c>
      <c r="K1382" s="7">
        <v>120.36</v>
      </c>
      <c r="L1382" s="7">
        <v>1685.04</v>
      </c>
      <c r="M1382" s="7">
        <v>144.37</v>
      </c>
    </row>
    <row r="1383" spans="2:13" x14ac:dyDescent="0.3">
      <c r="B1383" s="5">
        <v>45413</v>
      </c>
      <c r="C1383" s="4" t="s">
        <v>44</v>
      </c>
      <c r="D1383" s="4" t="s">
        <v>42</v>
      </c>
      <c r="E1383" s="4" t="s">
        <v>22</v>
      </c>
      <c r="F1383" s="4" t="s">
        <v>18</v>
      </c>
      <c r="G1383" s="6">
        <v>5</v>
      </c>
      <c r="H1383" s="7">
        <v>204</v>
      </c>
      <c r="I1383" s="8">
        <v>0.01</v>
      </c>
      <c r="J1383" s="7">
        <v>1127.56</v>
      </c>
      <c r="K1383" s="7">
        <v>120.72</v>
      </c>
      <c r="L1383" s="7">
        <v>603.6</v>
      </c>
      <c r="M1383" s="7">
        <v>58.07</v>
      </c>
    </row>
    <row r="1384" spans="2:13" x14ac:dyDescent="0.3">
      <c r="B1384" s="5">
        <v>45413</v>
      </c>
      <c r="C1384" s="4" t="s">
        <v>44</v>
      </c>
      <c r="D1384" s="4" t="s">
        <v>42</v>
      </c>
      <c r="E1384" s="4" t="s">
        <v>22</v>
      </c>
      <c r="F1384" s="4" t="s">
        <v>19</v>
      </c>
      <c r="G1384" s="6">
        <v>5</v>
      </c>
      <c r="H1384" s="7">
        <v>204</v>
      </c>
      <c r="I1384" s="8">
        <v>0.01</v>
      </c>
      <c r="J1384" s="7">
        <v>1126.3900000000001</v>
      </c>
      <c r="K1384" s="7">
        <v>120</v>
      </c>
      <c r="L1384" s="7">
        <v>600</v>
      </c>
      <c r="M1384" s="7">
        <v>62.62</v>
      </c>
    </row>
    <row r="1385" spans="2:13" x14ac:dyDescent="0.3">
      <c r="B1385" s="5">
        <v>45413</v>
      </c>
      <c r="C1385" s="4" t="s">
        <v>45</v>
      </c>
      <c r="D1385" s="4" t="s">
        <v>42</v>
      </c>
      <c r="E1385" s="4" t="s">
        <v>16</v>
      </c>
      <c r="F1385" s="4" t="s">
        <v>17</v>
      </c>
      <c r="G1385" s="6">
        <v>123</v>
      </c>
      <c r="H1385" s="7">
        <v>96</v>
      </c>
      <c r="I1385" s="8">
        <v>0</v>
      </c>
      <c r="J1385" s="7">
        <v>11760.82</v>
      </c>
      <c r="K1385" s="7">
        <v>54.77</v>
      </c>
      <c r="L1385" s="7">
        <v>6736.71</v>
      </c>
      <c r="M1385" s="7">
        <v>196.6</v>
      </c>
    </row>
    <row r="1386" spans="2:13" x14ac:dyDescent="0.3">
      <c r="B1386" s="5">
        <v>45413</v>
      </c>
      <c r="C1386" s="4" t="s">
        <v>45</v>
      </c>
      <c r="D1386" s="4" t="s">
        <v>42</v>
      </c>
      <c r="E1386" s="4" t="s">
        <v>16</v>
      </c>
      <c r="F1386" s="4" t="s">
        <v>18</v>
      </c>
      <c r="G1386" s="6">
        <v>46</v>
      </c>
      <c r="H1386" s="7">
        <v>96</v>
      </c>
      <c r="I1386" s="8">
        <v>0.01</v>
      </c>
      <c r="J1386" s="7">
        <v>4345.47</v>
      </c>
      <c r="K1386" s="7">
        <v>54.88</v>
      </c>
      <c r="L1386" s="7">
        <v>2524.48</v>
      </c>
      <c r="M1386" s="7">
        <v>155.62</v>
      </c>
    </row>
    <row r="1387" spans="2:13" x14ac:dyDescent="0.3">
      <c r="B1387" s="5">
        <v>45413</v>
      </c>
      <c r="C1387" s="4" t="s">
        <v>45</v>
      </c>
      <c r="D1387" s="4" t="s">
        <v>42</v>
      </c>
      <c r="E1387" s="4" t="s">
        <v>16</v>
      </c>
      <c r="F1387" s="4" t="s">
        <v>19</v>
      </c>
      <c r="G1387" s="6">
        <v>47</v>
      </c>
      <c r="H1387" s="7">
        <v>96</v>
      </c>
      <c r="I1387" s="8">
        <v>0.01</v>
      </c>
      <c r="J1387" s="7">
        <v>4457.8</v>
      </c>
      <c r="K1387" s="7">
        <v>54.88</v>
      </c>
      <c r="L1387" s="7">
        <v>2579.36</v>
      </c>
      <c r="M1387" s="7">
        <v>187.7</v>
      </c>
    </row>
    <row r="1388" spans="2:13" x14ac:dyDescent="0.3">
      <c r="B1388" s="5">
        <v>45413</v>
      </c>
      <c r="C1388" s="4" t="s">
        <v>45</v>
      </c>
      <c r="D1388" s="4" t="s">
        <v>42</v>
      </c>
      <c r="E1388" s="4" t="s">
        <v>20</v>
      </c>
      <c r="F1388" s="4" t="s">
        <v>17</v>
      </c>
      <c r="G1388" s="6">
        <v>87</v>
      </c>
      <c r="H1388" s="7">
        <v>96</v>
      </c>
      <c r="I1388" s="8">
        <v>0.02</v>
      </c>
      <c r="J1388" s="7">
        <v>7203.14</v>
      </c>
      <c r="K1388" s="7">
        <v>54.72</v>
      </c>
      <c r="L1388" s="7">
        <v>4760.6400000000003</v>
      </c>
      <c r="M1388" s="7">
        <v>141.97999999999999</v>
      </c>
    </row>
    <row r="1389" spans="2:13" x14ac:dyDescent="0.3">
      <c r="B1389" s="5">
        <v>45413</v>
      </c>
      <c r="C1389" s="4" t="s">
        <v>45</v>
      </c>
      <c r="D1389" s="4" t="s">
        <v>42</v>
      </c>
      <c r="E1389" s="4" t="s">
        <v>20</v>
      </c>
      <c r="F1389" s="4" t="s">
        <v>18</v>
      </c>
      <c r="G1389" s="6">
        <v>31</v>
      </c>
      <c r="H1389" s="7">
        <v>96</v>
      </c>
      <c r="I1389" s="8">
        <v>0.03</v>
      </c>
      <c r="J1389" s="7">
        <v>2545.62</v>
      </c>
      <c r="K1389" s="7">
        <v>54.56</v>
      </c>
      <c r="L1389" s="7">
        <v>1691.36</v>
      </c>
      <c r="M1389" s="7">
        <v>103.29</v>
      </c>
    </row>
    <row r="1390" spans="2:13" x14ac:dyDescent="0.3">
      <c r="B1390" s="5">
        <v>45413</v>
      </c>
      <c r="C1390" s="4" t="s">
        <v>45</v>
      </c>
      <c r="D1390" s="4" t="s">
        <v>42</v>
      </c>
      <c r="E1390" s="4" t="s">
        <v>20</v>
      </c>
      <c r="F1390" s="4" t="s">
        <v>19</v>
      </c>
      <c r="G1390" s="6">
        <v>31</v>
      </c>
      <c r="H1390" s="7">
        <v>96</v>
      </c>
      <c r="I1390" s="8">
        <v>0.01</v>
      </c>
      <c r="J1390" s="7">
        <v>2603.1799999999998</v>
      </c>
      <c r="K1390" s="7">
        <v>54.56</v>
      </c>
      <c r="L1390" s="7">
        <v>1691.36</v>
      </c>
      <c r="M1390" s="7">
        <v>118.97</v>
      </c>
    </row>
    <row r="1391" spans="2:13" x14ac:dyDescent="0.3">
      <c r="B1391" s="5">
        <v>45413</v>
      </c>
      <c r="C1391" s="4" t="s">
        <v>45</v>
      </c>
      <c r="D1391" s="4" t="s">
        <v>42</v>
      </c>
      <c r="E1391" s="4" t="s">
        <v>21</v>
      </c>
      <c r="F1391" s="4" t="s">
        <v>17</v>
      </c>
      <c r="G1391" s="6">
        <v>50</v>
      </c>
      <c r="H1391" s="7">
        <v>96</v>
      </c>
      <c r="I1391" s="8">
        <v>0</v>
      </c>
      <c r="J1391" s="7">
        <v>4546.33</v>
      </c>
      <c r="K1391" s="7">
        <v>54.67</v>
      </c>
      <c r="L1391" s="7">
        <v>2733.5</v>
      </c>
      <c r="M1391" s="7">
        <v>79.44</v>
      </c>
    </row>
    <row r="1392" spans="2:13" x14ac:dyDescent="0.3">
      <c r="B1392" s="5">
        <v>45413</v>
      </c>
      <c r="C1392" s="4" t="s">
        <v>45</v>
      </c>
      <c r="D1392" s="4" t="s">
        <v>42</v>
      </c>
      <c r="E1392" s="4" t="s">
        <v>21</v>
      </c>
      <c r="F1392" s="4" t="s">
        <v>18</v>
      </c>
      <c r="G1392" s="6">
        <v>19</v>
      </c>
      <c r="H1392" s="7">
        <v>96</v>
      </c>
      <c r="I1392" s="8">
        <v>0</v>
      </c>
      <c r="J1392" s="7">
        <v>1727.59</v>
      </c>
      <c r="K1392" s="7">
        <v>54.83</v>
      </c>
      <c r="L1392" s="7">
        <v>1041.77</v>
      </c>
      <c r="M1392" s="7">
        <v>65.89</v>
      </c>
    </row>
    <row r="1393" spans="2:13" x14ac:dyDescent="0.3">
      <c r="B1393" s="5">
        <v>45413</v>
      </c>
      <c r="C1393" s="4" t="s">
        <v>45</v>
      </c>
      <c r="D1393" s="4" t="s">
        <v>42</v>
      </c>
      <c r="E1393" s="4" t="s">
        <v>21</v>
      </c>
      <c r="F1393" s="4" t="s">
        <v>19</v>
      </c>
      <c r="G1393" s="6">
        <v>19</v>
      </c>
      <c r="H1393" s="7">
        <v>96</v>
      </c>
      <c r="I1393" s="8">
        <v>0.01</v>
      </c>
      <c r="J1393" s="7">
        <v>1715.37</v>
      </c>
      <c r="K1393" s="7">
        <v>54.83</v>
      </c>
      <c r="L1393" s="7">
        <v>1041.77</v>
      </c>
      <c r="M1393" s="7">
        <v>74.47</v>
      </c>
    </row>
    <row r="1394" spans="2:13" x14ac:dyDescent="0.3">
      <c r="B1394" s="5">
        <v>45413</v>
      </c>
      <c r="C1394" s="4" t="s">
        <v>45</v>
      </c>
      <c r="D1394" s="4" t="s">
        <v>42</v>
      </c>
      <c r="E1394" s="4" t="s">
        <v>22</v>
      </c>
      <c r="F1394" s="4" t="s">
        <v>17</v>
      </c>
      <c r="G1394" s="6">
        <v>22</v>
      </c>
      <c r="H1394" s="7">
        <v>96</v>
      </c>
      <c r="I1394" s="8">
        <v>0.01</v>
      </c>
      <c r="J1394" s="7">
        <v>2322.9899999999998</v>
      </c>
      <c r="K1394" s="7">
        <v>54.77</v>
      </c>
      <c r="L1394" s="7">
        <v>1204.94</v>
      </c>
      <c r="M1394" s="7">
        <v>223.31</v>
      </c>
    </row>
    <row r="1395" spans="2:13" x14ac:dyDescent="0.3">
      <c r="B1395" s="5">
        <v>45413</v>
      </c>
      <c r="C1395" s="4" t="s">
        <v>45</v>
      </c>
      <c r="D1395" s="4" t="s">
        <v>42</v>
      </c>
      <c r="E1395" s="4" t="s">
        <v>22</v>
      </c>
      <c r="F1395" s="4" t="s">
        <v>18</v>
      </c>
      <c r="G1395" s="6">
        <v>8</v>
      </c>
      <c r="H1395" s="7">
        <v>96</v>
      </c>
      <c r="I1395" s="8">
        <v>0.01</v>
      </c>
      <c r="J1395" s="7">
        <v>849.85</v>
      </c>
      <c r="K1395" s="7">
        <v>54.83</v>
      </c>
      <c r="L1395" s="7">
        <v>438.64</v>
      </c>
      <c r="M1395" s="7">
        <v>96.91</v>
      </c>
    </row>
    <row r="1396" spans="2:13" x14ac:dyDescent="0.3">
      <c r="B1396" s="5">
        <v>45413</v>
      </c>
      <c r="C1396" s="4" t="s">
        <v>45</v>
      </c>
      <c r="D1396" s="4" t="s">
        <v>42</v>
      </c>
      <c r="E1396" s="4" t="s">
        <v>22</v>
      </c>
      <c r="F1396" s="4" t="s">
        <v>19</v>
      </c>
      <c r="G1396" s="6">
        <v>8</v>
      </c>
      <c r="H1396" s="7">
        <v>96</v>
      </c>
      <c r="I1396" s="8">
        <v>0</v>
      </c>
      <c r="J1396" s="7">
        <v>858.44</v>
      </c>
      <c r="K1396" s="7">
        <v>54.77</v>
      </c>
      <c r="L1396" s="7">
        <v>438.16</v>
      </c>
      <c r="M1396" s="7">
        <v>97.91</v>
      </c>
    </row>
    <row r="1397" spans="2:13" x14ac:dyDescent="0.3">
      <c r="B1397" s="5">
        <v>45413</v>
      </c>
      <c r="C1397" s="4" t="s">
        <v>46</v>
      </c>
      <c r="D1397" s="4" t="s">
        <v>47</v>
      </c>
      <c r="E1397" s="4" t="s">
        <v>16</v>
      </c>
      <c r="F1397" s="4" t="s">
        <v>17</v>
      </c>
      <c r="G1397" s="6">
        <v>203</v>
      </c>
      <c r="H1397" s="7">
        <v>142</v>
      </c>
      <c r="I1397" s="8">
        <v>0.01</v>
      </c>
      <c r="J1397" s="7">
        <v>28478.79</v>
      </c>
      <c r="K1397" s="7">
        <v>88.3</v>
      </c>
      <c r="L1397" s="7">
        <v>17924.900000000001</v>
      </c>
      <c r="M1397" s="7">
        <v>333.89</v>
      </c>
    </row>
    <row r="1398" spans="2:13" x14ac:dyDescent="0.3">
      <c r="B1398" s="5">
        <v>45413</v>
      </c>
      <c r="C1398" s="4" t="s">
        <v>46</v>
      </c>
      <c r="D1398" s="4" t="s">
        <v>47</v>
      </c>
      <c r="E1398" s="4" t="s">
        <v>16</v>
      </c>
      <c r="F1398" s="4" t="s">
        <v>18</v>
      </c>
      <c r="G1398" s="6">
        <v>73</v>
      </c>
      <c r="H1398" s="7">
        <v>142</v>
      </c>
      <c r="I1398" s="8">
        <v>0.01</v>
      </c>
      <c r="J1398" s="7">
        <v>10293.5</v>
      </c>
      <c r="K1398" s="7">
        <v>88.04</v>
      </c>
      <c r="L1398" s="7">
        <v>6426.92</v>
      </c>
      <c r="M1398" s="7">
        <v>251.18</v>
      </c>
    </row>
    <row r="1399" spans="2:13" x14ac:dyDescent="0.3">
      <c r="B1399" s="5">
        <v>45413</v>
      </c>
      <c r="C1399" s="4" t="s">
        <v>46</v>
      </c>
      <c r="D1399" s="4" t="s">
        <v>47</v>
      </c>
      <c r="E1399" s="4" t="s">
        <v>16</v>
      </c>
      <c r="F1399" s="4" t="s">
        <v>19</v>
      </c>
      <c r="G1399" s="6">
        <v>72</v>
      </c>
      <c r="H1399" s="7">
        <v>142</v>
      </c>
      <c r="I1399" s="8">
        <v>0</v>
      </c>
      <c r="J1399" s="7">
        <v>10193.35</v>
      </c>
      <c r="K1399" s="7">
        <v>88.13</v>
      </c>
      <c r="L1399" s="7">
        <v>6345.36</v>
      </c>
      <c r="M1399" s="7">
        <v>287.54000000000002</v>
      </c>
    </row>
    <row r="1400" spans="2:13" x14ac:dyDescent="0.3">
      <c r="B1400" s="5">
        <v>45413</v>
      </c>
      <c r="C1400" s="4" t="s">
        <v>46</v>
      </c>
      <c r="D1400" s="4" t="s">
        <v>47</v>
      </c>
      <c r="E1400" s="4" t="s">
        <v>20</v>
      </c>
      <c r="F1400" s="4" t="s">
        <v>17</v>
      </c>
      <c r="G1400" s="6">
        <v>136</v>
      </c>
      <c r="H1400" s="7">
        <v>142</v>
      </c>
      <c r="I1400" s="8">
        <v>0.01</v>
      </c>
      <c r="J1400" s="7">
        <v>16841</v>
      </c>
      <c r="K1400" s="7">
        <v>88.13</v>
      </c>
      <c r="L1400" s="7">
        <v>11985.68</v>
      </c>
      <c r="M1400" s="7">
        <v>214.34</v>
      </c>
    </row>
    <row r="1401" spans="2:13" x14ac:dyDescent="0.3">
      <c r="B1401" s="5">
        <v>45413</v>
      </c>
      <c r="C1401" s="4" t="s">
        <v>46</v>
      </c>
      <c r="D1401" s="4" t="s">
        <v>47</v>
      </c>
      <c r="E1401" s="4" t="s">
        <v>20</v>
      </c>
      <c r="F1401" s="4" t="s">
        <v>18</v>
      </c>
      <c r="G1401" s="6">
        <v>51</v>
      </c>
      <c r="H1401" s="7">
        <v>142</v>
      </c>
      <c r="I1401" s="8">
        <v>0</v>
      </c>
      <c r="J1401" s="7">
        <v>6334.77</v>
      </c>
      <c r="K1401" s="7">
        <v>87.78</v>
      </c>
      <c r="L1401" s="7">
        <v>4476.78</v>
      </c>
      <c r="M1401" s="7">
        <v>174.44</v>
      </c>
    </row>
    <row r="1402" spans="2:13" x14ac:dyDescent="0.3">
      <c r="B1402" s="5">
        <v>45413</v>
      </c>
      <c r="C1402" s="4" t="s">
        <v>46</v>
      </c>
      <c r="D1402" s="4" t="s">
        <v>47</v>
      </c>
      <c r="E1402" s="4" t="s">
        <v>20</v>
      </c>
      <c r="F1402" s="4" t="s">
        <v>19</v>
      </c>
      <c r="G1402" s="6">
        <v>49</v>
      </c>
      <c r="H1402" s="7">
        <v>142</v>
      </c>
      <c r="I1402" s="8">
        <v>0.03</v>
      </c>
      <c r="J1402" s="7">
        <v>5945.8</v>
      </c>
      <c r="K1402" s="7">
        <v>88.22</v>
      </c>
      <c r="L1402" s="7">
        <v>4322.78</v>
      </c>
      <c r="M1402" s="7">
        <v>189.95</v>
      </c>
    </row>
    <row r="1403" spans="2:13" x14ac:dyDescent="0.3">
      <c r="B1403" s="5">
        <v>45413</v>
      </c>
      <c r="C1403" s="4" t="s">
        <v>46</v>
      </c>
      <c r="D1403" s="4" t="s">
        <v>47</v>
      </c>
      <c r="E1403" s="4" t="s">
        <v>21</v>
      </c>
      <c r="F1403" s="4" t="s">
        <v>17</v>
      </c>
      <c r="G1403" s="6">
        <v>82</v>
      </c>
      <c r="H1403" s="7">
        <v>142</v>
      </c>
      <c r="I1403" s="8">
        <v>0</v>
      </c>
      <c r="J1403" s="7">
        <v>11050.61</v>
      </c>
      <c r="K1403" s="7">
        <v>88.04</v>
      </c>
      <c r="L1403" s="7">
        <v>7219.28</v>
      </c>
      <c r="M1403" s="7">
        <v>132.77000000000001</v>
      </c>
    </row>
    <row r="1404" spans="2:13" x14ac:dyDescent="0.3">
      <c r="B1404" s="5">
        <v>45413</v>
      </c>
      <c r="C1404" s="4" t="s">
        <v>46</v>
      </c>
      <c r="D1404" s="4" t="s">
        <v>47</v>
      </c>
      <c r="E1404" s="4" t="s">
        <v>21</v>
      </c>
      <c r="F1404" s="4" t="s">
        <v>18</v>
      </c>
      <c r="G1404" s="6">
        <v>30</v>
      </c>
      <c r="H1404" s="7">
        <v>142</v>
      </c>
      <c r="I1404" s="8">
        <v>0.01</v>
      </c>
      <c r="J1404" s="7">
        <v>4042.87</v>
      </c>
      <c r="K1404" s="7">
        <v>88.04</v>
      </c>
      <c r="L1404" s="7">
        <v>2641.2</v>
      </c>
      <c r="M1404" s="7">
        <v>104.14</v>
      </c>
    </row>
    <row r="1405" spans="2:13" x14ac:dyDescent="0.3">
      <c r="B1405" s="5">
        <v>45413</v>
      </c>
      <c r="C1405" s="4" t="s">
        <v>46</v>
      </c>
      <c r="D1405" s="4" t="s">
        <v>47</v>
      </c>
      <c r="E1405" s="4" t="s">
        <v>21</v>
      </c>
      <c r="F1405" s="4" t="s">
        <v>19</v>
      </c>
      <c r="G1405" s="6">
        <v>30</v>
      </c>
      <c r="H1405" s="7">
        <v>142</v>
      </c>
      <c r="I1405" s="8">
        <v>0</v>
      </c>
      <c r="J1405" s="7">
        <v>4055.09</v>
      </c>
      <c r="K1405" s="7">
        <v>88.04</v>
      </c>
      <c r="L1405" s="7">
        <v>2641.2</v>
      </c>
      <c r="M1405" s="7">
        <v>116.06</v>
      </c>
    </row>
    <row r="1406" spans="2:13" x14ac:dyDescent="0.3">
      <c r="B1406" s="5">
        <v>45413</v>
      </c>
      <c r="C1406" s="4" t="s">
        <v>46</v>
      </c>
      <c r="D1406" s="4" t="s">
        <v>47</v>
      </c>
      <c r="E1406" s="4" t="s">
        <v>22</v>
      </c>
      <c r="F1406" s="4" t="s">
        <v>17</v>
      </c>
      <c r="G1406" s="6">
        <v>38</v>
      </c>
      <c r="H1406" s="7">
        <v>142</v>
      </c>
      <c r="I1406" s="8">
        <v>0.01</v>
      </c>
      <c r="J1406" s="7">
        <v>5971.06</v>
      </c>
      <c r="K1406" s="7">
        <v>88.13</v>
      </c>
      <c r="L1406" s="7">
        <v>3348.94</v>
      </c>
      <c r="M1406" s="7">
        <v>390.71</v>
      </c>
    </row>
    <row r="1407" spans="2:13" x14ac:dyDescent="0.3">
      <c r="B1407" s="5">
        <v>45413</v>
      </c>
      <c r="C1407" s="4" t="s">
        <v>46</v>
      </c>
      <c r="D1407" s="4" t="s">
        <v>47</v>
      </c>
      <c r="E1407" s="4" t="s">
        <v>22</v>
      </c>
      <c r="F1407" s="4" t="s">
        <v>18</v>
      </c>
      <c r="G1407" s="6">
        <v>14</v>
      </c>
      <c r="H1407" s="7">
        <v>142</v>
      </c>
      <c r="I1407" s="8">
        <v>0.01</v>
      </c>
      <c r="J1407" s="7">
        <v>2204.35</v>
      </c>
      <c r="K1407" s="7">
        <v>87.78</v>
      </c>
      <c r="L1407" s="7">
        <v>1228.92</v>
      </c>
      <c r="M1407" s="7">
        <v>168.77</v>
      </c>
    </row>
    <row r="1408" spans="2:13" x14ac:dyDescent="0.3">
      <c r="B1408" s="5">
        <v>45413</v>
      </c>
      <c r="C1408" s="4" t="s">
        <v>46</v>
      </c>
      <c r="D1408" s="4" t="s">
        <v>47</v>
      </c>
      <c r="E1408" s="4" t="s">
        <v>22</v>
      </c>
      <c r="F1408" s="4" t="s">
        <v>19</v>
      </c>
      <c r="G1408" s="6">
        <v>14</v>
      </c>
      <c r="H1408" s="7">
        <v>142</v>
      </c>
      <c r="I1408" s="8">
        <v>0</v>
      </c>
      <c r="J1408" s="7">
        <v>2217.66</v>
      </c>
      <c r="K1408" s="7">
        <v>87.78</v>
      </c>
      <c r="L1408" s="7">
        <v>1228.92</v>
      </c>
      <c r="M1408" s="7">
        <v>169.43</v>
      </c>
    </row>
    <row r="1409" spans="2:13" x14ac:dyDescent="0.3">
      <c r="B1409" s="5">
        <v>45413</v>
      </c>
      <c r="C1409" s="4" t="s">
        <v>48</v>
      </c>
      <c r="D1409" s="4" t="s">
        <v>47</v>
      </c>
      <c r="E1409" s="4" t="s">
        <v>16</v>
      </c>
      <c r="F1409" s="4" t="s">
        <v>17</v>
      </c>
      <c r="G1409" s="6">
        <v>176</v>
      </c>
      <c r="H1409" s="7">
        <v>118</v>
      </c>
      <c r="I1409" s="8">
        <v>0.01</v>
      </c>
      <c r="J1409" s="7">
        <v>20726.150000000001</v>
      </c>
      <c r="K1409" s="7">
        <v>72.42</v>
      </c>
      <c r="L1409" s="7">
        <v>12745.92</v>
      </c>
      <c r="M1409" s="7">
        <v>275.39999999999998</v>
      </c>
    </row>
    <row r="1410" spans="2:13" x14ac:dyDescent="0.3">
      <c r="B1410" s="5">
        <v>45413</v>
      </c>
      <c r="C1410" s="4" t="s">
        <v>48</v>
      </c>
      <c r="D1410" s="4" t="s">
        <v>47</v>
      </c>
      <c r="E1410" s="4" t="s">
        <v>16</v>
      </c>
      <c r="F1410" s="4" t="s">
        <v>18</v>
      </c>
      <c r="G1410" s="6">
        <v>63</v>
      </c>
      <c r="H1410" s="7">
        <v>118</v>
      </c>
      <c r="I1410" s="8">
        <v>0</v>
      </c>
      <c r="J1410" s="7">
        <v>7411.71</v>
      </c>
      <c r="K1410" s="7">
        <v>72.64</v>
      </c>
      <c r="L1410" s="7">
        <v>4576.32</v>
      </c>
      <c r="M1410" s="7">
        <v>219.77</v>
      </c>
    </row>
    <row r="1411" spans="2:13" x14ac:dyDescent="0.3">
      <c r="B1411" s="5">
        <v>45413</v>
      </c>
      <c r="C1411" s="4" t="s">
        <v>48</v>
      </c>
      <c r="D1411" s="4" t="s">
        <v>47</v>
      </c>
      <c r="E1411" s="4" t="s">
        <v>16</v>
      </c>
      <c r="F1411" s="4" t="s">
        <v>19</v>
      </c>
      <c r="G1411" s="6">
        <v>66</v>
      </c>
      <c r="H1411" s="7">
        <v>118</v>
      </c>
      <c r="I1411" s="8">
        <v>0</v>
      </c>
      <c r="J1411" s="7">
        <v>7772.4</v>
      </c>
      <c r="K1411" s="7">
        <v>72.5</v>
      </c>
      <c r="L1411" s="7">
        <v>4785</v>
      </c>
      <c r="M1411" s="7">
        <v>261.77999999999997</v>
      </c>
    </row>
    <row r="1412" spans="2:13" x14ac:dyDescent="0.3">
      <c r="B1412" s="5">
        <v>45413</v>
      </c>
      <c r="C1412" s="4" t="s">
        <v>48</v>
      </c>
      <c r="D1412" s="4" t="s">
        <v>47</v>
      </c>
      <c r="E1412" s="4" t="s">
        <v>20</v>
      </c>
      <c r="F1412" s="4" t="s">
        <v>17</v>
      </c>
      <c r="G1412" s="6">
        <v>119</v>
      </c>
      <c r="H1412" s="7">
        <v>118</v>
      </c>
      <c r="I1412" s="8">
        <v>0.02</v>
      </c>
      <c r="J1412" s="7">
        <v>12060.94</v>
      </c>
      <c r="K1412" s="7">
        <v>72.790000000000006</v>
      </c>
      <c r="L1412" s="7">
        <v>8662.01</v>
      </c>
      <c r="M1412" s="7">
        <v>185.83</v>
      </c>
    </row>
    <row r="1413" spans="2:13" x14ac:dyDescent="0.3">
      <c r="B1413" s="5">
        <v>45413</v>
      </c>
      <c r="C1413" s="4" t="s">
        <v>48</v>
      </c>
      <c r="D1413" s="4" t="s">
        <v>47</v>
      </c>
      <c r="E1413" s="4" t="s">
        <v>20</v>
      </c>
      <c r="F1413" s="4" t="s">
        <v>18</v>
      </c>
      <c r="G1413" s="6">
        <v>42</v>
      </c>
      <c r="H1413" s="7">
        <v>118</v>
      </c>
      <c r="I1413" s="8">
        <v>0.01</v>
      </c>
      <c r="J1413" s="7">
        <v>4334.99</v>
      </c>
      <c r="K1413" s="7">
        <v>72.5</v>
      </c>
      <c r="L1413" s="7">
        <v>3045</v>
      </c>
      <c r="M1413" s="7">
        <v>144.22999999999999</v>
      </c>
    </row>
    <row r="1414" spans="2:13" x14ac:dyDescent="0.3">
      <c r="B1414" s="5">
        <v>45413</v>
      </c>
      <c r="C1414" s="4" t="s">
        <v>48</v>
      </c>
      <c r="D1414" s="4" t="s">
        <v>47</v>
      </c>
      <c r="E1414" s="4" t="s">
        <v>20</v>
      </c>
      <c r="F1414" s="4" t="s">
        <v>19</v>
      </c>
      <c r="G1414" s="6">
        <v>42</v>
      </c>
      <c r="H1414" s="7">
        <v>118</v>
      </c>
      <c r="I1414" s="8">
        <v>0.03</v>
      </c>
      <c r="J1414" s="7">
        <v>4230.6899999999996</v>
      </c>
      <c r="K1414" s="7">
        <v>72.349999999999994</v>
      </c>
      <c r="L1414" s="7">
        <v>3038.7</v>
      </c>
      <c r="M1414" s="7">
        <v>163.96</v>
      </c>
    </row>
    <row r="1415" spans="2:13" x14ac:dyDescent="0.3">
      <c r="B1415" s="5">
        <v>45413</v>
      </c>
      <c r="C1415" s="4" t="s">
        <v>48</v>
      </c>
      <c r="D1415" s="4" t="s">
        <v>47</v>
      </c>
      <c r="E1415" s="4" t="s">
        <v>21</v>
      </c>
      <c r="F1415" s="4" t="s">
        <v>17</v>
      </c>
      <c r="G1415" s="6">
        <v>74</v>
      </c>
      <c r="H1415" s="7">
        <v>118</v>
      </c>
      <c r="I1415" s="8">
        <v>0.01</v>
      </c>
      <c r="J1415" s="7">
        <v>8146.46</v>
      </c>
      <c r="K1415" s="7">
        <v>72.790000000000006</v>
      </c>
      <c r="L1415" s="7">
        <v>5386.46</v>
      </c>
      <c r="M1415" s="7">
        <v>117.81</v>
      </c>
    </row>
    <row r="1416" spans="2:13" x14ac:dyDescent="0.3">
      <c r="B1416" s="5">
        <v>45413</v>
      </c>
      <c r="C1416" s="4" t="s">
        <v>48</v>
      </c>
      <c r="D1416" s="4" t="s">
        <v>47</v>
      </c>
      <c r="E1416" s="4" t="s">
        <v>21</v>
      </c>
      <c r="F1416" s="4" t="s">
        <v>18</v>
      </c>
      <c r="G1416" s="6">
        <v>27</v>
      </c>
      <c r="H1416" s="7">
        <v>118</v>
      </c>
      <c r="I1416" s="8">
        <v>0.01</v>
      </c>
      <c r="J1416" s="7">
        <v>3008.49</v>
      </c>
      <c r="K1416" s="7">
        <v>72.569999999999993</v>
      </c>
      <c r="L1416" s="7">
        <v>1959.39</v>
      </c>
      <c r="M1416" s="7">
        <v>89.14</v>
      </c>
    </row>
    <row r="1417" spans="2:13" x14ac:dyDescent="0.3">
      <c r="B1417" s="5">
        <v>45413</v>
      </c>
      <c r="C1417" s="4" t="s">
        <v>48</v>
      </c>
      <c r="D1417" s="4" t="s">
        <v>47</v>
      </c>
      <c r="E1417" s="4" t="s">
        <v>21</v>
      </c>
      <c r="F1417" s="4" t="s">
        <v>19</v>
      </c>
      <c r="G1417" s="6">
        <v>27</v>
      </c>
      <c r="H1417" s="7">
        <v>118</v>
      </c>
      <c r="I1417" s="8">
        <v>0</v>
      </c>
      <c r="J1417" s="7">
        <v>3029.71</v>
      </c>
      <c r="K1417" s="7">
        <v>72.64</v>
      </c>
      <c r="L1417" s="7">
        <v>1961.28</v>
      </c>
      <c r="M1417" s="7">
        <v>103.93</v>
      </c>
    </row>
    <row r="1418" spans="2:13" x14ac:dyDescent="0.3">
      <c r="B1418" s="5">
        <v>45413</v>
      </c>
      <c r="C1418" s="4" t="s">
        <v>48</v>
      </c>
      <c r="D1418" s="4" t="s">
        <v>47</v>
      </c>
      <c r="E1418" s="4" t="s">
        <v>22</v>
      </c>
      <c r="F1418" s="4" t="s">
        <v>17</v>
      </c>
      <c r="G1418" s="6">
        <v>32</v>
      </c>
      <c r="H1418" s="7">
        <v>118</v>
      </c>
      <c r="I1418" s="8">
        <v>0.01</v>
      </c>
      <c r="J1418" s="7">
        <v>4195.2</v>
      </c>
      <c r="K1418" s="7">
        <v>72.72</v>
      </c>
      <c r="L1418" s="7">
        <v>2327.04</v>
      </c>
      <c r="M1418" s="7">
        <v>322.55</v>
      </c>
    </row>
    <row r="1419" spans="2:13" x14ac:dyDescent="0.3">
      <c r="B1419" s="5">
        <v>45413</v>
      </c>
      <c r="C1419" s="4" t="s">
        <v>48</v>
      </c>
      <c r="D1419" s="4" t="s">
        <v>47</v>
      </c>
      <c r="E1419" s="4" t="s">
        <v>22</v>
      </c>
      <c r="F1419" s="4" t="s">
        <v>18</v>
      </c>
      <c r="G1419" s="6">
        <v>11</v>
      </c>
      <c r="H1419" s="7">
        <v>118</v>
      </c>
      <c r="I1419" s="8">
        <v>0</v>
      </c>
      <c r="J1419" s="7">
        <v>1445.05</v>
      </c>
      <c r="K1419" s="7">
        <v>72.569999999999993</v>
      </c>
      <c r="L1419" s="7">
        <v>798.27</v>
      </c>
      <c r="M1419" s="7">
        <v>132.08000000000001</v>
      </c>
    </row>
    <row r="1420" spans="2:13" x14ac:dyDescent="0.3">
      <c r="B1420" s="5">
        <v>45413</v>
      </c>
      <c r="C1420" s="4" t="s">
        <v>48</v>
      </c>
      <c r="D1420" s="4" t="s">
        <v>47</v>
      </c>
      <c r="E1420" s="4" t="s">
        <v>22</v>
      </c>
      <c r="F1420" s="4" t="s">
        <v>19</v>
      </c>
      <c r="G1420" s="6">
        <v>12</v>
      </c>
      <c r="H1420" s="7">
        <v>118</v>
      </c>
      <c r="I1420" s="8">
        <v>0.01</v>
      </c>
      <c r="J1420" s="7">
        <v>1562.17</v>
      </c>
      <c r="K1420" s="7">
        <v>72.5</v>
      </c>
      <c r="L1420" s="7">
        <v>870</v>
      </c>
      <c r="M1420" s="7">
        <v>148.06</v>
      </c>
    </row>
    <row r="1421" spans="2:13" x14ac:dyDescent="0.3">
      <c r="B1421" s="5">
        <v>45413</v>
      </c>
      <c r="C1421" s="4" t="s">
        <v>49</v>
      </c>
      <c r="D1421" s="4" t="s">
        <v>47</v>
      </c>
      <c r="E1421" s="4" t="s">
        <v>16</v>
      </c>
      <c r="F1421" s="4" t="s">
        <v>17</v>
      </c>
      <c r="G1421" s="6">
        <v>92</v>
      </c>
      <c r="H1421" s="7">
        <v>236</v>
      </c>
      <c r="I1421" s="8">
        <v>0.01</v>
      </c>
      <c r="J1421" s="7">
        <v>21494.03</v>
      </c>
      <c r="K1421" s="7">
        <v>148.53</v>
      </c>
      <c r="L1421" s="7">
        <v>13664.76</v>
      </c>
      <c r="M1421" s="7">
        <v>143.08000000000001</v>
      </c>
    </row>
    <row r="1422" spans="2:13" x14ac:dyDescent="0.3">
      <c r="B1422" s="5">
        <v>45413</v>
      </c>
      <c r="C1422" s="4" t="s">
        <v>49</v>
      </c>
      <c r="D1422" s="4" t="s">
        <v>47</v>
      </c>
      <c r="E1422" s="4" t="s">
        <v>16</v>
      </c>
      <c r="F1422" s="4" t="s">
        <v>18</v>
      </c>
      <c r="G1422" s="6">
        <v>33</v>
      </c>
      <c r="H1422" s="7">
        <v>236</v>
      </c>
      <c r="I1422" s="8">
        <v>0</v>
      </c>
      <c r="J1422" s="7">
        <v>7749.09</v>
      </c>
      <c r="K1422" s="7">
        <v>148.97999999999999</v>
      </c>
      <c r="L1422" s="7">
        <v>4916.34</v>
      </c>
      <c r="M1422" s="7">
        <v>111.08</v>
      </c>
    </row>
    <row r="1423" spans="2:13" x14ac:dyDescent="0.3">
      <c r="B1423" s="5">
        <v>45413</v>
      </c>
      <c r="C1423" s="4" t="s">
        <v>49</v>
      </c>
      <c r="D1423" s="4" t="s">
        <v>47</v>
      </c>
      <c r="E1423" s="4" t="s">
        <v>16</v>
      </c>
      <c r="F1423" s="4" t="s">
        <v>19</v>
      </c>
      <c r="G1423" s="6">
        <v>33</v>
      </c>
      <c r="H1423" s="7">
        <v>236</v>
      </c>
      <c r="I1423" s="8">
        <v>0.01</v>
      </c>
      <c r="J1423" s="7">
        <v>7663.61</v>
      </c>
      <c r="K1423" s="7">
        <v>148.97999999999999</v>
      </c>
      <c r="L1423" s="7">
        <v>4916.34</v>
      </c>
      <c r="M1423" s="7">
        <v>126.9</v>
      </c>
    </row>
    <row r="1424" spans="2:13" x14ac:dyDescent="0.3">
      <c r="B1424" s="5">
        <v>45413</v>
      </c>
      <c r="C1424" s="4" t="s">
        <v>49</v>
      </c>
      <c r="D1424" s="4" t="s">
        <v>47</v>
      </c>
      <c r="E1424" s="4" t="s">
        <v>20</v>
      </c>
      <c r="F1424" s="4" t="s">
        <v>17</v>
      </c>
      <c r="G1424" s="6">
        <v>62</v>
      </c>
      <c r="H1424" s="7">
        <v>236</v>
      </c>
      <c r="I1424" s="8">
        <v>0</v>
      </c>
      <c r="J1424" s="7">
        <v>12799.01</v>
      </c>
      <c r="K1424" s="7">
        <v>148.22999999999999</v>
      </c>
      <c r="L1424" s="7">
        <v>9190.26</v>
      </c>
      <c r="M1424" s="7">
        <v>97.71</v>
      </c>
    </row>
    <row r="1425" spans="2:13" x14ac:dyDescent="0.3">
      <c r="B1425" s="5">
        <v>45413</v>
      </c>
      <c r="C1425" s="4" t="s">
        <v>49</v>
      </c>
      <c r="D1425" s="4" t="s">
        <v>47</v>
      </c>
      <c r="E1425" s="4" t="s">
        <v>20</v>
      </c>
      <c r="F1425" s="4" t="s">
        <v>18</v>
      </c>
      <c r="G1425" s="6">
        <v>23</v>
      </c>
      <c r="H1425" s="7">
        <v>236</v>
      </c>
      <c r="I1425" s="8">
        <v>0.04</v>
      </c>
      <c r="J1425" s="7">
        <v>4595.47</v>
      </c>
      <c r="K1425" s="7">
        <v>148.53</v>
      </c>
      <c r="L1425" s="7">
        <v>3416.19</v>
      </c>
      <c r="M1425" s="7">
        <v>76.09</v>
      </c>
    </row>
    <row r="1426" spans="2:13" x14ac:dyDescent="0.3">
      <c r="B1426" s="5">
        <v>45413</v>
      </c>
      <c r="C1426" s="4" t="s">
        <v>49</v>
      </c>
      <c r="D1426" s="4" t="s">
        <v>47</v>
      </c>
      <c r="E1426" s="4" t="s">
        <v>20</v>
      </c>
      <c r="F1426" s="4" t="s">
        <v>19</v>
      </c>
      <c r="G1426" s="6">
        <v>23</v>
      </c>
      <c r="H1426" s="7">
        <v>236</v>
      </c>
      <c r="I1426" s="8">
        <v>0</v>
      </c>
      <c r="J1426" s="7">
        <v>4771.8100000000004</v>
      </c>
      <c r="K1426" s="7">
        <v>148.22999999999999</v>
      </c>
      <c r="L1426" s="7">
        <v>3409.29</v>
      </c>
      <c r="M1426" s="7">
        <v>87.91</v>
      </c>
    </row>
    <row r="1427" spans="2:13" x14ac:dyDescent="0.3">
      <c r="B1427" s="5">
        <v>45413</v>
      </c>
      <c r="C1427" s="4" t="s">
        <v>49</v>
      </c>
      <c r="D1427" s="4" t="s">
        <v>47</v>
      </c>
      <c r="E1427" s="4" t="s">
        <v>21</v>
      </c>
      <c r="F1427" s="4" t="s">
        <v>17</v>
      </c>
      <c r="G1427" s="6">
        <v>39</v>
      </c>
      <c r="H1427" s="7">
        <v>236</v>
      </c>
      <c r="I1427" s="8">
        <v>0.01</v>
      </c>
      <c r="J1427" s="7">
        <v>8690.99</v>
      </c>
      <c r="K1427" s="7">
        <v>149.13</v>
      </c>
      <c r="L1427" s="7">
        <v>5816.07</v>
      </c>
      <c r="M1427" s="7">
        <v>62.77</v>
      </c>
    </row>
    <row r="1428" spans="2:13" x14ac:dyDescent="0.3">
      <c r="B1428" s="5">
        <v>45413</v>
      </c>
      <c r="C1428" s="4" t="s">
        <v>49</v>
      </c>
      <c r="D1428" s="4" t="s">
        <v>47</v>
      </c>
      <c r="E1428" s="4" t="s">
        <v>21</v>
      </c>
      <c r="F1428" s="4" t="s">
        <v>18</v>
      </c>
      <c r="G1428" s="6">
        <v>13</v>
      </c>
      <c r="H1428" s="7">
        <v>236</v>
      </c>
      <c r="I1428" s="8">
        <v>0</v>
      </c>
      <c r="J1428" s="7">
        <v>2917.5</v>
      </c>
      <c r="K1428" s="7">
        <v>148.83000000000001</v>
      </c>
      <c r="L1428" s="7">
        <v>1934.79</v>
      </c>
      <c r="M1428" s="7">
        <v>45.22</v>
      </c>
    </row>
    <row r="1429" spans="2:13" x14ac:dyDescent="0.3">
      <c r="B1429" s="5">
        <v>45413</v>
      </c>
      <c r="C1429" s="4" t="s">
        <v>49</v>
      </c>
      <c r="D1429" s="4" t="s">
        <v>47</v>
      </c>
      <c r="E1429" s="4" t="s">
        <v>21</v>
      </c>
      <c r="F1429" s="4" t="s">
        <v>19</v>
      </c>
      <c r="G1429" s="6">
        <v>14</v>
      </c>
      <c r="H1429" s="7">
        <v>236</v>
      </c>
      <c r="I1429" s="8">
        <v>0</v>
      </c>
      <c r="J1429" s="7">
        <v>3129.39</v>
      </c>
      <c r="K1429" s="7">
        <v>148.53</v>
      </c>
      <c r="L1429" s="7">
        <v>2079.42</v>
      </c>
      <c r="M1429" s="7">
        <v>53.29</v>
      </c>
    </row>
    <row r="1430" spans="2:13" x14ac:dyDescent="0.3">
      <c r="B1430" s="5">
        <v>45413</v>
      </c>
      <c r="C1430" s="4" t="s">
        <v>49</v>
      </c>
      <c r="D1430" s="4" t="s">
        <v>47</v>
      </c>
      <c r="E1430" s="4" t="s">
        <v>22</v>
      </c>
      <c r="F1430" s="4" t="s">
        <v>17</v>
      </c>
      <c r="G1430" s="6">
        <v>17</v>
      </c>
      <c r="H1430" s="7">
        <v>236</v>
      </c>
      <c r="I1430" s="8">
        <v>0.01</v>
      </c>
      <c r="J1430" s="7">
        <v>4466.41</v>
      </c>
      <c r="K1430" s="7">
        <v>148.53</v>
      </c>
      <c r="L1430" s="7">
        <v>2525.0100000000002</v>
      </c>
      <c r="M1430" s="7">
        <v>174.62</v>
      </c>
    </row>
    <row r="1431" spans="2:13" x14ac:dyDescent="0.3">
      <c r="B1431" s="5">
        <v>45413</v>
      </c>
      <c r="C1431" s="4" t="s">
        <v>49</v>
      </c>
      <c r="D1431" s="4" t="s">
        <v>47</v>
      </c>
      <c r="E1431" s="4" t="s">
        <v>22</v>
      </c>
      <c r="F1431" s="4" t="s">
        <v>18</v>
      </c>
      <c r="G1431" s="6">
        <v>6</v>
      </c>
      <c r="H1431" s="7">
        <v>236</v>
      </c>
      <c r="I1431" s="8">
        <v>0.01</v>
      </c>
      <c r="J1431" s="7">
        <v>1576.34</v>
      </c>
      <c r="K1431" s="7">
        <v>148.53</v>
      </c>
      <c r="L1431" s="7">
        <v>891.18</v>
      </c>
      <c r="M1431" s="7">
        <v>70.61</v>
      </c>
    </row>
    <row r="1432" spans="2:13" x14ac:dyDescent="0.3">
      <c r="B1432" s="5">
        <v>45413</v>
      </c>
      <c r="C1432" s="4" t="s">
        <v>49</v>
      </c>
      <c r="D1432" s="4" t="s">
        <v>47</v>
      </c>
      <c r="E1432" s="4" t="s">
        <v>22</v>
      </c>
      <c r="F1432" s="4" t="s">
        <v>19</v>
      </c>
      <c r="G1432" s="6">
        <v>6</v>
      </c>
      <c r="H1432" s="7">
        <v>236</v>
      </c>
      <c r="I1432" s="8">
        <v>0.01</v>
      </c>
      <c r="J1432" s="7">
        <v>1562.19</v>
      </c>
      <c r="K1432" s="7">
        <v>148.22999999999999</v>
      </c>
      <c r="L1432" s="7">
        <v>889.38</v>
      </c>
      <c r="M1432" s="7">
        <v>73.209999999999994</v>
      </c>
    </row>
    <row r="1433" spans="2:13" x14ac:dyDescent="0.3">
      <c r="B1433" s="5">
        <v>45413</v>
      </c>
      <c r="C1433" s="4" t="s">
        <v>50</v>
      </c>
      <c r="D1433" s="4" t="s">
        <v>47</v>
      </c>
      <c r="E1433" s="4" t="s">
        <v>16</v>
      </c>
      <c r="F1433" s="4" t="s">
        <v>17</v>
      </c>
      <c r="G1433" s="6">
        <v>260</v>
      </c>
      <c r="H1433" s="7">
        <v>86</v>
      </c>
      <c r="I1433" s="8">
        <v>0.01</v>
      </c>
      <c r="J1433" s="7">
        <v>22159.07</v>
      </c>
      <c r="K1433" s="7">
        <v>52.51</v>
      </c>
      <c r="L1433" s="7">
        <v>13652.6</v>
      </c>
      <c r="M1433" s="7">
        <v>411.42</v>
      </c>
    </row>
    <row r="1434" spans="2:13" x14ac:dyDescent="0.3">
      <c r="B1434" s="5">
        <v>45413</v>
      </c>
      <c r="C1434" s="4" t="s">
        <v>50</v>
      </c>
      <c r="D1434" s="4" t="s">
        <v>47</v>
      </c>
      <c r="E1434" s="4" t="s">
        <v>16</v>
      </c>
      <c r="F1434" s="4" t="s">
        <v>18</v>
      </c>
      <c r="G1434" s="6">
        <v>90</v>
      </c>
      <c r="H1434" s="7">
        <v>86</v>
      </c>
      <c r="I1434" s="8">
        <v>0.01</v>
      </c>
      <c r="J1434" s="7">
        <v>7655.05</v>
      </c>
      <c r="K1434" s="7">
        <v>52.51</v>
      </c>
      <c r="L1434" s="7">
        <v>4725.8999999999996</v>
      </c>
      <c r="M1434" s="7">
        <v>314.26</v>
      </c>
    </row>
    <row r="1435" spans="2:13" x14ac:dyDescent="0.3">
      <c r="B1435" s="5">
        <v>45413</v>
      </c>
      <c r="C1435" s="4" t="s">
        <v>50</v>
      </c>
      <c r="D1435" s="4" t="s">
        <v>47</v>
      </c>
      <c r="E1435" s="4" t="s">
        <v>16</v>
      </c>
      <c r="F1435" s="4" t="s">
        <v>19</v>
      </c>
      <c r="G1435" s="6">
        <v>88</v>
      </c>
      <c r="H1435" s="7">
        <v>86</v>
      </c>
      <c r="I1435" s="8">
        <v>0.01</v>
      </c>
      <c r="J1435" s="7">
        <v>7499.95</v>
      </c>
      <c r="K1435" s="7">
        <v>52.3</v>
      </c>
      <c r="L1435" s="7">
        <v>4602.3999999999996</v>
      </c>
      <c r="M1435" s="7">
        <v>341.48</v>
      </c>
    </row>
    <row r="1436" spans="2:13" x14ac:dyDescent="0.3">
      <c r="B1436" s="5">
        <v>45413</v>
      </c>
      <c r="C1436" s="4" t="s">
        <v>50</v>
      </c>
      <c r="D1436" s="4" t="s">
        <v>47</v>
      </c>
      <c r="E1436" s="4" t="s">
        <v>20</v>
      </c>
      <c r="F1436" s="4" t="s">
        <v>17</v>
      </c>
      <c r="G1436" s="6">
        <v>170</v>
      </c>
      <c r="H1436" s="7">
        <v>86</v>
      </c>
      <c r="I1436" s="8">
        <v>0.01</v>
      </c>
      <c r="J1436" s="7">
        <v>12775.54</v>
      </c>
      <c r="K1436" s="7">
        <v>52.51</v>
      </c>
      <c r="L1436" s="7">
        <v>8926.7000000000007</v>
      </c>
      <c r="M1436" s="7">
        <v>265.74</v>
      </c>
    </row>
    <row r="1437" spans="2:13" x14ac:dyDescent="0.3">
      <c r="B1437" s="5">
        <v>45413</v>
      </c>
      <c r="C1437" s="4" t="s">
        <v>50</v>
      </c>
      <c r="D1437" s="4" t="s">
        <v>47</v>
      </c>
      <c r="E1437" s="4" t="s">
        <v>20</v>
      </c>
      <c r="F1437" s="4" t="s">
        <v>18</v>
      </c>
      <c r="G1437" s="6">
        <v>61</v>
      </c>
      <c r="H1437" s="7">
        <v>86</v>
      </c>
      <c r="I1437" s="8">
        <v>0.02</v>
      </c>
      <c r="J1437" s="7">
        <v>4523.83</v>
      </c>
      <c r="K1437" s="7">
        <v>52.36</v>
      </c>
      <c r="L1437" s="7">
        <v>3193.96</v>
      </c>
      <c r="M1437" s="7">
        <v>204.7</v>
      </c>
    </row>
    <row r="1438" spans="2:13" x14ac:dyDescent="0.3">
      <c r="B1438" s="5">
        <v>45413</v>
      </c>
      <c r="C1438" s="4" t="s">
        <v>50</v>
      </c>
      <c r="D1438" s="4" t="s">
        <v>47</v>
      </c>
      <c r="E1438" s="4" t="s">
        <v>20</v>
      </c>
      <c r="F1438" s="4" t="s">
        <v>19</v>
      </c>
      <c r="G1438" s="6">
        <v>62</v>
      </c>
      <c r="H1438" s="7">
        <v>86</v>
      </c>
      <c r="I1438" s="8">
        <v>0.02</v>
      </c>
      <c r="J1438" s="7">
        <v>4593.41</v>
      </c>
      <c r="K1438" s="7">
        <v>52.46</v>
      </c>
      <c r="L1438" s="7">
        <v>3252.52</v>
      </c>
      <c r="M1438" s="7">
        <v>243.98</v>
      </c>
    </row>
    <row r="1439" spans="2:13" x14ac:dyDescent="0.3">
      <c r="B1439" s="5">
        <v>45413</v>
      </c>
      <c r="C1439" s="4" t="s">
        <v>50</v>
      </c>
      <c r="D1439" s="4" t="s">
        <v>47</v>
      </c>
      <c r="E1439" s="4" t="s">
        <v>21</v>
      </c>
      <c r="F1439" s="4" t="s">
        <v>17</v>
      </c>
      <c r="G1439" s="6">
        <v>98</v>
      </c>
      <c r="H1439" s="7">
        <v>86</v>
      </c>
      <c r="I1439" s="8">
        <v>0</v>
      </c>
      <c r="J1439" s="7">
        <v>8022.55</v>
      </c>
      <c r="K1439" s="7">
        <v>52.3</v>
      </c>
      <c r="L1439" s="7">
        <v>5125.3999999999996</v>
      </c>
      <c r="M1439" s="7">
        <v>159.62</v>
      </c>
    </row>
    <row r="1440" spans="2:13" x14ac:dyDescent="0.3">
      <c r="B1440" s="5">
        <v>45413</v>
      </c>
      <c r="C1440" s="4" t="s">
        <v>50</v>
      </c>
      <c r="D1440" s="4" t="s">
        <v>47</v>
      </c>
      <c r="E1440" s="4" t="s">
        <v>21</v>
      </c>
      <c r="F1440" s="4" t="s">
        <v>18</v>
      </c>
      <c r="G1440" s="6">
        <v>36</v>
      </c>
      <c r="H1440" s="7">
        <v>86</v>
      </c>
      <c r="I1440" s="8">
        <v>0.01</v>
      </c>
      <c r="J1440" s="7">
        <v>2911.62</v>
      </c>
      <c r="K1440" s="7">
        <v>52.41</v>
      </c>
      <c r="L1440" s="7">
        <v>1886.76</v>
      </c>
      <c r="M1440" s="7">
        <v>124.97</v>
      </c>
    </row>
    <row r="1441" spans="2:13" x14ac:dyDescent="0.3">
      <c r="B1441" s="5">
        <v>45413</v>
      </c>
      <c r="C1441" s="4" t="s">
        <v>50</v>
      </c>
      <c r="D1441" s="4" t="s">
        <v>47</v>
      </c>
      <c r="E1441" s="4" t="s">
        <v>21</v>
      </c>
      <c r="F1441" s="4" t="s">
        <v>19</v>
      </c>
      <c r="G1441" s="6">
        <v>39</v>
      </c>
      <c r="H1441" s="7">
        <v>86</v>
      </c>
      <c r="I1441" s="8">
        <v>0</v>
      </c>
      <c r="J1441" s="7">
        <v>3176.74</v>
      </c>
      <c r="K1441" s="7">
        <v>52.41</v>
      </c>
      <c r="L1441" s="7">
        <v>2043.99</v>
      </c>
      <c r="M1441" s="7">
        <v>155.75</v>
      </c>
    </row>
    <row r="1442" spans="2:13" x14ac:dyDescent="0.3">
      <c r="B1442" s="5">
        <v>45413</v>
      </c>
      <c r="C1442" s="4" t="s">
        <v>50</v>
      </c>
      <c r="D1442" s="4" t="s">
        <v>47</v>
      </c>
      <c r="E1442" s="4" t="s">
        <v>22</v>
      </c>
      <c r="F1442" s="4" t="s">
        <v>17</v>
      </c>
      <c r="G1442" s="6">
        <v>45</v>
      </c>
      <c r="H1442" s="7">
        <v>86</v>
      </c>
      <c r="I1442" s="8">
        <v>0</v>
      </c>
      <c r="J1442" s="7">
        <v>4321.41</v>
      </c>
      <c r="K1442" s="7">
        <v>52.51</v>
      </c>
      <c r="L1442" s="7">
        <v>2362.9499999999998</v>
      </c>
      <c r="M1442" s="7">
        <v>449.05</v>
      </c>
    </row>
    <row r="1443" spans="2:13" x14ac:dyDescent="0.3">
      <c r="B1443" s="5">
        <v>45413</v>
      </c>
      <c r="C1443" s="4" t="s">
        <v>50</v>
      </c>
      <c r="D1443" s="4" t="s">
        <v>47</v>
      </c>
      <c r="E1443" s="4" t="s">
        <v>22</v>
      </c>
      <c r="F1443" s="4" t="s">
        <v>18</v>
      </c>
      <c r="G1443" s="6">
        <v>17</v>
      </c>
      <c r="H1443" s="7">
        <v>86</v>
      </c>
      <c r="I1443" s="8">
        <v>0.01</v>
      </c>
      <c r="J1443" s="7">
        <v>1614.52</v>
      </c>
      <c r="K1443" s="7">
        <v>52.51</v>
      </c>
      <c r="L1443" s="7">
        <v>892.67</v>
      </c>
      <c r="M1443" s="7">
        <v>201.69</v>
      </c>
    </row>
    <row r="1444" spans="2:13" x14ac:dyDescent="0.3">
      <c r="B1444" s="5">
        <v>45413</v>
      </c>
      <c r="C1444" s="4" t="s">
        <v>50</v>
      </c>
      <c r="D1444" s="4" t="s">
        <v>47</v>
      </c>
      <c r="E1444" s="4" t="s">
        <v>22</v>
      </c>
      <c r="F1444" s="4" t="s">
        <v>19</v>
      </c>
      <c r="G1444" s="6">
        <v>17</v>
      </c>
      <c r="H1444" s="7">
        <v>86</v>
      </c>
      <c r="I1444" s="8">
        <v>0</v>
      </c>
      <c r="J1444" s="7">
        <v>1629.26</v>
      </c>
      <c r="K1444" s="7">
        <v>52.36</v>
      </c>
      <c r="L1444" s="7">
        <v>890.12</v>
      </c>
      <c r="M1444" s="7">
        <v>211.64</v>
      </c>
    </row>
    <row r="1445" spans="2:13" x14ac:dyDescent="0.3">
      <c r="B1445" s="5">
        <v>45444</v>
      </c>
      <c r="C1445" s="4" t="s">
        <v>14</v>
      </c>
      <c r="D1445" s="4" t="s">
        <v>15</v>
      </c>
      <c r="E1445" s="4" t="s">
        <v>16</v>
      </c>
      <c r="F1445" s="4" t="s">
        <v>17</v>
      </c>
      <c r="G1445" s="6">
        <v>312</v>
      </c>
      <c r="H1445" s="7">
        <v>268</v>
      </c>
      <c r="I1445" s="8">
        <v>0</v>
      </c>
      <c r="J1445" s="7">
        <v>83198.25</v>
      </c>
      <c r="K1445" s="7">
        <v>197.92</v>
      </c>
      <c r="L1445" s="7">
        <v>61751.040000000001</v>
      </c>
      <c r="M1445" s="7">
        <v>496.2</v>
      </c>
    </row>
    <row r="1446" spans="2:13" x14ac:dyDescent="0.3">
      <c r="B1446" s="5">
        <v>45444</v>
      </c>
      <c r="C1446" s="4" t="s">
        <v>14</v>
      </c>
      <c r="D1446" s="4" t="s">
        <v>15</v>
      </c>
      <c r="E1446" s="4" t="s">
        <v>16</v>
      </c>
      <c r="F1446" s="4" t="s">
        <v>18</v>
      </c>
      <c r="G1446" s="6">
        <v>112</v>
      </c>
      <c r="H1446" s="7">
        <v>268</v>
      </c>
      <c r="I1446" s="8">
        <v>0</v>
      </c>
      <c r="J1446" s="7">
        <v>29836.17</v>
      </c>
      <c r="K1446" s="7">
        <v>198.52</v>
      </c>
      <c r="L1446" s="7">
        <v>22234.240000000002</v>
      </c>
      <c r="M1446" s="7">
        <v>374.33</v>
      </c>
    </row>
    <row r="1447" spans="2:13" x14ac:dyDescent="0.3">
      <c r="B1447" s="5">
        <v>45444</v>
      </c>
      <c r="C1447" s="4" t="s">
        <v>14</v>
      </c>
      <c r="D1447" s="4" t="s">
        <v>15</v>
      </c>
      <c r="E1447" s="4" t="s">
        <v>16</v>
      </c>
      <c r="F1447" s="4" t="s">
        <v>19</v>
      </c>
      <c r="G1447" s="6">
        <v>117</v>
      </c>
      <c r="H1447" s="7">
        <v>268</v>
      </c>
      <c r="I1447" s="8">
        <v>0</v>
      </c>
      <c r="J1447" s="7">
        <v>31230.7</v>
      </c>
      <c r="K1447" s="7">
        <v>197.92</v>
      </c>
      <c r="L1447" s="7">
        <v>23156.639999999999</v>
      </c>
      <c r="M1447" s="7">
        <v>457.21</v>
      </c>
    </row>
    <row r="1448" spans="2:13" x14ac:dyDescent="0.3">
      <c r="B1448" s="5">
        <v>45444</v>
      </c>
      <c r="C1448" s="4" t="s">
        <v>14</v>
      </c>
      <c r="D1448" s="4" t="s">
        <v>15</v>
      </c>
      <c r="E1448" s="4" t="s">
        <v>20</v>
      </c>
      <c r="F1448" s="4" t="s">
        <v>17</v>
      </c>
      <c r="G1448" s="6">
        <v>217</v>
      </c>
      <c r="H1448" s="7">
        <v>268</v>
      </c>
      <c r="I1448" s="8">
        <v>0.01</v>
      </c>
      <c r="J1448" s="7">
        <v>50564.18</v>
      </c>
      <c r="K1448" s="7">
        <v>198.52</v>
      </c>
      <c r="L1448" s="7">
        <v>43078.84</v>
      </c>
      <c r="M1448" s="7">
        <v>346.85</v>
      </c>
    </row>
    <row r="1449" spans="2:13" x14ac:dyDescent="0.3">
      <c r="B1449" s="5">
        <v>45444</v>
      </c>
      <c r="C1449" s="4" t="s">
        <v>14</v>
      </c>
      <c r="D1449" s="4" t="s">
        <v>15</v>
      </c>
      <c r="E1449" s="4" t="s">
        <v>20</v>
      </c>
      <c r="F1449" s="4" t="s">
        <v>18</v>
      </c>
      <c r="G1449" s="6">
        <v>74</v>
      </c>
      <c r="H1449" s="7">
        <v>268</v>
      </c>
      <c r="I1449" s="8">
        <v>0.01</v>
      </c>
      <c r="J1449" s="7">
        <v>17329.68</v>
      </c>
      <c r="K1449" s="7">
        <v>198.52</v>
      </c>
      <c r="L1449" s="7">
        <v>14690.48</v>
      </c>
      <c r="M1449" s="7">
        <v>250.85</v>
      </c>
    </row>
    <row r="1450" spans="2:13" x14ac:dyDescent="0.3">
      <c r="B1450" s="5">
        <v>45444</v>
      </c>
      <c r="C1450" s="4" t="s">
        <v>14</v>
      </c>
      <c r="D1450" s="4" t="s">
        <v>15</v>
      </c>
      <c r="E1450" s="4" t="s">
        <v>20</v>
      </c>
      <c r="F1450" s="4" t="s">
        <v>19</v>
      </c>
      <c r="G1450" s="6">
        <v>75</v>
      </c>
      <c r="H1450" s="7">
        <v>268</v>
      </c>
      <c r="I1450" s="8">
        <v>0.03</v>
      </c>
      <c r="J1450" s="7">
        <v>17174.52</v>
      </c>
      <c r="K1450" s="7">
        <v>197.73</v>
      </c>
      <c r="L1450" s="7">
        <v>14829.75</v>
      </c>
      <c r="M1450" s="7">
        <v>286.64999999999998</v>
      </c>
    </row>
    <row r="1451" spans="2:13" x14ac:dyDescent="0.3">
      <c r="B1451" s="5">
        <v>45444</v>
      </c>
      <c r="C1451" s="4" t="s">
        <v>14</v>
      </c>
      <c r="D1451" s="4" t="s">
        <v>15</v>
      </c>
      <c r="E1451" s="4" t="s">
        <v>21</v>
      </c>
      <c r="F1451" s="4" t="s">
        <v>17</v>
      </c>
      <c r="G1451" s="6">
        <v>127</v>
      </c>
      <c r="H1451" s="7">
        <v>268</v>
      </c>
      <c r="I1451" s="8">
        <v>0.01</v>
      </c>
      <c r="J1451" s="7">
        <v>32075.75</v>
      </c>
      <c r="K1451" s="7">
        <v>198.52</v>
      </c>
      <c r="L1451" s="7">
        <v>25212.04</v>
      </c>
      <c r="M1451" s="7">
        <v>208.48</v>
      </c>
    </row>
    <row r="1452" spans="2:13" x14ac:dyDescent="0.3">
      <c r="B1452" s="5">
        <v>45444</v>
      </c>
      <c r="C1452" s="4" t="s">
        <v>14</v>
      </c>
      <c r="D1452" s="4" t="s">
        <v>15</v>
      </c>
      <c r="E1452" s="4" t="s">
        <v>21</v>
      </c>
      <c r="F1452" s="4" t="s">
        <v>18</v>
      </c>
      <c r="G1452" s="6">
        <v>48</v>
      </c>
      <c r="H1452" s="7">
        <v>268</v>
      </c>
      <c r="I1452" s="8">
        <v>0.01</v>
      </c>
      <c r="J1452" s="7">
        <v>12171.77</v>
      </c>
      <c r="K1452" s="7">
        <v>198.12</v>
      </c>
      <c r="L1452" s="7">
        <v>9509.76</v>
      </c>
      <c r="M1452" s="7">
        <v>163.53</v>
      </c>
    </row>
    <row r="1453" spans="2:13" x14ac:dyDescent="0.3">
      <c r="B1453" s="5">
        <v>45444</v>
      </c>
      <c r="C1453" s="4" t="s">
        <v>14</v>
      </c>
      <c r="D1453" s="4" t="s">
        <v>15</v>
      </c>
      <c r="E1453" s="4" t="s">
        <v>21</v>
      </c>
      <c r="F1453" s="4" t="s">
        <v>19</v>
      </c>
      <c r="G1453" s="6">
        <v>48</v>
      </c>
      <c r="H1453" s="7">
        <v>268</v>
      </c>
      <c r="I1453" s="8">
        <v>0</v>
      </c>
      <c r="J1453" s="7">
        <v>12184.09</v>
      </c>
      <c r="K1453" s="7">
        <v>197.73</v>
      </c>
      <c r="L1453" s="7">
        <v>9491.0400000000009</v>
      </c>
      <c r="M1453" s="7">
        <v>188.7</v>
      </c>
    </row>
    <row r="1454" spans="2:13" x14ac:dyDescent="0.3">
      <c r="B1454" s="5">
        <v>45444</v>
      </c>
      <c r="C1454" s="4" t="s">
        <v>14</v>
      </c>
      <c r="D1454" s="4" t="s">
        <v>15</v>
      </c>
      <c r="E1454" s="4" t="s">
        <v>22</v>
      </c>
      <c r="F1454" s="4" t="s">
        <v>17</v>
      </c>
      <c r="G1454" s="6">
        <v>57</v>
      </c>
      <c r="H1454" s="7">
        <v>268</v>
      </c>
      <c r="I1454" s="8">
        <v>0.01</v>
      </c>
      <c r="J1454" s="7">
        <v>16886.91</v>
      </c>
      <c r="K1454" s="7">
        <v>198.12</v>
      </c>
      <c r="L1454" s="7">
        <v>11292.84</v>
      </c>
      <c r="M1454" s="7">
        <v>567.64</v>
      </c>
    </row>
    <row r="1455" spans="2:13" x14ac:dyDescent="0.3">
      <c r="B1455" s="5">
        <v>45444</v>
      </c>
      <c r="C1455" s="4" t="s">
        <v>14</v>
      </c>
      <c r="D1455" s="4" t="s">
        <v>15</v>
      </c>
      <c r="E1455" s="4" t="s">
        <v>22</v>
      </c>
      <c r="F1455" s="4" t="s">
        <v>18</v>
      </c>
      <c r="G1455" s="6">
        <v>20</v>
      </c>
      <c r="H1455" s="7">
        <v>268</v>
      </c>
      <c r="I1455" s="8">
        <v>0</v>
      </c>
      <c r="J1455" s="7">
        <v>5985.2</v>
      </c>
      <c r="K1455" s="7">
        <v>198.12</v>
      </c>
      <c r="L1455" s="7">
        <v>3962.4</v>
      </c>
      <c r="M1455" s="7">
        <v>244.9</v>
      </c>
    </row>
    <row r="1456" spans="2:13" x14ac:dyDescent="0.3">
      <c r="B1456" s="5">
        <v>45444</v>
      </c>
      <c r="C1456" s="4" t="s">
        <v>14</v>
      </c>
      <c r="D1456" s="4" t="s">
        <v>15</v>
      </c>
      <c r="E1456" s="4" t="s">
        <v>22</v>
      </c>
      <c r="F1456" s="4" t="s">
        <v>19</v>
      </c>
      <c r="G1456" s="6">
        <v>20</v>
      </c>
      <c r="H1456" s="7">
        <v>268</v>
      </c>
      <c r="I1456" s="8">
        <v>0.01</v>
      </c>
      <c r="J1456" s="7">
        <v>5949.26</v>
      </c>
      <c r="K1456" s="7">
        <v>198.12</v>
      </c>
      <c r="L1456" s="7">
        <v>3962.4</v>
      </c>
      <c r="M1456" s="7">
        <v>254.2</v>
      </c>
    </row>
    <row r="1457" spans="2:13" x14ac:dyDescent="0.3">
      <c r="B1457" s="5">
        <v>45444</v>
      </c>
      <c r="C1457" s="4" t="s">
        <v>23</v>
      </c>
      <c r="D1457" s="4" t="s">
        <v>15</v>
      </c>
      <c r="E1457" s="4" t="s">
        <v>16</v>
      </c>
      <c r="F1457" s="4" t="s">
        <v>17</v>
      </c>
      <c r="G1457" s="6">
        <v>815</v>
      </c>
      <c r="H1457" s="7">
        <v>118</v>
      </c>
      <c r="I1457" s="8">
        <v>0</v>
      </c>
      <c r="J1457" s="7">
        <v>96265.59</v>
      </c>
      <c r="K1457" s="7">
        <v>86.64</v>
      </c>
      <c r="L1457" s="7">
        <v>70611.600000000006</v>
      </c>
      <c r="M1457" s="7">
        <v>1331.38</v>
      </c>
    </row>
    <row r="1458" spans="2:13" x14ac:dyDescent="0.3">
      <c r="B1458" s="5">
        <v>45444</v>
      </c>
      <c r="C1458" s="4" t="s">
        <v>23</v>
      </c>
      <c r="D1458" s="4" t="s">
        <v>15</v>
      </c>
      <c r="E1458" s="4" t="s">
        <v>16</v>
      </c>
      <c r="F1458" s="4" t="s">
        <v>18</v>
      </c>
      <c r="G1458" s="6">
        <v>309</v>
      </c>
      <c r="H1458" s="7">
        <v>118</v>
      </c>
      <c r="I1458" s="8">
        <v>0.01</v>
      </c>
      <c r="J1458" s="7">
        <v>35950.99</v>
      </c>
      <c r="K1458" s="7">
        <v>86.9</v>
      </c>
      <c r="L1458" s="7">
        <v>26852.1</v>
      </c>
      <c r="M1458" s="7">
        <v>1054.8</v>
      </c>
    </row>
    <row r="1459" spans="2:13" x14ac:dyDescent="0.3">
      <c r="B1459" s="5">
        <v>45444</v>
      </c>
      <c r="C1459" s="4" t="s">
        <v>23</v>
      </c>
      <c r="D1459" s="4" t="s">
        <v>15</v>
      </c>
      <c r="E1459" s="4" t="s">
        <v>16</v>
      </c>
      <c r="F1459" s="4" t="s">
        <v>19</v>
      </c>
      <c r="G1459" s="6">
        <v>292</v>
      </c>
      <c r="H1459" s="7">
        <v>118</v>
      </c>
      <c r="I1459" s="8">
        <v>0.01</v>
      </c>
      <c r="J1459" s="7">
        <v>33974.06</v>
      </c>
      <c r="K1459" s="7">
        <v>86.82</v>
      </c>
      <c r="L1459" s="7">
        <v>25351.439999999999</v>
      </c>
      <c r="M1459" s="7">
        <v>1144.49</v>
      </c>
    </row>
    <row r="1460" spans="2:13" x14ac:dyDescent="0.3">
      <c r="B1460" s="5">
        <v>45444</v>
      </c>
      <c r="C1460" s="4" t="s">
        <v>23</v>
      </c>
      <c r="D1460" s="4" t="s">
        <v>15</v>
      </c>
      <c r="E1460" s="4" t="s">
        <v>20</v>
      </c>
      <c r="F1460" s="4" t="s">
        <v>17</v>
      </c>
      <c r="G1460" s="6">
        <v>561</v>
      </c>
      <c r="H1460" s="7">
        <v>118</v>
      </c>
      <c r="I1460" s="8">
        <v>0.04</v>
      </c>
      <c r="J1460" s="7">
        <v>56208.7</v>
      </c>
      <c r="K1460" s="7">
        <v>86.9</v>
      </c>
      <c r="L1460" s="7">
        <v>48750.9</v>
      </c>
      <c r="M1460" s="7">
        <v>882.34</v>
      </c>
    </row>
    <row r="1461" spans="2:13" x14ac:dyDescent="0.3">
      <c r="B1461" s="5">
        <v>45444</v>
      </c>
      <c r="C1461" s="4" t="s">
        <v>23</v>
      </c>
      <c r="D1461" s="4" t="s">
        <v>15</v>
      </c>
      <c r="E1461" s="4" t="s">
        <v>20</v>
      </c>
      <c r="F1461" s="4" t="s">
        <v>18</v>
      </c>
      <c r="G1461" s="6">
        <v>204</v>
      </c>
      <c r="H1461" s="7">
        <v>118</v>
      </c>
      <c r="I1461" s="8">
        <v>0.01</v>
      </c>
      <c r="J1461" s="7">
        <v>20887.64</v>
      </c>
      <c r="K1461" s="7">
        <v>86.99</v>
      </c>
      <c r="L1461" s="7">
        <v>17745.96</v>
      </c>
      <c r="M1461" s="7">
        <v>709.55</v>
      </c>
    </row>
    <row r="1462" spans="2:13" x14ac:dyDescent="0.3">
      <c r="B1462" s="5">
        <v>45444</v>
      </c>
      <c r="C1462" s="4" t="s">
        <v>23</v>
      </c>
      <c r="D1462" s="4" t="s">
        <v>15</v>
      </c>
      <c r="E1462" s="4" t="s">
        <v>20</v>
      </c>
      <c r="F1462" s="4" t="s">
        <v>19</v>
      </c>
      <c r="G1462" s="6">
        <v>206</v>
      </c>
      <c r="H1462" s="7">
        <v>118</v>
      </c>
      <c r="I1462" s="8">
        <v>0.02</v>
      </c>
      <c r="J1462" s="7">
        <v>20985.64</v>
      </c>
      <c r="K1462" s="7">
        <v>86.47</v>
      </c>
      <c r="L1462" s="7">
        <v>17812.82</v>
      </c>
      <c r="M1462" s="7">
        <v>782.51</v>
      </c>
    </row>
    <row r="1463" spans="2:13" x14ac:dyDescent="0.3">
      <c r="B1463" s="5">
        <v>45444</v>
      </c>
      <c r="C1463" s="4" t="s">
        <v>23</v>
      </c>
      <c r="D1463" s="4" t="s">
        <v>15</v>
      </c>
      <c r="E1463" s="4" t="s">
        <v>21</v>
      </c>
      <c r="F1463" s="4" t="s">
        <v>17</v>
      </c>
      <c r="G1463" s="6">
        <v>352</v>
      </c>
      <c r="H1463" s="7">
        <v>118</v>
      </c>
      <c r="I1463" s="8">
        <v>0</v>
      </c>
      <c r="J1463" s="7">
        <v>39419.269999999997</v>
      </c>
      <c r="K1463" s="7">
        <v>86.73</v>
      </c>
      <c r="L1463" s="7">
        <v>30528.959999999999</v>
      </c>
      <c r="M1463" s="7">
        <v>560.95000000000005</v>
      </c>
    </row>
    <row r="1464" spans="2:13" x14ac:dyDescent="0.3">
      <c r="B1464" s="5">
        <v>45444</v>
      </c>
      <c r="C1464" s="4" t="s">
        <v>23</v>
      </c>
      <c r="D1464" s="4" t="s">
        <v>15</v>
      </c>
      <c r="E1464" s="4" t="s">
        <v>21</v>
      </c>
      <c r="F1464" s="4" t="s">
        <v>18</v>
      </c>
      <c r="G1464" s="6">
        <v>120</v>
      </c>
      <c r="H1464" s="7">
        <v>118</v>
      </c>
      <c r="I1464" s="8">
        <v>0.01</v>
      </c>
      <c r="J1464" s="7">
        <v>13263.85</v>
      </c>
      <c r="K1464" s="7">
        <v>86.9</v>
      </c>
      <c r="L1464" s="7">
        <v>10428</v>
      </c>
      <c r="M1464" s="7">
        <v>405.55</v>
      </c>
    </row>
    <row r="1465" spans="2:13" x14ac:dyDescent="0.3">
      <c r="B1465" s="5">
        <v>45444</v>
      </c>
      <c r="C1465" s="4" t="s">
        <v>23</v>
      </c>
      <c r="D1465" s="4" t="s">
        <v>15</v>
      </c>
      <c r="E1465" s="4" t="s">
        <v>21</v>
      </c>
      <c r="F1465" s="4" t="s">
        <v>19</v>
      </c>
      <c r="G1465" s="6">
        <v>123</v>
      </c>
      <c r="H1465" s="7">
        <v>118</v>
      </c>
      <c r="I1465" s="8">
        <v>0.01</v>
      </c>
      <c r="J1465" s="7">
        <v>13732.71</v>
      </c>
      <c r="K1465" s="7">
        <v>86.9</v>
      </c>
      <c r="L1465" s="7">
        <v>10688.7</v>
      </c>
      <c r="M1465" s="7">
        <v>477.78</v>
      </c>
    </row>
    <row r="1466" spans="2:13" x14ac:dyDescent="0.3">
      <c r="B1466" s="5">
        <v>45444</v>
      </c>
      <c r="C1466" s="4" t="s">
        <v>23</v>
      </c>
      <c r="D1466" s="4" t="s">
        <v>15</v>
      </c>
      <c r="E1466" s="4" t="s">
        <v>22</v>
      </c>
      <c r="F1466" s="4" t="s">
        <v>17</v>
      </c>
      <c r="G1466" s="6">
        <v>154</v>
      </c>
      <c r="H1466" s="7">
        <v>118</v>
      </c>
      <c r="I1466" s="8">
        <v>0.01</v>
      </c>
      <c r="J1466" s="7">
        <v>20189.96</v>
      </c>
      <c r="K1466" s="7">
        <v>86.73</v>
      </c>
      <c r="L1466" s="7">
        <v>13356.42</v>
      </c>
      <c r="M1466" s="7">
        <v>1564.73</v>
      </c>
    </row>
    <row r="1467" spans="2:13" x14ac:dyDescent="0.3">
      <c r="B1467" s="5">
        <v>45444</v>
      </c>
      <c r="C1467" s="4" t="s">
        <v>23</v>
      </c>
      <c r="D1467" s="4" t="s">
        <v>15</v>
      </c>
      <c r="E1467" s="4" t="s">
        <v>22</v>
      </c>
      <c r="F1467" s="4" t="s">
        <v>18</v>
      </c>
      <c r="G1467" s="6">
        <v>54</v>
      </c>
      <c r="H1467" s="7">
        <v>118</v>
      </c>
      <c r="I1467" s="8">
        <v>0.01</v>
      </c>
      <c r="J1467" s="7">
        <v>7058.31</v>
      </c>
      <c r="K1467" s="7">
        <v>86.82</v>
      </c>
      <c r="L1467" s="7">
        <v>4688.28</v>
      </c>
      <c r="M1467" s="7">
        <v>642.6</v>
      </c>
    </row>
    <row r="1468" spans="2:13" x14ac:dyDescent="0.3">
      <c r="B1468" s="5">
        <v>45444</v>
      </c>
      <c r="C1468" s="4" t="s">
        <v>23</v>
      </c>
      <c r="D1468" s="4" t="s">
        <v>15</v>
      </c>
      <c r="E1468" s="4" t="s">
        <v>22</v>
      </c>
      <c r="F1468" s="4" t="s">
        <v>19</v>
      </c>
      <c r="G1468" s="6">
        <v>54</v>
      </c>
      <c r="H1468" s="7">
        <v>118</v>
      </c>
      <c r="I1468" s="8">
        <v>0.01</v>
      </c>
      <c r="J1468" s="7">
        <v>7015.53</v>
      </c>
      <c r="K1468" s="7">
        <v>86.9</v>
      </c>
      <c r="L1468" s="7">
        <v>4692.6000000000004</v>
      </c>
      <c r="M1468" s="7">
        <v>668.26</v>
      </c>
    </row>
    <row r="1469" spans="2:13" x14ac:dyDescent="0.3">
      <c r="B1469" s="5">
        <v>45444</v>
      </c>
      <c r="C1469" s="4" t="s">
        <v>24</v>
      </c>
      <c r="D1469" s="4" t="s">
        <v>15</v>
      </c>
      <c r="E1469" s="4" t="s">
        <v>16</v>
      </c>
      <c r="F1469" s="4" t="s">
        <v>17</v>
      </c>
      <c r="G1469" s="6">
        <v>381</v>
      </c>
      <c r="H1469" s="7">
        <v>196</v>
      </c>
      <c r="I1469" s="8">
        <v>0</v>
      </c>
      <c r="J1469" s="7">
        <v>74154.16</v>
      </c>
      <c r="K1469" s="7">
        <v>146.02000000000001</v>
      </c>
      <c r="L1469" s="7">
        <v>55633.62</v>
      </c>
      <c r="M1469" s="7">
        <v>608.99</v>
      </c>
    </row>
    <row r="1470" spans="2:13" x14ac:dyDescent="0.3">
      <c r="B1470" s="5">
        <v>45444</v>
      </c>
      <c r="C1470" s="4" t="s">
        <v>24</v>
      </c>
      <c r="D1470" s="4" t="s">
        <v>15</v>
      </c>
      <c r="E1470" s="4" t="s">
        <v>16</v>
      </c>
      <c r="F1470" s="4" t="s">
        <v>18</v>
      </c>
      <c r="G1470" s="6">
        <v>134</v>
      </c>
      <c r="H1470" s="7">
        <v>196</v>
      </c>
      <c r="I1470" s="8">
        <v>0</v>
      </c>
      <c r="J1470" s="7">
        <v>26369.06</v>
      </c>
      <c r="K1470" s="7">
        <v>146.46</v>
      </c>
      <c r="L1470" s="7">
        <v>19625.64</v>
      </c>
      <c r="M1470" s="7">
        <v>459.7</v>
      </c>
    </row>
    <row r="1471" spans="2:13" x14ac:dyDescent="0.3">
      <c r="B1471" s="5">
        <v>45444</v>
      </c>
      <c r="C1471" s="4" t="s">
        <v>24</v>
      </c>
      <c r="D1471" s="4" t="s">
        <v>15</v>
      </c>
      <c r="E1471" s="4" t="s">
        <v>16</v>
      </c>
      <c r="F1471" s="4" t="s">
        <v>19</v>
      </c>
      <c r="G1471" s="6">
        <v>133</v>
      </c>
      <c r="H1471" s="7">
        <v>196</v>
      </c>
      <c r="I1471" s="8">
        <v>0</v>
      </c>
      <c r="J1471" s="7">
        <v>25885.84</v>
      </c>
      <c r="K1471" s="7">
        <v>146.16999999999999</v>
      </c>
      <c r="L1471" s="7">
        <v>19440.61</v>
      </c>
      <c r="M1471" s="7">
        <v>533.74</v>
      </c>
    </row>
    <row r="1472" spans="2:13" x14ac:dyDescent="0.3">
      <c r="B1472" s="5">
        <v>45444</v>
      </c>
      <c r="C1472" s="4" t="s">
        <v>24</v>
      </c>
      <c r="D1472" s="4" t="s">
        <v>15</v>
      </c>
      <c r="E1472" s="4" t="s">
        <v>20</v>
      </c>
      <c r="F1472" s="4" t="s">
        <v>17</v>
      </c>
      <c r="G1472" s="6">
        <v>249</v>
      </c>
      <c r="H1472" s="7">
        <v>196</v>
      </c>
      <c r="I1472" s="8">
        <v>0.03</v>
      </c>
      <c r="J1472" s="7">
        <v>41705.39</v>
      </c>
      <c r="K1472" s="7">
        <v>145.72999999999999</v>
      </c>
      <c r="L1472" s="7">
        <v>36286.769999999997</v>
      </c>
      <c r="M1472" s="7">
        <v>393.22</v>
      </c>
    </row>
    <row r="1473" spans="2:13" x14ac:dyDescent="0.3">
      <c r="B1473" s="5">
        <v>45444</v>
      </c>
      <c r="C1473" s="4" t="s">
        <v>24</v>
      </c>
      <c r="D1473" s="4" t="s">
        <v>15</v>
      </c>
      <c r="E1473" s="4" t="s">
        <v>20</v>
      </c>
      <c r="F1473" s="4" t="s">
        <v>18</v>
      </c>
      <c r="G1473" s="6">
        <v>88</v>
      </c>
      <c r="H1473" s="7">
        <v>196</v>
      </c>
      <c r="I1473" s="8">
        <v>0.04</v>
      </c>
      <c r="J1473" s="7">
        <v>14602.03</v>
      </c>
      <c r="K1473" s="7">
        <v>146.16999999999999</v>
      </c>
      <c r="L1473" s="7">
        <v>12862.96</v>
      </c>
      <c r="M1473" s="7">
        <v>306.08</v>
      </c>
    </row>
    <row r="1474" spans="2:13" x14ac:dyDescent="0.3">
      <c r="B1474" s="5">
        <v>45444</v>
      </c>
      <c r="C1474" s="4" t="s">
        <v>24</v>
      </c>
      <c r="D1474" s="4" t="s">
        <v>15</v>
      </c>
      <c r="E1474" s="4" t="s">
        <v>20</v>
      </c>
      <c r="F1474" s="4" t="s">
        <v>19</v>
      </c>
      <c r="G1474" s="6">
        <v>88</v>
      </c>
      <c r="H1474" s="7">
        <v>196</v>
      </c>
      <c r="I1474" s="8">
        <v>0.03</v>
      </c>
      <c r="J1474" s="7">
        <v>14648</v>
      </c>
      <c r="K1474" s="7">
        <v>146.31</v>
      </c>
      <c r="L1474" s="7">
        <v>12875.28</v>
      </c>
      <c r="M1474" s="7">
        <v>349.03</v>
      </c>
    </row>
    <row r="1475" spans="2:13" x14ac:dyDescent="0.3">
      <c r="B1475" s="5">
        <v>45444</v>
      </c>
      <c r="C1475" s="4" t="s">
        <v>24</v>
      </c>
      <c r="D1475" s="4" t="s">
        <v>15</v>
      </c>
      <c r="E1475" s="4" t="s">
        <v>21</v>
      </c>
      <c r="F1475" s="4" t="s">
        <v>17</v>
      </c>
      <c r="G1475" s="6">
        <v>150</v>
      </c>
      <c r="H1475" s="7">
        <v>196</v>
      </c>
      <c r="I1475" s="8">
        <v>0.01</v>
      </c>
      <c r="J1475" s="7">
        <v>27511.78</v>
      </c>
      <c r="K1475" s="7">
        <v>146.16999999999999</v>
      </c>
      <c r="L1475" s="7">
        <v>21925.5</v>
      </c>
      <c r="M1475" s="7">
        <v>235.44</v>
      </c>
    </row>
    <row r="1476" spans="2:13" x14ac:dyDescent="0.3">
      <c r="B1476" s="5">
        <v>45444</v>
      </c>
      <c r="C1476" s="4" t="s">
        <v>24</v>
      </c>
      <c r="D1476" s="4" t="s">
        <v>15</v>
      </c>
      <c r="E1476" s="4" t="s">
        <v>21</v>
      </c>
      <c r="F1476" s="4" t="s">
        <v>18</v>
      </c>
      <c r="G1476" s="6">
        <v>54</v>
      </c>
      <c r="H1476" s="7">
        <v>196</v>
      </c>
      <c r="I1476" s="8">
        <v>0.01</v>
      </c>
      <c r="J1476" s="7">
        <v>10014.459999999999</v>
      </c>
      <c r="K1476" s="7">
        <v>145.72999999999999</v>
      </c>
      <c r="L1476" s="7">
        <v>7869.42</v>
      </c>
      <c r="M1476" s="7">
        <v>179.56</v>
      </c>
    </row>
    <row r="1477" spans="2:13" x14ac:dyDescent="0.3">
      <c r="B1477" s="5">
        <v>45444</v>
      </c>
      <c r="C1477" s="4" t="s">
        <v>24</v>
      </c>
      <c r="D1477" s="4" t="s">
        <v>15</v>
      </c>
      <c r="E1477" s="4" t="s">
        <v>21</v>
      </c>
      <c r="F1477" s="4" t="s">
        <v>19</v>
      </c>
      <c r="G1477" s="6">
        <v>54</v>
      </c>
      <c r="H1477" s="7">
        <v>196</v>
      </c>
      <c r="I1477" s="8">
        <v>0.01</v>
      </c>
      <c r="J1477" s="7">
        <v>9963.7800000000007</v>
      </c>
      <c r="K1477" s="7">
        <v>146.02000000000001</v>
      </c>
      <c r="L1477" s="7">
        <v>7885.08</v>
      </c>
      <c r="M1477" s="7">
        <v>212.28</v>
      </c>
    </row>
    <row r="1478" spans="2:13" x14ac:dyDescent="0.3">
      <c r="B1478" s="5">
        <v>45444</v>
      </c>
      <c r="C1478" s="4" t="s">
        <v>24</v>
      </c>
      <c r="D1478" s="4" t="s">
        <v>15</v>
      </c>
      <c r="E1478" s="4" t="s">
        <v>22</v>
      </c>
      <c r="F1478" s="4" t="s">
        <v>17</v>
      </c>
      <c r="G1478" s="6">
        <v>65</v>
      </c>
      <c r="H1478" s="7">
        <v>196</v>
      </c>
      <c r="I1478" s="8">
        <v>0.01</v>
      </c>
      <c r="J1478" s="7">
        <v>14125.31</v>
      </c>
      <c r="K1478" s="7">
        <v>145.58000000000001</v>
      </c>
      <c r="L1478" s="7">
        <v>9462.7000000000007</v>
      </c>
      <c r="M1478" s="7">
        <v>651.9</v>
      </c>
    </row>
    <row r="1479" spans="2:13" x14ac:dyDescent="0.3">
      <c r="B1479" s="5">
        <v>45444</v>
      </c>
      <c r="C1479" s="4" t="s">
        <v>24</v>
      </c>
      <c r="D1479" s="4" t="s">
        <v>15</v>
      </c>
      <c r="E1479" s="4" t="s">
        <v>22</v>
      </c>
      <c r="F1479" s="4" t="s">
        <v>18</v>
      </c>
      <c r="G1479" s="6">
        <v>24</v>
      </c>
      <c r="H1479" s="7">
        <v>196</v>
      </c>
      <c r="I1479" s="8">
        <v>0.01</v>
      </c>
      <c r="J1479" s="7">
        <v>5215.8</v>
      </c>
      <c r="K1479" s="7">
        <v>146.31</v>
      </c>
      <c r="L1479" s="7">
        <v>3511.44</v>
      </c>
      <c r="M1479" s="7">
        <v>283.60000000000002</v>
      </c>
    </row>
    <row r="1480" spans="2:13" x14ac:dyDescent="0.3">
      <c r="B1480" s="5">
        <v>45444</v>
      </c>
      <c r="C1480" s="4" t="s">
        <v>24</v>
      </c>
      <c r="D1480" s="4" t="s">
        <v>15</v>
      </c>
      <c r="E1480" s="4" t="s">
        <v>22</v>
      </c>
      <c r="F1480" s="4" t="s">
        <v>19</v>
      </c>
      <c r="G1480" s="6">
        <v>24</v>
      </c>
      <c r="H1480" s="7">
        <v>196</v>
      </c>
      <c r="I1480" s="8">
        <v>0.01</v>
      </c>
      <c r="J1480" s="7">
        <v>5184.33</v>
      </c>
      <c r="K1480" s="7">
        <v>146.31</v>
      </c>
      <c r="L1480" s="7">
        <v>3511.44</v>
      </c>
      <c r="M1480" s="7">
        <v>290.16000000000003</v>
      </c>
    </row>
    <row r="1481" spans="2:13" x14ac:dyDescent="0.3">
      <c r="B1481" s="5">
        <v>45444</v>
      </c>
      <c r="C1481" s="4" t="s">
        <v>25</v>
      </c>
      <c r="D1481" s="4" t="s">
        <v>15</v>
      </c>
      <c r="E1481" s="4" t="s">
        <v>16</v>
      </c>
      <c r="F1481" s="4" t="s">
        <v>17</v>
      </c>
      <c r="G1481" s="6">
        <v>169</v>
      </c>
      <c r="H1481" s="7">
        <v>342</v>
      </c>
      <c r="I1481" s="8">
        <v>0.01</v>
      </c>
      <c r="J1481" s="7">
        <v>57220.54</v>
      </c>
      <c r="K1481" s="7">
        <v>256.76</v>
      </c>
      <c r="L1481" s="7">
        <v>43392.44</v>
      </c>
      <c r="M1481" s="7">
        <v>263.91000000000003</v>
      </c>
    </row>
    <row r="1482" spans="2:13" x14ac:dyDescent="0.3">
      <c r="B1482" s="5">
        <v>45444</v>
      </c>
      <c r="C1482" s="4" t="s">
        <v>25</v>
      </c>
      <c r="D1482" s="4" t="s">
        <v>15</v>
      </c>
      <c r="E1482" s="4" t="s">
        <v>16</v>
      </c>
      <c r="F1482" s="4" t="s">
        <v>18</v>
      </c>
      <c r="G1482" s="6">
        <v>62</v>
      </c>
      <c r="H1482" s="7">
        <v>342</v>
      </c>
      <c r="I1482" s="8">
        <v>0.01</v>
      </c>
      <c r="J1482" s="7">
        <v>20991.45</v>
      </c>
      <c r="K1482" s="7">
        <v>257.27</v>
      </c>
      <c r="L1482" s="7">
        <v>15950.74</v>
      </c>
      <c r="M1482" s="7">
        <v>216.49</v>
      </c>
    </row>
    <row r="1483" spans="2:13" x14ac:dyDescent="0.3">
      <c r="B1483" s="5">
        <v>45444</v>
      </c>
      <c r="C1483" s="4" t="s">
        <v>25</v>
      </c>
      <c r="D1483" s="4" t="s">
        <v>15</v>
      </c>
      <c r="E1483" s="4" t="s">
        <v>16</v>
      </c>
      <c r="F1483" s="4" t="s">
        <v>19</v>
      </c>
      <c r="G1483" s="6">
        <v>64</v>
      </c>
      <c r="H1483" s="7">
        <v>342</v>
      </c>
      <c r="I1483" s="8">
        <v>0.01</v>
      </c>
      <c r="J1483" s="7">
        <v>21646.31</v>
      </c>
      <c r="K1483" s="7">
        <v>255.99</v>
      </c>
      <c r="L1483" s="7">
        <v>16383.36</v>
      </c>
      <c r="M1483" s="7">
        <v>255.59</v>
      </c>
    </row>
    <row r="1484" spans="2:13" x14ac:dyDescent="0.3">
      <c r="B1484" s="5">
        <v>45444</v>
      </c>
      <c r="C1484" s="4" t="s">
        <v>25</v>
      </c>
      <c r="D1484" s="4" t="s">
        <v>15</v>
      </c>
      <c r="E1484" s="4" t="s">
        <v>20</v>
      </c>
      <c r="F1484" s="4" t="s">
        <v>17</v>
      </c>
      <c r="G1484" s="6">
        <v>120</v>
      </c>
      <c r="H1484" s="7">
        <v>342</v>
      </c>
      <c r="I1484" s="8">
        <v>0.03</v>
      </c>
      <c r="J1484" s="7">
        <v>34923.4</v>
      </c>
      <c r="K1484" s="7">
        <v>255.99</v>
      </c>
      <c r="L1484" s="7">
        <v>30718.799999999999</v>
      </c>
      <c r="M1484" s="7">
        <v>192</v>
      </c>
    </row>
    <row r="1485" spans="2:13" x14ac:dyDescent="0.3">
      <c r="B1485" s="5">
        <v>45444</v>
      </c>
      <c r="C1485" s="4" t="s">
        <v>25</v>
      </c>
      <c r="D1485" s="4" t="s">
        <v>15</v>
      </c>
      <c r="E1485" s="4" t="s">
        <v>20</v>
      </c>
      <c r="F1485" s="4" t="s">
        <v>18</v>
      </c>
      <c r="G1485" s="6">
        <v>43</v>
      </c>
      <c r="H1485" s="7">
        <v>342</v>
      </c>
      <c r="I1485" s="8">
        <v>0.03</v>
      </c>
      <c r="J1485" s="7">
        <v>12477.05</v>
      </c>
      <c r="K1485" s="7">
        <v>256.24</v>
      </c>
      <c r="L1485" s="7">
        <v>11018.32</v>
      </c>
      <c r="M1485" s="7">
        <v>145.76</v>
      </c>
    </row>
    <row r="1486" spans="2:13" x14ac:dyDescent="0.3">
      <c r="B1486" s="5">
        <v>45444</v>
      </c>
      <c r="C1486" s="4" t="s">
        <v>25</v>
      </c>
      <c r="D1486" s="4" t="s">
        <v>15</v>
      </c>
      <c r="E1486" s="4" t="s">
        <v>20</v>
      </c>
      <c r="F1486" s="4" t="s">
        <v>19</v>
      </c>
      <c r="G1486" s="6">
        <v>44</v>
      </c>
      <c r="H1486" s="7">
        <v>342</v>
      </c>
      <c r="I1486" s="8">
        <v>0</v>
      </c>
      <c r="J1486" s="7">
        <v>13229</v>
      </c>
      <c r="K1486" s="7">
        <v>257.01</v>
      </c>
      <c r="L1486" s="7">
        <v>11308.44</v>
      </c>
      <c r="M1486" s="7">
        <v>173.14</v>
      </c>
    </row>
    <row r="1487" spans="2:13" x14ac:dyDescent="0.3">
      <c r="B1487" s="5">
        <v>45444</v>
      </c>
      <c r="C1487" s="4" t="s">
        <v>25</v>
      </c>
      <c r="D1487" s="4" t="s">
        <v>15</v>
      </c>
      <c r="E1487" s="4" t="s">
        <v>21</v>
      </c>
      <c r="F1487" s="4" t="s">
        <v>17</v>
      </c>
      <c r="G1487" s="6">
        <v>70</v>
      </c>
      <c r="H1487" s="7">
        <v>342</v>
      </c>
      <c r="I1487" s="8">
        <v>0</v>
      </c>
      <c r="J1487" s="7">
        <v>22561.42</v>
      </c>
      <c r="K1487" s="7">
        <v>255.73</v>
      </c>
      <c r="L1487" s="7">
        <v>17901.099999999999</v>
      </c>
      <c r="M1487" s="7">
        <v>115.36</v>
      </c>
    </row>
    <row r="1488" spans="2:13" x14ac:dyDescent="0.3">
      <c r="B1488" s="5">
        <v>45444</v>
      </c>
      <c r="C1488" s="4" t="s">
        <v>25</v>
      </c>
      <c r="D1488" s="4" t="s">
        <v>15</v>
      </c>
      <c r="E1488" s="4" t="s">
        <v>21</v>
      </c>
      <c r="F1488" s="4" t="s">
        <v>18</v>
      </c>
      <c r="G1488" s="6">
        <v>26</v>
      </c>
      <c r="H1488" s="7">
        <v>342</v>
      </c>
      <c r="I1488" s="8">
        <v>0.01</v>
      </c>
      <c r="J1488" s="7">
        <v>8312.48</v>
      </c>
      <c r="K1488" s="7">
        <v>256.24</v>
      </c>
      <c r="L1488" s="7">
        <v>6662.24</v>
      </c>
      <c r="M1488" s="7">
        <v>85.75</v>
      </c>
    </row>
    <row r="1489" spans="2:13" x14ac:dyDescent="0.3">
      <c r="B1489" s="5">
        <v>45444</v>
      </c>
      <c r="C1489" s="4" t="s">
        <v>25</v>
      </c>
      <c r="D1489" s="4" t="s">
        <v>15</v>
      </c>
      <c r="E1489" s="4" t="s">
        <v>21</v>
      </c>
      <c r="F1489" s="4" t="s">
        <v>19</v>
      </c>
      <c r="G1489" s="6">
        <v>25</v>
      </c>
      <c r="H1489" s="7">
        <v>342</v>
      </c>
      <c r="I1489" s="8">
        <v>0</v>
      </c>
      <c r="J1489" s="7">
        <v>8090.03</v>
      </c>
      <c r="K1489" s="7">
        <v>257.01</v>
      </c>
      <c r="L1489" s="7">
        <v>6425.25</v>
      </c>
      <c r="M1489" s="7">
        <v>97.4</v>
      </c>
    </row>
    <row r="1490" spans="2:13" x14ac:dyDescent="0.3">
      <c r="B1490" s="5">
        <v>45444</v>
      </c>
      <c r="C1490" s="4" t="s">
        <v>25</v>
      </c>
      <c r="D1490" s="4" t="s">
        <v>15</v>
      </c>
      <c r="E1490" s="4" t="s">
        <v>22</v>
      </c>
      <c r="F1490" s="4" t="s">
        <v>17</v>
      </c>
      <c r="G1490" s="6">
        <v>32</v>
      </c>
      <c r="H1490" s="7">
        <v>342</v>
      </c>
      <c r="I1490" s="8">
        <v>0.01</v>
      </c>
      <c r="J1490" s="7">
        <v>12183.8</v>
      </c>
      <c r="K1490" s="7">
        <v>256.5</v>
      </c>
      <c r="L1490" s="7">
        <v>8208</v>
      </c>
      <c r="M1490" s="7">
        <v>330.31</v>
      </c>
    </row>
    <row r="1491" spans="2:13" x14ac:dyDescent="0.3">
      <c r="B1491" s="5">
        <v>45444</v>
      </c>
      <c r="C1491" s="4" t="s">
        <v>25</v>
      </c>
      <c r="D1491" s="4" t="s">
        <v>15</v>
      </c>
      <c r="E1491" s="4" t="s">
        <v>22</v>
      </c>
      <c r="F1491" s="4" t="s">
        <v>18</v>
      </c>
      <c r="G1491" s="6">
        <v>12</v>
      </c>
      <c r="H1491" s="7">
        <v>342</v>
      </c>
      <c r="I1491" s="8">
        <v>0.01</v>
      </c>
      <c r="J1491" s="7">
        <v>4518.4799999999996</v>
      </c>
      <c r="K1491" s="7">
        <v>256.5</v>
      </c>
      <c r="L1491" s="7">
        <v>3078</v>
      </c>
      <c r="M1491" s="7">
        <v>139.80000000000001</v>
      </c>
    </row>
    <row r="1492" spans="2:13" x14ac:dyDescent="0.3">
      <c r="B1492" s="5">
        <v>45444</v>
      </c>
      <c r="C1492" s="4" t="s">
        <v>25</v>
      </c>
      <c r="D1492" s="4" t="s">
        <v>15</v>
      </c>
      <c r="E1492" s="4" t="s">
        <v>22</v>
      </c>
      <c r="F1492" s="4" t="s">
        <v>19</v>
      </c>
      <c r="G1492" s="6">
        <v>12</v>
      </c>
      <c r="H1492" s="7">
        <v>342</v>
      </c>
      <c r="I1492" s="8">
        <v>0</v>
      </c>
      <c r="J1492" s="7">
        <v>4587.25</v>
      </c>
      <c r="K1492" s="7">
        <v>256.5</v>
      </c>
      <c r="L1492" s="7">
        <v>3078</v>
      </c>
      <c r="M1492" s="7">
        <v>148.94999999999999</v>
      </c>
    </row>
    <row r="1493" spans="2:13" x14ac:dyDescent="0.3">
      <c r="B1493" s="5">
        <v>45444</v>
      </c>
      <c r="C1493" s="4" t="s">
        <v>26</v>
      </c>
      <c r="D1493" s="4" t="s">
        <v>27</v>
      </c>
      <c r="E1493" s="4" t="s">
        <v>16</v>
      </c>
      <c r="F1493" s="4" t="s">
        <v>17</v>
      </c>
      <c r="G1493" s="6">
        <v>402</v>
      </c>
      <c r="H1493" s="7">
        <v>132</v>
      </c>
      <c r="I1493" s="8">
        <v>0</v>
      </c>
      <c r="J1493" s="7">
        <v>52851.74</v>
      </c>
      <c r="K1493" s="7">
        <v>92.22</v>
      </c>
      <c r="L1493" s="7">
        <v>37072.44</v>
      </c>
      <c r="M1493" s="7">
        <v>657.35</v>
      </c>
    </row>
    <row r="1494" spans="2:13" x14ac:dyDescent="0.3">
      <c r="B1494" s="5">
        <v>45444</v>
      </c>
      <c r="C1494" s="4" t="s">
        <v>26</v>
      </c>
      <c r="D1494" s="4" t="s">
        <v>27</v>
      </c>
      <c r="E1494" s="4" t="s">
        <v>16</v>
      </c>
      <c r="F1494" s="4" t="s">
        <v>18</v>
      </c>
      <c r="G1494" s="6">
        <v>149</v>
      </c>
      <c r="H1494" s="7">
        <v>132</v>
      </c>
      <c r="I1494" s="8">
        <v>0</v>
      </c>
      <c r="J1494" s="7">
        <v>19667.98</v>
      </c>
      <c r="K1494" s="7">
        <v>92.22</v>
      </c>
      <c r="L1494" s="7">
        <v>13740.78</v>
      </c>
      <c r="M1494" s="7">
        <v>499.51</v>
      </c>
    </row>
    <row r="1495" spans="2:13" x14ac:dyDescent="0.3">
      <c r="B1495" s="5">
        <v>45444</v>
      </c>
      <c r="C1495" s="4" t="s">
        <v>26</v>
      </c>
      <c r="D1495" s="4" t="s">
        <v>27</v>
      </c>
      <c r="E1495" s="4" t="s">
        <v>16</v>
      </c>
      <c r="F1495" s="4" t="s">
        <v>19</v>
      </c>
      <c r="G1495" s="6">
        <v>146</v>
      </c>
      <c r="H1495" s="7">
        <v>132</v>
      </c>
      <c r="I1495" s="8">
        <v>0</v>
      </c>
      <c r="J1495" s="7">
        <v>19175.72</v>
      </c>
      <c r="K1495" s="7">
        <v>92.31</v>
      </c>
      <c r="L1495" s="7">
        <v>13477.26</v>
      </c>
      <c r="M1495" s="7">
        <v>573.39</v>
      </c>
    </row>
    <row r="1496" spans="2:13" x14ac:dyDescent="0.3">
      <c r="B1496" s="5">
        <v>45444</v>
      </c>
      <c r="C1496" s="4" t="s">
        <v>26</v>
      </c>
      <c r="D1496" s="4" t="s">
        <v>27</v>
      </c>
      <c r="E1496" s="4" t="s">
        <v>20</v>
      </c>
      <c r="F1496" s="4" t="s">
        <v>17</v>
      </c>
      <c r="G1496" s="6">
        <v>287</v>
      </c>
      <c r="H1496" s="7">
        <v>132</v>
      </c>
      <c r="I1496" s="8">
        <v>0.01</v>
      </c>
      <c r="J1496" s="7">
        <v>33038.15</v>
      </c>
      <c r="K1496" s="7">
        <v>92.31</v>
      </c>
      <c r="L1496" s="7">
        <v>26492.97</v>
      </c>
      <c r="M1496" s="7">
        <v>471.14</v>
      </c>
    </row>
    <row r="1497" spans="2:13" x14ac:dyDescent="0.3">
      <c r="B1497" s="5">
        <v>45444</v>
      </c>
      <c r="C1497" s="4" t="s">
        <v>26</v>
      </c>
      <c r="D1497" s="4" t="s">
        <v>27</v>
      </c>
      <c r="E1497" s="4" t="s">
        <v>20</v>
      </c>
      <c r="F1497" s="4" t="s">
        <v>18</v>
      </c>
      <c r="G1497" s="6">
        <v>104</v>
      </c>
      <c r="H1497" s="7">
        <v>132</v>
      </c>
      <c r="I1497" s="8">
        <v>0.01</v>
      </c>
      <c r="J1497" s="7">
        <v>11983.6</v>
      </c>
      <c r="K1497" s="7">
        <v>92.22</v>
      </c>
      <c r="L1497" s="7">
        <v>9590.8799999999992</v>
      </c>
      <c r="M1497" s="7">
        <v>344.76</v>
      </c>
    </row>
    <row r="1498" spans="2:13" x14ac:dyDescent="0.3">
      <c r="B1498" s="5">
        <v>45444</v>
      </c>
      <c r="C1498" s="4" t="s">
        <v>26</v>
      </c>
      <c r="D1498" s="4" t="s">
        <v>27</v>
      </c>
      <c r="E1498" s="4" t="s">
        <v>20</v>
      </c>
      <c r="F1498" s="4" t="s">
        <v>19</v>
      </c>
      <c r="G1498" s="6">
        <v>100</v>
      </c>
      <c r="H1498" s="7">
        <v>132</v>
      </c>
      <c r="I1498" s="8">
        <v>0.03</v>
      </c>
      <c r="J1498" s="7">
        <v>11266.78</v>
      </c>
      <c r="K1498" s="7">
        <v>92.31</v>
      </c>
      <c r="L1498" s="7">
        <v>9231</v>
      </c>
      <c r="M1498" s="7">
        <v>387.27</v>
      </c>
    </row>
    <row r="1499" spans="2:13" x14ac:dyDescent="0.3">
      <c r="B1499" s="5">
        <v>45444</v>
      </c>
      <c r="C1499" s="4" t="s">
        <v>26</v>
      </c>
      <c r="D1499" s="4" t="s">
        <v>27</v>
      </c>
      <c r="E1499" s="4" t="s">
        <v>21</v>
      </c>
      <c r="F1499" s="4" t="s">
        <v>17</v>
      </c>
      <c r="G1499" s="6">
        <v>169</v>
      </c>
      <c r="H1499" s="7">
        <v>132</v>
      </c>
      <c r="I1499" s="8">
        <v>0</v>
      </c>
      <c r="J1499" s="7">
        <v>21234.99</v>
      </c>
      <c r="K1499" s="7">
        <v>92.12</v>
      </c>
      <c r="L1499" s="7">
        <v>15568.28</v>
      </c>
      <c r="M1499" s="7">
        <v>267.97000000000003</v>
      </c>
    </row>
    <row r="1500" spans="2:13" x14ac:dyDescent="0.3">
      <c r="B1500" s="5">
        <v>45444</v>
      </c>
      <c r="C1500" s="4" t="s">
        <v>26</v>
      </c>
      <c r="D1500" s="4" t="s">
        <v>27</v>
      </c>
      <c r="E1500" s="4" t="s">
        <v>21</v>
      </c>
      <c r="F1500" s="4" t="s">
        <v>18</v>
      </c>
      <c r="G1500" s="6">
        <v>58</v>
      </c>
      <c r="H1500" s="7">
        <v>132</v>
      </c>
      <c r="I1500" s="8">
        <v>0.01</v>
      </c>
      <c r="J1500" s="7">
        <v>7229.36</v>
      </c>
      <c r="K1500" s="7">
        <v>92.12</v>
      </c>
      <c r="L1500" s="7">
        <v>5342.96</v>
      </c>
      <c r="M1500" s="7">
        <v>201.54</v>
      </c>
    </row>
    <row r="1501" spans="2:13" x14ac:dyDescent="0.3">
      <c r="B1501" s="5">
        <v>45444</v>
      </c>
      <c r="C1501" s="4" t="s">
        <v>26</v>
      </c>
      <c r="D1501" s="4" t="s">
        <v>27</v>
      </c>
      <c r="E1501" s="4" t="s">
        <v>21</v>
      </c>
      <c r="F1501" s="4" t="s">
        <v>19</v>
      </c>
      <c r="G1501" s="6">
        <v>61</v>
      </c>
      <c r="H1501" s="7">
        <v>132</v>
      </c>
      <c r="I1501" s="8">
        <v>0.01</v>
      </c>
      <c r="J1501" s="7">
        <v>7565.47</v>
      </c>
      <c r="K1501" s="7">
        <v>92.4</v>
      </c>
      <c r="L1501" s="7">
        <v>5636.4</v>
      </c>
      <c r="M1501" s="7">
        <v>243.61</v>
      </c>
    </row>
    <row r="1502" spans="2:13" x14ac:dyDescent="0.3">
      <c r="B1502" s="5">
        <v>45444</v>
      </c>
      <c r="C1502" s="4" t="s">
        <v>26</v>
      </c>
      <c r="D1502" s="4" t="s">
        <v>27</v>
      </c>
      <c r="E1502" s="4" t="s">
        <v>22</v>
      </c>
      <c r="F1502" s="4" t="s">
        <v>17</v>
      </c>
      <c r="G1502" s="6">
        <v>74</v>
      </c>
      <c r="H1502" s="7">
        <v>132</v>
      </c>
      <c r="I1502" s="8">
        <v>0</v>
      </c>
      <c r="J1502" s="7">
        <v>10940.16</v>
      </c>
      <c r="K1502" s="7">
        <v>92.68</v>
      </c>
      <c r="L1502" s="7">
        <v>6858.32</v>
      </c>
      <c r="M1502" s="7">
        <v>757.12</v>
      </c>
    </row>
    <row r="1503" spans="2:13" x14ac:dyDescent="0.3">
      <c r="B1503" s="5">
        <v>45444</v>
      </c>
      <c r="C1503" s="4" t="s">
        <v>26</v>
      </c>
      <c r="D1503" s="4" t="s">
        <v>27</v>
      </c>
      <c r="E1503" s="4" t="s">
        <v>22</v>
      </c>
      <c r="F1503" s="4" t="s">
        <v>18</v>
      </c>
      <c r="G1503" s="6">
        <v>28</v>
      </c>
      <c r="H1503" s="7">
        <v>132</v>
      </c>
      <c r="I1503" s="8">
        <v>0.01</v>
      </c>
      <c r="J1503" s="7">
        <v>4069.32</v>
      </c>
      <c r="K1503" s="7">
        <v>92.49</v>
      </c>
      <c r="L1503" s="7">
        <v>2589.7199999999998</v>
      </c>
      <c r="M1503" s="7">
        <v>342.86</v>
      </c>
    </row>
    <row r="1504" spans="2:13" x14ac:dyDescent="0.3">
      <c r="B1504" s="5">
        <v>45444</v>
      </c>
      <c r="C1504" s="4" t="s">
        <v>26</v>
      </c>
      <c r="D1504" s="4" t="s">
        <v>27</v>
      </c>
      <c r="E1504" s="4" t="s">
        <v>22</v>
      </c>
      <c r="F1504" s="4" t="s">
        <v>19</v>
      </c>
      <c r="G1504" s="6">
        <v>26</v>
      </c>
      <c r="H1504" s="7">
        <v>132</v>
      </c>
      <c r="I1504" s="8">
        <v>0.01</v>
      </c>
      <c r="J1504" s="7">
        <v>3793.82</v>
      </c>
      <c r="K1504" s="7">
        <v>92.12</v>
      </c>
      <c r="L1504" s="7">
        <v>2395.12</v>
      </c>
      <c r="M1504" s="7">
        <v>315.95</v>
      </c>
    </row>
    <row r="1505" spans="2:13" x14ac:dyDescent="0.3">
      <c r="B1505" s="5">
        <v>45444</v>
      </c>
      <c r="C1505" s="4" t="s">
        <v>28</v>
      </c>
      <c r="D1505" s="4" t="s">
        <v>27</v>
      </c>
      <c r="E1505" s="4" t="s">
        <v>16</v>
      </c>
      <c r="F1505" s="4" t="s">
        <v>17</v>
      </c>
      <c r="G1505" s="6">
        <v>300</v>
      </c>
      <c r="H1505" s="7">
        <v>104</v>
      </c>
      <c r="I1505" s="8">
        <v>0</v>
      </c>
      <c r="J1505" s="7">
        <v>30981.97</v>
      </c>
      <c r="K1505" s="7">
        <v>71.98</v>
      </c>
      <c r="L1505" s="7">
        <v>21594</v>
      </c>
      <c r="M1505" s="7">
        <v>478.08</v>
      </c>
    </row>
    <row r="1506" spans="2:13" x14ac:dyDescent="0.3">
      <c r="B1506" s="5">
        <v>45444</v>
      </c>
      <c r="C1506" s="4" t="s">
        <v>28</v>
      </c>
      <c r="D1506" s="4" t="s">
        <v>27</v>
      </c>
      <c r="E1506" s="4" t="s">
        <v>16</v>
      </c>
      <c r="F1506" s="4" t="s">
        <v>18</v>
      </c>
      <c r="G1506" s="6">
        <v>101</v>
      </c>
      <c r="H1506" s="7">
        <v>104</v>
      </c>
      <c r="I1506" s="8">
        <v>0</v>
      </c>
      <c r="J1506" s="7">
        <v>10472.51</v>
      </c>
      <c r="K1506" s="7">
        <v>71.760000000000005</v>
      </c>
      <c r="L1506" s="7">
        <v>7247.76</v>
      </c>
      <c r="M1506" s="7">
        <v>339.28</v>
      </c>
    </row>
    <row r="1507" spans="2:13" x14ac:dyDescent="0.3">
      <c r="B1507" s="5">
        <v>45444</v>
      </c>
      <c r="C1507" s="4" t="s">
        <v>28</v>
      </c>
      <c r="D1507" s="4" t="s">
        <v>27</v>
      </c>
      <c r="E1507" s="4" t="s">
        <v>16</v>
      </c>
      <c r="F1507" s="4" t="s">
        <v>19</v>
      </c>
      <c r="G1507" s="6">
        <v>108</v>
      </c>
      <c r="H1507" s="7">
        <v>104</v>
      </c>
      <c r="I1507" s="8">
        <v>0.01</v>
      </c>
      <c r="J1507" s="7">
        <v>11119.24</v>
      </c>
      <c r="K1507" s="7">
        <v>71.540000000000006</v>
      </c>
      <c r="L1507" s="7">
        <v>7726.32</v>
      </c>
      <c r="M1507" s="7">
        <v>420.78</v>
      </c>
    </row>
    <row r="1508" spans="2:13" x14ac:dyDescent="0.3">
      <c r="B1508" s="5">
        <v>45444</v>
      </c>
      <c r="C1508" s="4" t="s">
        <v>28</v>
      </c>
      <c r="D1508" s="4" t="s">
        <v>27</v>
      </c>
      <c r="E1508" s="4" t="s">
        <v>20</v>
      </c>
      <c r="F1508" s="4" t="s">
        <v>17</v>
      </c>
      <c r="G1508" s="6">
        <v>202</v>
      </c>
      <c r="H1508" s="7">
        <v>104</v>
      </c>
      <c r="I1508" s="8">
        <v>0.04</v>
      </c>
      <c r="J1508" s="7">
        <v>17892.79</v>
      </c>
      <c r="K1508" s="7">
        <v>71.900000000000006</v>
      </c>
      <c r="L1508" s="7">
        <v>14523.8</v>
      </c>
      <c r="M1508" s="7">
        <v>325.45999999999998</v>
      </c>
    </row>
    <row r="1509" spans="2:13" x14ac:dyDescent="0.3">
      <c r="B1509" s="5">
        <v>45444</v>
      </c>
      <c r="C1509" s="4" t="s">
        <v>28</v>
      </c>
      <c r="D1509" s="4" t="s">
        <v>27</v>
      </c>
      <c r="E1509" s="4" t="s">
        <v>20</v>
      </c>
      <c r="F1509" s="4" t="s">
        <v>18</v>
      </c>
      <c r="G1509" s="6">
        <v>69</v>
      </c>
      <c r="H1509" s="7">
        <v>104</v>
      </c>
      <c r="I1509" s="8">
        <v>0</v>
      </c>
      <c r="J1509" s="7">
        <v>6333.82</v>
      </c>
      <c r="K1509" s="7">
        <v>71.69</v>
      </c>
      <c r="L1509" s="7">
        <v>4946.6099999999997</v>
      </c>
      <c r="M1509" s="7">
        <v>238.35</v>
      </c>
    </row>
    <row r="1510" spans="2:13" x14ac:dyDescent="0.3">
      <c r="B1510" s="5">
        <v>45444</v>
      </c>
      <c r="C1510" s="4" t="s">
        <v>28</v>
      </c>
      <c r="D1510" s="4" t="s">
        <v>27</v>
      </c>
      <c r="E1510" s="4" t="s">
        <v>20</v>
      </c>
      <c r="F1510" s="4" t="s">
        <v>19</v>
      </c>
      <c r="G1510" s="6">
        <v>73</v>
      </c>
      <c r="H1510" s="7">
        <v>104</v>
      </c>
      <c r="I1510" s="8">
        <v>0</v>
      </c>
      <c r="J1510" s="7">
        <v>6647.6</v>
      </c>
      <c r="K1510" s="7">
        <v>71.900000000000006</v>
      </c>
      <c r="L1510" s="7">
        <v>5248.7</v>
      </c>
      <c r="M1510" s="7">
        <v>292.39</v>
      </c>
    </row>
    <row r="1511" spans="2:13" x14ac:dyDescent="0.3">
      <c r="B1511" s="5">
        <v>45444</v>
      </c>
      <c r="C1511" s="4" t="s">
        <v>28</v>
      </c>
      <c r="D1511" s="4" t="s">
        <v>27</v>
      </c>
      <c r="E1511" s="4" t="s">
        <v>21</v>
      </c>
      <c r="F1511" s="4" t="s">
        <v>17</v>
      </c>
      <c r="G1511" s="6">
        <v>120</v>
      </c>
      <c r="H1511" s="7">
        <v>104</v>
      </c>
      <c r="I1511" s="8">
        <v>0.01</v>
      </c>
      <c r="J1511" s="7">
        <v>11784.92</v>
      </c>
      <c r="K1511" s="7">
        <v>71.69</v>
      </c>
      <c r="L1511" s="7">
        <v>8602.7999999999993</v>
      </c>
      <c r="M1511" s="7">
        <v>188.35</v>
      </c>
    </row>
    <row r="1512" spans="2:13" x14ac:dyDescent="0.3">
      <c r="B1512" s="5">
        <v>45444</v>
      </c>
      <c r="C1512" s="4" t="s">
        <v>28</v>
      </c>
      <c r="D1512" s="4" t="s">
        <v>27</v>
      </c>
      <c r="E1512" s="4" t="s">
        <v>21</v>
      </c>
      <c r="F1512" s="4" t="s">
        <v>18</v>
      </c>
      <c r="G1512" s="6">
        <v>44</v>
      </c>
      <c r="H1512" s="7">
        <v>104</v>
      </c>
      <c r="I1512" s="8">
        <v>0.01</v>
      </c>
      <c r="J1512" s="7">
        <v>4295.12</v>
      </c>
      <c r="K1512" s="7">
        <v>71.760000000000005</v>
      </c>
      <c r="L1512" s="7">
        <v>3157.44</v>
      </c>
      <c r="M1512" s="7">
        <v>151.69</v>
      </c>
    </row>
    <row r="1513" spans="2:13" x14ac:dyDescent="0.3">
      <c r="B1513" s="5">
        <v>45444</v>
      </c>
      <c r="C1513" s="4" t="s">
        <v>28</v>
      </c>
      <c r="D1513" s="4" t="s">
        <v>27</v>
      </c>
      <c r="E1513" s="4" t="s">
        <v>21</v>
      </c>
      <c r="F1513" s="4" t="s">
        <v>19</v>
      </c>
      <c r="G1513" s="6">
        <v>42</v>
      </c>
      <c r="H1513" s="7">
        <v>104</v>
      </c>
      <c r="I1513" s="8">
        <v>0.01</v>
      </c>
      <c r="J1513" s="7">
        <v>4108.2</v>
      </c>
      <c r="K1513" s="7">
        <v>71.83</v>
      </c>
      <c r="L1513" s="7">
        <v>3016.86</v>
      </c>
      <c r="M1513" s="7">
        <v>160.52000000000001</v>
      </c>
    </row>
    <row r="1514" spans="2:13" x14ac:dyDescent="0.3">
      <c r="B1514" s="5">
        <v>45444</v>
      </c>
      <c r="C1514" s="4" t="s">
        <v>28</v>
      </c>
      <c r="D1514" s="4" t="s">
        <v>27</v>
      </c>
      <c r="E1514" s="4" t="s">
        <v>22</v>
      </c>
      <c r="F1514" s="4" t="s">
        <v>17</v>
      </c>
      <c r="G1514" s="6">
        <v>50</v>
      </c>
      <c r="H1514" s="7">
        <v>104</v>
      </c>
      <c r="I1514" s="8">
        <v>0.01</v>
      </c>
      <c r="J1514" s="7">
        <v>5777.5</v>
      </c>
      <c r="K1514" s="7">
        <v>71.900000000000006</v>
      </c>
      <c r="L1514" s="7">
        <v>3595</v>
      </c>
      <c r="M1514" s="7">
        <v>496.42</v>
      </c>
    </row>
    <row r="1515" spans="2:13" x14ac:dyDescent="0.3">
      <c r="B1515" s="5">
        <v>45444</v>
      </c>
      <c r="C1515" s="4" t="s">
        <v>28</v>
      </c>
      <c r="D1515" s="4" t="s">
        <v>27</v>
      </c>
      <c r="E1515" s="4" t="s">
        <v>22</v>
      </c>
      <c r="F1515" s="4" t="s">
        <v>18</v>
      </c>
      <c r="G1515" s="6">
        <v>19</v>
      </c>
      <c r="H1515" s="7">
        <v>104</v>
      </c>
      <c r="I1515" s="8">
        <v>0.01</v>
      </c>
      <c r="J1515" s="7">
        <v>2188.7199999999998</v>
      </c>
      <c r="K1515" s="7">
        <v>71.62</v>
      </c>
      <c r="L1515" s="7">
        <v>1360.78</v>
      </c>
      <c r="M1515" s="7">
        <v>219.32</v>
      </c>
    </row>
    <row r="1516" spans="2:13" x14ac:dyDescent="0.3">
      <c r="B1516" s="5">
        <v>45444</v>
      </c>
      <c r="C1516" s="4" t="s">
        <v>28</v>
      </c>
      <c r="D1516" s="4" t="s">
        <v>27</v>
      </c>
      <c r="E1516" s="4" t="s">
        <v>22</v>
      </c>
      <c r="F1516" s="4" t="s">
        <v>19</v>
      </c>
      <c r="G1516" s="6">
        <v>19</v>
      </c>
      <c r="H1516" s="7">
        <v>104</v>
      </c>
      <c r="I1516" s="8">
        <v>0.01</v>
      </c>
      <c r="J1516" s="7">
        <v>2191.02</v>
      </c>
      <c r="K1516" s="7">
        <v>71.900000000000006</v>
      </c>
      <c r="L1516" s="7">
        <v>1366.1</v>
      </c>
      <c r="M1516" s="7">
        <v>238.66</v>
      </c>
    </row>
    <row r="1517" spans="2:13" x14ac:dyDescent="0.3">
      <c r="B1517" s="5">
        <v>45444</v>
      </c>
      <c r="C1517" s="4" t="s">
        <v>29</v>
      </c>
      <c r="D1517" s="4" t="s">
        <v>27</v>
      </c>
      <c r="E1517" s="4" t="s">
        <v>16</v>
      </c>
      <c r="F1517" s="4" t="s">
        <v>17</v>
      </c>
      <c r="G1517" s="6">
        <v>253</v>
      </c>
      <c r="H1517" s="7">
        <v>146</v>
      </c>
      <c r="I1517" s="8">
        <v>0.01</v>
      </c>
      <c r="J1517" s="7">
        <v>36642.75</v>
      </c>
      <c r="K1517" s="7">
        <v>103.03</v>
      </c>
      <c r="L1517" s="7">
        <v>26066.59</v>
      </c>
      <c r="M1517" s="7">
        <v>400.75</v>
      </c>
    </row>
    <row r="1518" spans="2:13" x14ac:dyDescent="0.3">
      <c r="B1518" s="5">
        <v>45444</v>
      </c>
      <c r="C1518" s="4" t="s">
        <v>29</v>
      </c>
      <c r="D1518" s="4" t="s">
        <v>27</v>
      </c>
      <c r="E1518" s="4" t="s">
        <v>16</v>
      </c>
      <c r="F1518" s="4" t="s">
        <v>18</v>
      </c>
      <c r="G1518" s="6">
        <v>91</v>
      </c>
      <c r="H1518" s="7">
        <v>146</v>
      </c>
      <c r="I1518" s="8">
        <v>0.01</v>
      </c>
      <c r="J1518" s="7">
        <v>13205.75</v>
      </c>
      <c r="K1518" s="7">
        <v>102.93</v>
      </c>
      <c r="L1518" s="7">
        <v>9366.6299999999992</v>
      </c>
      <c r="M1518" s="7">
        <v>302.27999999999997</v>
      </c>
    </row>
    <row r="1519" spans="2:13" x14ac:dyDescent="0.3">
      <c r="B1519" s="5">
        <v>45444</v>
      </c>
      <c r="C1519" s="4" t="s">
        <v>29</v>
      </c>
      <c r="D1519" s="4" t="s">
        <v>27</v>
      </c>
      <c r="E1519" s="4" t="s">
        <v>16</v>
      </c>
      <c r="F1519" s="4" t="s">
        <v>19</v>
      </c>
      <c r="G1519" s="6">
        <v>93</v>
      </c>
      <c r="H1519" s="7">
        <v>146</v>
      </c>
      <c r="I1519" s="8">
        <v>0.01</v>
      </c>
      <c r="J1519" s="7">
        <v>13347.74</v>
      </c>
      <c r="K1519" s="7">
        <v>102.83</v>
      </c>
      <c r="L1519" s="7">
        <v>9563.19</v>
      </c>
      <c r="M1519" s="7">
        <v>356.17</v>
      </c>
    </row>
    <row r="1520" spans="2:13" x14ac:dyDescent="0.3">
      <c r="B1520" s="5">
        <v>45444</v>
      </c>
      <c r="C1520" s="4" t="s">
        <v>29</v>
      </c>
      <c r="D1520" s="4" t="s">
        <v>27</v>
      </c>
      <c r="E1520" s="4" t="s">
        <v>20</v>
      </c>
      <c r="F1520" s="4" t="s">
        <v>17</v>
      </c>
      <c r="G1520" s="6">
        <v>179</v>
      </c>
      <c r="H1520" s="7">
        <v>146</v>
      </c>
      <c r="I1520" s="8">
        <v>0.02</v>
      </c>
      <c r="J1520" s="7">
        <v>22424.49</v>
      </c>
      <c r="K1520" s="7">
        <v>102.93</v>
      </c>
      <c r="L1520" s="7">
        <v>18424.47</v>
      </c>
      <c r="M1520" s="7">
        <v>281.52999999999997</v>
      </c>
    </row>
    <row r="1521" spans="2:13" x14ac:dyDescent="0.3">
      <c r="B1521" s="5">
        <v>45444</v>
      </c>
      <c r="C1521" s="4" t="s">
        <v>29</v>
      </c>
      <c r="D1521" s="4" t="s">
        <v>27</v>
      </c>
      <c r="E1521" s="4" t="s">
        <v>20</v>
      </c>
      <c r="F1521" s="4" t="s">
        <v>18</v>
      </c>
      <c r="G1521" s="6">
        <v>65</v>
      </c>
      <c r="H1521" s="7">
        <v>146</v>
      </c>
      <c r="I1521" s="8">
        <v>0.03</v>
      </c>
      <c r="J1521" s="7">
        <v>8099.84</v>
      </c>
      <c r="K1521" s="7">
        <v>102.72</v>
      </c>
      <c r="L1521" s="7">
        <v>6676.8</v>
      </c>
      <c r="M1521" s="7">
        <v>217.91</v>
      </c>
    </row>
    <row r="1522" spans="2:13" x14ac:dyDescent="0.3">
      <c r="B1522" s="5">
        <v>45444</v>
      </c>
      <c r="C1522" s="4" t="s">
        <v>29</v>
      </c>
      <c r="D1522" s="4" t="s">
        <v>27</v>
      </c>
      <c r="E1522" s="4" t="s">
        <v>20</v>
      </c>
      <c r="F1522" s="4" t="s">
        <v>19</v>
      </c>
      <c r="G1522" s="6">
        <v>65</v>
      </c>
      <c r="H1522" s="7">
        <v>146</v>
      </c>
      <c r="I1522" s="8">
        <v>0</v>
      </c>
      <c r="J1522" s="7">
        <v>8317.7999999999993</v>
      </c>
      <c r="K1522" s="7">
        <v>102.72</v>
      </c>
      <c r="L1522" s="7">
        <v>6676.8</v>
      </c>
      <c r="M1522" s="7">
        <v>252.23</v>
      </c>
    </row>
    <row r="1523" spans="2:13" x14ac:dyDescent="0.3">
      <c r="B1523" s="5">
        <v>45444</v>
      </c>
      <c r="C1523" s="4" t="s">
        <v>29</v>
      </c>
      <c r="D1523" s="4" t="s">
        <v>27</v>
      </c>
      <c r="E1523" s="4" t="s">
        <v>21</v>
      </c>
      <c r="F1523" s="4" t="s">
        <v>17</v>
      </c>
      <c r="G1523" s="6">
        <v>103</v>
      </c>
      <c r="H1523" s="7">
        <v>146</v>
      </c>
      <c r="I1523" s="8">
        <v>0.01</v>
      </c>
      <c r="J1523" s="7">
        <v>14086.28</v>
      </c>
      <c r="K1523" s="7">
        <v>102.93</v>
      </c>
      <c r="L1523" s="7">
        <v>10601.79</v>
      </c>
      <c r="M1523" s="7">
        <v>160.35</v>
      </c>
    </row>
    <row r="1524" spans="2:13" x14ac:dyDescent="0.3">
      <c r="B1524" s="5">
        <v>45444</v>
      </c>
      <c r="C1524" s="4" t="s">
        <v>29</v>
      </c>
      <c r="D1524" s="4" t="s">
        <v>27</v>
      </c>
      <c r="E1524" s="4" t="s">
        <v>21</v>
      </c>
      <c r="F1524" s="4" t="s">
        <v>18</v>
      </c>
      <c r="G1524" s="6">
        <v>37</v>
      </c>
      <c r="H1524" s="7">
        <v>146</v>
      </c>
      <c r="I1524" s="8">
        <v>0.01</v>
      </c>
      <c r="J1524" s="7">
        <v>5055.1499999999996</v>
      </c>
      <c r="K1524" s="7">
        <v>102.72</v>
      </c>
      <c r="L1524" s="7">
        <v>3800.64</v>
      </c>
      <c r="M1524" s="7">
        <v>127.18</v>
      </c>
    </row>
    <row r="1525" spans="2:13" x14ac:dyDescent="0.3">
      <c r="B1525" s="5">
        <v>45444</v>
      </c>
      <c r="C1525" s="4" t="s">
        <v>29</v>
      </c>
      <c r="D1525" s="4" t="s">
        <v>27</v>
      </c>
      <c r="E1525" s="4" t="s">
        <v>21</v>
      </c>
      <c r="F1525" s="4" t="s">
        <v>19</v>
      </c>
      <c r="G1525" s="6">
        <v>37</v>
      </c>
      <c r="H1525" s="7">
        <v>146</v>
      </c>
      <c r="I1525" s="8">
        <v>0.01</v>
      </c>
      <c r="J1525" s="7">
        <v>5090.6000000000004</v>
      </c>
      <c r="K1525" s="7">
        <v>102.72</v>
      </c>
      <c r="L1525" s="7">
        <v>3800.64</v>
      </c>
      <c r="M1525" s="7">
        <v>144.72999999999999</v>
      </c>
    </row>
    <row r="1526" spans="2:13" x14ac:dyDescent="0.3">
      <c r="B1526" s="5">
        <v>45444</v>
      </c>
      <c r="C1526" s="4" t="s">
        <v>29</v>
      </c>
      <c r="D1526" s="4" t="s">
        <v>27</v>
      </c>
      <c r="E1526" s="4" t="s">
        <v>22</v>
      </c>
      <c r="F1526" s="4" t="s">
        <v>17</v>
      </c>
      <c r="G1526" s="6">
        <v>47</v>
      </c>
      <c r="H1526" s="7">
        <v>146</v>
      </c>
      <c r="I1526" s="8">
        <v>0</v>
      </c>
      <c r="J1526" s="7">
        <v>7670.05</v>
      </c>
      <c r="K1526" s="7">
        <v>102.83</v>
      </c>
      <c r="L1526" s="7">
        <v>4833.01</v>
      </c>
      <c r="M1526" s="7">
        <v>469.48</v>
      </c>
    </row>
    <row r="1527" spans="2:13" x14ac:dyDescent="0.3">
      <c r="B1527" s="5">
        <v>45444</v>
      </c>
      <c r="C1527" s="4" t="s">
        <v>29</v>
      </c>
      <c r="D1527" s="4" t="s">
        <v>27</v>
      </c>
      <c r="E1527" s="4" t="s">
        <v>22</v>
      </c>
      <c r="F1527" s="4" t="s">
        <v>18</v>
      </c>
      <c r="G1527" s="6">
        <v>16</v>
      </c>
      <c r="H1527" s="7">
        <v>146</v>
      </c>
      <c r="I1527" s="8">
        <v>0.01</v>
      </c>
      <c r="J1527" s="7">
        <v>2592.83</v>
      </c>
      <c r="K1527" s="7">
        <v>102.62</v>
      </c>
      <c r="L1527" s="7">
        <v>1641.92</v>
      </c>
      <c r="M1527" s="7">
        <v>188.5</v>
      </c>
    </row>
    <row r="1528" spans="2:13" x14ac:dyDescent="0.3">
      <c r="B1528" s="5">
        <v>45444</v>
      </c>
      <c r="C1528" s="4" t="s">
        <v>29</v>
      </c>
      <c r="D1528" s="4" t="s">
        <v>27</v>
      </c>
      <c r="E1528" s="4" t="s">
        <v>22</v>
      </c>
      <c r="F1528" s="4" t="s">
        <v>19</v>
      </c>
      <c r="G1528" s="6">
        <v>17</v>
      </c>
      <c r="H1528" s="7">
        <v>146</v>
      </c>
      <c r="I1528" s="8">
        <v>0</v>
      </c>
      <c r="J1528" s="7">
        <v>2771.49</v>
      </c>
      <c r="K1528" s="7">
        <v>102.93</v>
      </c>
      <c r="L1528" s="7">
        <v>1749.81</v>
      </c>
      <c r="M1528" s="7">
        <v>205.74</v>
      </c>
    </row>
    <row r="1529" spans="2:13" x14ac:dyDescent="0.3">
      <c r="B1529" s="5">
        <v>45444</v>
      </c>
      <c r="C1529" s="4" t="s">
        <v>30</v>
      </c>
      <c r="D1529" s="4" t="s">
        <v>27</v>
      </c>
      <c r="E1529" s="4" t="s">
        <v>16</v>
      </c>
      <c r="F1529" s="4" t="s">
        <v>17</v>
      </c>
      <c r="G1529" s="6">
        <v>377</v>
      </c>
      <c r="H1529" s="7">
        <v>92</v>
      </c>
      <c r="I1529" s="8">
        <v>0.01</v>
      </c>
      <c r="J1529" s="7">
        <v>34303.449999999997</v>
      </c>
      <c r="K1529" s="7">
        <v>64.13</v>
      </c>
      <c r="L1529" s="7">
        <v>24177.01</v>
      </c>
      <c r="M1529" s="7">
        <v>620.69000000000005</v>
      </c>
    </row>
    <row r="1530" spans="2:13" x14ac:dyDescent="0.3">
      <c r="B1530" s="5">
        <v>45444</v>
      </c>
      <c r="C1530" s="4" t="s">
        <v>30</v>
      </c>
      <c r="D1530" s="4" t="s">
        <v>27</v>
      </c>
      <c r="E1530" s="4" t="s">
        <v>16</v>
      </c>
      <c r="F1530" s="4" t="s">
        <v>18</v>
      </c>
      <c r="G1530" s="6">
        <v>138</v>
      </c>
      <c r="H1530" s="7">
        <v>92</v>
      </c>
      <c r="I1530" s="8">
        <v>0.01</v>
      </c>
      <c r="J1530" s="7">
        <v>12607.25</v>
      </c>
      <c r="K1530" s="7">
        <v>63.94</v>
      </c>
      <c r="L1530" s="7">
        <v>8823.7199999999993</v>
      </c>
      <c r="M1530" s="7">
        <v>475.77</v>
      </c>
    </row>
    <row r="1531" spans="2:13" x14ac:dyDescent="0.3">
      <c r="B1531" s="5">
        <v>45444</v>
      </c>
      <c r="C1531" s="4" t="s">
        <v>30</v>
      </c>
      <c r="D1531" s="4" t="s">
        <v>27</v>
      </c>
      <c r="E1531" s="4" t="s">
        <v>16</v>
      </c>
      <c r="F1531" s="4" t="s">
        <v>19</v>
      </c>
      <c r="G1531" s="6">
        <v>136</v>
      </c>
      <c r="H1531" s="7">
        <v>92</v>
      </c>
      <c r="I1531" s="8">
        <v>0</v>
      </c>
      <c r="J1531" s="7">
        <v>12461.99</v>
      </c>
      <c r="K1531" s="7">
        <v>64.13</v>
      </c>
      <c r="L1531" s="7">
        <v>8721.68</v>
      </c>
      <c r="M1531" s="7">
        <v>533.04999999999995</v>
      </c>
    </row>
    <row r="1532" spans="2:13" x14ac:dyDescent="0.3">
      <c r="B1532" s="5">
        <v>45444</v>
      </c>
      <c r="C1532" s="4" t="s">
        <v>30</v>
      </c>
      <c r="D1532" s="4" t="s">
        <v>27</v>
      </c>
      <c r="E1532" s="4" t="s">
        <v>20</v>
      </c>
      <c r="F1532" s="4" t="s">
        <v>17</v>
      </c>
      <c r="G1532" s="6">
        <v>247</v>
      </c>
      <c r="H1532" s="7">
        <v>92</v>
      </c>
      <c r="I1532" s="8">
        <v>0.02</v>
      </c>
      <c r="J1532" s="7">
        <v>19536.71</v>
      </c>
      <c r="K1532" s="7">
        <v>64.069999999999993</v>
      </c>
      <c r="L1532" s="7">
        <v>15825.29</v>
      </c>
      <c r="M1532" s="7">
        <v>393.22</v>
      </c>
    </row>
    <row r="1533" spans="2:13" x14ac:dyDescent="0.3">
      <c r="B1533" s="5">
        <v>45444</v>
      </c>
      <c r="C1533" s="4" t="s">
        <v>30</v>
      </c>
      <c r="D1533" s="4" t="s">
        <v>27</v>
      </c>
      <c r="E1533" s="4" t="s">
        <v>20</v>
      </c>
      <c r="F1533" s="4" t="s">
        <v>18</v>
      </c>
      <c r="G1533" s="6">
        <v>89</v>
      </c>
      <c r="H1533" s="7">
        <v>92</v>
      </c>
      <c r="I1533" s="8">
        <v>0</v>
      </c>
      <c r="J1533" s="7">
        <v>7190.97</v>
      </c>
      <c r="K1533" s="7">
        <v>64.13</v>
      </c>
      <c r="L1533" s="7">
        <v>5707.57</v>
      </c>
      <c r="M1533" s="7">
        <v>296.55</v>
      </c>
    </row>
    <row r="1534" spans="2:13" x14ac:dyDescent="0.3">
      <c r="B1534" s="5">
        <v>45444</v>
      </c>
      <c r="C1534" s="4" t="s">
        <v>30</v>
      </c>
      <c r="D1534" s="4" t="s">
        <v>27</v>
      </c>
      <c r="E1534" s="4" t="s">
        <v>20</v>
      </c>
      <c r="F1534" s="4" t="s">
        <v>19</v>
      </c>
      <c r="G1534" s="6">
        <v>88</v>
      </c>
      <c r="H1534" s="7">
        <v>92</v>
      </c>
      <c r="I1534" s="8">
        <v>0.03</v>
      </c>
      <c r="J1534" s="7">
        <v>6868.48</v>
      </c>
      <c r="K1534" s="7">
        <v>63.81</v>
      </c>
      <c r="L1534" s="7">
        <v>5615.28</v>
      </c>
      <c r="M1534" s="7">
        <v>337.02</v>
      </c>
    </row>
    <row r="1535" spans="2:13" x14ac:dyDescent="0.3">
      <c r="B1535" s="5">
        <v>45444</v>
      </c>
      <c r="C1535" s="4" t="s">
        <v>30</v>
      </c>
      <c r="D1535" s="4" t="s">
        <v>27</v>
      </c>
      <c r="E1535" s="4" t="s">
        <v>21</v>
      </c>
      <c r="F1535" s="4" t="s">
        <v>17</v>
      </c>
      <c r="G1535" s="6">
        <v>150</v>
      </c>
      <c r="H1535" s="7">
        <v>92</v>
      </c>
      <c r="I1535" s="8">
        <v>0</v>
      </c>
      <c r="J1535" s="7">
        <v>13136.12</v>
      </c>
      <c r="K1535" s="7">
        <v>64</v>
      </c>
      <c r="L1535" s="7">
        <v>9600</v>
      </c>
      <c r="M1535" s="7">
        <v>241.68</v>
      </c>
    </row>
    <row r="1536" spans="2:13" x14ac:dyDescent="0.3">
      <c r="B1536" s="5">
        <v>45444</v>
      </c>
      <c r="C1536" s="4" t="s">
        <v>30</v>
      </c>
      <c r="D1536" s="4" t="s">
        <v>27</v>
      </c>
      <c r="E1536" s="4" t="s">
        <v>21</v>
      </c>
      <c r="F1536" s="4" t="s">
        <v>18</v>
      </c>
      <c r="G1536" s="6">
        <v>55</v>
      </c>
      <c r="H1536" s="7">
        <v>92</v>
      </c>
      <c r="I1536" s="8">
        <v>0</v>
      </c>
      <c r="J1536" s="7">
        <v>4782.99</v>
      </c>
      <c r="K1536" s="7">
        <v>63.81</v>
      </c>
      <c r="L1536" s="7">
        <v>3509.55</v>
      </c>
      <c r="M1536" s="7">
        <v>187</v>
      </c>
    </row>
    <row r="1537" spans="2:13" x14ac:dyDescent="0.3">
      <c r="B1537" s="5">
        <v>45444</v>
      </c>
      <c r="C1537" s="4" t="s">
        <v>30</v>
      </c>
      <c r="D1537" s="4" t="s">
        <v>27</v>
      </c>
      <c r="E1537" s="4" t="s">
        <v>21</v>
      </c>
      <c r="F1537" s="4" t="s">
        <v>19</v>
      </c>
      <c r="G1537" s="6">
        <v>54</v>
      </c>
      <c r="H1537" s="7">
        <v>92</v>
      </c>
      <c r="I1537" s="8">
        <v>0.01</v>
      </c>
      <c r="J1537" s="7">
        <v>4677.12</v>
      </c>
      <c r="K1537" s="7">
        <v>63.94</v>
      </c>
      <c r="L1537" s="7">
        <v>3452.76</v>
      </c>
      <c r="M1537" s="7">
        <v>207.86</v>
      </c>
    </row>
    <row r="1538" spans="2:13" x14ac:dyDescent="0.3">
      <c r="B1538" s="5">
        <v>45444</v>
      </c>
      <c r="C1538" s="4" t="s">
        <v>30</v>
      </c>
      <c r="D1538" s="4" t="s">
        <v>27</v>
      </c>
      <c r="E1538" s="4" t="s">
        <v>22</v>
      </c>
      <c r="F1538" s="4" t="s">
        <v>17</v>
      </c>
      <c r="G1538" s="6">
        <v>68</v>
      </c>
      <c r="H1538" s="7">
        <v>92</v>
      </c>
      <c r="I1538" s="8">
        <v>0.01</v>
      </c>
      <c r="J1538" s="7">
        <v>6929.23</v>
      </c>
      <c r="K1538" s="7">
        <v>63.88</v>
      </c>
      <c r="L1538" s="7">
        <v>4343.84</v>
      </c>
      <c r="M1538" s="7">
        <v>701.91</v>
      </c>
    </row>
    <row r="1539" spans="2:13" x14ac:dyDescent="0.3">
      <c r="B1539" s="5">
        <v>45444</v>
      </c>
      <c r="C1539" s="4" t="s">
        <v>30</v>
      </c>
      <c r="D1539" s="4" t="s">
        <v>27</v>
      </c>
      <c r="E1539" s="4" t="s">
        <v>22</v>
      </c>
      <c r="F1539" s="4" t="s">
        <v>18</v>
      </c>
      <c r="G1539" s="6">
        <v>23</v>
      </c>
      <c r="H1539" s="7">
        <v>92</v>
      </c>
      <c r="I1539" s="8">
        <v>0</v>
      </c>
      <c r="J1539" s="7">
        <v>2351</v>
      </c>
      <c r="K1539" s="7">
        <v>63.81</v>
      </c>
      <c r="L1539" s="7">
        <v>1467.63</v>
      </c>
      <c r="M1539" s="7">
        <v>266.31</v>
      </c>
    </row>
    <row r="1540" spans="2:13" x14ac:dyDescent="0.3">
      <c r="B1540" s="5">
        <v>45444</v>
      </c>
      <c r="C1540" s="4" t="s">
        <v>30</v>
      </c>
      <c r="D1540" s="4" t="s">
        <v>27</v>
      </c>
      <c r="E1540" s="4" t="s">
        <v>22</v>
      </c>
      <c r="F1540" s="4" t="s">
        <v>19</v>
      </c>
      <c r="G1540" s="6">
        <v>25</v>
      </c>
      <c r="H1540" s="7">
        <v>92</v>
      </c>
      <c r="I1540" s="8">
        <v>0</v>
      </c>
      <c r="J1540" s="7">
        <v>2581.15</v>
      </c>
      <c r="K1540" s="7">
        <v>63.81</v>
      </c>
      <c r="L1540" s="7">
        <v>1595.25</v>
      </c>
      <c r="M1540" s="7">
        <v>310.93</v>
      </c>
    </row>
    <row r="1541" spans="2:13" x14ac:dyDescent="0.3">
      <c r="B1541" s="5">
        <v>45444</v>
      </c>
      <c r="C1541" s="4" t="s">
        <v>31</v>
      </c>
      <c r="D1541" s="4" t="s">
        <v>32</v>
      </c>
      <c r="E1541" s="4" t="s">
        <v>16</v>
      </c>
      <c r="F1541" s="4" t="s">
        <v>17</v>
      </c>
      <c r="G1541" s="6">
        <v>650</v>
      </c>
      <c r="H1541" s="7">
        <v>78</v>
      </c>
      <c r="I1541" s="8">
        <v>0</v>
      </c>
      <c r="J1541" s="7">
        <v>50497.4</v>
      </c>
      <c r="K1541" s="7">
        <v>56.55</v>
      </c>
      <c r="L1541" s="7">
        <v>36757.5</v>
      </c>
      <c r="M1541" s="7">
        <v>1058.72</v>
      </c>
    </row>
    <row r="1542" spans="2:13" x14ac:dyDescent="0.3">
      <c r="B1542" s="5">
        <v>45444</v>
      </c>
      <c r="C1542" s="4" t="s">
        <v>31</v>
      </c>
      <c r="D1542" s="4" t="s">
        <v>32</v>
      </c>
      <c r="E1542" s="4" t="s">
        <v>16</v>
      </c>
      <c r="F1542" s="4" t="s">
        <v>18</v>
      </c>
      <c r="G1542" s="6">
        <v>226</v>
      </c>
      <c r="H1542" s="7">
        <v>78</v>
      </c>
      <c r="I1542" s="8">
        <v>0</v>
      </c>
      <c r="J1542" s="7">
        <v>17575.150000000001</v>
      </c>
      <c r="K1542" s="7">
        <v>56.44</v>
      </c>
      <c r="L1542" s="7">
        <v>12755.44</v>
      </c>
      <c r="M1542" s="7">
        <v>777.62</v>
      </c>
    </row>
    <row r="1543" spans="2:13" x14ac:dyDescent="0.3">
      <c r="B1543" s="5">
        <v>45444</v>
      </c>
      <c r="C1543" s="4" t="s">
        <v>31</v>
      </c>
      <c r="D1543" s="4" t="s">
        <v>32</v>
      </c>
      <c r="E1543" s="4" t="s">
        <v>16</v>
      </c>
      <c r="F1543" s="4" t="s">
        <v>19</v>
      </c>
      <c r="G1543" s="6">
        <v>227</v>
      </c>
      <c r="H1543" s="7">
        <v>78</v>
      </c>
      <c r="I1543" s="8">
        <v>0.01</v>
      </c>
      <c r="J1543" s="7">
        <v>17511.73</v>
      </c>
      <c r="K1543" s="7">
        <v>56.49</v>
      </c>
      <c r="L1543" s="7">
        <v>12823.23</v>
      </c>
      <c r="M1543" s="7">
        <v>879.1</v>
      </c>
    </row>
    <row r="1544" spans="2:13" x14ac:dyDescent="0.3">
      <c r="B1544" s="5">
        <v>45444</v>
      </c>
      <c r="C1544" s="4" t="s">
        <v>31</v>
      </c>
      <c r="D1544" s="4" t="s">
        <v>32</v>
      </c>
      <c r="E1544" s="4" t="s">
        <v>20</v>
      </c>
      <c r="F1544" s="4" t="s">
        <v>17</v>
      </c>
      <c r="G1544" s="6">
        <v>433</v>
      </c>
      <c r="H1544" s="7">
        <v>78</v>
      </c>
      <c r="I1544" s="8">
        <v>0.04</v>
      </c>
      <c r="J1544" s="7">
        <v>28795.599999999999</v>
      </c>
      <c r="K1544" s="7">
        <v>56.44</v>
      </c>
      <c r="L1544" s="7">
        <v>24438.52</v>
      </c>
      <c r="M1544" s="7">
        <v>688.64</v>
      </c>
    </row>
    <row r="1545" spans="2:13" x14ac:dyDescent="0.3">
      <c r="B1545" s="5">
        <v>45444</v>
      </c>
      <c r="C1545" s="4" t="s">
        <v>31</v>
      </c>
      <c r="D1545" s="4" t="s">
        <v>32</v>
      </c>
      <c r="E1545" s="4" t="s">
        <v>20</v>
      </c>
      <c r="F1545" s="4" t="s">
        <v>18</v>
      </c>
      <c r="G1545" s="6">
        <v>166</v>
      </c>
      <c r="H1545" s="7">
        <v>78</v>
      </c>
      <c r="I1545" s="8">
        <v>0.02</v>
      </c>
      <c r="J1545" s="7">
        <v>11189.51</v>
      </c>
      <c r="K1545" s="7">
        <v>56.44</v>
      </c>
      <c r="L1545" s="7">
        <v>9369.0400000000009</v>
      </c>
      <c r="M1545" s="7">
        <v>576.82000000000005</v>
      </c>
    </row>
    <row r="1546" spans="2:13" x14ac:dyDescent="0.3">
      <c r="B1546" s="5">
        <v>45444</v>
      </c>
      <c r="C1546" s="4" t="s">
        <v>31</v>
      </c>
      <c r="D1546" s="4" t="s">
        <v>32</v>
      </c>
      <c r="E1546" s="4" t="s">
        <v>20</v>
      </c>
      <c r="F1546" s="4" t="s">
        <v>19</v>
      </c>
      <c r="G1546" s="6">
        <v>162</v>
      </c>
      <c r="H1546" s="7">
        <v>78</v>
      </c>
      <c r="I1546" s="8">
        <v>0.01</v>
      </c>
      <c r="J1546" s="7">
        <v>10996.9</v>
      </c>
      <c r="K1546" s="7">
        <v>56.66</v>
      </c>
      <c r="L1546" s="7">
        <v>9178.92</v>
      </c>
      <c r="M1546" s="7">
        <v>626.75</v>
      </c>
    </row>
    <row r="1547" spans="2:13" x14ac:dyDescent="0.3">
      <c r="B1547" s="5">
        <v>45444</v>
      </c>
      <c r="C1547" s="4" t="s">
        <v>31</v>
      </c>
      <c r="D1547" s="4" t="s">
        <v>32</v>
      </c>
      <c r="E1547" s="4" t="s">
        <v>21</v>
      </c>
      <c r="F1547" s="4" t="s">
        <v>17</v>
      </c>
      <c r="G1547" s="6">
        <v>267</v>
      </c>
      <c r="H1547" s="7">
        <v>78</v>
      </c>
      <c r="I1547" s="8">
        <v>0.01</v>
      </c>
      <c r="J1547" s="7">
        <v>19625.47</v>
      </c>
      <c r="K1547" s="7">
        <v>56.44</v>
      </c>
      <c r="L1547" s="7">
        <v>15069.48</v>
      </c>
      <c r="M1547" s="7">
        <v>434.89</v>
      </c>
    </row>
    <row r="1548" spans="2:13" x14ac:dyDescent="0.3">
      <c r="B1548" s="5">
        <v>45444</v>
      </c>
      <c r="C1548" s="4" t="s">
        <v>31</v>
      </c>
      <c r="D1548" s="4" t="s">
        <v>32</v>
      </c>
      <c r="E1548" s="4" t="s">
        <v>21</v>
      </c>
      <c r="F1548" s="4" t="s">
        <v>18</v>
      </c>
      <c r="G1548" s="6">
        <v>93</v>
      </c>
      <c r="H1548" s="7">
        <v>78</v>
      </c>
      <c r="I1548" s="8">
        <v>0</v>
      </c>
      <c r="J1548" s="7">
        <v>6836.28</v>
      </c>
      <c r="K1548" s="7">
        <v>56.72</v>
      </c>
      <c r="L1548" s="7">
        <v>5274.96</v>
      </c>
      <c r="M1548" s="7">
        <v>321.58</v>
      </c>
    </row>
    <row r="1549" spans="2:13" x14ac:dyDescent="0.3">
      <c r="B1549" s="5">
        <v>45444</v>
      </c>
      <c r="C1549" s="4" t="s">
        <v>31</v>
      </c>
      <c r="D1549" s="4" t="s">
        <v>32</v>
      </c>
      <c r="E1549" s="4" t="s">
        <v>21</v>
      </c>
      <c r="F1549" s="4" t="s">
        <v>19</v>
      </c>
      <c r="G1549" s="6">
        <v>100</v>
      </c>
      <c r="H1549" s="7">
        <v>78</v>
      </c>
      <c r="I1549" s="8">
        <v>0.01</v>
      </c>
      <c r="J1549" s="7">
        <v>7395.07</v>
      </c>
      <c r="K1549" s="7">
        <v>56.55</v>
      </c>
      <c r="L1549" s="7">
        <v>5655</v>
      </c>
      <c r="M1549" s="7">
        <v>385.71</v>
      </c>
    </row>
    <row r="1550" spans="2:13" x14ac:dyDescent="0.3">
      <c r="B1550" s="5">
        <v>45444</v>
      </c>
      <c r="C1550" s="4" t="s">
        <v>31</v>
      </c>
      <c r="D1550" s="4" t="s">
        <v>32</v>
      </c>
      <c r="E1550" s="4" t="s">
        <v>22</v>
      </c>
      <c r="F1550" s="4" t="s">
        <v>17</v>
      </c>
      <c r="G1550" s="6">
        <v>120</v>
      </c>
      <c r="H1550" s="7">
        <v>78</v>
      </c>
      <c r="I1550" s="8">
        <v>0.01</v>
      </c>
      <c r="J1550" s="7">
        <v>10378.620000000001</v>
      </c>
      <c r="K1550" s="7">
        <v>56.55</v>
      </c>
      <c r="L1550" s="7">
        <v>6786</v>
      </c>
      <c r="M1550" s="7">
        <v>1197.46</v>
      </c>
    </row>
    <row r="1551" spans="2:13" x14ac:dyDescent="0.3">
      <c r="B1551" s="5">
        <v>45444</v>
      </c>
      <c r="C1551" s="4" t="s">
        <v>31</v>
      </c>
      <c r="D1551" s="4" t="s">
        <v>32</v>
      </c>
      <c r="E1551" s="4" t="s">
        <v>22</v>
      </c>
      <c r="F1551" s="4" t="s">
        <v>18</v>
      </c>
      <c r="G1551" s="6">
        <v>44</v>
      </c>
      <c r="H1551" s="7">
        <v>78</v>
      </c>
      <c r="I1551" s="8">
        <v>0.01</v>
      </c>
      <c r="J1551" s="7">
        <v>3801.6</v>
      </c>
      <c r="K1551" s="7">
        <v>56.61</v>
      </c>
      <c r="L1551" s="7">
        <v>2490.84</v>
      </c>
      <c r="M1551" s="7">
        <v>535.12</v>
      </c>
    </row>
    <row r="1552" spans="2:13" x14ac:dyDescent="0.3">
      <c r="B1552" s="5">
        <v>45444</v>
      </c>
      <c r="C1552" s="4" t="s">
        <v>31</v>
      </c>
      <c r="D1552" s="4" t="s">
        <v>32</v>
      </c>
      <c r="E1552" s="4" t="s">
        <v>22</v>
      </c>
      <c r="F1552" s="4" t="s">
        <v>19</v>
      </c>
      <c r="G1552" s="6">
        <v>43</v>
      </c>
      <c r="H1552" s="7">
        <v>78</v>
      </c>
      <c r="I1552" s="8">
        <v>0.01</v>
      </c>
      <c r="J1552" s="7">
        <v>3700.19</v>
      </c>
      <c r="K1552" s="7">
        <v>56.38</v>
      </c>
      <c r="L1552" s="7">
        <v>2424.34</v>
      </c>
      <c r="M1552" s="7">
        <v>536.4</v>
      </c>
    </row>
    <row r="1553" spans="2:13" x14ac:dyDescent="0.3">
      <c r="B1553" s="5">
        <v>45444</v>
      </c>
      <c r="C1553" s="4" t="s">
        <v>33</v>
      </c>
      <c r="D1553" s="4" t="s">
        <v>32</v>
      </c>
      <c r="E1553" s="4" t="s">
        <v>16</v>
      </c>
      <c r="F1553" s="4" t="s">
        <v>17</v>
      </c>
      <c r="G1553" s="6">
        <v>578</v>
      </c>
      <c r="H1553" s="7">
        <v>124</v>
      </c>
      <c r="I1553" s="8">
        <v>0.01</v>
      </c>
      <c r="J1553" s="7">
        <v>70957</v>
      </c>
      <c r="K1553" s="7">
        <v>89.55</v>
      </c>
      <c r="L1553" s="7">
        <v>51759.9</v>
      </c>
      <c r="M1553" s="7">
        <v>897.98</v>
      </c>
    </row>
    <row r="1554" spans="2:13" x14ac:dyDescent="0.3">
      <c r="B1554" s="5">
        <v>45444</v>
      </c>
      <c r="C1554" s="4" t="s">
        <v>33</v>
      </c>
      <c r="D1554" s="4" t="s">
        <v>32</v>
      </c>
      <c r="E1554" s="4" t="s">
        <v>16</v>
      </c>
      <c r="F1554" s="4" t="s">
        <v>18</v>
      </c>
      <c r="G1554" s="6">
        <v>200</v>
      </c>
      <c r="H1554" s="7">
        <v>124</v>
      </c>
      <c r="I1554" s="8">
        <v>0.01</v>
      </c>
      <c r="J1554" s="7">
        <v>24552</v>
      </c>
      <c r="K1554" s="7">
        <v>89.19</v>
      </c>
      <c r="L1554" s="7">
        <v>17838</v>
      </c>
      <c r="M1554" s="7">
        <v>679.32</v>
      </c>
    </row>
    <row r="1555" spans="2:13" x14ac:dyDescent="0.3">
      <c r="B1555" s="5">
        <v>45444</v>
      </c>
      <c r="C1555" s="4" t="s">
        <v>33</v>
      </c>
      <c r="D1555" s="4" t="s">
        <v>32</v>
      </c>
      <c r="E1555" s="4" t="s">
        <v>16</v>
      </c>
      <c r="F1555" s="4" t="s">
        <v>19</v>
      </c>
      <c r="G1555" s="6">
        <v>215</v>
      </c>
      <c r="H1555" s="7">
        <v>124</v>
      </c>
      <c r="I1555" s="8">
        <v>0</v>
      </c>
      <c r="J1555" s="7">
        <v>26553.360000000001</v>
      </c>
      <c r="K1555" s="7">
        <v>89.55</v>
      </c>
      <c r="L1555" s="7">
        <v>19253.25</v>
      </c>
      <c r="M1555" s="7">
        <v>856.95</v>
      </c>
    </row>
    <row r="1556" spans="2:13" x14ac:dyDescent="0.3">
      <c r="B1556" s="5">
        <v>45444</v>
      </c>
      <c r="C1556" s="4" t="s">
        <v>33</v>
      </c>
      <c r="D1556" s="4" t="s">
        <v>32</v>
      </c>
      <c r="E1556" s="4" t="s">
        <v>20</v>
      </c>
      <c r="F1556" s="4" t="s">
        <v>17</v>
      </c>
      <c r="G1556" s="6">
        <v>387</v>
      </c>
      <c r="H1556" s="7">
        <v>124</v>
      </c>
      <c r="I1556" s="8">
        <v>0.01</v>
      </c>
      <c r="J1556" s="7">
        <v>41976.27</v>
      </c>
      <c r="K1556" s="7">
        <v>89.19</v>
      </c>
      <c r="L1556" s="7">
        <v>34516.53</v>
      </c>
      <c r="M1556" s="7">
        <v>611.15</v>
      </c>
    </row>
    <row r="1557" spans="2:13" x14ac:dyDescent="0.3">
      <c r="B1557" s="5">
        <v>45444</v>
      </c>
      <c r="C1557" s="4" t="s">
        <v>33</v>
      </c>
      <c r="D1557" s="4" t="s">
        <v>32</v>
      </c>
      <c r="E1557" s="4" t="s">
        <v>20</v>
      </c>
      <c r="F1557" s="4" t="s">
        <v>18</v>
      </c>
      <c r="G1557" s="6">
        <v>135</v>
      </c>
      <c r="H1557" s="7">
        <v>124</v>
      </c>
      <c r="I1557" s="8">
        <v>0.04</v>
      </c>
      <c r="J1557" s="7">
        <v>14143.59</v>
      </c>
      <c r="K1557" s="7">
        <v>89.37</v>
      </c>
      <c r="L1557" s="7">
        <v>12064.95</v>
      </c>
      <c r="M1557" s="7">
        <v>460.84</v>
      </c>
    </row>
    <row r="1558" spans="2:13" x14ac:dyDescent="0.3">
      <c r="B1558" s="5">
        <v>45444</v>
      </c>
      <c r="C1558" s="4" t="s">
        <v>33</v>
      </c>
      <c r="D1558" s="4" t="s">
        <v>32</v>
      </c>
      <c r="E1558" s="4" t="s">
        <v>20</v>
      </c>
      <c r="F1558" s="4" t="s">
        <v>19</v>
      </c>
      <c r="G1558" s="6">
        <v>137</v>
      </c>
      <c r="H1558" s="7">
        <v>124</v>
      </c>
      <c r="I1558" s="8">
        <v>0.03</v>
      </c>
      <c r="J1558" s="7">
        <v>14427.64</v>
      </c>
      <c r="K1558" s="7">
        <v>89.46</v>
      </c>
      <c r="L1558" s="7">
        <v>12256.02</v>
      </c>
      <c r="M1558" s="7">
        <v>527.35</v>
      </c>
    </row>
    <row r="1559" spans="2:13" x14ac:dyDescent="0.3">
      <c r="B1559" s="5">
        <v>45444</v>
      </c>
      <c r="C1559" s="4" t="s">
        <v>33</v>
      </c>
      <c r="D1559" s="4" t="s">
        <v>32</v>
      </c>
      <c r="E1559" s="4" t="s">
        <v>21</v>
      </c>
      <c r="F1559" s="4" t="s">
        <v>17</v>
      </c>
      <c r="G1559" s="6">
        <v>223</v>
      </c>
      <c r="H1559" s="7">
        <v>124</v>
      </c>
      <c r="I1559" s="8">
        <v>0.01</v>
      </c>
      <c r="J1559" s="7">
        <v>25875.360000000001</v>
      </c>
      <c r="K1559" s="7">
        <v>89.28</v>
      </c>
      <c r="L1559" s="7">
        <v>19909.439999999999</v>
      </c>
      <c r="M1559" s="7">
        <v>358.23</v>
      </c>
    </row>
    <row r="1560" spans="2:13" x14ac:dyDescent="0.3">
      <c r="B1560" s="5">
        <v>45444</v>
      </c>
      <c r="C1560" s="4" t="s">
        <v>33</v>
      </c>
      <c r="D1560" s="4" t="s">
        <v>32</v>
      </c>
      <c r="E1560" s="4" t="s">
        <v>21</v>
      </c>
      <c r="F1560" s="4" t="s">
        <v>18</v>
      </c>
      <c r="G1560" s="6">
        <v>85</v>
      </c>
      <c r="H1560" s="7">
        <v>124</v>
      </c>
      <c r="I1560" s="8">
        <v>0.01</v>
      </c>
      <c r="J1560" s="7">
        <v>9873.2199999999993</v>
      </c>
      <c r="K1560" s="7">
        <v>89.01</v>
      </c>
      <c r="L1560" s="7">
        <v>7565.85</v>
      </c>
      <c r="M1560" s="7">
        <v>290.73</v>
      </c>
    </row>
    <row r="1561" spans="2:13" x14ac:dyDescent="0.3">
      <c r="B1561" s="5">
        <v>45444</v>
      </c>
      <c r="C1561" s="4" t="s">
        <v>33</v>
      </c>
      <c r="D1561" s="4" t="s">
        <v>32</v>
      </c>
      <c r="E1561" s="4" t="s">
        <v>21</v>
      </c>
      <c r="F1561" s="4" t="s">
        <v>19</v>
      </c>
      <c r="G1561" s="6">
        <v>84</v>
      </c>
      <c r="H1561" s="7">
        <v>124</v>
      </c>
      <c r="I1561" s="8">
        <v>0.01</v>
      </c>
      <c r="J1561" s="7">
        <v>9786.59</v>
      </c>
      <c r="K1561" s="7">
        <v>89.1</v>
      </c>
      <c r="L1561" s="7">
        <v>7484.4</v>
      </c>
      <c r="M1561" s="7">
        <v>321.05</v>
      </c>
    </row>
    <row r="1562" spans="2:13" x14ac:dyDescent="0.3">
      <c r="B1562" s="5">
        <v>45444</v>
      </c>
      <c r="C1562" s="4" t="s">
        <v>33</v>
      </c>
      <c r="D1562" s="4" t="s">
        <v>32</v>
      </c>
      <c r="E1562" s="4" t="s">
        <v>22</v>
      </c>
      <c r="F1562" s="4" t="s">
        <v>17</v>
      </c>
      <c r="G1562" s="6">
        <v>102</v>
      </c>
      <c r="H1562" s="7">
        <v>124</v>
      </c>
      <c r="I1562" s="8">
        <v>0</v>
      </c>
      <c r="J1562" s="7">
        <v>14165.53</v>
      </c>
      <c r="K1562" s="7">
        <v>89.28</v>
      </c>
      <c r="L1562" s="7">
        <v>9106.56</v>
      </c>
      <c r="M1562" s="7">
        <v>1006.51</v>
      </c>
    </row>
    <row r="1563" spans="2:13" x14ac:dyDescent="0.3">
      <c r="B1563" s="5">
        <v>45444</v>
      </c>
      <c r="C1563" s="4" t="s">
        <v>33</v>
      </c>
      <c r="D1563" s="4" t="s">
        <v>32</v>
      </c>
      <c r="E1563" s="4" t="s">
        <v>22</v>
      </c>
      <c r="F1563" s="4" t="s">
        <v>18</v>
      </c>
      <c r="G1563" s="6">
        <v>37</v>
      </c>
      <c r="H1563" s="7">
        <v>124</v>
      </c>
      <c r="I1563" s="8">
        <v>0.01</v>
      </c>
      <c r="J1563" s="7">
        <v>5107.59</v>
      </c>
      <c r="K1563" s="7">
        <v>89.01</v>
      </c>
      <c r="L1563" s="7">
        <v>3293.37</v>
      </c>
      <c r="M1563" s="7">
        <v>427.97</v>
      </c>
    </row>
    <row r="1564" spans="2:13" x14ac:dyDescent="0.3">
      <c r="B1564" s="5">
        <v>45444</v>
      </c>
      <c r="C1564" s="4" t="s">
        <v>33</v>
      </c>
      <c r="D1564" s="4" t="s">
        <v>32</v>
      </c>
      <c r="E1564" s="4" t="s">
        <v>22</v>
      </c>
      <c r="F1564" s="4" t="s">
        <v>19</v>
      </c>
      <c r="G1564" s="6">
        <v>38</v>
      </c>
      <c r="H1564" s="7">
        <v>124</v>
      </c>
      <c r="I1564" s="8">
        <v>0.01</v>
      </c>
      <c r="J1564" s="7">
        <v>5266.81</v>
      </c>
      <c r="K1564" s="7">
        <v>89.01</v>
      </c>
      <c r="L1564" s="7">
        <v>3382.38</v>
      </c>
      <c r="M1564" s="7">
        <v>474.97</v>
      </c>
    </row>
    <row r="1565" spans="2:13" x14ac:dyDescent="0.3">
      <c r="B1565" s="5">
        <v>45444</v>
      </c>
      <c r="C1565" s="4" t="s">
        <v>34</v>
      </c>
      <c r="D1565" s="4" t="s">
        <v>32</v>
      </c>
      <c r="E1565" s="4" t="s">
        <v>16</v>
      </c>
      <c r="F1565" s="4" t="s">
        <v>17</v>
      </c>
      <c r="G1565" s="6">
        <v>452</v>
      </c>
      <c r="H1565" s="7">
        <v>96</v>
      </c>
      <c r="I1565" s="8">
        <v>0.01</v>
      </c>
      <c r="J1565" s="7">
        <v>42786.25</v>
      </c>
      <c r="K1565" s="7">
        <v>68.5</v>
      </c>
      <c r="L1565" s="7">
        <v>30962</v>
      </c>
      <c r="M1565" s="7">
        <v>716.69</v>
      </c>
    </row>
    <row r="1566" spans="2:13" x14ac:dyDescent="0.3">
      <c r="B1566" s="5">
        <v>45444</v>
      </c>
      <c r="C1566" s="4" t="s">
        <v>34</v>
      </c>
      <c r="D1566" s="4" t="s">
        <v>32</v>
      </c>
      <c r="E1566" s="4" t="s">
        <v>16</v>
      </c>
      <c r="F1566" s="4" t="s">
        <v>18</v>
      </c>
      <c r="G1566" s="6">
        <v>171</v>
      </c>
      <c r="H1566" s="7">
        <v>96</v>
      </c>
      <c r="I1566" s="8">
        <v>0.01</v>
      </c>
      <c r="J1566" s="7">
        <v>16333.82</v>
      </c>
      <c r="K1566" s="7">
        <v>68.849999999999994</v>
      </c>
      <c r="L1566" s="7">
        <v>11773.35</v>
      </c>
      <c r="M1566" s="7">
        <v>581.98</v>
      </c>
    </row>
    <row r="1567" spans="2:13" x14ac:dyDescent="0.3">
      <c r="B1567" s="5">
        <v>45444</v>
      </c>
      <c r="C1567" s="4" t="s">
        <v>34</v>
      </c>
      <c r="D1567" s="4" t="s">
        <v>32</v>
      </c>
      <c r="E1567" s="4" t="s">
        <v>16</v>
      </c>
      <c r="F1567" s="4" t="s">
        <v>19</v>
      </c>
      <c r="G1567" s="6">
        <v>170</v>
      </c>
      <c r="H1567" s="7">
        <v>96</v>
      </c>
      <c r="I1567" s="8">
        <v>0</v>
      </c>
      <c r="J1567" s="7">
        <v>16271.04</v>
      </c>
      <c r="K1567" s="7">
        <v>68.849999999999994</v>
      </c>
      <c r="L1567" s="7">
        <v>11704.5</v>
      </c>
      <c r="M1567" s="7">
        <v>651.07000000000005</v>
      </c>
    </row>
    <row r="1568" spans="2:13" x14ac:dyDescent="0.3">
      <c r="B1568" s="5">
        <v>45444</v>
      </c>
      <c r="C1568" s="4" t="s">
        <v>34</v>
      </c>
      <c r="D1568" s="4" t="s">
        <v>32</v>
      </c>
      <c r="E1568" s="4" t="s">
        <v>20</v>
      </c>
      <c r="F1568" s="4" t="s">
        <v>17</v>
      </c>
      <c r="G1568" s="6">
        <v>316</v>
      </c>
      <c r="H1568" s="7">
        <v>96</v>
      </c>
      <c r="I1568" s="8">
        <v>0.02</v>
      </c>
      <c r="J1568" s="7">
        <v>26242.28</v>
      </c>
      <c r="K1568" s="7">
        <v>68.5</v>
      </c>
      <c r="L1568" s="7">
        <v>21646</v>
      </c>
      <c r="M1568" s="7">
        <v>494.98</v>
      </c>
    </row>
    <row r="1569" spans="2:13" x14ac:dyDescent="0.3">
      <c r="B1569" s="5">
        <v>45444</v>
      </c>
      <c r="C1569" s="4" t="s">
        <v>34</v>
      </c>
      <c r="D1569" s="4" t="s">
        <v>32</v>
      </c>
      <c r="E1569" s="4" t="s">
        <v>20</v>
      </c>
      <c r="F1569" s="4" t="s">
        <v>18</v>
      </c>
      <c r="G1569" s="6">
        <v>114</v>
      </c>
      <c r="H1569" s="7">
        <v>96</v>
      </c>
      <c r="I1569" s="8">
        <v>0</v>
      </c>
      <c r="J1569" s="7">
        <v>9601.7900000000009</v>
      </c>
      <c r="K1569" s="7">
        <v>68.78</v>
      </c>
      <c r="L1569" s="7">
        <v>7840.92</v>
      </c>
      <c r="M1569" s="7">
        <v>376.75</v>
      </c>
    </row>
    <row r="1570" spans="2:13" x14ac:dyDescent="0.3">
      <c r="B1570" s="5">
        <v>45444</v>
      </c>
      <c r="C1570" s="4" t="s">
        <v>34</v>
      </c>
      <c r="D1570" s="4" t="s">
        <v>32</v>
      </c>
      <c r="E1570" s="4" t="s">
        <v>20</v>
      </c>
      <c r="F1570" s="4" t="s">
        <v>19</v>
      </c>
      <c r="G1570" s="6">
        <v>117</v>
      </c>
      <c r="H1570" s="7">
        <v>96</v>
      </c>
      <c r="I1570" s="8">
        <v>0.02</v>
      </c>
      <c r="J1570" s="7">
        <v>9725.85</v>
      </c>
      <c r="K1570" s="7">
        <v>68.569999999999993</v>
      </c>
      <c r="L1570" s="7">
        <v>8022.69</v>
      </c>
      <c r="M1570" s="7">
        <v>461.78</v>
      </c>
    </row>
    <row r="1571" spans="2:13" x14ac:dyDescent="0.3">
      <c r="B1571" s="5">
        <v>45444</v>
      </c>
      <c r="C1571" s="4" t="s">
        <v>34</v>
      </c>
      <c r="D1571" s="4" t="s">
        <v>32</v>
      </c>
      <c r="E1571" s="4" t="s">
        <v>21</v>
      </c>
      <c r="F1571" s="4" t="s">
        <v>17</v>
      </c>
      <c r="G1571" s="6">
        <v>199</v>
      </c>
      <c r="H1571" s="7">
        <v>96</v>
      </c>
      <c r="I1571" s="8">
        <v>0.01</v>
      </c>
      <c r="J1571" s="7">
        <v>17967.75</v>
      </c>
      <c r="K1571" s="7">
        <v>68.849999999999994</v>
      </c>
      <c r="L1571" s="7">
        <v>13701.15</v>
      </c>
      <c r="M1571" s="7">
        <v>319.67</v>
      </c>
    </row>
    <row r="1572" spans="2:13" x14ac:dyDescent="0.3">
      <c r="B1572" s="5">
        <v>45444</v>
      </c>
      <c r="C1572" s="4" t="s">
        <v>34</v>
      </c>
      <c r="D1572" s="4" t="s">
        <v>32</v>
      </c>
      <c r="E1572" s="4" t="s">
        <v>21</v>
      </c>
      <c r="F1572" s="4" t="s">
        <v>18</v>
      </c>
      <c r="G1572" s="6">
        <v>67</v>
      </c>
      <c r="H1572" s="7">
        <v>96</v>
      </c>
      <c r="I1572" s="8">
        <v>0.01</v>
      </c>
      <c r="J1572" s="7">
        <v>6037.08</v>
      </c>
      <c r="K1572" s="7">
        <v>68.569999999999993</v>
      </c>
      <c r="L1572" s="7">
        <v>4594.1899999999996</v>
      </c>
      <c r="M1572" s="7">
        <v>230.76</v>
      </c>
    </row>
    <row r="1573" spans="2:13" x14ac:dyDescent="0.3">
      <c r="B1573" s="5">
        <v>45444</v>
      </c>
      <c r="C1573" s="4" t="s">
        <v>34</v>
      </c>
      <c r="D1573" s="4" t="s">
        <v>32</v>
      </c>
      <c r="E1573" s="4" t="s">
        <v>21</v>
      </c>
      <c r="F1573" s="4" t="s">
        <v>19</v>
      </c>
      <c r="G1573" s="6">
        <v>71</v>
      </c>
      <c r="H1573" s="7">
        <v>96</v>
      </c>
      <c r="I1573" s="8">
        <v>0.01</v>
      </c>
      <c r="J1573" s="7">
        <v>6365.46</v>
      </c>
      <c r="K1573" s="7">
        <v>68.5</v>
      </c>
      <c r="L1573" s="7">
        <v>4863.5</v>
      </c>
      <c r="M1573" s="7">
        <v>276.07</v>
      </c>
    </row>
    <row r="1574" spans="2:13" x14ac:dyDescent="0.3">
      <c r="B1574" s="5">
        <v>45444</v>
      </c>
      <c r="C1574" s="4" t="s">
        <v>34</v>
      </c>
      <c r="D1574" s="4" t="s">
        <v>32</v>
      </c>
      <c r="E1574" s="4" t="s">
        <v>22</v>
      </c>
      <c r="F1574" s="4" t="s">
        <v>17</v>
      </c>
      <c r="G1574" s="6">
        <v>81</v>
      </c>
      <c r="H1574" s="7">
        <v>96</v>
      </c>
      <c r="I1574" s="8">
        <v>0</v>
      </c>
      <c r="J1574" s="7">
        <v>8700.41</v>
      </c>
      <c r="K1574" s="7">
        <v>68.569999999999993</v>
      </c>
      <c r="L1574" s="7">
        <v>5554.17</v>
      </c>
      <c r="M1574" s="7">
        <v>830.37</v>
      </c>
    </row>
    <row r="1575" spans="2:13" x14ac:dyDescent="0.3">
      <c r="B1575" s="5">
        <v>45444</v>
      </c>
      <c r="C1575" s="4" t="s">
        <v>34</v>
      </c>
      <c r="D1575" s="4" t="s">
        <v>32</v>
      </c>
      <c r="E1575" s="4" t="s">
        <v>22</v>
      </c>
      <c r="F1575" s="4" t="s">
        <v>18</v>
      </c>
      <c r="G1575" s="6">
        <v>30</v>
      </c>
      <c r="H1575" s="7">
        <v>96</v>
      </c>
      <c r="I1575" s="8">
        <v>0.01</v>
      </c>
      <c r="J1575" s="7">
        <v>3186.98</v>
      </c>
      <c r="K1575" s="7">
        <v>68.5</v>
      </c>
      <c r="L1575" s="7">
        <v>2055</v>
      </c>
      <c r="M1575" s="7">
        <v>348.08</v>
      </c>
    </row>
    <row r="1576" spans="2:13" x14ac:dyDescent="0.3">
      <c r="B1576" s="5">
        <v>45444</v>
      </c>
      <c r="C1576" s="4" t="s">
        <v>34</v>
      </c>
      <c r="D1576" s="4" t="s">
        <v>32</v>
      </c>
      <c r="E1576" s="4" t="s">
        <v>22</v>
      </c>
      <c r="F1576" s="4" t="s">
        <v>19</v>
      </c>
      <c r="G1576" s="6">
        <v>30</v>
      </c>
      <c r="H1576" s="7">
        <v>96</v>
      </c>
      <c r="I1576" s="8">
        <v>0.01</v>
      </c>
      <c r="J1576" s="7">
        <v>3199.73</v>
      </c>
      <c r="K1576" s="7">
        <v>68.709999999999994</v>
      </c>
      <c r="L1576" s="7">
        <v>2061.3000000000002</v>
      </c>
      <c r="M1576" s="7">
        <v>375.35</v>
      </c>
    </row>
    <row r="1577" spans="2:13" x14ac:dyDescent="0.3">
      <c r="B1577" s="5">
        <v>45444</v>
      </c>
      <c r="C1577" s="4" t="s">
        <v>35</v>
      </c>
      <c r="D1577" s="4" t="s">
        <v>32</v>
      </c>
      <c r="E1577" s="4" t="s">
        <v>16</v>
      </c>
      <c r="F1577" s="4" t="s">
        <v>17</v>
      </c>
      <c r="G1577" s="6">
        <v>112</v>
      </c>
      <c r="H1577" s="7">
        <v>188</v>
      </c>
      <c r="I1577" s="8">
        <v>0.01</v>
      </c>
      <c r="J1577" s="7">
        <v>20971.099999999999</v>
      </c>
      <c r="K1577" s="7">
        <v>131.99</v>
      </c>
      <c r="L1577" s="7">
        <v>14782.88</v>
      </c>
      <c r="M1577" s="7">
        <v>183.32</v>
      </c>
    </row>
    <row r="1578" spans="2:13" x14ac:dyDescent="0.3">
      <c r="B1578" s="5">
        <v>45444</v>
      </c>
      <c r="C1578" s="4" t="s">
        <v>35</v>
      </c>
      <c r="D1578" s="4" t="s">
        <v>32</v>
      </c>
      <c r="E1578" s="4" t="s">
        <v>16</v>
      </c>
      <c r="F1578" s="4" t="s">
        <v>18</v>
      </c>
      <c r="G1578" s="6">
        <v>40</v>
      </c>
      <c r="H1578" s="7">
        <v>188</v>
      </c>
      <c r="I1578" s="8">
        <v>0</v>
      </c>
      <c r="J1578" s="7">
        <v>7550.08</v>
      </c>
      <c r="K1578" s="7">
        <v>131.21</v>
      </c>
      <c r="L1578" s="7">
        <v>5248.4</v>
      </c>
      <c r="M1578" s="7">
        <v>139.94</v>
      </c>
    </row>
    <row r="1579" spans="2:13" x14ac:dyDescent="0.3">
      <c r="B1579" s="5">
        <v>45444</v>
      </c>
      <c r="C1579" s="4" t="s">
        <v>35</v>
      </c>
      <c r="D1579" s="4" t="s">
        <v>32</v>
      </c>
      <c r="E1579" s="4" t="s">
        <v>16</v>
      </c>
      <c r="F1579" s="4" t="s">
        <v>19</v>
      </c>
      <c r="G1579" s="6">
        <v>41</v>
      </c>
      <c r="H1579" s="7">
        <v>188</v>
      </c>
      <c r="I1579" s="8">
        <v>0.01</v>
      </c>
      <c r="J1579" s="7">
        <v>7669.28</v>
      </c>
      <c r="K1579" s="7">
        <v>131.72999999999999</v>
      </c>
      <c r="L1579" s="7">
        <v>5400.93</v>
      </c>
      <c r="M1579" s="7">
        <v>159.74</v>
      </c>
    </row>
    <row r="1580" spans="2:13" x14ac:dyDescent="0.3">
      <c r="B1580" s="5">
        <v>45444</v>
      </c>
      <c r="C1580" s="4" t="s">
        <v>35</v>
      </c>
      <c r="D1580" s="4" t="s">
        <v>32</v>
      </c>
      <c r="E1580" s="4" t="s">
        <v>20</v>
      </c>
      <c r="F1580" s="4" t="s">
        <v>17</v>
      </c>
      <c r="G1580" s="6">
        <v>75</v>
      </c>
      <c r="H1580" s="7">
        <v>188</v>
      </c>
      <c r="I1580" s="8">
        <v>0.03</v>
      </c>
      <c r="J1580" s="7">
        <v>12073.31</v>
      </c>
      <c r="K1580" s="7">
        <v>131.34</v>
      </c>
      <c r="L1580" s="7">
        <v>9850.5</v>
      </c>
      <c r="M1580" s="7">
        <v>123.24</v>
      </c>
    </row>
    <row r="1581" spans="2:13" x14ac:dyDescent="0.3">
      <c r="B1581" s="5">
        <v>45444</v>
      </c>
      <c r="C1581" s="4" t="s">
        <v>35</v>
      </c>
      <c r="D1581" s="4" t="s">
        <v>32</v>
      </c>
      <c r="E1581" s="4" t="s">
        <v>20</v>
      </c>
      <c r="F1581" s="4" t="s">
        <v>18</v>
      </c>
      <c r="G1581" s="6">
        <v>27</v>
      </c>
      <c r="H1581" s="7">
        <v>188</v>
      </c>
      <c r="I1581" s="8">
        <v>0.03</v>
      </c>
      <c r="J1581" s="7">
        <v>4323.9399999999996</v>
      </c>
      <c r="K1581" s="7">
        <v>131.72999999999999</v>
      </c>
      <c r="L1581" s="7">
        <v>3556.71</v>
      </c>
      <c r="M1581" s="7">
        <v>91.43</v>
      </c>
    </row>
    <row r="1582" spans="2:13" x14ac:dyDescent="0.3">
      <c r="B1582" s="5">
        <v>45444</v>
      </c>
      <c r="C1582" s="4" t="s">
        <v>35</v>
      </c>
      <c r="D1582" s="4" t="s">
        <v>32</v>
      </c>
      <c r="E1582" s="4" t="s">
        <v>20</v>
      </c>
      <c r="F1582" s="4" t="s">
        <v>19</v>
      </c>
      <c r="G1582" s="6">
        <v>26</v>
      </c>
      <c r="H1582" s="7">
        <v>188</v>
      </c>
      <c r="I1582" s="8">
        <v>0.01</v>
      </c>
      <c r="J1582" s="7">
        <v>4262.63</v>
      </c>
      <c r="K1582" s="7">
        <v>131.47</v>
      </c>
      <c r="L1582" s="7">
        <v>3418.22</v>
      </c>
      <c r="M1582" s="7">
        <v>101.3</v>
      </c>
    </row>
    <row r="1583" spans="2:13" x14ac:dyDescent="0.3">
      <c r="B1583" s="5">
        <v>45444</v>
      </c>
      <c r="C1583" s="4" t="s">
        <v>35</v>
      </c>
      <c r="D1583" s="4" t="s">
        <v>32</v>
      </c>
      <c r="E1583" s="4" t="s">
        <v>21</v>
      </c>
      <c r="F1583" s="4" t="s">
        <v>17</v>
      </c>
      <c r="G1583" s="6">
        <v>43</v>
      </c>
      <c r="H1583" s="7">
        <v>188</v>
      </c>
      <c r="I1583" s="8">
        <v>0.01</v>
      </c>
      <c r="J1583" s="7">
        <v>7580.05</v>
      </c>
      <c r="K1583" s="7">
        <v>131.6</v>
      </c>
      <c r="L1583" s="7">
        <v>5658.8</v>
      </c>
      <c r="M1583" s="7">
        <v>67.91</v>
      </c>
    </row>
    <row r="1584" spans="2:13" x14ac:dyDescent="0.3">
      <c r="B1584" s="5">
        <v>45444</v>
      </c>
      <c r="C1584" s="4" t="s">
        <v>35</v>
      </c>
      <c r="D1584" s="4" t="s">
        <v>32</v>
      </c>
      <c r="E1584" s="4" t="s">
        <v>21</v>
      </c>
      <c r="F1584" s="4" t="s">
        <v>18</v>
      </c>
      <c r="G1584" s="6">
        <v>16</v>
      </c>
      <c r="H1584" s="7">
        <v>188</v>
      </c>
      <c r="I1584" s="8">
        <v>0.01</v>
      </c>
      <c r="J1584" s="7">
        <v>2811.99</v>
      </c>
      <c r="K1584" s="7">
        <v>131.47</v>
      </c>
      <c r="L1584" s="7">
        <v>2103.52</v>
      </c>
      <c r="M1584" s="7">
        <v>55.49</v>
      </c>
    </row>
    <row r="1585" spans="2:13" x14ac:dyDescent="0.3">
      <c r="B1585" s="5">
        <v>45444</v>
      </c>
      <c r="C1585" s="4" t="s">
        <v>35</v>
      </c>
      <c r="D1585" s="4" t="s">
        <v>32</v>
      </c>
      <c r="E1585" s="4" t="s">
        <v>21</v>
      </c>
      <c r="F1585" s="4" t="s">
        <v>19</v>
      </c>
      <c r="G1585" s="6">
        <v>16</v>
      </c>
      <c r="H1585" s="7">
        <v>188</v>
      </c>
      <c r="I1585" s="8">
        <v>0.01</v>
      </c>
      <c r="J1585" s="7">
        <v>2834.77</v>
      </c>
      <c r="K1585" s="7">
        <v>131.86000000000001</v>
      </c>
      <c r="L1585" s="7">
        <v>2109.7600000000002</v>
      </c>
      <c r="M1585" s="7">
        <v>61.9</v>
      </c>
    </row>
    <row r="1586" spans="2:13" x14ac:dyDescent="0.3">
      <c r="B1586" s="5">
        <v>45444</v>
      </c>
      <c r="C1586" s="4" t="s">
        <v>35</v>
      </c>
      <c r="D1586" s="4" t="s">
        <v>32</v>
      </c>
      <c r="E1586" s="4" t="s">
        <v>22</v>
      </c>
      <c r="F1586" s="4" t="s">
        <v>17</v>
      </c>
      <c r="G1586" s="6">
        <v>19</v>
      </c>
      <c r="H1586" s="7">
        <v>188</v>
      </c>
      <c r="I1586" s="8">
        <v>0.01</v>
      </c>
      <c r="J1586" s="7">
        <v>3972.68</v>
      </c>
      <c r="K1586" s="7">
        <v>131.6</v>
      </c>
      <c r="L1586" s="7">
        <v>2500.4</v>
      </c>
      <c r="M1586" s="7">
        <v>188.64</v>
      </c>
    </row>
    <row r="1587" spans="2:13" x14ac:dyDescent="0.3">
      <c r="B1587" s="5">
        <v>45444</v>
      </c>
      <c r="C1587" s="4" t="s">
        <v>35</v>
      </c>
      <c r="D1587" s="4" t="s">
        <v>32</v>
      </c>
      <c r="E1587" s="4" t="s">
        <v>22</v>
      </c>
      <c r="F1587" s="4" t="s">
        <v>18</v>
      </c>
      <c r="G1587" s="6">
        <v>7</v>
      </c>
      <c r="H1587" s="7">
        <v>188</v>
      </c>
      <c r="I1587" s="8">
        <v>0.01</v>
      </c>
      <c r="J1587" s="7">
        <v>1463.62</v>
      </c>
      <c r="K1587" s="7">
        <v>131.47</v>
      </c>
      <c r="L1587" s="7">
        <v>920.29</v>
      </c>
      <c r="M1587" s="7">
        <v>83.63</v>
      </c>
    </row>
    <row r="1588" spans="2:13" x14ac:dyDescent="0.3">
      <c r="B1588" s="5">
        <v>45444</v>
      </c>
      <c r="C1588" s="4" t="s">
        <v>35</v>
      </c>
      <c r="D1588" s="4" t="s">
        <v>32</v>
      </c>
      <c r="E1588" s="4" t="s">
        <v>22</v>
      </c>
      <c r="F1588" s="4" t="s">
        <v>19</v>
      </c>
      <c r="G1588" s="6">
        <v>7</v>
      </c>
      <c r="H1588" s="7">
        <v>188</v>
      </c>
      <c r="I1588" s="8">
        <v>0.01</v>
      </c>
      <c r="J1588" s="7">
        <v>1450.41</v>
      </c>
      <c r="K1588" s="7">
        <v>131.72999999999999</v>
      </c>
      <c r="L1588" s="7">
        <v>922.11</v>
      </c>
      <c r="M1588" s="7">
        <v>85.76</v>
      </c>
    </row>
    <row r="1589" spans="2:13" x14ac:dyDescent="0.3">
      <c r="B1589" s="5">
        <v>45444</v>
      </c>
      <c r="C1589" s="4" t="s">
        <v>36</v>
      </c>
      <c r="D1589" s="4" t="s">
        <v>37</v>
      </c>
      <c r="E1589" s="4" t="s">
        <v>16</v>
      </c>
      <c r="F1589" s="4" t="s">
        <v>17</v>
      </c>
      <c r="G1589" s="6">
        <v>362</v>
      </c>
      <c r="H1589" s="7">
        <v>176</v>
      </c>
      <c r="I1589" s="8">
        <v>0.01</v>
      </c>
      <c r="J1589" s="7">
        <v>62568.05</v>
      </c>
      <c r="K1589" s="7">
        <v>133.15</v>
      </c>
      <c r="L1589" s="7">
        <v>48200.3</v>
      </c>
      <c r="M1589" s="7">
        <v>565.88</v>
      </c>
    </row>
    <row r="1590" spans="2:13" x14ac:dyDescent="0.3">
      <c r="B1590" s="5">
        <v>45444</v>
      </c>
      <c r="C1590" s="4" t="s">
        <v>36</v>
      </c>
      <c r="D1590" s="4" t="s">
        <v>37</v>
      </c>
      <c r="E1590" s="4" t="s">
        <v>16</v>
      </c>
      <c r="F1590" s="4" t="s">
        <v>18</v>
      </c>
      <c r="G1590" s="6">
        <v>140</v>
      </c>
      <c r="H1590" s="7">
        <v>176</v>
      </c>
      <c r="I1590" s="8">
        <v>0.01</v>
      </c>
      <c r="J1590" s="7">
        <v>24467.52</v>
      </c>
      <c r="K1590" s="7">
        <v>133.15</v>
      </c>
      <c r="L1590" s="7">
        <v>18641</v>
      </c>
      <c r="M1590" s="7">
        <v>479.81</v>
      </c>
    </row>
    <row r="1591" spans="2:13" x14ac:dyDescent="0.3">
      <c r="B1591" s="5">
        <v>45444</v>
      </c>
      <c r="C1591" s="4" t="s">
        <v>36</v>
      </c>
      <c r="D1591" s="4" t="s">
        <v>37</v>
      </c>
      <c r="E1591" s="4" t="s">
        <v>16</v>
      </c>
      <c r="F1591" s="4" t="s">
        <v>19</v>
      </c>
      <c r="G1591" s="6">
        <v>135</v>
      </c>
      <c r="H1591" s="7">
        <v>176</v>
      </c>
      <c r="I1591" s="8">
        <v>0.01</v>
      </c>
      <c r="J1591" s="7">
        <v>23544.92</v>
      </c>
      <c r="K1591" s="7">
        <v>133.01</v>
      </c>
      <c r="L1591" s="7">
        <v>17956.349999999999</v>
      </c>
      <c r="M1591" s="7">
        <v>515.97</v>
      </c>
    </row>
    <row r="1592" spans="2:13" x14ac:dyDescent="0.3">
      <c r="B1592" s="5">
        <v>45444</v>
      </c>
      <c r="C1592" s="4" t="s">
        <v>36</v>
      </c>
      <c r="D1592" s="4" t="s">
        <v>37</v>
      </c>
      <c r="E1592" s="4" t="s">
        <v>20</v>
      </c>
      <c r="F1592" s="4" t="s">
        <v>17</v>
      </c>
      <c r="G1592" s="6">
        <v>253</v>
      </c>
      <c r="H1592" s="7">
        <v>176</v>
      </c>
      <c r="I1592" s="8">
        <v>0.04</v>
      </c>
      <c r="J1592" s="7">
        <v>37542.019999999997</v>
      </c>
      <c r="K1592" s="7">
        <v>132.75</v>
      </c>
      <c r="L1592" s="7">
        <v>33585.75</v>
      </c>
      <c r="M1592" s="7">
        <v>408.44</v>
      </c>
    </row>
    <row r="1593" spans="2:13" x14ac:dyDescent="0.3">
      <c r="B1593" s="5">
        <v>45444</v>
      </c>
      <c r="C1593" s="4" t="s">
        <v>36</v>
      </c>
      <c r="D1593" s="4" t="s">
        <v>37</v>
      </c>
      <c r="E1593" s="4" t="s">
        <v>20</v>
      </c>
      <c r="F1593" s="4" t="s">
        <v>18</v>
      </c>
      <c r="G1593" s="6">
        <v>90</v>
      </c>
      <c r="H1593" s="7">
        <v>176</v>
      </c>
      <c r="I1593" s="8">
        <v>0.03</v>
      </c>
      <c r="J1593" s="7">
        <v>13452.67</v>
      </c>
      <c r="K1593" s="7">
        <v>133.28</v>
      </c>
      <c r="L1593" s="7">
        <v>11995.2</v>
      </c>
      <c r="M1593" s="7">
        <v>298.04000000000002</v>
      </c>
    </row>
    <row r="1594" spans="2:13" x14ac:dyDescent="0.3">
      <c r="B1594" s="5">
        <v>45444</v>
      </c>
      <c r="C1594" s="4" t="s">
        <v>36</v>
      </c>
      <c r="D1594" s="4" t="s">
        <v>37</v>
      </c>
      <c r="E1594" s="4" t="s">
        <v>20</v>
      </c>
      <c r="F1594" s="4" t="s">
        <v>19</v>
      </c>
      <c r="G1594" s="6">
        <v>90</v>
      </c>
      <c r="H1594" s="7">
        <v>176</v>
      </c>
      <c r="I1594" s="8">
        <v>0.02</v>
      </c>
      <c r="J1594" s="7">
        <v>13618.91</v>
      </c>
      <c r="K1594" s="7">
        <v>132.75</v>
      </c>
      <c r="L1594" s="7">
        <v>11947.5</v>
      </c>
      <c r="M1594" s="7">
        <v>348.19</v>
      </c>
    </row>
    <row r="1595" spans="2:13" x14ac:dyDescent="0.3">
      <c r="B1595" s="5">
        <v>45444</v>
      </c>
      <c r="C1595" s="4" t="s">
        <v>36</v>
      </c>
      <c r="D1595" s="4" t="s">
        <v>37</v>
      </c>
      <c r="E1595" s="4" t="s">
        <v>21</v>
      </c>
      <c r="F1595" s="4" t="s">
        <v>17</v>
      </c>
      <c r="G1595" s="6">
        <v>151</v>
      </c>
      <c r="H1595" s="7">
        <v>176</v>
      </c>
      <c r="I1595" s="8">
        <v>0.01</v>
      </c>
      <c r="J1595" s="7">
        <v>25196.1</v>
      </c>
      <c r="K1595" s="7">
        <v>133.28</v>
      </c>
      <c r="L1595" s="7">
        <v>20125.28</v>
      </c>
      <c r="M1595" s="7">
        <v>246.43</v>
      </c>
    </row>
    <row r="1596" spans="2:13" x14ac:dyDescent="0.3">
      <c r="B1596" s="5">
        <v>45444</v>
      </c>
      <c r="C1596" s="4" t="s">
        <v>36</v>
      </c>
      <c r="D1596" s="4" t="s">
        <v>37</v>
      </c>
      <c r="E1596" s="4" t="s">
        <v>21</v>
      </c>
      <c r="F1596" s="4" t="s">
        <v>18</v>
      </c>
      <c r="G1596" s="6">
        <v>54</v>
      </c>
      <c r="H1596" s="7">
        <v>176</v>
      </c>
      <c r="I1596" s="8">
        <v>0.01</v>
      </c>
      <c r="J1596" s="7">
        <v>8911.7000000000007</v>
      </c>
      <c r="K1596" s="7">
        <v>132.61000000000001</v>
      </c>
      <c r="L1596" s="7">
        <v>7160.94</v>
      </c>
      <c r="M1596" s="7">
        <v>188.01</v>
      </c>
    </row>
    <row r="1597" spans="2:13" x14ac:dyDescent="0.3">
      <c r="B1597" s="5">
        <v>45444</v>
      </c>
      <c r="C1597" s="4" t="s">
        <v>36</v>
      </c>
      <c r="D1597" s="4" t="s">
        <v>37</v>
      </c>
      <c r="E1597" s="4" t="s">
        <v>21</v>
      </c>
      <c r="F1597" s="4" t="s">
        <v>19</v>
      </c>
      <c r="G1597" s="6">
        <v>54</v>
      </c>
      <c r="H1597" s="7">
        <v>176</v>
      </c>
      <c r="I1597" s="8">
        <v>0.01</v>
      </c>
      <c r="J1597" s="7">
        <v>8947.5400000000009</v>
      </c>
      <c r="K1597" s="7">
        <v>132.61000000000001</v>
      </c>
      <c r="L1597" s="7">
        <v>7160.94</v>
      </c>
      <c r="M1597" s="7">
        <v>212.71</v>
      </c>
    </row>
    <row r="1598" spans="2:13" x14ac:dyDescent="0.3">
      <c r="B1598" s="5">
        <v>45444</v>
      </c>
      <c r="C1598" s="4" t="s">
        <v>36</v>
      </c>
      <c r="D1598" s="4" t="s">
        <v>37</v>
      </c>
      <c r="E1598" s="4" t="s">
        <v>22</v>
      </c>
      <c r="F1598" s="4" t="s">
        <v>17</v>
      </c>
      <c r="G1598" s="6">
        <v>69</v>
      </c>
      <c r="H1598" s="7">
        <v>176</v>
      </c>
      <c r="I1598" s="8">
        <v>0.01</v>
      </c>
      <c r="J1598" s="7">
        <v>13410.66</v>
      </c>
      <c r="K1598" s="7">
        <v>132.88</v>
      </c>
      <c r="L1598" s="7">
        <v>9168.7199999999993</v>
      </c>
      <c r="M1598" s="7">
        <v>716.41</v>
      </c>
    </row>
    <row r="1599" spans="2:13" x14ac:dyDescent="0.3">
      <c r="B1599" s="5">
        <v>45444</v>
      </c>
      <c r="C1599" s="4" t="s">
        <v>36</v>
      </c>
      <c r="D1599" s="4" t="s">
        <v>37</v>
      </c>
      <c r="E1599" s="4" t="s">
        <v>22</v>
      </c>
      <c r="F1599" s="4" t="s">
        <v>18</v>
      </c>
      <c r="G1599" s="6">
        <v>25</v>
      </c>
      <c r="H1599" s="7">
        <v>176</v>
      </c>
      <c r="I1599" s="8">
        <v>0.01</v>
      </c>
      <c r="J1599" s="7">
        <v>4888.58</v>
      </c>
      <c r="K1599" s="7">
        <v>132.75</v>
      </c>
      <c r="L1599" s="7">
        <v>3318.75</v>
      </c>
      <c r="M1599" s="7">
        <v>292.44</v>
      </c>
    </row>
    <row r="1600" spans="2:13" x14ac:dyDescent="0.3">
      <c r="B1600" s="5">
        <v>45444</v>
      </c>
      <c r="C1600" s="4" t="s">
        <v>36</v>
      </c>
      <c r="D1600" s="4" t="s">
        <v>37</v>
      </c>
      <c r="E1600" s="4" t="s">
        <v>22</v>
      </c>
      <c r="F1600" s="4" t="s">
        <v>19</v>
      </c>
      <c r="G1600" s="6">
        <v>24</v>
      </c>
      <c r="H1600" s="7">
        <v>176</v>
      </c>
      <c r="I1600" s="8">
        <v>0</v>
      </c>
      <c r="J1600" s="7">
        <v>4730.88</v>
      </c>
      <c r="K1600" s="7">
        <v>132.88</v>
      </c>
      <c r="L1600" s="7">
        <v>3189.12</v>
      </c>
      <c r="M1600" s="7">
        <v>294.33</v>
      </c>
    </row>
    <row r="1601" spans="2:13" x14ac:dyDescent="0.3">
      <c r="B1601" s="5">
        <v>45444</v>
      </c>
      <c r="C1601" s="4" t="s">
        <v>38</v>
      </c>
      <c r="D1601" s="4" t="s">
        <v>37</v>
      </c>
      <c r="E1601" s="4" t="s">
        <v>16</v>
      </c>
      <c r="F1601" s="4" t="s">
        <v>17</v>
      </c>
      <c r="G1601" s="6">
        <v>160</v>
      </c>
      <c r="H1601" s="7">
        <v>214</v>
      </c>
      <c r="I1601" s="8">
        <v>0.01</v>
      </c>
      <c r="J1601" s="7">
        <v>33898.15</v>
      </c>
      <c r="K1601" s="7">
        <v>160.18</v>
      </c>
      <c r="L1601" s="7">
        <v>25628.799999999999</v>
      </c>
      <c r="M1601" s="7">
        <v>254.98</v>
      </c>
    </row>
    <row r="1602" spans="2:13" x14ac:dyDescent="0.3">
      <c r="B1602" s="5">
        <v>45444</v>
      </c>
      <c r="C1602" s="4" t="s">
        <v>38</v>
      </c>
      <c r="D1602" s="4" t="s">
        <v>37</v>
      </c>
      <c r="E1602" s="4" t="s">
        <v>16</v>
      </c>
      <c r="F1602" s="4" t="s">
        <v>18</v>
      </c>
      <c r="G1602" s="6">
        <v>60</v>
      </c>
      <c r="H1602" s="7">
        <v>214</v>
      </c>
      <c r="I1602" s="8">
        <v>0.01</v>
      </c>
      <c r="J1602" s="7">
        <v>12711.46</v>
      </c>
      <c r="K1602" s="7">
        <v>160.02000000000001</v>
      </c>
      <c r="L1602" s="7">
        <v>9601.2000000000007</v>
      </c>
      <c r="M1602" s="7">
        <v>206.04</v>
      </c>
    </row>
    <row r="1603" spans="2:13" x14ac:dyDescent="0.3">
      <c r="B1603" s="5">
        <v>45444</v>
      </c>
      <c r="C1603" s="4" t="s">
        <v>38</v>
      </c>
      <c r="D1603" s="4" t="s">
        <v>37</v>
      </c>
      <c r="E1603" s="4" t="s">
        <v>16</v>
      </c>
      <c r="F1603" s="4" t="s">
        <v>19</v>
      </c>
      <c r="G1603" s="6">
        <v>57</v>
      </c>
      <c r="H1603" s="7">
        <v>214</v>
      </c>
      <c r="I1603" s="8">
        <v>0.01</v>
      </c>
      <c r="J1603" s="7">
        <v>12051.47</v>
      </c>
      <c r="K1603" s="7">
        <v>160.97999999999999</v>
      </c>
      <c r="L1603" s="7">
        <v>9175.86</v>
      </c>
      <c r="M1603" s="7">
        <v>224.97</v>
      </c>
    </row>
    <row r="1604" spans="2:13" x14ac:dyDescent="0.3">
      <c r="B1604" s="5">
        <v>45444</v>
      </c>
      <c r="C1604" s="4" t="s">
        <v>38</v>
      </c>
      <c r="D1604" s="4" t="s">
        <v>37</v>
      </c>
      <c r="E1604" s="4" t="s">
        <v>20</v>
      </c>
      <c r="F1604" s="4" t="s">
        <v>17</v>
      </c>
      <c r="G1604" s="6">
        <v>111</v>
      </c>
      <c r="H1604" s="7">
        <v>214</v>
      </c>
      <c r="I1604" s="8">
        <v>0.02</v>
      </c>
      <c r="J1604" s="7">
        <v>20589.259999999998</v>
      </c>
      <c r="K1604" s="7">
        <v>160.5</v>
      </c>
      <c r="L1604" s="7">
        <v>17815.5</v>
      </c>
      <c r="M1604" s="7">
        <v>182.57</v>
      </c>
    </row>
    <row r="1605" spans="2:13" x14ac:dyDescent="0.3">
      <c r="B1605" s="5">
        <v>45444</v>
      </c>
      <c r="C1605" s="4" t="s">
        <v>38</v>
      </c>
      <c r="D1605" s="4" t="s">
        <v>37</v>
      </c>
      <c r="E1605" s="4" t="s">
        <v>20</v>
      </c>
      <c r="F1605" s="4" t="s">
        <v>18</v>
      </c>
      <c r="G1605" s="6">
        <v>39</v>
      </c>
      <c r="H1605" s="7">
        <v>214</v>
      </c>
      <c r="I1605" s="8">
        <v>0.04</v>
      </c>
      <c r="J1605" s="7">
        <v>7050.7</v>
      </c>
      <c r="K1605" s="7">
        <v>160.66</v>
      </c>
      <c r="L1605" s="7">
        <v>6265.74</v>
      </c>
      <c r="M1605" s="7">
        <v>132.6</v>
      </c>
    </row>
    <row r="1606" spans="2:13" x14ac:dyDescent="0.3">
      <c r="B1606" s="5">
        <v>45444</v>
      </c>
      <c r="C1606" s="4" t="s">
        <v>38</v>
      </c>
      <c r="D1606" s="4" t="s">
        <v>37</v>
      </c>
      <c r="E1606" s="4" t="s">
        <v>20</v>
      </c>
      <c r="F1606" s="4" t="s">
        <v>19</v>
      </c>
      <c r="G1606" s="6">
        <v>38</v>
      </c>
      <c r="H1606" s="7">
        <v>214</v>
      </c>
      <c r="I1606" s="8">
        <v>0.03</v>
      </c>
      <c r="J1606" s="7">
        <v>6969.91</v>
      </c>
      <c r="K1606" s="7">
        <v>160.66</v>
      </c>
      <c r="L1606" s="7">
        <v>6105.08</v>
      </c>
      <c r="M1606" s="7">
        <v>147.16</v>
      </c>
    </row>
    <row r="1607" spans="2:13" x14ac:dyDescent="0.3">
      <c r="B1607" s="5">
        <v>45444</v>
      </c>
      <c r="C1607" s="4" t="s">
        <v>38</v>
      </c>
      <c r="D1607" s="4" t="s">
        <v>37</v>
      </c>
      <c r="E1607" s="4" t="s">
        <v>21</v>
      </c>
      <c r="F1607" s="4" t="s">
        <v>17</v>
      </c>
      <c r="G1607" s="6">
        <v>63</v>
      </c>
      <c r="H1607" s="7">
        <v>214</v>
      </c>
      <c r="I1607" s="8">
        <v>0.01</v>
      </c>
      <c r="J1607" s="7">
        <v>12705.44</v>
      </c>
      <c r="K1607" s="7">
        <v>160.34</v>
      </c>
      <c r="L1607" s="7">
        <v>10101.42</v>
      </c>
      <c r="M1607" s="7">
        <v>102.92</v>
      </c>
    </row>
    <row r="1608" spans="2:13" x14ac:dyDescent="0.3">
      <c r="B1608" s="5">
        <v>45444</v>
      </c>
      <c r="C1608" s="4" t="s">
        <v>38</v>
      </c>
      <c r="D1608" s="4" t="s">
        <v>37</v>
      </c>
      <c r="E1608" s="4" t="s">
        <v>21</v>
      </c>
      <c r="F1608" s="4" t="s">
        <v>18</v>
      </c>
      <c r="G1608" s="6">
        <v>23</v>
      </c>
      <c r="H1608" s="7">
        <v>214</v>
      </c>
      <c r="I1608" s="8">
        <v>0.01</v>
      </c>
      <c r="J1608" s="7">
        <v>4619.79</v>
      </c>
      <c r="K1608" s="7">
        <v>160.34</v>
      </c>
      <c r="L1608" s="7">
        <v>3687.82</v>
      </c>
      <c r="M1608" s="7">
        <v>80.31</v>
      </c>
    </row>
    <row r="1609" spans="2:13" x14ac:dyDescent="0.3">
      <c r="B1609" s="5">
        <v>45444</v>
      </c>
      <c r="C1609" s="4" t="s">
        <v>38</v>
      </c>
      <c r="D1609" s="4" t="s">
        <v>37</v>
      </c>
      <c r="E1609" s="4" t="s">
        <v>21</v>
      </c>
      <c r="F1609" s="4" t="s">
        <v>19</v>
      </c>
      <c r="G1609" s="6">
        <v>24</v>
      </c>
      <c r="H1609" s="7">
        <v>214</v>
      </c>
      <c r="I1609" s="8">
        <v>0</v>
      </c>
      <c r="J1609" s="7">
        <v>4879.2</v>
      </c>
      <c r="K1609" s="7">
        <v>160.82</v>
      </c>
      <c r="L1609" s="7">
        <v>3859.68</v>
      </c>
      <c r="M1609" s="7">
        <v>93.6</v>
      </c>
    </row>
    <row r="1610" spans="2:13" x14ac:dyDescent="0.3">
      <c r="B1610" s="5">
        <v>45444</v>
      </c>
      <c r="C1610" s="4" t="s">
        <v>38</v>
      </c>
      <c r="D1610" s="4" t="s">
        <v>37</v>
      </c>
      <c r="E1610" s="4" t="s">
        <v>22</v>
      </c>
      <c r="F1610" s="4" t="s">
        <v>17</v>
      </c>
      <c r="G1610" s="6">
        <v>30</v>
      </c>
      <c r="H1610" s="7">
        <v>214</v>
      </c>
      <c r="I1610" s="8">
        <v>0.01</v>
      </c>
      <c r="J1610" s="7">
        <v>7132.81</v>
      </c>
      <c r="K1610" s="7">
        <v>160.18</v>
      </c>
      <c r="L1610" s="7">
        <v>4805.3999999999996</v>
      </c>
      <c r="M1610" s="7">
        <v>301.48</v>
      </c>
    </row>
    <row r="1611" spans="2:13" x14ac:dyDescent="0.3">
      <c r="B1611" s="5">
        <v>45444</v>
      </c>
      <c r="C1611" s="4" t="s">
        <v>38</v>
      </c>
      <c r="D1611" s="4" t="s">
        <v>37</v>
      </c>
      <c r="E1611" s="4" t="s">
        <v>22</v>
      </c>
      <c r="F1611" s="4" t="s">
        <v>18</v>
      </c>
      <c r="G1611" s="6">
        <v>10</v>
      </c>
      <c r="H1611" s="7">
        <v>214</v>
      </c>
      <c r="I1611" s="8">
        <v>0.01</v>
      </c>
      <c r="J1611" s="7">
        <v>2379.98</v>
      </c>
      <c r="K1611" s="7">
        <v>160.5</v>
      </c>
      <c r="L1611" s="7">
        <v>1605</v>
      </c>
      <c r="M1611" s="7">
        <v>120.19</v>
      </c>
    </row>
    <row r="1612" spans="2:13" x14ac:dyDescent="0.3">
      <c r="B1612" s="5">
        <v>45444</v>
      </c>
      <c r="C1612" s="4" t="s">
        <v>38</v>
      </c>
      <c r="D1612" s="4" t="s">
        <v>37</v>
      </c>
      <c r="E1612" s="4" t="s">
        <v>22</v>
      </c>
      <c r="F1612" s="4" t="s">
        <v>19</v>
      </c>
      <c r="G1612" s="6">
        <v>11</v>
      </c>
      <c r="H1612" s="7">
        <v>214</v>
      </c>
      <c r="I1612" s="8">
        <v>0.01</v>
      </c>
      <c r="J1612" s="7">
        <v>2610.0500000000002</v>
      </c>
      <c r="K1612" s="7">
        <v>160.82</v>
      </c>
      <c r="L1612" s="7">
        <v>1769.02</v>
      </c>
      <c r="M1612" s="7">
        <v>134.08000000000001</v>
      </c>
    </row>
    <row r="1613" spans="2:13" x14ac:dyDescent="0.3">
      <c r="B1613" s="5">
        <v>45444</v>
      </c>
      <c r="C1613" s="4" t="s">
        <v>39</v>
      </c>
      <c r="D1613" s="4" t="s">
        <v>37</v>
      </c>
      <c r="E1613" s="4" t="s">
        <v>16</v>
      </c>
      <c r="F1613" s="4" t="s">
        <v>17</v>
      </c>
      <c r="G1613" s="6">
        <v>103</v>
      </c>
      <c r="H1613" s="7">
        <v>305</v>
      </c>
      <c r="I1613" s="8">
        <v>0.01</v>
      </c>
      <c r="J1613" s="7">
        <v>31101.51</v>
      </c>
      <c r="K1613" s="7">
        <v>227.45</v>
      </c>
      <c r="L1613" s="7">
        <v>23427.35</v>
      </c>
      <c r="M1613" s="7">
        <v>167.11</v>
      </c>
    </row>
    <row r="1614" spans="2:13" x14ac:dyDescent="0.3">
      <c r="B1614" s="5">
        <v>45444</v>
      </c>
      <c r="C1614" s="4" t="s">
        <v>39</v>
      </c>
      <c r="D1614" s="4" t="s">
        <v>37</v>
      </c>
      <c r="E1614" s="4" t="s">
        <v>16</v>
      </c>
      <c r="F1614" s="4" t="s">
        <v>18</v>
      </c>
      <c r="G1614" s="6">
        <v>36</v>
      </c>
      <c r="H1614" s="7">
        <v>305</v>
      </c>
      <c r="I1614" s="8">
        <v>0</v>
      </c>
      <c r="J1614" s="7">
        <v>10903.27</v>
      </c>
      <c r="K1614" s="7">
        <v>226.77</v>
      </c>
      <c r="L1614" s="7">
        <v>8163.72</v>
      </c>
      <c r="M1614" s="7">
        <v>123.38</v>
      </c>
    </row>
    <row r="1615" spans="2:13" x14ac:dyDescent="0.3">
      <c r="B1615" s="5">
        <v>45444</v>
      </c>
      <c r="C1615" s="4" t="s">
        <v>39</v>
      </c>
      <c r="D1615" s="4" t="s">
        <v>37</v>
      </c>
      <c r="E1615" s="4" t="s">
        <v>16</v>
      </c>
      <c r="F1615" s="4" t="s">
        <v>19</v>
      </c>
      <c r="G1615" s="6">
        <v>35</v>
      </c>
      <c r="H1615" s="7">
        <v>305</v>
      </c>
      <c r="I1615" s="8">
        <v>0</v>
      </c>
      <c r="J1615" s="7">
        <v>10600.4</v>
      </c>
      <c r="K1615" s="7">
        <v>227.91</v>
      </c>
      <c r="L1615" s="7">
        <v>7976.85</v>
      </c>
      <c r="M1615" s="7">
        <v>136.77000000000001</v>
      </c>
    </row>
    <row r="1616" spans="2:13" x14ac:dyDescent="0.3">
      <c r="B1616" s="5">
        <v>45444</v>
      </c>
      <c r="C1616" s="4" t="s">
        <v>39</v>
      </c>
      <c r="D1616" s="4" t="s">
        <v>37</v>
      </c>
      <c r="E1616" s="4" t="s">
        <v>20</v>
      </c>
      <c r="F1616" s="4" t="s">
        <v>17</v>
      </c>
      <c r="G1616" s="6">
        <v>70</v>
      </c>
      <c r="H1616" s="7">
        <v>305</v>
      </c>
      <c r="I1616" s="8">
        <v>0.03</v>
      </c>
      <c r="J1616" s="7">
        <v>18242.580000000002</v>
      </c>
      <c r="K1616" s="7">
        <v>227.22</v>
      </c>
      <c r="L1616" s="7">
        <v>15905.4</v>
      </c>
      <c r="M1616" s="7">
        <v>113.46</v>
      </c>
    </row>
    <row r="1617" spans="2:13" x14ac:dyDescent="0.3">
      <c r="B1617" s="5">
        <v>45444</v>
      </c>
      <c r="C1617" s="4" t="s">
        <v>39</v>
      </c>
      <c r="D1617" s="4" t="s">
        <v>37</v>
      </c>
      <c r="E1617" s="4" t="s">
        <v>20</v>
      </c>
      <c r="F1617" s="4" t="s">
        <v>18</v>
      </c>
      <c r="G1617" s="6">
        <v>25</v>
      </c>
      <c r="H1617" s="7">
        <v>305</v>
      </c>
      <c r="I1617" s="8">
        <v>0.03</v>
      </c>
      <c r="J1617" s="7">
        <v>6542.25</v>
      </c>
      <c r="K1617" s="7">
        <v>227.68</v>
      </c>
      <c r="L1617" s="7">
        <v>5692</v>
      </c>
      <c r="M1617" s="7">
        <v>83.47</v>
      </c>
    </row>
    <row r="1618" spans="2:13" x14ac:dyDescent="0.3">
      <c r="B1618" s="5">
        <v>45444</v>
      </c>
      <c r="C1618" s="4" t="s">
        <v>39</v>
      </c>
      <c r="D1618" s="4" t="s">
        <v>37</v>
      </c>
      <c r="E1618" s="4" t="s">
        <v>20</v>
      </c>
      <c r="F1618" s="4" t="s">
        <v>19</v>
      </c>
      <c r="G1618" s="6">
        <v>24</v>
      </c>
      <c r="H1618" s="7">
        <v>305</v>
      </c>
      <c r="I1618" s="8">
        <v>0.01</v>
      </c>
      <c r="J1618" s="7">
        <v>6402.78</v>
      </c>
      <c r="K1618" s="7">
        <v>227.91</v>
      </c>
      <c r="L1618" s="7">
        <v>5469.84</v>
      </c>
      <c r="M1618" s="7">
        <v>94.72</v>
      </c>
    </row>
    <row r="1619" spans="2:13" x14ac:dyDescent="0.3">
      <c r="B1619" s="5">
        <v>45444</v>
      </c>
      <c r="C1619" s="4" t="s">
        <v>39</v>
      </c>
      <c r="D1619" s="4" t="s">
        <v>37</v>
      </c>
      <c r="E1619" s="4" t="s">
        <v>21</v>
      </c>
      <c r="F1619" s="4" t="s">
        <v>17</v>
      </c>
      <c r="G1619" s="6">
        <v>39</v>
      </c>
      <c r="H1619" s="7">
        <v>305</v>
      </c>
      <c r="I1619" s="8">
        <v>0</v>
      </c>
      <c r="J1619" s="7">
        <v>11243.82</v>
      </c>
      <c r="K1619" s="7">
        <v>226.77</v>
      </c>
      <c r="L1619" s="7">
        <v>8844.0300000000007</v>
      </c>
      <c r="M1619" s="7">
        <v>61.28</v>
      </c>
    </row>
    <row r="1620" spans="2:13" x14ac:dyDescent="0.3">
      <c r="B1620" s="5">
        <v>45444</v>
      </c>
      <c r="C1620" s="4" t="s">
        <v>39</v>
      </c>
      <c r="D1620" s="4" t="s">
        <v>37</v>
      </c>
      <c r="E1620" s="4" t="s">
        <v>21</v>
      </c>
      <c r="F1620" s="4" t="s">
        <v>18</v>
      </c>
      <c r="G1620" s="6">
        <v>15</v>
      </c>
      <c r="H1620" s="7">
        <v>305</v>
      </c>
      <c r="I1620" s="8">
        <v>0</v>
      </c>
      <c r="J1620" s="7">
        <v>4333.22</v>
      </c>
      <c r="K1620" s="7">
        <v>226.77</v>
      </c>
      <c r="L1620" s="7">
        <v>3401.55</v>
      </c>
      <c r="M1620" s="7">
        <v>50.54</v>
      </c>
    </row>
    <row r="1621" spans="2:13" x14ac:dyDescent="0.3">
      <c r="B1621" s="5">
        <v>45444</v>
      </c>
      <c r="C1621" s="4" t="s">
        <v>39</v>
      </c>
      <c r="D1621" s="4" t="s">
        <v>37</v>
      </c>
      <c r="E1621" s="4" t="s">
        <v>21</v>
      </c>
      <c r="F1621" s="4" t="s">
        <v>19</v>
      </c>
      <c r="G1621" s="6">
        <v>15</v>
      </c>
      <c r="H1621" s="7">
        <v>305</v>
      </c>
      <c r="I1621" s="8">
        <v>0.01</v>
      </c>
      <c r="J1621" s="7">
        <v>4311.51</v>
      </c>
      <c r="K1621" s="7">
        <v>226.77</v>
      </c>
      <c r="L1621" s="7">
        <v>3401.55</v>
      </c>
      <c r="M1621" s="7">
        <v>59.73</v>
      </c>
    </row>
    <row r="1622" spans="2:13" x14ac:dyDescent="0.3">
      <c r="B1622" s="5">
        <v>45444</v>
      </c>
      <c r="C1622" s="4" t="s">
        <v>39</v>
      </c>
      <c r="D1622" s="4" t="s">
        <v>37</v>
      </c>
      <c r="E1622" s="4" t="s">
        <v>22</v>
      </c>
      <c r="F1622" s="4" t="s">
        <v>17</v>
      </c>
      <c r="G1622" s="6">
        <v>19</v>
      </c>
      <c r="H1622" s="7">
        <v>305</v>
      </c>
      <c r="I1622" s="8">
        <v>0</v>
      </c>
      <c r="J1622" s="7">
        <v>6477.4</v>
      </c>
      <c r="K1622" s="7">
        <v>227.91</v>
      </c>
      <c r="L1622" s="7">
        <v>4330.29</v>
      </c>
      <c r="M1622" s="7">
        <v>196.31</v>
      </c>
    </row>
    <row r="1623" spans="2:13" x14ac:dyDescent="0.3">
      <c r="B1623" s="5">
        <v>45444</v>
      </c>
      <c r="C1623" s="4" t="s">
        <v>39</v>
      </c>
      <c r="D1623" s="4" t="s">
        <v>37</v>
      </c>
      <c r="E1623" s="4" t="s">
        <v>22</v>
      </c>
      <c r="F1623" s="4" t="s">
        <v>18</v>
      </c>
      <c r="G1623" s="6">
        <v>7</v>
      </c>
      <c r="H1623" s="7">
        <v>305</v>
      </c>
      <c r="I1623" s="8">
        <v>0.01</v>
      </c>
      <c r="J1623" s="7">
        <v>2360.19</v>
      </c>
      <c r="K1623" s="7">
        <v>227</v>
      </c>
      <c r="L1623" s="7">
        <v>1589</v>
      </c>
      <c r="M1623" s="7">
        <v>81.63</v>
      </c>
    </row>
    <row r="1624" spans="2:13" x14ac:dyDescent="0.3">
      <c r="B1624" s="5">
        <v>45444</v>
      </c>
      <c r="C1624" s="4" t="s">
        <v>39</v>
      </c>
      <c r="D1624" s="4" t="s">
        <v>37</v>
      </c>
      <c r="E1624" s="4" t="s">
        <v>22</v>
      </c>
      <c r="F1624" s="4" t="s">
        <v>19</v>
      </c>
      <c r="G1624" s="6">
        <v>7</v>
      </c>
      <c r="H1624" s="7">
        <v>305</v>
      </c>
      <c r="I1624" s="8">
        <v>0.01</v>
      </c>
      <c r="J1624" s="7">
        <v>2364.9</v>
      </c>
      <c r="K1624" s="7">
        <v>226.54</v>
      </c>
      <c r="L1624" s="7">
        <v>1585.78</v>
      </c>
      <c r="M1624" s="7">
        <v>87.41</v>
      </c>
    </row>
    <row r="1625" spans="2:13" x14ac:dyDescent="0.3">
      <c r="B1625" s="5">
        <v>45444</v>
      </c>
      <c r="C1625" s="4" t="s">
        <v>40</v>
      </c>
      <c r="D1625" s="4" t="s">
        <v>37</v>
      </c>
      <c r="E1625" s="4" t="s">
        <v>16</v>
      </c>
      <c r="F1625" s="4" t="s">
        <v>17</v>
      </c>
      <c r="G1625" s="6">
        <v>183</v>
      </c>
      <c r="H1625" s="7">
        <v>138</v>
      </c>
      <c r="I1625" s="8">
        <v>0.01</v>
      </c>
      <c r="J1625" s="7">
        <v>25077.02</v>
      </c>
      <c r="K1625" s="7">
        <v>103.6</v>
      </c>
      <c r="L1625" s="7">
        <v>18958.8</v>
      </c>
      <c r="M1625" s="7">
        <v>286.94</v>
      </c>
    </row>
    <row r="1626" spans="2:13" x14ac:dyDescent="0.3">
      <c r="B1626" s="5">
        <v>45444</v>
      </c>
      <c r="C1626" s="4" t="s">
        <v>40</v>
      </c>
      <c r="D1626" s="4" t="s">
        <v>37</v>
      </c>
      <c r="E1626" s="4" t="s">
        <v>16</v>
      </c>
      <c r="F1626" s="4" t="s">
        <v>18</v>
      </c>
      <c r="G1626" s="6">
        <v>64</v>
      </c>
      <c r="H1626" s="7">
        <v>138</v>
      </c>
      <c r="I1626" s="8">
        <v>0.01</v>
      </c>
      <c r="J1626" s="7">
        <v>8726.25</v>
      </c>
      <c r="K1626" s="7">
        <v>103.4</v>
      </c>
      <c r="L1626" s="7">
        <v>6617.6</v>
      </c>
      <c r="M1626" s="7">
        <v>217.38</v>
      </c>
    </row>
    <row r="1627" spans="2:13" x14ac:dyDescent="0.3">
      <c r="B1627" s="5">
        <v>45444</v>
      </c>
      <c r="C1627" s="4" t="s">
        <v>40</v>
      </c>
      <c r="D1627" s="4" t="s">
        <v>37</v>
      </c>
      <c r="E1627" s="4" t="s">
        <v>16</v>
      </c>
      <c r="F1627" s="4" t="s">
        <v>19</v>
      </c>
      <c r="G1627" s="6">
        <v>67</v>
      </c>
      <c r="H1627" s="7">
        <v>138</v>
      </c>
      <c r="I1627" s="8">
        <v>0.01</v>
      </c>
      <c r="J1627" s="7">
        <v>9079.99</v>
      </c>
      <c r="K1627" s="7">
        <v>103.5</v>
      </c>
      <c r="L1627" s="7">
        <v>6934.5</v>
      </c>
      <c r="M1627" s="7">
        <v>265.22000000000003</v>
      </c>
    </row>
    <row r="1628" spans="2:13" x14ac:dyDescent="0.3">
      <c r="B1628" s="5">
        <v>45444</v>
      </c>
      <c r="C1628" s="4" t="s">
        <v>40</v>
      </c>
      <c r="D1628" s="4" t="s">
        <v>37</v>
      </c>
      <c r="E1628" s="4" t="s">
        <v>20</v>
      </c>
      <c r="F1628" s="4" t="s">
        <v>17</v>
      </c>
      <c r="G1628" s="6">
        <v>129</v>
      </c>
      <c r="H1628" s="7">
        <v>138</v>
      </c>
      <c r="I1628" s="8">
        <v>0.03</v>
      </c>
      <c r="J1628" s="7">
        <v>15209.95</v>
      </c>
      <c r="K1628" s="7">
        <v>103.81</v>
      </c>
      <c r="L1628" s="7">
        <v>13391.49</v>
      </c>
      <c r="M1628" s="7">
        <v>206.19</v>
      </c>
    </row>
    <row r="1629" spans="2:13" x14ac:dyDescent="0.3">
      <c r="B1629" s="5">
        <v>45444</v>
      </c>
      <c r="C1629" s="4" t="s">
        <v>40</v>
      </c>
      <c r="D1629" s="4" t="s">
        <v>37</v>
      </c>
      <c r="E1629" s="4" t="s">
        <v>20</v>
      </c>
      <c r="F1629" s="4" t="s">
        <v>18</v>
      </c>
      <c r="G1629" s="6">
        <v>46</v>
      </c>
      <c r="H1629" s="7">
        <v>138</v>
      </c>
      <c r="I1629" s="8">
        <v>0.04</v>
      </c>
      <c r="J1629" s="7">
        <v>5390.31</v>
      </c>
      <c r="K1629" s="7">
        <v>103.19</v>
      </c>
      <c r="L1629" s="7">
        <v>4746.74</v>
      </c>
      <c r="M1629" s="7">
        <v>156.56</v>
      </c>
    </row>
    <row r="1630" spans="2:13" x14ac:dyDescent="0.3">
      <c r="B1630" s="5">
        <v>45444</v>
      </c>
      <c r="C1630" s="4" t="s">
        <v>40</v>
      </c>
      <c r="D1630" s="4" t="s">
        <v>37</v>
      </c>
      <c r="E1630" s="4" t="s">
        <v>20</v>
      </c>
      <c r="F1630" s="4" t="s">
        <v>19</v>
      </c>
      <c r="G1630" s="6">
        <v>45</v>
      </c>
      <c r="H1630" s="7">
        <v>138</v>
      </c>
      <c r="I1630" s="8">
        <v>0.01</v>
      </c>
      <c r="J1630" s="7">
        <v>5404.79</v>
      </c>
      <c r="K1630" s="7">
        <v>103.71</v>
      </c>
      <c r="L1630" s="7">
        <v>4666.95</v>
      </c>
      <c r="M1630" s="7">
        <v>174.97</v>
      </c>
    </row>
    <row r="1631" spans="2:13" x14ac:dyDescent="0.3">
      <c r="B1631" s="5">
        <v>45444</v>
      </c>
      <c r="C1631" s="4" t="s">
        <v>40</v>
      </c>
      <c r="D1631" s="4" t="s">
        <v>37</v>
      </c>
      <c r="E1631" s="4" t="s">
        <v>21</v>
      </c>
      <c r="F1631" s="4" t="s">
        <v>17</v>
      </c>
      <c r="G1631" s="6">
        <v>73</v>
      </c>
      <c r="H1631" s="7">
        <v>138</v>
      </c>
      <c r="I1631" s="8">
        <v>0.01</v>
      </c>
      <c r="J1631" s="7">
        <v>9436.17</v>
      </c>
      <c r="K1631" s="7">
        <v>103.5</v>
      </c>
      <c r="L1631" s="7">
        <v>7555.5</v>
      </c>
      <c r="M1631" s="7">
        <v>115.28</v>
      </c>
    </row>
    <row r="1632" spans="2:13" x14ac:dyDescent="0.3">
      <c r="B1632" s="5">
        <v>45444</v>
      </c>
      <c r="C1632" s="4" t="s">
        <v>40</v>
      </c>
      <c r="D1632" s="4" t="s">
        <v>37</v>
      </c>
      <c r="E1632" s="4" t="s">
        <v>21</v>
      </c>
      <c r="F1632" s="4" t="s">
        <v>18</v>
      </c>
      <c r="G1632" s="6">
        <v>28</v>
      </c>
      <c r="H1632" s="7">
        <v>138</v>
      </c>
      <c r="I1632" s="8">
        <v>0.01</v>
      </c>
      <c r="J1632" s="7">
        <v>3652.39</v>
      </c>
      <c r="K1632" s="7">
        <v>103.5</v>
      </c>
      <c r="L1632" s="7">
        <v>2898</v>
      </c>
      <c r="M1632" s="7">
        <v>97.77</v>
      </c>
    </row>
    <row r="1633" spans="2:13" x14ac:dyDescent="0.3">
      <c r="B1633" s="5">
        <v>45444</v>
      </c>
      <c r="C1633" s="4" t="s">
        <v>40</v>
      </c>
      <c r="D1633" s="4" t="s">
        <v>37</v>
      </c>
      <c r="E1633" s="4" t="s">
        <v>21</v>
      </c>
      <c r="F1633" s="4" t="s">
        <v>19</v>
      </c>
      <c r="G1633" s="6">
        <v>27</v>
      </c>
      <c r="H1633" s="7">
        <v>138</v>
      </c>
      <c r="I1633" s="8">
        <v>0.01</v>
      </c>
      <c r="J1633" s="7">
        <v>3486.65</v>
      </c>
      <c r="K1633" s="7">
        <v>103.29</v>
      </c>
      <c r="L1633" s="7">
        <v>2788.83</v>
      </c>
      <c r="M1633" s="7">
        <v>106.25</v>
      </c>
    </row>
    <row r="1634" spans="2:13" x14ac:dyDescent="0.3">
      <c r="B1634" s="5">
        <v>45444</v>
      </c>
      <c r="C1634" s="4" t="s">
        <v>40</v>
      </c>
      <c r="D1634" s="4" t="s">
        <v>37</v>
      </c>
      <c r="E1634" s="4" t="s">
        <v>22</v>
      </c>
      <c r="F1634" s="4" t="s">
        <v>17</v>
      </c>
      <c r="G1634" s="6">
        <v>33</v>
      </c>
      <c r="H1634" s="7">
        <v>138</v>
      </c>
      <c r="I1634" s="8">
        <v>0.01</v>
      </c>
      <c r="J1634" s="7">
        <v>5085.09</v>
      </c>
      <c r="K1634" s="7">
        <v>103.4</v>
      </c>
      <c r="L1634" s="7">
        <v>3412.2</v>
      </c>
      <c r="M1634" s="7">
        <v>329.63</v>
      </c>
    </row>
    <row r="1635" spans="2:13" x14ac:dyDescent="0.3">
      <c r="B1635" s="5">
        <v>45444</v>
      </c>
      <c r="C1635" s="4" t="s">
        <v>40</v>
      </c>
      <c r="D1635" s="4" t="s">
        <v>37</v>
      </c>
      <c r="E1635" s="4" t="s">
        <v>22</v>
      </c>
      <c r="F1635" s="4" t="s">
        <v>18</v>
      </c>
      <c r="G1635" s="6">
        <v>12</v>
      </c>
      <c r="H1635" s="7">
        <v>138</v>
      </c>
      <c r="I1635" s="8">
        <v>0.01</v>
      </c>
      <c r="J1635" s="7">
        <v>1845.42</v>
      </c>
      <c r="K1635" s="7">
        <v>103.29</v>
      </c>
      <c r="L1635" s="7">
        <v>1239.48</v>
      </c>
      <c r="M1635" s="7">
        <v>140.22999999999999</v>
      </c>
    </row>
    <row r="1636" spans="2:13" x14ac:dyDescent="0.3">
      <c r="B1636" s="5">
        <v>45444</v>
      </c>
      <c r="C1636" s="4" t="s">
        <v>40</v>
      </c>
      <c r="D1636" s="4" t="s">
        <v>37</v>
      </c>
      <c r="E1636" s="4" t="s">
        <v>22</v>
      </c>
      <c r="F1636" s="4" t="s">
        <v>19</v>
      </c>
      <c r="G1636" s="6">
        <v>12</v>
      </c>
      <c r="H1636" s="7">
        <v>138</v>
      </c>
      <c r="I1636" s="8">
        <v>0.01</v>
      </c>
      <c r="J1636" s="7">
        <v>1834.27</v>
      </c>
      <c r="K1636" s="7">
        <v>103.71</v>
      </c>
      <c r="L1636" s="7">
        <v>1244.52</v>
      </c>
      <c r="M1636" s="7">
        <v>152.37</v>
      </c>
    </row>
    <row r="1637" spans="2:13" x14ac:dyDescent="0.3">
      <c r="B1637" s="5">
        <v>45444</v>
      </c>
      <c r="C1637" s="4" t="s">
        <v>41</v>
      </c>
      <c r="D1637" s="4" t="s">
        <v>42</v>
      </c>
      <c r="E1637" s="4" t="s">
        <v>16</v>
      </c>
      <c r="F1637" s="4" t="s">
        <v>17</v>
      </c>
      <c r="G1637" s="6">
        <v>162</v>
      </c>
      <c r="H1637" s="7">
        <v>188</v>
      </c>
      <c r="I1637" s="8">
        <v>0.01</v>
      </c>
      <c r="J1637" s="7">
        <v>30394.63</v>
      </c>
      <c r="K1637" s="7">
        <v>109.04</v>
      </c>
      <c r="L1637" s="7">
        <v>17664.48</v>
      </c>
      <c r="M1637" s="7">
        <v>264.12</v>
      </c>
    </row>
    <row r="1638" spans="2:13" x14ac:dyDescent="0.3">
      <c r="B1638" s="5">
        <v>45444</v>
      </c>
      <c r="C1638" s="4" t="s">
        <v>41</v>
      </c>
      <c r="D1638" s="4" t="s">
        <v>42</v>
      </c>
      <c r="E1638" s="4" t="s">
        <v>16</v>
      </c>
      <c r="F1638" s="4" t="s">
        <v>18</v>
      </c>
      <c r="G1638" s="6">
        <v>56</v>
      </c>
      <c r="H1638" s="7">
        <v>188</v>
      </c>
      <c r="I1638" s="8">
        <v>0.01</v>
      </c>
      <c r="J1638" s="7">
        <v>10380.74</v>
      </c>
      <c r="K1638" s="7">
        <v>108.93</v>
      </c>
      <c r="L1638" s="7">
        <v>6100.08</v>
      </c>
      <c r="M1638" s="7">
        <v>194.4</v>
      </c>
    </row>
    <row r="1639" spans="2:13" x14ac:dyDescent="0.3">
      <c r="B1639" s="5">
        <v>45444</v>
      </c>
      <c r="C1639" s="4" t="s">
        <v>41</v>
      </c>
      <c r="D1639" s="4" t="s">
        <v>42</v>
      </c>
      <c r="E1639" s="4" t="s">
        <v>16</v>
      </c>
      <c r="F1639" s="4" t="s">
        <v>19</v>
      </c>
      <c r="G1639" s="6">
        <v>59</v>
      </c>
      <c r="H1639" s="7">
        <v>188</v>
      </c>
      <c r="I1639" s="8">
        <v>0.01</v>
      </c>
      <c r="J1639" s="7">
        <v>10969.32</v>
      </c>
      <c r="K1639" s="7">
        <v>109.04</v>
      </c>
      <c r="L1639" s="7">
        <v>6433.36</v>
      </c>
      <c r="M1639" s="7">
        <v>225.73</v>
      </c>
    </row>
    <row r="1640" spans="2:13" x14ac:dyDescent="0.3">
      <c r="B1640" s="5">
        <v>45444</v>
      </c>
      <c r="C1640" s="4" t="s">
        <v>41</v>
      </c>
      <c r="D1640" s="4" t="s">
        <v>42</v>
      </c>
      <c r="E1640" s="4" t="s">
        <v>20</v>
      </c>
      <c r="F1640" s="4" t="s">
        <v>17</v>
      </c>
      <c r="G1640" s="6">
        <v>105</v>
      </c>
      <c r="H1640" s="7">
        <v>188</v>
      </c>
      <c r="I1640" s="8">
        <v>0.04</v>
      </c>
      <c r="J1640" s="7">
        <v>16830.259999999998</v>
      </c>
      <c r="K1640" s="7">
        <v>108.93</v>
      </c>
      <c r="L1640" s="7">
        <v>11437.65</v>
      </c>
      <c r="M1640" s="7">
        <v>163.46</v>
      </c>
    </row>
    <row r="1641" spans="2:13" x14ac:dyDescent="0.3">
      <c r="B1641" s="5">
        <v>45444</v>
      </c>
      <c r="C1641" s="4" t="s">
        <v>41</v>
      </c>
      <c r="D1641" s="4" t="s">
        <v>42</v>
      </c>
      <c r="E1641" s="4" t="s">
        <v>20</v>
      </c>
      <c r="F1641" s="4" t="s">
        <v>18</v>
      </c>
      <c r="G1641" s="6">
        <v>39</v>
      </c>
      <c r="H1641" s="7">
        <v>188</v>
      </c>
      <c r="I1641" s="8">
        <v>0.02</v>
      </c>
      <c r="J1641" s="7">
        <v>6342.09</v>
      </c>
      <c r="K1641" s="7">
        <v>108.71</v>
      </c>
      <c r="L1641" s="7">
        <v>4239.6899999999996</v>
      </c>
      <c r="M1641" s="7">
        <v>132.72999999999999</v>
      </c>
    </row>
    <row r="1642" spans="2:13" x14ac:dyDescent="0.3">
      <c r="B1642" s="5">
        <v>45444</v>
      </c>
      <c r="C1642" s="4" t="s">
        <v>41</v>
      </c>
      <c r="D1642" s="4" t="s">
        <v>42</v>
      </c>
      <c r="E1642" s="4" t="s">
        <v>20</v>
      </c>
      <c r="F1642" s="4" t="s">
        <v>19</v>
      </c>
      <c r="G1642" s="6">
        <v>40</v>
      </c>
      <c r="H1642" s="7">
        <v>188</v>
      </c>
      <c r="I1642" s="8">
        <v>0.03</v>
      </c>
      <c r="J1642" s="7">
        <v>6406.41</v>
      </c>
      <c r="K1642" s="7">
        <v>109.37</v>
      </c>
      <c r="L1642" s="7">
        <v>4374.8</v>
      </c>
      <c r="M1642" s="7">
        <v>153.19</v>
      </c>
    </row>
    <row r="1643" spans="2:13" x14ac:dyDescent="0.3">
      <c r="B1643" s="5">
        <v>45444</v>
      </c>
      <c r="C1643" s="4" t="s">
        <v>41</v>
      </c>
      <c r="D1643" s="4" t="s">
        <v>42</v>
      </c>
      <c r="E1643" s="4" t="s">
        <v>21</v>
      </c>
      <c r="F1643" s="4" t="s">
        <v>17</v>
      </c>
      <c r="G1643" s="6">
        <v>67</v>
      </c>
      <c r="H1643" s="7">
        <v>188</v>
      </c>
      <c r="I1643" s="8">
        <v>0</v>
      </c>
      <c r="J1643" s="7">
        <v>11906.42</v>
      </c>
      <c r="K1643" s="7">
        <v>108.82</v>
      </c>
      <c r="L1643" s="7">
        <v>7290.94</v>
      </c>
      <c r="M1643" s="7">
        <v>109.99</v>
      </c>
    </row>
    <row r="1644" spans="2:13" x14ac:dyDescent="0.3">
      <c r="B1644" s="5">
        <v>45444</v>
      </c>
      <c r="C1644" s="4" t="s">
        <v>41</v>
      </c>
      <c r="D1644" s="4" t="s">
        <v>42</v>
      </c>
      <c r="E1644" s="4" t="s">
        <v>21</v>
      </c>
      <c r="F1644" s="4" t="s">
        <v>18</v>
      </c>
      <c r="G1644" s="6">
        <v>24</v>
      </c>
      <c r="H1644" s="7">
        <v>188</v>
      </c>
      <c r="I1644" s="8">
        <v>0.01</v>
      </c>
      <c r="J1644" s="7">
        <v>4213.71</v>
      </c>
      <c r="K1644" s="7">
        <v>108.93</v>
      </c>
      <c r="L1644" s="7">
        <v>2614.3200000000002</v>
      </c>
      <c r="M1644" s="7">
        <v>83.72</v>
      </c>
    </row>
    <row r="1645" spans="2:13" x14ac:dyDescent="0.3">
      <c r="B1645" s="5">
        <v>45444</v>
      </c>
      <c r="C1645" s="4" t="s">
        <v>41</v>
      </c>
      <c r="D1645" s="4" t="s">
        <v>42</v>
      </c>
      <c r="E1645" s="4" t="s">
        <v>21</v>
      </c>
      <c r="F1645" s="4" t="s">
        <v>19</v>
      </c>
      <c r="G1645" s="6">
        <v>24</v>
      </c>
      <c r="H1645" s="7">
        <v>188</v>
      </c>
      <c r="I1645" s="8">
        <v>0.01</v>
      </c>
      <c r="J1645" s="7">
        <v>4234.96</v>
      </c>
      <c r="K1645" s="7">
        <v>109.04</v>
      </c>
      <c r="L1645" s="7">
        <v>2616.96</v>
      </c>
      <c r="M1645" s="7">
        <v>93.97</v>
      </c>
    </row>
    <row r="1646" spans="2:13" x14ac:dyDescent="0.3">
      <c r="B1646" s="5">
        <v>45444</v>
      </c>
      <c r="C1646" s="4" t="s">
        <v>41</v>
      </c>
      <c r="D1646" s="4" t="s">
        <v>42</v>
      </c>
      <c r="E1646" s="4" t="s">
        <v>22</v>
      </c>
      <c r="F1646" s="4" t="s">
        <v>17</v>
      </c>
      <c r="G1646" s="6">
        <v>30</v>
      </c>
      <c r="H1646" s="7">
        <v>188</v>
      </c>
      <c r="I1646" s="8">
        <v>0</v>
      </c>
      <c r="J1646" s="7">
        <v>6285.24</v>
      </c>
      <c r="K1646" s="7">
        <v>108.93</v>
      </c>
      <c r="L1646" s="7">
        <v>3267.9</v>
      </c>
      <c r="M1646" s="7">
        <v>311.79000000000002</v>
      </c>
    </row>
    <row r="1647" spans="2:13" x14ac:dyDescent="0.3">
      <c r="B1647" s="5">
        <v>45444</v>
      </c>
      <c r="C1647" s="4" t="s">
        <v>41</v>
      </c>
      <c r="D1647" s="4" t="s">
        <v>42</v>
      </c>
      <c r="E1647" s="4" t="s">
        <v>22</v>
      </c>
      <c r="F1647" s="4" t="s">
        <v>18</v>
      </c>
      <c r="G1647" s="6">
        <v>11</v>
      </c>
      <c r="H1647" s="7">
        <v>188</v>
      </c>
      <c r="I1647" s="8">
        <v>0.01</v>
      </c>
      <c r="J1647" s="7">
        <v>2292.94</v>
      </c>
      <c r="K1647" s="7">
        <v>109.04</v>
      </c>
      <c r="L1647" s="7">
        <v>1199.44</v>
      </c>
      <c r="M1647" s="7">
        <v>134.43</v>
      </c>
    </row>
    <row r="1648" spans="2:13" x14ac:dyDescent="0.3">
      <c r="B1648" s="5">
        <v>45444</v>
      </c>
      <c r="C1648" s="4" t="s">
        <v>41</v>
      </c>
      <c r="D1648" s="4" t="s">
        <v>42</v>
      </c>
      <c r="E1648" s="4" t="s">
        <v>22</v>
      </c>
      <c r="F1648" s="4" t="s">
        <v>19</v>
      </c>
      <c r="G1648" s="6">
        <v>11</v>
      </c>
      <c r="H1648" s="7">
        <v>188</v>
      </c>
      <c r="I1648" s="8">
        <v>0.01</v>
      </c>
      <c r="J1648" s="7">
        <v>2288.4299999999998</v>
      </c>
      <c r="K1648" s="7">
        <v>108.93</v>
      </c>
      <c r="L1648" s="7">
        <v>1198.23</v>
      </c>
      <c r="M1648" s="7">
        <v>134.35</v>
      </c>
    </row>
    <row r="1649" spans="2:13" x14ac:dyDescent="0.3">
      <c r="B1649" s="5">
        <v>45444</v>
      </c>
      <c r="C1649" s="4" t="s">
        <v>43</v>
      </c>
      <c r="D1649" s="4" t="s">
        <v>42</v>
      </c>
      <c r="E1649" s="4" t="s">
        <v>16</v>
      </c>
      <c r="F1649" s="4" t="s">
        <v>17</v>
      </c>
      <c r="G1649" s="6">
        <v>135</v>
      </c>
      <c r="H1649" s="7">
        <v>156</v>
      </c>
      <c r="I1649" s="8">
        <v>0.01</v>
      </c>
      <c r="J1649" s="7">
        <v>20848.89</v>
      </c>
      <c r="K1649" s="7">
        <v>89.52</v>
      </c>
      <c r="L1649" s="7">
        <v>12085.2</v>
      </c>
      <c r="M1649" s="7">
        <v>217.51</v>
      </c>
    </row>
    <row r="1650" spans="2:13" x14ac:dyDescent="0.3">
      <c r="B1650" s="5">
        <v>45444</v>
      </c>
      <c r="C1650" s="4" t="s">
        <v>43</v>
      </c>
      <c r="D1650" s="4" t="s">
        <v>42</v>
      </c>
      <c r="E1650" s="4" t="s">
        <v>16</v>
      </c>
      <c r="F1650" s="4" t="s">
        <v>18</v>
      </c>
      <c r="G1650" s="6">
        <v>51</v>
      </c>
      <c r="H1650" s="7">
        <v>156</v>
      </c>
      <c r="I1650" s="8">
        <v>0.01</v>
      </c>
      <c r="J1650" s="7">
        <v>7924.14</v>
      </c>
      <c r="K1650" s="7">
        <v>89.43</v>
      </c>
      <c r="L1650" s="7">
        <v>4560.93</v>
      </c>
      <c r="M1650" s="7">
        <v>169.41</v>
      </c>
    </row>
    <row r="1651" spans="2:13" x14ac:dyDescent="0.3">
      <c r="B1651" s="5">
        <v>45444</v>
      </c>
      <c r="C1651" s="4" t="s">
        <v>43</v>
      </c>
      <c r="D1651" s="4" t="s">
        <v>42</v>
      </c>
      <c r="E1651" s="4" t="s">
        <v>16</v>
      </c>
      <c r="F1651" s="4" t="s">
        <v>19</v>
      </c>
      <c r="G1651" s="6">
        <v>52</v>
      </c>
      <c r="H1651" s="7">
        <v>156</v>
      </c>
      <c r="I1651" s="8">
        <v>0.01</v>
      </c>
      <c r="J1651" s="7">
        <v>8046.94</v>
      </c>
      <c r="K1651" s="7">
        <v>89.88</v>
      </c>
      <c r="L1651" s="7">
        <v>4673.76</v>
      </c>
      <c r="M1651" s="7">
        <v>198.74</v>
      </c>
    </row>
    <row r="1652" spans="2:13" x14ac:dyDescent="0.3">
      <c r="B1652" s="5">
        <v>45444</v>
      </c>
      <c r="C1652" s="4" t="s">
        <v>43</v>
      </c>
      <c r="D1652" s="4" t="s">
        <v>42</v>
      </c>
      <c r="E1652" s="4" t="s">
        <v>20</v>
      </c>
      <c r="F1652" s="4" t="s">
        <v>17</v>
      </c>
      <c r="G1652" s="6">
        <v>91</v>
      </c>
      <c r="H1652" s="7">
        <v>156</v>
      </c>
      <c r="I1652" s="8">
        <v>0.03</v>
      </c>
      <c r="J1652" s="7">
        <v>12080.23</v>
      </c>
      <c r="K1652" s="7">
        <v>89.61</v>
      </c>
      <c r="L1652" s="7">
        <v>8154.51</v>
      </c>
      <c r="M1652" s="7">
        <v>141.66999999999999</v>
      </c>
    </row>
    <row r="1653" spans="2:13" x14ac:dyDescent="0.3">
      <c r="B1653" s="5">
        <v>45444</v>
      </c>
      <c r="C1653" s="4" t="s">
        <v>43</v>
      </c>
      <c r="D1653" s="4" t="s">
        <v>42</v>
      </c>
      <c r="E1653" s="4" t="s">
        <v>20</v>
      </c>
      <c r="F1653" s="4" t="s">
        <v>18</v>
      </c>
      <c r="G1653" s="6">
        <v>36</v>
      </c>
      <c r="H1653" s="7">
        <v>156</v>
      </c>
      <c r="I1653" s="8">
        <v>0.01</v>
      </c>
      <c r="J1653" s="7">
        <v>4892.78</v>
      </c>
      <c r="K1653" s="7">
        <v>89.52</v>
      </c>
      <c r="L1653" s="7">
        <v>3222.72</v>
      </c>
      <c r="M1653" s="7">
        <v>124.97</v>
      </c>
    </row>
    <row r="1654" spans="2:13" x14ac:dyDescent="0.3">
      <c r="B1654" s="5">
        <v>45444</v>
      </c>
      <c r="C1654" s="4" t="s">
        <v>43</v>
      </c>
      <c r="D1654" s="4" t="s">
        <v>42</v>
      </c>
      <c r="E1654" s="4" t="s">
        <v>20</v>
      </c>
      <c r="F1654" s="4" t="s">
        <v>19</v>
      </c>
      <c r="G1654" s="6">
        <v>34</v>
      </c>
      <c r="H1654" s="7">
        <v>156</v>
      </c>
      <c r="I1654" s="8">
        <v>0</v>
      </c>
      <c r="J1654" s="7">
        <v>4639.55</v>
      </c>
      <c r="K1654" s="7">
        <v>89.43</v>
      </c>
      <c r="L1654" s="7">
        <v>3040.62</v>
      </c>
      <c r="M1654" s="7">
        <v>134.32</v>
      </c>
    </row>
    <row r="1655" spans="2:13" x14ac:dyDescent="0.3">
      <c r="B1655" s="5">
        <v>45444</v>
      </c>
      <c r="C1655" s="4" t="s">
        <v>43</v>
      </c>
      <c r="D1655" s="4" t="s">
        <v>42</v>
      </c>
      <c r="E1655" s="4" t="s">
        <v>21</v>
      </c>
      <c r="F1655" s="4" t="s">
        <v>17</v>
      </c>
      <c r="G1655" s="6">
        <v>56</v>
      </c>
      <c r="H1655" s="7">
        <v>156</v>
      </c>
      <c r="I1655" s="8">
        <v>0.01</v>
      </c>
      <c r="J1655" s="7">
        <v>8224.32</v>
      </c>
      <c r="K1655" s="7">
        <v>89.52</v>
      </c>
      <c r="L1655" s="7">
        <v>5013.12</v>
      </c>
      <c r="M1655" s="7">
        <v>88.88</v>
      </c>
    </row>
    <row r="1656" spans="2:13" x14ac:dyDescent="0.3">
      <c r="B1656" s="5">
        <v>45444</v>
      </c>
      <c r="C1656" s="4" t="s">
        <v>43</v>
      </c>
      <c r="D1656" s="4" t="s">
        <v>42</v>
      </c>
      <c r="E1656" s="4" t="s">
        <v>21</v>
      </c>
      <c r="F1656" s="4" t="s">
        <v>18</v>
      </c>
      <c r="G1656" s="6">
        <v>21</v>
      </c>
      <c r="H1656" s="7">
        <v>156</v>
      </c>
      <c r="I1656" s="8">
        <v>0.01</v>
      </c>
      <c r="J1656" s="7">
        <v>3096.64</v>
      </c>
      <c r="K1656" s="7">
        <v>89.88</v>
      </c>
      <c r="L1656" s="7">
        <v>1887.48</v>
      </c>
      <c r="M1656" s="7">
        <v>73.400000000000006</v>
      </c>
    </row>
    <row r="1657" spans="2:13" x14ac:dyDescent="0.3">
      <c r="B1657" s="5">
        <v>45444</v>
      </c>
      <c r="C1657" s="4" t="s">
        <v>43</v>
      </c>
      <c r="D1657" s="4" t="s">
        <v>42</v>
      </c>
      <c r="E1657" s="4" t="s">
        <v>21</v>
      </c>
      <c r="F1657" s="4" t="s">
        <v>19</v>
      </c>
      <c r="G1657" s="6">
        <v>20</v>
      </c>
      <c r="H1657" s="7">
        <v>156</v>
      </c>
      <c r="I1657" s="8">
        <v>0</v>
      </c>
      <c r="J1657" s="7">
        <v>2952.14</v>
      </c>
      <c r="K1657" s="7">
        <v>89.79</v>
      </c>
      <c r="L1657" s="7">
        <v>1795.8</v>
      </c>
      <c r="M1657" s="7">
        <v>77.14</v>
      </c>
    </row>
    <row r="1658" spans="2:13" x14ac:dyDescent="0.3">
      <c r="B1658" s="5">
        <v>45444</v>
      </c>
      <c r="C1658" s="4" t="s">
        <v>43</v>
      </c>
      <c r="D1658" s="4" t="s">
        <v>42</v>
      </c>
      <c r="E1658" s="4" t="s">
        <v>22</v>
      </c>
      <c r="F1658" s="4" t="s">
        <v>17</v>
      </c>
      <c r="G1658" s="6">
        <v>25</v>
      </c>
      <c r="H1658" s="7">
        <v>156</v>
      </c>
      <c r="I1658" s="8">
        <v>0.01</v>
      </c>
      <c r="J1658" s="7">
        <v>4333.12</v>
      </c>
      <c r="K1658" s="7">
        <v>89.43</v>
      </c>
      <c r="L1658" s="7">
        <v>2235.75</v>
      </c>
      <c r="M1658" s="7">
        <v>249.22</v>
      </c>
    </row>
    <row r="1659" spans="2:13" x14ac:dyDescent="0.3">
      <c r="B1659" s="5">
        <v>45444</v>
      </c>
      <c r="C1659" s="4" t="s">
        <v>43</v>
      </c>
      <c r="D1659" s="4" t="s">
        <v>42</v>
      </c>
      <c r="E1659" s="4" t="s">
        <v>22</v>
      </c>
      <c r="F1659" s="4" t="s">
        <v>18</v>
      </c>
      <c r="G1659" s="6">
        <v>9</v>
      </c>
      <c r="H1659" s="7">
        <v>156</v>
      </c>
      <c r="I1659" s="8">
        <v>0.01</v>
      </c>
      <c r="J1659" s="7">
        <v>1552.07</v>
      </c>
      <c r="K1659" s="7">
        <v>89.79</v>
      </c>
      <c r="L1659" s="7">
        <v>808.11</v>
      </c>
      <c r="M1659" s="7">
        <v>105.71</v>
      </c>
    </row>
    <row r="1660" spans="2:13" x14ac:dyDescent="0.3">
      <c r="B1660" s="5">
        <v>45444</v>
      </c>
      <c r="C1660" s="4" t="s">
        <v>43</v>
      </c>
      <c r="D1660" s="4" t="s">
        <v>42</v>
      </c>
      <c r="E1660" s="4" t="s">
        <v>22</v>
      </c>
      <c r="F1660" s="4" t="s">
        <v>19</v>
      </c>
      <c r="G1660" s="6">
        <v>9</v>
      </c>
      <c r="H1660" s="7">
        <v>156</v>
      </c>
      <c r="I1660" s="8">
        <v>0.01</v>
      </c>
      <c r="J1660" s="7">
        <v>1564.6</v>
      </c>
      <c r="K1660" s="7">
        <v>89.88</v>
      </c>
      <c r="L1660" s="7">
        <v>808.92</v>
      </c>
      <c r="M1660" s="7">
        <v>108.36</v>
      </c>
    </row>
    <row r="1661" spans="2:13" x14ac:dyDescent="0.3">
      <c r="B1661" s="5">
        <v>45444</v>
      </c>
      <c r="C1661" s="4" t="s">
        <v>44</v>
      </c>
      <c r="D1661" s="4" t="s">
        <v>42</v>
      </c>
      <c r="E1661" s="4" t="s">
        <v>16</v>
      </c>
      <c r="F1661" s="4" t="s">
        <v>17</v>
      </c>
      <c r="G1661" s="6">
        <v>70</v>
      </c>
      <c r="H1661" s="7">
        <v>204</v>
      </c>
      <c r="I1661" s="8">
        <v>0.01</v>
      </c>
      <c r="J1661" s="7">
        <v>14094.67</v>
      </c>
      <c r="K1661" s="7">
        <v>120.48</v>
      </c>
      <c r="L1661" s="7">
        <v>8433.6</v>
      </c>
      <c r="M1661" s="7">
        <v>113.79</v>
      </c>
    </row>
    <row r="1662" spans="2:13" x14ac:dyDescent="0.3">
      <c r="B1662" s="5">
        <v>45444</v>
      </c>
      <c r="C1662" s="4" t="s">
        <v>44</v>
      </c>
      <c r="D1662" s="4" t="s">
        <v>42</v>
      </c>
      <c r="E1662" s="4" t="s">
        <v>16</v>
      </c>
      <c r="F1662" s="4" t="s">
        <v>18</v>
      </c>
      <c r="G1662" s="6">
        <v>26</v>
      </c>
      <c r="H1662" s="7">
        <v>204</v>
      </c>
      <c r="I1662" s="8">
        <v>0</v>
      </c>
      <c r="J1662" s="7">
        <v>5293.35</v>
      </c>
      <c r="K1662" s="7">
        <v>120.24</v>
      </c>
      <c r="L1662" s="7">
        <v>3126.24</v>
      </c>
      <c r="M1662" s="7">
        <v>88.4</v>
      </c>
    </row>
    <row r="1663" spans="2:13" x14ac:dyDescent="0.3">
      <c r="B1663" s="5">
        <v>45444</v>
      </c>
      <c r="C1663" s="4" t="s">
        <v>44</v>
      </c>
      <c r="D1663" s="4" t="s">
        <v>42</v>
      </c>
      <c r="E1663" s="4" t="s">
        <v>16</v>
      </c>
      <c r="F1663" s="4" t="s">
        <v>19</v>
      </c>
      <c r="G1663" s="6">
        <v>27</v>
      </c>
      <c r="H1663" s="7">
        <v>204</v>
      </c>
      <c r="I1663" s="8">
        <v>0.01</v>
      </c>
      <c r="J1663" s="7">
        <v>5458.53</v>
      </c>
      <c r="K1663" s="7">
        <v>120.36</v>
      </c>
      <c r="L1663" s="7">
        <v>3249.72</v>
      </c>
      <c r="M1663" s="7">
        <v>107.2</v>
      </c>
    </row>
    <row r="1664" spans="2:13" x14ac:dyDescent="0.3">
      <c r="B1664" s="5">
        <v>45444</v>
      </c>
      <c r="C1664" s="4" t="s">
        <v>44</v>
      </c>
      <c r="D1664" s="4" t="s">
        <v>42</v>
      </c>
      <c r="E1664" s="4" t="s">
        <v>20</v>
      </c>
      <c r="F1664" s="4" t="s">
        <v>17</v>
      </c>
      <c r="G1664" s="6">
        <v>50</v>
      </c>
      <c r="H1664" s="7">
        <v>204</v>
      </c>
      <c r="I1664" s="8">
        <v>0.03</v>
      </c>
      <c r="J1664" s="7">
        <v>8715.43</v>
      </c>
      <c r="K1664" s="7">
        <v>120.6</v>
      </c>
      <c r="L1664" s="7">
        <v>6030</v>
      </c>
      <c r="M1664" s="7">
        <v>77.599999999999994</v>
      </c>
    </row>
    <row r="1665" spans="2:13" x14ac:dyDescent="0.3">
      <c r="B1665" s="5">
        <v>45444</v>
      </c>
      <c r="C1665" s="4" t="s">
        <v>44</v>
      </c>
      <c r="D1665" s="4" t="s">
        <v>42</v>
      </c>
      <c r="E1665" s="4" t="s">
        <v>20</v>
      </c>
      <c r="F1665" s="4" t="s">
        <v>18</v>
      </c>
      <c r="G1665" s="6">
        <v>18</v>
      </c>
      <c r="H1665" s="7">
        <v>204</v>
      </c>
      <c r="I1665" s="8">
        <v>0</v>
      </c>
      <c r="J1665" s="7">
        <v>3228.12</v>
      </c>
      <c r="K1665" s="7">
        <v>120.36</v>
      </c>
      <c r="L1665" s="7">
        <v>2166.48</v>
      </c>
      <c r="M1665" s="7">
        <v>61.32</v>
      </c>
    </row>
    <row r="1666" spans="2:13" x14ac:dyDescent="0.3">
      <c r="B1666" s="5">
        <v>45444</v>
      </c>
      <c r="C1666" s="4" t="s">
        <v>44</v>
      </c>
      <c r="D1666" s="4" t="s">
        <v>42</v>
      </c>
      <c r="E1666" s="4" t="s">
        <v>20</v>
      </c>
      <c r="F1666" s="4" t="s">
        <v>19</v>
      </c>
      <c r="G1666" s="6">
        <v>17</v>
      </c>
      <c r="H1666" s="7">
        <v>204</v>
      </c>
      <c r="I1666" s="8">
        <v>0.02</v>
      </c>
      <c r="J1666" s="7">
        <v>2975.68</v>
      </c>
      <c r="K1666" s="7">
        <v>120.6</v>
      </c>
      <c r="L1666" s="7">
        <v>2050.1999999999998</v>
      </c>
      <c r="M1666" s="7">
        <v>65.97</v>
      </c>
    </row>
    <row r="1667" spans="2:13" x14ac:dyDescent="0.3">
      <c r="B1667" s="5">
        <v>45444</v>
      </c>
      <c r="C1667" s="4" t="s">
        <v>44</v>
      </c>
      <c r="D1667" s="4" t="s">
        <v>42</v>
      </c>
      <c r="E1667" s="4" t="s">
        <v>21</v>
      </c>
      <c r="F1667" s="4" t="s">
        <v>17</v>
      </c>
      <c r="G1667" s="6">
        <v>30</v>
      </c>
      <c r="H1667" s="7">
        <v>204</v>
      </c>
      <c r="I1667" s="8">
        <v>0.01</v>
      </c>
      <c r="J1667" s="7">
        <v>5738.34</v>
      </c>
      <c r="K1667" s="7">
        <v>120.12</v>
      </c>
      <c r="L1667" s="7">
        <v>3603.6</v>
      </c>
      <c r="M1667" s="7">
        <v>49.1</v>
      </c>
    </row>
    <row r="1668" spans="2:13" x14ac:dyDescent="0.3">
      <c r="B1668" s="5">
        <v>45444</v>
      </c>
      <c r="C1668" s="4" t="s">
        <v>44</v>
      </c>
      <c r="D1668" s="4" t="s">
        <v>42</v>
      </c>
      <c r="E1668" s="4" t="s">
        <v>21</v>
      </c>
      <c r="F1668" s="4" t="s">
        <v>18</v>
      </c>
      <c r="G1668" s="6">
        <v>11</v>
      </c>
      <c r="H1668" s="7">
        <v>204</v>
      </c>
      <c r="I1668" s="8">
        <v>0</v>
      </c>
      <c r="J1668" s="7">
        <v>2131.7800000000002</v>
      </c>
      <c r="K1668" s="7">
        <v>120.48</v>
      </c>
      <c r="L1668" s="7">
        <v>1325.28</v>
      </c>
      <c r="M1668" s="7">
        <v>36.69</v>
      </c>
    </row>
    <row r="1669" spans="2:13" x14ac:dyDescent="0.3">
      <c r="B1669" s="5">
        <v>45444</v>
      </c>
      <c r="C1669" s="4" t="s">
        <v>44</v>
      </c>
      <c r="D1669" s="4" t="s">
        <v>42</v>
      </c>
      <c r="E1669" s="4" t="s">
        <v>21</v>
      </c>
      <c r="F1669" s="4" t="s">
        <v>19</v>
      </c>
      <c r="G1669" s="6">
        <v>10</v>
      </c>
      <c r="H1669" s="7">
        <v>204</v>
      </c>
      <c r="I1669" s="8">
        <v>0</v>
      </c>
      <c r="J1669" s="7">
        <v>1932.19</v>
      </c>
      <c r="K1669" s="7">
        <v>120</v>
      </c>
      <c r="L1669" s="7">
        <v>1200</v>
      </c>
      <c r="M1669" s="7">
        <v>39.119999999999997</v>
      </c>
    </row>
    <row r="1670" spans="2:13" x14ac:dyDescent="0.3">
      <c r="B1670" s="5">
        <v>45444</v>
      </c>
      <c r="C1670" s="4" t="s">
        <v>44</v>
      </c>
      <c r="D1670" s="4" t="s">
        <v>42</v>
      </c>
      <c r="E1670" s="4" t="s">
        <v>22</v>
      </c>
      <c r="F1670" s="4" t="s">
        <v>17</v>
      </c>
      <c r="G1670" s="6">
        <v>13</v>
      </c>
      <c r="H1670" s="7">
        <v>204</v>
      </c>
      <c r="I1670" s="8">
        <v>0.01</v>
      </c>
      <c r="J1670" s="7">
        <v>2946.5</v>
      </c>
      <c r="K1670" s="7">
        <v>120.6</v>
      </c>
      <c r="L1670" s="7">
        <v>1567.8</v>
      </c>
      <c r="M1670" s="7">
        <v>127.49</v>
      </c>
    </row>
    <row r="1671" spans="2:13" x14ac:dyDescent="0.3">
      <c r="B1671" s="5">
        <v>45444</v>
      </c>
      <c r="C1671" s="4" t="s">
        <v>44</v>
      </c>
      <c r="D1671" s="4" t="s">
        <v>42</v>
      </c>
      <c r="E1671" s="4" t="s">
        <v>22</v>
      </c>
      <c r="F1671" s="4" t="s">
        <v>18</v>
      </c>
      <c r="G1671" s="6">
        <v>5</v>
      </c>
      <c r="H1671" s="7">
        <v>204</v>
      </c>
      <c r="I1671" s="8">
        <v>0</v>
      </c>
      <c r="J1671" s="7">
        <v>1141.26</v>
      </c>
      <c r="K1671" s="7">
        <v>120.36</v>
      </c>
      <c r="L1671" s="7">
        <v>601.79999999999995</v>
      </c>
      <c r="M1671" s="7">
        <v>57.89</v>
      </c>
    </row>
    <row r="1672" spans="2:13" x14ac:dyDescent="0.3">
      <c r="B1672" s="5">
        <v>45444</v>
      </c>
      <c r="C1672" s="4" t="s">
        <v>44</v>
      </c>
      <c r="D1672" s="4" t="s">
        <v>42</v>
      </c>
      <c r="E1672" s="4" t="s">
        <v>22</v>
      </c>
      <c r="F1672" s="4" t="s">
        <v>19</v>
      </c>
      <c r="G1672" s="6">
        <v>5</v>
      </c>
      <c r="H1672" s="7">
        <v>204</v>
      </c>
      <c r="I1672" s="8">
        <v>0.01</v>
      </c>
      <c r="J1672" s="7">
        <v>1126.42</v>
      </c>
      <c r="K1672" s="7">
        <v>120.36</v>
      </c>
      <c r="L1672" s="7">
        <v>601.79999999999995</v>
      </c>
      <c r="M1672" s="7">
        <v>61.94</v>
      </c>
    </row>
    <row r="1673" spans="2:13" x14ac:dyDescent="0.3">
      <c r="B1673" s="5">
        <v>45444</v>
      </c>
      <c r="C1673" s="4" t="s">
        <v>45</v>
      </c>
      <c r="D1673" s="4" t="s">
        <v>42</v>
      </c>
      <c r="E1673" s="4" t="s">
        <v>16</v>
      </c>
      <c r="F1673" s="4" t="s">
        <v>17</v>
      </c>
      <c r="G1673" s="6">
        <v>127</v>
      </c>
      <c r="H1673" s="7">
        <v>96</v>
      </c>
      <c r="I1673" s="8">
        <v>0.01</v>
      </c>
      <c r="J1673" s="7">
        <v>12009.44</v>
      </c>
      <c r="K1673" s="7">
        <v>54.72</v>
      </c>
      <c r="L1673" s="7">
        <v>6949.44</v>
      </c>
      <c r="M1673" s="7">
        <v>203.81</v>
      </c>
    </row>
    <row r="1674" spans="2:13" x14ac:dyDescent="0.3">
      <c r="B1674" s="5">
        <v>45444</v>
      </c>
      <c r="C1674" s="4" t="s">
        <v>45</v>
      </c>
      <c r="D1674" s="4" t="s">
        <v>42</v>
      </c>
      <c r="E1674" s="4" t="s">
        <v>16</v>
      </c>
      <c r="F1674" s="4" t="s">
        <v>18</v>
      </c>
      <c r="G1674" s="6">
        <v>47</v>
      </c>
      <c r="H1674" s="7">
        <v>96</v>
      </c>
      <c r="I1674" s="8">
        <v>0.01</v>
      </c>
      <c r="J1674" s="7">
        <v>4435.53</v>
      </c>
      <c r="K1674" s="7">
        <v>54.83</v>
      </c>
      <c r="L1674" s="7">
        <v>2577.0100000000002</v>
      </c>
      <c r="M1674" s="7">
        <v>158.36000000000001</v>
      </c>
    </row>
    <row r="1675" spans="2:13" x14ac:dyDescent="0.3">
      <c r="B1675" s="5">
        <v>45444</v>
      </c>
      <c r="C1675" s="4" t="s">
        <v>45</v>
      </c>
      <c r="D1675" s="4" t="s">
        <v>42</v>
      </c>
      <c r="E1675" s="4" t="s">
        <v>16</v>
      </c>
      <c r="F1675" s="4" t="s">
        <v>19</v>
      </c>
      <c r="G1675" s="6">
        <v>45</v>
      </c>
      <c r="H1675" s="7">
        <v>96</v>
      </c>
      <c r="I1675" s="8">
        <v>0.01</v>
      </c>
      <c r="J1675" s="7">
        <v>4272.43</v>
      </c>
      <c r="K1675" s="7">
        <v>54.61</v>
      </c>
      <c r="L1675" s="7">
        <v>2457.4499999999998</v>
      </c>
      <c r="M1675" s="7">
        <v>172.69</v>
      </c>
    </row>
    <row r="1676" spans="2:13" x14ac:dyDescent="0.3">
      <c r="B1676" s="5">
        <v>45444</v>
      </c>
      <c r="C1676" s="4" t="s">
        <v>45</v>
      </c>
      <c r="D1676" s="4" t="s">
        <v>42</v>
      </c>
      <c r="E1676" s="4" t="s">
        <v>20</v>
      </c>
      <c r="F1676" s="4" t="s">
        <v>17</v>
      </c>
      <c r="G1676" s="6">
        <v>86</v>
      </c>
      <c r="H1676" s="7">
        <v>96</v>
      </c>
      <c r="I1676" s="8">
        <v>0.04</v>
      </c>
      <c r="J1676" s="7">
        <v>7003.73</v>
      </c>
      <c r="K1676" s="7">
        <v>54.88</v>
      </c>
      <c r="L1676" s="7">
        <v>4719.68</v>
      </c>
      <c r="M1676" s="7">
        <v>140.35</v>
      </c>
    </row>
    <row r="1677" spans="2:13" x14ac:dyDescent="0.3">
      <c r="B1677" s="5">
        <v>45444</v>
      </c>
      <c r="C1677" s="4" t="s">
        <v>45</v>
      </c>
      <c r="D1677" s="4" t="s">
        <v>42</v>
      </c>
      <c r="E1677" s="4" t="s">
        <v>20</v>
      </c>
      <c r="F1677" s="4" t="s">
        <v>18</v>
      </c>
      <c r="G1677" s="6">
        <v>31</v>
      </c>
      <c r="H1677" s="7">
        <v>96</v>
      </c>
      <c r="I1677" s="8">
        <v>0.04</v>
      </c>
      <c r="J1677" s="7">
        <v>2524.4</v>
      </c>
      <c r="K1677" s="7">
        <v>54.61</v>
      </c>
      <c r="L1677" s="7">
        <v>1692.91</v>
      </c>
      <c r="M1677" s="7">
        <v>107.3</v>
      </c>
    </row>
    <row r="1678" spans="2:13" x14ac:dyDescent="0.3">
      <c r="B1678" s="5">
        <v>45444</v>
      </c>
      <c r="C1678" s="4" t="s">
        <v>45</v>
      </c>
      <c r="D1678" s="4" t="s">
        <v>42</v>
      </c>
      <c r="E1678" s="4" t="s">
        <v>20</v>
      </c>
      <c r="F1678" s="4" t="s">
        <v>19</v>
      </c>
      <c r="G1678" s="6">
        <v>31</v>
      </c>
      <c r="H1678" s="7">
        <v>96</v>
      </c>
      <c r="I1678" s="8">
        <v>0.01</v>
      </c>
      <c r="J1678" s="7">
        <v>2582.25</v>
      </c>
      <c r="K1678" s="7">
        <v>54.56</v>
      </c>
      <c r="L1678" s="7">
        <v>1691.36</v>
      </c>
      <c r="M1678" s="7">
        <v>123.08</v>
      </c>
    </row>
    <row r="1679" spans="2:13" x14ac:dyDescent="0.3">
      <c r="B1679" s="5">
        <v>45444</v>
      </c>
      <c r="C1679" s="4" t="s">
        <v>45</v>
      </c>
      <c r="D1679" s="4" t="s">
        <v>42</v>
      </c>
      <c r="E1679" s="4" t="s">
        <v>21</v>
      </c>
      <c r="F1679" s="4" t="s">
        <v>17</v>
      </c>
      <c r="G1679" s="6">
        <v>53</v>
      </c>
      <c r="H1679" s="7">
        <v>96</v>
      </c>
      <c r="I1679" s="8">
        <v>0.01</v>
      </c>
      <c r="J1679" s="7">
        <v>4809.26</v>
      </c>
      <c r="K1679" s="7">
        <v>54.88</v>
      </c>
      <c r="L1679" s="7">
        <v>2908.64</v>
      </c>
      <c r="M1679" s="7">
        <v>87.26</v>
      </c>
    </row>
    <row r="1680" spans="2:13" x14ac:dyDescent="0.3">
      <c r="B1680" s="5">
        <v>45444</v>
      </c>
      <c r="C1680" s="4" t="s">
        <v>45</v>
      </c>
      <c r="D1680" s="4" t="s">
        <v>42</v>
      </c>
      <c r="E1680" s="4" t="s">
        <v>21</v>
      </c>
      <c r="F1680" s="4" t="s">
        <v>18</v>
      </c>
      <c r="G1680" s="6">
        <v>19</v>
      </c>
      <c r="H1680" s="7">
        <v>96</v>
      </c>
      <c r="I1680" s="8">
        <v>0</v>
      </c>
      <c r="J1680" s="7">
        <v>1731.05</v>
      </c>
      <c r="K1680" s="7">
        <v>54.83</v>
      </c>
      <c r="L1680" s="7">
        <v>1041.77</v>
      </c>
      <c r="M1680" s="7">
        <v>65.38</v>
      </c>
    </row>
    <row r="1681" spans="2:13" x14ac:dyDescent="0.3">
      <c r="B1681" s="5">
        <v>45444</v>
      </c>
      <c r="C1681" s="4" t="s">
        <v>45</v>
      </c>
      <c r="D1681" s="4" t="s">
        <v>42</v>
      </c>
      <c r="E1681" s="4" t="s">
        <v>21</v>
      </c>
      <c r="F1681" s="4" t="s">
        <v>19</v>
      </c>
      <c r="G1681" s="6">
        <v>18</v>
      </c>
      <c r="H1681" s="7">
        <v>96</v>
      </c>
      <c r="I1681" s="8">
        <v>0.01</v>
      </c>
      <c r="J1681" s="7">
        <v>1625.2</v>
      </c>
      <c r="K1681" s="7">
        <v>54.61</v>
      </c>
      <c r="L1681" s="7">
        <v>982.98</v>
      </c>
      <c r="M1681" s="7">
        <v>69.22</v>
      </c>
    </row>
    <row r="1682" spans="2:13" x14ac:dyDescent="0.3">
      <c r="B1682" s="5">
        <v>45444</v>
      </c>
      <c r="C1682" s="4" t="s">
        <v>45</v>
      </c>
      <c r="D1682" s="4" t="s">
        <v>42</v>
      </c>
      <c r="E1682" s="4" t="s">
        <v>22</v>
      </c>
      <c r="F1682" s="4" t="s">
        <v>17</v>
      </c>
      <c r="G1682" s="6">
        <v>23</v>
      </c>
      <c r="H1682" s="7">
        <v>96</v>
      </c>
      <c r="I1682" s="8">
        <v>0</v>
      </c>
      <c r="J1682" s="7">
        <v>2477.91</v>
      </c>
      <c r="K1682" s="7">
        <v>54.56</v>
      </c>
      <c r="L1682" s="7">
        <v>1254.8800000000001</v>
      </c>
      <c r="M1682" s="7">
        <v>227.65</v>
      </c>
    </row>
    <row r="1683" spans="2:13" x14ac:dyDescent="0.3">
      <c r="B1683" s="5">
        <v>45444</v>
      </c>
      <c r="C1683" s="4" t="s">
        <v>45</v>
      </c>
      <c r="D1683" s="4" t="s">
        <v>42</v>
      </c>
      <c r="E1683" s="4" t="s">
        <v>22</v>
      </c>
      <c r="F1683" s="4" t="s">
        <v>18</v>
      </c>
      <c r="G1683" s="6">
        <v>8</v>
      </c>
      <c r="H1683" s="7">
        <v>96</v>
      </c>
      <c r="I1683" s="8">
        <v>0</v>
      </c>
      <c r="J1683" s="7">
        <v>861.88</v>
      </c>
      <c r="K1683" s="7">
        <v>54.61</v>
      </c>
      <c r="L1683" s="7">
        <v>436.88</v>
      </c>
      <c r="M1683" s="7">
        <v>96.15</v>
      </c>
    </row>
    <row r="1684" spans="2:13" x14ac:dyDescent="0.3">
      <c r="B1684" s="5">
        <v>45444</v>
      </c>
      <c r="C1684" s="4" t="s">
        <v>45</v>
      </c>
      <c r="D1684" s="4" t="s">
        <v>42</v>
      </c>
      <c r="E1684" s="4" t="s">
        <v>22</v>
      </c>
      <c r="F1684" s="4" t="s">
        <v>19</v>
      </c>
      <c r="G1684" s="6">
        <v>8</v>
      </c>
      <c r="H1684" s="7">
        <v>96</v>
      </c>
      <c r="I1684" s="8">
        <v>0.01</v>
      </c>
      <c r="J1684" s="7">
        <v>851.56</v>
      </c>
      <c r="K1684" s="7">
        <v>54.67</v>
      </c>
      <c r="L1684" s="7">
        <v>437.36</v>
      </c>
      <c r="M1684" s="7">
        <v>99</v>
      </c>
    </row>
    <row r="1685" spans="2:13" x14ac:dyDescent="0.3">
      <c r="B1685" s="5">
        <v>45444</v>
      </c>
      <c r="C1685" s="4" t="s">
        <v>46</v>
      </c>
      <c r="D1685" s="4" t="s">
        <v>47</v>
      </c>
      <c r="E1685" s="4" t="s">
        <v>16</v>
      </c>
      <c r="F1685" s="4" t="s">
        <v>17</v>
      </c>
      <c r="G1685" s="6">
        <v>208</v>
      </c>
      <c r="H1685" s="7">
        <v>142</v>
      </c>
      <c r="I1685" s="8">
        <v>0.01</v>
      </c>
      <c r="J1685" s="7">
        <v>29181.57</v>
      </c>
      <c r="K1685" s="7">
        <v>87.78</v>
      </c>
      <c r="L1685" s="7">
        <v>18258.240000000002</v>
      </c>
      <c r="M1685" s="7">
        <v>335.8</v>
      </c>
    </row>
    <row r="1686" spans="2:13" x14ac:dyDescent="0.3">
      <c r="B1686" s="5">
        <v>45444</v>
      </c>
      <c r="C1686" s="4" t="s">
        <v>46</v>
      </c>
      <c r="D1686" s="4" t="s">
        <v>47</v>
      </c>
      <c r="E1686" s="4" t="s">
        <v>16</v>
      </c>
      <c r="F1686" s="4" t="s">
        <v>18</v>
      </c>
      <c r="G1686" s="6">
        <v>71</v>
      </c>
      <c r="H1686" s="7">
        <v>142</v>
      </c>
      <c r="I1686" s="8">
        <v>0.01</v>
      </c>
      <c r="J1686" s="7">
        <v>9950.93</v>
      </c>
      <c r="K1686" s="7">
        <v>87.78</v>
      </c>
      <c r="L1686" s="7">
        <v>6232.38</v>
      </c>
      <c r="M1686" s="7">
        <v>241.4</v>
      </c>
    </row>
    <row r="1687" spans="2:13" x14ac:dyDescent="0.3">
      <c r="B1687" s="5">
        <v>45444</v>
      </c>
      <c r="C1687" s="4" t="s">
        <v>46</v>
      </c>
      <c r="D1687" s="4" t="s">
        <v>47</v>
      </c>
      <c r="E1687" s="4" t="s">
        <v>16</v>
      </c>
      <c r="F1687" s="4" t="s">
        <v>19</v>
      </c>
      <c r="G1687" s="6">
        <v>76</v>
      </c>
      <c r="H1687" s="7">
        <v>142</v>
      </c>
      <c r="I1687" s="8">
        <v>0.01</v>
      </c>
      <c r="J1687" s="7">
        <v>10695.07</v>
      </c>
      <c r="K1687" s="7">
        <v>88.04</v>
      </c>
      <c r="L1687" s="7">
        <v>6691.04</v>
      </c>
      <c r="M1687" s="7">
        <v>303.22000000000003</v>
      </c>
    </row>
    <row r="1688" spans="2:13" x14ac:dyDescent="0.3">
      <c r="B1688" s="5">
        <v>45444</v>
      </c>
      <c r="C1688" s="4" t="s">
        <v>46</v>
      </c>
      <c r="D1688" s="4" t="s">
        <v>47</v>
      </c>
      <c r="E1688" s="4" t="s">
        <v>20</v>
      </c>
      <c r="F1688" s="4" t="s">
        <v>17</v>
      </c>
      <c r="G1688" s="6">
        <v>135</v>
      </c>
      <c r="H1688" s="7">
        <v>142</v>
      </c>
      <c r="I1688" s="8">
        <v>0.03</v>
      </c>
      <c r="J1688" s="7">
        <v>16395.09</v>
      </c>
      <c r="K1688" s="7">
        <v>87.95</v>
      </c>
      <c r="L1688" s="7">
        <v>11873.25</v>
      </c>
      <c r="M1688" s="7">
        <v>216.65</v>
      </c>
    </row>
    <row r="1689" spans="2:13" x14ac:dyDescent="0.3">
      <c r="B1689" s="5">
        <v>45444</v>
      </c>
      <c r="C1689" s="4" t="s">
        <v>46</v>
      </c>
      <c r="D1689" s="4" t="s">
        <v>47</v>
      </c>
      <c r="E1689" s="4" t="s">
        <v>20</v>
      </c>
      <c r="F1689" s="4" t="s">
        <v>18</v>
      </c>
      <c r="G1689" s="6">
        <v>50</v>
      </c>
      <c r="H1689" s="7">
        <v>142</v>
      </c>
      <c r="I1689" s="8">
        <v>0.03</v>
      </c>
      <c r="J1689" s="7">
        <v>6066.81</v>
      </c>
      <c r="K1689" s="7">
        <v>87.78</v>
      </c>
      <c r="L1689" s="7">
        <v>4389</v>
      </c>
      <c r="M1689" s="7">
        <v>167.28</v>
      </c>
    </row>
    <row r="1690" spans="2:13" x14ac:dyDescent="0.3">
      <c r="B1690" s="5">
        <v>45444</v>
      </c>
      <c r="C1690" s="4" t="s">
        <v>46</v>
      </c>
      <c r="D1690" s="4" t="s">
        <v>47</v>
      </c>
      <c r="E1690" s="4" t="s">
        <v>20</v>
      </c>
      <c r="F1690" s="4" t="s">
        <v>19</v>
      </c>
      <c r="G1690" s="6">
        <v>49</v>
      </c>
      <c r="H1690" s="7">
        <v>142</v>
      </c>
      <c r="I1690" s="8">
        <v>0.02</v>
      </c>
      <c r="J1690" s="7">
        <v>6006.81</v>
      </c>
      <c r="K1690" s="7">
        <v>88.3</v>
      </c>
      <c r="L1690" s="7">
        <v>4326.7</v>
      </c>
      <c r="M1690" s="7">
        <v>190.53</v>
      </c>
    </row>
    <row r="1691" spans="2:13" x14ac:dyDescent="0.3">
      <c r="B1691" s="5">
        <v>45444</v>
      </c>
      <c r="C1691" s="4" t="s">
        <v>46</v>
      </c>
      <c r="D1691" s="4" t="s">
        <v>47</v>
      </c>
      <c r="E1691" s="4" t="s">
        <v>21</v>
      </c>
      <c r="F1691" s="4" t="s">
        <v>17</v>
      </c>
      <c r="G1691" s="6">
        <v>86</v>
      </c>
      <c r="H1691" s="7">
        <v>142</v>
      </c>
      <c r="I1691" s="8">
        <v>0.01</v>
      </c>
      <c r="J1691" s="7">
        <v>11474.11</v>
      </c>
      <c r="K1691" s="7">
        <v>88.22</v>
      </c>
      <c r="L1691" s="7">
        <v>7586.92</v>
      </c>
      <c r="M1691" s="7">
        <v>136.77000000000001</v>
      </c>
    </row>
    <row r="1692" spans="2:13" x14ac:dyDescent="0.3">
      <c r="B1692" s="5">
        <v>45444</v>
      </c>
      <c r="C1692" s="4" t="s">
        <v>46</v>
      </c>
      <c r="D1692" s="4" t="s">
        <v>47</v>
      </c>
      <c r="E1692" s="4" t="s">
        <v>21</v>
      </c>
      <c r="F1692" s="4" t="s">
        <v>18</v>
      </c>
      <c r="G1692" s="6">
        <v>29</v>
      </c>
      <c r="H1692" s="7">
        <v>142</v>
      </c>
      <c r="I1692" s="8">
        <v>0.01</v>
      </c>
      <c r="J1692" s="7">
        <v>3896.4</v>
      </c>
      <c r="K1692" s="7">
        <v>88.13</v>
      </c>
      <c r="L1692" s="7">
        <v>2555.77</v>
      </c>
      <c r="M1692" s="7">
        <v>100.37</v>
      </c>
    </row>
    <row r="1693" spans="2:13" x14ac:dyDescent="0.3">
      <c r="B1693" s="5">
        <v>45444</v>
      </c>
      <c r="C1693" s="4" t="s">
        <v>46</v>
      </c>
      <c r="D1693" s="4" t="s">
        <v>47</v>
      </c>
      <c r="E1693" s="4" t="s">
        <v>21</v>
      </c>
      <c r="F1693" s="4" t="s">
        <v>19</v>
      </c>
      <c r="G1693" s="6">
        <v>30</v>
      </c>
      <c r="H1693" s="7">
        <v>142</v>
      </c>
      <c r="I1693" s="8">
        <v>0</v>
      </c>
      <c r="J1693" s="7">
        <v>4030.82</v>
      </c>
      <c r="K1693" s="7">
        <v>88.3</v>
      </c>
      <c r="L1693" s="7">
        <v>2649</v>
      </c>
      <c r="M1693" s="7">
        <v>114.66</v>
      </c>
    </row>
    <row r="1694" spans="2:13" x14ac:dyDescent="0.3">
      <c r="B1694" s="5">
        <v>45444</v>
      </c>
      <c r="C1694" s="4" t="s">
        <v>46</v>
      </c>
      <c r="D1694" s="4" t="s">
        <v>47</v>
      </c>
      <c r="E1694" s="4" t="s">
        <v>22</v>
      </c>
      <c r="F1694" s="4" t="s">
        <v>17</v>
      </c>
      <c r="G1694" s="6">
        <v>38</v>
      </c>
      <c r="H1694" s="7">
        <v>142</v>
      </c>
      <c r="I1694" s="8">
        <v>0.01</v>
      </c>
      <c r="J1694" s="7">
        <v>5989</v>
      </c>
      <c r="K1694" s="7">
        <v>88.04</v>
      </c>
      <c r="L1694" s="7">
        <v>3345.52</v>
      </c>
      <c r="M1694" s="7">
        <v>386.87</v>
      </c>
    </row>
    <row r="1695" spans="2:13" x14ac:dyDescent="0.3">
      <c r="B1695" s="5">
        <v>45444</v>
      </c>
      <c r="C1695" s="4" t="s">
        <v>46</v>
      </c>
      <c r="D1695" s="4" t="s">
        <v>47</v>
      </c>
      <c r="E1695" s="4" t="s">
        <v>22</v>
      </c>
      <c r="F1695" s="4" t="s">
        <v>18</v>
      </c>
      <c r="G1695" s="6">
        <v>13</v>
      </c>
      <c r="H1695" s="7">
        <v>142</v>
      </c>
      <c r="I1695" s="8">
        <v>0</v>
      </c>
      <c r="J1695" s="7">
        <v>2061.3200000000002</v>
      </c>
      <c r="K1695" s="7">
        <v>88.13</v>
      </c>
      <c r="L1695" s="7">
        <v>1145.69</v>
      </c>
      <c r="M1695" s="7">
        <v>156.09</v>
      </c>
    </row>
    <row r="1696" spans="2:13" x14ac:dyDescent="0.3">
      <c r="B1696" s="5">
        <v>45444</v>
      </c>
      <c r="C1696" s="4" t="s">
        <v>46</v>
      </c>
      <c r="D1696" s="4" t="s">
        <v>47</v>
      </c>
      <c r="E1696" s="4" t="s">
        <v>22</v>
      </c>
      <c r="F1696" s="4" t="s">
        <v>19</v>
      </c>
      <c r="G1696" s="6">
        <v>14</v>
      </c>
      <c r="H1696" s="7">
        <v>142</v>
      </c>
      <c r="I1696" s="8">
        <v>0.01</v>
      </c>
      <c r="J1696" s="7">
        <v>2197.5500000000002</v>
      </c>
      <c r="K1696" s="7">
        <v>87.95</v>
      </c>
      <c r="L1696" s="7">
        <v>1231.3</v>
      </c>
      <c r="M1696" s="7">
        <v>177.25</v>
      </c>
    </row>
    <row r="1697" spans="2:13" x14ac:dyDescent="0.3">
      <c r="B1697" s="5">
        <v>45444</v>
      </c>
      <c r="C1697" s="4" t="s">
        <v>48</v>
      </c>
      <c r="D1697" s="4" t="s">
        <v>47</v>
      </c>
      <c r="E1697" s="4" t="s">
        <v>16</v>
      </c>
      <c r="F1697" s="4" t="s">
        <v>17</v>
      </c>
      <c r="G1697" s="6">
        <v>176</v>
      </c>
      <c r="H1697" s="7">
        <v>118</v>
      </c>
      <c r="I1697" s="8">
        <v>0</v>
      </c>
      <c r="J1697" s="7">
        <v>20705.740000000002</v>
      </c>
      <c r="K1697" s="7">
        <v>72.5</v>
      </c>
      <c r="L1697" s="7">
        <v>12760</v>
      </c>
      <c r="M1697" s="7">
        <v>279.91000000000003</v>
      </c>
    </row>
    <row r="1698" spans="2:13" x14ac:dyDescent="0.3">
      <c r="B1698" s="5">
        <v>45444</v>
      </c>
      <c r="C1698" s="4" t="s">
        <v>48</v>
      </c>
      <c r="D1698" s="4" t="s">
        <v>47</v>
      </c>
      <c r="E1698" s="4" t="s">
        <v>16</v>
      </c>
      <c r="F1698" s="4" t="s">
        <v>18</v>
      </c>
      <c r="G1698" s="6">
        <v>65</v>
      </c>
      <c r="H1698" s="7">
        <v>118</v>
      </c>
      <c r="I1698" s="8">
        <v>0.01</v>
      </c>
      <c r="J1698" s="7">
        <v>7593.46</v>
      </c>
      <c r="K1698" s="7">
        <v>72.349999999999994</v>
      </c>
      <c r="L1698" s="7">
        <v>4702.75</v>
      </c>
      <c r="M1698" s="7">
        <v>214.37</v>
      </c>
    </row>
    <row r="1699" spans="2:13" x14ac:dyDescent="0.3">
      <c r="B1699" s="5">
        <v>45444</v>
      </c>
      <c r="C1699" s="4" t="s">
        <v>48</v>
      </c>
      <c r="D1699" s="4" t="s">
        <v>47</v>
      </c>
      <c r="E1699" s="4" t="s">
        <v>16</v>
      </c>
      <c r="F1699" s="4" t="s">
        <v>19</v>
      </c>
      <c r="G1699" s="6">
        <v>65</v>
      </c>
      <c r="H1699" s="7">
        <v>118</v>
      </c>
      <c r="I1699" s="8">
        <v>0.01</v>
      </c>
      <c r="J1699" s="7">
        <v>7600.97</v>
      </c>
      <c r="K1699" s="7">
        <v>72.5</v>
      </c>
      <c r="L1699" s="7">
        <v>4712.5</v>
      </c>
      <c r="M1699" s="7">
        <v>252.74</v>
      </c>
    </row>
    <row r="1700" spans="2:13" x14ac:dyDescent="0.3">
      <c r="B1700" s="5">
        <v>45444</v>
      </c>
      <c r="C1700" s="4" t="s">
        <v>48</v>
      </c>
      <c r="D1700" s="4" t="s">
        <v>47</v>
      </c>
      <c r="E1700" s="4" t="s">
        <v>20</v>
      </c>
      <c r="F1700" s="4" t="s">
        <v>17</v>
      </c>
      <c r="G1700" s="6">
        <v>114</v>
      </c>
      <c r="H1700" s="7">
        <v>118</v>
      </c>
      <c r="I1700" s="8">
        <v>0.02</v>
      </c>
      <c r="J1700" s="7">
        <v>11518.99</v>
      </c>
      <c r="K1700" s="7">
        <v>72.790000000000006</v>
      </c>
      <c r="L1700" s="7">
        <v>8298.06</v>
      </c>
      <c r="M1700" s="7">
        <v>183.68</v>
      </c>
    </row>
    <row r="1701" spans="2:13" x14ac:dyDescent="0.3">
      <c r="B1701" s="5">
        <v>45444</v>
      </c>
      <c r="C1701" s="4" t="s">
        <v>48</v>
      </c>
      <c r="D1701" s="4" t="s">
        <v>47</v>
      </c>
      <c r="E1701" s="4" t="s">
        <v>20</v>
      </c>
      <c r="F1701" s="4" t="s">
        <v>18</v>
      </c>
      <c r="G1701" s="6">
        <v>41</v>
      </c>
      <c r="H1701" s="7">
        <v>118</v>
      </c>
      <c r="I1701" s="8">
        <v>0.01</v>
      </c>
      <c r="J1701" s="7">
        <v>4189.4399999999996</v>
      </c>
      <c r="K1701" s="7">
        <v>72.64</v>
      </c>
      <c r="L1701" s="7">
        <v>2978.24</v>
      </c>
      <c r="M1701" s="7">
        <v>143.44</v>
      </c>
    </row>
    <row r="1702" spans="2:13" x14ac:dyDescent="0.3">
      <c r="B1702" s="5">
        <v>45444</v>
      </c>
      <c r="C1702" s="4" t="s">
        <v>48</v>
      </c>
      <c r="D1702" s="4" t="s">
        <v>47</v>
      </c>
      <c r="E1702" s="4" t="s">
        <v>20</v>
      </c>
      <c r="F1702" s="4" t="s">
        <v>19</v>
      </c>
      <c r="G1702" s="6">
        <v>41</v>
      </c>
      <c r="H1702" s="7">
        <v>118</v>
      </c>
      <c r="I1702" s="8">
        <v>0</v>
      </c>
      <c r="J1702" s="7">
        <v>4261.7</v>
      </c>
      <c r="K1702" s="7">
        <v>72.5</v>
      </c>
      <c r="L1702" s="7">
        <v>2972.5</v>
      </c>
      <c r="M1702" s="7">
        <v>164.22</v>
      </c>
    </row>
    <row r="1703" spans="2:13" x14ac:dyDescent="0.3">
      <c r="B1703" s="5">
        <v>45444</v>
      </c>
      <c r="C1703" s="4" t="s">
        <v>48</v>
      </c>
      <c r="D1703" s="4" t="s">
        <v>47</v>
      </c>
      <c r="E1703" s="4" t="s">
        <v>21</v>
      </c>
      <c r="F1703" s="4" t="s">
        <v>17</v>
      </c>
      <c r="G1703" s="6">
        <v>74</v>
      </c>
      <c r="H1703" s="7">
        <v>118</v>
      </c>
      <c r="I1703" s="8">
        <v>0.01</v>
      </c>
      <c r="J1703" s="7">
        <v>8253.8700000000008</v>
      </c>
      <c r="K1703" s="7">
        <v>72.569999999999993</v>
      </c>
      <c r="L1703" s="7">
        <v>5370.18</v>
      </c>
      <c r="M1703" s="7">
        <v>118.16</v>
      </c>
    </row>
    <row r="1704" spans="2:13" x14ac:dyDescent="0.3">
      <c r="B1704" s="5">
        <v>45444</v>
      </c>
      <c r="C1704" s="4" t="s">
        <v>48</v>
      </c>
      <c r="D1704" s="4" t="s">
        <v>47</v>
      </c>
      <c r="E1704" s="4" t="s">
        <v>21</v>
      </c>
      <c r="F1704" s="4" t="s">
        <v>18</v>
      </c>
      <c r="G1704" s="6">
        <v>25</v>
      </c>
      <c r="H1704" s="7">
        <v>118</v>
      </c>
      <c r="I1704" s="8">
        <v>0</v>
      </c>
      <c r="J1704" s="7">
        <v>2791.29</v>
      </c>
      <c r="K1704" s="7">
        <v>72.42</v>
      </c>
      <c r="L1704" s="7">
        <v>1810.5</v>
      </c>
      <c r="M1704" s="7">
        <v>84.15</v>
      </c>
    </row>
    <row r="1705" spans="2:13" x14ac:dyDescent="0.3">
      <c r="B1705" s="5">
        <v>45444</v>
      </c>
      <c r="C1705" s="4" t="s">
        <v>48</v>
      </c>
      <c r="D1705" s="4" t="s">
        <v>47</v>
      </c>
      <c r="E1705" s="4" t="s">
        <v>21</v>
      </c>
      <c r="F1705" s="4" t="s">
        <v>19</v>
      </c>
      <c r="G1705" s="6">
        <v>25</v>
      </c>
      <c r="H1705" s="7">
        <v>118</v>
      </c>
      <c r="I1705" s="8">
        <v>0.01</v>
      </c>
      <c r="J1705" s="7">
        <v>2763.3</v>
      </c>
      <c r="K1705" s="7">
        <v>72.349999999999994</v>
      </c>
      <c r="L1705" s="7">
        <v>1808.75</v>
      </c>
      <c r="M1705" s="7">
        <v>96.43</v>
      </c>
    </row>
    <row r="1706" spans="2:13" x14ac:dyDescent="0.3">
      <c r="B1706" s="5">
        <v>45444</v>
      </c>
      <c r="C1706" s="4" t="s">
        <v>48</v>
      </c>
      <c r="D1706" s="4" t="s">
        <v>47</v>
      </c>
      <c r="E1706" s="4" t="s">
        <v>22</v>
      </c>
      <c r="F1706" s="4" t="s">
        <v>17</v>
      </c>
      <c r="G1706" s="6">
        <v>32</v>
      </c>
      <c r="H1706" s="7">
        <v>118</v>
      </c>
      <c r="I1706" s="8">
        <v>0</v>
      </c>
      <c r="J1706" s="7">
        <v>4224.8900000000003</v>
      </c>
      <c r="K1706" s="7">
        <v>72.569999999999993</v>
      </c>
      <c r="L1706" s="7">
        <v>2322.2399999999998</v>
      </c>
      <c r="M1706" s="7">
        <v>325.45999999999998</v>
      </c>
    </row>
    <row r="1707" spans="2:13" x14ac:dyDescent="0.3">
      <c r="B1707" s="5">
        <v>45444</v>
      </c>
      <c r="C1707" s="4" t="s">
        <v>48</v>
      </c>
      <c r="D1707" s="4" t="s">
        <v>47</v>
      </c>
      <c r="E1707" s="4" t="s">
        <v>22</v>
      </c>
      <c r="F1707" s="4" t="s">
        <v>18</v>
      </c>
      <c r="G1707" s="6">
        <v>11</v>
      </c>
      <c r="H1707" s="7">
        <v>118</v>
      </c>
      <c r="I1707" s="8">
        <v>0.01</v>
      </c>
      <c r="J1707" s="7">
        <v>1436.36</v>
      </c>
      <c r="K1707" s="7">
        <v>72.5</v>
      </c>
      <c r="L1707" s="7">
        <v>797.5</v>
      </c>
      <c r="M1707" s="7">
        <v>133.65</v>
      </c>
    </row>
    <row r="1708" spans="2:13" x14ac:dyDescent="0.3">
      <c r="B1708" s="5">
        <v>45444</v>
      </c>
      <c r="C1708" s="4" t="s">
        <v>48</v>
      </c>
      <c r="D1708" s="4" t="s">
        <v>47</v>
      </c>
      <c r="E1708" s="4" t="s">
        <v>22</v>
      </c>
      <c r="F1708" s="4" t="s">
        <v>19</v>
      </c>
      <c r="G1708" s="6">
        <v>12</v>
      </c>
      <c r="H1708" s="7">
        <v>118</v>
      </c>
      <c r="I1708" s="8">
        <v>0.01</v>
      </c>
      <c r="J1708" s="7">
        <v>1576.4</v>
      </c>
      <c r="K1708" s="7">
        <v>72.42</v>
      </c>
      <c r="L1708" s="7">
        <v>869.04</v>
      </c>
      <c r="M1708" s="7">
        <v>150.29</v>
      </c>
    </row>
    <row r="1709" spans="2:13" x14ac:dyDescent="0.3">
      <c r="B1709" s="5">
        <v>45444</v>
      </c>
      <c r="C1709" s="4" t="s">
        <v>49</v>
      </c>
      <c r="D1709" s="4" t="s">
        <v>47</v>
      </c>
      <c r="E1709" s="4" t="s">
        <v>16</v>
      </c>
      <c r="F1709" s="4" t="s">
        <v>17</v>
      </c>
      <c r="G1709" s="6">
        <v>92</v>
      </c>
      <c r="H1709" s="7">
        <v>236</v>
      </c>
      <c r="I1709" s="8">
        <v>0</v>
      </c>
      <c r="J1709" s="7">
        <v>21733.67</v>
      </c>
      <c r="K1709" s="7">
        <v>148.68</v>
      </c>
      <c r="L1709" s="7">
        <v>13678.56</v>
      </c>
      <c r="M1709" s="7">
        <v>146.02000000000001</v>
      </c>
    </row>
    <row r="1710" spans="2:13" x14ac:dyDescent="0.3">
      <c r="B1710" s="5">
        <v>45444</v>
      </c>
      <c r="C1710" s="4" t="s">
        <v>49</v>
      </c>
      <c r="D1710" s="4" t="s">
        <v>47</v>
      </c>
      <c r="E1710" s="4" t="s">
        <v>16</v>
      </c>
      <c r="F1710" s="4" t="s">
        <v>18</v>
      </c>
      <c r="G1710" s="6">
        <v>34</v>
      </c>
      <c r="H1710" s="7">
        <v>236</v>
      </c>
      <c r="I1710" s="8">
        <v>0.01</v>
      </c>
      <c r="J1710" s="7">
        <v>7943.45</v>
      </c>
      <c r="K1710" s="7">
        <v>148.83000000000001</v>
      </c>
      <c r="L1710" s="7">
        <v>5060.22</v>
      </c>
      <c r="M1710" s="7">
        <v>117.22</v>
      </c>
    </row>
    <row r="1711" spans="2:13" x14ac:dyDescent="0.3">
      <c r="B1711" s="5">
        <v>45444</v>
      </c>
      <c r="C1711" s="4" t="s">
        <v>49</v>
      </c>
      <c r="D1711" s="4" t="s">
        <v>47</v>
      </c>
      <c r="E1711" s="4" t="s">
        <v>16</v>
      </c>
      <c r="F1711" s="4" t="s">
        <v>19</v>
      </c>
      <c r="G1711" s="6">
        <v>35</v>
      </c>
      <c r="H1711" s="7">
        <v>236</v>
      </c>
      <c r="I1711" s="8">
        <v>0.01</v>
      </c>
      <c r="J1711" s="7">
        <v>8201.82</v>
      </c>
      <c r="K1711" s="7">
        <v>148.38</v>
      </c>
      <c r="L1711" s="7">
        <v>5193.3</v>
      </c>
      <c r="M1711" s="7">
        <v>132.68</v>
      </c>
    </row>
    <row r="1712" spans="2:13" x14ac:dyDescent="0.3">
      <c r="B1712" s="5">
        <v>45444</v>
      </c>
      <c r="C1712" s="4" t="s">
        <v>49</v>
      </c>
      <c r="D1712" s="4" t="s">
        <v>47</v>
      </c>
      <c r="E1712" s="4" t="s">
        <v>20</v>
      </c>
      <c r="F1712" s="4" t="s">
        <v>17</v>
      </c>
      <c r="G1712" s="6">
        <v>60</v>
      </c>
      <c r="H1712" s="7">
        <v>236</v>
      </c>
      <c r="I1712" s="8">
        <v>0</v>
      </c>
      <c r="J1712" s="7">
        <v>12498.13</v>
      </c>
      <c r="K1712" s="7">
        <v>148.53</v>
      </c>
      <c r="L1712" s="7">
        <v>8911.7999999999993</v>
      </c>
      <c r="M1712" s="7">
        <v>94.37</v>
      </c>
    </row>
    <row r="1713" spans="2:13" x14ac:dyDescent="0.3">
      <c r="B1713" s="5">
        <v>45444</v>
      </c>
      <c r="C1713" s="4" t="s">
        <v>49</v>
      </c>
      <c r="D1713" s="4" t="s">
        <v>47</v>
      </c>
      <c r="E1713" s="4" t="s">
        <v>20</v>
      </c>
      <c r="F1713" s="4" t="s">
        <v>18</v>
      </c>
      <c r="G1713" s="6">
        <v>23</v>
      </c>
      <c r="H1713" s="7">
        <v>236</v>
      </c>
      <c r="I1713" s="8">
        <v>0.02</v>
      </c>
      <c r="J1713" s="7">
        <v>4709.42</v>
      </c>
      <c r="K1713" s="7">
        <v>148.53</v>
      </c>
      <c r="L1713" s="7">
        <v>3416.19</v>
      </c>
      <c r="M1713" s="7">
        <v>76.48</v>
      </c>
    </row>
    <row r="1714" spans="2:13" x14ac:dyDescent="0.3">
      <c r="B1714" s="5">
        <v>45444</v>
      </c>
      <c r="C1714" s="4" t="s">
        <v>49</v>
      </c>
      <c r="D1714" s="4" t="s">
        <v>47</v>
      </c>
      <c r="E1714" s="4" t="s">
        <v>20</v>
      </c>
      <c r="F1714" s="4" t="s">
        <v>19</v>
      </c>
      <c r="G1714" s="6">
        <v>23</v>
      </c>
      <c r="H1714" s="7">
        <v>236</v>
      </c>
      <c r="I1714" s="8">
        <v>0.03</v>
      </c>
      <c r="J1714" s="7">
        <v>4614.8100000000004</v>
      </c>
      <c r="K1714" s="7">
        <v>148.68</v>
      </c>
      <c r="L1714" s="7">
        <v>3419.64</v>
      </c>
      <c r="M1714" s="7">
        <v>88.98</v>
      </c>
    </row>
    <row r="1715" spans="2:13" x14ac:dyDescent="0.3">
      <c r="B1715" s="5">
        <v>45444</v>
      </c>
      <c r="C1715" s="4" t="s">
        <v>49</v>
      </c>
      <c r="D1715" s="4" t="s">
        <v>47</v>
      </c>
      <c r="E1715" s="4" t="s">
        <v>21</v>
      </c>
      <c r="F1715" s="4" t="s">
        <v>17</v>
      </c>
      <c r="G1715" s="6">
        <v>37</v>
      </c>
      <c r="H1715" s="7">
        <v>236</v>
      </c>
      <c r="I1715" s="8">
        <v>0.01</v>
      </c>
      <c r="J1715" s="7">
        <v>8187.74</v>
      </c>
      <c r="K1715" s="7">
        <v>148.22999999999999</v>
      </c>
      <c r="L1715" s="7">
        <v>5484.51</v>
      </c>
      <c r="M1715" s="7">
        <v>59.08</v>
      </c>
    </row>
    <row r="1716" spans="2:13" x14ac:dyDescent="0.3">
      <c r="B1716" s="5">
        <v>45444</v>
      </c>
      <c r="C1716" s="4" t="s">
        <v>49</v>
      </c>
      <c r="D1716" s="4" t="s">
        <v>47</v>
      </c>
      <c r="E1716" s="4" t="s">
        <v>21</v>
      </c>
      <c r="F1716" s="4" t="s">
        <v>18</v>
      </c>
      <c r="G1716" s="6">
        <v>14</v>
      </c>
      <c r="H1716" s="7">
        <v>236</v>
      </c>
      <c r="I1716" s="8">
        <v>0.01</v>
      </c>
      <c r="J1716" s="7">
        <v>3113.71</v>
      </c>
      <c r="K1716" s="7">
        <v>149.13</v>
      </c>
      <c r="L1716" s="7">
        <v>2087.8200000000002</v>
      </c>
      <c r="M1716" s="7">
        <v>48.79</v>
      </c>
    </row>
    <row r="1717" spans="2:13" x14ac:dyDescent="0.3">
      <c r="B1717" s="5">
        <v>45444</v>
      </c>
      <c r="C1717" s="4" t="s">
        <v>49</v>
      </c>
      <c r="D1717" s="4" t="s">
        <v>47</v>
      </c>
      <c r="E1717" s="4" t="s">
        <v>21</v>
      </c>
      <c r="F1717" s="4" t="s">
        <v>19</v>
      </c>
      <c r="G1717" s="6">
        <v>14</v>
      </c>
      <c r="H1717" s="7">
        <v>236</v>
      </c>
      <c r="I1717" s="8">
        <v>0.01</v>
      </c>
      <c r="J1717" s="7">
        <v>3116.69</v>
      </c>
      <c r="K1717" s="7">
        <v>148.97999999999999</v>
      </c>
      <c r="L1717" s="7">
        <v>2085.7199999999998</v>
      </c>
      <c r="M1717" s="7">
        <v>54.11</v>
      </c>
    </row>
    <row r="1718" spans="2:13" x14ac:dyDescent="0.3">
      <c r="B1718" s="5">
        <v>45444</v>
      </c>
      <c r="C1718" s="4" t="s">
        <v>49</v>
      </c>
      <c r="D1718" s="4" t="s">
        <v>47</v>
      </c>
      <c r="E1718" s="4" t="s">
        <v>22</v>
      </c>
      <c r="F1718" s="4" t="s">
        <v>17</v>
      </c>
      <c r="G1718" s="6">
        <v>17</v>
      </c>
      <c r="H1718" s="7">
        <v>236</v>
      </c>
      <c r="I1718" s="8">
        <v>0.01</v>
      </c>
      <c r="J1718" s="7">
        <v>4439.3900000000003</v>
      </c>
      <c r="K1718" s="7">
        <v>148.22999999999999</v>
      </c>
      <c r="L1718" s="7">
        <v>2519.91</v>
      </c>
      <c r="M1718" s="7">
        <v>169.3</v>
      </c>
    </row>
    <row r="1719" spans="2:13" x14ac:dyDescent="0.3">
      <c r="B1719" s="5">
        <v>45444</v>
      </c>
      <c r="C1719" s="4" t="s">
        <v>49</v>
      </c>
      <c r="D1719" s="4" t="s">
        <v>47</v>
      </c>
      <c r="E1719" s="4" t="s">
        <v>22</v>
      </c>
      <c r="F1719" s="4" t="s">
        <v>18</v>
      </c>
      <c r="G1719" s="6">
        <v>6</v>
      </c>
      <c r="H1719" s="7">
        <v>236</v>
      </c>
      <c r="I1719" s="8">
        <v>0</v>
      </c>
      <c r="J1719" s="7">
        <v>1582.74</v>
      </c>
      <c r="K1719" s="7">
        <v>148.68</v>
      </c>
      <c r="L1719" s="7">
        <v>892.08</v>
      </c>
      <c r="M1719" s="7">
        <v>71.400000000000006</v>
      </c>
    </row>
    <row r="1720" spans="2:13" x14ac:dyDescent="0.3">
      <c r="B1720" s="5">
        <v>45444</v>
      </c>
      <c r="C1720" s="4" t="s">
        <v>49</v>
      </c>
      <c r="D1720" s="4" t="s">
        <v>47</v>
      </c>
      <c r="E1720" s="4" t="s">
        <v>22</v>
      </c>
      <c r="F1720" s="4" t="s">
        <v>19</v>
      </c>
      <c r="G1720" s="6">
        <v>6</v>
      </c>
      <c r="H1720" s="7">
        <v>236</v>
      </c>
      <c r="I1720" s="8">
        <v>0</v>
      </c>
      <c r="J1720" s="7">
        <v>1578</v>
      </c>
      <c r="K1720" s="7">
        <v>149.13</v>
      </c>
      <c r="L1720" s="7">
        <v>894.78</v>
      </c>
      <c r="M1720" s="7">
        <v>76.19</v>
      </c>
    </row>
    <row r="1721" spans="2:13" x14ac:dyDescent="0.3">
      <c r="B1721" s="5">
        <v>45444</v>
      </c>
      <c r="C1721" s="4" t="s">
        <v>50</v>
      </c>
      <c r="D1721" s="4" t="s">
        <v>47</v>
      </c>
      <c r="E1721" s="4" t="s">
        <v>16</v>
      </c>
      <c r="F1721" s="4" t="s">
        <v>17</v>
      </c>
      <c r="G1721" s="6">
        <v>258</v>
      </c>
      <c r="H1721" s="7">
        <v>86</v>
      </c>
      <c r="I1721" s="8">
        <v>0</v>
      </c>
      <c r="J1721" s="7">
        <v>22165.81</v>
      </c>
      <c r="K1721" s="7">
        <v>52.51</v>
      </c>
      <c r="L1721" s="7">
        <v>13547.58</v>
      </c>
      <c r="M1721" s="7">
        <v>416.1</v>
      </c>
    </row>
    <row r="1722" spans="2:13" x14ac:dyDescent="0.3">
      <c r="B1722" s="5">
        <v>45444</v>
      </c>
      <c r="C1722" s="4" t="s">
        <v>50</v>
      </c>
      <c r="D1722" s="4" t="s">
        <v>47</v>
      </c>
      <c r="E1722" s="4" t="s">
        <v>16</v>
      </c>
      <c r="F1722" s="4" t="s">
        <v>18</v>
      </c>
      <c r="G1722" s="6">
        <v>93</v>
      </c>
      <c r="H1722" s="7">
        <v>86</v>
      </c>
      <c r="I1722" s="8">
        <v>0.01</v>
      </c>
      <c r="J1722" s="7">
        <v>7910.17</v>
      </c>
      <c r="K1722" s="7">
        <v>52.3</v>
      </c>
      <c r="L1722" s="7">
        <v>4863.8999999999996</v>
      </c>
      <c r="M1722" s="7">
        <v>325.05</v>
      </c>
    </row>
    <row r="1723" spans="2:13" x14ac:dyDescent="0.3">
      <c r="B1723" s="5">
        <v>45444</v>
      </c>
      <c r="C1723" s="4" t="s">
        <v>50</v>
      </c>
      <c r="D1723" s="4" t="s">
        <v>47</v>
      </c>
      <c r="E1723" s="4" t="s">
        <v>16</v>
      </c>
      <c r="F1723" s="4" t="s">
        <v>19</v>
      </c>
      <c r="G1723" s="6">
        <v>89</v>
      </c>
      <c r="H1723" s="7">
        <v>86</v>
      </c>
      <c r="I1723" s="8">
        <v>0.01</v>
      </c>
      <c r="J1723" s="7">
        <v>7577.58</v>
      </c>
      <c r="K1723" s="7">
        <v>52.36</v>
      </c>
      <c r="L1723" s="7">
        <v>4660.04</v>
      </c>
      <c r="M1723" s="7">
        <v>355.78</v>
      </c>
    </row>
    <row r="1724" spans="2:13" x14ac:dyDescent="0.3">
      <c r="B1724" s="5">
        <v>45444</v>
      </c>
      <c r="C1724" s="4" t="s">
        <v>50</v>
      </c>
      <c r="D1724" s="4" t="s">
        <v>47</v>
      </c>
      <c r="E1724" s="4" t="s">
        <v>20</v>
      </c>
      <c r="F1724" s="4" t="s">
        <v>17</v>
      </c>
      <c r="G1724" s="6">
        <v>177</v>
      </c>
      <c r="H1724" s="7">
        <v>86</v>
      </c>
      <c r="I1724" s="8">
        <v>0.01</v>
      </c>
      <c r="J1724" s="7">
        <v>13168.04</v>
      </c>
      <c r="K1724" s="7">
        <v>52.62</v>
      </c>
      <c r="L1724" s="7">
        <v>9313.74</v>
      </c>
      <c r="M1724" s="7">
        <v>278.67</v>
      </c>
    </row>
    <row r="1725" spans="2:13" x14ac:dyDescent="0.3">
      <c r="B1725" s="5">
        <v>45444</v>
      </c>
      <c r="C1725" s="4" t="s">
        <v>50</v>
      </c>
      <c r="D1725" s="4" t="s">
        <v>47</v>
      </c>
      <c r="E1725" s="4" t="s">
        <v>20</v>
      </c>
      <c r="F1725" s="4" t="s">
        <v>18</v>
      </c>
      <c r="G1725" s="6">
        <v>60</v>
      </c>
      <c r="H1725" s="7">
        <v>86</v>
      </c>
      <c r="I1725" s="8">
        <v>0.03</v>
      </c>
      <c r="J1725" s="7">
        <v>4382.17</v>
      </c>
      <c r="K1725" s="7">
        <v>52.41</v>
      </c>
      <c r="L1725" s="7">
        <v>3144.6</v>
      </c>
      <c r="M1725" s="7">
        <v>205.84</v>
      </c>
    </row>
    <row r="1726" spans="2:13" x14ac:dyDescent="0.3">
      <c r="B1726" s="5">
        <v>45444</v>
      </c>
      <c r="C1726" s="4" t="s">
        <v>50</v>
      </c>
      <c r="D1726" s="4" t="s">
        <v>47</v>
      </c>
      <c r="E1726" s="4" t="s">
        <v>20</v>
      </c>
      <c r="F1726" s="4" t="s">
        <v>19</v>
      </c>
      <c r="G1726" s="6">
        <v>65</v>
      </c>
      <c r="H1726" s="7">
        <v>86</v>
      </c>
      <c r="I1726" s="8">
        <v>0.01</v>
      </c>
      <c r="J1726" s="7">
        <v>4884.62</v>
      </c>
      <c r="K1726" s="7">
        <v>52.56</v>
      </c>
      <c r="L1726" s="7">
        <v>3416.4</v>
      </c>
      <c r="M1726" s="7">
        <v>246.66</v>
      </c>
    </row>
    <row r="1727" spans="2:13" x14ac:dyDescent="0.3">
      <c r="B1727" s="5">
        <v>45444</v>
      </c>
      <c r="C1727" s="4" t="s">
        <v>50</v>
      </c>
      <c r="D1727" s="4" t="s">
        <v>47</v>
      </c>
      <c r="E1727" s="4" t="s">
        <v>21</v>
      </c>
      <c r="F1727" s="4" t="s">
        <v>17</v>
      </c>
      <c r="G1727" s="6">
        <v>107</v>
      </c>
      <c r="H1727" s="7">
        <v>86</v>
      </c>
      <c r="I1727" s="8">
        <v>0.01</v>
      </c>
      <c r="J1727" s="7">
        <v>8698.14</v>
      </c>
      <c r="K1727" s="7">
        <v>52.36</v>
      </c>
      <c r="L1727" s="7">
        <v>5602.52</v>
      </c>
      <c r="M1727" s="7">
        <v>166.41</v>
      </c>
    </row>
    <row r="1728" spans="2:13" x14ac:dyDescent="0.3">
      <c r="B1728" s="5">
        <v>45444</v>
      </c>
      <c r="C1728" s="4" t="s">
        <v>50</v>
      </c>
      <c r="D1728" s="4" t="s">
        <v>47</v>
      </c>
      <c r="E1728" s="4" t="s">
        <v>21</v>
      </c>
      <c r="F1728" s="4" t="s">
        <v>18</v>
      </c>
      <c r="G1728" s="6">
        <v>36</v>
      </c>
      <c r="H1728" s="7">
        <v>86</v>
      </c>
      <c r="I1728" s="8">
        <v>0.01</v>
      </c>
      <c r="J1728" s="7">
        <v>2917.57</v>
      </c>
      <c r="K1728" s="7">
        <v>52.62</v>
      </c>
      <c r="L1728" s="7">
        <v>1894.32</v>
      </c>
      <c r="M1728" s="7">
        <v>119.46</v>
      </c>
    </row>
    <row r="1729" spans="2:13" x14ac:dyDescent="0.3">
      <c r="B1729" s="5">
        <v>45444</v>
      </c>
      <c r="C1729" s="4" t="s">
        <v>50</v>
      </c>
      <c r="D1729" s="4" t="s">
        <v>47</v>
      </c>
      <c r="E1729" s="4" t="s">
        <v>21</v>
      </c>
      <c r="F1729" s="4" t="s">
        <v>19</v>
      </c>
      <c r="G1729" s="6">
        <v>39</v>
      </c>
      <c r="H1729" s="7">
        <v>86</v>
      </c>
      <c r="I1729" s="8">
        <v>0.01</v>
      </c>
      <c r="J1729" s="7">
        <v>3151.28</v>
      </c>
      <c r="K1729" s="7">
        <v>52.41</v>
      </c>
      <c r="L1729" s="7">
        <v>2043.99</v>
      </c>
      <c r="M1729" s="7">
        <v>150.12</v>
      </c>
    </row>
    <row r="1730" spans="2:13" x14ac:dyDescent="0.3">
      <c r="B1730" s="5">
        <v>45444</v>
      </c>
      <c r="C1730" s="4" t="s">
        <v>50</v>
      </c>
      <c r="D1730" s="4" t="s">
        <v>47</v>
      </c>
      <c r="E1730" s="4" t="s">
        <v>22</v>
      </c>
      <c r="F1730" s="4" t="s">
        <v>17</v>
      </c>
      <c r="G1730" s="6">
        <v>46</v>
      </c>
      <c r="H1730" s="7">
        <v>86</v>
      </c>
      <c r="I1730" s="8">
        <v>0.01</v>
      </c>
      <c r="J1730" s="7">
        <v>4381.8</v>
      </c>
      <c r="K1730" s="7">
        <v>52.46</v>
      </c>
      <c r="L1730" s="7">
        <v>2413.16</v>
      </c>
      <c r="M1730" s="7">
        <v>452.06</v>
      </c>
    </row>
    <row r="1731" spans="2:13" x14ac:dyDescent="0.3">
      <c r="B1731" s="5">
        <v>45444</v>
      </c>
      <c r="C1731" s="4" t="s">
        <v>50</v>
      </c>
      <c r="D1731" s="4" t="s">
        <v>47</v>
      </c>
      <c r="E1731" s="4" t="s">
        <v>22</v>
      </c>
      <c r="F1731" s="4" t="s">
        <v>18</v>
      </c>
      <c r="G1731" s="6">
        <v>17</v>
      </c>
      <c r="H1731" s="7">
        <v>86</v>
      </c>
      <c r="I1731" s="8">
        <v>0</v>
      </c>
      <c r="J1731" s="7">
        <v>1629.26</v>
      </c>
      <c r="K1731" s="7">
        <v>52.41</v>
      </c>
      <c r="L1731" s="7">
        <v>890.97</v>
      </c>
      <c r="M1731" s="7">
        <v>199.67</v>
      </c>
    </row>
    <row r="1732" spans="2:13" x14ac:dyDescent="0.3">
      <c r="B1732" s="5">
        <v>45444</v>
      </c>
      <c r="C1732" s="4" t="s">
        <v>50</v>
      </c>
      <c r="D1732" s="4" t="s">
        <v>47</v>
      </c>
      <c r="E1732" s="4" t="s">
        <v>22</v>
      </c>
      <c r="F1732" s="4" t="s">
        <v>19</v>
      </c>
      <c r="G1732" s="6">
        <v>17</v>
      </c>
      <c r="H1732" s="7">
        <v>86</v>
      </c>
      <c r="I1732" s="8">
        <v>0.01</v>
      </c>
      <c r="J1732" s="7">
        <v>1611.32</v>
      </c>
      <c r="K1732" s="7">
        <v>52.51</v>
      </c>
      <c r="L1732" s="7">
        <v>892.67</v>
      </c>
      <c r="M1732" s="7">
        <v>205.11</v>
      </c>
    </row>
    <row r="1733" spans="2:13" x14ac:dyDescent="0.3">
      <c r="B1733" s="5">
        <v>45474</v>
      </c>
      <c r="C1733" s="4" t="s">
        <v>14</v>
      </c>
      <c r="D1733" s="4" t="s">
        <v>15</v>
      </c>
      <c r="E1733" s="4" t="s">
        <v>16</v>
      </c>
      <c r="F1733" s="4" t="s">
        <v>17</v>
      </c>
      <c r="G1733" s="6">
        <v>317</v>
      </c>
      <c r="H1733" s="7">
        <v>268</v>
      </c>
      <c r="I1733" s="8">
        <v>0</v>
      </c>
      <c r="J1733" s="7">
        <v>84956</v>
      </c>
      <c r="K1733" s="7">
        <v>198.72</v>
      </c>
      <c r="L1733" s="7">
        <v>62994.239999999998</v>
      </c>
      <c r="M1733" s="7">
        <v>493.51</v>
      </c>
    </row>
    <row r="1734" spans="2:13" x14ac:dyDescent="0.3">
      <c r="B1734" s="5">
        <v>45474</v>
      </c>
      <c r="C1734" s="4" t="s">
        <v>14</v>
      </c>
      <c r="D1734" s="4" t="s">
        <v>15</v>
      </c>
      <c r="E1734" s="4" t="s">
        <v>16</v>
      </c>
      <c r="F1734" s="4" t="s">
        <v>18</v>
      </c>
      <c r="G1734" s="6">
        <v>115</v>
      </c>
      <c r="H1734" s="7">
        <v>268</v>
      </c>
      <c r="I1734" s="8">
        <v>0</v>
      </c>
      <c r="J1734" s="7">
        <v>30881.39</v>
      </c>
      <c r="K1734" s="7">
        <v>198.72</v>
      </c>
      <c r="L1734" s="7">
        <v>22852.799999999999</v>
      </c>
      <c r="M1734" s="7">
        <v>385.14</v>
      </c>
    </row>
    <row r="1735" spans="2:13" x14ac:dyDescent="0.3">
      <c r="B1735" s="5">
        <v>45474</v>
      </c>
      <c r="C1735" s="4" t="s">
        <v>14</v>
      </c>
      <c r="D1735" s="4" t="s">
        <v>15</v>
      </c>
      <c r="E1735" s="4" t="s">
        <v>16</v>
      </c>
      <c r="F1735" s="4" t="s">
        <v>19</v>
      </c>
      <c r="G1735" s="6">
        <v>116</v>
      </c>
      <c r="H1735" s="7">
        <v>268</v>
      </c>
      <c r="I1735" s="8">
        <v>0</v>
      </c>
      <c r="J1735" s="7">
        <v>30994.61</v>
      </c>
      <c r="K1735" s="7">
        <v>198.72</v>
      </c>
      <c r="L1735" s="7">
        <v>23051.52</v>
      </c>
      <c r="M1735" s="7">
        <v>458.28</v>
      </c>
    </row>
    <row r="1736" spans="2:13" x14ac:dyDescent="0.3">
      <c r="B1736" s="5">
        <v>45474</v>
      </c>
      <c r="C1736" s="4" t="s">
        <v>14</v>
      </c>
      <c r="D1736" s="4" t="s">
        <v>15</v>
      </c>
      <c r="E1736" s="4" t="s">
        <v>20</v>
      </c>
      <c r="F1736" s="4" t="s">
        <v>17</v>
      </c>
      <c r="G1736" s="6">
        <v>214</v>
      </c>
      <c r="H1736" s="7">
        <v>268</v>
      </c>
      <c r="I1736" s="8">
        <v>0.01</v>
      </c>
      <c r="J1736" s="7">
        <v>49963.85</v>
      </c>
      <c r="K1736" s="7">
        <v>198.12</v>
      </c>
      <c r="L1736" s="7">
        <v>42397.68</v>
      </c>
      <c r="M1736" s="7">
        <v>345.14</v>
      </c>
    </row>
    <row r="1737" spans="2:13" x14ac:dyDescent="0.3">
      <c r="B1737" s="5">
        <v>45474</v>
      </c>
      <c r="C1737" s="4" t="s">
        <v>14</v>
      </c>
      <c r="D1737" s="4" t="s">
        <v>15</v>
      </c>
      <c r="E1737" s="4" t="s">
        <v>20</v>
      </c>
      <c r="F1737" s="4" t="s">
        <v>18</v>
      </c>
      <c r="G1737" s="6">
        <v>77</v>
      </c>
      <c r="H1737" s="7">
        <v>268</v>
      </c>
      <c r="I1737" s="8">
        <v>0</v>
      </c>
      <c r="J1737" s="7">
        <v>18214.09</v>
      </c>
      <c r="K1737" s="7">
        <v>197.73</v>
      </c>
      <c r="L1737" s="7">
        <v>15225.21</v>
      </c>
      <c r="M1737" s="7">
        <v>264.68</v>
      </c>
    </row>
    <row r="1738" spans="2:13" x14ac:dyDescent="0.3">
      <c r="B1738" s="5">
        <v>45474</v>
      </c>
      <c r="C1738" s="4" t="s">
        <v>14</v>
      </c>
      <c r="D1738" s="4" t="s">
        <v>15</v>
      </c>
      <c r="E1738" s="4" t="s">
        <v>20</v>
      </c>
      <c r="F1738" s="4" t="s">
        <v>19</v>
      </c>
      <c r="G1738" s="6">
        <v>78</v>
      </c>
      <c r="H1738" s="7">
        <v>268</v>
      </c>
      <c r="I1738" s="8">
        <v>0.01</v>
      </c>
      <c r="J1738" s="7">
        <v>18230.11</v>
      </c>
      <c r="K1738" s="7">
        <v>198.12</v>
      </c>
      <c r="L1738" s="7">
        <v>15453.36</v>
      </c>
      <c r="M1738" s="7">
        <v>298.12</v>
      </c>
    </row>
    <row r="1739" spans="2:13" x14ac:dyDescent="0.3">
      <c r="B1739" s="5">
        <v>45474</v>
      </c>
      <c r="C1739" s="4" t="s">
        <v>14</v>
      </c>
      <c r="D1739" s="4" t="s">
        <v>15</v>
      </c>
      <c r="E1739" s="4" t="s">
        <v>21</v>
      </c>
      <c r="F1739" s="4" t="s">
        <v>17</v>
      </c>
      <c r="G1739" s="6">
        <v>128</v>
      </c>
      <c r="H1739" s="7">
        <v>268</v>
      </c>
      <c r="I1739" s="8">
        <v>0.01</v>
      </c>
      <c r="J1739" s="7">
        <v>32165.54</v>
      </c>
      <c r="K1739" s="7">
        <v>198.52</v>
      </c>
      <c r="L1739" s="7">
        <v>25410.560000000001</v>
      </c>
      <c r="M1739" s="7">
        <v>207.46</v>
      </c>
    </row>
    <row r="1740" spans="2:13" x14ac:dyDescent="0.3">
      <c r="B1740" s="5">
        <v>45474</v>
      </c>
      <c r="C1740" s="4" t="s">
        <v>14</v>
      </c>
      <c r="D1740" s="4" t="s">
        <v>15</v>
      </c>
      <c r="E1740" s="4" t="s">
        <v>21</v>
      </c>
      <c r="F1740" s="4" t="s">
        <v>18</v>
      </c>
      <c r="G1740" s="6">
        <v>46</v>
      </c>
      <c r="H1740" s="7">
        <v>268</v>
      </c>
      <c r="I1740" s="8">
        <v>0</v>
      </c>
      <c r="J1740" s="7">
        <v>11676.49</v>
      </c>
      <c r="K1740" s="7">
        <v>198.91</v>
      </c>
      <c r="L1740" s="7">
        <v>9149.86</v>
      </c>
      <c r="M1740" s="7">
        <v>160.62</v>
      </c>
    </row>
    <row r="1741" spans="2:13" x14ac:dyDescent="0.3">
      <c r="B1741" s="5">
        <v>45474</v>
      </c>
      <c r="C1741" s="4" t="s">
        <v>14</v>
      </c>
      <c r="D1741" s="4" t="s">
        <v>15</v>
      </c>
      <c r="E1741" s="4" t="s">
        <v>21</v>
      </c>
      <c r="F1741" s="4" t="s">
        <v>19</v>
      </c>
      <c r="G1741" s="6">
        <v>48</v>
      </c>
      <c r="H1741" s="7">
        <v>268</v>
      </c>
      <c r="I1741" s="8">
        <v>0.01</v>
      </c>
      <c r="J1741" s="7">
        <v>12123.03</v>
      </c>
      <c r="K1741" s="7">
        <v>198.32</v>
      </c>
      <c r="L1741" s="7">
        <v>9519.36</v>
      </c>
      <c r="M1741" s="7">
        <v>192.44</v>
      </c>
    </row>
    <row r="1742" spans="2:13" x14ac:dyDescent="0.3">
      <c r="B1742" s="5">
        <v>45474</v>
      </c>
      <c r="C1742" s="4" t="s">
        <v>14</v>
      </c>
      <c r="D1742" s="4" t="s">
        <v>15</v>
      </c>
      <c r="E1742" s="4" t="s">
        <v>22</v>
      </c>
      <c r="F1742" s="4" t="s">
        <v>17</v>
      </c>
      <c r="G1742" s="6">
        <v>57</v>
      </c>
      <c r="H1742" s="7">
        <v>268</v>
      </c>
      <c r="I1742" s="8">
        <v>0.01</v>
      </c>
      <c r="J1742" s="7">
        <v>17022.96</v>
      </c>
      <c r="K1742" s="7">
        <v>198.72</v>
      </c>
      <c r="L1742" s="7">
        <v>11327.04</v>
      </c>
      <c r="M1742" s="7">
        <v>572.25</v>
      </c>
    </row>
    <row r="1743" spans="2:13" x14ac:dyDescent="0.3">
      <c r="B1743" s="5">
        <v>45474</v>
      </c>
      <c r="C1743" s="4" t="s">
        <v>14</v>
      </c>
      <c r="D1743" s="4" t="s">
        <v>15</v>
      </c>
      <c r="E1743" s="4" t="s">
        <v>22</v>
      </c>
      <c r="F1743" s="4" t="s">
        <v>18</v>
      </c>
      <c r="G1743" s="6">
        <v>21</v>
      </c>
      <c r="H1743" s="7">
        <v>268</v>
      </c>
      <c r="I1743" s="8">
        <v>0.01</v>
      </c>
      <c r="J1743" s="7">
        <v>6227.44</v>
      </c>
      <c r="K1743" s="7">
        <v>197.92</v>
      </c>
      <c r="L1743" s="7">
        <v>4156.32</v>
      </c>
      <c r="M1743" s="7">
        <v>248.65</v>
      </c>
    </row>
    <row r="1744" spans="2:13" x14ac:dyDescent="0.3">
      <c r="B1744" s="5">
        <v>45474</v>
      </c>
      <c r="C1744" s="4" t="s">
        <v>14</v>
      </c>
      <c r="D1744" s="4" t="s">
        <v>15</v>
      </c>
      <c r="E1744" s="4" t="s">
        <v>22</v>
      </c>
      <c r="F1744" s="4" t="s">
        <v>19</v>
      </c>
      <c r="G1744" s="6">
        <v>20</v>
      </c>
      <c r="H1744" s="7">
        <v>268</v>
      </c>
      <c r="I1744" s="8">
        <v>0.01</v>
      </c>
      <c r="J1744" s="7">
        <v>5955.26</v>
      </c>
      <c r="K1744" s="7">
        <v>198.32</v>
      </c>
      <c r="L1744" s="7">
        <v>3966.4</v>
      </c>
      <c r="M1744" s="7">
        <v>245.77</v>
      </c>
    </row>
    <row r="1745" spans="2:13" x14ac:dyDescent="0.3">
      <c r="B1745" s="5">
        <v>45474</v>
      </c>
      <c r="C1745" s="4" t="s">
        <v>23</v>
      </c>
      <c r="D1745" s="4" t="s">
        <v>15</v>
      </c>
      <c r="E1745" s="4" t="s">
        <v>16</v>
      </c>
      <c r="F1745" s="4" t="s">
        <v>17</v>
      </c>
      <c r="G1745" s="6">
        <v>836</v>
      </c>
      <c r="H1745" s="7">
        <v>118</v>
      </c>
      <c r="I1745" s="8">
        <v>0.01</v>
      </c>
      <c r="J1745" s="7">
        <v>98152.39</v>
      </c>
      <c r="K1745" s="7">
        <v>86.99</v>
      </c>
      <c r="L1745" s="7">
        <v>72723.64</v>
      </c>
      <c r="M1745" s="7">
        <v>1328.24</v>
      </c>
    </row>
    <row r="1746" spans="2:13" x14ac:dyDescent="0.3">
      <c r="B1746" s="5">
        <v>45474</v>
      </c>
      <c r="C1746" s="4" t="s">
        <v>23</v>
      </c>
      <c r="D1746" s="4" t="s">
        <v>15</v>
      </c>
      <c r="E1746" s="4" t="s">
        <v>16</v>
      </c>
      <c r="F1746" s="4" t="s">
        <v>18</v>
      </c>
      <c r="G1746" s="6">
        <v>305</v>
      </c>
      <c r="H1746" s="7">
        <v>118</v>
      </c>
      <c r="I1746" s="8">
        <v>0</v>
      </c>
      <c r="J1746" s="7">
        <v>35810.269999999997</v>
      </c>
      <c r="K1746" s="7">
        <v>86.64</v>
      </c>
      <c r="L1746" s="7">
        <v>26425.200000000001</v>
      </c>
      <c r="M1746" s="7">
        <v>1013.15</v>
      </c>
    </row>
    <row r="1747" spans="2:13" x14ac:dyDescent="0.3">
      <c r="B1747" s="5">
        <v>45474</v>
      </c>
      <c r="C1747" s="4" t="s">
        <v>23</v>
      </c>
      <c r="D1747" s="4" t="s">
        <v>15</v>
      </c>
      <c r="E1747" s="4" t="s">
        <v>16</v>
      </c>
      <c r="F1747" s="4" t="s">
        <v>19</v>
      </c>
      <c r="G1747" s="6">
        <v>309</v>
      </c>
      <c r="H1747" s="7">
        <v>118</v>
      </c>
      <c r="I1747" s="8">
        <v>0.01</v>
      </c>
      <c r="J1747" s="7">
        <v>36134.35</v>
      </c>
      <c r="K1747" s="7">
        <v>86.73</v>
      </c>
      <c r="L1747" s="7">
        <v>26799.57</v>
      </c>
      <c r="M1747" s="7">
        <v>1206.31</v>
      </c>
    </row>
    <row r="1748" spans="2:13" x14ac:dyDescent="0.3">
      <c r="B1748" s="5">
        <v>45474</v>
      </c>
      <c r="C1748" s="4" t="s">
        <v>23</v>
      </c>
      <c r="D1748" s="4" t="s">
        <v>15</v>
      </c>
      <c r="E1748" s="4" t="s">
        <v>20</v>
      </c>
      <c r="F1748" s="4" t="s">
        <v>17</v>
      </c>
      <c r="G1748" s="6">
        <v>586</v>
      </c>
      <c r="H1748" s="7">
        <v>118</v>
      </c>
      <c r="I1748" s="8">
        <v>0.04</v>
      </c>
      <c r="J1748" s="7">
        <v>58420.86</v>
      </c>
      <c r="K1748" s="7">
        <v>86.73</v>
      </c>
      <c r="L1748" s="7">
        <v>50823.78</v>
      </c>
      <c r="M1748" s="7">
        <v>948.85</v>
      </c>
    </row>
    <row r="1749" spans="2:13" x14ac:dyDescent="0.3">
      <c r="B1749" s="5">
        <v>45474</v>
      </c>
      <c r="C1749" s="4" t="s">
        <v>23</v>
      </c>
      <c r="D1749" s="4" t="s">
        <v>15</v>
      </c>
      <c r="E1749" s="4" t="s">
        <v>20</v>
      </c>
      <c r="F1749" s="4" t="s">
        <v>18</v>
      </c>
      <c r="G1749" s="6">
        <v>216</v>
      </c>
      <c r="H1749" s="7">
        <v>118</v>
      </c>
      <c r="I1749" s="8">
        <v>0.01</v>
      </c>
      <c r="J1749" s="7">
        <v>22160.89</v>
      </c>
      <c r="K1749" s="7">
        <v>86.82</v>
      </c>
      <c r="L1749" s="7">
        <v>18753.12</v>
      </c>
      <c r="M1749" s="7">
        <v>752.03</v>
      </c>
    </row>
    <row r="1750" spans="2:13" x14ac:dyDescent="0.3">
      <c r="B1750" s="5">
        <v>45474</v>
      </c>
      <c r="C1750" s="4" t="s">
        <v>23</v>
      </c>
      <c r="D1750" s="4" t="s">
        <v>15</v>
      </c>
      <c r="E1750" s="4" t="s">
        <v>20</v>
      </c>
      <c r="F1750" s="4" t="s">
        <v>19</v>
      </c>
      <c r="G1750" s="6">
        <v>216</v>
      </c>
      <c r="H1750" s="7">
        <v>118</v>
      </c>
      <c r="I1750" s="8">
        <v>0.01</v>
      </c>
      <c r="J1750" s="7">
        <v>22316.49</v>
      </c>
      <c r="K1750" s="7">
        <v>86.73</v>
      </c>
      <c r="L1750" s="7">
        <v>18733.68</v>
      </c>
      <c r="M1750" s="7">
        <v>850.82</v>
      </c>
    </row>
    <row r="1751" spans="2:13" x14ac:dyDescent="0.3">
      <c r="B1751" s="5">
        <v>45474</v>
      </c>
      <c r="C1751" s="4" t="s">
        <v>23</v>
      </c>
      <c r="D1751" s="4" t="s">
        <v>15</v>
      </c>
      <c r="E1751" s="4" t="s">
        <v>21</v>
      </c>
      <c r="F1751" s="4" t="s">
        <v>17</v>
      </c>
      <c r="G1751" s="6">
        <v>335</v>
      </c>
      <c r="H1751" s="7">
        <v>118</v>
      </c>
      <c r="I1751" s="8">
        <v>0</v>
      </c>
      <c r="J1751" s="7">
        <v>37515.5</v>
      </c>
      <c r="K1751" s="7">
        <v>86.56</v>
      </c>
      <c r="L1751" s="7">
        <v>28997.599999999999</v>
      </c>
      <c r="M1751" s="7">
        <v>521.53</v>
      </c>
    </row>
    <row r="1752" spans="2:13" x14ac:dyDescent="0.3">
      <c r="B1752" s="5">
        <v>45474</v>
      </c>
      <c r="C1752" s="4" t="s">
        <v>23</v>
      </c>
      <c r="D1752" s="4" t="s">
        <v>15</v>
      </c>
      <c r="E1752" s="4" t="s">
        <v>21</v>
      </c>
      <c r="F1752" s="4" t="s">
        <v>18</v>
      </c>
      <c r="G1752" s="6">
        <v>128</v>
      </c>
      <c r="H1752" s="7">
        <v>118</v>
      </c>
      <c r="I1752" s="8">
        <v>0.01</v>
      </c>
      <c r="J1752" s="7">
        <v>14091.33</v>
      </c>
      <c r="K1752" s="7">
        <v>86.9</v>
      </c>
      <c r="L1752" s="7">
        <v>11123.2</v>
      </c>
      <c r="M1752" s="7">
        <v>436.94</v>
      </c>
    </row>
    <row r="1753" spans="2:13" x14ac:dyDescent="0.3">
      <c r="B1753" s="5">
        <v>45474</v>
      </c>
      <c r="C1753" s="4" t="s">
        <v>23</v>
      </c>
      <c r="D1753" s="4" t="s">
        <v>15</v>
      </c>
      <c r="E1753" s="4" t="s">
        <v>21</v>
      </c>
      <c r="F1753" s="4" t="s">
        <v>19</v>
      </c>
      <c r="G1753" s="6">
        <v>131</v>
      </c>
      <c r="H1753" s="7">
        <v>118</v>
      </c>
      <c r="I1753" s="8">
        <v>0.01</v>
      </c>
      <c r="J1753" s="7">
        <v>14538.38</v>
      </c>
      <c r="K1753" s="7">
        <v>86.9</v>
      </c>
      <c r="L1753" s="7">
        <v>11383.9</v>
      </c>
      <c r="M1753" s="7">
        <v>499.15</v>
      </c>
    </row>
    <row r="1754" spans="2:13" x14ac:dyDescent="0.3">
      <c r="B1754" s="5">
        <v>45474</v>
      </c>
      <c r="C1754" s="4" t="s">
        <v>23</v>
      </c>
      <c r="D1754" s="4" t="s">
        <v>15</v>
      </c>
      <c r="E1754" s="4" t="s">
        <v>22</v>
      </c>
      <c r="F1754" s="4" t="s">
        <v>17</v>
      </c>
      <c r="G1754" s="6">
        <v>157</v>
      </c>
      <c r="H1754" s="7">
        <v>118</v>
      </c>
      <c r="I1754" s="8">
        <v>0.01</v>
      </c>
      <c r="J1754" s="7">
        <v>20437.88</v>
      </c>
      <c r="K1754" s="7">
        <v>86.99</v>
      </c>
      <c r="L1754" s="7">
        <v>13657.43</v>
      </c>
      <c r="M1754" s="7">
        <v>1553.99</v>
      </c>
    </row>
    <row r="1755" spans="2:13" x14ac:dyDescent="0.3">
      <c r="B1755" s="5">
        <v>45474</v>
      </c>
      <c r="C1755" s="4" t="s">
        <v>23</v>
      </c>
      <c r="D1755" s="4" t="s">
        <v>15</v>
      </c>
      <c r="E1755" s="4" t="s">
        <v>22</v>
      </c>
      <c r="F1755" s="4" t="s">
        <v>18</v>
      </c>
      <c r="G1755" s="6">
        <v>58</v>
      </c>
      <c r="H1755" s="7">
        <v>118</v>
      </c>
      <c r="I1755" s="8">
        <v>0.01</v>
      </c>
      <c r="J1755" s="7">
        <v>7581.1</v>
      </c>
      <c r="K1755" s="7">
        <v>86.47</v>
      </c>
      <c r="L1755" s="7">
        <v>5015.26</v>
      </c>
      <c r="M1755" s="7">
        <v>704.69</v>
      </c>
    </row>
    <row r="1756" spans="2:13" x14ac:dyDescent="0.3">
      <c r="B1756" s="5">
        <v>45474</v>
      </c>
      <c r="C1756" s="4" t="s">
        <v>23</v>
      </c>
      <c r="D1756" s="4" t="s">
        <v>15</v>
      </c>
      <c r="E1756" s="4" t="s">
        <v>22</v>
      </c>
      <c r="F1756" s="4" t="s">
        <v>19</v>
      </c>
      <c r="G1756" s="6">
        <v>54</v>
      </c>
      <c r="H1756" s="7">
        <v>118</v>
      </c>
      <c r="I1756" s="8">
        <v>0</v>
      </c>
      <c r="J1756" s="7">
        <v>7150.91</v>
      </c>
      <c r="K1756" s="7">
        <v>86.56</v>
      </c>
      <c r="L1756" s="7">
        <v>4674.24</v>
      </c>
      <c r="M1756" s="7">
        <v>654.20000000000005</v>
      </c>
    </row>
    <row r="1757" spans="2:13" x14ac:dyDescent="0.3">
      <c r="B1757" s="5">
        <v>45474</v>
      </c>
      <c r="C1757" s="4" t="s">
        <v>24</v>
      </c>
      <c r="D1757" s="4" t="s">
        <v>15</v>
      </c>
      <c r="E1757" s="4" t="s">
        <v>16</v>
      </c>
      <c r="F1757" s="4" t="s">
        <v>17</v>
      </c>
      <c r="G1757" s="6">
        <v>385</v>
      </c>
      <c r="H1757" s="7">
        <v>196</v>
      </c>
      <c r="I1757" s="8">
        <v>0</v>
      </c>
      <c r="J1757" s="7">
        <v>75309.16</v>
      </c>
      <c r="K1757" s="7">
        <v>146.31</v>
      </c>
      <c r="L1757" s="7">
        <v>56329.35</v>
      </c>
      <c r="M1757" s="7">
        <v>628.94000000000005</v>
      </c>
    </row>
    <row r="1758" spans="2:13" x14ac:dyDescent="0.3">
      <c r="B1758" s="5">
        <v>45474</v>
      </c>
      <c r="C1758" s="4" t="s">
        <v>24</v>
      </c>
      <c r="D1758" s="4" t="s">
        <v>15</v>
      </c>
      <c r="E1758" s="4" t="s">
        <v>16</v>
      </c>
      <c r="F1758" s="4" t="s">
        <v>18</v>
      </c>
      <c r="G1758" s="6">
        <v>140</v>
      </c>
      <c r="H1758" s="7">
        <v>196</v>
      </c>
      <c r="I1758" s="8">
        <v>0.01</v>
      </c>
      <c r="J1758" s="7">
        <v>26947.31</v>
      </c>
      <c r="K1758" s="7">
        <v>145.87</v>
      </c>
      <c r="L1758" s="7">
        <v>20421.8</v>
      </c>
      <c r="M1758" s="7">
        <v>465.05</v>
      </c>
    </row>
    <row r="1759" spans="2:13" x14ac:dyDescent="0.3">
      <c r="B1759" s="5">
        <v>45474</v>
      </c>
      <c r="C1759" s="4" t="s">
        <v>24</v>
      </c>
      <c r="D1759" s="4" t="s">
        <v>15</v>
      </c>
      <c r="E1759" s="4" t="s">
        <v>16</v>
      </c>
      <c r="F1759" s="4" t="s">
        <v>19</v>
      </c>
      <c r="G1759" s="6">
        <v>135</v>
      </c>
      <c r="H1759" s="7">
        <v>196</v>
      </c>
      <c r="I1759" s="8">
        <v>0.01</v>
      </c>
      <c r="J1759" s="7">
        <v>26169.68</v>
      </c>
      <c r="K1759" s="7">
        <v>145.58000000000001</v>
      </c>
      <c r="L1759" s="7">
        <v>19653.3</v>
      </c>
      <c r="M1759" s="7">
        <v>533.34</v>
      </c>
    </row>
    <row r="1760" spans="2:13" x14ac:dyDescent="0.3">
      <c r="B1760" s="5">
        <v>45474</v>
      </c>
      <c r="C1760" s="4" t="s">
        <v>24</v>
      </c>
      <c r="D1760" s="4" t="s">
        <v>15</v>
      </c>
      <c r="E1760" s="4" t="s">
        <v>20</v>
      </c>
      <c r="F1760" s="4" t="s">
        <v>17</v>
      </c>
      <c r="G1760" s="6">
        <v>247</v>
      </c>
      <c r="H1760" s="7">
        <v>196</v>
      </c>
      <c r="I1760" s="8">
        <v>0</v>
      </c>
      <c r="J1760" s="7">
        <v>42517.35</v>
      </c>
      <c r="K1760" s="7">
        <v>145.72999999999999</v>
      </c>
      <c r="L1760" s="7">
        <v>35995.31</v>
      </c>
      <c r="M1760" s="7">
        <v>384.13</v>
      </c>
    </row>
    <row r="1761" spans="2:13" x14ac:dyDescent="0.3">
      <c r="B1761" s="5">
        <v>45474</v>
      </c>
      <c r="C1761" s="4" t="s">
        <v>24</v>
      </c>
      <c r="D1761" s="4" t="s">
        <v>15</v>
      </c>
      <c r="E1761" s="4" t="s">
        <v>20</v>
      </c>
      <c r="F1761" s="4" t="s">
        <v>18</v>
      </c>
      <c r="G1761" s="6">
        <v>94</v>
      </c>
      <c r="H1761" s="7">
        <v>196</v>
      </c>
      <c r="I1761" s="8">
        <v>0.02</v>
      </c>
      <c r="J1761" s="7">
        <v>15904.39</v>
      </c>
      <c r="K1761" s="7">
        <v>145.87</v>
      </c>
      <c r="L1761" s="7">
        <v>13711.78</v>
      </c>
      <c r="M1761" s="7">
        <v>322.48</v>
      </c>
    </row>
    <row r="1762" spans="2:13" x14ac:dyDescent="0.3">
      <c r="B1762" s="5">
        <v>45474</v>
      </c>
      <c r="C1762" s="4" t="s">
        <v>24</v>
      </c>
      <c r="D1762" s="4" t="s">
        <v>15</v>
      </c>
      <c r="E1762" s="4" t="s">
        <v>20</v>
      </c>
      <c r="F1762" s="4" t="s">
        <v>19</v>
      </c>
      <c r="G1762" s="6">
        <v>89</v>
      </c>
      <c r="H1762" s="7">
        <v>196</v>
      </c>
      <c r="I1762" s="8">
        <v>0.03</v>
      </c>
      <c r="J1762" s="7">
        <v>14845.53</v>
      </c>
      <c r="K1762" s="7">
        <v>145.72999999999999</v>
      </c>
      <c r="L1762" s="7">
        <v>12969.97</v>
      </c>
      <c r="M1762" s="7">
        <v>356.47</v>
      </c>
    </row>
    <row r="1763" spans="2:13" x14ac:dyDescent="0.3">
      <c r="B1763" s="5">
        <v>45474</v>
      </c>
      <c r="C1763" s="4" t="s">
        <v>24</v>
      </c>
      <c r="D1763" s="4" t="s">
        <v>15</v>
      </c>
      <c r="E1763" s="4" t="s">
        <v>21</v>
      </c>
      <c r="F1763" s="4" t="s">
        <v>17</v>
      </c>
      <c r="G1763" s="6">
        <v>146</v>
      </c>
      <c r="H1763" s="7">
        <v>196</v>
      </c>
      <c r="I1763" s="8">
        <v>0.01</v>
      </c>
      <c r="J1763" s="7">
        <v>26751.54</v>
      </c>
      <c r="K1763" s="7">
        <v>145.72999999999999</v>
      </c>
      <c r="L1763" s="7">
        <v>21276.58</v>
      </c>
      <c r="M1763" s="7">
        <v>236.4</v>
      </c>
    </row>
    <row r="1764" spans="2:13" x14ac:dyDescent="0.3">
      <c r="B1764" s="5">
        <v>45474</v>
      </c>
      <c r="C1764" s="4" t="s">
        <v>24</v>
      </c>
      <c r="D1764" s="4" t="s">
        <v>15</v>
      </c>
      <c r="E1764" s="4" t="s">
        <v>21</v>
      </c>
      <c r="F1764" s="4" t="s">
        <v>18</v>
      </c>
      <c r="G1764" s="6">
        <v>56</v>
      </c>
      <c r="H1764" s="7">
        <v>196</v>
      </c>
      <c r="I1764" s="8">
        <v>0.01</v>
      </c>
      <c r="J1764" s="7">
        <v>10354.31</v>
      </c>
      <c r="K1764" s="7">
        <v>146.02000000000001</v>
      </c>
      <c r="L1764" s="7">
        <v>8177.12</v>
      </c>
      <c r="M1764" s="7">
        <v>192.49</v>
      </c>
    </row>
    <row r="1765" spans="2:13" x14ac:dyDescent="0.3">
      <c r="B1765" s="5">
        <v>45474</v>
      </c>
      <c r="C1765" s="4" t="s">
        <v>24</v>
      </c>
      <c r="D1765" s="4" t="s">
        <v>15</v>
      </c>
      <c r="E1765" s="4" t="s">
        <v>21</v>
      </c>
      <c r="F1765" s="4" t="s">
        <v>19</v>
      </c>
      <c r="G1765" s="6">
        <v>55</v>
      </c>
      <c r="H1765" s="7">
        <v>196</v>
      </c>
      <c r="I1765" s="8">
        <v>0.01</v>
      </c>
      <c r="J1765" s="7">
        <v>10169.31</v>
      </c>
      <c r="K1765" s="7">
        <v>146.31</v>
      </c>
      <c r="L1765" s="7">
        <v>8047.05</v>
      </c>
      <c r="M1765" s="7">
        <v>215.36</v>
      </c>
    </row>
    <row r="1766" spans="2:13" x14ac:dyDescent="0.3">
      <c r="B1766" s="5">
        <v>45474</v>
      </c>
      <c r="C1766" s="4" t="s">
        <v>24</v>
      </c>
      <c r="D1766" s="4" t="s">
        <v>15</v>
      </c>
      <c r="E1766" s="4" t="s">
        <v>22</v>
      </c>
      <c r="F1766" s="4" t="s">
        <v>17</v>
      </c>
      <c r="G1766" s="6">
        <v>68</v>
      </c>
      <c r="H1766" s="7">
        <v>196</v>
      </c>
      <c r="I1766" s="8">
        <v>0.01</v>
      </c>
      <c r="J1766" s="7">
        <v>14762.77</v>
      </c>
      <c r="K1766" s="7">
        <v>145.87</v>
      </c>
      <c r="L1766" s="7">
        <v>9919.16</v>
      </c>
      <c r="M1766" s="7">
        <v>700.54</v>
      </c>
    </row>
    <row r="1767" spans="2:13" x14ac:dyDescent="0.3">
      <c r="B1767" s="5">
        <v>45474</v>
      </c>
      <c r="C1767" s="4" t="s">
        <v>24</v>
      </c>
      <c r="D1767" s="4" t="s">
        <v>15</v>
      </c>
      <c r="E1767" s="4" t="s">
        <v>22</v>
      </c>
      <c r="F1767" s="4" t="s">
        <v>18</v>
      </c>
      <c r="G1767" s="6">
        <v>24</v>
      </c>
      <c r="H1767" s="7">
        <v>196</v>
      </c>
      <c r="I1767" s="8">
        <v>0.01</v>
      </c>
      <c r="J1767" s="7">
        <v>5210.67</v>
      </c>
      <c r="K1767" s="7">
        <v>146.31</v>
      </c>
      <c r="L1767" s="7">
        <v>3511.44</v>
      </c>
      <c r="M1767" s="7">
        <v>281.32</v>
      </c>
    </row>
    <row r="1768" spans="2:13" x14ac:dyDescent="0.3">
      <c r="B1768" s="5">
        <v>45474</v>
      </c>
      <c r="C1768" s="4" t="s">
        <v>24</v>
      </c>
      <c r="D1768" s="4" t="s">
        <v>15</v>
      </c>
      <c r="E1768" s="4" t="s">
        <v>22</v>
      </c>
      <c r="F1768" s="4" t="s">
        <v>19</v>
      </c>
      <c r="G1768" s="6">
        <v>25</v>
      </c>
      <c r="H1768" s="7">
        <v>196</v>
      </c>
      <c r="I1768" s="8">
        <v>0.01</v>
      </c>
      <c r="J1768" s="7">
        <v>5460.43</v>
      </c>
      <c r="K1768" s="7">
        <v>146.46</v>
      </c>
      <c r="L1768" s="7">
        <v>3661.5</v>
      </c>
      <c r="M1768" s="7">
        <v>310.93</v>
      </c>
    </row>
    <row r="1769" spans="2:13" x14ac:dyDescent="0.3">
      <c r="B1769" s="5">
        <v>45474</v>
      </c>
      <c r="C1769" s="4" t="s">
        <v>25</v>
      </c>
      <c r="D1769" s="4" t="s">
        <v>15</v>
      </c>
      <c r="E1769" s="4" t="s">
        <v>16</v>
      </c>
      <c r="F1769" s="4" t="s">
        <v>17</v>
      </c>
      <c r="G1769" s="6">
        <v>177</v>
      </c>
      <c r="H1769" s="7">
        <v>342</v>
      </c>
      <c r="I1769" s="8">
        <v>0.01</v>
      </c>
      <c r="J1769" s="7">
        <v>60108.45</v>
      </c>
      <c r="K1769" s="7">
        <v>256.76</v>
      </c>
      <c r="L1769" s="7">
        <v>45446.52</v>
      </c>
      <c r="M1769" s="7">
        <v>282.35000000000002</v>
      </c>
    </row>
    <row r="1770" spans="2:13" x14ac:dyDescent="0.3">
      <c r="B1770" s="5">
        <v>45474</v>
      </c>
      <c r="C1770" s="4" t="s">
        <v>25</v>
      </c>
      <c r="D1770" s="4" t="s">
        <v>15</v>
      </c>
      <c r="E1770" s="4" t="s">
        <v>16</v>
      </c>
      <c r="F1770" s="4" t="s">
        <v>18</v>
      </c>
      <c r="G1770" s="6">
        <v>63</v>
      </c>
      <c r="H1770" s="7">
        <v>342</v>
      </c>
      <c r="I1770" s="8">
        <v>0.01</v>
      </c>
      <c r="J1770" s="7">
        <v>21373.200000000001</v>
      </c>
      <c r="K1770" s="7">
        <v>255.99</v>
      </c>
      <c r="L1770" s="7">
        <v>16127.37</v>
      </c>
      <c r="M1770" s="7">
        <v>214.2</v>
      </c>
    </row>
    <row r="1771" spans="2:13" x14ac:dyDescent="0.3">
      <c r="B1771" s="5">
        <v>45474</v>
      </c>
      <c r="C1771" s="4" t="s">
        <v>25</v>
      </c>
      <c r="D1771" s="4" t="s">
        <v>15</v>
      </c>
      <c r="E1771" s="4" t="s">
        <v>16</v>
      </c>
      <c r="F1771" s="4" t="s">
        <v>19</v>
      </c>
      <c r="G1771" s="6">
        <v>63</v>
      </c>
      <c r="H1771" s="7">
        <v>342</v>
      </c>
      <c r="I1771" s="8">
        <v>0.01</v>
      </c>
      <c r="J1771" s="7">
        <v>21416.38</v>
      </c>
      <c r="K1771" s="7">
        <v>256.5</v>
      </c>
      <c r="L1771" s="7">
        <v>16159.5</v>
      </c>
      <c r="M1771" s="7">
        <v>245.95</v>
      </c>
    </row>
    <row r="1772" spans="2:13" x14ac:dyDescent="0.3">
      <c r="B1772" s="5">
        <v>45474</v>
      </c>
      <c r="C1772" s="4" t="s">
        <v>25</v>
      </c>
      <c r="D1772" s="4" t="s">
        <v>15</v>
      </c>
      <c r="E1772" s="4" t="s">
        <v>20</v>
      </c>
      <c r="F1772" s="4" t="s">
        <v>17</v>
      </c>
      <c r="G1772" s="6">
        <v>121</v>
      </c>
      <c r="H1772" s="7">
        <v>342</v>
      </c>
      <c r="I1772" s="8">
        <v>0.02</v>
      </c>
      <c r="J1772" s="7">
        <v>35830.589999999997</v>
      </c>
      <c r="K1772" s="7">
        <v>255.73</v>
      </c>
      <c r="L1772" s="7">
        <v>30943.33</v>
      </c>
      <c r="M1772" s="7">
        <v>189.73</v>
      </c>
    </row>
    <row r="1773" spans="2:13" x14ac:dyDescent="0.3">
      <c r="B1773" s="5">
        <v>45474</v>
      </c>
      <c r="C1773" s="4" t="s">
        <v>25</v>
      </c>
      <c r="D1773" s="4" t="s">
        <v>15</v>
      </c>
      <c r="E1773" s="4" t="s">
        <v>20</v>
      </c>
      <c r="F1773" s="4" t="s">
        <v>18</v>
      </c>
      <c r="G1773" s="6">
        <v>43</v>
      </c>
      <c r="H1773" s="7">
        <v>342</v>
      </c>
      <c r="I1773" s="8">
        <v>0.03</v>
      </c>
      <c r="J1773" s="7">
        <v>12564.74</v>
      </c>
      <c r="K1773" s="7">
        <v>255.73</v>
      </c>
      <c r="L1773" s="7">
        <v>10996.39</v>
      </c>
      <c r="M1773" s="7">
        <v>142.84</v>
      </c>
    </row>
    <row r="1774" spans="2:13" x14ac:dyDescent="0.3">
      <c r="B1774" s="5">
        <v>45474</v>
      </c>
      <c r="C1774" s="4" t="s">
        <v>25</v>
      </c>
      <c r="D1774" s="4" t="s">
        <v>15</v>
      </c>
      <c r="E1774" s="4" t="s">
        <v>20</v>
      </c>
      <c r="F1774" s="4" t="s">
        <v>19</v>
      </c>
      <c r="G1774" s="6">
        <v>44</v>
      </c>
      <c r="H1774" s="7">
        <v>342</v>
      </c>
      <c r="I1774" s="8">
        <v>0.03</v>
      </c>
      <c r="J1774" s="7">
        <v>12844.13</v>
      </c>
      <c r="K1774" s="7">
        <v>256.5</v>
      </c>
      <c r="L1774" s="7">
        <v>11286</v>
      </c>
      <c r="M1774" s="7">
        <v>170.23</v>
      </c>
    </row>
    <row r="1775" spans="2:13" x14ac:dyDescent="0.3">
      <c r="B1775" s="5">
        <v>45474</v>
      </c>
      <c r="C1775" s="4" t="s">
        <v>25</v>
      </c>
      <c r="D1775" s="4" t="s">
        <v>15</v>
      </c>
      <c r="E1775" s="4" t="s">
        <v>21</v>
      </c>
      <c r="F1775" s="4" t="s">
        <v>17</v>
      </c>
      <c r="G1775" s="6">
        <v>71</v>
      </c>
      <c r="H1775" s="7">
        <v>342</v>
      </c>
      <c r="I1775" s="8">
        <v>0.01</v>
      </c>
      <c r="J1775" s="7">
        <v>22860.7</v>
      </c>
      <c r="K1775" s="7">
        <v>255.99</v>
      </c>
      <c r="L1775" s="7">
        <v>18175.29</v>
      </c>
      <c r="M1775" s="7">
        <v>116.78</v>
      </c>
    </row>
    <row r="1776" spans="2:13" x14ac:dyDescent="0.3">
      <c r="B1776" s="5">
        <v>45474</v>
      </c>
      <c r="C1776" s="4" t="s">
        <v>25</v>
      </c>
      <c r="D1776" s="4" t="s">
        <v>15</v>
      </c>
      <c r="E1776" s="4" t="s">
        <v>21</v>
      </c>
      <c r="F1776" s="4" t="s">
        <v>18</v>
      </c>
      <c r="G1776" s="6">
        <v>25</v>
      </c>
      <c r="H1776" s="7">
        <v>342</v>
      </c>
      <c r="I1776" s="8">
        <v>0</v>
      </c>
      <c r="J1776" s="7">
        <v>8114.38</v>
      </c>
      <c r="K1776" s="7">
        <v>257.01</v>
      </c>
      <c r="L1776" s="7">
        <v>6425.25</v>
      </c>
      <c r="M1776" s="7">
        <v>86.1</v>
      </c>
    </row>
    <row r="1777" spans="2:13" x14ac:dyDescent="0.3">
      <c r="B1777" s="5">
        <v>45474</v>
      </c>
      <c r="C1777" s="4" t="s">
        <v>25</v>
      </c>
      <c r="D1777" s="4" t="s">
        <v>15</v>
      </c>
      <c r="E1777" s="4" t="s">
        <v>21</v>
      </c>
      <c r="F1777" s="4" t="s">
        <v>19</v>
      </c>
      <c r="G1777" s="6">
        <v>26</v>
      </c>
      <c r="H1777" s="7">
        <v>342</v>
      </c>
      <c r="I1777" s="8">
        <v>0.01</v>
      </c>
      <c r="J1777" s="7">
        <v>8304.23</v>
      </c>
      <c r="K1777" s="7">
        <v>255.73</v>
      </c>
      <c r="L1777" s="7">
        <v>6648.98</v>
      </c>
      <c r="M1777" s="7">
        <v>100.79</v>
      </c>
    </row>
    <row r="1778" spans="2:13" x14ac:dyDescent="0.3">
      <c r="B1778" s="5">
        <v>45474</v>
      </c>
      <c r="C1778" s="4" t="s">
        <v>25</v>
      </c>
      <c r="D1778" s="4" t="s">
        <v>15</v>
      </c>
      <c r="E1778" s="4" t="s">
        <v>22</v>
      </c>
      <c r="F1778" s="4" t="s">
        <v>17</v>
      </c>
      <c r="G1778" s="6">
        <v>32</v>
      </c>
      <c r="H1778" s="7">
        <v>342</v>
      </c>
      <c r="I1778" s="8">
        <v>0</v>
      </c>
      <c r="J1778" s="7">
        <v>12244.95</v>
      </c>
      <c r="K1778" s="7">
        <v>257.27</v>
      </c>
      <c r="L1778" s="7">
        <v>8232.64</v>
      </c>
      <c r="M1778" s="7">
        <v>319.32</v>
      </c>
    </row>
    <row r="1779" spans="2:13" x14ac:dyDescent="0.3">
      <c r="B1779" s="5">
        <v>45474</v>
      </c>
      <c r="C1779" s="4" t="s">
        <v>25</v>
      </c>
      <c r="D1779" s="4" t="s">
        <v>15</v>
      </c>
      <c r="E1779" s="4" t="s">
        <v>22</v>
      </c>
      <c r="F1779" s="4" t="s">
        <v>18</v>
      </c>
      <c r="G1779" s="6">
        <v>12</v>
      </c>
      <c r="H1779" s="7">
        <v>342</v>
      </c>
      <c r="I1779" s="8">
        <v>0.01</v>
      </c>
      <c r="J1779" s="7">
        <v>4536.83</v>
      </c>
      <c r="K1779" s="7">
        <v>257.27</v>
      </c>
      <c r="L1779" s="7">
        <v>3087.24</v>
      </c>
      <c r="M1779" s="7">
        <v>142.09</v>
      </c>
    </row>
    <row r="1780" spans="2:13" x14ac:dyDescent="0.3">
      <c r="B1780" s="5">
        <v>45474</v>
      </c>
      <c r="C1780" s="4" t="s">
        <v>25</v>
      </c>
      <c r="D1780" s="4" t="s">
        <v>15</v>
      </c>
      <c r="E1780" s="4" t="s">
        <v>22</v>
      </c>
      <c r="F1780" s="4" t="s">
        <v>19</v>
      </c>
      <c r="G1780" s="6">
        <v>12</v>
      </c>
      <c r="H1780" s="7">
        <v>342</v>
      </c>
      <c r="I1780" s="8">
        <v>0.01</v>
      </c>
      <c r="J1780" s="7">
        <v>4559.74</v>
      </c>
      <c r="K1780" s="7">
        <v>256.76</v>
      </c>
      <c r="L1780" s="7">
        <v>3081.12</v>
      </c>
      <c r="M1780" s="7">
        <v>151.03</v>
      </c>
    </row>
    <row r="1781" spans="2:13" x14ac:dyDescent="0.3">
      <c r="B1781" s="5">
        <v>45474</v>
      </c>
      <c r="C1781" s="4" t="s">
        <v>26</v>
      </c>
      <c r="D1781" s="4" t="s">
        <v>27</v>
      </c>
      <c r="E1781" s="4" t="s">
        <v>16</v>
      </c>
      <c r="F1781" s="4" t="s">
        <v>17</v>
      </c>
      <c r="G1781" s="6">
        <v>422</v>
      </c>
      <c r="H1781" s="7">
        <v>132</v>
      </c>
      <c r="I1781" s="8">
        <v>0.01</v>
      </c>
      <c r="J1781" s="7">
        <v>55258.37</v>
      </c>
      <c r="K1781" s="7">
        <v>92.49</v>
      </c>
      <c r="L1781" s="7">
        <v>39030.78</v>
      </c>
      <c r="M1781" s="7">
        <v>663.05</v>
      </c>
    </row>
    <row r="1782" spans="2:13" x14ac:dyDescent="0.3">
      <c r="B1782" s="5">
        <v>45474</v>
      </c>
      <c r="C1782" s="4" t="s">
        <v>26</v>
      </c>
      <c r="D1782" s="4" t="s">
        <v>27</v>
      </c>
      <c r="E1782" s="4" t="s">
        <v>16</v>
      </c>
      <c r="F1782" s="4" t="s">
        <v>18</v>
      </c>
      <c r="G1782" s="6">
        <v>148</v>
      </c>
      <c r="H1782" s="7">
        <v>132</v>
      </c>
      <c r="I1782" s="8">
        <v>0.01</v>
      </c>
      <c r="J1782" s="7">
        <v>19204.47</v>
      </c>
      <c r="K1782" s="7">
        <v>92.49</v>
      </c>
      <c r="L1782" s="7">
        <v>13688.52</v>
      </c>
      <c r="M1782" s="7">
        <v>513.77</v>
      </c>
    </row>
    <row r="1783" spans="2:13" x14ac:dyDescent="0.3">
      <c r="B1783" s="5">
        <v>45474</v>
      </c>
      <c r="C1783" s="4" t="s">
        <v>26</v>
      </c>
      <c r="D1783" s="4" t="s">
        <v>27</v>
      </c>
      <c r="E1783" s="4" t="s">
        <v>16</v>
      </c>
      <c r="F1783" s="4" t="s">
        <v>19</v>
      </c>
      <c r="G1783" s="6">
        <v>143</v>
      </c>
      <c r="H1783" s="7">
        <v>132</v>
      </c>
      <c r="I1783" s="8">
        <v>0.01</v>
      </c>
      <c r="J1783" s="7">
        <v>18705.13</v>
      </c>
      <c r="K1783" s="7">
        <v>92.12</v>
      </c>
      <c r="L1783" s="7">
        <v>13173.16</v>
      </c>
      <c r="M1783" s="7">
        <v>552.12</v>
      </c>
    </row>
    <row r="1784" spans="2:13" x14ac:dyDescent="0.3">
      <c r="B1784" s="5">
        <v>45474</v>
      </c>
      <c r="C1784" s="4" t="s">
        <v>26</v>
      </c>
      <c r="D1784" s="4" t="s">
        <v>27</v>
      </c>
      <c r="E1784" s="4" t="s">
        <v>20</v>
      </c>
      <c r="F1784" s="4" t="s">
        <v>17</v>
      </c>
      <c r="G1784" s="6">
        <v>287</v>
      </c>
      <c r="H1784" s="7">
        <v>132</v>
      </c>
      <c r="I1784" s="8">
        <v>0.03</v>
      </c>
      <c r="J1784" s="7">
        <v>32304.44</v>
      </c>
      <c r="K1784" s="7">
        <v>92.68</v>
      </c>
      <c r="L1784" s="7">
        <v>26599.16</v>
      </c>
      <c r="M1784" s="7">
        <v>457.36</v>
      </c>
    </row>
    <row r="1785" spans="2:13" x14ac:dyDescent="0.3">
      <c r="B1785" s="5">
        <v>45474</v>
      </c>
      <c r="C1785" s="4" t="s">
        <v>26</v>
      </c>
      <c r="D1785" s="4" t="s">
        <v>27</v>
      </c>
      <c r="E1785" s="4" t="s">
        <v>20</v>
      </c>
      <c r="F1785" s="4" t="s">
        <v>18</v>
      </c>
      <c r="G1785" s="6">
        <v>104</v>
      </c>
      <c r="H1785" s="7">
        <v>132</v>
      </c>
      <c r="I1785" s="8">
        <v>0.03</v>
      </c>
      <c r="J1785" s="7">
        <v>11743.29</v>
      </c>
      <c r="K1785" s="7">
        <v>92.58</v>
      </c>
      <c r="L1785" s="7">
        <v>9628.32</v>
      </c>
      <c r="M1785" s="7">
        <v>342.99</v>
      </c>
    </row>
    <row r="1786" spans="2:13" x14ac:dyDescent="0.3">
      <c r="B1786" s="5">
        <v>45474</v>
      </c>
      <c r="C1786" s="4" t="s">
        <v>26</v>
      </c>
      <c r="D1786" s="4" t="s">
        <v>27</v>
      </c>
      <c r="E1786" s="4" t="s">
        <v>20</v>
      </c>
      <c r="F1786" s="4" t="s">
        <v>19</v>
      </c>
      <c r="G1786" s="6">
        <v>100</v>
      </c>
      <c r="H1786" s="7">
        <v>132</v>
      </c>
      <c r="I1786" s="8">
        <v>0.04</v>
      </c>
      <c r="J1786" s="7">
        <v>11164.6</v>
      </c>
      <c r="K1786" s="7">
        <v>92.68</v>
      </c>
      <c r="L1786" s="7">
        <v>9268</v>
      </c>
      <c r="M1786" s="7">
        <v>400.14</v>
      </c>
    </row>
    <row r="1787" spans="2:13" x14ac:dyDescent="0.3">
      <c r="B1787" s="5">
        <v>45474</v>
      </c>
      <c r="C1787" s="4" t="s">
        <v>26</v>
      </c>
      <c r="D1787" s="4" t="s">
        <v>27</v>
      </c>
      <c r="E1787" s="4" t="s">
        <v>21</v>
      </c>
      <c r="F1787" s="4" t="s">
        <v>17</v>
      </c>
      <c r="G1787" s="6">
        <v>160</v>
      </c>
      <c r="H1787" s="7">
        <v>132</v>
      </c>
      <c r="I1787" s="8">
        <v>0.01</v>
      </c>
      <c r="J1787" s="7">
        <v>20003.61</v>
      </c>
      <c r="K1787" s="7">
        <v>92.12</v>
      </c>
      <c r="L1787" s="7">
        <v>14739.2</v>
      </c>
      <c r="M1787" s="7">
        <v>262.91000000000003</v>
      </c>
    </row>
    <row r="1788" spans="2:13" x14ac:dyDescent="0.3">
      <c r="B1788" s="5">
        <v>45474</v>
      </c>
      <c r="C1788" s="4" t="s">
        <v>26</v>
      </c>
      <c r="D1788" s="4" t="s">
        <v>27</v>
      </c>
      <c r="E1788" s="4" t="s">
        <v>21</v>
      </c>
      <c r="F1788" s="4" t="s">
        <v>18</v>
      </c>
      <c r="G1788" s="6">
        <v>62</v>
      </c>
      <c r="H1788" s="7">
        <v>132</v>
      </c>
      <c r="I1788" s="8">
        <v>0.01</v>
      </c>
      <c r="J1788" s="7">
        <v>7689.46</v>
      </c>
      <c r="K1788" s="7">
        <v>92.49</v>
      </c>
      <c r="L1788" s="7">
        <v>5734.38</v>
      </c>
      <c r="M1788" s="7">
        <v>204.48</v>
      </c>
    </row>
    <row r="1789" spans="2:13" x14ac:dyDescent="0.3">
      <c r="B1789" s="5">
        <v>45474</v>
      </c>
      <c r="C1789" s="4" t="s">
        <v>26</v>
      </c>
      <c r="D1789" s="4" t="s">
        <v>27</v>
      </c>
      <c r="E1789" s="4" t="s">
        <v>21</v>
      </c>
      <c r="F1789" s="4" t="s">
        <v>19</v>
      </c>
      <c r="G1789" s="6">
        <v>57</v>
      </c>
      <c r="H1789" s="7">
        <v>132</v>
      </c>
      <c r="I1789" s="8">
        <v>0.01</v>
      </c>
      <c r="J1789" s="7">
        <v>7083.1</v>
      </c>
      <c r="K1789" s="7">
        <v>92.22</v>
      </c>
      <c r="L1789" s="7">
        <v>5256.54</v>
      </c>
      <c r="M1789" s="7">
        <v>222.97</v>
      </c>
    </row>
    <row r="1790" spans="2:13" x14ac:dyDescent="0.3">
      <c r="B1790" s="5">
        <v>45474</v>
      </c>
      <c r="C1790" s="4" t="s">
        <v>26</v>
      </c>
      <c r="D1790" s="4" t="s">
        <v>27</v>
      </c>
      <c r="E1790" s="4" t="s">
        <v>22</v>
      </c>
      <c r="F1790" s="4" t="s">
        <v>17</v>
      </c>
      <c r="G1790" s="6">
        <v>76</v>
      </c>
      <c r="H1790" s="7">
        <v>132</v>
      </c>
      <c r="I1790" s="8">
        <v>0.01</v>
      </c>
      <c r="J1790" s="7">
        <v>11089.77</v>
      </c>
      <c r="K1790" s="7">
        <v>92.12</v>
      </c>
      <c r="L1790" s="7">
        <v>7001.12</v>
      </c>
      <c r="M1790" s="7">
        <v>790.63</v>
      </c>
    </row>
    <row r="1791" spans="2:13" x14ac:dyDescent="0.3">
      <c r="B1791" s="5">
        <v>45474</v>
      </c>
      <c r="C1791" s="4" t="s">
        <v>26</v>
      </c>
      <c r="D1791" s="4" t="s">
        <v>27</v>
      </c>
      <c r="E1791" s="4" t="s">
        <v>22</v>
      </c>
      <c r="F1791" s="4" t="s">
        <v>18</v>
      </c>
      <c r="G1791" s="6">
        <v>26</v>
      </c>
      <c r="H1791" s="7">
        <v>132</v>
      </c>
      <c r="I1791" s="8">
        <v>0</v>
      </c>
      <c r="J1791" s="7">
        <v>3836.12</v>
      </c>
      <c r="K1791" s="7">
        <v>92.58</v>
      </c>
      <c r="L1791" s="7">
        <v>2407.08</v>
      </c>
      <c r="M1791" s="7">
        <v>307.85000000000002</v>
      </c>
    </row>
    <row r="1792" spans="2:13" x14ac:dyDescent="0.3">
      <c r="B1792" s="5">
        <v>45474</v>
      </c>
      <c r="C1792" s="4" t="s">
        <v>26</v>
      </c>
      <c r="D1792" s="4" t="s">
        <v>27</v>
      </c>
      <c r="E1792" s="4" t="s">
        <v>22</v>
      </c>
      <c r="F1792" s="4" t="s">
        <v>19</v>
      </c>
      <c r="G1792" s="6">
        <v>27</v>
      </c>
      <c r="H1792" s="7">
        <v>132</v>
      </c>
      <c r="I1792" s="8">
        <v>0.01</v>
      </c>
      <c r="J1792" s="7">
        <v>3963.74</v>
      </c>
      <c r="K1792" s="7">
        <v>92.4</v>
      </c>
      <c r="L1792" s="7">
        <v>2494.8000000000002</v>
      </c>
      <c r="M1792" s="7">
        <v>330.78</v>
      </c>
    </row>
    <row r="1793" spans="2:13" x14ac:dyDescent="0.3">
      <c r="B1793" s="5">
        <v>45474</v>
      </c>
      <c r="C1793" s="4" t="s">
        <v>28</v>
      </c>
      <c r="D1793" s="4" t="s">
        <v>27</v>
      </c>
      <c r="E1793" s="4" t="s">
        <v>16</v>
      </c>
      <c r="F1793" s="4" t="s">
        <v>17</v>
      </c>
      <c r="G1793" s="6">
        <v>290</v>
      </c>
      <c r="H1793" s="7">
        <v>104</v>
      </c>
      <c r="I1793" s="8">
        <v>0.01</v>
      </c>
      <c r="J1793" s="7">
        <v>30038.39</v>
      </c>
      <c r="K1793" s="7">
        <v>71.900000000000006</v>
      </c>
      <c r="L1793" s="7">
        <v>20851</v>
      </c>
      <c r="M1793" s="7">
        <v>476.06</v>
      </c>
    </row>
    <row r="1794" spans="2:13" x14ac:dyDescent="0.3">
      <c r="B1794" s="5">
        <v>45474</v>
      </c>
      <c r="C1794" s="4" t="s">
        <v>28</v>
      </c>
      <c r="D1794" s="4" t="s">
        <v>27</v>
      </c>
      <c r="E1794" s="4" t="s">
        <v>16</v>
      </c>
      <c r="F1794" s="4" t="s">
        <v>18</v>
      </c>
      <c r="G1794" s="6">
        <v>105</v>
      </c>
      <c r="H1794" s="7">
        <v>104</v>
      </c>
      <c r="I1794" s="8">
        <v>0.01</v>
      </c>
      <c r="J1794" s="7">
        <v>10723.93</v>
      </c>
      <c r="K1794" s="7">
        <v>71.98</v>
      </c>
      <c r="L1794" s="7">
        <v>7557.9</v>
      </c>
      <c r="M1794" s="7">
        <v>348.79</v>
      </c>
    </row>
    <row r="1795" spans="2:13" x14ac:dyDescent="0.3">
      <c r="B1795" s="5">
        <v>45474</v>
      </c>
      <c r="C1795" s="4" t="s">
        <v>28</v>
      </c>
      <c r="D1795" s="4" t="s">
        <v>27</v>
      </c>
      <c r="E1795" s="4" t="s">
        <v>16</v>
      </c>
      <c r="F1795" s="4" t="s">
        <v>19</v>
      </c>
      <c r="G1795" s="6">
        <v>108</v>
      </c>
      <c r="H1795" s="7">
        <v>104</v>
      </c>
      <c r="I1795" s="8">
        <v>0.01</v>
      </c>
      <c r="J1795" s="7">
        <v>11085.98</v>
      </c>
      <c r="K1795" s="7">
        <v>71.900000000000006</v>
      </c>
      <c r="L1795" s="7">
        <v>7765.2</v>
      </c>
      <c r="M1795" s="7">
        <v>418.67</v>
      </c>
    </row>
    <row r="1796" spans="2:13" x14ac:dyDescent="0.3">
      <c r="B1796" s="5">
        <v>45474</v>
      </c>
      <c r="C1796" s="4" t="s">
        <v>28</v>
      </c>
      <c r="D1796" s="4" t="s">
        <v>27</v>
      </c>
      <c r="E1796" s="4" t="s">
        <v>20</v>
      </c>
      <c r="F1796" s="4" t="s">
        <v>17</v>
      </c>
      <c r="G1796" s="6">
        <v>195</v>
      </c>
      <c r="H1796" s="7">
        <v>104</v>
      </c>
      <c r="I1796" s="8">
        <v>0.02</v>
      </c>
      <c r="J1796" s="7">
        <v>17543.009999999998</v>
      </c>
      <c r="K1796" s="7">
        <v>71.62</v>
      </c>
      <c r="L1796" s="7">
        <v>13965.9</v>
      </c>
      <c r="M1796" s="7">
        <v>312.94</v>
      </c>
    </row>
    <row r="1797" spans="2:13" x14ac:dyDescent="0.3">
      <c r="B1797" s="5">
        <v>45474</v>
      </c>
      <c r="C1797" s="4" t="s">
        <v>28</v>
      </c>
      <c r="D1797" s="4" t="s">
        <v>27</v>
      </c>
      <c r="E1797" s="4" t="s">
        <v>20</v>
      </c>
      <c r="F1797" s="4" t="s">
        <v>18</v>
      </c>
      <c r="G1797" s="6">
        <v>68</v>
      </c>
      <c r="H1797" s="7">
        <v>104</v>
      </c>
      <c r="I1797" s="8">
        <v>0.01</v>
      </c>
      <c r="J1797" s="7">
        <v>6148.8</v>
      </c>
      <c r="K1797" s="7">
        <v>71.98</v>
      </c>
      <c r="L1797" s="7">
        <v>4894.6400000000003</v>
      </c>
      <c r="M1797" s="7">
        <v>226.81</v>
      </c>
    </row>
    <row r="1798" spans="2:13" x14ac:dyDescent="0.3">
      <c r="B1798" s="5">
        <v>45474</v>
      </c>
      <c r="C1798" s="4" t="s">
        <v>28</v>
      </c>
      <c r="D1798" s="4" t="s">
        <v>27</v>
      </c>
      <c r="E1798" s="4" t="s">
        <v>20</v>
      </c>
      <c r="F1798" s="4" t="s">
        <v>19</v>
      </c>
      <c r="G1798" s="6">
        <v>73</v>
      </c>
      <c r="H1798" s="7">
        <v>104</v>
      </c>
      <c r="I1798" s="8">
        <v>0.01</v>
      </c>
      <c r="J1798" s="7">
        <v>6600.92</v>
      </c>
      <c r="K1798" s="7">
        <v>71.900000000000006</v>
      </c>
      <c r="L1798" s="7">
        <v>5248.7</v>
      </c>
      <c r="M1798" s="7">
        <v>285.83999999999997</v>
      </c>
    </row>
    <row r="1799" spans="2:13" x14ac:dyDescent="0.3">
      <c r="B1799" s="5">
        <v>45474</v>
      </c>
      <c r="C1799" s="4" t="s">
        <v>28</v>
      </c>
      <c r="D1799" s="4" t="s">
        <v>27</v>
      </c>
      <c r="E1799" s="4" t="s">
        <v>21</v>
      </c>
      <c r="F1799" s="4" t="s">
        <v>17</v>
      </c>
      <c r="G1799" s="6">
        <v>115</v>
      </c>
      <c r="H1799" s="7">
        <v>104</v>
      </c>
      <c r="I1799" s="8">
        <v>0.01</v>
      </c>
      <c r="J1799" s="7">
        <v>11259.33</v>
      </c>
      <c r="K1799" s="7">
        <v>71.83</v>
      </c>
      <c r="L1799" s="7">
        <v>8260.4500000000007</v>
      </c>
      <c r="M1799" s="7">
        <v>184.37</v>
      </c>
    </row>
    <row r="1800" spans="2:13" x14ac:dyDescent="0.3">
      <c r="B1800" s="5">
        <v>45474</v>
      </c>
      <c r="C1800" s="4" t="s">
        <v>28</v>
      </c>
      <c r="D1800" s="4" t="s">
        <v>27</v>
      </c>
      <c r="E1800" s="4" t="s">
        <v>21</v>
      </c>
      <c r="F1800" s="4" t="s">
        <v>18</v>
      </c>
      <c r="G1800" s="6">
        <v>43</v>
      </c>
      <c r="H1800" s="7">
        <v>104</v>
      </c>
      <c r="I1800" s="8">
        <v>0</v>
      </c>
      <c r="J1800" s="7">
        <v>4218.71</v>
      </c>
      <c r="K1800" s="7">
        <v>71.83</v>
      </c>
      <c r="L1800" s="7">
        <v>3088.69</v>
      </c>
      <c r="M1800" s="7">
        <v>146.78</v>
      </c>
    </row>
    <row r="1801" spans="2:13" x14ac:dyDescent="0.3">
      <c r="B1801" s="5">
        <v>45474</v>
      </c>
      <c r="C1801" s="4" t="s">
        <v>28</v>
      </c>
      <c r="D1801" s="4" t="s">
        <v>27</v>
      </c>
      <c r="E1801" s="4" t="s">
        <v>21</v>
      </c>
      <c r="F1801" s="4" t="s">
        <v>19</v>
      </c>
      <c r="G1801" s="6">
        <v>43</v>
      </c>
      <c r="H1801" s="7">
        <v>104</v>
      </c>
      <c r="I1801" s="8">
        <v>0</v>
      </c>
      <c r="J1801" s="7">
        <v>4214.4799999999996</v>
      </c>
      <c r="K1801" s="7">
        <v>71.98</v>
      </c>
      <c r="L1801" s="7">
        <v>3095.14</v>
      </c>
      <c r="M1801" s="7">
        <v>171.89</v>
      </c>
    </row>
    <row r="1802" spans="2:13" x14ac:dyDescent="0.3">
      <c r="B1802" s="5">
        <v>45474</v>
      </c>
      <c r="C1802" s="4" t="s">
        <v>28</v>
      </c>
      <c r="D1802" s="4" t="s">
        <v>27</v>
      </c>
      <c r="E1802" s="4" t="s">
        <v>22</v>
      </c>
      <c r="F1802" s="4" t="s">
        <v>17</v>
      </c>
      <c r="G1802" s="6">
        <v>52</v>
      </c>
      <c r="H1802" s="7">
        <v>104</v>
      </c>
      <c r="I1802" s="8">
        <v>0.01</v>
      </c>
      <c r="J1802" s="7">
        <v>6014.38</v>
      </c>
      <c r="K1802" s="7">
        <v>71.69</v>
      </c>
      <c r="L1802" s="7">
        <v>3727.88</v>
      </c>
      <c r="M1802" s="7">
        <v>519.41999999999996</v>
      </c>
    </row>
    <row r="1803" spans="2:13" x14ac:dyDescent="0.3">
      <c r="B1803" s="5">
        <v>45474</v>
      </c>
      <c r="C1803" s="4" t="s">
        <v>28</v>
      </c>
      <c r="D1803" s="4" t="s">
        <v>27</v>
      </c>
      <c r="E1803" s="4" t="s">
        <v>22</v>
      </c>
      <c r="F1803" s="4" t="s">
        <v>18</v>
      </c>
      <c r="G1803" s="6">
        <v>18</v>
      </c>
      <c r="H1803" s="7">
        <v>104</v>
      </c>
      <c r="I1803" s="8">
        <v>0</v>
      </c>
      <c r="J1803" s="7">
        <v>2096.61</v>
      </c>
      <c r="K1803" s="7">
        <v>71.62</v>
      </c>
      <c r="L1803" s="7">
        <v>1289.1600000000001</v>
      </c>
      <c r="M1803" s="7">
        <v>212.7</v>
      </c>
    </row>
    <row r="1804" spans="2:13" x14ac:dyDescent="0.3">
      <c r="B1804" s="5">
        <v>45474</v>
      </c>
      <c r="C1804" s="4" t="s">
        <v>28</v>
      </c>
      <c r="D1804" s="4" t="s">
        <v>27</v>
      </c>
      <c r="E1804" s="4" t="s">
        <v>22</v>
      </c>
      <c r="F1804" s="4" t="s">
        <v>19</v>
      </c>
      <c r="G1804" s="6">
        <v>19</v>
      </c>
      <c r="H1804" s="7">
        <v>104</v>
      </c>
      <c r="I1804" s="8">
        <v>0.01</v>
      </c>
      <c r="J1804" s="7">
        <v>2184.42</v>
      </c>
      <c r="K1804" s="7">
        <v>71.540000000000006</v>
      </c>
      <c r="L1804" s="7">
        <v>1359.26</v>
      </c>
      <c r="M1804" s="7">
        <v>241.02</v>
      </c>
    </row>
    <row r="1805" spans="2:13" x14ac:dyDescent="0.3">
      <c r="B1805" s="5">
        <v>45474</v>
      </c>
      <c r="C1805" s="4" t="s">
        <v>29</v>
      </c>
      <c r="D1805" s="4" t="s">
        <v>27</v>
      </c>
      <c r="E1805" s="4" t="s">
        <v>16</v>
      </c>
      <c r="F1805" s="4" t="s">
        <v>17</v>
      </c>
      <c r="G1805" s="6">
        <v>251</v>
      </c>
      <c r="H1805" s="7">
        <v>146</v>
      </c>
      <c r="I1805" s="8">
        <v>0.01</v>
      </c>
      <c r="J1805" s="7">
        <v>36535.4</v>
      </c>
      <c r="K1805" s="7">
        <v>103.24</v>
      </c>
      <c r="L1805" s="7">
        <v>25913.24</v>
      </c>
      <c r="M1805" s="7">
        <v>413.25</v>
      </c>
    </row>
    <row r="1806" spans="2:13" x14ac:dyDescent="0.3">
      <c r="B1806" s="5">
        <v>45474</v>
      </c>
      <c r="C1806" s="4" t="s">
        <v>29</v>
      </c>
      <c r="D1806" s="4" t="s">
        <v>27</v>
      </c>
      <c r="E1806" s="4" t="s">
        <v>16</v>
      </c>
      <c r="F1806" s="4" t="s">
        <v>18</v>
      </c>
      <c r="G1806" s="6">
        <v>90</v>
      </c>
      <c r="H1806" s="7">
        <v>146</v>
      </c>
      <c r="I1806" s="8">
        <v>0</v>
      </c>
      <c r="J1806" s="7">
        <v>13061.27</v>
      </c>
      <c r="K1806" s="7">
        <v>102.83</v>
      </c>
      <c r="L1806" s="7">
        <v>9254.7000000000007</v>
      </c>
      <c r="M1806" s="7">
        <v>302.63</v>
      </c>
    </row>
    <row r="1807" spans="2:13" x14ac:dyDescent="0.3">
      <c r="B1807" s="5">
        <v>45474</v>
      </c>
      <c r="C1807" s="4" t="s">
        <v>29</v>
      </c>
      <c r="D1807" s="4" t="s">
        <v>27</v>
      </c>
      <c r="E1807" s="4" t="s">
        <v>16</v>
      </c>
      <c r="F1807" s="4" t="s">
        <v>19</v>
      </c>
      <c r="G1807" s="6">
        <v>92</v>
      </c>
      <c r="H1807" s="7">
        <v>146</v>
      </c>
      <c r="I1807" s="8">
        <v>0.01</v>
      </c>
      <c r="J1807" s="7">
        <v>13190.83</v>
      </c>
      <c r="K1807" s="7">
        <v>103.24</v>
      </c>
      <c r="L1807" s="7">
        <v>9498.08</v>
      </c>
      <c r="M1807" s="7">
        <v>350.19</v>
      </c>
    </row>
    <row r="1808" spans="2:13" x14ac:dyDescent="0.3">
      <c r="B1808" s="5">
        <v>45474</v>
      </c>
      <c r="C1808" s="4" t="s">
        <v>29</v>
      </c>
      <c r="D1808" s="4" t="s">
        <v>27</v>
      </c>
      <c r="E1808" s="4" t="s">
        <v>20</v>
      </c>
      <c r="F1808" s="4" t="s">
        <v>17</v>
      </c>
      <c r="G1808" s="6">
        <v>177</v>
      </c>
      <c r="H1808" s="7">
        <v>146</v>
      </c>
      <c r="I1808" s="8">
        <v>0.01</v>
      </c>
      <c r="J1808" s="7">
        <v>22513</v>
      </c>
      <c r="K1808" s="7">
        <v>102.62</v>
      </c>
      <c r="L1808" s="7">
        <v>18163.740000000002</v>
      </c>
      <c r="M1808" s="7">
        <v>282.63</v>
      </c>
    </row>
    <row r="1809" spans="2:13" x14ac:dyDescent="0.3">
      <c r="B1809" s="5">
        <v>45474</v>
      </c>
      <c r="C1809" s="4" t="s">
        <v>29</v>
      </c>
      <c r="D1809" s="4" t="s">
        <v>27</v>
      </c>
      <c r="E1809" s="4" t="s">
        <v>20</v>
      </c>
      <c r="F1809" s="4" t="s">
        <v>18</v>
      </c>
      <c r="G1809" s="6">
        <v>63</v>
      </c>
      <c r="H1809" s="7">
        <v>146</v>
      </c>
      <c r="I1809" s="8">
        <v>0</v>
      </c>
      <c r="J1809" s="7">
        <v>8110.4</v>
      </c>
      <c r="K1809" s="7">
        <v>102.72</v>
      </c>
      <c r="L1809" s="7">
        <v>6471.36</v>
      </c>
      <c r="M1809" s="7">
        <v>210.56</v>
      </c>
    </row>
    <row r="1810" spans="2:13" x14ac:dyDescent="0.3">
      <c r="B1810" s="5">
        <v>45474</v>
      </c>
      <c r="C1810" s="4" t="s">
        <v>29</v>
      </c>
      <c r="D1810" s="4" t="s">
        <v>27</v>
      </c>
      <c r="E1810" s="4" t="s">
        <v>20</v>
      </c>
      <c r="F1810" s="4" t="s">
        <v>19</v>
      </c>
      <c r="G1810" s="6">
        <v>60</v>
      </c>
      <c r="H1810" s="7">
        <v>146</v>
      </c>
      <c r="I1810" s="8">
        <v>0.01</v>
      </c>
      <c r="J1810" s="7">
        <v>7593.17</v>
      </c>
      <c r="K1810" s="7">
        <v>103.03</v>
      </c>
      <c r="L1810" s="7">
        <v>6181.8</v>
      </c>
      <c r="M1810" s="7">
        <v>236.81</v>
      </c>
    </row>
    <row r="1811" spans="2:13" x14ac:dyDescent="0.3">
      <c r="B1811" s="5">
        <v>45474</v>
      </c>
      <c r="C1811" s="4" t="s">
        <v>29</v>
      </c>
      <c r="D1811" s="4" t="s">
        <v>27</v>
      </c>
      <c r="E1811" s="4" t="s">
        <v>21</v>
      </c>
      <c r="F1811" s="4" t="s">
        <v>17</v>
      </c>
      <c r="G1811" s="6">
        <v>101</v>
      </c>
      <c r="H1811" s="7">
        <v>146</v>
      </c>
      <c r="I1811" s="8">
        <v>0.01</v>
      </c>
      <c r="J1811" s="7">
        <v>13785.11</v>
      </c>
      <c r="K1811" s="7">
        <v>102.83</v>
      </c>
      <c r="L1811" s="7">
        <v>10385.83</v>
      </c>
      <c r="M1811" s="7">
        <v>159.34</v>
      </c>
    </row>
    <row r="1812" spans="2:13" x14ac:dyDescent="0.3">
      <c r="B1812" s="5">
        <v>45474</v>
      </c>
      <c r="C1812" s="4" t="s">
        <v>29</v>
      </c>
      <c r="D1812" s="4" t="s">
        <v>27</v>
      </c>
      <c r="E1812" s="4" t="s">
        <v>21</v>
      </c>
      <c r="F1812" s="4" t="s">
        <v>18</v>
      </c>
      <c r="G1812" s="6">
        <v>37</v>
      </c>
      <c r="H1812" s="7">
        <v>146</v>
      </c>
      <c r="I1812" s="8">
        <v>0.01</v>
      </c>
      <c r="J1812" s="7">
        <v>5080.66</v>
      </c>
      <c r="K1812" s="7">
        <v>102.72</v>
      </c>
      <c r="L1812" s="7">
        <v>3800.64</v>
      </c>
      <c r="M1812" s="7">
        <v>122.28</v>
      </c>
    </row>
    <row r="1813" spans="2:13" x14ac:dyDescent="0.3">
      <c r="B1813" s="5">
        <v>45474</v>
      </c>
      <c r="C1813" s="4" t="s">
        <v>29</v>
      </c>
      <c r="D1813" s="4" t="s">
        <v>27</v>
      </c>
      <c r="E1813" s="4" t="s">
        <v>21</v>
      </c>
      <c r="F1813" s="4" t="s">
        <v>19</v>
      </c>
      <c r="G1813" s="6">
        <v>37</v>
      </c>
      <c r="H1813" s="7">
        <v>146</v>
      </c>
      <c r="I1813" s="8">
        <v>0.01</v>
      </c>
      <c r="J1813" s="7">
        <v>5111.26</v>
      </c>
      <c r="K1813" s="7">
        <v>103.24</v>
      </c>
      <c r="L1813" s="7">
        <v>3819.88</v>
      </c>
      <c r="M1813" s="7">
        <v>147.33000000000001</v>
      </c>
    </row>
    <row r="1814" spans="2:13" x14ac:dyDescent="0.3">
      <c r="B1814" s="5">
        <v>45474</v>
      </c>
      <c r="C1814" s="4" t="s">
        <v>29</v>
      </c>
      <c r="D1814" s="4" t="s">
        <v>27</v>
      </c>
      <c r="E1814" s="4" t="s">
        <v>22</v>
      </c>
      <c r="F1814" s="4" t="s">
        <v>17</v>
      </c>
      <c r="G1814" s="6">
        <v>45</v>
      </c>
      <c r="H1814" s="7">
        <v>146</v>
      </c>
      <c r="I1814" s="8">
        <v>0.01</v>
      </c>
      <c r="J1814" s="7">
        <v>7350.89</v>
      </c>
      <c r="K1814" s="7">
        <v>103.24</v>
      </c>
      <c r="L1814" s="7">
        <v>4645.8</v>
      </c>
      <c r="M1814" s="7">
        <v>449.05</v>
      </c>
    </row>
    <row r="1815" spans="2:13" x14ac:dyDescent="0.3">
      <c r="B1815" s="5">
        <v>45474</v>
      </c>
      <c r="C1815" s="4" t="s">
        <v>29</v>
      </c>
      <c r="D1815" s="4" t="s">
        <v>27</v>
      </c>
      <c r="E1815" s="4" t="s">
        <v>22</v>
      </c>
      <c r="F1815" s="4" t="s">
        <v>18</v>
      </c>
      <c r="G1815" s="6">
        <v>17</v>
      </c>
      <c r="H1815" s="7">
        <v>146</v>
      </c>
      <c r="I1815" s="8">
        <v>0.01</v>
      </c>
      <c r="J1815" s="7">
        <v>2752.01</v>
      </c>
      <c r="K1815" s="7">
        <v>103.24</v>
      </c>
      <c r="L1815" s="7">
        <v>1755.08</v>
      </c>
      <c r="M1815" s="7">
        <v>204.53</v>
      </c>
    </row>
    <row r="1816" spans="2:13" x14ac:dyDescent="0.3">
      <c r="B1816" s="5">
        <v>45474</v>
      </c>
      <c r="C1816" s="4" t="s">
        <v>29</v>
      </c>
      <c r="D1816" s="4" t="s">
        <v>27</v>
      </c>
      <c r="E1816" s="4" t="s">
        <v>22</v>
      </c>
      <c r="F1816" s="4" t="s">
        <v>19</v>
      </c>
      <c r="G1816" s="6">
        <v>17</v>
      </c>
      <c r="H1816" s="7">
        <v>146</v>
      </c>
      <c r="I1816" s="8">
        <v>0</v>
      </c>
      <c r="J1816" s="7">
        <v>2782.6</v>
      </c>
      <c r="K1816" s="7">
        <v>102.83</v>
      </c>
      <c r="L1816" s="7">
        <v>1748.11</v>
      </c>
      <c r="M1816" s="7">
        <v>216.28</v>
      </c>
    </row>
    <row r="1817" spans="2:13" x14ac:dyDescent="0.3">
      <c r="B1817" s="5">
        <v>45474</v>
      </c>
      <c r="C1817" s="4" t="s">
        <v>30</v>
      </c>
      <c r="D1817" s="4" t="s">
        <v>27</v>
      </c>
      <c r="E1817" s="4" t="s">
        <v>16</v>
      </c>
      <c r="F1817" s="4" t="s">
        <v>17</v>
      </c>
      <c r="G1817" s="6">
        <v>367</v>
      </c>
      <c r="H1817" s="7">
        <v>92</v>
      </c>
      <c r="I1817" s="8">
        <v>0.01</v>
      </c>
      <c r="J1817" s="7">
        <v>33359.74</v>
      </c>
      <c r="K1817" s="7">
        <v>63.81</v>
      </c>
      <c r="L1817" s="7">
        <v>23418.27</v>
      </c>
      <c r="M1817" s="7">
        <v>597.17999999999995</v>
      </c>
    </row>
    <row r="1818" spans="2:13" x14ac:dyDescent="0.3">
      <c r="B1818" s="5">
        <v>45474</v>
      </c>
      <c r="C1818" s="4" t="s">
        <v>30</v>
      </c>
      <c r="D1818" s="4" t="s">
        <v>27</v>
      </c>
      <c r="E1818" s="4" t="s">
        <v>16</v>
      </c>
      <c r="F1818" s="4" t="s">
        <v>18</v>
      </c>
      <c r="G1818" s="6">
        <v>131</v>
      </c>
      <c r="H1818" s="7">
        <v>92</v>
      </c>
      <c r="I1818" s="8">
        <v>0.01</v>
      </c>
      <c r="J1818" s="7">
        <v>11907.76</v>
      </c>
      <c r="K1818" s="7">
        <v>63.81</v>
      </c>
      <c r="L1818" s="7">
        <v>8359.11</v>
      </c>
      <c r="M1818" s="7">
        <v>454.31</v>
      </c>
    </row>
    <row r="1819" spans="2:13" x14ac:dyDescent="0.3">
      <c r="B1819" s="5">
        <v>45474</v>
      </c>
      <c r="C1819" s="4" t="s">
        <v>30</v>
      </c>
      <c r="D1819" s="4" t="s">
        <v>27</v>
      </c>
      <c r="E1819" s="4" t="s">
        <v>16</v>
      </c>
      <c r="F1819" s="4" t="s">
        <v>19</v>
      </c>
      <c r="G1819" s="6">
        <v>138</v>
      </c>
      <c r="H1819" s="7">
        <v>92</v>
      </c>
      <c r="I1819" s="8">
        <v>0.01</v>
      </c>
      <c r="J1819" s="7">
        <v>12530.57</v>
      </c>
      <c r="K1819" s="7">
        <v>64</v>
      </c>
      <c r="L1819" s="7">
        <v>8832</v>
      </c>
      <c r="M1819" s="7">
        <v>544.66</v>
      </c>
    </row>
    <row r="1820" spans="2:13" x14ac:dyDescent="0.3">
      <c r="B1820" s="5">
        <v>45474</v>
      </c>
      <c r="C1820" s="4" t="s">
        <v>30</v>
      </c>
      <c r="D1820" s="4" t="s">
        <v>27</v>
      </c>
      <c r="E1820" s="4" t="s">
        <v>20</v>
      </c>
      <c r="F1820" s="4" t="s">
        <v>17</v>
      </c>
      <c r="G1820" s="6">
        <v>259</v>
      </c>
      <c r="H1820" s="7">
        <v>92</v>
      </c>
      <c r="I1820" s="8">
        <v>0.03</v>
      </c>
      <c r="J1820" s="7">
        <v>20194.939999999999</v>
      </c>
      <c r="K1820" s="7">
        <v>63.81</v>
      </c>
      <c r="L1820" s="7">
        <v>16526.79</v>
      </c>
      <c r="M1820" s="7">
        <v>421.86</v>
      </c>
    </row>
    <row r="1821" spans="2:13" x14ac:dyDescent="0.3">
      <c r="B1821" s="5">
        <v>45474</v>
      </c>
      <c r="C1821" s="4" t="s">
        <v>30</v>
      </c>
      <c r="D1821" s="4" t="s">
        <v>27</v>
      </c>
      <c r="E1821" s="4" t="s">
        <v>20</v>
      </c>
      <c r="F1821" s="4" t="s">
        <v>18</v>
      </c>
      <c r="G1821" s="6">
        <v>92</v>
      </c>
      <c r="H1821" s="7">
        <v>92</v>
      </c>
      <c r="I1821" s="8">
        <v>0.01</v>
      </c>
      <c r="J1821" s="7">
        <v>7351.49</v>
      </c>
      <c r="K1821" s="7">
        <v>64.069999999999993</v>
      </c>
      <c r="L1821" s="7">
        <v>5894.44</v>
      </c>
      <c r="M1821" s="7">
        <v>311.55</v>
      </c>
    </row>
    <row r="1822" spans="2:13" x14ac:dyDescent="0.3">
      <c r="B1822" s="5">
        <v>45474</v>
      </c>
      <c r="C1822" s="4" t="s">
        <v>30</v>
      </c>
      <c r="D1822" s="4" t="s">
        <v>27</v>
      </c>
      <c r="E1822" s="4" t="s">
        <v>20</v>
      </c>
      <c r="F1822" s="4" t="s">
        <v>19</v>
      </c>
      <c r="G1822" s="6">
        <v>91</v>
      </c>
      <c r="H1822" s="7">
        <v>92</v>
      </c>
      <c r="I1822" s="8">
        <v>0.01</v>
      </c>
      <c r="J1822" s="7">
        <v>7271.58</v>
      </c>
      <c r="K1822" s="7">
        <v>63.88</v>
      </c>
      <c r="L1822" s="7">
        <v>5813.08</v>
      </c>
      <c r="M1822" s="7">
        <v>358.09</v>
      </c>
    </row>
    <row r="1823" spans="2:13" x14ac:dyDescent="0.3">
      <c r="B1823" s="5">
        <v>45474</v>
      </c>
      <c r="C1823" s="4" t="s">
        <v>30</v>
      </c>
      <c r="D1823" s="4" t="s">
        <v>27</v>
      </c>
      <c r="E1823" s="4" t="s">
        <v>21</v>
      </c>
      <c r="F1823" s="4" t="s">
        <v>17</v>
      </c>
      <c r="G1823" s="6">
        <v>154</v>
      </c>
      <c r="H1823" s="7">
        <v>92</v>
      </c>
      <c r="I1823" s="8">
        <v>0.01</v>
      </c>
      <c r="J1823" s="7">
        <v>13338.71</v>
      </c>
      <c r="K1823" s="7">
        <v>64.13</v>
      </c>
      <c r="L1823" s="7">
        <v>9876.02</v>
      </c>
      <c r="M1823" s="7">
        <v>250.84</v>
      </c>
    </row>
    <row r="1824" spans="2:13" x14ac:dyDescent="0.3">
      <c r="B1824" s="5">
        <v>45474</v>
      </c>
      <c r="C1824" s="4" t="s">
        <v>30</v>
      </c>
      <c r="D1824" s="4" t="s">
        <v>27</v>
      </c>
      <c r="E1824" s="4" t="s">
        <v>21</v>
      </c>
      <c r="F1824" s="4" t="s">
        <v>18</v>
      </c>
      <c r="G1824" s="6">
        <v>53</v>
      </c>
      <c r="H1824" s="7">
        <v>92</v>
      </c>
      <c r="I1824" s="8">
        <v>0.01</v>
      </c>
      <c r="J1824" s="7">
        <v>4576.55</v>
      </c>
      <c r="K1824" s="7">
        <v>64.069999999999993</v>
      </c>
      <c r="L1824" s="7">
        <v>3395.71</v>
      </c>
      <c r="M1824" s="7">
        <v>178.58</v>
      </c>
    </row>
    <row r="1825" spans="2:13" x14ac:dyDescent="0.3">
      <c r="B1825" s="5">
        <v>45474</v>
      </c>
      <c r="C1825" s="4" t="s">
        <v>30</v>
      </c>
      <c r="D1825" s="4" t="s">
        <v>27</v>
      </c>
      <c r="E1825" s="4" t="s">
        <v>21</v>
      </c>
      <c r="F1825" s="4" t="s">
        <v>19</v>
      </c>
      <c r="G1825" s="6">
        <v>54</v>
      </c>
      <c r="H1825" s="7">
        <v>92</v>
      </c>
      <c r="I1825" s="8">
        <v>0.01</v>
      </c>
      <c r="J1825" s="7">
        <v>4676.88</v>
      </c>
      <c r="K1825" s="7">
        <v>64.069999999999993</v>
      </c>
      <c r="L1825" s="7">
        <v>3459.78</v>
      </c>
      <c r="M1825" s="7">
        <v>214.6</v>
      </c>
    </row>
    <row r="1826" spans="2:13" x14ac:dyDescent="0.3">
      <c r="B1826" s="5">
        <v>45474</v>
      </c>
      <c r="C1826" s="4" t="s">
        <v>30</v>
      </c>
      <c r="D1826" s="4" t="s">
        <v>27</v>
      </c>
      <c r="E1826" s="4" t="s">
        <v>22</v>
      </c>
      <c r="F1826" s="4" t="s">
        <v>17</v>
      </c>
      <c r="G1826" s="6">
        <v>66</v>
      </c>
      <c r="H1826" s="7">
        <v>92</v>
      </c>
      <c r="I1826" s="8">
        <v>0.01</v>
      </c>
      <c r="J1826" s="7">
        <v>6732.47</v>
      </c>
      <c r="K1826" s="7">
        <v>64</v>
      </c>
      <c r="L1826" s="7">
        <v>4224</v>
      </c>
      <c r="M1826" s="7">
        <v>658.6</v>
      </c>
    </row>
    <row r="1827" spans="2:13" x14ac:dyDescent="0.3">
      <c r="B1827" s="5">
        <v>45474</v>
      </c>
      <c r="C1827" s="4" t="s">
        <v>30</v>
      </c>
      <c r="D1827" s="4" t="s">
        <v>27</v>
      </c>
      <c r="E1827" s="4" t="s">
        <v>22</v>
      </c>
      <c r="F1827" s="4" t="s">
        <v>18</v>
      </c>
      <c r="G1827" s="6">
        <v>23</v>
      </c>
      <c r="H1827" s="7">
        <v>92</v>
      </c>
      <c r="I1827" s="8">
        <v>0.01</v>
      </c>
      <c r="J1827" s="7">
        <v>2329.75</v>
      </c>
      <c r="K1827" s="7">
        <v>64.13</v>
      </c>
      <c r="L1827" s="7">
        <v>1474.99</v>
      </c>
      <c r="M1827" s="7">
        <v>267.95</v>
      </c>
    </row>
    <row r="1828" spans="2:13" x14ac:dyDescent="0.3">
      <c r="B1828" s="5">
        <v>45474</v>
      </c>
      <c r="C1828" s="4" t="s">
        <v>30</v>
      </c>
      <c r="D1828" s="4" t="s">
        <v>27</v>
      </c>
      <c r="E1828" s="4" t="s">
        <v>22</v>
      </c>
      <c r="F1828" s="4" t="s">
        <v>19</v>
      </c>
      <c r="G1828" s="6">
        <v>24</v>
      </c>
      <c r="H1828" s="7">
        <v>92</v>
      </c>
      <c r="I1828" s="8">
        <v>0.01</v>
      </c>
      <c r="J1828" s="7">
        <v>2455.66</v>
      </c>
      <c r="K1828" s="7">
        <v>64</v>
      </c>
      <c r="L1828" s="7">
        <v>1536</v>
      </c>
      <c r="M1828" s="7">
        <v>292.24</v>
      </c>
    </row>
    <row r="1829" spans="2:13" x14ac:dyDescent="0.3">
      <c r="B1829" s="5">
        <v>45474</v>
      </c>
      <c r="C1829" s="4" t="s">
        <v>31</v>
      </c>
      <c r="D1829" s="4" t="s">
        <v>32</v>
      </c>
      <c r="E1829" s="4" t="s">
        <v>16</v>
      </c>
      <c r="F1829" s="4" t="s">
        <v>17</v>
      </c>
      <c r="G1829" s="6">
        <v>663</v>
      </c>
      <c r="H1829" s="7">
        <v>78</v>
      </c>
      <c r="I1829" s="8">
        <v>0.01</v>
      </c>
      <c r="J1829" s="7">
        <v>51402.32</v>
      </c>
      <c r="K1829" s="7">
        <v>56.55</v>
      </c>
      <c r="L1829" s="7">
        <v>37492.65</v>
      </c>
      <c r="M1829" s="7">
        <v>1073.53</v>
      </c>
    </row>
    <row r="1830" spans="2:13" x14ac:dyDescent="0.3">
      <c r="B1830" s="5">
        <v>45474</v>
      </c>
      <c r="C1830" s="4" t="s">
        <v>31</v>
      </c>
      <c r="D1830" s="4" t="s">
        <v>32</v>
      </c>
      <c r="E1830" s="4" t="s">
        <v>16</v>
      </c>
      <c r="F1830" s="4" t="s">
        <v>18</v>
      </c>
      <c r="G1830" s="6">
        <v>244</v>
      </c>
      <c r="H1830" s="7">
        <v>78</v>
      </c>
      <c r="I1830" s="8">
        <v>0.01</v>
      </c>
      <c r="J1830" s="7">
        <v>18709.03</v>
      </c>
      <c r="K1830" s="7">
        <v>56.61</v>
      </c>
      <c r="L1830" s="7">
        <v>13812.84</v>
      </c>
      <c r="M1830" s="7">
        <v>820.47</v>
      </c>
    </row>
    <row r="1831" spans="2:13" x14ac:dyDescent="0.3">
      <c r="B1831" s="5">
        <v>45474</v>
      </c>
      <c r="C1831" s="4" t="s">
        <v>31</v>
      </c>
      <c r="D1831" s="4" t="s">
        <v>32</v>
      </c>
      <c r="E1831" s="4" t="s">
        <v>16</v>
      </c>
      <c r="F1831" s="4" t="s">
        <v>19</v>
      </c>
      <c r="G1831" s="6">
        <v>235</v>
      </c>
      <c r="H1831" s="7">
        <v>78</v>
      </c>
      <c r="I1831" s="8">
        <v>0.01</v>
      </c>
      <c r="J1831" s="7">
        <v>18220.11</v>
      </c>
      <c r="K1831" s="7">
        <v>56.66</v>
      </c>
      <c r="L1831" s="7">
        <v>13315.1</v>
      </c>
      <c r="M1831" s="7">
        <v>891.75</v>
      </c>
    </row>
    <row r="1832" spans="2:13" x14ac:dyDescent="0.3">
      <c r="B1832" s="5">
        <v>45474</v>
      </c>
      <c r="C1832" s="4" t="s">
        <v>31</v>
      </c>
      <c r="D1832" s="4" t="s">
        <v>32</v>
      </c>
      <c r="E1832" s="4" t="s">
        <v>20</v>
      </c>
      <c r="F1832" s="4" t="s">
        <v>17</v>
      </c>
      <c r="G1832" s="6">
        <v>436</v>
      </c>
      <c r="H1832" s="7">
        <v>78</v>
      </c>
      <c r="I1832" s="8">
        <v>0.01</v>
      </c>
      <c r="J1832" s="7">
        <v>29448.66</v>
      </c>
      <c r="K1832" s="7">
        <v>56.44</v>
      </c>
      <c r="L1832" s="7">
        <v>24607.84</v>
      </c>
      <c r="M1832" s="7">
        <v>678.76</v>
      </c>
    </row>
    <row r="1833" spans="2:13" x14ac:dyDescent="0.3">
      <c r="B1833" s="5">
        <v>45474</v>
      </c>
      <c r="C1833" s="4" t="s">
        <v>31</v>
      </c>
      <c r="D1833" s="4" t="s">
        <v>32</v>
      </c>
      <c r="E1833" s="4" t="s">
        <v>20</v>
      </c>
      <c r="F1833" s="4" t="s">
        <v>18</v>
      </c>
      <c r="G1833" s="6">
        <v>157</v>
      </c>
      <c r="H1833" s="7">
        <v>78</v>
      </c>
      <c r="I1833" s="8">
        <v>0.03</v>
      </c>
      <c r="J1833" s="7">
        <v>10421.200000000001</v>
      </c>
      <c r="K1833" s="7">
        <v>56.49</v>
      </c>
      <c r="L1833" s="7">
        <v>8868.93</v>
      </c>
      <c r="M1833" s="7">
        <v>538.6</v>
      </c>
    </row>
    <row r="1834" spans="2:13" x14ac:dyDescent="0.3">
      <c r="B1834" s="5">
        <v>45474</v>
      </c>
      <c r="C1834" s="4" t="s">
        <v>31</v>
      </c>
      <c r="D1834" s="4" t="s">
        <v>32</v>
      </c>
      <c r="E1834" s="4" t="s">
        <v>20</v>
      </c>
      <c r="F1834" s="4" t="s">
        <v>19</v>
      </c>
      <c r="G1834" s="6">
        <v>159</v>
      </c>
      <c r="H1834" s="7">
        <v>78</v>
      </c>
      <c r="I1834" s="8">
        <v>0.01</v>
      </c>
      <c r="J1834" s="7">
        <v>10750.05</v>
      </c>
      <c r="K1834" s="7">
        <v>56.55</v>
      </c>
      <c r="L1834" s="7">
        <v>8991.4500000000007</v>
      </c>
      <c r="M1834" s="7">
        <v>626.91999999999996</v>
      </c>
    </row>
    <row r="1835" spans="2:13" x14ac:dyDescent="0.3">
      <c r="B1835" s="5">
        <v>45474</v>
      </c>
      <c r="C1835" s="4" t="s">
        <v>31</v>
      </c>
      <c r="D1835" s="4" t="s">
        <v>32</v>
      </c>
      <c r="E1835" s="4" t="s">
        <v>21</v>
      </c>
      <c r="F1835" s="4" t="s">
        <v>17</v>
      </c>
      <c r="G1835" s="6">
        <v>254</v>
      </c>
      <c r="H1835" s="7">
        <v>78</v>
      </c>
      <c r="I1835" s="8">
        <v>0.01</v>
      </c>
      <c r="J1835" s="7">
        <v>18651.82</v>
      </c>
      <c r="K1835" s="7">
        <v>56.72</v>
      </c>
      <c r="L1835" s="7">
        <v>14406.88</v>
      </c>
      <c r="M1835" s="7">
        <v>408.43</v>
      </c>
    </row>
    <row r="1836" spans="2:13" x14ac:dyDescent="0.3">
      <c r="B1836" s="5">
        <v>45474</v>
      </c>
      <c r="C1836" s="4" t="s">
        <v>31</v>
      </c>
      <c r="D1836" s="4" t="s">
        <v>32</v>
      </c>
      <c r="E1836" s="4" t="s">
        <v>21</v>
      </c>
      <c r="F1836" s="4" t="s">
        <v>18</v>
      </c>
      <c r="G1836" s="6">
        <v>93</v>
      </c>
      <c r="H1836" s="7">
        <v>78</v>
      </c>
      <c r="I1836" s="8">
        <v>0.01</v>
      </c>
      <c r="J1836" s="7">
        <v>6801.62</v>
      </c>
      <c r="K1836" s="7">
        <v>56.49</v>
      </c>
      <c r="L1836" s="7">
        <v>5253.57</v>
      </c>
      <c r="M1836" s="7">
        <v>309.56</v>
      </c>
    </row>
    <row r="1837" spans="2:13" x14ac:dyDescent="0.3">
      <c r="B1837" s="5">
        <v>45474</v>
      </c>
      <c r="C1837" s="4" t="s">
        <v>31</v>
      </c>
      <c r="D1837" s="4" t="s">
        <v>32</v>
      </c>
      <c r="E1837" s="4" t="s">
        <v>21</v>
      </c>
      <c r="F1837" s="4" t="s">
        <v>19</v>
      </c>
      <c r="G1837" s="6">
        <v>94</v>
      </c>
      <c r="H1837" s="7">
        <v>78</v>
      </c>
      <c r="I1837" s="8">
        <v>0.01</v>
      </c>
      <c r="J1837" s="7">
        <v>6881.72</v>
      </c>
      <c r="K1837" s="7">
        <v>56.72</v>
      </c>
      <c r="L1837" s="7">
        <v>5331.68</v>
      </c>
      <c r="M1837" s="7">
        <v>357.43</v>
      </c>
    </row>
    <row r="1838" spans="2:13" x14ac:dyDescent="0.3">
      <c r="B1838" s="5">
        <v>45474</v>
      </c>
      <c r="C1838" s="4" t="s">
        <v>31</v>
      </c>
      <c r="D1838" s="4" t="s">
        <v>32</v>
      </c>
      <c r="E1838" s="4" t="s">
        <v>22</v>
      </c>
      <c r="F1838" s="4" t="s">
        <v>17</v>
      </c>
      <c r="G1838" s="6">
        <v>116</v>
      </c>
      <c r="H1838" s="7">
        <v>78</v>
      </c>
      <c r="I1838" s="8">
        <v>0.01</v>
      </c>
      <c r="J1838" s="7">
        <v>10042.56</v>
      </c>
      <c r="K1838" s="7">
        <v>56.61</v>
      </c>
      <c r="L1838" s="7">
        <v>6566.76</v>
      </c>
      <c r="M1838" s="7">
        <v>1148.17</v>
      </c>
    </row>
    <row r="1839" spans="2:13" x14ac:dyDescent="0.3">
      <c r="B1839" s="5">
        <v>45474</v>
      </c>
      <c r="C1839" s="4" t="s">
        <v>31</v>
      </c>
      <c r="D1839" s="4" t="s">
        <v>32</v>
      </c>
      <c r="E1839" s="4" t="s">
        <v>22</v>
      </c>
      <c r="F1839" s="4" t="s">
        <v>18</v>
      </c>
      <c r="G1839" s="6">
        <v>41</v>
      </c>
      <c r="H1839" s="7">
        <v>78</v>
      </c>
      <c r="I1839" s="8">
        <v>0.01</v>
      </c>
      <c r="J1839" s="7">
        <v>3531.73</v>
      </c>
      <c r="K1839" s="7">
        <v>56.38</v>
      </c>
      <c r="L1839" s="7">
        <v>2311.58</v>
      </c>
      <c r="M1839" s="7">
        <v>489.85</v>
      </c>
    </row>
    <row r="1840" spans="2:13" x14ac:dyDescent="0.3">
      <c r="B1840" s="5">
        <v>45474</v>
      </c>
      <c r="C1840" s="4" t="s">
        <v>31</v>
      </c>
      <c r="D1840" s="4" t="s">
        <v>32</v>
      </c>
      <c r="E1840" s="4" t="s">
        <v>22</v>
      </c>
      <c r="F1840" s="4" t="s">
        <v>19</v>
      </c>
      <c r="G1840" s="6">
        <v>42</v>
      </c>
      <c r="H1840" s="7">
        <v>78</v>
      </c>
      <c r="I1840" s="8">
        <v>0.01</v>
      </c>
      <c r="J1840" s="7">
        <v>3624.93</v>
      </c>
      <c r="K1840" s="7">
        <v>56.55</v>
      </c>
      <c r="L1840" s="7">
        <v>2375.1</v>
      </c>
      <c r="M1840" s="7">
        <v>520.79999999999995</v>
      </c>
    </row>
    <row r="1841" spans="2:13" x14ac:dyDescent="0.3">
      <c r="B1841" s="5">
        <v>45474</v>
      </c>
      <c r="C1841" s="4" t="s">
        <v>33</v>
      </c>
      <c r="D1841" s="4" t="s">
        <v>32</v>
      </c>
      <c r="E1841" s="4" t="s">
        <v>16</v>
      </c>
      <c r="F1841" s="4" t="s">
        <v>17</v>
      </c>
      <c r="G1841" s="6">
        <v>573</v>
      </c>
      <c r="H1841" s="7">
        <v>124</v>
      </c>
      <c r="I1841" s="8">
        <v>0</v>
      </c>
      <c r="J1841" s="7">
        <v>70768.009999999995</v>
      </c>
      <c r="K1841" s="7">
        <v>89.1</v>
      </c>
      <c r="L1841" s="7">
        <v>51054.3</v>
      </c>
      <c r="M1841" s="7">
        <v>939.72</v>
      </c>
    </row>
    <row r="1842" spans="2:13" x14ac:dyDescent="0.3">
      <c r="B1842" s="5">
        <v>45474</v>
      </c>
      <c r="C1842" s="4" t="s">
        <v>33</v>
      </c>
      <c r="D1842" s="4" t="s">
        <v>32</v>
      </c>
      <c r="E1842" s="4" t="s">
        <v>16</v>
      </c>
      <c r="F1842" s="4" t="s">
        <v>18</v>
      </c>
      <c r="G1842" s="6">
        <v>209</v>
      </c>
      <c r="H1842" s="7">
        <v>124</v>
      </c>
      <c r="I1842" s="8">
        <v>0.01</v>
      </c>
      <c r="J1842" s="7">
        <v>25631.65</v>
      </c>
      <c r="K1842" s="7">
        <v>89.01</v>
      </c>
      <c r="L1842" s="7">
        <v>18603.09</v>
      </c>
      <c r="M1842" s="7">
        <v>730.5</v>
      </c>
    </row>
    <row r="1843" spans="2:13" x14ac:dyDescent="0.3">
      <c r="B1843" s="5">
        <v>45474</v>
      </c>
      <c r="C1843" s="4" t="s">
        <v>33</v>
      </c>
      <c r="D1843" s="4" t="s">
        <v>32</v>
      </c>
      <c r="E1843" s="4" t="s">
        <v>16</v>
      </c>
      <c r="F1843" s="4" t="s">
        <v>19</v>
      </c>
      <c r="G1843" s="6">
        <v>209</v>
      </c>
      <c r="H1843" s="7">
        <v>124</v>
      </c>
      <c r="I1843" s="8">
        <v>0</v>
      </c>
      <c r="J1843" s="7">
        <v>25967.83</v>
      </c>
      <c r="K1843" s="7">
        <v>89.28</v>
      </c>
      <c r="L1843" s="7">
        <v>18659.52</v>
      </c>
      <c r="M1843" s="7">
        <v>792.28</v>
      </c>
    </row>
    <row r="1844" spans="2:13" x14ac:dyDescent="0.3">
      <c r="B1844" s="5">
        <v>45474</v>
      </c>
      <c r="C1844" s="4" t="s">
        <v>33</v>
      </c>
      <c r="D1844" s="4" t="s">
        <v>32</v>
      </c>
      <c r="E1844" s="4" t="s">
        <v>20</v>
      </c>
      <c r="F1844" s="4" t="s">
        <v>17</v>
      </c>
      <c r="G1844" s="6">
        <v>379</v>
      </c>
      <c r="H1844" s="7">
        <v>124</v>
      </c>
      <c r="I1844" s="8">
        <v>0.03</v>
      </c>
      <c r="J1844" s="7">
        <v>40076.83</v>
      </c>
      <c r="K1844" s="7">
        <v>89.46</v>
      </c>
      <c r="L1844" s="7">
        <v>33905.339999999997</v>
      </c>
      <c r="M1844" s="7">
        <v>590.03</v>
      </c>
    </row>
    <row r="1845" spans="2:13" x14ac:dyDescent="0.3">
      <c r="B1845" s="5">
        <v>45474</v>
      </c>
      <c r="C1845" s="4" t="s">
        <v>33</v>
      </c>
      <c r="D1845" s="4" t="s">
        <v>32</v>
      </c>
      <c r="E1845" s="4" t="s">
        <v>20</v>
      </c>
      <c r="F1845" s="4" t="s">
        <v>18</v>
      </c>
      <c r="G1845" s="6">
        <v>137</v>
      </c>
      <c r="H1845" s="7">
        <v>124</v>
      </c>
      <c r="I1845" s="8">
        <v>0.01</v>
      </c>
      <c r="J1845" s="7">
        <v>14725.74</v>
      </c>
      <c r="K1845" s="7">
        <v>89.01</v>
      </c>
      <c r="L1845" s="7">
        <v>12194.37</v>
      </c>
      <c r="M1845" s="7">
        <v>468.13</v>
      </c>
    </row>
    <row r="1846" spans="2:13" x14ac:dyDescent="0.3">
      <c r="B1846" s="5">
        <v>45474</v>
      </c>
      <c r="C1846" s="4" t="s">
        <v>33</v>
      </c>
      <c r="D1846" s="4" t="s">
        <v>32</v>
      </c>
      <c r="E1846" s="4" t="s">
        <v>20</v>
      </c>
      <c r="F1846" s="4" t="s">
        <v>19</v>
      </c>
      <c r="G1846" s="6">
        <v>145</v>
      </c>
      <c r="H1846" s="7">
        <v>124</v>
      </c>
      <c r="I1846" s="8">
        <v>0.02</v>
      </c>
      <c r="J1846" s="7">
        <v>15427.22</v>
      </c>
      <c r="K1846" s="7">
        <v>89.46</v>
      </c>
      <c r="L1846" s="7">
        <v>12971.7</v>
      </c>
      <c r="M1846" s="7">
        <v>571.72</v>
      </c>
    </row>
    <row r="1847" spans="2:13" x14ac:dyDescent="0.3">
      <c r="B1847" s="5">
        <v>45474</v>
      </c>
      <c r="C1847" s="4" t="s">
        <v>33</v>
      </c>
      <c r="D1847" s="4" t="s">
        <v>32</v>
      </c>
      <c r="E1847" s="4" t="s">
        <v>21</v>
      </c>
      <c r="F1847" s="4" t="s">
        <v>17</v>
      </c>
      <c r="G1847" s="6">
        <v>243</v>
      </c>
      <c r="H1847" s="7">
        <v>124</v>
      </c>
      <c r="I1847" s="8">
        <v>0.01</v>
      </c>
      <c r="J1847" s="7">
        <v>28167.82</v>
      </c>
      <c r="K1847" s="7">
        <v>89.46</v>
      </c>
      <c r="L1847" s="7">
        <v>21738.78</v>
      </c>
      <c r="M1847" s="7">
        <v>384.91</v>
      </c>
    </row>
    <row r="1848" spans="2:13" x14ac:dyDescent="0.3">
      <c r="B1848" s="5">
        <v>45474</v>
      </c>
      <c r="C1848" s="4" t="s">
        <v>33</v>
      </c>
      <c r="D1848" s="4" t="s">
        <v>32</v>
      </c>
      <c r="E1848" s="4" t="s">
        <v>21</v>
      </c>
      <c r="F1848" s="4" t="s">
        <v>18</v>
      </c>
      <c r="G1848" s="6">
        <v>83</v>
      </c>
      <c r="H1848" s="7">
        <v>124</v>
      </c>
      <c r="I1848" s="8">
        <v>0.01</v>
      </c>
      <c r="J1848" s="7">
        <v>9640.84</v>
      </c>
      <c r="K1848" s="7">
        <v>89.19</v>
      </c>
      <c r="L1848" s="7">
        <v>7402.77</v>
      </c>
      <c r="M1848" s="7">
        <v>287.27999999999997</v>
      </c>
    </row>
    <row r="1849" spans="2:13" x14ac:dyDescent="0.3">
      <c r="B1849" s="5">
        <v>45474</v>
      </c>
      <c r="C1849" s="4" t="s">
        <v>33</v>
      </c>
      <c r="D1849" s="4" t="s">
        <v>32</v>
      </c>
      <c r="E1849" s="4" t="s">
        <v>21</v>
      </c>
      <c r="F1849" s="4" t="s">
        <v>19</v>
      </c>
      <c r="G1849" s="6">
        <v>83</v>
      </c>
      <c r="H1849" s="7">
        <v>124</v>
      </c>
      <c r="I1849" s="8">
        <v>0.01</v>
      </c>
      <c r="J1849" s="7">
        <v>9650.65</v>
      </c>
      <c r="K1849" s="7">
        <v>89.19</v>
      </c>
      <c r="L1849" s="7">
        <v>7402.77</v>
      </c>
      <c r="M1849" s="7">
        <v>328.23</v>
      </c>
    </row>
    <row r="1850" spans="2:13" x14ac:dyDescent="0.3">
      <c r="B1850" s="5">
        <v>45474</v>
      </c>
      <c r="C1850" s="4" t="s">
        <v>33</v>
      </c>
      <c r="D1850" s="4" t="s">
        <v>32</v>
      </c>
      <c r="E1850" s="4" t="s">
        <v>22</v>
      </c>
      <c r="F1850" s="4" t="s">
        <v>17</v>
      </c>
      <c r="G1850" s="6">
        <v>102</v>
      </c>
      <c r="H1850" s="7">
        <v>124</v>
      </c>
      <c r="I1850" s="8">
        <v>0.01</v>
      </c>
      <c r="J1850" s="7">
        <v>13953.9</v>
      </c>
      <c r="K1850" s="7">
        <v>89.37</v>
      </c>
      <c r="L1850" s="7">
        <v>9115.74</v>
      </c>
      <c r="M1850" s="7">
        <v>1008.57</v>
      </c>
    </row>
    <row r="1851" spans="2:13" x14ac:dyDescent="0.3">
      <c r="B1851" s="5">
        <v>45474</v>
      </c>
      <c r="C1851" s="4" t="s">
        <v>33</v>
      </c>
      <c r="D1851" s="4" t="s">
        <v>32</v>
      </c>
      <c r="E1851" s="4" t="s">
        <v>22</v>
      </c>
      <c r="F1851" s="4" t="s">
        <v>18</v>
      </c>
      <c r="G1851" s="6">
        <v>39</v>
      </c>
      <c r="H1851" s="7">
        <v>124</v>
      </c>
      <c r="I1851" s="8">
        <v>0.01</v>
      </c>
      <c r="J1851" s="7">
        <v>5389.11</v>
      </c>
      <c r="K1851" s="7">
        <v>89.46</v>
      </c>
      <c r="L1851" s="7">
        <v>3488.94</v>
      </c>
      <c r="M1851" s="7">
        <v>475.24</v>
      </c>
    </row>
    <row r="1852" spans="2:13" x14ac:dyDescent="0.3">
      <c r="B1852" s="5">
        <v>45474</v>
      </c>
      <c r="C1852" s="4" t="s">
        <v>33</v>
      </c>
      <c r="D1852" s="4" t="s">
        <v>32</v>
      </c>
      <c r="E1852" s="4" t="s">
        <v>22</v>
      </c>
      <c r="F1852" s="4" t="s">
        <v>19</v>
      </c>
      <c r="G1852" s="6">
        <v>37</v>
      </c>
      <c r="H1852" s="7">
        <v>124</v>
      </c>
      <c r="I1852" s="8">
        <v>0.01</v>
      </c>
      <c r="J1852" s="7">
        <v>5076.75</v>
      </c>
      <c r="K1852" s="7">
        <v>89.46</v>
      </c>
      <c r="L1852" s="7">
        <v>3310.02</v>
      </c>
      <c r="M1852" s="7">
        <v>451.46</v>
      </c>
    </row>
    <row r="1853" spans="2:13" x14ac:dyDescent="0.3">
      <c r="B1853" s="5">
        <v>45474</v>
      </c>
      <c r="C1853" s="4" t="s">
        <v>34</v>
      </c>
      <c r="D1853" s="4" t="s">
        <v>32</v>
      </c>
      <c r="E1853" s="4" t="s">
        <v>16</v>
      </c>
      <c r="F1853" s="4" t="s">
        <v>17</v>
      </c>
      <c r="G1853" s="6">
        <v>451</v>
      </c>
      <c r="H1853" s="7">
        <v>96</v>
      </c>
      <c r="I1853" s="8">
        <v>0.01</v>
      </c>
      <c r="J1853" s="7">
        <v>42991.02</v>
      </c>
      <c r="K1853" s="7">
        <v>68.64</v>
      </c>
      <c r="L1853" s="7">
        <v>30956.639999999999</v>
      </c>
      <c r="M1853" s="7">
        <v>735.31</v>
      </c>
    </row>
    <row r="1854" spans="2:13" x14ac:dyDescent="0.3">
      <c r="B1854" s="5">
        <v>45474</v>
      </c>
      <c r="C1854" s="4" t="s">
        <v>34</v>
      </c>
      <c r="D1854" s="4" t="s">
        <v>32</v>
      </c>
      <c r="E1854" s="4" t="s">
        <v>16</v>
      </c>
      <c r="F1854" s="4" t="s">
        <v>18</v>
      </c>
      <c r="G1854" s="6">
        <v>176</v>
      </c>
      <c r="H1854" s="7">
        <v>96</v>
      </c>
      <c r="I1854" s="8">
        <v>0.01</v>
      </c>
      <c r="J1854" s="7">
        <v>16659.2</v>
      </c>
      <c r="K1854" s="7">
        <v>68.78</v>
      </c>
      <c r="L1854" s="7">
        <v>12105.28</v>
      </c>
      <c r="M1854" s="7">
        <v>610.37</v>
      </c>
    </row>
    <row r="1855" spans="2:13" x14ac:dyDescent="0.3">
      <c r="B1855" s="5">
        <v>45474</v>
      </c>
      <c r="C1855" s="4" t="s">
        <v>34</v>
      </c>
      <c r="D1855" s="4" t="s">
        <v>32</v>
      </c>
      <c r="E1855" s="4" t="s">
        <v>16</v>
      </c>
      <c r="F1855" s="4" t="s">
        <v>19</v>
      </c>
      <c r="G1855" s="6">
        <v>162</v>
      </c>
      <c r="H1855" s="7">
        <v>96</v>
      </c>
      <c r="I1855" s="8">
        <v>0.01</v>
      </c>
      <c r="J1855" s="7">
        <v>15443.29</v>
      </c>
      <c r="K1855" s="7">
        <v>68.430000000000007</v>
      </c>
      <c r="L1855" s="7">
        <v>11085.66</v>
      </c>
      <c r="M1855" s="7">
        <v>616.64</v>
      </c>
    </row>
    <row r="1856" spans="2:13" x14ac:dyDescent="0.3">
      <c r="B1856" s="5">
        <v>45474</v>
      </c>
      <c r="C1856" s="4" t="s">
        <v>34</v>
      </c>
      <c r="D1856" s="4" t="s">
        <v>32</v>
      </c>
      <c r="E1856" s="4" t="s">
        <v>20</v>
      </c>
      <c r="F1856" s="4" t="s">
        <v>17</v>
      </c>
      <c r="G1856" s="6">
        <v>324</v>
      </c>
      <c r="H1856" s="7">
        <v>96</v>
      </c>
      <c r="I1856" s="8">
        <v>0.03</v>
      </c>
      <c r="J1856" s="7">
        <v>26602.57</v>
      </c>
      <c r="K1856" s="7">
        <v>68.569999999999993</v>
      </c>
      <c r="L1856" s="7">
        <v>22216.68</v>
      </c>
      <c r="M1856" s="7">
        <v>508.03</v>
      </c>
    </row>
    <row r="1857" spans="2:13" x14ac:dyDescent="0.3">
      <c r="B1857" s="5">
        <v>45474</v>
      </c>
      <c r="C1857" s="4" t="s">
        <v>34</v>
      </c>
      <c r="D1857" s="4" t="s">
        <v>32</v>
      </c>
      <c r="E1857" s="4" t="s">
        <v>20</v>
      </c>
      <c r="F1857" s="4" t="s">
        <v>18</v>
      </c>
      <c r="G1857" s="6">
        <v>116</v>
      </c>
      <c r="H1857" s="7">
        <v>96</v>
      </c>
      <c r="I1857" s="8">
        <v>0.03</v>
      </c>
      <c r="J1857" s="7">
        <v>9496.18</v>
      </c>
      <c r="K1857" s="7">
        <v>68.849999999999994</v>
      </c>
      <c r="L1857" s="7">
        <v>7986.6</v>
      </c>
      <c r="M1857" s="7">
        <v>391.64</v>
      </c>
    </row>
    <row r="1858" spans="2:13" x14ac:dyDescent="0.3">
      <c r="B1858" s="5">
        <v>45474</v>
      </c>
      <c r="C1858" s="4" t="s">
        <v>34</v>
      </c>
      <c r="D1858" s="4" t="s">
        <v>32</v>
      </c>
      <c r="E1858" s="4" t="s">
        <v>20</v>
      </c>
      <c r="F1858" s="4" t="s">
        <v>19</v>
      </c>
      <c r="G1858" s="6">
        <v>116</v>
      </c>
      <c r="H1858" s="7">
        <v>96</v>
      </c>
      <c r="I1858" s="8">
        <v>0.03</v>
      </c>
      <c r="J1858" s="7">
        <v>9535.58</v>
      </c>
      <c r="K1858" s="7">
        <v>68.5</v>
      </c>
      <c r="L1858" s="7">
        <v>7946</v>
      </c>
      <c r="M1858" s="7">
        <v>438.83</v>
      </c>
    </row>
    <row r="1859" spans="2:13" x14ac:dyDescent="0.3">
      <c r="B1859" s="5">
        <v>45474</v>
      </c>
      <c r="C1859" s="4" t="s">
        <v>34</v>
      </c>
      <c r="D1859" s="4" t="s">
        <v>32</v>
      </c>
      <c r="E1859" s="4" t="s">
        <v>21</v>
      </c>
      <c r="F1859" s="4" t="s">
        <v>17</v>
      </c>
      <c r="G1859" s="6">
        <v>184</v>
      </c>
      <c r="H1859" s="7">
        <v>96</v>
      </c>
      <c r="I1859" s="8">
        <v>0.01</v>
      </c>
      <c r="J1859" s="7">
        <v>16629.91</v>
      </c>
      <c r="K1859" s="7">
        <v>68.849999999999994</v>
      </c>
      <c r="L1859" s="7">
        <v>12668.4</v>
      </c>
      <c r="M1859" s="7">
        <v>289.10000000000002</v>
      </c>
    </row>
    <row r="1860" spans="2:13" x14ac:dyDescent="0.3">
      <c r="B1860" s="5">
        <v>45474</v>
      </c>
      <c r="C1860" s="4" t="s">
        <v>34</v>
      </c>
      <c r="D1860" s="4" t="s">
        <v>32</v>
      </c>
      <c r="E1860" s="4" t="s">
        <v>21</v>
      </c>
      <c r="F1860" s="4" t="s">
        <v>18</v>
      </c>
      <c r="G1860" s="6">
        <v>70</v>
      </c>
      <c r="H1860" s="7">
        <v>96</v>
      </c>
      <c r="I1860" s="8">
        <v>0.01</v>
      </c>
      <c r="J1860" s="7">
        <v>6332.8</v>
      </c>
      <c r="K1860" s="7">
        <v>68.569999999999993</v>
      </c>
      <c r="L1860" s="7">
        <v>4799.8999999999996</v>
      </c>
      <c r="M1860" s="7">
        <v>233.24</v>
      </c>
    </row>
    <row r="1861" spans="2:13" x14ac:dyDescent="0.3">
      <c r="B1861" s="5">
        <v>45474</v>
      </c>
      <c r="C1861" s="4" t="s">
        <v>34</v>
      </c>
      <c r="D1861" s="4" t="s">
        <v>32</v>
      </c>
      <c r="E1861" s="4" t="s">
        <v>21</v>
      </c>
      <c r="F1861" s="4" t="s">
        <v>19</v>
      </c>
      <c r="G1861" s="6">
        <v>68</v>
      </c>
      <c r="H1861" s="7">
        <v>96</v>
      </c>
      <c r="I1861" s="8">
        <v>0.01</v>
      </c>
      <c r="J1861" s="7">
        <v>6158.25</v>
      </c>
      <c r="K1861" s="7">
        <v>68.78</v>
      </c>
      <c r="L1861" s="7">
        <v>4677.04</v>
      </c>
      <c r="M1861" s="7">
        <v>265.2</v>
      </c>
    </row>
    <row r="1862" spans="2:13" x14ac:dyDescent="0.3">
      <c r="B1862" s="5">
        <v>45474</v>
      </c>
      <c r="C1862" s="4" t="s">
        <v>34</v>
      </c>
      <c r="D1862" s="4" t="s">
        <v>32</v>
      </c>
      <c r="E1862" s="4" t="s">
        <v>22</v>
      </c>
      <c r="F1862" s="4" t="s">
        <v>17</v>
      </c>
      <c r="G1862" s="6">
        <v>83</v>
      </c>
      <c r="H1862" s="7">
        <v>96</v>
      </c>
      <c r="I1862" s="8">
        <v>0.01</v>
      </c>
      <c r="J1862" s="7">
        <v>8835</v>
      </c>
      <c r="K1862" s="7">
        <v>68.64</v>
      </c>
      <c r="L1862" s="7">
        <v>5697.12</v>
      </c>
      <c r="M1862" s="7">
        <v>848.36</v>
      </c>
    </row>
    <row r="1863" spans="2:13" x14ac:dyDescent="0.3">
      <c r="B1863" s="5">
        <v>45474</v>
      </c>
      <c r="C1863" s="4" t="s">
        <v>34</v>
      </c>
      <c r="D1863" s="4" t="s">
        <v>32</v>
      </c>
      <c r="E1863" s="4" t="s">
        <v>22</v>
      </c>
      <c r="F1863" s="4" t="s">
        <v>18</v>
      </c>
      <c r="G1863" s="6">
        <v>30</v>
      </c>
      <c r="H1863" s="7">
        <v>96</v>
      </c>
      <c r="I1863" s="8">
        <v>0.01</v>
      </c>
      <c r="J1863" s="7">
        <v>3177.26</v>
      </c>
      <c r="K1863" s="7">
        <v>68.64</v>
      </c>
      <c r="L1863" s="7">
        <v>2059.1999999999998</v>
      </c>
      <c r="M1863" s="7">
        <v>348.43</v>
      </c>
    </row>
    <row r="1864" spans="2:13" x14ac:dyDescent="0.3">
      <c r="B1864" s="5">
        <v>45474</v>
      </c>
      <c r="C1864" s="4" t="s">
        <v>34</v>
      </c>
      <c r="D1864" s="4" t="s">
        <v>32</v>
      </c>
      <c r="E1864" s="4" t="s">
        <v>22</v>
      </c>
      <c r="F1864" s="4" t="s">
        <v>19</v>
      </c>
      <c r="G1864" s="6">
        <v>31</v>
      </c>
      <c r="H1864" s="7">
        <v>96</v>
      </c>
      <c r="I1864" s="8">
        <v>0.01</v>
      </c>
      <c r="J1864" s="7">
        <v>3286.46</v>
      </c>
      <c r="K1864" s="7">
        <v>68.5</v>
      </c>
      <c r="L1864" s="7">
        <v>2123.5</v>
      </c>
      <c r="M1864" s="7">
        <v>376.33</v>
      </c>
    </row>
    <row r="1865" spans="2:13" x14ac:dyDescent="0.3">
      <c r="B1865" s="5">
        <v>45474</v>
      </c>
      <c r="C1865" s="4" t="s">
        <v>35</v>
      </c>
      <c r="D1865" s="4" t="s">
        <v>32</v>
      </c>
      <c r="E1865" s="4" t="s">
        <v>16</v>
      </c>
      <c r="F1865" s="4" t="s">
        <v>17</v>
      </c>
      <c r="G1865" s="6">
        <v>106</v>
      </c>
      <c r="H1865" s="7">
        <v>188</v>
      </c>
      <c r="I1865" s="8">
        <v>0.01</v>
      </c>
      <c r="J1865" s="7">
        <v>19649.669999999998</v>
      </c>
      <c r="K1865" s="7">
        <v>131.21</v>
      </c>
      <c r="L1865" s="7">
        <v>13908.26</v>
      </c>
      <c r="M1865" s="7">
        <v>172.48</v>
      </c>
    </row>
    <row r="1866" spans="2:13" x14ac:dyDescent="0.3">
      <c r="B1866" s="5">
        <v>45474</v>
      </c>
      <c r="C1866" s="4" t="s">
        <v>35</v>
      </c>
      <c r="D1866" s="4" t="s">
        <v>32</v>
      </c>
      <c r="E1866" s="4" t="s">
        <v>16</v>
      </c>
      <c r="F1866" s="4" t="s">
        <v>18</v>
      </c>
      <c r="G1866" s="6">
        <v>40</v>
      </c>
      <c r="H1866" s="7">
        <v>188</v>
      </c>
      <c r="I1866" s="8">
        <v>0.01</v>
      </c>
      <c r="J1866" s="7">
        <v>7437.28</v>
      </c>
      <c r="K1866" s="7">
        <v>131.47</v>
      </c>
      <c r="L1866" s="7">
        <v>5258.8</v>
      </c>
      <c r="M1866" s="7">
        <v>136.54</v>
      </c>
    </row>
    <row r="1867" spans="2:13" x14ac:dyDescent="0.3">
      <c r="B1867" s="5">
        <v>45474</v>
      </c>
      <c r="C1867" s="4" t="s">
        <v>35</v>
      </c>
      <c r="D1867" s="4" t="s">
        <v>32</v>
      </c>
      <c r="E1867" s="4" t="s">
        <v>16</v>
      </c>
      <c r="F1867" s="4" t="s">
        <v>19</v>
      </c>
      <c r="G1867" s="6">
        <v>39</v>
      </c>
      <c r="H1867" s="7">
        <v>188</v>
      </c>
      <c r="I1867" s="8">
        <v>0.01</v>
      </c>
      <c r="J1867" s="7">
        <v>7244.21</v>
      </c>
      <c r="K1867" s="7">
        <v>131.47</v>
      </c>
      <c r="L1867" s="7">
        <v>5127.33</v>
      </c>
      <c r="M1867" s="7">
        <v>155.6</v>
      </c>
    </row>
    <row r="1868" spans="2:13" x14ac:dyDescent="0.3">
      <c r="B1868" s="5">
        <v>45474</v>
      </c>
      <c r="C1868" s="4" t="s">
        <v>35</v>
      </c>
      <c r="D1868" s="4" t="s">
        <v>32</v>
      </c>
      <c r="E1868" s="4" t="s">
        <v>20</v>
      </c>
      <c r="F1868" s="4" t="s">
        <v>17</v>
      </c>
      <c r="G1868" s="6">
        <v>77</v>
      </c>
      <c r="H1868" s="7">
        <v>188</v>
      </c>
      <c r="I1868" s="8">
        <v>0.03</v>
      </c>
      <c r="J1868" s="7">
        <v>12330.37</v>
      </c>
      <c r="K1868" s="7">
        <v>131.99</v>
      </c>
      <c r="L1868" s="7">
        <v>10163.23</v>
      </c>
      <c r="M1868" s="7">
        <v>125.42</v>
      </c>
    </row>
    <row r="1869" spans="2:13" x14ac:dyDescent="0.3">
      <c r="B1869" s="5">
        <v>45474</v>
      </c>
      <c r="C1869" s="4" t="s">
        <v>35</v>
      </c>
      <c r="D1869" s="4" t="s">
        <v>32</v>
      </c>
      <c r="E1869" s="4" t="s">
        <v>20</v>
      </c>
      <c r="F1869" s="4" t="s">
        <v>18</v>
      </c>
      <c r="G1869" s="6">
        <v>26</v>
      </c>
      <c r="H1869" s="7">
        <v>188</v>
      </c>
      <c r="I1869" s="8">
        <v>0.02</v>
      </c>
      <c r="J1869" s="7">
        <v>4219.92</v>
      </c>
      <c r="K1869" s="7">
        <v>131.47</v>
      </c>
      <c r="L1869" s="7">
        <v>3418.22</v>
      </c>
      <c r="M1869" s="7">
        <v>90.88</v>
      </c>
    </row>
    <row r="1870" spans="2:13" x14ac:dyDescent="0.3">
      <c r="B1870" s="5">
        <v>45474</v>
      </c>
      <c r="C1870" s="4" t="s">
        <v>35</v>
      </c>
      <c r="D1870" s="4" t="s">
        <v>32</v>
      </c>
      <c r="E1870" s="4" t="s">
        <v>20</v>
      </c>
      <c r="F1870" s="4" t="s">
        <v>19</v>
      </c>
      <c r="G1870" s="6">
        <v>26</v>
      </c>
      <c r="H1870" s="7">
        <v>188</v>
      </c>
      <c r="I1870" s="8">
        <v>0.03</v>
      </c>
      <c r="J1870" s="7">
        <v>4159.3500000000004</v>
      </c>
      <c r="K1870" s="7">
        <v>131.72999999999999</v>
      </c>
      <c r="L1870" s="7">
        <v>3424.98</v>
      </c>
      <c r="M1870" s="7">
        <v>104.04</v>
      </c>
    </row>
    <row r="1871" spans="2:13" x14ac:dyDescent="0.3">
      <c r="B1871" s="5">
        <v>45474</v>
      </c>
      <c r="C1871" s="4" t="s">
        <v>35</v>
      </c>
      <c r="D1871" s="4" t="s">
        <v>32</v>
      </c>
      <c r="E1871" s="4" t="s">
        <v>21</v>
      </c>
      <c r="F1871" s="4" t="s">
        <v>17</v>
      </c>
      <c r="G1871" s="6">
        <v>45</v>
      </c>
      <c r="H1871" s="7">
        <v>188</v>
      </c>
      <c r="I1871" s="8">
        <v>0.01</v>
      </c>
      <c r="J1871" s="7">
        <v>8004.68</v>
      </c>
      <c r="K1871" s="7">
        <v>131.6</v>
      </c>
      <c r="L1871" s="7">
        <v>5922</v>
      </c>
      <c r="M1871" s="7">
        <v>71.14</v>
      </c>
    </row>
    <row r="1872" spans="2:13" x14ac:dyDescent="0.3">
      <c r="B1872" s="5">
        <v>45474</v>
      </c>
      <c r="C1872" s="4" t="s">
        <v>35</v>
      </c>
      <c r="D1872" s="4" t="s">
        <v>32</v>
      </c>
      <c r="E1872" s="4" t="s">
        <v>21</v>
      </c>
      <c r="F1872" s="4" t="s">
        <v>18</v>
      </c>
      <c r="G1872" s="6">
        <v>16</v>
      </c>
      <c r="H1872" s="7">
        <v>188</v>
      </c>
      <c r="I1872" s="8">
        <v>0.01</v>
      </c>
      <c r="J1872" s="7">
        <v>2823.31</v>
      </c>
      <c r="K1872" s="7">
        <v>131.99</v>
      </c>
      <c r="L1872" s="7">
        <v>2111.84</v>
      </c>
      <c r="M1872" s="7">
        <v>55</v>
      </c>
    </row>
    <row r="1873" spans="2:13" x14ac:dyDescent="0.3">
      <c r="B1873" s="5">
        <v>45474</v>
      </c>
      <c r="C1873" s="4" t="s">
        <v>35</v>
      </c>
      <c r="D1873" s="4" t="s">
        <v>32</v>
      </c>
      <c r="E1873" s="4" t="s">
        <v>21</v>
      </c>
      <c r="F1873" s="4" t="s">
        <v>19</v>
      </c>
      <c r="G1873" s="6">
        <v>16</v>
      </c>
      <c r="H1873" s="7">
        <v>188</v>
      </c>
      <c r="I1873" s="8">
        <v>0.01</v>
      </c>
      <c r="J1873" s="7">
        <v>2826.25</v>
      </c>
      <c r="K1873" s="7">
        <v>131.72999999999999</v>
      </c>
      <c r="L1873" s="7">
        <v>2107.6799999999998</v>
      </c>
      <c r="M1873" s="7">
        <v>62.96</v>
      </c>
    </row>
    <row r="1874" spans="2:13" x14ac:dyDescent="0.3">
      <c r="B1874" s="5">
        <v>45474</v>
      </c>
      <c r="C1874" s="4" t="s">
        <v>35</v>
      </c>
      <c r="D1874" s="4" t="s">
        <v>32</v>
      </c>
      <c r="E1874" s="4" t="s">
        <v>22</v>
      </c>
      <c r="F1874" s="4" t="s">
        <v>17</v>
      </c>
      <c r="G1874" s="6">
        <v>20</v>
      </c>
      <c r="H1874" s="7">
        <v>188</v>
      </c>
      <c r="I1874" s="8">
        <v>0.01</v>
      </c>
      <c r="J1874" s="7">
        <v>4143.9399999999996</v>
      </c>
      <c r="K1874" s="7">
        <v>131.99</v>
      </c>
      <c r="L1874" s="7">
        <v>2639.8</v>
      </c>
      <c r="M1874" s="7">
        <v>207.05</v>
      </c>
    </row>
    <row r="1875" spans="2:13" x14ac:dyDescent="0.3">
      <c r="B1875" s="5">
        <v>45474</v>
      </c>
      <c r="C1875" s="4" t="s">
        <v>35</v>
      </c>
      <c r="D1875" s="4" t="s">
        <v>32</v>
      </c>
      <c r="E1875" s="4" t="s">
        <v>22</v>
      </c>
      <c r="F1875" s="4" t="s">
        <v>18</v>
      </c>
      <c r="G1875" s="6">
        <v>7</v>
      </c>
      <c r="H1875" s="7">
        <v>188</v>
      </c>
      <c r="I1875" s="8">
        <v>0.01</v>
      </c>
      <c r="J1875" s="7">
        <v>1460.68</v>
      </c>
      <c r="K1875" s="7">
        <v>131.47</v>
      </c>
      <c r="L1875" s="7">
        <v>920.29</v>
      </c>
      <c r="M1875" s="7">
        <v>84.05</v>
      </c>
    </row>
    <row r="1876" spans="2:13" x14ac:dyDescent="0.3">
      <c r="B1876" s="5">
        <v>45474</v>
      </c>
      <c r="C1876" s="4" t="s">
        <v>35</v>
      </c>
      <c r="D1876" s="4" t="s">
        <v>32</v>
      </c>
      <c r="E1876" s="4" t="s">
        <v>22</v>
      </c>
      <c r="F1876" s="4" t="s">
        <v>19</v>
      </c>
      <c r="G1876" s="6">
        <v>7</v>
      </c>
      <c r="H1876" s="7">
        <v>188</v>
      </c>
      <c r="I1876" s="8">
        <v>0.01</v>
      </c>
      <c r="J1876" s="7">
        <v>1454.8</v>
      </c>
      <c r="K1876" s="7">
        <v>131.6</v>
      </c>
      <c r="L1876" s="7">
        <v>921.2</v>
      </c>
      <c r="M1876" s="7">
        <v>85.32</v>
      </c>
    </row>
    <row r="1877" spans="2:13" x14ac:dyDescent="0.3">
      <c r="B1877" s="5">
        <v>45474</v>
      </c>
      <c r="C1877" s="4" t="s">
        <v>36</v>
      </c>
      <c r="D1877" s="4" t="s">
        <v>37</v>
      </c>
      <c r="E1877" s="4" t="s">
        <v>16</v>
      </c>
      <c r="F1877" s="4" t="s">
        <v>17</v>
      </c>
      <c r="G1877" s="6">
        <v>335</v>
      </c>
      <c r="H1877" s="7">
        <v>176</v>
      </c>
      <c r="I1877" s="8">
        <v>0</v>
      </c>
      <c r="J1877" s="7">
        <v>59077.45</v>
      </c>
      <c r="K1877" s="7">
        <v>132.61000000000001</v>
      </c>
      <c r="L1877" s="7">
        <v>44424.35</v>
      </c>
      <c r="M1877" s="7">
        <v>538.14</v>
      </c>
    </row>
    <row r="1878" spans="2:13" x14ac:dyDescent="0.3">
      <c r="B1878" s="5">
        <v>45474</v>
      </c>
      <c r="C1878" s="4" t="s">
        <v>36</v>
      </c>
      <c r="D1878" s="4" t="s">
        <v>37</v>
      </c>
      <c r="E1878" s="4" t="s">
        <v>16</v>
      </c>
      <c r="F1878" s="4" t="s">
        <v>18</v>
      </c>
      <c r="G1878" s="6">
        <v>125</v>
      </c>
      <c r="H1878" s="7">
        <v>176</v>
      </c>
      <c r="I1878" s="8">
        <v>0.01</v>
      </c>
      <c r="J1878" s="7">
        <v>21714</v>
      </c>
      <c r="K1878" s="7">
        <v>132.75</v>
      </c>
      <c r="L1878" s="7">
        <v>16593.75</v>
      </c>
      <c r="M1878" s="7">
        <v>412.68</v>
      </c>
    </row>
    <row r="1879" spans="2:13" x14ac:dyDescent="0.3">
      <c r="B1879" s="5">
        <v>45474</v>
      </c>
      <c r="C1879" s="4" t="s">
        <v>36</v>
      </c>
      <c r="D1879" s="4" t="s">
        <v>37</v>
      </c>
      <c r="E1879" s="4" t="s">
        <v>16</v>
      </c>
      <c r="F1879" s="4" t="s">
        <v>19</v>
      </c>
      <c r="G1879" s="6">
        <v>119</v>
      </c>
      <c r="H1879" s="7">
        <v>176</v>
      </c>
      <c r="I1879" s="8">
        <v>0.01</v>
      </c>
      <c r="J1879" s="7">
        <v>20776.7</v>
      </c>
      <c r="K1879" s="7">
        <v>132.88</v>
      </c>
      <c r="L1879" s="7">
        <v>15812.72</v>
      </c>
      <c r="M1879" s="7">
        <v>452.96</v>
      </c>
    </row>
    <row r="1880" spans="2:13" x14ac:dyDescent="0.3">
      <c r="B1880" s="5">
        <v>45474</v>
      </c>
      <c r="C1880" s="4" t="s">
        <v>36</v>
      </c>
      <c r="D1880" s="4" t="s">
        <v>37</v>
      </c>
      <c r="E1880" s="4" t="s">
        <v>20</v>
      </c>
      <c r="F1880" s="4" t="s">
        <v>17</v>
      </c>
      <c r="G1880" s="6">
        <v>230</v>
      </c>
      <c r="H1880" s="7">
        <v>176</v>
      </c>
      <c r="I1880" s="8">
        <v>0.01</v>
      </c>
      <c r="J1880" s="7">
        <v>35265.32</v>
      </c>
      <c r="K1880" s="7">
        <v>132.47999999999999</v>
      </c>
      <c r="L1880" s="7">
        <v>30470.400000000001</v>
      </c>
      <c r="M1880" s="7">
        <v>369.84</v>
      </c>
    </row>
    <row r="1881" spans="2:13" x14ac:dyDescent="0.3">
      <c r="B1881" s="5">
        <v>45474</v>
      </c>
      <c r="C1881" s="4" t="s">
        <v>36</v>
      </c>
      <c r="D1881" s="4" t="s">
        <v>37</v>
      </c>
      <c r="E1881" s="4" t="s">
        <v>20</v>
      </c>
      <c r="F1881" s="4" t="s">
        <v>18</v>
      </c>
      <c r="G1881" s="6">
        <v>81</v>
      </c>
      <c r="H1881" s="7">
        <v>176</v>
      </c>
      <c r="I1881" s="8">
        <v>0.01</v>
      </c>
      <c r="J1881" s="7">
        <v>12507.42</v>
      </c>
      <c r="K1881" s="7">
        <v>133.01</v>
      </c>
      <c r="L1881" s="7">
        <v>10773.81</v>
      </c>
      <c r="M1881" s="7">
        <v>275.12</v>
      </c>
    </row>
    <row r="1882" spans="2:13" x14ac:dyDescent="0.3">
      <c r="B1882" s="5">
        <v>45474</v>
      </c>
      <c r="C1882" s="4" t="s">
        <v>36</v>
      </c>
      <c r="D1882" s="4" t="s">
        <v>37</v>
      </c>
      <c r="E1882" s="4" t="s">
        <v>20</v>
      </c>
      <c r="F1882" s="4" t="s">
        <v>19</v>
      </c>
      <c r="G1882" s="6">
        <v>84</v>
      </c>
      <c r="H1882" s="7">
        <v>176</v>
      </c>
      <c r="I1882" s="8">
        <v>0.02</v>
      </c>
      <c r="J1882" s="7">
        <v>12711.47</v>
      </c>
      <c r="K1882" s="7">
        <v>133.28</v>
      </c>
      <c r="L1882" s="7">
        <v>11195.52</v>
      </c>
      <c r="M1882" s="7">
        <v>333.82</v>
      </c>
    </row>
    <row r="1883" spans="2:13" x14ac:dyDescent="0.3">
      <c r="B1883" s="5">
        <v>45474</v>
      </c>
      <c r="C1883" s="4" t="s">
        <v>36</v>
      </c>
      <c r="D1883" s="4" t="s">
        <v>37</v>
      </c>
      <c r="E1883" s="4" t="s">
        <v>21</v>
      </c>
      <c r="F1883" s="4" t="s">
        <v>17</v>
      </c>
      <c r="G1883" s="6">
        <v>141</v>
      </c>
      <c r="H1883" s="7">
        <v>176</v>
      </c>
      <c r="I1883" s="8">
        <v>0.01</v>
      </c>
      <c r="J1883" s="7">
        <v>23292.93</v>
      </c>
      <c r="K1883" s="7">
        <v>133.01</v>
      </c>
      <c r="L1883" s="7">
        <v>18754.41</v>
      </c>
      <c r="M1883" s="7">
        <v>223.12</v>
      </c>
    </row>
    <row r="1884" spans="2:13" x14ac:dyDescent="0.3">
      <c r="B1884" s="5">
        <v>45474</v>
      </c>
      <c r="C1884" s="4" t="s">
        <v>36</v>
      </c>
      <c r="D1884" s="4" t="s">
        <v>37</v>
      </c>
      <c r="E1884" s="4" t="s">
        <v>21</v>
      </c>
      <c r="F1884" s="4" t="s">
        <v>18</v>
      </c>
      <c r="G1884" s="6">
        <v>53</v>
      </c>
      <c r="H1884" s="7">
        <v>176</v>
      </c>
      <c r="I1884" s="8">
        <v>0</v>
      </c>
      <c r="J1884" s="7">
        <v>8843.81</v>
      </c>
      <c r="K1884" s="7">
        <v>133.28</v>
      </c>
      <c r="L1884" s="7">
        <v>7063.84</v>
      </c>
      <c r="M1884" s="7">
        <v>177.86</v>
      </c>
    </row>
    <row r="1885" spans="2:13" x14ac:dyDescent="0.3">
      <c r="B1885" s="5">
        <v>45474</v>
      </c>
      <c r="C1885" s="4" t="s">
        <v>36</v>
      </c>
      <c r="D1885" s="4" t="s">
        <v>37</v>
      </c>
      <c r="E1885" s="4" t="s">
        <v>21</v>
      </c>
      <c r="F1885" s="4" t="s">
        <v>19</v>
      </c>
      <c r="G1885" s="6">
        <v>50</v>
      </c>
      <c r="H1885" s="7">
        <v>176</v>
      </c>
      <c r="I1885" s="8">
        <v>0</v>
      </c>
      <c r="J1885" s="7">
        <v>8351.59</v>
      </c>
      <c r="K1885" s="7">
        <v>133.15</v>
      </c>
      <c r="L1885" s="7">
        <v>6657.5</v>
      </c>
      <c r="M1885" s="7">
        <v>195</v>
      </c>
    </row>
    <row r="1886" spans="2:13" x14ac:dyDescent="0.3">
      <c r="B1886" s="5">
        <v>45474</v>
      </c>
      <c r="C1886" s="4" t="s">
        <v>36</v>
      </c>
      <c r="D1886" s="4" t="s">
        <v>37</v>
      </c>
      <c r="E1886" s="4" t="s">
        <v>22</v>
      </c>
      <c r="F1886" s="4" t="s">
        <v>17</v>
      </c>
      <c r="G1886" s="6">
        <v>62</v>
      </c>
      <c r="H1886" s="7">
        <v>176</v>
      </c>
      <c r="I1886" s="8">
        <v>0.01</v>
      </c>
      <c r="J1886" s="7">
        <v>12136.01</v>
      </c>
      <c r="K1886" s="7">
        <v>132.47999999999999</v>
      </c>
      <c r="L1886" s="7">
        <v>8213.76</v>
      </c>
      <c r="M1886" s="7">
        <v>620.55999999999995</v>
      </c>
    </row>
    <row r="1887" spans="2:13" x14ac:dyDescent="0.3">
      <c r="B1887" s="5">
        <v>45474</v>
      </c>
      <c r="C1887" s="4" t="s">
        <v>36</v>
      </c>
      <c r="D1887" s="4" t="s">
        <v>37</v>
      </c>
      <c r="E1887" s="4" t="s">
        <v>22</v>
      </c>
      <c r="F1887" s="4" t="s">
        <v>18</v>
      </c>
      <c r="G1887" s="6">
        <v>22</v>
      </c>
      <c r="H1887" s="7">
        <v>176</v>
      </c>
      <c r="I1887" s="8">
        <v>0.01</v>
      </c>
      <c r="J1887" s="7">
        <v>4293.03</v>
      </c>
      <c r="K1887" s="7">
        <v>133.15</v>
      </c>
      <c r="L1887" s="7">
        <v>2929.3</v>
      </c>
      <c r="M1887" s="7">
        <v>258.66000000000003</v>
      </c>
    </row>
    <row r="1888" spans="2:13" x14ac:dyDescent="0.3">
      <c r="B1888" s="5">
        <v>45474</v>
      </c>
      <c r="C1888" s="4" t="s">
        <v>36</v>
      </c>
      <c r="D1888" s="4" t="s">
        <v>37</v>
      </c>
      <c r="E1888" s="4" t="s">
        <v>22</v>
      </c>
      <c r="F1888" s="4" t="s">
        <v>19</v>
      </c>
      <c r="G1888" s="6">
        <v>23</v>
      </c>
      <c r="H1888" s="7">
        <v>176</v>
      </c>
      <c r="I1888" s="8">
        <v>0.01</v>
      </c>
      <c r="J1888" s="7">
        <v>4465.75</v>
      </c>
      <c r="K1888" s="7">
        <v>132.75</v>
      </c>
      <c r="L1888" s="7">
        <v>3053.25</v>
      </c>
      <c r="M1888" s="7">
        <v>286.06</v>
      </c>
    </row>
    <row r="1889" spans="2:13" x14ac:dyDescent="0.3">
      <c r="B1889" s="5">
        <v>45474</v>
      </c>
      <c r="C1889" s="4" t="s">
        <v>38</v>
      </c>
      <c r="D1889" s="4" t="s">
        <v>37</v>
      </c>
      <c r="E1889" s="4" t="s">
        <v>16</v>
      </c>
      <c r="F1889" s="4" t="s">
        <v>17</v>
      </c>
      <c r="G1889" s="6">
        <v>149</v>
      </c>
      <c r="H1889" s="7">
        <v>214</v>
      </c>
      <c r="I1889" s="8">
        <v>0.01</v>
      </c>
      <c r="J1889" s="7">
        <v>31694.46</v>
      </c>
      <c r="K1889" s="7">
        <v>160.34</v>
      </c>
      <c r="L1889" s="7">
        <v>23890.66</v>
      </c>
      <c r="M1889" s="7">
        <v>231.25</v>
      </c>
    </row>
    <row r="1890" spans="2:13" x14ac:dyDescent="0.3">
      <c r="B1890" s="5">
        <v>45474</v>
      </c>
      <c r="C1890" s="4" t="s">
        <v>38</v>
      </c>
      <c r="D1890" s="4" t="s">
        <v>37</v>
      </c>
      <c r="E1890" s="4" t="s">
        <v>16</v>
      </c>
      <c r="F1890" s="4" t="s">
        <v>18</v>
      </c>
      <c r="G1890" s="6">
        <v>51</v>
      </c>
      <c r="H1890" s="7">
        <v>214</v>
      </c>
      <c r="I1890" s="8">
        <v>0.01</v>
      </c>
      <c r="J1890" s="7">
        <v>10783.15</v>
      </c>
      <c r="K1890" s="7">
        <v>160.02000000000001</v>
      </c>
      <c r="L1890" s="7">
        <v>8161.02</v>
      </c>
      <c r="M1890" s="7">
        <v>169.41</v>
      </c>
    </row>
    <row r="1891" spans="2:13" x14ac:dyDescent="0.3">
      <c r="B1891" s="5">
        <v>45474</v>
      </c>
      <c r="C1891" s="4" t="s">
        <v>38</v>
      </c>
      <c r="D1891" s="4" t="s">
        <v>37</v>
      </c>
      <c r="E1891" s="4" t="s">
        <v>16</v>
      </c>
      <c r="F1891" s="4" t="s">
        <v>19</v>
      </c>
      <c r="G1891" s="6">
        <v>54</v>
      </c>
      <c r="H1891" s="7">
        <v>214</v>
      </c>
      <c r="I1891" s="8">
        <v>0</v>
      </c>
      <c r="J1891" s="7">
        <v>11602.22</v>
      </c>
      <c r="K1891" s="7">
        <v>160.34</v>
      </c>
      <c r="L1891" s="7">
        <v>8658.36</v>
      </c>
      <c r="M1891" s="7">
        <v>210.81</v>
      </c>
    </row>
    <row r="1892" spans="2:13" x14ac:dyDescent="0.3">
      <c r="B1892" s="5">
        <v>45474</v>
      </c>
      <c r="C1892" s="4" t="s">
        <v>38</v>
      </c>
      <c r="D1892" s="4" t="s">
        <v>37</v>
      </c>
      <c r="E1892" s="4" t="s">
        <v>20</v>
      </c>
      <c r="F1892" s="4" t="s">
        <v>17</v>
      </c>
      <c r="G1892" s="6">
        <v>101</v>
      </c>
      <c r="H1892" s="7">
        <v>214</v>
      </c>
      <c r="I1892" s="8">
        <v>0.03</v>
      </c>
      <c r="J1892" s="7">
        <v>18413.32</v>
      </c>
      <c r="K1892" s="7">
        <v>160.18</v>
      </c>
      <c r="L1892" s="7">
        <v>16178.18</v>
      </c>
      <c r="M1892" s="7">
        <v>163.69999999999999</v>
      </c>
    </row>
    <row r="1893" spans="2:13" x14ac:dyDescent="0.3">
      <c r="B1893" s="5">
        <v>45474</v>
      </c>
      <c r="C1893" s="4" t="s">
        <v>38</v>
      </c>
      <c r="D1893" s="4" t="s">
        <v>37</v>
      </c>
      <c r="E1893" s="4" t="s">
        <v>20</v>
      </c>
      <c r="F1893" s="4" t="s">
        <v>18</v>
      </c>
      <c r="G1893" s="6">
        <v>36</v>
      </c>
      <c r="H1893" s="7">
        <v>214</v>
      </c>
      <c r="I1893" s="8">
        <v>0.03</v>
      </c>
      <c r="J1893" s="7">
        <v>6576.33</v>
      </c>
      <c r="K1893" s="7">
        <v>160.18</v>
      </c>
      <c r="L1893" s="7">
        <v>5766.48</v>
      </c>
      <c r="M1893" s="7">
        <v>123.87</v>
      </c>
    </row>
    <row r="1894" spans="2:13" x14ac:dyDescent="0.3">
      <c r="B1894" s="5">
        <v>45474</v>
      </c>
      <c r="C1894" s="4" t="s">
        <v>38</v>
      </c>
      <c r="D1894" s="4" t="s">
        <v>37</v>
      </c>
      <c r="E1894" s="4" t="s">
        <v>20</v>
      </c>
      <c r="F1894" s="4" t="s">
        <v>19</v>
      </c>
      <c r="G1894" s="6">
        <v>37</v>
      </c>
      <c r="H1894" s="7">
        <v>214</v>
      </c>
      <c r="I1894" s="8">
        <v>0.04</v>
      </c>
      <c r="J1894" s="7">
        <v>6723.97</v>
      </c>
      <c r="K1894" s="7">
        <v>160.02000000000001</v>
      </c>
      <c r="L1894" s="7">
        <v>5920.74</v>
      </c>
      <c r="M1894" s="7">
        <v>148.34</v>
      </c>
    </row>
    <row r="1895" spans="2:13" x14ac:dyDescent="0.3">
      <c r="B1895" s="5">
        <v>45474</v>
      </c>
      <c r="C1895" s="4" t="s">
        <v>38</v>
      </c>
      <c r="D1895" s="4" t="s">
        <v>37</v>
      </c>
      <c r="E1895" s="4" t="s">
        <v>21</v>
      </c>
      <c r="F1895" s="4" t="s">
        <v>17</v>
      </c>
      <c r="G1895" s="6">
        <v>61</v>
      </c>
      <c r="H1895" s="7">
        <v>214</v>
      </c>
      <c r="I1895" s="8">
        <v>0.01</v>
      </c>
      <c r="J1895" s="7">
        <v>12289.69</v>
      </c>
      <c r="K1895" s="7">
        <v>160.02000000000001</v>
      </c>
      <c r="L1895" s="7">
        <v>9761.2199999999993</v>
      </c>
      <c r="M1895" s="7">
        <v>98.58</v>
      </c>
    </row>
    <row r="1896" spans="2:13" x14ac:dyDescent="0.3">
      <c r="B1896" s="5">
        <v>45474</v>
      </c>
      <c r="C1896" s="4" t="s">
        <v>38</v>
      </c>
      <c r="D1896" s="4" t="s">
        <v>37</v>
      </c>
      <c r="E1896" s="4" t="s">
        <v>21</v>
      </c>
      <c r="F1896" s="4" t="s">
        <v>18</v>
      </c>
      <c r="G1896" s="6">
        <v>22</v>
      </c>
      <c r="H1896" s="7">
        <v>214</v>
      </c>
      <c r="I1896" s="8">
        <v>0</v>
      </c>
      <c r="J1896" s="7">
        <v>4454.72</v>
      </c>
      <c r="K1896" s="7">
        <v>160.5</v>
      </c>
      <c r="L1896" s="7">
        <v>3531</v>
      </c>
      <c r="M1896" s="7">
        <v>73.08</v>
      </c>
    </row>
    <row r="1897" spans="2:13" x14ac:dyDescent="0.3">
      <c r="B1897" s="5">
        <v>45474</v>
      </c>
      <c r="C1897" s="4" t="s">
        <v>38</v>
      </c>
      <c r="D1897" s="4" t="s">
        <v>37</v>
      </c>
      <c r="E1897" s="4" t="s">
        <v>21</v>
      </c>
      <c r="F1897" s="4" t="s">
        <v>19</v>
      </c>
      <c r="G1897" s="6">
        <v>22</v>
      </c>
      <c r="H1897" s="7">
        <v>214</v>
      </c>
      <c r="I1897" s="8">
        <v>0</v>
      </c>
      <c r="J1897" s="7">
        <v>4490.49</v>
      </c>
      <c r="K1897" s="7">
        <v>160.82</v>
      </c>
      <c r="L1897" s="7">
        <v>3538.04</v>
      </c>
      <c r="M1897" s="7">
        <v>85.37</v>
      </c>
    </row>
    <row r="1898" spans="2:13" x14ac:dyDescent="0.3">
      <c r="B1898" s="5">
        <v>45474</v>
      </c>
      <c r="C1898" s="4" t="s">
        <v>38</v>
      </c>
      <c r="D1898" s="4" t="s">
        <v>37</v>
      </c>
      <c r="E1898" s="4" t="s">
        <v>22</v>
      </c>
      <c r="F1898" s="4" t="s">
        <v>17</v>
      </c>
      <c r="G1898" s="6">
        <v>28</v>
      </c>
      <c r="H1898" s="7">
        <v>214</v>
      </c>
      <c r="I1898" s="8">
        <v>0.01</v>
      </c>
      <c r="J1898" s="7">
        <v>6643.67</v>
      </c>
      <c r="K1898" s="7">
        <v>160.02000000000001</v>
      </c>
      <c r="L1898" s="7">
        <v>4480.5600000000004</v>
      </c>
      <c r="M1898" s="7">
        <v>276.86</v>
      </c>
    </row>
    <row r="1899" spans="2:13" x14ac:dyDescent="0.3">
      <c r="B1899" s="5">
        <v>45474</v>
      </c>
      <c r="C1899" s="4" t="s">
        <v>38</v>
      </c>
      <c r="D1899" s="4" t="s">
        <v>37</v>
      </c>
      <c r="E1899" s="4" t="s">
        <v>22</v>
      </c>
      <c r="F1899" s="4" t="s">
        <v>18</v>
      </c>
      <c r="G1899" s="6">
        <v>10</v>
      </c>
      <c r="H1899" s="7">
        <v>214</v>
      </c>
      <c r="I1899" s="8">
        <v>0</v>
      </c>
      <c r="J1899" s="7">
        <v>2387.2199999999998</v>
      </c>
      <c r="K1899" s="7">
        <v>160.82</v>
      </c>
      <c r="L1899" s="7">
        <v>1608.2</v>
      </c>
      <c r="M1899" s="7">
        <v>116.38</v>
      </c>
    </row>
    <row r="1900" spans="2:13" x14ac:dyDescent="0.3">
      <c r="B1900" s="5">
        <v>45474</v>
      </c>
      <c r="C1900" s="4" t="s">
        <v>38</v>
      </c>
      <c r="D1900" s="4" t="s">
        <v>37</v>
      </c>
      <c r="E1900" s="4" t="s">
        <v>22</v>
      </c>
      <c r="F1900" s="4" t="s">
        <v>19</v>
      </c>
      <c r="G1900" s="6">
        <v>10</v>
      </c>
      <c r="H1900" s="7">
        <v>214</v>
      </c>
      <c r="I1900" s="8">
        <v>0</v>
      </c>
      <c r="J1900" s="7">
        <v>2380.0500000000002</v>
      </c>
      <c r="K1900" s="7">
        <v>160.34</v>
      </c>
      <c r="L1900" s="7">
        <v>1603.4</v>
      </c>
      <c r="M1900" s="7">
        <v>123.26</v>
      </c>
    </row>
    <row r="1901" spans="2:13" x14ac:dyDescent="0.3">
      <c r="B1901" s="5">
        <v>45474</v>
      </c>
      <c r="C1901" s="4" t="s">
        <v>39</v>
      </c>
      <c r="D1901" s="4" t="s">
        <v>37</v>
      </c>
      <c r="E1901" s="4" t="s">
        <v>16</v>
      </c>
      <c r="F1901" s="4" t="s">
        <v>17</v>
      </c>
      <c r="G1901" s="6">
        <v>93</v>
      </c>
      <c r="H1901" s="7">
        <v>305</v>
      </c>
      <c r="I1901" s="8">
        <v>0</v>
      </c>
      <c r="J1901" s="7">
        <v>28308.04</v>
      </c>
      <c r="K1901" s="7">
        <v>226.54</v>
      </c>
      <c r="L1901" s="7">
        <v>21068.22</v>
      </c>
      <c r="M1901" s="7">
        <v>152.07</v>
      </c>
    </row>
    <row r="1902" spans="2:13" x14ac:dyDescent="0.3">
      <c r="B1902" s="5">
        <v>45474</v>
      </c>
      <c r="C1902" s="4" t="s">
        <v>39</v>
      </c>
      <c r="D1902" s="4" t="s">
        <v>37</v>
      </c>
      <c r="E1902" s="4" t="s">
        <v>16</v>
      </c>
      <c r="F1902" s="4" t="s">
        <v>18</v>
      </c>
      <c r="G1902" s="6">
        <v>32</v>
      </c>
      <c r="H1902" s="7">
        <v>305</v>
      </c>
      <c r="I1902" s="8">
        <v>0.01</v>
      </c>
      <c r="J1902" s="7">
        <v>9662.6299999999992</v>
      </c>
      <c r="K1902" s="7">
        <v>226.54</v>
      </c>
      <c r="L1902" s="7">
        <v>7249.28</v>
      </c>
      <c r="M1902" s="7">
        <v>112.06</v>
      </c>
    </row>
    <row r="1903" spans="2:13" x14ac:dyDescent="0.3">
      <c r="B1903" s="5">
        <v>45474</v>
      </c>
      <c r="C1903" s="4" t="s">
        <v>39</v>
      </c>
      <c r="D1903" s="4" t="s">
        <v>37</v>
      </c>
      <c r="E1903" s="4" t="s">
        <v>16</v>
      </c>
      <c r="F1903" s="4" t="s">
        <v>19</v>
      </c>
      <c r="G1903" s="6">
        <v>33</v>
      </c>
      <c r="H1903" s="7">
        <v>305</v>
      </c>
      <c r="I1903" s="8">
        <v>0.01</v>
      </c>
      <c r="J1903" s="7">
        <v>9924.42</v>
      </c>
      <c r="K1903" s="7">
        <v>227.91</v>
      </c>
      <c r="L1903" s="7">
        <v>7521.03</v>
      </c>
      <c r="M1903" s="7">
        <v>126.25</v>
      </c>
    </row>
    <row r="1904" spans="2:13" x14ac:dyDescent="0.3">
      <c r="B1904" s="5">
        <v>45474</v>
      </c>
      <c r="C1904" s="4" t="s">
        <v>39</v>
      </c>
      <c r="D1904" s="4" t="s">
        <v>37</v>
      </c>
      <c r="E1904" s="4" t="s">
        <v>20</v>
      </c>
      <c r="F1904" s="4" t="s">
        <v>17</v>
      </c>
      <c r="G1904" s="6">
        <v>65</v>
      </c>
      <c r="H1904" s="7">
        <v>305</v>
      </c>
      <c r="I1904" s="8">
        <v>0.02</v>
      </c>
      <c r="J1904" s="7">
        <v>17010.650000000001</v>
      </c>
      <c r="K1904" s="7">
        <v>227.22</v>
      </c>
      <c r="L1904" s="7">
        <v>14769.3</v>
      </c>
      <c r="M1904" s="7">
        <v>102.86</v>
      </c>
    </row>
    <row r="1905" spans="2:13" x14ac:dyDescent="0.3">
      <c r="B1905" s="5">
        <v>45474</v>
      </c>
      <c r="C1905" s="4" t="s">
        <v>39</v>
      </c>
      <c r="D1905" s="4" t="s">
        <v>37</v>
      </c>
      <c r="E1905" s="4" t="s">
        <v>20</v>
      </c>
      <c r="F1905" s="4" t="s">
        <v>18</v>
      </c>
      <c r="G1905" s="6">
        <v>23</v>
      </c>
      <c r="H1905" s="7">
        <v>305</v>
      </c>
      <c r="I1905" s="8">
        <v>0.04</v>
      </c>
      <c r="J1905" s="7">
        <v>5975.01</v>
      </c>
      <c r="K1905" s="7">
        <v>227.68</v>
      </c>
      <c r="L1905" s="7">
        <v>5236.6400000000003</v>
      </c>
      <c r="M1905" s="7">
        <v>78.510000000000005</v>
      </c>
    </row>
    <row r="1906" spans="2:13" x14ac:dyDescent="0.3">
      <c r="B1906" s="5">
        <v>45474</v>
      </c>
      <c r="C1906" s="4" t="s">
        <v>39</v>
      </c>
      <c r="D1906" s="4" t="s">
        <v>37</v>
      </c>
      <c r="E1906" s="4" t="s">
        <v>20</v>
      </c>
      <c r="F1906" s="4" t="s">
        <v>19</v>
      </c>
      <c r="G1906" s="6">
        <v>23</v>
      </c>
      <c r="H1906" s="7">
        <v>305</v>
      </c>
      <c r="I1906" s="8">
        <v>0.03</v>
      </c>
      <c r="J1906" s="7">
        <v>5981.42</v>
      </c>
      <c r="K1906" s="7">
        <v>227</v>
      </c>
      <c r="L1906" s="7">
        <v>5221</v>
      </c>
      <c r="M1906" s="7">
        <v>90.78</v>
      </c>
    </row>
    <row r="1907" spans="2:13" x14ac:dyDescent="0.3">
      <c r="B1907" s="5">
        <v>45474</v>
      </c>
      <c r="C1907" s="4" t="s">
        <v>39</v>
      </c>
      <c r="D1907" s="4" t="s">
        <v>37</v>
      </c>
      <c r="E1907" s="4" t="s">
        <v>21</v>
      </c>
      <c r="F1907" s="4" t="s">
        <v>17</v>
      </c>
      <c r="G1907" s="6">
        <v>39</v>
      </c>
      <c r="H1907" s="7">
        <v>305</v>
      </c>
      <c r="I1907" s="8">
        <v>0.01</v>
      </c>
      <c r="J1907" s="7">
        <v>11209.93</v>
      </c>
      <c r="K1907" s="7">
        <v>227.45</v>
      </c>
      <c r="L1907" s="7">
        <v>8870.5499999999993</v>
      </c>
      <c r="M1907" s="7">
        <v>64.150000000000006</v>
      </c>
    </row>
    <row r="1908" spans="2:13" x14ac:dyDescent="0.3">
      <c r="B1908" s="5">
        <v>45474</v>
      </c>
      <c r="C1908" s="4" t="s">
        <v>39</v>
      </c>
      <c r="D1908" s="4" t="s">
        <v>37</v>
      </c>
      <c r="E1908" s="4" t="s">
        <v>21</v>
      </c>
      <c r="F1908" s="4" t="s">
        <v>18</v>
      </c>
      <c r="G1908" s="6">
        <v>13</v>
      </c>
      <c r="H1908" s="7">
        <v>305</v>
      </c>
      <c r="I1908" s="8">
        <v>0.01</v>
      </c>
      <c r="J1908" s="7">
        <v>3732.92</v>
      </c>
      <c r="K1908" s="7">
        <v>227</v>
      </c>
      <c r="L1908" s="7">
        <v>2951</v>
      </c>
      <c r="M1908" s="7">
        <v>44.73</v>
      </c>
    </row>
    <row r="1909" spans="2:13" x14ac:dyDescent="0.3">
      <c r="B1909" s="5">
        <v>45474</v>
      </c>
      <c r="C1909" s="4" t="s">
        <v>39</v>
      </c>
      <c r="D1909" s="4" t="s">
        <v>37</v>
      </c>
      <c r="E1909" s="4" t="s">
        <v>21</v>
      </c>
      <c r="F1909" s="4" t="s">
        <v>19</v>
      </c>
      <c r="G1909" s="6">
        <v>13</v>
      </c>
      <c r="H1909" s="7">
        <v>305</v>
      </c>
      <c r="I1909" s="8">
        <v>0</v>
      </c>
      <c r="J1909" s="7">
        <v>3759.21</v>
      </c>
      <c r="K1909" s="7">
        <v>227</v>
      </c>
      <c r="L1909" s="7">
        <v>2951</v>
      </c>
      <c r="M1909" s="7">
        <v>50.29</v>
      </c>
    </row>
    <row r="1910" spans="2:13" x14ac:dyDescent="0.3">
      <c r="B1910" s="5">
        <v>45474</v>
      </c>
      <c r="C1910" s="4" t="s">
        <v>39</v>
      </c>
      <c r="D1910" s="4" t="s">
        <v>37</v>
      </c>
      <c r="E1910" s="4" t="s">
        <v>22</v>
      </c>
      <c r="F1910" s="4" t="s">
        <v>17</v>
      </c>
      <c r="G1910" s="6">
        <v>16</v>
      </c>
      <c r="H1910" s="7">
        <v>305</v>
      </c>
      <c r="I1910" s="8">
        <v>0.01</v>
      </c>
      <c r="J1910" s="7">
        <v>5389.08</v>
      </c>
      <c r="K1910" s="7">
        <v>227.91</v>
      </c>
      <c r="L1910" s="7">
        <v>3646.56</v>
      </c>
      <c r="M1910" s="7">
        <v>163.86</v>
      </c>
    </row>
    <row r="1911" spans="2:13" x14ac:dyDescent="0.3">
      <c r="B1911" s="5">
        <v>45474</v>
      </c>
      <c r="C1911" s="4" t="s">
        <v>39</v>
      </c>
      <c r="D1911" s="4" t="s">
        <v>37</v>
      </c>
      <c r="E1911" s="4" t="s">
        <v>22</v>
      </c>
      <c r="F1911" s="4" t="s">
        <v>18</v>
      </c>
      <c r="G1911" s="6">
        <v>6</v>
      </c>
      <c r="H1911" s="7">
        <v>305</v>
      </c>
      <c r="I1911" s="8">
        <v>0</v>
      </c>
      <c r="J1911" s="7">
        <v>2053.6999999999998</v>
      </c>
      <c r="K1911" s="7">
        <v>227.91</v>
      </c>
      <c r="L1911" s="7">
        <v>1367.46</v>
      </c>
      <c r="M1911" s="7">
        <v>72.900000000000006</v>
      </c>
    </row>
    <row r="1912" spans="2:13" x14ac:dyDescent="0.3">
      <c r="B1912" s="5">
        <v>45474</v>
      </c>
      <c r="C1912" s="4" t="s">
        <v>39</v>
      </c>
      <c r="D1912" s="4" t="s">
        <v>37</v>
      </c>
      <c r="E1912" s="4" t="s">
        <v>22</v>
      </c>
      <c r="F1912" s="4" t="s">
        <v>19</v>
      </c>
      <c r="G1912" s="6">
        <v>6</v>
      </c>
      <c r="H1912" s="7">
        <v>305</v>
      </c>
      <c r="I1912" s="8">
        <v>0.01</v>
      </c>
      <c r="J1912" s="7">
        <v>2043.39</v>
      </c>
      <c r="K1912" s="7">
        <v>227.68</v>
      </c>
      <c r="L1912" s="7">
        <v>1366.08</v>
      </c>
      <c r="M1912" s="7">
        <v>76.11</v>
      </c>
    </row>
    <row r="1913" spans="2:13" x14ac:dyDescent="0.3">
      <c r="B1913" s="5">
        <v>45474</v>
      </c>
      <c r="C1913" s="4" t="s">
        <v>40</v>
      </c>
      <c r="D1913" s="4" t="s">
        <v>37</v>
      </c>
      <c r="E1913" s="4" t="s">
        <v>16</v>
      </c>
      <c r="F1913" s="4" t="s">
        <v>17</v>
      </c>
      <c r="G1913" s="6">
        <v>177</v>
      </c>
      <c r="H1913" s="7">
        <v>138</v>
      </c>
      <c r="I1913" s="8">
        <v>0.01</v>
      </c>
      <c r="J1913" s="7">
        <v>24401.09</v>
      </c>
      <c r="K1913" s="7">
        <v>103.71</v>
      </c>
      <c r="L1913" s="7">
        <v>18356.669999999998</v>
      </c>
      <c r="M1913" s="7">
        <v>285.47000000000003</v>
      </c>
    </row>
    <row r="1914" spans="2:13" x14ac:dyDescent="0.3">
      <c r="B1914" s="5">
        <v>45474</v>
      </c>
      <c r="C1914" s="4" t="s">
        <v>40</v>
      </c>
      <c r="D1914" s="4" t="s">
        <v>37</v>
      </c>
      <c r="E1914" s="4" t="s">
        <v>16</v>
      </c>
      <c r="F1914" s="4" t="s">
        <v>18</v>
      </c>
      <c r="G1914" s="6">
        <v>60</v>
      </c>
      <c r="H1914" s="7">
        <v>138</v>
      </c>
      <c r="I1914" s="8">
        <v>0.01</v>
      </c>
      <c r="J1914" s="7">
        <v>8246.7800000000007</v>
      </c>
      <c r="K1914" s="7">
        <v>103.71</v>
      </c>
      <c r="L1914" s="7">
        <v>6222.6</v>
      </c>
      <c r="M1914" s="7">
        <v>198.29</v>
      </c>
    </row>
    <row r="1915" spans="2:13" x14ac:dyDescent="0.3">
      <c r="B1915" s="5">
        <v>45474</v>
      </c>
      <c r="C1915" s="4" t="s">
        <v>40</v>
      </c>
      <c r="D1915" s="4" t="s">
        <v>37</v>
      </c>
      <c r="E1915" s="4" t="s">
        <v>16</v>
      </c>
      <c r="F1915" s="4" t="s">
        <v>19</v>
      </c>
      <c r="G1915" s="6">
        <v>64</v>
      </c>
      <c r="H1915" s="7">
        <v>138</v>
      </c>
      <c r="I1915" s="8">
        <v>0.01</v>
      </c>
      <c r="J1915" s="7">
        <v>8691.0300000000007</v>
      </c>
      <c r="K1915" s="7">
        <v>103.19</v>
      </c>
      <c r="L1915" s="7">
        <v>6604.16</v>
      </c>
      <c r="M1915" s="7">
        <v>246.36</v>
      </c>
    </row>
    <row r="1916" spans="2:13" x14ac:dyDescent="0.3">
      <c r="B1916" s="5">
        <v>45474</v>
      </c>
      <c r="C1916" s="4" t="s">
        <v>40</v>
      </c>
      <c r="D1916" s="4" t="s">
        <v>37</v>
      </c>
      <c r="E1916" s="4" t="s">
        <v>20</v>
      </c>
      <c r="F1916" s="4" t="s">
        <v>17</v>
      </c>
      <c r="G1916" s="6">
        <v>119</v>
      </c>
      <c r="H1916" s="7">
        <v>138</v>
      </c>
      <c r="I1916" s="8">
        <v>0.01</v>
      </c>
      <c r="J1916" s="7">
        <v>14177.65</v>
      </c>
      <c r="K1916" s="7">
        <v>103.4</v>
      </c>
      <c r="L1916" s="7">
        <v>12304.6</v>
      </c>
      <c r="M1916" s="7">
        <v>192.3</v>
      </c>
    </row>
    <row r="1917" spans="2:13" x14ac:dyDescent="0.3">
      <c r="B1917" s="5">
        <v>45474</v>
      </c>
      <c r="C1917" s="4" t="s">
        <v>40</v>
      </c>
      <c r="D1917" s="4" t="s">
        <v>37</v>
      </c>
      <c r="E1917" s="4" t="s">
        <v>20</v>
      </c>
      <c r="F1917" s="4" t="s">
        <v>18</v>
      </c>
      <c r="G1917" s="6">
        <v>41</v>
      </c>
      <c r="H1917" s="7">
        <v>138</v>
      </c>
      <c r="I1917" s="8">
        <v>0.02</v>
      </c>
      <c r="J1917" s="7">
        <v>4854.68</v>
      </c>
      <c r="K1917" s="7">
        <v>103.29</v>
      </c>
      <c r="L1917" s="7">
        <v>4234.8900000000003</v>
      </c>
      <c r="M1917" s="7">
        <v>143.02000000000001</v>
      </c>
    </row>
    <row r="1918" spans="2:13" x14ac:dyDescent="0.3">
      <c r="B1918" s="5">
        <v>45474</v>
      </c>
      <c r="C1918" s="4" t="s">
        <v>40</v>
      </c>
      <c r="D1918" s="4" t="s">
        <v>37</v>
      </c>
      <c r="E1918" s="4" t="s">
        <v>20</v>
      </c>
      <c r="F1918" s="4" t="s">
        <v>19</v>
      </c>
      <c r="G1918" s="6">
        <v>41</v>
      </c>
      <c r="H1918" s="7">
        <v>138</v>
      </c>
      <c r="I1918" s="8">
        <v>0.03</v>
      </c>
      <c r="J1918" s="7">
        <v>4873.9799999999996</v>
      </c>
      <c r="K1918" s="7">
        <v>103.6</v>
      </c>
      <c r="L1918" s="7">
        <v>4247.6000000000004</v>
      </c>
      <c r="M1918" s="7">
        <v>161.02000000000001</v>
      </c>
    </row>
    <row r="1919" spans="2:13" x14ac:dyDescent="0.3">
      <c r="B1919" s="5">
        <v>45474</v>
      </c>
      <c r="C1919" s="4" t="s">
        <v>40</v>
      </c>
      <c r="D1919" s="4" t="s">
        <v>37</v>
      </c>
      <c r="E1919" s="4" t="s">
        <v>21</v>
      </c>
      <c r="F1919" s="4" t="s">
        <v>17</v>
      </c>
      <c r="G1919" s="6">
        <v>71</v>
      </c>
      <c r="H1919" s="7">
        <v>138</v>
      </c>
      <c r="I1919" s="8">
        <v>0.01</v>
      </c>
      <c r="J1919" s="7">
        <v>9150.14</v>
      </c>
      <c r="K1919" s="7">
        <v>103.4</v>
      </c>
      <c r="L1919" s="7">
        <v>7341.4</v>
      </c>
      <c r="M1919" s="7">
        <v>116.44</v>
      </c>
    </row>
    <row r="1920" spans="2:13" x14ac:dyDescent="0.3">
      <c r="B1920" s="5">
        <v>45474</v>
      </c>
      <c r="C1920" s="4" t="s">
        <v>40</v>
      </c>
      <c r="D1920" s="4" t="s">
        <v>37</v>
      </c>
      <c r="E1920" s="4" t="s">
        <v>21</v>
      </c>
      <c r="F1920" s="4" t="s">
        <v>18</v>
      </c>
      <c r="G1920" s="6">
        <v>25</v>
      </c>
      <c r="H1920" s="7">
        <v>138</v>
      </c>
      <c r="I1920" s="8">
        <v>0.01</v>
      </c>
      <c r="J1920" s="7">
        <v>3248</v>
      </c>
      <c r="K1920" s="7">
        <v>103.19</v>
      </c>
      <c r="L1920" s="7">
        <v>2579.75</v>
      </c>
      <c r="M1920" s="7">
        <v>82.62</v>
      </c>
    </row>
    <row r="1921" spans="2:13" x14ac:dyDescent="0.3">
      <c r="B1921" s="5">
        <v>45474</v>
      </c>
      <c r="C1921" s="4" t="s">
        <v>40</v>
      </c>
      <c r="D1921" s="4" t="s">
        <v>37</v>
      </c>
      <c r="E1921" s="4" t="s">
        <v>21</v>
      </c>
      <c r="F1921" s="4" t="s">
        <v>19</v>
      </c>
      <c r="G1921" s="6">
        <v>24</v>
      </c>
      <c r="H1921" s="7">
        <v>138</v>
      </c>
      <c r="I1921" s="8">
        <v>0.01</v>
      </c>
      <c r="J1921" s="7">
        <v>3127.4</v>
      </c>
      <c r="K1921" s="7">
        <v>103.29</v>
      </c>
      <c r="L1921" s="7">
        <v>2478.96</v>
      </c>
      <c r="M1921" s="7">
        <v>91.07</v>
      </c>
    </row>
    <row r="1922" spans="2:13" x14ac:dyDescent="0.3">
      <c r="B1922" s="5">
        <v>45474</v>
      </c>
      <c r="C1922" s="4" t="s">
        <v>40</v>
      </c>
      <c r="D1922" s="4" t="s">
        <v>37</v>
      </c>
      <c r="E1922" s="4" t="s">
        <v>22</v>
      </c>
      <c r="F1922" s="4" t="s">
        <v>17</v>
      </c>
      <c r="G1922" s="6">
        <v>31</v>
      </c>
      <c r="H1922" s="7">
        <v>138</v>
      </c>
      <c r="I1922" s="8">
        <v>0</v>
      </c>
      <c r="J1922" s="7">
        <v>4796.1400000000003</v>
      </c>
      <c r="K1922" s="7">
        <v>103.81</v>
      </c>
      <c r="L1922" s="7">
        <v>3218.11</v>
      </c>
      <c r="M1922" s="7">
        <v>310.91000000000003</v>
      </c>
    </row>
    <row r="1923" spans="2:13" x14ac:dyDescent="0.3">
      <c r="B1923" s="5">
        <v>45474</v>
      </c>
      <c r="C1923" s="4" t="s">
        <v>40</v>
      </c>
      <c r="D1923" s="4" t="s">
        <v>37</v>
      </c>
      <c r="E1923" s="4" t="s">
        <v>22</v>
      </c>
      <c r="F1923" s="4" t="s">
        <v>18</v>
      </c>
      <c r="G1923" s="6">
        <v>11</v>
      </c>
      <c r="H1923" s="7">
        <v>138</v>
      </c>
      <c r="I1923" s="8">
        <v>0.01</v>
      </c>
      <c r="J1923" s="7">
        <v>1683.12</v>
      </c>
      <c r="K1923" s="7">
        <v>103.71</v>
      </c>
      <c r="L1923" s="7">
        <v>1140.81</v>
      </c>
      <c r="M1923" s="7">
        <v>130.63999999999999</v>
      </c>
    </row>
    <row r="1924" spans="2:13" x14ac:dyDescent="0.3">
      <c r="B1924" s="5">
        <v>45474</v>
      </c>
      <c r="C1924" s="4" t="s">
        <v>40</v>
      </c>
      <c r="D1924" s="4" t="s">
        <v>37</v>
      </c>
      <c r="E1924" s="4" t="s">
        <v>22</v>
      </c>
      <c r="F1924" s="4" t="s">
        <v>19</v>
      </c>
      <c r="G1924" s="6">
        <v>11</v>
      </c>
      <c r="H1924" s="7">
        <v>138</v>
      </c>
      <c r="I1924" s="8">
        <v>0</v>
      </c>
      <c r="J1924" s="7">
        <v>1693.36</v>
      </c>
      <c r="K1924" s="7">
        <v>103.81</v>
      </c>
      <c r="L1924" s="7">
        <v>1141.9100000000001</v>
      </c>
      <c r="M1924" s="7">
        <v>138.44999999999999</v>
      </c>
    </row>
    <row r="1925" spans="2:13" x14ac:dyDescent="0.3">
      <c r="B1925" s="5">
        <v>45474</v>
      </c>
      <c r="C1925" s="4" t="s">
        <v>41</v>
      </c>
      <c r="D1925" s="4" t="s">
        <v>42</v>
      </c>
      <c r="E1925" s="4" t="s">
        <v>16</v>
      </c>
      <c r="F1925" s="4" t="s">
        <v>17</v>
      </c>
      <c r="G1925" s="6">
        <v>160</v>
      </c>
      <c r="H1925" s="7">
        <v>188</v>
      </c>
      <c r="I1925" s="8">
        <v>0</v>
      </c>
      <c r="J1925" s="7">
        <v>30049.74</v>
      </c>
      <c r="K1925" s="7">
        <v>108.71</v>
      </c>
      <c r="L1925" s="7">
        <v>17393.599999999999</v>
      </c>
      <c r="M1925" s="7">
        <v>263.68</v>
      </c>
    </row>
    <row r="1926" spans="2:13" x14ac:dyDescent="0.3">
      <c r="B1926" s="5">
        <v>45474</v>
      </c>
      <c r="C1926" s="4" t="s">
        <v>41</v>
      </c>
      <c r="D1926" s="4" t="s">
        <v>42</v>
      </c>
      <c r="E1926" s="4" t="s">
        <v>16</v>
      </c>
      <c r="F1926" s="4" t="s">
        <v>18</v>
      </c>
      <c r="G1926" s="6">
        <v>57</v>
      </c>
      <c r="H1926" s="7">
        <v>188</v>
      </c>
      <c r="I1926" s="8">
        <v>0.01</v>
      </c>
      <c r="J1926" s="7">
        <v>10705.07</v>
      </c>
      <c r="K1926" s="7">
        <v>108.71</v>
      </c>
      <c r="L1926" s="7">
        <v>6196.47</v>
      </c>
      <c r="M1926" s="7">
        <v>199.03</v>
      </c>
    </row>
    <row r="1927" spans="2:13" x14ac:dyDescent="0.3">
      <c r="B1927" s="5">
        <v>45474</v>
      </c>
      <c r="C1927" s="4" t="s">
        <v>41</v>
      </c>
      <c r="D1927" s="4" t="s">
        <v>42</v>
      </c>
      <c r="E1927" s="4" t="s">
        <v>16</v>
      </c>
      <c r="F1927" s="4" t="s">
        <v>19</v>
      </c>
      <c r="G1927" s="6">
        <v>59</v>
      </c>
      <c r="H1927" s="7">
        <v>188</v>
      </c>
      <c r="I1927" s="8">
        <v>0.01</v>
      </c>
      <c r="J1927" s="7">
        <v>11036.14</v>
      </c>
      <c r="K1927" s="7">
        <v>109.37</v>
      </c>
      <c r="L1927" s="7">
        <v>6452.83</v>
      </c>
      <c r="M1927" s="7">
        <v>231.94</v>
      </c>
    </row>
    <row r="1928" spans="2:13" x14ac:dyDescent="0.3">
      <c r="B1928" s="5">
        <v>45474</v>
      </c>
      <c r="C1928" s="4" t="s">
        <v>41</v>
      </c>
      <c r="D1928" s="4" t="s">
        <v>42</v>
      </c>
      <c r="E1928" s="4" t="s">
        <v>20</v>
      </c>
      <c r="F1928" s="4" t="s">
        <v>17</v>
      </c>
      <c r="G1928" s="6">
        <v>103</v>
      </c>
      <c r="H1928" s="7">
        <v>188</v>
      </c>
      <c r="I1928" s="8">
        <v>0.03</v>
      </c>
      <c r="J1928" s="7">
        <v>16561.009999999998</v>
      </c>
      <c r="K1928" s="7">
        <v>108.71</v>
      </c>
      <c r="L1928" s="7">
        <v>11197.13</v>
      </c>
      <c r="M1928" s="7">
        <v>167.44</v>
      </c>
    </row>
    <row r="1929" spans="2:13" x14ac:dyDescent="0.3">
      <c r="B1929" s="5">
        <v>45474</v>
      </c>
      <c r="C1929" s="4" t="s">
        <v>41</v>
      </c>
      <c r="D1929" s="4" t="s">
        <v>42</v>
      </c>
      <c r="E1929" s="4" t="s">
        <v>20</v>
      </c>
      <c r="F1929" s="4" t="s">
        <v>18</v>
      </c>
      <c r="G1929" s="6">
        <v>38</v>
      </c>
      <c r="H1929" s="7">
        <v>188</v>
      </c>
      <c r="I1929" s="8">
        <v>0.01</v>
      </c>
      <c r="J1929" s="7">
        <v>6230.23</v>
      </c>
      <c r="K1929" s="7">
        <v>108.71</v>
      </c>
      <c r="L1929" s="7">
        <v>4130.9799999999996</v>
      </c>
      <c r="M1929" s="7">
        <v>132.82</v>
      </c>
    </row>
    <row r="1930" spans="2:13" x14ac:dyDescent="0.3">
      <c r="B1930" s="5">
        <v>45474</v>
      </c>
      <c r="C1930" s="4" t="s">
        <v>41</v>
      </c>
      <c r="D1930" s="4" t="s">
        <v>42</v>
      </c>
      <c r="E1930" s="4" t="s">
        <v>20</v>
      </c>
      <c r="F1930" s="4" t="s">
        <v>19</v>
      </c>
      <c r="G1930" s="6">
        <v>41</v>
      </c>
      <c r="H1930" s="7">
        <v>188</v>
      </c>
      <c r="I1930" s="8">
        <v>0.03</v>
      </c>
      <c r="J1930" s="7">
        <v>6539.72</v>
      </c>
      <c r="K1930" s="7">
        <v>108.82</v>
      </c>
      <c r="L1930" s="7">
        <v>4461.62</v>
      </c>
      <c r="M1930" s="7">
        <v>162.13999999999999</v>
      </c>
    </row>
    <row r="1931" spans="2:13" x14ac:dyDescent="0.3">
      <c r="B1931" s="5">
        <v>45474</v>
      </c>
      <c r="C1931" s="4" t="s">
        <v>41</v>
      </c>
      <c r="D1931" s="4" t="s">
        <v>42</v>
      </c>
      <c r="E1931" s="4" t="s">
        <v>21</v>
      </c>
      <c r="F1931" s="4" t="s">
        <v>17</v>
      </c>
      <c r="G1931" s="6">
        <v>67</v>
      </c>
      <c r="H1931" s="7">
        <v>188</v>
      </c>
      <c r="I1931" s="8">
        <v>0.01</v>
      </c>
      <c r="J1931" s="7">
        <v>11846.41</v>
      </c>
      <c r="K1931" s="7">
        <v>109.37</v>
      </c>
      <c r="L1931" s="7">
        <v>7327.79</v>
      </c>
      <c r="M1931" s="7">
        <v>104.52</v>
      </c>
    </row>
    <row r="1932" spans="2:13" x14ac:dyDescent="0.3">
      <c r="B1932" s="5">
        <v>45474</v>
      </c>
      <c r="C1932" s="4" t="s">
        <v>41</v>
      </c>
      <c r="D1932" s="4" t="s">
        <v>42</v>
      </c>
      <c r="E1932" s="4" t="s">
        <v>21</v>
      </c>
      <c r="F1932" s="4" t="s">
        <v>18</v>
      </c>
      <c r="G1932" s="6">
        <v>23</v>
      </c>
      <c r="H1932" s="7">
        <v>188</v>
      </c>
      <c r="I1932" s="8">
        <v>0.01</v>
      </c>
      <c r="J1932" s="7">
        <v>4058.39</v>
      </c>
      <c r="K1932" s="7">
        <v>108.93</v>
      </c>
      <c r="L1932" s="7">
        <v>2505.39</v>
      </c>
      <c r="M1932" s="7">
        <v>80.47</v>
      </c>
    </row>
    <row r="1933" spans="2:13" x14ac:dyDescent="0.3">
      <c r="B1933" s="5">
        <v>45474</v>
      </c>
      <c r="C1933" s="4" t="s">
        <v>41</v>
      </c>
      <c r="D1933" s="4" t="s">
        <v>42</v>
      </c>
      <c r="E1933" s="4" t="s">
        <v>21</v>
      </c>
      <c r="F1933" s="4" t="s">
        <v>19</v>
      </c>
      <c r="G1933" s="6">
        <v>24</v>
      </c>
      <c r="H1933" s="7">
        <v>188</v>
      </c>
      <c r="I1933" s="8">
        <v>0.01</v>
      </c>
      <c r="J1933" s="7">
        <v>4256.4399999999996</v>
      </c>
      <c r="K1933" s="7">
        <v>109.15</v>
      </c>
      <c r="L1933" s="7">
        <v>2619.6</v>
      </c>
      <c r="M1933" s="7">
        <v>93.79</v>
      </c>
    </row>
    <row r="1934" spans="2:13" x14ac:dyDescent="0.3">
      <c r="B1934" s="5">
        <v>45474</v>
      </c>
      <c r="C1934" s="4" t="s">
        <v>41</v>
      </c>
      <c r="D1934" s="4" t="s">
        <v>42</v>
      </c>
      <c r="E1934" s="4" t="s">
        <v>22</v>
      </c>
      <c r="F1934" s="4" t="s">
        <v>17</v>
      </c>
      <c r="G1934" s="6">
        <v>30</v>
      </c>
      <c r="H1934" s="7">
        <v>188</v>
      </c>
      <c r="I1934" s="8">
        <v>0.01</v>
      </c>
      <c r="J1934" s="7">
        <v>6291.33</v>
      </c>
      <c r="K1934" s="7">
        <v>108.82</v>
      </c>
      <c r="L1934" s="7">
        <v>3264.6</v>
      </c>
      <c r="M1934" s="7">
        <v>305.42</v>
      </c>
    </row>
    <row r="1935" spans="2:13" x14ac:dyDescent="0.3">
      <c r="B1935" s="5">
        <v>45474</v>
      </c>
      <c r="C1935" s="4" t="s">
        <v>41</v>
      </c>
      <c r="D1935" s="4" t="s">
        <v>42</v>
      </c>
      <c r="E1935" s="4" t="s">
        <v>22</v>
      </c>
      <c r="F1935" s="4" t="s">
        <v>18</v>
      </c>
      <c r="G1935" s="6">
        <v>10</v>
      </c>
      <c r="H1935" s="7">
        <v>188</v>
      </c>
      <c r="I1935" s="8">
        <v>0.01</v>
      </c>
      <c r="J1935" s="7">
        <v>2086.6</v>
      </c>
      <c r="K1935" s="7">
        <v>109.37</v>
      </c>
      <c r="L1935" s="7">
        <v>1093.7</v>
      </c>
      <c r="M1935" s="7">
        <v>116.38</v>
      </c>
    </row>
    <row r="1936" spans="2:13" x14ac:dyDescent="0.3">
      <c r="B1936" s="5">
        <v>45474</v>
      </c>
      <c r="C1936" s="4" t="s">
        <v>41</v>
      </c>
      <c r="D1936" s="4" t="s">
        <v>42</v>
      </c>
      <c r="E1936" s="4" t="s">
        <v>22</v>
      </c>
      <c r="F1936" s="4" t="s">
        <v>19</v>
      </c>
      <c r="G1936" s="6">
        <v>11</v>
      </c>
      <c r="H1936" s="7">
        <v>188</v>
      </c>
      <c r="I1936" s="8">
        <v>0.01</v>
      </c>
      <c r="J1936" s="7">
        <v>2299.9499999999998</v>
      </c>
      <c r="K1936" s="7">
        <v>109.37</v>
      </c>
      <c r="L1936" s="7">
        <v>1203.07</v>
      </c>
      <c r="M1936" s="7">
        <v>140.36000000000001</v>
      </c>
    </row>
    <row r="1937" spans="2:13" x14ac:dyDescent="0.3">
      <c r="B1937" s="5">
        <v>45474</v>
      </c>
      <c r="C1937" s="4" t="s">
        <v>43</v>
      </c>
      <c r="D1937" s="4" t="s">
        <v>42</v>
      </c>
      <c r="E1937" s="4" t="s">
        <v>16</v>
      </c>
      <c r="F1937" s="4" t="s">
        <v>17</v>
      </c>
      <c r="G1937" s="6">
        <v>143</v>
      </c>
      <c r="H1937" s="7">
        <v>156</v>
      </c>
      <c r="I1937" s="8">
        <v>0.01</v>
      </c>
      <c r="J1937" s="7">
        <v>22152.07</v>
      </c>
      <c r="K1937" s="7">
        <v>89.97</v>
      </c>
      <c r="L1937" s="7">
        <v>12865.71</v>
      </c>
      <c r="M1937" s="7">
        <v>230.63</v>
      </c>
    </row>
    <row r="1938" spans="2:13" x14ac:dyDescent="0.3">
      <c r="B1938" s="5">
        <v>45474</v>
      </c>
      <c r="C1938" s="4" t="s">
        <v>43</v>
      </c>
      <c r="D1938" s="4" t="s">
        <v>42</v>
      </c>
      <c r="E1938" s="4" t="s">
        <v>16</v>
      </c>
      <c r="F1938" s="4" t="s">
        <v>18</v>
      </c>
      <c r="G1938" s="6">
        <v>49</v>
      </c>
      <c r="H1938" s="7">
        <v>156</v>
      </c>
      <c r="I1938" s="8">
        <v>0</v>
      </c>
      <c r="J1938" s="7">
        <v>7651.55</v>
      </c>
      <c r="K1938" s="7">
        <v>89.7</v>
      </c>
      <c r="L1938" s="7">
        <v>4395.3</v>
      </c>
      <c r="M1938" s="7">
        <v>167.6</v>
      </c>
    </row>
    <row r="1939" spans="2:13" x14ac:dyDescent="0.3">
      <c r="B1939" s="5">
        <v>45474</v>
      </c>
      <c r="C1939" s="4" t="s">
        <v>43</v>
      </c>
      <c r="D1939" s="4" t="s">
        <v>42</v>
      </c>
      <c r="E1939" s="4" t="s">
        <v>16</v>
      </c>
      <c r="F1939" s="4" t="s">
        <v>19</v>
      </c>
      <c r="G1939" s="6">
        <v>48</v>
      </c>
      <c r="H1939" s="7">
        <v>156</v>
      </c>
      <c r="I1939" s="8">
        <v>0</v>
      </c>
      <c r="J1939" s="7">
        <v>7473.02</v>
      </c>
      <c r="K1939" s="7">
        <v>89.97</v>
      </c>
      <c r="L1939" s="7">
        <v>4318.5600000000004</v>
      </c>
      <c r="M1939" s="7">
        <v>192.25</v>
      </c>
    </row>
    <row r="1940" spans="2:13" x14ac:dyDescent="0.3">
      <c r="B1940" s="5">
        <v>45474</v>
      </c>
      <c r="C1940" s="4" t="s">
        <v>43</v>
      </c>
      <c r="D1940" s="4" t="s">
        <v>42</v>
      </c>
      <c r="E1940" s="4" t="s">
        <v>20</v>
      </c>
      <c r="F1940" s="4" t="s">
        <v>17</v>
      </c>
      <c r="G1940" s="6">
        <v>92</v>
      </c>
      <c r="H1940" s="7">
        <v>156</v>
      </c>
      <c r="I1940" s="8">
        <v>0</v>
      </c>
      <c r="J1940" s="7">
        <v>12629.71</v>
      </c>
      <c r="K1940" s="7">
        <v>89.43</v>
      </c>
      <c r="L1940" s="7">
        <v>8227.56</v>
      </c>
      <c r="M1940" s="7">
        <v>148.82</v>
      </c>
    </row>
    <row r="1941" spans="2:13" x14ac:dyDescent="0.3">
      <c r="B1941" s="5">
        <v>45474</v>
      </c>
      <c r="C1941" s="4" t="s">
        <v>43</v>
      </c>
      <c r="D1941" s="4" t="s">
        <v>42</v>
      </c>
      <c r="E1941" s="4" t="s">
        <v>20</v>
      </c>
      <c r="F1941" s="4" t="s">
        <v>18</v>
      </c>
      <c r="G1941" s="6">
        <v>33</v>
      </c>
      <c r="H1941" s="7">
        <v>156</v>
      </c>
      <c r="I1941" s="8">
        <v>0.02</v>
      </c>
      <c r="J1941" s="7">
        <v>4462.04</v>
      </c>
      <c r="K1941" s="7">
        <v>89.61</v>
      </c>
      <c r="L1941" s="7">
        <v>2957.13</v>
      </c>
      <c r="M1941" s="7">
        <v>115.34</v>
      </c>
    </row>
    <row r="1942" spans="2:13" x14ac:dyDescent="0.3">
      <c r="B1942" s="5">
        <v>45474</v>
      </c>
      <c r="C1942" s="4" t="s">
        <v>43</v>
      </c>
      <c r="D1942" s="4" t="s">
        <v>42</v>
      </c>
      <c r="E1942" s="4" t="s">
        <v>20</v>
      </c>
      <c r="F1942" s="4" t="s">
        <v>19</v>
      </c>
      <c r="G1942" s="6">
        <v>33</v>
      </c>
      <c r="H1942" s="7">
        <v>156</v>
      </c>
      <c r="I1942" s="8">
        <v>0</v>
      </c>
      <c r="J1942" s="7">
        <v>4516.63</v>
      </c>
      <c r="K1942" s="7">
        <v>89.61</v>
      </c>
      <c r="L1942" s="7">
        <v>2957.13</v>
      </c>
      <c r="M1942" s="7">
        <v>128.31</v>
      </c>
    </row>
    <row r="1943" spans="2:13" x14ac:dyDescent="0.3">
      <c r="B1943" s="5">
        <v>45474</v>
      </c>
      <c r="C1943" s="4" t="s">
        <v>43</v>
      </c>
      <c r="D1943" s="4" t="s">
        <v>42</v>
      </c>
      <c r="E1943" s="4" t="s">
        <v>21</v>
      </c>
      <c r="F1943" s="4" t="s">
        <v>17</v>
      </c>
      <c r="G1943" s="6">
        <v>57</v>
      </c>
      <c r="H1943" s="7">
        <v>156</v>
      </c>
      <c r="I1943" s="8">
        <v>0</v>
      </c>
      <c r="J1943" s="7">
        <v>8413.61</v>
      </c>
      <c r="K1943" s="7">
        <v>89.79</v>
      </c>
      <c r="L1943" s="7">
        <v>5118.03</v>
      </c>
      <c r="M1943" s="7">
        <v>93.66</v>
      </c>
    </row>
    <row r="1944" spans="2:13" x14ac:dyDescent="0.3">
      <c r="B1944" s="5">
        <v>45474</v>
      </c>
      <c r="C1944" s="4" t="s">
        <v>43</v>
      </c>
      <c r="D1944" s="4" t="s">
        <v>42</v>
      </c>
      <c r="E1944" s="4" t="s">
        <v>21</v>
      </c>
      <c r="F1944" s="4" t="s">
        <v>18</v>
      </c>
      <c r="G1944" s="6">
        <v>21</v>
      </c>
      <c r="H1944" s="7">
        <v>156</v>
      </c>
      <c r="I1944" s="8">
        <v>0</v>
      </c>
      <c r="J1944" s="7">
        <v>3124.65</v>
      </c>
      <c r="K1944" s="7">
        <v>89.79</v>
      </c>
      <c r="L1944" s="7">
        <v>1885.59</v>
      </c>
      <c r="M1944" s="7">
        <v>70.540000000000006</v>
      </c>
    </row>
    <row r="1945" spans="2:13" x14ac:dyDescent="0.3">
      <c r="B1945" s="5">
        <v>45474</v>
      </c>
      <c r="C1945" s="4" t="s">
        <v>43</v>
      </c>
      <c r="D1945" s="4" t="s">
        <v>42</v>
      </c>
      <c r="E1945" s="4" t="s">
        <v>21</v>
      </c>
      <c r="F1945" s="4" t="s">
        <v>19</v>
      </c>
      <c r="G1945" s="6">
        <v>21</v>
      </c>
      <c r="H1945" s="7">
        <v>156</v>
      </c>
      <c r="I1945" s="8">
        <v>0</v>
      </c>
      <c r="J1945" s="7">
        <v>3090.45</v>
      </c>
      <c r="K1945" s="7">
        <v>89.97</v>
      </c>
      <c r="L1945" s="7">
        <v>1889.37</v>
      </c>
      <c r="M1945" s="7">
        <v>80.430000000000007</v>
      </c>
    </row>
    <row r="1946" spans="2:13" x14ac:dyDescent="0.3">
      <c r="B1946" s="5">
        <v>45474</v>
      </c>
      <c r="C1946" s="4" t="s">
        <v>43</v>
      </c>
      <c r="D1946" s="4" t="s">
        <v>42</v>
      </c>
      <c r="E1946" s="4" t="s">
        <v>22</v>
      </c>
      <c r="F1946" s="4" t="s">
        <v>17</v>
      </c>
      <c r="G1946" s="6">
        <v>25</v>
      </c>
      <c r="H1946" s="7">
        <v>156</v>
      </c>
      <c r="I1946" s="8">
        <v>0</v>
      </c>
      <c r="J1946" s="7">
        <v>4354.8999999999996</v>
      </c>
      <c r="K1946" s="7">
        <v>89.97</v>
      </c>
      <c r="L1946" s="7">
        <v>2249.25</v>
      </c>
      <c r="M1946" s="7">
        <v>249.98</v>
      </c>
    </row>
    <row r="1947" spans="2:13" x14ac:dyDescent="0.3">
      <c r="B1947" s="5">
        <v>45474</v>
      </c>
      <c r="C1947" s="4" t="s">
        <v>43</v>
      </c>
      <c r="D1947" s="4" t="s">
        <v>42</v>
      </c>
      <c r="E1947" s="4" t="s">
        <v>22</v>
      </c>
      <c r="F1947" s="4" t="s">
        <v>18</v>
      </c>
      <c r="G1947" s="6">
        <v>9</v>
      </c>
      <c r="H1947" s="7">
        <v>156</v>
      </c>
      <c r="I1947" s="8">
        <v>0.01</v>
      </c>
      <c r="J1947" s="7">
        <v>1555.12</v>
      </c>
      <c r="K1947" s="7">
        <v>89.88</v>
      </c>
      <c r="L1947" s="7">
        <v>808.92</v>
      </c>
      <c r="M1947" s="7">
        <v>105.49</v>
      </c>
    </row>
    <row r="1948" spans="2:13" x14ac:dyDescent="0.3">
      <c r="B1948" s="5">
        <v>45474</v>
      </c>
      <c r="C1948" s="4" t="s">
        <v>43</v>
      </c>
      <c r="D1948" s="4" t="s">
        <v>42</v>
      </c>
      <c r="E1948" s="4" t="s">
        <v>22</v>
      </c>
      <c r="F1948" s="4" t="s">
        <v>19</v>
      </c>
      <c r="G1948" s="6">
        <v>9</v>
      </c>
      <c r="H1948" s="7">
        <v>156</v>
      </c>
      <c r="I1948" s="8">
        <v>0.01</v>
      </c>
      <c r="J1948" s="7">
        <v>1550.52</v>
      </c>
      <c r="K1948" s="7">
        <v>89.52</v>
      </c>
      <c r="L1948" s="7">
        <v>805.68</v>
      </c>
      <c r="M1948" s="7">
        <v>110.04</v>
      </c>
    </row>
    <row r="1949" spans="2:13" x14ac:dyDescent="0.3">
      <c r="B1949" s="5">
        <v>45474</v>
      </c>
      <c r="C1949" s="4" t="s">
        <v>44</v>
      </c>
      <c r="D1949" s="4" t="s">
        <v>42</v>
      </c>
      <c r="E1949" s="4" t="s">
        <v>16</v>
      </c>
      <c r="F1949" s="4" t="s">
        <v>17</v>
      </c>
      <c r="G1949" s="6">
        <v>73</v>
      </c>
      <c r="H1949" s="7">
        <v>204</v>
      </c>
      <c r="I1949" s="8">
        <v>0.01</v>
      </c>
      <c r="J1949" s="7">
        <v>14684.11</v>
      </c>
      <c r="K1949" s="7">
        <v>120.12</v>
      </c>
      <c r="L1949" s="7">
        <v>8768.76</v>
      </c>
      <c r="M1949" s="7">
        <v>116.8</v>
      </c>
    </row>
    <row r="1950" spans="2:13" x14ac:dyDescent="0.3">
      <c r="B1950" s="5">
        <v>45474</v>
      </c>
      <c r="C1950" s="4" t="s">
        <v>44</v>
      </c>
      <c r="D1950" s="4" t="s">
        <v>42</v>
      </c>
      <c r="E1950" s="4" t="s">
        <v>16</v>
      </c>
      <c r="F1950" s="4" t="s">
        <v>18</v>
      </c>
      <c r="G1950" s="6">
        <v>27</v>
      </c>
      <c r="H1950" s="7">
        <v>204</v>
      </c>
      <c r="I1950" s="8">
        <v>0.01</v>
      </c>
      <c r="J1950" s="7">
        <v>5469.44</v>
      </c>
      <c r="K1950" s="7">
        <v>120.24</v>
      </c>
      <c r="L1950" s="7">
        <v>3246.48</v>
      </c>
      <c r="M1950" s="7">
        <v>91.89</v>
      </c>
    </row>
    <row r="1951" spans="2:13" x14ac:dyDescent="0.3">
      <c r="B1951" s="5">
        <v>45474</v>
      </c>
      <c r="C1951" s="4" t="s">
        <v>44</v>
      </c>
      <c r="D1951" s="4" t="s">
        <v>42</v>
      </c>
      <c r="E1951" s="4" t="s">
        <v>16</v>
      </c>
      <c r="F1951" s="4" t="s">
        <v>19</v>
      </c>
      <c r="G1951" s="6">
        <v>26</v>
      </c>
      <c r="H1951" s="7">
        <v>204</v>
      </c>
      <c r="I1951" s="8">
        <v>0.01</v>
      </c>
      <c r="J1951" s="7">
        <v>5213.99</v>
      </c>
      <c r="K1951" s="7">
        <v>120.12</v>
      </c>
      <c r="L1951" s="7">
        <v>3123.12</v>
      </c>
      <c r="M1951" s="7">
        <v>98.66</v>
      </c>
    </row>
    <row r="1952" spans="2:13" x14ac:dyDescent="0.3">
      <c r="B1952" s="5">
        <v>45474</v>
      </c>
      <c r="C1952" s="4" t="s">
        <v>44</v>
      </c>
      <c r="D1952" s="4" t="s">
        <v>42</v>
      </c>
      <c r="E1952" s="4" t="s">
        <v>20</v>
      </c>
      <c r="F1952" s="4" t="s">
        <v>17</v>
      </c>
      <c r="G1952" s="6">
        <v>50</v>
      </c>
      <c r="H1952" s="7">
        <v>204</v>
      </c>
      <c r="I1952" s="8">
        <v>0.01</v>
      </c>
      <c r="J1952" s="7">
        <v>8921.9</v>
      </c>
      <c r="K1952" s="7">
        <v>120.12</v>
      </c>
      <c r="L1952" s="7">
        <v>6006</v>
      </c>
      <c r="M1952" s="7">
        <v>82.32</v>
      </c>
    </row>
    <row r="1953" spans="2:13" x14ac:dyDescent="0.3">
      <c r="B1953" s="5">
        <v>45474</v>
      </c>
      <c r="C1953" s="4" t="s">
        <v>44</v>
      </c>
      <c r="D1953" s="4" t="s">
        <v>42</v>
      </c>
      <c r="E1953" s="4" t="s">
        <v>20</v>
      </c>
      <c r="F1953" s="4" t="s">
        <v>18</v>
      </c>
      <c r="G1953" s="6">
        <v>18</v>
      </c>
      <c r="H1953" s="7">
        <v>204</v>
      </c>
      <c r="I1953" s="8">
        <v>0.02</v>
      </c>
      <c r="J1953" s="7">
        <v>3176.37</v>
      </c>
      <c r="K1953" s="7">
        <v>120.24</v>
      </c>
      <c r="L1953" s="7">
        <v>2164.3200000000002</v>
      </c>
      <c r="M1953" s="7">
        <v>61.87</v>
      </c>
    </row>
    <row r="1954" spans="2:13" x14ac:dyDescent="0.3">
      <c r="B1954" s="5">
        <v>45474</v>
      </c>
      <c r="C1954" s="4" t="s">
        <v>44</v>
      </c>
      <c r="D1954" s="4" t="s">
        <v>42</v>
      </c>
      <c r="E1954" s="4" t="s">
        <v>20</v>
      </c>
      <c r="F1954" s="4" t="s">
        <v>19</v>
      </c>
      <c r="G1954" s="6">
        <v>17</v>
      </c>
      <c r="H1954" s="7">
        <v>204</v>
      </c>
      <c r="I1954" s="8">
        <v>0.02</v>
      </c>
      <c r="J1954" s="7">
        <v>2987.53</v>
      </c>
      <c r="K1954" s="7">
        <v>120.6</v>
      </c>
      <c r="L1954" s="7">
        <v>2050.1999999999998</v>
      </c>
      <c r="M1954" s="7">
        <v>66.63</v>
      </c>
    </row>
    <row r="1955" spans="2:13" x14ac:dyDescent="0.3">
      <c r="B1955" s="5">
        <v>45474</v>
      </c>
      <c r="C1955" s="4" t="s">
        <v>44</v>
      </c>
      <c r="D1955" s="4" t="s">
        <v>42</v>
      </c>
      <c r="E1955" s="4" t="s">
        <v>21</v>
      </c>
      <c r="F1955" s="4" t="s">
        <v>17</v>
      </c>
      <c r="G1955" s="6">
        <v>30</v>
      </c>
      <c r="H1955" s="7">
        <v>204</v>
      </c>
      <c r="I1955" s="8">
        <v>0.01</v>
      </c>
      <c r="J1955" s="7">
        <v>5755.72</v>
      </c>
      <c r="K1955" s="7">
        <v>120</v>
      </c>
      <c r="L1955" s="7">
        <v>3600</v>
      </c>
      <c r="M1955" s="7">
        <v>48.05</v>
      </c>
    </row>
    <row r="1956" spans="2:13" x14ac:dyDescent="0.3">
      <c r="B1956" s="5">
        <v>45474</v>
      </c>
      <c r="C1956" s="4" t="s">
        <v>44</v>
      </c>
      <c r="D1956" s="4" t="s">
        <v>42</v>
      </c>
      <c r="E1956" s="4" t="s">
        <v>21</v>
      </c>
      <c r="F1956" s="4" t="s">
        <v>18</v>
      </c>
      <c r="G1956" s="6">
        <v>11</v>
      </c>
      <c r="H1956" s="7">
        <v>204</v>
      </c>
      <c r="I1956" s="8">
        <v>0.01</v>
      </c>
      <c r="J1956" s="7">
        <v>2110.46</v>
      </c>
      <c r="K1956" s="7">
        <v>120.48</v>
      </c>
      <c r="L1956" s="7">
        <v>1325.28</v>
      </c>
      <c r="M1956" s="7">
        <v>38.299999999999997</v>
      </c>
    </row>
    <row r="1957" spans="2:13" x14ac:dyDescent="0.3">
      <c r="B1957" s="5">
        <v>45474</v>
      </c>
      <c r="C1957" s="4" t="s">
        <v>44</v>
      </c>
      <c r="D1957" s="4" t="s">
        <v>42</v>
      </c>
      <c r="E1957" s="4" t="s">
        <v>21</v>
      </c>
      <c r="F1957" s="4" t="s">
        <v>19</v>
      </c>
      <c r="G1957" s="6">
        <v>11</v>
      </c>
      <c r="H1957" s="7">
        <v>204</v>
      </c>
      <c r="I1957" s="8">
        <v>0</v>
      </c>
      <c r="J1957" s="7">
        <v>2125.4</v>
      </c>
      <c r="K1957" s="7">
        <v>120.24</v>
      </c>
      <c r="L1957" s="7">
        <v>1322.64</v>
      </c>
      <c r="M1957" s="7">
        <v>43.59</v>
      </c>
    </row>
    <row r="1958" spans="2:13" x14ac:dyDescent="0.3">
      <c r="B1958" s="5">
        <v>45474</v>
      </c>
      <c r="C1958" s="4" t="s">
        <v>44</v>
      </c>
      <c r="D1958" s="4" t="s">
        <v>42</v>
      </c>
      <c r="E1958" s="4" t="s">
        <v>22</v>
      </c>
      <c r="F1958" s="4" t="s">
        <v>17</v>
      </c>
      <c r="G1958" s="6">
        <v>13</v>
      </c>
      <c r="H1958" s="7">
        <v>204</v>
      </c>
      <c r="I1958" s="8">
        <v>0</v>
      </c>
      <c r="J1958" s="7">
        <v>2982.12</v>
      </c>
      <c r="K1958" s="7">
        <v>120.24</v>
      </c>
      <c r="L1958" s="7">
        <v>1563.12</v>
      </c>
      <c r="M1958" s="7">
        <v>132.88</v>
      </c>
    </row>
    <row r="1959" spans="2:13" x14ac:dyDescent="0.3">
      <c r="B1959" s="5">
        <v>45474</v>
      </c>
      <c r="C1959" s="4" t="s">
        <v>44</v>
      </c>
      <c r="D1959" s="4" t="s">
        <v>42</v>
      </c>
      <c r="E1959" s="4" t="s">
        <v>22</v>
      </c>
      <c r="F1959" s="4" t="s">
        <v>18</v>
      </c>
      <c r="G1959" s="6">
        <v>5</v>
      </c>
      <c r="H1959" s="7">
        <v>204</v>
      </c>
      <c r="I1959" s="8">
        <v>0</v>
      </c>
      <c r="J1959" s="7">
        <v>1136.69</v>
      </c>
      <c r="K1959" s="7">
        <v>120</v>
      </c>
      <c r="L1959" s="7">
        <v>600</v>
      </c>
      <c r="M1959" s="7">
        <v>60.1</v>
      </c>
    </row>
    <row r="1960" spans="2:13" x14ac:dyDescent="0.3">
      <c r="B1960" s="5">
        <v>45474</v>
      </c>
      <c r="C1960" s="4" t="s">
        <v>44</v>
      </c>
      <c r="D1960" s="4" t="s">
        <v>42</v>
      </c>
      <c r="E1960" s="4" t="s">
        <v>22</v>
      </c>
      <c r="F1960" s="4" t="s">
        <v>19</v>
      </c>
      <c r="G1960" s="6">
        <v>5</v>
      </c>
      <c r="H1960" s="7">
        <v>204</v>
      </c>
      <c r="I1960" s="8">
        <v>0.01</v>
      </c>
      <c r="J1960" s="7">
        <v>1136.6500000000001</v>
      </c>
      <c r="K1960" s="7">
        <v>120.48</v>
      </c>
      <c r="L1960" s="7">
        <v>602.4</v>
      </c>
      <c r="M1960" s="7">
        <v>60.88</v>
      </c>
    </row>
    <row r="1961" spans="2:13" x14ac:dyDescent="0.3">
      <c r="B1961" s="5">
        <v>45474</v>
      </c>
      <c r="C1961" s="4" t="s">
        <v>45</v>
      </c>
      <c r="D1961" s="4" t="s">
        <v>42</v>
      </c>
      <c r="E1961" s="4" t="s">
        <v>16</v>
      </c>
      <c r="F1961" s="4" t="s">
        <v>17</v>
      </c>
      <c r="G1961" s="6">
        <v>122</v>
      </c>
      <c r="H1961" s="7">
        <v>96</v>
      </c>
      <c r="I1961" s="8">
        <v>0.01</v>
      </c>
      <c r="J1961" s="7">
        <v>11525.17</v>
      </c>
      <c r="K1961" s="7">
        <v>54.88</v>
      </c>
      <c r="L1961" s="7">
        <v>6695.36</v>
      </c>
      <c r="M1961" s="7">
        <v>195.2</v>
      </c>
    </row>
    <row r="1962" spans="2:13" x14ac:dyDescent="0.3">
      <c r="B1962" s="5">
        <v>45474</v>
      </c>
      <c r="C1962" s="4" t="s">
        <v>45</v>
      </c>
      <c r="D1962" s="4" t="s">
        <v>42</v>
      </c>
      <c r="E1962" s="4" t="s">
        <v>16</v>
      </c>
      <c r="F1962" s="4" t="s">
        <v>18</v>
      </c>
      <c r="G1962" s="6">
        <v>47</v>
      </c>
      <c r="H1962" s="7">
        <v>96</v>
      </c>
      <c r="I1962" s="8">
        <v>0.01</v>
      </c>
      <c r="J1962" s="7">
        <v>4440.0200000000004</v>
      </c>
      <c r="K1962" s="7">
        <v>54.88</v>
      </c>
      <c r="L1962" s="7">
        <v>2579.36</v>
      </c>
      <c r="M1962" s="7">
        <v>162.19999999999999</v>
      </c>
    </row>
    <row r="1963" spans="2:13" x14ac:dyDescent="0.3">
      <c r="B1963" s="5">
        <v>45474</v>
      </c>
      <c r="C1963" s="4" t="s">
        <v>45</v>
      </c>
      <c r="D1963" s="4" t="s">
        <v>42</v>
      </c>
      <c r="E1963" s="4" t="s">
        <v>16</v>
      </c>
      <c r="F1963" s="4" t="s">
        <v>19</v>
      </c>
      <c r="G1963" s="6">
        <v>47</v>
      </c>
      <c r="H1963" s="7">
        <v>96</v>
      </c>
      <c r="I1963" s="8">
        <v>0</v>
      </c>
      <c r="J1963" s="7">
        <v>4493.97</v>
      </c>
      <c r="K1963" s="7">
        <v>54.88</v>
      </c>
      <c r="L1963" s="7">
        <v>2579.36</v>
      </c>
      <c r="M1963" s="7">
        <v>188.25</v>
      </c>
    </row>
    <row r="1964" spans="2:13" x14ac:dyDescent="0.3">
      <c r="B1964" s="5">
        <v>45474</v>
      </c>
      <c r="C1964" s="4" t="s">
        <v>45</v>
      </c>
      <c r="D1964" s="4" t="s">
        <v>42</v>
      </c>
      <c r="E1964" s="4" t="s">
        <v>20</v>
      </c>
      <c r="F1964" s="4" t="s">
        <v>17</v>
      </c>
      <c r="G1964" s="6">
        <v>84</v>
      </c>
      <c r="H1964" s="7">
        <v>96</v>
      </c>
      <c r="I1964" s="8">
        <v>0.02</v>
      </c>
      <c r="J1964" s="7">
        <v>6947.57</v>
      </c>
      <c r="K1964" s="7">
        <v>54.72</v>
      </c>
      <c r="L1964" s="7">
        <v>4596.4799999999996</v>
      </c>
      <c r="M1964" s="7">
        <v>130.77000000000001</v>
      </c>
    </row>
    <row r="1965" spans="2:13" x14ac:dyDescent="0.3">
      <c r="B1965" s="5">
        <v>45474</v>
      </c>
      <c r="C1965" s="4" t="s">
        <v>45</v>
      </c>
      <c r="D1965" s="4" t="s">
        <v>42</v>
      </c>
      <c r="E1965" s="4" t="s">
        <v>20</v>
      </c>
      <c r="F1965" s="4" t="s">
        <v>18</v>
      </c>
      <c r="G1965" s="6">
        <v>30</v>
      </c>
      <c r="H1965" s="7">
        <v>96</v>
      </c>
      <c r="I1965" s="8">
        <v>0.02</v>
      </c>
      <c r="J1965" s="7">
        <v>2491.2199999999998</v>
      </c>
      <c r="K1965" s="7">
        <v>54.56</v>
      </c>
      <c r="L1965" s="7">
        <v>1636.8</v>
      </c>
      <c r="M1965" s="7">
        <v>101.39</v>
      </c>
    </row>
    <row r="1966" spans="2:13" x14ac:dyDescent="0.3">
      <c r="B1966" s="5">
        <v>45474</v>
      </c>
      <c r="C1966" s="4" t="s">
        <v>45</v>
      </c>
      <c r="D1966" s="4" t="s">
        <v>42</v>
      </c>
      <c r="E1966" s="4" t="s">
        <v>20</v>
      </c>
      <c r="F1966" s="4" t="s">
        <v>19</v>
      </c>
      <c r="G1966" s="6">
        <v>30</v>
      </c>
      <c r="H1966" s="7">
        <v>96</v>
      </c>
      <c r="I1966" s="8">
        <v>0.02</v>
      </c>
      <c r="J1966" s="7">
        <v>2483.6</v>
      </c>
      <c r="K1966" s="7">
        <v>54.77</v>
      </c>
      <c r="L1966" s="7">
        <v>1643.1</v>
      </c>
      <c r="M1966" s="7">
        <v>116.06</v>
      </c>
    </row>
    <row r="1967" spans="2:13" x14ac:dyDescent="0.3">
      <c r="B1967" s="5">
        <v>45474</v>
      </c>
      <c r="C1967" s="4" t="s">
        <v>45</v>
      </c>
      <c r="D1967" s="4" t="s">
        <v>42</v>
      </c>
      <c r="E1967" s="4" t="s">
        <v>21</v>
      </c>
      <c r="F1967" s="4" t="s">
        <v>17</v>
      </c>
      <c r="G1967" s="6">
        <v>50</v>
      </c>
      <c r="H1967" s="7">
        <v>96</v>
      </c>
      <c r="I1967" s="8">
        <v>0.01</v>
      </c>
      <c r="J1967" s="7">
        <v>4487.22</v>
      </c>
      <c r="K1967" s="7">
        <v>54.88</v>
      </c>
      <c r="L1967" s="7">
        <v>2744</v>
      </c>
      <c r="M1967" s="7">
        <v>79.28</v>
      </c>
    </row>
    <row r="1968" spans="2:13" x14ac:dyDescent="0.3">
      <c r="B1968" s="5">
        <v>45474</v>
      </c>
      <c r="C1968" s="4" t="s">
        <v>45</v>
      </c>
      <c r="D1968" s="4" t="s">
        <v>42</v>
      </c>
      <c r="E1968" s="4" t="s">
        <v>21</v>
      </c>
      <c r="F1968" s="4" t="s">
        <v>18</v>
      </c>
      <c r="G1968" s="6">
        <v>18</v>
      </c>
      <c r="H1968" s="7">
        <v>96</v>
      </c>
      <c r="I1968" s="8">
        <v>0.01</v>
      </c>
      <c r="J1968" s="7">
        <v>1620.26</v>
      </c>
      <c r="K1968" s="7">
        <v>54.61</v>
      </c>
      <c r="L1968" s="7">
        <v>982.98</v>
      </c>
      <c r="M1968" s="7">
        <v>60.83</v>
      </c>
    </row>
    <row r="1969" spans="2:13" x14ac:dyDescent="0.3">
      <c r="B1969" s="5">
        <v>45474</v>
      </c>
      <c r="C1969" s="4" t="s">
        <v>45</v>
      </c>
      <c r="D1969" s="4" t="s">
        <v>42</v>
      </c>
      <c r="E1969" s="4" t="s">
        <v>21</v>
      </c>
      <c r="F1969" s="4" t="s">
        <v>19</v>
      </c>
      <c r="G1969" s="6">
        <v>19</v>
      </c>
      <c r="H1969" s="7">
        <v>96</v>
      </c>
      <c r="I1969" s="8">
        <v>0</v>
      </c>
      <c r="J1969" s="7">
        <v>1727.61</v>
      </c>
      <c r="K1969" s="7">
        <v>54.67</v>
      </c>
      <c r="L1969" s="7">
        <v>1038.73</v>
      </c>
      <c r="M1969" s="7">
        <v>72.319999999999993</v>
      </c>
    </row>
    <row r="1970" spans="2:13" x14ac:dyDescent="0.3">
      <c r="B1970" s="5">
        <v>45474</v>
      </c>
      <c r="C1970" s="4" t="s">
        <v>45</v>
      </c>
      <c r="D1970" s="4" t="s">
        <v>42</v>
      </c>
      <c r="E1970" s="4" t="s">
        <v>22</v>
      </c>
      <c r="F1970" s="4" t="s">
        <v>17</v>
      </c>
      <c r="G1970" s="6">
        <v>22</v>
      </c>
      <c r="H1970" s="7">
        <v>96</v>
      </c>
      <c r="I1970" s="8">
        <v>0</v>
      </c>
      <c r="J1970" s="7">
        <v>2363.0700000000002</v>
      </c>
      <c r="K1970" s="7">
        <v>54.67</v>
      </c>
      <c r="L1970" s="7">
        <v>1202.74</v>
      </c>
      <c r="M1970" s="7">
        <v>225.98</v>
      </c>
    </row>
    <row r="1971" spans="2:13" x14ac:dyDescent="0.3">
      <c r="B1971" s="5">
        <v>45474</v>
      </c>
      <c r="C1971" s="4" t="s">
        <v>45</v>
      </c>
      <c r="D1971" s="4" t="s">
        <v>42</v>
      </c>
      <c r="E1971" s="4" t="s">
        <v>22</v>
      </c>
      <c r="F1971" s="4" t="s">
        <v>18</v>
      </c>
      <c r="G1971" s="6">
        <v>8</v>
      </c>
      <c r="H1971" s="7">
        <v>96</v>
      </c>
      <c r="I1971" s="8">
        <v>0</v>
      </c>
      <c r="J1971" s="7">
        <v>861.01</v>
      </c>
      <c r="K1971" s="7">
        <v>54.88</v>
      </c>
      <c r="L1971" s="7">
        <v>439.04</v>
      </c>
      <c r="M1971" s="7">
        <v>94.44</v>
      </c>
    </row>
    <row r="1972" spans="2:13" x14ac:dyDescent="0.3">
      <c r="B1972" s="5">
        <v>45474</v>
      </c>
      <c r="C1972" s="4" t="s">
        <v>45</v>
      </c>
      <c r="D1972" s="4" t="s">
        <v>42</v>
      </c>
      <c r="E1972" s="4" t="s">
        <v>22</v>
      </c>
      <c r="F1972" s="4" t="s">
        <v>19</v>
      </c>
      <c r="G1972" s="6">
        <v>8</v>
      </c>
      <c r="H1972" s="7">
        <v>96</v>
      </c>
      <c r="I1972" s="8">
        <v>0</v>
      </c>
      <c r="J1972" s="7">
        <v>858.44</v>
      </c>
      <c r="K1972" s="7">
        <v>54.61</v>
      </c>
      <c r="L1972" s="7">
        <v>436.88</v>
      </c>
      <c r="M1972" s="7">
        <v>97.71</v>
      </c>
    </row>
    <row r="1973" spans="2:13" x14ac:dyDescent="0.3">
      <c r="B1973" s="5">
        <v>45474</v>
      </c>
      <c r="C1973" s="4" t="s">
        <v>46</v>
      </c>
      <c r="D1973" s="4" t="s">
        <v>47</v>
      </c>
      <c r="E1973" s="4" t="s">
        <v>16</v>
      </c>
      <c r="F1973" s="4" t="s">
        <v>17</v>
      </c>
      <c r="G1973" s="6">
        <v>196</v>
      </c>
      <c r="H1973" s="7">
        <v>142</v>
      </c>
      <c r="I1973" s="8">
        <v>0.01</v>
      </c>
      <c r="J1973" s="7">
        <v>27552.12</v>
      </c>
      <c r="K1973" s="7">
        <v>88.13</v>
      </c>
      <c r="L1973" s="7">
        <v>17273.48</v>
      </c>
      <c r="M1973" s="7">
        <v>304.51</v>
      </c>
    </row>
    <row r="1974" spans="2:13" x14ac:dyDescent="0.3">
      <c r="B1974" s="5">
        <v>45474</v>
      </c>
      <c r="C1974" s="4" t="s">
        <v>46</v>
      </c>
      <c r="D1974" s="4" t="s">
        <v>47</v>
      </c>
      <c r="E1974" s="4" t="s">
        <v>16</v>
      </c>
      <c r="F1974" s="4" t="s">
        <v>18</v>
      </c>
      <c r="G1974" s="6">
        <v>72</v>
      </c>
      <c r="H1974" s="7">
        <v>142</v>
      </c>
      <c r="I1974" s="8">
        <v>0</v>
      </c>
      <c r="J1974" s="7">
        <v>10254.67</v>
      </c>
      <c r="K1974" s="7">
        <v>87.78</v>
      </c>
      <c r="L1974" s="7">
        <v>6320.16</v>
      </c>
      <c r="M1974" s="7">
        <v>240.88</v>
      </c>
    </row>
    <row r="1975" spans="2:13" x14ac:dyDescent="0.3">
      <c r="B1975" s="5">
        <v>45474</v>
      </c>
      <c r="C1975" s="4" t="s">
        <v>46</v>
      </c>
      <c r="D1975" s="4" t="s">
        <v>47</v>
      </c>
      <c r="E1975" s="4" t="s">
        <v>16</v>
      </c>
      <c r="F1975" s="4" t="s">
        <v>19</v>
      </c>
      <c r="G1975" s="6">
        <v>76</v>
      </c>
      <c r="H1975" s="7">
        <v>142</v>
      </c>
      <c r="I1975" s="8">
        <v>0.01</v>
      </c>
      <c r="J1975" s="7">
        <v>10737.98</v>
      </c>
      <c r="K1975" s="7">
        <v>88.22</v>
      </c>
      <c r="L1975" s="7">
        <v>6704.72</v>
      </c>
      <c r="M1975" s="7">
        <v>293.73</v>
      </c>
    </row>
    <row r="1976" spans="2:13" x14ac:dyDescent="0.3">
      <c r="B1976" s="5">
        <v>45474</v>
      </c>
      <c r="C1976" s="4" t="s">
        <v>46</v>
      </c>
      <c r="D1976" s="4" t="s">
        <v>47</v>
      </c>
      <c r="E1976" s="4" t="s">
        <v>20</v>
      </c>
      <c r="F1976" s="4" t="s">
        <v>17</v>
      </c>
      <c r="G1976" s="6">
        <v>142</v>
      </c>
      <c r="H1976" s="7">
        <v>142</v>
      </c>
      <c r="I1976" s="8">
        <v>0.03</v>
      </c>
      <c r="J1976" s="7">
        <v>17160.82</v>
      </c>
      <c r="K1976" s="7">
        <v>87.86</v>
      </c>
      <c r="L1976" s="7">
        <v>12476.12</v>
      </c>
      <c r="M1976" s="7">
        <v>223.79</v>
      </c>
    </row>
    <row r="1977" spans="2:13" x14ac:dyDescent="0.3">
      <c r="B1977" s="5">
        <v>45474</v>
      </c>
      <c r="C1977" s="4" t="s">
        <v>46</v>
      </c>
      <c r="D1977" s="4" t="s">
        <v>47</v>
      </c>
      <c r="E1977" s="4" t="s">
        <v>20</v>
      </c>
      <c r="F1977" s="4" t="s">
        <v>18</v>
      </c>
      <c r="G1977" s="6">
        <v>51</v>
      </c>
      <c r="H1977" s="7">
        <v>142</v>
      </c>
      <c r="I1977" s="8">
        <v>0.03</v>
      </c>
      <c r="J1977" s="7">
        <v>6176.09</v>
      </c>
      <c r="K1977" s="7">
        <v>87.78</v>
      </c>
      <c r="L1977" s="7">
        <v>4476.78</v>
      </c>
      <c r="M1977" s="7">
        <v>178.43</v>
      </c>
    </row>
    <row r="1978" spans="2:13" x14ac:dyDescent="0.3">
      <c r="B1978" s="5">
        <v>45474</v>
      </c>
      <c r="C1978" s="4" t="s">
        <v>46</v>
      </c>
      <c r="D1978" s="4" t="s">
        <v>47</v>
      </c>
      <c r="E1978" s="4" t="s">
        <v>20</v>
      </c>
      <c r="F1978" s="4" t="s">
        <v>19</v>
      </c>
      <c r="G1978" s="6">
        <v>51</v>
      </c>
      <c r="H1978" s="7">
        <v>142</v>
      </c>
      <c r="I1978" s="8">
        <v>0.02</v>
      </c>
      <c r="J1978" s="7">
        <v>6226.76</v>
      </c>
      <c r="K1978" s="7">
        <v>88.13</v>
      </c>
      <c r="L1978" s="7">
        <v>4494.63</v>
      </c>
      <c r="M1978" s="7">
        <v>201.09</v>
      </c>
    </row>
    <row r="1979" spans="2:13" x14ac:dyDescent="0.3">
      <c r="B1979" s="5">
        <v>45474</v>
      </c>
      <c r="C1979" s="4" t="s">
        <v>46</v>
      </c>
      <c r="D1979" s="4" t="s">
        <v>47</v>
      </c>
      <c r="E1979" s="4" t="s">
        <v>21</v>
      </c>
      <c r="F1979" s="4" t="s">
        <v>17</v>
      </c>
      <c r="G1979" s="6">
        <v>82</v>
      </c>
      <c r="H1979" s="7">
        <v>142</v>
      </c>
      <c r="I1979" s="8">
        <v>0.01</v>
      </c>
      <c r="J1979" s="7">
        <v>10950.75</v>
      </c>
      <c r="K1979" s="7">
        <v>88.13</v>
      </c>
      <c r="L1979" s="7">
        <v>7226.66</v>
      </c>
      <c r="M1979" s="7">
        <v>127.26</v>
      </c>
    </row>
    <row r="1980" spans="2:13" x14ac:dyDescent="0.3">
      <c r="B1980" s="5">
        <v>45474</v>
      </c>
      <c r="C1980" s="4" t="s">
        <v>46</v>
      </c>
      <c r="D1980" s="4" t="s">
        <v>47</v>
      </c>
      <c r="E1980" s="4" t="s">
        <v>21</v>
      </c>
      <c r="F1980" s="4" t="s">
        <v>18</v>
      </c>
      <c r="G1980" s="6">
        <v>30</v>
      </c>
      <c r="H1980" s="7">
        <v>142</v>
      </c>
      <c r="I1980" s="8">
        <v>0.01</v>
      </c>
      <c r="J1980" s="7">
        <v>3974.34</v>
      </c>
      <c r="K1980" s="7">
        <v>88.3</v>
      </c>
      <c r="L1980" s="7">
        <v>2649</v>
      </c>
      <c r="M1980" s="7">
        <v>100.57</v>
      </c>
    </row>
    <row r="1981" spans="2:13" x14ac:dyDescent="0.3">
      <c r="B1981" s="5">
        <v>45474</v>
      </c>
      <c r="C1981" s="4" t="s">
        <v>46</v>
      </c>
      <c r="D1981" s="4" t="s">
        <v>47</v>
      </c>
      <c r="E1981" s="4" t="s">
        <v>21</v>
      </c>
      <c r="F1981" s="4" t="s">
        <v>19</v>
      </c>
      <c r="G1981" s="6">
        <v>31</v>
      </c>
      <c r="H1981" s="7">
        <v>142</v>
      </c>
      <c r="I1981" s="8">
        <v>0.01</v>
      </c>
      <c r="J1981" s="7">
        <v>4165.04</v>
      </c>
      <c r="K1981" s="7">
        <v>88.13</v>
      </c>
      <c r="L1981" s="7">
        <v>2732.03</v>
      </c>
      <c r="M1981" s="7">
        <v>122.59</v>
      </c>
    </row>
    <row r="1982" spans="2:13" x14ac:dyDescent="0.3">
      <c r="B1982" s="5">
        <v>45474</v>
      </c>
      <c r="C1982" s="4" t="s">
        <v>46</v>
      </c>
      <c r="D1982" s="4" t="s">
        <v>47</v>
      </c>
      <c r="E1982" s="4" t="s">
        <v>22</v>
      </c>
      <c r="F1982" s="4" t="s">
        <v>17</v>
      </c>
      <c r="G1982" s="6">
        <v>36</v>
      </c>
      <c r="H1982" s="7">
        <v>142</v>
      </c>
      <c r="I1982" s="8">
        <v>0</v>
      </c>
      <c r="J1982" s="7">
        <v>5725.42</v>
      </c>
      <c r="K1982" s="7">
        <v>87.86</v>
      </c>
      <c r="L1982" s="7">
        <v>3162.96</v>
      </c>
      <c r="M1982" s="7">
        <v>364.69</v>
      </c>
    </row>
    <row r="1983" spans="2:13" x14ac:dyDescent="0.3">
      <c r="B1983" s="5">
        <v>45474</v>
      </c>
      <c r="C1983" s="4" t="s">
        <v>46</v>
      </c>
      <c r="D1983" s="4" t="s">
        <v>47</v>
      </c>
      <c r="E1983" s="4" t="s">
        <v>22</v>
      </c>
      <c r="F1983" s="4" t="s">
        <v>18</v>
      </c>
      <c r="G1983" s="6">
        <v>13</v>
      </c>
      <c r="H1983" s="7">
        <v>142</v>
      </c>
      <c r="I1983" s="8">
        <v>0.01</v>
      </c>
      <c r="J1983" s="7">
        <v>2057.15</v>
      </c>
      <c r="K1983" s="7">
        <v>88.13</v>
      </c>
      <c r="L1983" s="7">
        <v>1145.69</v>
      </c>
      <c r="M1983" s="7">
        <v>154.38999999999999</v>
      </c>
    </row>
    <row r="1984" spans="2:13" x14ac:dyDescent="0.3">
      <c r="B1984" s="5">
        <v>45474</v>
      </c>
      <c r="C1984" s="4" t="s">
        <v>46</v>
      </c>
      <c r="D1984" s="4" t="s">
        <v>47</v>
      </c>
      <c r="E1984" s="4" t="s">
        <v>22</v>
      </c>
      <c r="F1984" s="4" t="s">
        <v>19</v>
      </c>
      <c r="G1984" s="6">
        <v>13</v>
      </c>
      <c r="H1984" s="7">
        <v>142</v>
      </c>
      <c r="I1984" s="8">
        <v>0</v>
      </c>
      <c r="J1984" s="7">
        <v>2053.0700000000002</v>
      </c>
      <c r="K1984" s="7">
        <v>88.22</v>
      </c>
      <c r="L1984" s="7">
        <v>1146.8599999999999</v>
      </c>
      <c r="M1984" s="7">
        <v>164.75</v>
      </c>
    </row>
    <row r="1985" spans="2:13" x14ac:dyDescent="0.3">
      <c r="B1985" s="5">
        <v>45474</v>
      </c>
      <c r="C1985" s="4" t="s">
        <v>48</v>
      </c>
      <c r="D1985" s="4" t="s">
        <v>47</v>
      </c>
      <c r="E1985" s="4" t="s">
        <v>16</v>
      </c>
      <c r="F1985" s="4" t="s">
        <v>17</v>
      </c>
      <c r="G1985" s="6">
        <v>177</v>
      </c>
      <c r="H1985" s="7">
        <v>118</v>
      </c>
      <c r="I1985" s="8">
        <v>0</v>
      </c>
      <c r="J1985" s="7">
        <v>20906.64</v>
      </c>
      <c r="K1985" s="7">
        <v>72.790000000000006</v>
      </c>
      <c r="L1985" s="7">
        <v>12883.83</v>
      </c>
      <c r="M1985" s="7">
        <v>277.54000000000002</v>
      </c>
    </row>
    <row r="1986" spans="2:13" x14ac:dyDescent="0.3">
      <c r="B1986" s="5">
        <v>45474</v>
      </c>
      <c r="C1986" s="4" t="s">
        <v>48</v>
      </c>
      <c r="D1986" s="4" t="s">
        <v>47</v>
      </c>
      <c r="E1986" s="4" t="s">
        <v>16</v>
      </c>
      <c r="F1986" s="4" t="s">
        <v>18</v>
      </c>
      <c r="G1986" s="6">
        <v>66</v>
      </c>
      <c r="H1986" s="7">
        <v>118</v>
      </c>
      <c r="I1986" s="8">
        <v>0.01</v>
      </c>
      <c r="J1986" s="7">
        <v>7671.29</v>
      </c>
      <c r="K1986" s="7">
        <v>72.72</v>
      </c>
      <c r="L1986" s="7">
        <v>4799.5200000000004</v>
      </c>
      <c r="M1986" s="7">
        <v>226.64</v>
      </c>
    </row>
    <row r="1987" spans="2:13" x14ac:dyDescent="0.3">
      <c r="B1987" s="5">
        <v>45474</v>
      </c>
      <c r="C1987" s="4" t="s">
        <v>48</v>
      </c>
      <c r="D1987" s="4" t="s">
        <v>47</v>
      </c>
      <c r="E1987" s="4" t="s">
        <v>16</v>
      </c>
      <c r="F1987" s="4" t="s">
        <v>19</v>
      </c>
      <c r="G1987" s="6">
        <v>63</v>
      </c>
      <c r="H1987" s="7">
        <v>118</v>
      </c>
      <c r="I1987" s="8">
        <v>0.01</v>
      </c>
      <c r="J1987" s="7">
        <v>7344.79</v>
      </c>
      <c r="K1987" s="7">
        <v>72.64</v>
      </c>
      <c r="L1987" s="7">
        <v>4576.32</v>
      </c>
      <c r="M1987" s="7">
        <v>252.09</v>
      </c>
    </row>
    <row r="1988" spans="2:13" x14ac:dyDescent="0.3">
      <c r="B1988" s="5">
        <v>45474</v>
      </c>
      <c r="C1988" s="4" t="s">
        <v>48</v>
      </c>
      <c r="D1988" s="4" t="s">
        <v>47</v>
      </c>
      <c r="E1988" s="4" t="s">
        <v>20</v>
      </c>
      <c r="F1988" s="4" t="s">
        <v>17</v>
      </c>
      <c r="G1988" s="6">
        <v>116</v>
      </c>
      <c r="H1988" s="7">
        <v>118</v>
      </c>
      <c r="I1988" s="8">
        <v>0.02</v>
      </c>
      <c r="J1988" s="7">
        <v>11745.32</v>
      </c>
      <c r="K1988" s="7">
        <v>72.569999999999993</v>
      </c>
      <c r="L1988" s="7">
        <v>8418.1200000000008</v>
      </c>
      <c r="M1988" s="7">
        <v>189.13</v>
      </c>
    </row>
    <row r="1989" spans="2:13" x14ac:dyDescent="0.3">
      <c r="B1989" s="5">
        <v>45474</v>
      </c>
      <c r="C1989" s="4" t="s">
        <v>48</v>
      </c>
      <c r="D1989" s="4" t="s">
        <v>47</v>
      </c>
      <c r="E1989" s="4" t="s">
        <v>20</v>
      </c>
      <c r="F1989" s="4" t="s">
        <v>18</v>
      </c>
      <c r="G1989" s="6">
        <v>43</v>
      </c>
      <c r="H1989" s="7">
        <v>118</v>
      </c>
      <c r="I1989" s="8">
        <v>0.03</v>
      </c>
      <c r="J1989" s="7">
        <v>4339.97</v>
      </c>
      <c r="K1989" s="7">
        <v>72.42</v>
      </c>
      <c r="L1989" s="7">
        <v>3114.06</v>
      </c>
      <c r="M1989" s="7">
        <v>148.25</v>
      </c>
    </row>
    <row r="1990" spans="2:13" x14ac:dyDescent="0.3">
      <c r="B1990" s="5">
        <v>45474</v>
      </c>
      <c r="C1990" s="4" t="s">
        <v>48</v>
      </c>
      <c r="D1990" s="4" t="s">
        <v>47</v>
      </c>
      <c r="E1990" s="4" t="s">
        <v>20</v>
      </c>
      <c r="F1990" s="4" t="s">
        <v>19</v>
      </c>
      <c r="G1990" s="6">
        <v>44</v>
      </c>
      <c r="H1990" s="7">
        <v>118</v>
      </c>
      <c r="I1990" s="8">
        <v>0.03</v>
      </c>
      <c r="J1990" s="7">
        <v>4427.82</v>
      </c>
      <c r="K1990" s="7">
        <v>72.5</v>
      </c>
      <c r="L1990" s="7">
        <v>3190</v>
      </c>
      <c r="M1990" s="7">
        <v>169.54</v>
      </c>
    </row>
    <row r="1991" spans="2:13" x14ac:dyDescent="0.3">
      <c r="B1991" s="5">
        <v>45474</v>
      </c>
      <c r="C1991" s="4" t="s">
        <v>48</v>
      </c>
      <c r="D1991" s="4" t="s">
        <v>47</v>
      </c>
      <c r="E1991" s="4" t="s">
        <v>21</v>
      </c>
      <c r="F1991" s="4" t="s">
        <v>17</v>
      </c>
      <c r="G1991" s="6">
        <v>72</v>
      </c>
      <c r="H1991" s="7">
        <v>118</v>
      </c>
      <c r="I1991" s="8">
        <v>0.01</v>
      </c>
      <c r="J1991" s="7">
        <v>7926.28</v>
      </c>
      <c r="K1991" s="7">
        <v>72.790000000000006</v>
      </c>
      <c r="L1991" s="7">
        <v>5240.88</v>
      </c>
      <c r="M1991" s="7">
        <v>114.16</v>
      </c>
    </row>
    <row r="1992" spans="2:13" x14ac:dyDescent="0.3">
      <c r="B1992" s="5">
        <v>45474</v>
      </c>
      <c r="C1992" s="4" t="s">
        <v>48</v>
      </c>
      <c r="D1992" s="4" t="s">
        <v>47</v>
      </c>
      <c r="E1992" s="4" t="s">
        <v>21</v>
      </c>
      <c r="F1992" s="4" t="s">
        <v>18</v>
      </c>
      <c r="G1992" s="6">
        <v>25</v>
      </c>
      <c r="H1992" s="7">
        <v>118</v>
      </c>
      <c r="I1992" s="8">
        <v>0.01</v>
      </c>
      <c r="J1992" s="7">
        <v>2768.83</v>
      </c>
      <c r="K1992" s="7">
        <v>72.5</v>
      </c>
      <c r="L1992" s="7">
        <v>1812.5</v>
      </c>
      <c r="M1992" s="7">
        <v>85.68</v>
      </c>
    </row>
    <row r="1993" spans="2:13" x14ac:dyDescent="0.3">
      <c r="B1993" s="5">
        <v>45474</v>
      </c>
      <c r="C1993" s="4" t="s">
        <v>48</v>
      </c>
      <c r="D1993" s="4" t="s">
        <v>47</v>
      </c>
      <c r="E1993" s="4" t="s">
        <v>21</v>
      </c>
      <c r="F1993" s="4" t="s">
        <v>19</v>
      </c>
      <c r="G1993" s="6">
        <v>26</v>
      </c>
      <c r="H1993" s="7">
        <v>118</v>
      </c>
      <c r="I1993" s="8">
        <v>0.01</v>
      </c>
      <c r="J1993" s="7">
        <v>2888.37</v>
      </c>
      <c r="K1993" s="7">
        <v>72.64</v>
      </c>
      <c r="L1993" s="7">
        <v>1888.64</v>
      </c>
      <c r="M1993" s="7">
        <v>100.79</v>
      </c>
    </row>
    <row r="1994" spans="2:13" x14ac:dyDescent="0.3">
      <c r="B1994" s="5">
        <v>45474</v>
      </c>
      <c r="C1994" s="4" t="s">
        <v>48</v>
      </c>
      <c r="D1994" s="4" t="s">
        <v>47</v>
      </c>
      <c r="E1994" s="4" t="s">
        <v>22</v>
      </c>
      <c r="F1994" s="4" t="s">
        <v>17</v>
      </c>
      <c r="G1994" s="6">
        <v>31</v>
      </c>
      <c r="H1994" s="7">
        <v>118</v>
      </c>
      <c r="I1994" s="8">
        <v>0.01</v>
      </c>
      <c r="J1994" s="7">
        <v>4064.23</v>
      </c>
      <c r="K1994" s="7">
        <v>72.5</v>
      </c>
      <c r="L1994" s="7">
        <v>2247.5</v>
      </c>
      <c r="M1994" s="7">
        <v>308.08999999999997</v>
      </c>
    </row>
    <row r="1995" spans="2:13" x14ac:dyDescent="0.3">
      <c r="B1995" s="5">
        <v>45474</v>
      </c>
      <c r="C1995" s="4" t="s">
        <v>48</v>
      </c>
      <c r="D1995" s="4" t="s">
        <v>47</v>
      </c>
      <c r="E1995" s="4" t="s">
        <v>22</v>
      </c>
      <c r="F1995" s="4" t="s">
        <v>18</v>
      </c>
      <c r="G1995" s="6">
        <v>11</v>
      </c>
      <c r="H1995" s="7">
        <v>118</v>
      </c>
      <c r="I1995" s="8">
        <v>0.01</v>
      </c>
      <c r="J1995" s="7">
        <v>1437.8</v>
      </c>
      <c r="K1995" s="7">
        <v>72.64</v>
      </c>
      <c r="L1995" s="7">
        <v>799.04</v>
      </c>
      <c r="M1995" s="7">
        <v>129.33000000000001</v>
      </c>
    </row>
    <row r="1996" spans="2:13" x14ac:dyDescent="0.3">
      <c r="B1996" s="5">
        <v>45474</v>
      </c>
      <c r="C1996" s="4" t="s">
        <v>48</v>
      </c>
      <c r="D1996" s="4" t="s">
        <v>47</v>
      </c>
      <c r="E1996" s="4" t="s">
        <v>22</v>
      </c>
      <c r="F1996" s="4" t="s">
        <v>19</v>
      </c>
      <c r="G1996" s="6">
        <v>11</v>
      </c>
      <c r="H1996" s="7">
        <v>118</v>
      </c>
      <c r="I1996" s="8">
        <v>0</v>
      </c>
      <c r="J1996" s="7">
        <v>1452.29</v>
      </c>
      <c r="K1996" s="7">
        <v>72.5</v>
      </c>
      <c r="L1996" s="7">
        <v>797.5</v>
      </c>
      <c r="M1996" s="7">
        <v>134.08000000000001</v>
      </c>
    </row>
    <row r="1997" spans="2:13" x14ac:dyDescent="0.3">
      <c r="B1997" s="5">
        <v>45474</v>
      </c>
      <c r="C1997" s="4" t="s">
        <v>49</v>
      </c>
      <c r="D1997" s="4" t="s">
        <v>47</v>
      </c>
      <c r="E1997" s="4" t="s">
        <v>16</v>
      </c>
      <c r="F1997" s="4" t="s">
        <v>17</v>
      </c>
      <c r="G1997" s="6">
        <v>93</v>
      </c>
      <c r="H1997" s="7">
        <v>236</v>
      </c>
      <c r="I1997" s="8">
        <v>0</v>
      </c>
      <c r="J1997" s="7">
        <v>21926.05</v>
      </c>
      <c r="K1997" s="7">
        <v>148.97999999999999</v>
      </c>
      <c r="L1997" s="7">
        <v>13855.14</v>
      </c>
      <c r="M1997" s="7">
        <v>149.4</v>
      </c>
    </row>
    <row r="1998" spans="2:13" x14ac:dyDescent="0.3">
      <c r="B1998" s="5">
        <v>45474</v>
      </c>
      <c r="C1998" s="4" t="s">
        <v>49</v>
      </c>
      <c r="D1998" s="4" t="s">
        <v>47</v>
      </c>
      <c r="E1998" s="4" t="s">
        <v>16</v>
      </c>
      <c r="F1998" s="4" t="s">
        <v>18</v>
      </c>
      <c r="G1998" s="6">
        <v>34</v>
      </c>
      <c r="H1998" s="7">
        <v>236</v>
      </c>
      <c r="I1998" s="8">
        <v>0.01</v>
      </c>
      <c r="J1998" s="7">
        <v>7935.53</v>
      </c>
      <c r="K1998" s="7">
        <v>148.97999999999999</v>
      </c>
      <c r="L1998" s="7">
        <v>5065.32</v>
      </c>
      <c r="M1998" s="7">
        <v>117.8</v>
      </c>
    </row>
    <row r="1999" spans="2:13" x14ac:dyDescent="0.3">
      <c r="B1999" s="5">
        <v>45474</v>
      </c>
      <c r="C1999" s="4" t="s">
        <v>49</v>
      </c>
      <c r="D1999" s="4" t="s">
        <v>47</v>
      </c>
      <c r="E1999" s="4" t="s">
        <v>16</v>
      </c>
      <c r="F1999" s="4" t="s">
        <v>19</v>
      </c>
      <c r="G1999" s="6">
        <v>35</v>
      </c>
      <c r="H1999" s="7">
        <v>236</v>
      </c>
      <c r="I1999" s="8">
        <v>0.01</v>
      </c>
      <c r="J1999" s="7">
        <v>8152.5</v>
      </c>
      <c r="K1999" s="7">
        <v>148.68</v>
      </c>
      <c r="L1999" s="7">
        <v>5203.8</v>
      </c>
      <c r="M1999" s="7">
        <v>134.59</v>
      </c>
    </row>
    <row r="2000" spans="2:13" x14ac:dyDescent="0.3">
      <c r="B2000" s="5">
        <v>45474</v>
      </c>
      <c r="C2000" s="4" t="s">
        <v>49</v>
      </c>
      <c r="D2000" s="4" t="s">
        <v>47</v>
      </c>
      <c r="E2000" s="4" t="s">
        <v>20</v>
      </c>
      <c r="F2000" s="4" t="s">
        <v>17</v>
      </c>
      <c r="G2000" s="6">
        <v>63</v>
      </c>
      <c r="H2000" s="7">
        <v>236</v>
      </c>
      <c r="I2000" s="8">
        <v>0.03</v>
      </c>
      <c r="J2000" s="7">
        <v>12679.34</v>
      </c>
      <c r="K2000" s="7">
        <v>148.68</v>
      </c>
      <c r="L2000" s="7">
        <v>9366.84</v>
      </c>
      <c r="M2000" s="7">
        <v>97.98</v>
      </c>
    </row>
    <row r="2001" spans="2:13" x14ac:dyDescent="0.3">
      <c r="B2001" s="5">
        <v>45474</v>
      </c>
      <c r="C2001" s="4" t="s">
        <v>49</v>
      </c>
      <c r="D2001" s="4" t="s">
        <v>47</v>
      </c>
      <c r="E2001" s="4" t="s">
        <v>20</v>
      </c>
      <c r="F2001" s="4" t="s">
        <v>18</v>
      </c>
      <c r="G2001" s="6">
        <v>23</v>
      </c>
      <c r="H2001" s="7">
        <v>236</v>
      </c>
      <c r="I2001" s="8">
        <v>0.03</v>
      </c>
      <c r="J2001" s="7">
        <v>4643.1400000000003</v>
      </c>
      <c r="K2001" s="7">
        <v>148.68</v>
      </c>
      <c r="L2001" s="7">
        <v>3419.64</v>
      </c>
      <c r="M2001" s="7">
        <v>77.73</v>
      </c>
    </row>
    <row r="2002" spans="2:13" x14ac:dyDescent="0.3">
      <c r="B2002" s="5">
        <v>45474</v>
      </c>
      <c r="C2002" s="4" t="s">
        <v>49</v>
      </c>
      <c r="D2002" s="4" t="s">
        <v>47</v>
      </c>
      <c r="E2002" s="4" t="s">
        <v>20</v>
      </c>
      <c r="F2002" s="4" t="s">
        <v>19</v>
      </c>
      <c r="G2002" s="6">
        <v>22</v>
      </c>
      <c r="H2002" s="7">
        <v>236</v>
      </c>
      <c r="I2002" s="8">
        <v>0</v>
      </c>
      <c r="J2002" s="7">
        <v>4541.59</v>
      </c>
      <c r="K2002" s="7">
        <v>148.83000000000001</v>
      </c>
      <c r="L2002" s="7">
        <v>3274.26</v>
      </c>
      <c r="M2002" s="7">
        <v>86.31</v>
      </c>
    </row>
    <row r="2003" spans="2:13" x14ac:dyDescent="0.3">
      <c r="B2003" s="5">
        <v>45474</v>
      </c>
      <c r="C2003" s="4" t="s">
        <v>49</v>
      </c>
      <c r="D2003" s="4" t="s">
        <v>47</v>
      </c>
      <c r="E2003" s="4" t="s">
        <v>21</v>
      </c>
      <c r="F2003" s="4" t="s">
        <v>17</v>
      </c>
      <c r="G2003" s="6">
        <v>38</v>
      </c>
      <c r="H2003" s="7">
        <v>236</v>
      </c>
      <c r="I2003" s="8">
        <v>0.01</v>
      </c>
      <c r="J2003" s="7">
        <v>8476.9500000000007</v>
      </c>
      <c r="K2003" s="7">
        <v>148.53</v>
      </c>
      <c r="L2003" s="7">
        <v>5644.14</v>
      </c>
      <c r="M2003" s="7">
        <v>62.02</v>
      </c>
    </row>
    <row r="2004" spans="2:13" x14ac:dyDescent="0.3">
      <c r="B2004" s="5">
        <v>45474</v>
      </c>
      <c r="C2004" s="4" t="s">
        <v>49</v>
      </c>
      <c r="D2004" s="4" t="s">
        <v>47</v>
      </c>
      <c r="E2004" s="4" t="s">
        <v>21</v>
      </c>
      <c r="F2004" s="4" t="s">
        <v>18</v>
      </c>
      <c r="G2004" s="6">
        <v>14</v>
      </c>
      <c r="H2004" s="7">
        <v>236</v>
      </c>
      <c r="I2004" s="8">
        <v>0</v>
      </c>
      <c r="J2004" s="7">
        <v>3135.66</v>
      </c>
      <c r="K2004" s="7">
        <v>148.53</v>
      </c>
      <c r="L2004" s="7">
        <v>2079.42</v>
      </c>
      <c r="M2004" s="7">
        <v>48.03</v>
      </c>
    </row>
    <row r="2005" spans="2:13" x14ac:dyDescent="0.3">
      <c r="B2005" s="5">
        <v>45474</v>
      </c>
      <c r="C2005" s="4" t="s">
        <v>49</v>
      </c>
      <c r="D2005" s="4" t="s">
        <v>47</v>
      </c>
      <c r="E2005" s="4" t="s">
        <v>21</v>
      </c>
      <c r="F2005" s="4" t="s">
        <v>19</v>
      </c>
      <c r="G2005" s="6">
        <v>14</v>
      </c>
      <c r="H2005" s="7">
        <v>236</v>
      </c>
      <c r="I2005" s="8">
        <v>0.01</v>
      </c>
      <c r="J2005" s="7">
        <v>3091.8</v>
      </c>
      <c r="K2005" s="7">
        <v>148.38</v>
      </c>
      <c r="L2005" s="7">
        <v>2077.3200000000002</v>
      </c>
      <c r="M2005" s="7">
        <v>55.04</v>
      </c>
    </row>
    <row r="2006" spans="2:13" x14ac:dyDescent="0.3">
      <c r="B2006" s="5">
        <v>45474</v>
      </c>
      <c r="C2006" s="4" t="s">
        <v>49</v>
      </c>
      <c r="D2006" s="4" t="s">
        <v>47</v>
      </c>
      <c r="E2006" s="4" t="s">
        <v>22</v>
      </c>
      <c r="F2006" s="4" t="s">
        <v>17</v>
      </c>
      <c r="G2006" s="6">
        <v>16</v>
      </c>
      <c r="H2006" s="7">
        <v>236</v>
      </c>
      <c r="I2006" s="8">
        <v>0.01</v>
      </c>
      <c r="J2006" s="7">
        <v>4186.92</v>
      </c>
      <c r="K2006" s="7">
        <v>148.38</v>
      </c>
      <c r="L2006" s="7">
        <v>2374.08</v>
      </c>
      <c r="M2006" s="7">
        <v>163.05000000000001</v>
      </c>
    </row>
    <row r="2007" spans="2:13" x14ac:dyDescent="0.3">
      <c r="B2007" s="5">
        <v>45474</v>
      </c>
      <c r="C2007" s="4" t="s">
        <v>49</v>
      </c>
      <c r="D2007" s="4" t="s">
        <v>47</v>
      </c>
      <c r="E2007" s="4" t="s">
        <v>22</v>
      </c>
      <c r="F2007" s="4" t="s">
        <v>18</v>
      </c>
      <c r="G2007" s="6">
        <v>6</v>
      </c>
      <c r="H2007" s="7">
        <v>236</v>
      </c>
      <c r="I2007" s="8">
        <v>0.01</v>
      </c>
      <c r="J2007" s="7">
        <v>1576.4</v>
      </c>
      <c r="K2007" s="7">
        <v>148.97999999999999</v>
      </c>
      <c r="L2007" s="7">
        <v>893.88</v>
      </c>
      <c r="M2007" s="7">
        <v>71.540000000000006</v>
      </c>
    </row>
    <row r="2008" spans="2:13" x14ac:dyDescent="0.3">
      <c r="B2008" s="5">
        <v>45474</v>
      </c>
      <c r="C2008" s="4" t="s">
        <v>49</v>
      </c>
      <c r="D2008" s="4" t="s">
        <v>47</v>
      </c>
      <c r="E2008" s="4" t="s">
        <v>22</v>
      </c>
      <c r="F2008" s="4" t="s">
        <v>19</v>
      </c>
      <c r="G2008" s="6">
        <v>6</v>
      </c>
      <c r="H2008" s="7">
        <v>236</v>
      </c>
      <c r="I2008" s="8">
        <v>0.01</v>
      </c>
      <c r="J2008" s="7">
        <v>1573.22</v>
      </c>
      <c r="K2008" s="7">
        <v>148.83000000000001</v>
      </c>
      <c r="L2008" s="7">
        <v>892.98</v>
      </c>
      <c r="M2008" s="7">
        <v>72.989999999999995</v>
      </c>
    </row>
    <row r="2009" spans="2:13" x14ac:dyDescent="0.3">
      <c r="B2009" s="5">
        <v>45474</v>
      </c>
      <c r="C2009" s="4" t="s">
        <v>50</v>
      </c>
      <c r="D2009" s="4" t="s">
        <v>47</v>
      </c>
      <c r="E2009" s="4" t="s">
        <v>16</v>
      </c>
      <c r="F2009" s="4" t="s">
        <v>17</v>
      </c>
      <c r="G2009" s="6">
        <v>256</v>
      </c>
      <c r="H2009" s="7">
        <v>86</v>
      </c>
      <c r="I2009" s="8">
        <v>0.01</v>
      </c>
      <c r="J2009" s="7">
        <v>21642.87</v>
      </c>
      <c r="K2009" s="7">
        <v>52.51</v>
      </c>
      <c r="L2009" s="7">
        <v>13442.56</v>
      </c>
      <c r="M2009" s="7">
        <v>398.13</v>
      </c>
    </row>
    <row r="2010" spans="2:13" x14ac:dyDescent="0.3">
      <c r="B2010" s="5">
        <v>45474</v>
      </c>
      <c r="C2010" s="4" t="s">
        <v>50</v>
      </c>
      <c r="D2010" s="4" t="s">
        <v>47</v>
      </c>
      <c r="E2010" s="4" t="s">
        <v>16</v>
      </c>
      <c r="F2010" s="4" t="s">
        <v>18</v>
      </c>
      <c r="G2010" s="6">
        <v>90</v>
      </c>
      <c r="H2010" s="7">
        <v>86</v>
      </c>
      <c r="I2010" s="8">
        <v>0.01</v>
      </c>
      <c r="J2010" s="7">
        <v>7670.26</v>
      </c>
      <c r="K2010" s="7">
        <v>52.3</v>
      </c>
      <c r="L2010" s="7">
        <v>4707</v>
      </c>
      <c r="M2010" s="7">
        <v>313.64999999999998</v>
      </c>
    </row>
    <row r="2011" spans="2:13" x14ac:dyDescent="0.3">
      <c r="B2011" s="5">
        <v>45474</v>
      </c>
      <c r="C2011" s="4" t="s">
        <v>50</v>
      </c>
      <c r="D2011" s="4" t="s">
        <v>47</v>
      </c>
      <c r="E2011" s="4" t="s">
        <v>16</v>
      </c>
      <c r="F2011" s="4" t="s">
        <v>19</v>
      </c>
      <c r="G2011" s="6">
        <v>92</v>
      </c>
      <c r="H2011" s="7">
        <v>86</v>
      </c>
      <c r="I2011" s="8">
        <v>0.01</v>
      </c>
      <c r="J2011" s="7">
        <v>7840.93</v>
      </c>
      <c r="K2011" s="7">
        <v>52.62</v>
      </c>
      <c r="L2011" s="7">
        <v>4841.04</v>
      </c>
      <c r="M2011" s="7">
        <v>365.98</v>
      </c>
    </row>
    <row r="2012" spans="2:13" x14ac:dyDescent="0.3">
      <c r="B2012" s="5">
        <v>45474</v>
      </c>
      <c r="C2012" s="4" t="s">
        <v>50</v>
      </c>
      <c r="D2012" s="4" t="s">
        <v>47</v>
      </c>
      <c r="E2012" s="4" t="s">
        <v>20</v>
      </c>
      <c r="F2012" s="4" t="s">
        <v>17</v>
      </c>
      <c r="G2012" s="6">
        <v>168</v>
      </c>
      <c r="H2012" s="7">
        <v>86</v>
      </c>
      <c r="I2012" s="8">
        <v>0</v>
      </c>
      <c r="J2012" s="7">
        <v>12650.75</v>
      </c>
      <c r="K2012" s="7">
        <v>52.41</v>
      </c>
      <c r="L2012" s="7">
        <v>8804.8799999999992</v>
      </c>
      <c r="M2012" s="7">
        <v>261.54000000000002</v>
      </c>
    </row>
    <row r="2013" spans="2:13" x14ac:dyDescent="0.3">
      <c r="B2013" s="5">
        <v>45474</v>
      </c>
      <c r="C2013" s="4" t="s">
        <v>50</v>
      </c>
      <c r="D2013" s="4" t="s">
        <v>47</v>
      </c>
      <c r="E2013" s="4" t="s">
        <v>20</v>
      </c>
      <c r="F2013" s="4" t="s">
        <v>18</v>
      </c>
      <c r="G2013" s="6">
        <v>65</v>
      </c>
      <c r="H2013" s="7">
        <v>86</v>
      </c>
      <c r="I2013" s="8">
        <v>0.02</v>
      </c>
      <c r="J2013" s="7">
        <v>4805.9399999999996</v>
      </c>
      <c r="K2013" s="7">
        <v>52.3</v>
      </c>
      <c r="L2013" s="7">
        <v>3399.5</v>
      </c>
      <c r="M2013" s="7">
        <v>226.75</v>
      </c>
    </row>
    <row r="2014" spans="2:13" x14ac:dyDescent="0.3">
      <c r="B2014" s="5">
        <v>45474</v>
      </c>
      <c r="C2014" s="4" t="s">
        <v>50</v>
      </c>
      <c r="D2014" s="4" t="s">
        <v>47</v>
      </c>
      <c r="E2014" s="4" t="s">
        <v>20</v>
      </c>
      <c r="F2014" s="4" t="s">
        <v>19</v>
      </c>
      <c r="G2014" s="6">
        <v>61</v>
      </c>
      <c r="H2014" s="7">
        <v>86</v>
      </c>
      <c r="I2014" s="8">
        <v>0.02</v>
      </c>
      <c r="J2014" s="7">
        <v>4533.53</v>
      </c>
      <c r="K2014" s="7">
        <v>52.51</v>
      </c>
      <c r="L2014" s="7">
        <v>3203.11</v>
      </c>
      <c r="M2014" s="7">
        <v>230.76</v>
      </c>
    </row>
    <row r="2015" spans="2:13" x14ac:dyDescent="0.3">
      <c r="B2015" s="5">
        <v>45474</v>
      </c>
      <c r="C2015" s="4" t="s">
        <v>50</v>
      </c>
      <c r="D2015" s="4" t="s">
        <v>47</v>
      </c>
      <c r="E2015" s="4" t="s">
        <v>21</v>
      </c>
      <c r="F2015" s="4" t="s">
        <v>17</v>
      </c>
      <c r="G2015" s="6">
        <v>102</v>
      </c>
      <c r="H2015" s="7">
        <v>86</v>
      </c>
      <c r="I2015" s="8">
        <v>0.01</v>
      </c>
      <c r="J2015" s="7">
        <v>8233.2900000000009</v>
      </c>
      <c r="K2015" s="7">
        <v>52.46</v>
      </c>
      <c r="L2015" s="7">
        <v>5350.92</v>
      </c>
      <c r="M2015" s="7">
        <v>162.38</v>
      </c>
    </row>
    <row r="2016" spans="2:13" x14ac:dyDescent="0.3">
      <c r="B2016" s="5">
        <v>45474</v>
      </c>
      <c r="C2016" s="4" t="s">
        <v>50</v>
      </c>
      <c r="D2016" s="4" t="s">
        <v>47</v>
      </c>
      <c r="E2016" s="4" t="s">
        <v>21</v>
      </c>
      <c r="F2016" s="4" t="s">
        <v>18</v>
      </c>
      <c r="G2016" s="6">
        <v>38</v>
      </c>
      <c r="H2016" s="7">
        <v>86</v>
      </c>
      <c r="I2016" s="8">
        <v>0.01</v>
      </c>
      <c r="J2016" s="7">
        <v>3067.41</v>
      </c>
      <c r="K2016" s="7">
        <v>52.51</v>
      </c>
      <c r="L2016" s="7">
        <v>1995.38</v>
      </c>
      <c r="M2016" s="7">
        <v>126.62</v>
      </c>
    </row>
    <row r="2017" spans="2:13" x14ac:dyDescent="0.3">
      <c r="B2017" s="5">
        <v>45474</v>
      </c>
      <c r="C2017" s="4" t="s">
        <v>50</v>
      </c>
      <c r="D2017" s="4" t="s">
        <v>47</v>
      </c>
      <c r="E2017" s="4" t="s">
        <v>21</v>
      </c>
      <c r="F2017" s="4" t="s">
        <v>19</v>
      </c>
      <c r="G2017" s="6">
        <v>38</v>
      </c>
      <c r="H2017" s="7">
        <v>86</v>
      </c>
      <c r="I2017" s="8">
        <v>0</v>
      </c>
      <c r="J2017" s="7">
        <v>3101.46</v>
      </c>
      <c r="K2017" s="7">
        <v>52.62</v>
      </c>
      <c r="L2017" s="7">
        <v>1999.56</v>
      </c>
      <c r="M2017" s="7">
        <v>144.79</v>
      </c>
    </row>
    <row r="2018" spans="2:13" x14ac:dyDescent="0.3">
      <c r="B2018" s="5">
        <v>45474</v>
      </c>
      <c r="C2018" s="4" t="s">
        <v>50</v>
      </c>
      <c r="D2018" s="4" t="s">
        <v>47</v>
      </c>
      <c r="E2018" s="4" t="s">
        <v>22</v>
      </c>
      <c r="F2018" s="4" t="s">
        <v>17</v>
      </c>
      <c r="G2018" s="6">
        <v>44</v>
      </c>
      <c r="H2018" s="7">
        <v>86</v>
      </c>
      <c r="I2018" s="8">
        <v>0.01</v>
      </c>
      <c r="J2018" s="7">
        <v>4200.0200000000004</v>
      </c>
      <c r="K2018" s="7">
        <v>52.51</v>
      </c>
      <c r="L2018" s="7">
        <v>2310.44</v>
      </c>
      <c r="M2018" s="7">
        <v>451.51</v>
      </c>
    </row>
    <row r="2019" spans="2:13" x14ac:dyDescent="0.3">
      <c r="B2019" s="5">
        <v>45474</v>
      </c>
      <c r="C2019" s="4" t="s">
        <v>50</v>
      </c>
      <c r="D2019" s="4" t="s">
        <v>47</v>
      </c>
      <c r="E2019" s="4" t="s">
        <v>22</v>
      </c>
      <c r="F2019" s="4" t="s">
        <v>18</v>
      </c>
      <c r="G2019" s="6">
        <v>16</v>
      </c>
      <c r="H2019" s="7">
        <v>86</v>
      </c>
      <c r="I2019" s="8">
        <v>0</v>
      </c>
      <c r="J2019" s="7">
        <v>1536.5</v>
      </c>
      <c r="K2019" s="7">
        <v>52.62</v>
      </c>
      <c r="L2019" s="7">
        <v>841.92</v>
      </c>
      <c r="M2019" s="7">
        <v>194.4</v>
      </c>
    </row>
    <row r="2020" spans="2:13" x14ac:dyDescent="0.3">
      <c r="B2020" s="5">
        <v>45474</v>
      </c>
      <c r="C2020" s="4" t="s">
        <v>50</v>
      </c>
      <c r="D2020" s="4" t="s">
        <v>47</v>
      </c>
      <c r="E2020" s="4" t="s">
        <v>22</v>
      </c>
      <c r="F2020" s="4" t="s">
        <v>19</v>
      </c>
      <c r="G2020" s="6">
        <v>17</v>
      </c>
      <c r="H2020" s="7">
        <v>86</v>
      </c>
      <c r="I2020" s="8">
        <v>0.01</v>
      </c>
      <c r="J2020" s="7">
        <v>1624.29</v>
      </c>
      <c r="K2020" s="7">
        <v>52.36</v>
      </c>
      <c r="L2020" s="7">
        <v>890.12</v>
      </c>
      <c r="M2020" s="7">
        <v>207.64</v>
      </c>
    </row>
    <row r="2021" spans="2:13" x14ac:dyDescent="0.3">
      <c r="B2021" s="5">
        <v>45505</v>
      </c>
      <c r="C2021" s="4" t="s">
        <v>14</v>
      </c>
      <c r="D2021" s="4" t="s">
        <v>15</v>
      </c>
      <c r="E2021" s="4" t="s">
        <v>16</v>
      </c>
      <c r="F2021" s="4" t="s">
        <v>17</v>
      </c>
      <c r="G2021" s="6">
        <v>309</v>
      </c>
      <c r="H2021" s="7">
        <v>268</v>
      </c>
      <c r="I2021" s="8">
        <v>0.01</v>
      </c>
      <c r="J2021" s="7">
        <v>82315.539999999994</v>
      </c>
      <c r="K2021" s="7">
        <v>198.72</v>
      </c>
      <c r="L2021" s="7">
        <v>61404.480000000003</v>
      </c>
      <c r="M2021" s="7">
        <v>503.79</v>
      </c>
    </row>
    <row r="2022" spans="2:13" x14ac:dyDescent="0.3">
      <c r="B2022" s="5">
        <v>45505</v>
      </c>
      <c r="C2022" s="4" t="s">
        <v>14</v>
      </c>
      <c r="D2022" s="4" t="s">
        <v>15</v>
      </c>
      <c r="E2022" s="4" t="s">
        <v>16</v>
      </c>
      <c r="F2022" s="4" t="s">
        <v>18</v>
      </c>
      <c r="G2022" s="6">
        <v>106</v>
      </c>
      <c r="H2022" s="7">
        <v>268</v>
      </c>
      <c r="I2022" s="8">
        <v>0</v>
      </c>
      <c r="J2022" s="7">
        <v>28464.82</v>
      </c>
      <c r="K2022" s="7">
        <v>198.91</v>
      </c>
      <c r="L2022" s="7">
        <v>21084.46</v>
      </c>
      <c r="M2022" s="7">
        <v>362.2</v>
      </c>
    </row>
    <row r="2023" spans="2:13" x14ac:dyDescent="0.3">
      <c r="B2023" s="5">
        <v>45505</v>
      </c>
      <c r="C2023" s="4" t="s">
        <v>14</v>
      </c>
      <c r="D2023" s="4" t="s">
        <v>15</v>
      </c>
      <c r="E2023" s="4" t="s">
        <v>16</v>
      </c>
      <c r="F2023" s="4" t="s">
        <v>19</v>
      </c>
      <c r="G2023" s="6">
        <v>115</v>
      </c>
      <c r="H2023" s="7">
        <v>268</v>
      </c>
      <c r="I2023" s="8">
        <v>0.01</v>
      </c>
      <c r="J2023" s="7">
        <v>30420.02</v>
      </c>
      <c r="K2023" s="7">
        <v>198.91</v>
      </c>
      <c r="L2023" s="7">
        <v>22874.65</v>
      </c>
      <c r="M2023" s="7">
        <v>435.49</v>
      </c>
    </row>
    <row r="2024" spans="2:13" x14ac:dyDescent="0.3">
      <c r="B2024" s="5">
        <v>45505</v>
      </c>
      <c r="C2024" s="4" t="s">
        <v>14</v>
      </c>
      <c r="D2024" s="4" t="s">
        <v>15</v>
      </c>
      <c r="E2024" s="4" t="s">
        <v>20</v>
      </c>
      <c r="F2024" s="4" t="s">
        <v>17</v>
      </c>
      <c r="G2024" s="6">
        <v>209</v>
      </c>
      <c r="H2024" s="7">
        <v>268</v>
      </c>
      <c r="I2024" s="8">
        <v>0.03</v>
      </c>
      <c r="J2024" s="7">
        <v>48105.02</v>
      </c>
      <c r="K2024" s="7">
        <v>198.91</v>
      </c>
      <c r="L2024" s="7">
        <v>41572.19</v>
      </c>
      <c r="M2024" s="7">
        <v>340.08</v>
      </c>
    </row>
    <row r="2025" spans="2:13" x14ac:dyDescent="0.3">
      <c r="B2025" s="5">
        <v>45505</v>
      </c>
      <c r="C2025" s="4" t="s">
        <v>14</v>
      </c>
      <c r="D2025" s="4" t="s">
        <v>15</v>
      </c>
      <c r="E2025" s="4" t="s">
        <v>20</v>
      </c>
      <c r="F2025" s="4" t="s">
        <v>18</v>
      </c>
      <c r="G2025" s="6">
        <v>76</v>
      </c>
      <c r="H2025" s="7">
        <v>268</v>
      </c>
      <c r="I2025" s="8">
        <v>0.04</v>
      </c>
      <c r="J2025" s="7">
        <v>17329.7</v>
      </c>
      <c r="K2025" s="7">
        <v>198.52</v>
      </c>
      <c r="L2025" s="7">
        <v>15087.52</v>
      </c>
      <c r="M2025" s="7">
        <v>256.85000000000002</v>
      </c>
    </row>
    <row r="2026" spans="2:13" x14ac:dyDescent="0.3">
      <c r="B2026" s="5">
        <v>45505</v>
      </c>
      <c r="C2026" s="4" t="s">
        <v>14</v>
      </c>
      <c r="D2026" s="4" t="s">
        <v>15</v>
      </c>
      <c r="E2026" s="4" t="s">
        <v>20</v>
      </c>
      <c r="F2026" s="4" t="s">
        <v>19</v>
      </c>
      <c r="G2026" s="6">
        <v>75</v>
      </c>
      <c r="H2026" s="7">
        <v>268</v>
      </c>
      <c r="I2026" s="8">
        <v>0</v>
      </c>
      <c r="J2026" s="7">
        <v>17670.310000000001</v>
      </c>
      <c r="K2026" s="7">
        <v>198.52</v>
      </c>
      <c r="L2026" s="7">
        <v>14889</v>
      </c>
      <c r="M2026" s="7">
        <v>295.13</v>
      </c>
    </row>
    <row r="2027" spans="2:13" x14ac:dyDescent="0.3">
      <c r="B2027" s="5">
        <v>45505</v>
      </c>
      <c r="C2027" s="4" t="s">
        <v>14</v>
      </c>
      <c r="D2027" s="4" t="s">
        <v>15</v>
      </c>
      <c r="E2027" s="4" t="s">
        <v>21</v>
      </c>
      <c r="F2027" s="4" t="s">
        <v>17</v>
      </c>
      <c r="G2027" s="6">
        <v>122</v>
      </c>
      <c r="H2027" s="7">
        <v>268</v>
      </c>
      <c r="I2027" s="8">
        <v>0</v>
      </c>
      <c r="J2027" s="7">
        <v>30906.080000000002</v>
      </c>
      <c r="K2027" s="7">
        <v>198.32</v>
      </c>
      <c r="L2027" s="7">
        <v>24195.040000000001</v>
      </c>
      <c r="M2027" s="7">
        <v>194.22</v>
      </c>
    </row>
    <row r="2028" spans="2:13" x14ac:dyDescent="0.3">
      <c r="B2028" s="5">
        <v>45505</v>
      </c>
      <c r="C2028" s="4" t="s">
        <v>14</v>
      </c>
      <c r="D2028" s="4" t="s">
        <v>15</v>
      </c>
      <c r="E2028" s="4" t="s">
        <v>21</v>
      </c>
      <c r="F2028" s="4" t="s">
        <v>18</v>
      </c>
      <c r="G2028" s="6">
        <v>43</v>
      </c>
      <c r="H2028" s="7">
        <v>268</v>
      </c>
      <c r="I2028" s="8">
        <v>0.01</v>
      </c>
      <c r="J2028" s="7">
        <v>10870.84</v>
      </c>
      <c r="K2028" s="7">
        <v>197.92</v>
      </c>
      <c r="L2028" s="7">
        <v>8510.56</v>
      </c>
      <c r="M2028" s="7">
        <v>149.56</v>
      </c>
    </row>
    <row r="2029" spans="2:13" x14ac:dyDescent="0.3">
      <c r="B2029" s="5">
        <v>45505</v>
      </c>
      <c r="C2029" s="4" t="s">
        <v>14</v>
      </c>
      <c r="D2029" s="4" t="s">
        <v>15</v>
      </c>
      <c r="E2029" s="4" t="s">
        <v>21</v>
      </c>
      <c r="F2029" s="4" t="s">
        <v>19</v>
      </c>
      <c r="G2029" s="6">
        <v>45</v>
      </c>
      <c r="H2029" s="7">
        <v>268</v>
      </c>
      <c r="I2029" s="8">
        <v>0.01</v>
      </c>
      <c r="J2029" s="7">
        <v>11388.32</v>
      </c>
      <c r="K2029" s="7">
        <v>198.32</v>
      </c>
      <c r="L2029" s="7">
        <v>8924.4</v>
      </c>
      <c r="M2029" s="7">
        <v>176.9</v>
      </c>
    </row>
    <row r="2030" spans="2:13" x14ac:dyDescent="0.3">
      <c r="B2030" s="5">
        <v>45505</v>
      </c>
      <c r="C2030" s="4" t="s">
        <v>14</v>
      </c>
      <c r="D2030" s="4" t="s">
        <v>15</v>
      </c>
      <c r="E2030" s="4" t="s">
        <v>22</v>
      </c>
      <c r="F2030" s="4" t="s">
        <v>17</v>
      </c>
      <c r="G2030" s="6">
        <v>55</v>
      </c>
      <c r="H2030" s="7">
        <v>268</v>
      </c>
      <c r="I2030" s="8">
        <v>0.01</v>
      </c>
      <c r="J2030" s="7">
        <v>16342.79</v>
      </c>
      <c r="K2030" s="7">
        <v>198.32</v>
      </c>
      <c r="L2030" s="7">
        <v>10907.6</v>
      </c>
      <c r="M2030" s="7">
        <v>563.83000000000004</v>
      </c>
    </row>
    <row r="2031" spans="2:13" x14ac:dyDescent="0.3">
      <c r="B2031" s="5">
        <v>45505</v>
      </c>
      <c r="C2031" s="4" t="s">
        <v>14</v>
      </c>
      <c r="D2031" s="4" t="s">
        <v>15</v>
      </c>
      <c r="E2031" s="4" t="s">
        <v>22</v>
      </c>
      <c r="F2031" s="4" t="s">
        <v>18</v>
      </c>
      <c r="G2031" s="6">
        <v>19</v>
      </c>
      <c r="H2031" s="7">
        <v>268</v>
      </c>
      <c r="I2031" s="8">
        <v>0</v>
      </c>
      <c r="J2031" s="7">
        <v>5720.15</v>
      </c>
      <c r="K2031" s="7">
        <v>198.91</v>
      </c>
      <c r="L2031" s="7">
        <v>3779.29</v>
      </c>
      <c r="M2031" s="7">
        <v>219.54</v>
      </c>
    </row>
    <row r="2032" spans="2:13" x14ac:dyDescent="0.3">
      <c r="B2032" s="5">
        <v>45505</v>
      </c>
      <c r="C2032" s="4" t="s">
        <v>14</v>
      </c>
      <c r="D2032" s="4" t="s">
        <v>15</v>
      </c>
      <c r="E2032" s="4" t="s">
        <v>22</v>
      </c>
      <c r="F2032" s="4" t="s">
        <v>19</v>
      </c>
      <c r="G2032" s="6">
        <v>20</v>
      </c>
      <c r="H2032" s="7">
        <v>268</v>
      </c>
      <c r="I2032" s="8">
        <v>0</v>
      </c>
      <c r="J2032" s="7">
        <v>6009.17</v>
      </c>
      <c r="K2032" s="7">
        <v>198.32</v>
      </c>
      <c r="L2032" s="7">
        <v>3966.4</v>
      </c>
      <c r="M2032" s="7">
        <v>249.49</v>
      </c>
    </row>
    <row r="2033" spans="2:13" x14ac:dyDescent="0.3">
      <c r="B2033" s="5">
        <v>45505</v>
      </c>
      <c r="C2033" s="4" t="s">
        <v>23</v>
      </c>
      <c r="D2033" s="4" t="s">
        <v>15</v>
      </c>
      <c r="E2033" s="4" t="s">
        <v>16</v>
      </c>
      <c r="F2033" s="4" t="s">
        <v>17</v>
      </c>
      <c r="G2033" s="6">
        <v>809</v>
      </c>
      <c r="H2033" s="7">
        <v>118</v>
      </c>
      <c r="I2033" s="8">
        <v>0</v>
      </c>
      <c r="J2033" s="7">
        <v>95462</v>
      </c>
      <c r="K2033" s="7">
        <v>86.47</v>
      </c>
      <c r="L2033" s="7">
        <v>69954.23</v>
      </c>
      <c r="M2033" s="7">
        <v>1300.8699999999999</v>
      </c>
    </row>
    <row r="2034" spans="2:13" x14ac:dyDescent="0.3">
      <c r="B2034" s="5">
        <v>45505</v>
      </c>
      <c r="C2034" s="4" t="s">
        <v>23</v>
      </c>
      <c r="D2034" s="4" t="s">
        <v>15</v>
      </c>
      <c r="E2034" s="4" t="s">
        <v>16</v>
      </c>
      <c r="F2034" s="4" t="s">
        <v>18</v>
      </c>
      <c r="G2034" s="6">
        <v>286</v>
      </c>
      <c r="H2034" s="7">
        <v>118</v>
      </c>
      <c r="I2034" s="8">
        <v>0.01</v>
      </c>
      <c r="J2034" s="7">
        <v>33444.269999999997</v>
      </c>
      <c r="K2034" s="7">
        <v>86.82</v>
      </c>
      <c r="L2034" s="7">
        <v>24830.52</v>
      </c>
      <c r="M2034" s="7">
        <v>983.1</v>
      </c>
    </row>
    <row r="2035" spans="2:13" x14ac:dyDescent="0.3">
      <c r="B2035" s="5">
        <v>45505</v>
      </c>
      <c r="C2035" s="4" t="s">
        <v>23</v>
      </c>
      <c r="D2035" s="4" t="s">
        <v>15</v>
      </c>
      <c r="E2035" s="4" t="s">
        <v>16</v>
      </c>
      <c r="F2035" s="4" t="s">
        <v>19</v>
      </c>
      <c r="G2035" s="6">
        <v>301</v>
      </c>
      <c r="H2035" s="7">
        <v>118</v>
      </c>
      <c r="I2035" s="8">
        <v>0.01</v>
      </c>
      <c r="J2035" s="7">
        <v>35234.28</v>
      </c>
      <c r="K2035" s="7">
        <v>86.99</v>
      </c>
      <c r="L2035" s="7">
        <v>26183.99</v>
      </c>
      <c r="M2035" s="7">
        <v>1144.55</v>
      </c>
    </row>
    <row r="2036" spans="2:13" x14ac:dyDescent="0.3">
      <c r="B2036" s="5">
        <v>45505</v>
      </c>
      <c r="C2036" s="4" t="s">
        <v>23</v>
      </c>
      <c r="D2036" s="4" t="s">
        <v>15</v>
      </c>
      <c r="E2036" s="4" t="s">
        <v>20</v>
      </c>
      <c r="F2036" s="4" t="s">
        <v>17</v>
      </c>
      <c r="G2036" s="6">
        <v>548</v>
      </c>
      <c r="H2036" s="7">
        <v>118</v>
      </c>
      <c r="I2036" s="8">
        <v>0.04</v>
      </c>
      <c r="J2036" s="7">
        <v>55132.32</v>
      </c>
      <c r="K2036" s="7">
        <v>86.9</v>
      </c>
      <c r="L2036" s="7">
        <v>47621.2</v>
      </c>
      <c r="M2036" s="7">
        <v>888.2</v>
      </c>
    </row>
    <row r="2037" spans="2:13" x14ac:dyDescent="0.3">
      <c r="B2037" s="5">
        <v>45505</v>
      </c>
      <c r="C2037" s="4" t="s">
        <v>23</v>
      </c>
      <c r="D2037" s="4" t="s">
        <v>15</v>
      </c>
      <c r="E2037" s="4" t="s">
        <v>20</v>
      </c>
      <c r="F2037" s="4" t="s">
        <v>18</v>
      </c>
      <c r="G2037" s="6">
        <v>195</v>
      </c>
      <c r="H2037" s="7">
        <v>118</v>
      </c>
      <c r="I2037" s="8">
        <v>0.02</v>
      </c>
      <c r="J2037" s="7">
        <v>20004.52</v>
      </c>
      <c r="K2037" s="7">
        <v>86.64</v>
      </c>
      <c r="L2037" s="7">
        <v>16894.8</v>
      </c>
      <c r="M2037" s="7">
        <v>662.34</v>
      </c>
    </row>
    <row r="2038" spans="2:13" x14ac:dyDescent="0.3">
      <c r="B2038" s="5">
        <v>45505</v>
      </c>
      <c r="C2038" s="4" t="s">
        <v>23</v>
      </c>
      <c r="D2038" s="4" t="s">
        <v>15</v>
      </c>
      <c r="E2038" s="4" t="s">
        <v>20</v>
      </c>
      <c r="F2038" s="4" t="s">
        <v>19</v>
      </c>
      <c r="G2038" s="6">
        <v>199</v>
      </c>
      <c r="H2038" s="7">
        <v>118</v>
      </c>
      <c r="I2038" s="8">
        <v>0</v>
      </c>
      <c r="J2038" s="7">
        <v>20540.36</v>
      </c>
      <c r="K2038" s="7">
        <v>86.99</v>
      </c>
      <c r="L2038" s="7">
        <v>17311.009999999998</v>
      </c>
      <c r="M2038" s="7">
        <v>789.29</v>
      </c>
    </row>
    <row r="2039" spans="2:13" x14ac:dyDescent="0.3">
      <c r="B2039" s="5">
        <v>45505</v>
      </c>
      <c r="C2039" s="4" t="s">
        <v>23</v>
      </c>
      <c r="D2039" s="4" t="s">
        <v>15</v>
      </c>
      <c r="E2039" s="4" t="s">
        <v>21</v>
      </c>
      <c r="F2039" s="4" t="s">
        <v>17</v>
      </c>
      <c r="G2039" s="6">
        <v>340</v>
      </c>
      <c r="H2039" s="7">
        <v>118</v>
      </c>
      <c r="I2039" s="8">
        <v>0</v>
      </c>
      <c r="J2039" s="7">
        <v>37923.58</v>
      </c>
      <c r="K2039" s="7">
        <v>86.56</v>
      </c>
      <c r="L2039" s="7">
        <v>29430.400000000001</v>
      </c>
      <c r="M2039" s="7">
        <v>552.16</v>
      </c>
    </row>
    <row r="2040" spans="2:13" x14ac:dyDescent="0.3">
      <c r="B2040" s="5">
        <v>45505</v>
      </c>
      <c r="C2040" s="4" t="s">
        <v>23</v>
      </c>
      <c r="D2040" s="4" t="s">
        <v>15</v>
      </c>
      <c r="E2040" s="4" t="s">
        <v>21</v>
      </c>
      <c r="F2040" s="4" t="s">
        <v>18</v>
      </c>
      <c r="G2040" s="6">
        <v>121</v>
      </c>
      <c r="H2040" s="7">
        <v>118</v>
      </c>
      <c r="I2040" s="8">
        <v>0.01</v>
      </c>
      <c r="J2040" s="7">
        <v>13374.65</v>
      </c>
      <c r="K2040" s="7">
        <v>86.9</v>
      </c>
      <c r="L2040" s="7">
        <v>10514.9</v>
      </c>
      <c r="M2040" s="7">
        <v>410.58</v>
      </c>
    </row>
    <row r="2041" spans="2:13" x14ac:dyDescent="0.3">
      <c r="B2041" s="5">
        <v>45505</v>
      </c>
      <c r="C2041" s="4" t="s">
        <v>23</v>
      </c>
      <c r="D2041" s="4" t="s">
        <v>15</v>
      </c>
      <c r="E2041" s="4" t="s">
        <v>21</v>
      </c>
      <c r="F2041" s="4" t="s">
        <v>19</v>
      </c>
      <c r="G2041" s="6">
        <v>120</v>
      </c>
      <c r="H2041" s="7">
        <v>118</v>
      </c>
      <c r="I2041" s="8">
        <v>0.01</v>
      </c>
      <c r="J2041" s="7">
        <v>13397.76</v>
      </c>
      <c r="K2041" s="7">
        <v>86.99</v>
      </c>
      <c r="L2041" s="7">
        <v>10438.799999999999</v>
      </c>
      <c r="M2041" s="7">
        <v>482.04</v>
      </c>
    </row>
    <row r="2042" spans="2:13" x14ac:dyDescent="0.3">
      <c r="B2042" s="5">
        <v>45505</v>
      </c>
      <c r="C2042" s="4" t="s">
        <v>23</v>
      </c>
      <c r="D2042" s="4" t="s">
        <v>15</v>
      </c>
      <c r="E2042" s="4" t="s">
        <v>22</v>
      </c>
      <c r="F2042" s="4" t="s">
        <v>17</v>
      </c>
      <c r="G2042" s="6">
        <v>147</v>
      </c>
      <c r="H2042" s="7">
        <v>118</v>
      </c>
      <c r="I2042" s="8">
        <v>0.01</v>
      </c>
      <c r="J2042" s="7">
        <v>19290.939999999999</v>
      </c>
      <c r="K2042" s="7">
        <v>86.99</v>
      </c>
      <c r="L2042" s="7">
        <v>12787.53</v>
      </c>
      <c r="M2042" s="7">
        <v>1492.12</v>
      </c>
    </row>
    <row r="2043" spans="2:13" x14ac:dyDescent="0.3">
      <c r="B2043" s="5">
        <v>45505</v>
      </c>
      <c r="C2043" s="4" t="s">
        <v>23</v>
      </c>
      <c r="D2043" s="4" t="s">
        <v>15</v>
      </c>
      <c r="E2043" s="4" t="s">
        <v>22</v>
      </c>
      <c r="F2043" s="4" t="s">
        <v>18</v>
      </c>
      <c r="G2043" s="6">
        <v>55</v>
      </c>
      <c r="H2043" s="7">
        <v>118</v>
      </c>
      <c r="I2043" s="8">
        <v>0</v>
      </c>
      <c r="J2043" s="7">
        <v>7275.98</v>
      </c>
      <c r="K2043" s="7">
        <v>86.9</v>
      </c>
      <c r="L2043" s="7">
        <v>4779.5</v>
      </c>
      <c r="M2043" s="7">
        <v>644.03</v>
      </c>
    </row>
    <row r="2044" spans="2:13" x14ac:dyDescent="0.3">
      <c r="B2044" s="5">
        <v>45505</v>
      </c>
      <c r="C2044" s="4" t="s">
        <v>23</v>
      </c>
      <c r="D2044" s="4" t="s">
        <v>15</v>
      </c>
      <c r="E2044" s="4" t="s">
        <v>22</v>
      </c>
      <c r="F2044" s="4" t="s">
        <v>19</v>
      </c>
      <c r="G2044" s="6">
        <v>56</v>
      </c>
      <c r="H2044" s="7">
        <v>118</v>
      </c>
      <c r="I2044" s="8">
        <v>0.01</v>
      </c>
      <c r="J2044" s="7">
        <v>7378.62</v>
      </c>
      <c r="K2044" s="7">
        <v>86.9</v>
      </c>
      <c r="L2044" s="7">
        <v>4866.3999999999996</v>
      </c>
      <c r="M2044" s="7">
        <v>693.01</v>
      </c>
    </row>
    <row r="2045" spans="2:13" x14ac:dyDescent="0.3">
      <c r="B2045" s="5">
        <v>45505</v>
      </c>
      <c r="C2045" s="4" t="s">
        <v>24</v>
      </c>
      <c r="D2045" s="4" t="s">
        <v>15</v>
      </c>
      <c r="E2045" s="4" t="s">
        <v>16</v>
      </c>
      <c r="F2045" s="4" t="s">
        <v>17</v>
      </c>
      <c r="G2045" s="6">
        <v>358</v>
      </c>
      <c r="H2045" s="7">
        <v>196</v>
      </c>
      <c r="I2045" s="8">
        <v>0</v>
      </c>
      <c r="J2045" s="7">
        <v>69817.58</v>
      </c>
      <c r="K2045" s="7">
        <v>145.58000000000001</v>
      </c>
      <c r="L2045" s="7">
        <v>52117.64</v>
      </c>
      <c r="M2045" s="7">
        <v>568.79</v>
      </c>
    </row>
    <row r="2046" spans="2:13" x14ac:dyDescent="0.3">
      <c r="B2046" s="5">
        <v>45505</v>
      </c>
      <c r="C2046" s="4" t="s">
        <v>24</v>
      </c>
      <c r="D2046" s="4" t="s">
        <v>15</v>
      </c>
      <c r="E2046" s="4" t="s">
        <v>16</v>
      </c>
      <c r="F2046" s="4" t="s">
        <v>18</v>
      </c>
      <c r="G2046" s="6">
        <v>130</v>
      </c>
      <c r="H2046" s="7">
        <v>196</v>
      </c>
      <c r="I2046" s="8">
        <v>0</v>
      </c>
      <c r="J2046" s="7">
        <v>25479.59</v>
      </c>
      <c r="K2046" s="7">
        <v>146.46</v>
      </c>
      <c r="L2046" s="7">
        <v>19039.8</v>
      </c>
      <c r="M2046" s="7">
        <v>454.82</v>
      </c>
    </row>
    <row r="2047" spans="2:13" x14ac:dyDescent="0.3">
      <c r="B2047" s="5">
        <v>45505</v>
      </c>
      <c r="C2047" s="4" t="s">
        <v>24</v>
      </c>
      <c r="D2047" s="4" t="s">
        <v>15</v>
      </c>
      <c r="E2047" s="4" t="s">
        <v>16</v>
      </c>
      <c r="F2047" s="4" t="s">
        <v>19</v>
      </c>
      <c r="G2047" s="6">
        <v>126</v>
      </c>
      <c r="H2047" s="7">
        <v>196</v>
      </c>
      <c r="I2047" s="8">
        <v>0.01</v>
      </c>
      <c r="J2047" s="7">
        <v>24472.45</v>
      </c>
      <c r="K2047" s="7">
        <v>145.72999999999999</v>
      </c>
      <c r="L2047" s="7">
        <v>18361.98</v>
      </c>
      <c r="M2047" s="7">
        <v>485.5</v>
      </c>
    </row>
    <row r="2048" spans="2:13" x14ac:dyDescent="0.3">
      <c r="B2048" s="5">
        <v>45505</v>
      </c>
      <c r="C2048" s="4" t="s">
        <v>24</v>
      </c>
      <c r="D2048" s="4" t="s">
        <v>15</v>
      </c>
      <c r="E2048" s="4" t="s">
        <v>20</v>
      </c>
      <c r="F2048" s="4" t="s">
        <v>17</v>
      </c>
      <c r="G2048" s="6">
        <v>253</v>
      </c>
      <c r="H2048" s="7">
        <v>196</v>
      </c>
      <c r="I2048" s="8">
        <v>0.02</v>
      </c>
      <c r="J2048" s="7">
        <v>42767.48</v>
      </c>
      <c r="K2048" s="7">
        <v>146.02000000000001</v>
      </c>
      <c r="L2048" s="7">
        <v>36943.06</v>
      </c>
      <c r="M2048" s="7">
        <v>403.99</v>
      </c>
    </row>
    <row r="2049" spans="2:13" x14ac:dyDescent="0.3">
      <c r="B2049" s="5">
        <v>45505</v>
      </c>
      <c r="C2049" s="4" t="s">
        <v>24</v>
      </c>
      <c r="D2049" s="4" t="s">
        <v>15</v>
      </c>
      <c r="E2049" s="4" t="s">
        <v>20</v>
      </c>
      <c r="F2049" s="4" t="s">
        <v>18</v>
      </c>
      <c r="G2049" s="6">
        <v>90</v>
      </c>
      <c r="H2049" s="7">
        <v>196</v>
      </c>
      <c r="I2049" s="8">
        <v>0.03</v>
      </c>
      <c r="J2049" s="7">
        <v>15074.58</v>
      </c>
      <c r="K2049" s="7">
        <v>145.87</v>
      </c>
      <c r="L2049" s="7">
        <v>13128.3</v>
      </c>
      <c r="M2049" s="7">
        <v>305.69</v>
      </c>
    </row>
    <row r="2050" spans="2:13" x14ac:dyDescent="0.3">
      <c r="B2050" s="5">
        <v>45505</v>
      </c>
      <c r="C2050" s="4" t="s">
        <v>24</v>
      </c>
      <c r="D2050" s="4" t="s">
        <v>15</v>
      </c>
      <c r="E2050" s="4" t="s">
        <v>20</v>
      </c>
      <c r="F2050" s="4" t="s">
        <v>19</v>
      </c>
      <c r="G2050" s="6">
        <v>91</v>
      </c>
      <c r="H2050" s="7">
        <v>196</v>
      </c>
      <c r="I2050" s="8">
        <v>0.01</v>
      </c>
      <c r="J2050" s="7">
        <v>15616.82</v>
      </c>
      <c r="K2050" s="7">
        <v>146.31</v>
      </c>
      <c r="L2050" s="7">
        <v>13314.21</v>
      </c>
      <c r="M2050" s="7">
        <v>350.64</v>
      </c>
    </row>
    <row r="2051" spans="2:13" x14ac:dyDescent="0.3">
      <c r="B2051" s="5">
        <v>45505</v>
      </c>
      <c r="C2051" s="4" t="s">
        <v>24</v>
      </c>
      <c r="D2051" s="4" t="s">
        <v>15</v>
      </c>
      <c r="E2051" s="4" t="s">
        <v>21</v>
      </c>
      <c r="F2051" s="4" t="s">
        <v>17</v>
      </c>
      <c r="G2051" s="6">
        <v>141</v>
      </c>
      <c r="H2051" s="7">
        <v>196</v>
      </c>
      <c r="I2051" s="8">
        <v>0.01</v>
      </c>
      <c r="J2051" s="7">
        <v>25939.99</v>
      </c>
      <c r="K2051" s="7">
        <v>145.87</v>
      </c>
      <c r="L2051" s="7">
        <v>20567.669999999998</v>
      </c>
      <c r="M2051" s="7">
        <v>232.14</v>
      </c>
    </row>
    <row r="2052" spans="2:13" x14ac:dyDescent="0.3">
      <c r="B2052" s="5">
        <v>45505</v>
      </c>
      <c r="C2052" s="4" t="s">
        <v>24</v>
      </c>
      <c r="D2052" s="4" t="s">
        <v>15</v>
      </c>
      <c r="E2052" s="4" t="s">
        <v>21</v>
      </c>
      <c r="F2052" s="4" t="s">
        <v>18</v>
      </c>
      <c r="G2052" s="6">
        <v>53</v>
      </c>
      <c r="H2052" s="7">
        <v>196</v>
      </c>
      <c r="I2052" s="8">
        <v>0</v>
      </c>
      <c r="J2052" s="7">
        <v>9868.56</v>
      </c>
      <c r="K2052" s="7">
        <v>146.31</v>
      </c>
      <c r="L2052" s="7">
        <v>7754.43</v>
      </c>
      <c r="M2052" s="7">
        <v>177.5</v>
      </c>
    </row>
    <row r="2053" spans="2:13" x14ac:dyDescent="0.3">
      <c r="B2053" s="5">
        <v>45505</v>
      </c>
      <c r="C2053" s="4" t="s">
        <v>24</v>
      </c>
      <c r="D2053" s="4" t="s">
        <v>15</v>
      </c>
      <c r="E2053" s="4" t="s">
        <v>21</v>
      </c>
      <c r="F2053" s="4" t="s">
        <v>19</v>
      </c>
      <c r="G2053" s="6">
        <v>52</v>
      </c>
      <c r="H2053" s="7">
        <v>196</v>
      </c>
      <c r="I2053" s="8">
        <v>0.01</v>
      </c>
      <c r="J2053" s="7">
        <v>9633.93</v>
      </c>
      <c r="K2053" s="7">
        <v>146.46</v>
      </c>
      <c r="L2053" s="7">
        <v>7615.92</v>
      </c>
      <c r="M2053" s="7">
        <v>203.41</v>
      </c>
    </row>
    <row r="2054" spans="2:13" x14ac:dyDescent="0.3">
      <c r="B2054" s="5">
        <v>45505</v>
      </c>
      <c r="C2054" s="4" t="s">
        <v>24</v>
      </c>
      <c r="D2054" s="4" t="s">
        <v>15</v>
      </c>
      <c r="E2054" s="4" t="s">
        <v>22</v>
      </c>
      <c r="F2054" s="4" t="s">
        <v>17</v>
      </c>
      <c r="G2054" s="6">
        <v>64</v>
      </c>
      <c r="H2054" s="7">
        <v>196</v>
      </c>
      <c r="I2054" s="8">
        <v>0</v>
      </c>
      <c r="J2054" s="7">
        <v>13993.14</v>
      </c>
      <c r="K2054" s="7">
        <v>145.72999999999999</v>
      </c>
      <c r="L2054" s="7">
        <v>9326.7199999999993</v>
      </c>
      <c r="M2054" s="7">
        <v>660.62</v>
      </c>
    </row>
    <row r="2055" spans="2:13" x14ac:dyDescent="0.3">
      <c r="B2055" s="5">
        <v>45505</v>
      </c>
      <c r="C2055" s="4" t="s">
        <v>24</v>
      </c>
      <c r="D2055" s="4" t="s">
        <v>15</v>
      </c>
      <c r="E2055" s="4" t="s">
        <v>22</v>
      </c>
      <c r="F2055" s="4" t="s">
        <v>18</v>
      </c>
      <c r="G2055" s="6">
        <v>22</v>
      </c>
      <c r="H2055" s="7">
        <v>196</v>
      </c>
      <c r="I2055" s="8">
        <v>0.01</v>
      </c>
      <c r="J2055" s="7">
        <v>4795.49</v>
      </c>
      <c r="K2055" s="7">
        <v>145.72999999999999</v>
      </c>
      <c r="L2055" s="7">
        <v>3206.06</v>
      </c>
      <c r="M2055" s="7">
        <v>262.58999999999997</v>
      </c>
    </row>
    <row r="2056" spans="2:13" x14ac:dyDescent="0.3">
      <c r="B2056" s="5">
        <v>45505</v>
      </c>
      <c r="C2056" s="4" t="s">
        <v>24</v>
      </c>
      <c r="D2056" s="4" t="s">
        <v>15</v>
      </c>
      <c r="E2056" s="4" t="s">
        <v>22</v>
      </c>
      <c r="F2056" s="4" t="s">
        <v>19</v>
      </c>
      <c r="G2056" s="6">
        <v>23</v>
      </c>
      <c r="H2056" s="7">
        <v>196</v>
      </c>
      <c r="I2056" s="8">
        <v>0</v>
      </c>
      <c r="J2056" s="7">
        <v>5028.78</v>
      </c>
      <c r="K2056" s="7">
        <v>145.58000000000001</v>
      </c>
      <c r="L2056" s="7">
        <v>3348.34</v>
      </c>
      <c r="M2056" s="7">
        <v>280.64</v>
      </c>
    </row>
    <row r="2057" spans="2:13" x14ac:dyDescent="0.3">
      <c r="B2057" s="5">
        <v>45505</v>
      </c>
      <c r="C2057" s="4" t="s">
        <v>25</v>
      </c>
      <c r="D2057" s="4" t="s">
        <v>15</v>
      </c>
      <c r="E2057" s="4" t="s">
        <v>16</v>
      </c>
      <c r="F2057" s="4" t="s">
        <v>17</v>
      </c>
      <c r="G2057" s="6">
        <v>168</v>
      </c>
      <c r="H2057" s="7">
        <v>342</v>
      </c>
      <c r="I2057" s="8">
        <v>0.01</v>
      </c>
      <c r="J2057" s="7">
        <v>56482.239999999998</v>
      </c>
      <c r="K2057" s="7">
        <v>257.27</v>
      </c>
      <c r="L2057" s="7">
        <v>43221.36</v>
      </c>
      <c r="M2057" s="7">
        <v>268.52999999999997</v>
      </c>
    </row>
    <row r="2058" spans="2:13" x14ac:dyDescent="0.3">
      <c r="B2058" s="5">
        <v>45505</v>
      </c>
      <c r="C2058" s="4" t="s">
        <v>25</v>
      </c>
      <c r="D2058" s="4" t="s">
        <v>15</v>
      </c>
      <c r="E2058" s="4" t="s">
        <v>16</v>
      </c>
      <c r="F2058" s="4" t="s">
        <v>18</v>
      </c>
      <c r="G2058" s="6">
        <v>64</v>
      </c>
      <c r="H2058" s="7">
        <v>342</v>
      </c>
      <c r="I2058" s="8">
        <v>0.01</v>
      </c>
      <c r="J2058" s="7">
        <v>21604.11</v>
      </c>
      <c r="K2058" s="7">
        <v>256.76</v>
      </c>
      <c r="L2058" s="7">
        <v>16432.64</v>
      </c>
      <c r="M2058" s="7">
        <v>222.39</v>
      </c>
    </row>
    <row r="2059" spans="2:13" x14ac:dyDescent="0.3">
      <c r="B2059" s="5">
        <v>45505</v>
      </c>
      <c r="C2059" s="4" t="s">
        <v>25</v>
      </c>
      <c r="D2059" s="4" t="s">
        <v>15</v>
      </c>
      <c r="E2059" s="4" t="s">
        <v>16</v>
      </c>
      <c r="F2059" s="4" t="s">
        <v>19</v>
      </c>
      <c r="G2059" s="6">
        <v>63</v>
      </c>
      <c r="H2059" s="7">
        <v>342</v>
      </c>
      <c r="I2059" s="8">
        <v>0.01</v>
      </c>
      <c r="J2059" s="7">
        <v>21480.76</v>
      </c>
      <c r="K2059" s="7">
        <v>257.27</v>
      </c>
      <c r="L2059" s="7">
        <v>16208.01</v>
      </c>
      <c r="M2059" s="7">
        <v>239.56</v>
      </c>
    </row>
    <row r="2060" spans="2:13" x14ac:dyDescent="0.3">
      <c r="B2060" s="5">
        <v>45505</v>
      </c>
      <c r="C2060" s="4" t="s">
        <v>25</v>
      </c>
      <c r="D2060" s="4" t="s">
        <v>15</v>
      </c>
      <c r="E2060" s="4" t="s">
        <v>20</v>
      </c>
      <c r="F2060" s="4" t="s">
        <v>17</v>
      </c>
      <c r="G2060" s="6">
        <v>111</v>
      </c>
      <c r="H2060" s="7">
        <v>342</v>
      </c>
      <c r="I2060" s="8">
        <v>0.02</v>
      </c>
      <c r="J2060" s="7">
        <v>32870.85</v>
      </c>
      <c r="K2060" s="7">
        <v>255.99</v>
      </c>
      <c r="L2060" s="7">
        <v>28414.89</v>
      </c>
      <c r="M2060" s="7">
        <v>176.18</v>
      </c>
    </row>
    <row r="2061" spans="2:13" x14ac:dyDescent="0.3">
      <c r="B2061" s="5">
        <v>45505</v>
      </c>
      <c r="C2061" s="4" t="s">
        <v>25</v>
      </c>
      <c r="D2061" s="4" t="s">
        <v>15</v>
      </c>
      <c r="E2061" s="4" t="s">
        <v>20</v>
      </c>
      <c r="F2061" s="4" t="s">
        <v>18</v>
      </c>
      <c r="G2061" s="6">
        <v>40</v>
      </c>
      <c r="H2061" s="7">
        <v>342</v>
      </c>
      <c r="I2061" s="8">
        <v>0.03</v>
      </c>
      <c r="J2061" s="7">
        <v>11677.25</v>
      </c>
      <c r="K2061" s="7">
        <v>256.5</v>
      </c>
      <c r="L2061" s="7">
        <v>10260</v>
      </c>
      <c r="M2061" s="7">
        <v>136.94999999999999</v>
      </c>
    </row>
    <row r="2062" spans="2:13" x14ac:dyDescent="0.3">
      <c r="B2062" s="5">
        <v>45505</v>
      </c>
      <c r="C2062" s="4" t="s">
        <v>25</v>
      </c>
      <c r="D2062" s="4" t="s">
        <v>15</v>
      </c>
      <c r="E2062" s="4" t="s">
        <v>20</v>
      </c>
      <c r="F2062" s="4" t="s">
        <v>19</v>
      </c>
      <c r="G2062" s="6">
        <v>41</v>
      </c>
      <c r="H2062" s="7">
        <v>342</v>
      </c>
      <c r="I2062" s="8">
        <v>0.03</v>
      </c>
      <c r="J2062" s="7">
        <v>11945.24</v>
      </c>
      <c r="K2062" s="7">
        <v>256.24</v>
      </c>
      <c r="L2062" s="7">
        <v>10505.84</v>
      </c>
      <c r="M2062" s="7">
        <v>157.5</v>
      </c>
    </row>
    <row r="2063" spans="2:13" x14ac:dyDescent="0.3">
      <c r="B2063" s="5">
        <v>45505</v>
      </c>
      <c r="C2063" s="4" t="s">
        <v>25</v>
      </c>
      <c r="D2063" s="4" t="s">
        <v>15</v>
      </c>
      <c r="E2063" s="4" t="s">
        <v>21</v>
      </c>
      <c r="F2063" s="4" t="s">
        <v>17</v>
      </c>
      <c r="G2063" s="6">
        <v>72</v>
      </c>
      <c r="H2063" s="7">
        <v>342</v>
      </c>
      <c r="I2063" s="8">
        <v>0</v>
      </c>
      <c r="J2063" s="7">
        <v>23439.59</v>
      </c>
      <c r="K2063" s="7">
        <v>256.5</v>
      </c>
      <c r="L2063" s="7">
        <v>18468</v>
      </c>
      <c r="M2063" s="7">
        <v>114.85</v>
      </c>
    </row>
    <row r="2064" spans="2:13" x14ac:dyDescent="0.3">
      <c r="B2064" s="5">
        <v>45505</v>
      </c>
      <c r="C2064" s="4" t="s">
        <v>25</v>
      </c>
      <c r="D2064" s="4" t="s">
        <v>15</v>
      </c>
      <c r="E2064" s="4" t="s">
        <v>21</v>
      </c>
      <c r="F2064" s="4" t="s">
        <v>18</v>
      </c>
      <c r="G2064" s="6">
        <v>25</v>
      </c>
      <c r="H2064" s="7">
        <v>342</v>
      </c>
      <c r="I2064" s="8">
        <v>0.01</v>
      </c>
      <c r="J2064" s="7">
        <v>8000.95</v>
      </c>
      <c r="K2064" s="7">
        <v>255.99</v>
      </c>
      <c r="L2064" s="7">
        <v>6399.75</v>
      </c>
      <c r="M2064" s="7">
        <v>86.96</v>
      </c>
    </row>
    <row r="2065" spans="2:13" x14ac:dyDescent="0.3">
      <c r="B2065" s="5">
        <v>45505</v>
      </c>
      <c r="C2065" s="4" t="s">
        <v>25</v>
      </c>
      <c r="D2065" s="4" t="s">
        <v>15</v>
      </c>
      <c r="E2065" s="4" t="s">
        <v>21</v>
      </c>
      <c r="F2065" s="4" t="s">
        <v>19</v>
      </c>
      <c r="G2065" s="6">
        <v>26</v>
      </c>
      <c r="H2065" s="7">
        <v>342</v>
      </c>
      <c r="I2065" s="8">
        <v>0</v>
      </c>
      <c r="J2065" s="7">
        <v>8438.9500000000007</v>
      </c>
      <c r="K2065" s="7">
        <v>256.24</v>
      </c>
      <c r="L2065" s="7">
        <v>6662.24</v>
      </c>
      <c r="M2065" s="7">
        <v>103.93</v>
      </c>
    </row>
    <row r="2066" spans="2:13" x14ac:dyDescent="0.3">
      <c r="B2066" s="5">
        <v>45505</v>
      </c>
      <c r="C2066" s="4" t="s">
        <v>25</v>
      </c>
      <c r="D2066" s="4" t="s">
        <v>15</v>
      </c>
      <c r="E2066" s="4" t="s">
        <v>22</v>
      </c>
      <c r="F2066" s="4" t="s">
        <v>17</v>
      </c>
      <c r="G2066" s="6">
        <v>31</v>
      </c>
      <c r="H2066" s="7">
        <v>342</v>
      </c>
      <c r="I2066" s="8">
        <v>0.01</v>
      </c>
      <c r="J2066" s="7">
        <v>11838.4</v>
      </c>
      <c r="K2066" s="7">
        <v>256.24</v>
      </c>
      <c r="L2066" s="7">
        <v>7943.44</v>
      </c>
      <c r="M2066" s="7">
        <v>304.95999999999998</v>
      </c>
    </row>
    <row r="2067" spans="2:13" x14ac:dyDescent="0.3">
      <c r="B2067" s="5">
        <v>45505</v>
      </c>
      <c r="C2067" s="4" t="s">
        <v>25</v>
      </c>
      <c r="D2067" s="4" t="s">
        <v>15</v>
      </c>
      <c r="E2067" s="4" t="s">
        <v>22</v>
      </c>
      <c r="F2067" s="4" t="s">
        <v>18</v>
      </c>
      <c r="G2067" s="6">
        <v>11</v>
      </c>
      <c r="H2067" s="7">
        <v>342</v>
      </c>
      <c r="I2067" s="8">
        <v>0.01</v>
      </c>
      <c r="J2067" s="7">
        <v>4171.3900000000003</v>
      </c>
      <c r="K2067" s="7">
        <v>257.27</v>
      </c>
      <c r="L2067" s="7">
        <v>2829.97</v>
      </c>
      <c r="M2067" s="7">
        <v>133.13</v>
      </c>
    </row>
    <row r="2068" spans="2:13" x14ac:dyDescent="0.3">
      <c r="B2068" s="5">
        <v>45505</v>
      </c>
      <c r="C2068" s="4" t="s">
        <v>25</v>
      </c>
      <c r="D2068" s="4" t="s">
        <v>15</v>
      </c>
      <c r="E2068" s="4" t="s">
        <v>22</v>
      </c>
      <c r="F2068" s="4" t="s">
        <v>19</v>
      </c>
      <c r="G2068" s="6">
        <v>12</v>
      </c>
      <c r="H2068" s="7">
        <v>342</v>
      </c>
      <c r="I2068" s="8">
        <v>0</v>
      </c>
      <c r="J2068" s="7">
        <v>4601.08</v>
      </c>
      <c r="K2068" s="7">
        <v>257.01</v>
      </c>
      <c r="L2068" s="7">
        <v>3084.12</v>
      </c>
      <c r="M2068" s="7">
        <v>150.13999999999999</v>
      </c>
    </row>
    <row r="2069" spans="2:13" x14ac:dyDescent="0.3">
      <c r="B2069" s="5">
        <v>45505</v>
      </c>
      <c r="C2069" s="4" t="s">
        <v>26</v>
      </c>
      <c r="D2069" s="4" t="s">
        <v>27</v>
      </c>
      <c r="E2069" s="4" t="s">
        <v>16</v>
      </c>
      <c r="F2069" s="4" t="s">
        <v>17</v>
      </c>
      <c r="G2069" s="6">
        <v>403</v>
      </c>
      <c r="H2069" s="7">
        <v>132</v>
      </c>
      <c r="I2069" s="8">
        <v>0.01</v>
      </c>
      <c r="J2069" s="7">
        <v>52665.16</v>
      </c>
      <c r="K2069" s="7">
        <v>92.22</v>
      </c>
      <c r="L2069" s="7">
        <v>37164.660000000003</v>
      </c>
      <c r="M2069" s="7">
        <v>657.7</v>
      </c>
    </row>
    <row r="2070" spans="2:13" x14ac:dyDescent="0.3">
      <c r="B2070" s="5">
        <v>45505</v>
      </c>
      <c r="C2070" s="4" t="s">
        <v>26</v>
      </c>
      <c r="D2070" s="4" t="s">
        <v>27</v>
      </c>
      <c r="E2070" s="4" t="s">
        <v>16</v>
      </c>
      <c r="F2070" s="4" t="s">
        <v>18</v>
      </c>
      <c r="G2070" s="6">
        <v>146</v>
      </c>
      <c r="H2070" s="7">
        <v>132</v>
      </c>
      <c r="I2070" s="8">
        <v>0.01</v>
      </c>
      <c r="J2070" s="7">
        <v>19137.21</v>
      </c>
      <c r="K2070" s="7">
        <v>92.49</v>
      </c>
      <c r="L2070" s="7">
        <v>13503.54</v>
      </c>
      <c r="M2070" s="7">
        <v>483.49</v>
      </c>
    </row>
    <row r="2071" spans="2:13" x14ac:dyDescent="0.3">
      <c r="B2071" s="5">
        <v>45505</v>
      </c>
      <c r="C2071" s="4" t="s">
        <v>26</v>
      </c>
      <c r="D2071" s="4" t="s">
        <v>27</v>
      </c>
      <c r="E2071" s="4" t="s">
        <v>16</v>
      </c>
      <c r="F2071" s="4" t="s">
        <v>19</v>
      </c>
      <c r="G2071" s="6">
        <v>142</v>
      </c>
      <c r="H2071" s="7">
        <v>132</v>
      </c>
      <c r="I2071" s="8">
        <v>0.01</v>
      </c>
      <c r="J2071" s="7">
        <v>18538.27</v>
      </c>
      <c r="K2071" s="7">
        <v>92.22</v>
      </c>
      <c r="L2071" s="7">
        <v>13095.24</v>
      </c>
      <c r="M2071" s="7">
        <v>549.37</v>
      </c>
    </row>
    <row r="2072" spans="2:13" x14ac:dyDescent="0.3">
      <c r="B2072" s="5">
        <v>45505</v>
      </c>
      <c r="C2072" s="4" t="s">
        <v>26</v>
      </c>
      <c r="D2072" s="4" t="s">
        <v>27</v>
      </c>
      <c r="E2072" s="4" t="s">
        <v>20</v>
      </c>
      <c r="F2072" s="4" t="s">
        <v>17</v>
      </c>
      <c r="G2072" s="6">
        <v>274</v>
      </c>
      <c r="H2072" s="7">
        <v>132</v>
      </c>
      <c r="I2072" s="8">
        <v>0.01</v>
      </c>
      <c r="J2072" s="7">
        <v>31478.62</v>
      </c>
      <c r="K2072" s="7">
        <v>92.68</v>
      </c>
      <c r="L2072" s="7">
        <v>25394.32</v>
      </c>
      <c r="M2072" s="7">
        <v>425.25</v>
      </c>
    </row>
    <row r="2073" spans="2:13" x14ac:dyDescent="0.3">
      <c r="B2073" s="5">
        <v>45505</v>
      </c>
      <c r="C2073" s="4" t="s">
        <v>26</v>
      </c>
      <c r="D2073" s="4" t="s">
        <v>27</v>
      </c>
      <c r="E2073" s="4" t="s">
        <v>20</v>
      </c>
      <c r="F2073" s="4" t="s">
        <v>18</v>
      </c>
      <c r="G2073" s="6">
        <v>104</v>
      </c>
      <c r="H2073" s="7">
        <v>132</v>
      </c>
      <c r="I2073" s="8">
        <v>0.02</v>
      </c>
      <c r="J2073" s="7">
        <v>11790.98</v>
      </c>
      <c r="K2073" s="7">
        <v>92.49</v>
      </c>
      <c r="L2073" s="7">
        <v>9618.9599999999991</v>
      </c>
      <c r="M2073" s="7">
        <v>363.85</v>
      </c>
    </row>
    <row r="2074" spans="2:13" x14ac:dyDescent="0.3">
      <c r="B2074" s="5">
        <v>45505</v>
      </c>
      <c r="C2074" s="4" t="s">
        <v>26</v>
      </c>
      <c r="D2074" s="4" t="s">
        <v>27</v>
      </c>
      <c r="E2074" s="4" t="s">
        <v>20</v>
      </c>
      <c r="F2074" s="4" t="s">
        <v>19</v>
      </c>
      <c r="G2074" s="6">
        <v>99</v>
      </c>
      <c r="H2074" s="7">
        <v>132</v>
      </c>
      <c r="I2074" s="8">
        <v>0.03</v>
      </c>
      <c r="J2074" s="7">
        <v>11166.97</v>
      </c>
      <c r="K2074" s="7">
        <v>92.12</v>
      </c>
      <c r="L2074" s="7">
        <v>9119.8799999999992</v>
      </c>
      <c r="M2074" s="7">
        <v>397.68</v>
      </c>
    </row>
    <row r="2075" spans="2:13" x14ac:dyDescent="0.3">
      <c r="B2075" s="5">
        <v>45505</v>
      </c>
      <c r="C2075" s="4" t="s">
        <v>26</v>
      </c>
      <c r="D2075" s="4" t="s">
        <v>27</v>
      </c>
      <c r="E2075" s="4" t="s">
        <v>21</v>
      </c>
      <c r="F2075" s="4" t="s">
        <v>17</v>
      </c>
      <c r="G2075" s="6">
        <v>164</v>
      </c>
      <c r="H2075" s="7">
        <v>132</v>
      </c>
      <c r="I2075" s="8">
        <v>0.01</v>
      </c>
      <c r="J2075" s="7">
        <v>20462.650000000001</v>
      </c>
      <c r="K2075" s="7">
        <v>92.31</v>
      </c>
      <c r="L2075" s="7">
        <v>15138.84</v>
      </c>
      <c r="M2075" s="7">
        <v>267.64999999999998</v>
      </c>
    </row>
    <row r="2076" spans="2:13" x14ac:dyDescent="0.3">
      <c r="B2076" s="5">
        <v>45505</v>
      </c>
      <c r="C2076" s="4" t="s">
        <v>26</v>
      </c>
      <c r="D2076" s="4" t="s">
        <v>27</v>
      </c>
      <c r="E2076" s="4" t="s">
        <v>21</v>
      </c>
      <c r="F2076" s="4" t="s">
        <v>18</v>
      </c>
      <c r="G2076" s="6">
        <v>59</v>
      </c>
      <c r="H2076" s="7">
        <v>132</v>
      </c>
      <c r="I2076" s="8">
        <v>0.01</v>
      </c>
      <c r="J2076" s="7">
        <v>7294.91</v>
      </c>
      <c r="K2076" s="7">
        <v>92.49</v>
      </c>
      <c r="L2076" s="7">
        <v>5456.91</v>
      </c>
      <c r="M2076" s="7">
        <v>203.81</v>
      </c>
    </row>
    <row r="2077" spans="2:13" x14ac:dyDescent="0.3">
      <c r="B2077" s="5">
        <v>45505</v>
      </c>
      <c r="C2077" s="4" t="s">
        <v>26</v>
      </c>
      <c r="D2077" s="4" t="s">
        <v>27</v>
      </c>
      <c r="E2077" s="4" t="s">
        <v>21</v>
      </c>
      <c r="F2077" s="4" t="s">
        <v>19</v>
      </c>
      <c r="G2077" s="6">
        <v>62</v>
      </c>
      <c r="H2077" s="7">
        <v>132</v>
      </c>
      <c r="I2077" s="8">
        <v>0.01</v>
      </c>
      <c r="J2077" s="7">
        <v>7650.71</v>
      </c>
      <c r="K2077" s="7">
        <v>92.22</v>
      </c>
      <c r="L2077" s="7">
        <v>5717.64</v>
      </c>
      <c r="M2077" s="7">
        <v>241.56</v>
      </c>
    </row>
    <row r="2078" spans="2:13" x14ac:dyDescent="0.3">
      <c r="B2078" s="5">
        <v>45505</v>
      </c>
      <c r="C2078" s="4" t="s">
        <v>26</v>
      </c>
      <c r="D2078" s="4" t="s">
        <v>27</v>
      </c>
      <c r="E2078" s="4" t="s">
        <v>22</v>
      </c>
      <c r="F2078" s="4" t="s">
        <v>17</v>
      </c>
      <c r="G2078" s="6">
        <v>73</v>
      </c>
      <c r="H2078" s="7">
        <v>132</v>
      </c>
      <c r="I2078" s="8">
        <v>0.01</v>
      </c>
      <c r="J2078" s="7">
        <v>10619.95</v>
      </c>
      <c r="K2078" s="7">
        <v>92.4</v>
      </c>
      <c r="L2078" s="7">
        <v>6745.2</v>
      </c>
      <c r="M2078" s="7">
        <v>743.94</v>
      </c>
    </row>
    <row r="2079" spans="2:13" x14ac:dyDescent="0.3">
      <c r="B2079" s="5">
        <v>45505</v>
      </c>
      <c r="C2079" s="4" t="s">
        <v>26</v>
      </c>
      <c r="D2079" s="4" t="s">
        <v>27</v>
      </c>
      <c r="E2079" s="4" t="s">
        <v>22</v>
      </c>
      <c r="F2079" s="4" t="s">
        <v>18</v>
      </c>
      <c r="G2079" s="6">
        <v>26</v>
      </c>
      <c r="H2079" s="7">
        <v>132</v>
      </c>
      <c r="I2079" s="8">
        <v>0.01</v>
      </c>
      <c r="J2079" s="7">
        <v>3805.19</v>
      </c>
      <c r="K2079" s="7">
        <v>92.58</v>
      </c>
      <c r="L2079" s="7">
        <v>2407.08</v>
      </c>
      <c r="M2079" s="7">
        <v>316.83</v>
      </c>
    </row>
    <row r="2080" spans="2:13" x14ac:dyDescent="0.3">
      <c r="B2080" s="5">
        <v>45505</v>
      </c>
      <c r="C2080" s="4" t="s">
        <v>26</v>
      </c>
      <c r="D2080" s="4" t="s">
        <v>27</v>
      </c>
      <c r="E2080" s="4" t="s">
        <v>22</v>
      </c>
      <c r="F2080" s="4" t="s">
        <v>19</v>
      </c>
      <c r="G2080" s="6">
        <v>26</v>
      </c>
      <c r="H2080" s="7">
        <v>132</v>
      </c>
      <c r="I2080" s="8">
        <v>0.01</v>
      </c>
      <c r="J2080" s="7">
        <v>3801.67</v>
      </c>
      <c r="K2080" s="7">
        <v>92.4</v>
      </c>
      <c r="L2080" s="7">
        <v>2402.4</v>
      </c>
      <c r="M2080" s="7">
        <v>325.95</v>
      </c>
    </row>
    <row r="2081" spans="2:13" x14ac:dyDescent="0.3">
      <c r="B2081" s="5">
        <v>45505</v>
      </c>
      <c r="C2081" s="4" t="s">
        <v>28</v>
      </c>
      <c r="D2081" s="4" t="s">
        <v>27</v>
      </c>
      <c r="E2081" s="4" t="s">
        <v>16</v>
      </c>
      <c r="F2081" s="4" t="s">
        <v>17</v>
      </c>
      <c r="G2081" s="6">
        <v>279</v>
      </c>
      <c r="H2081" s="7">
        <v>104</v>
      </c>
      <c r="I2081" s="8">
        <v>0</v>
      </c>
      <c r="J2081" s="7">
        <v>28813.24</v>
      </c>
      <c r="K2081" s="7">
        <v>71.69</v>
      </c>
      <c r="L2081" s="7">
        <v>20001.509999999998</v>
      </c>
      <c r="M2081" s="7">
        <v>443.28</v>
      </c>
    </row>
    <row r="2082" spans="2:13" x14ac:dyDescent="0.3">
      <c r="B2082" s="5">
        <v>45505</v>
      </c>
      <c r="C2082" s="4" t="s">
        <v>28</v>
      </c>
      <c r="D2082" s="4" t="s">
        <v>27</v>
      </c>
      <c r="E2082" s="4" t="s">
        <v>16</v>
      </c>
      <c r="F2082" s="4" t="s">
        <v>18</v>
      </c>
      <c r="G2082" s="6">
        <v>107</v>
      </c>
      <c r="H2082" s="7">
        <v>104</v>
      </c>
      <c r="I2082" s="8">
        <v>0.01</v>
      </c>
      <c r="J2082" s="7">
        <v>11005.7</v>
      </c>
      <c r="K2082" s="7">
        <v>71.83</v>
      </c>
      <c r="L2082" s="7">
        <v>7685.81</v>
      </c>
      <c r="M2082" s="7">
        <v>359.8</v>
      </c>
    </row>
    <row r="2083" spans="2:13" x14ac:dyDescent="0.3">
      <c r="B2083" s="5">
        <v>45505</v>
      </c>
      <c r="C2083" s="4" t="s">
        <v>28</v>
      </c>
      <c r="D2083" s="4" t="s">
        <v>27</v>
      </c>
      <c r="E2083" s="4" t="s">
        <v>16</v>
      </c>
      <c r="F2083" s="4" t="s">
        <v>19</v>
      </c>
      <c r="G2083" s="6">
        <v>100</v>
      </c>
      <c r="H2083" s="7">
        <v>104</v>
      </c>
      <c r="I2083" s="8">
        <v>0.01</v>
      </c>
      <c r="J2083" s="7">
        <v>10306.4</v>
      </c>
      <c r="K2083" s="7">
        <v>71.69</v>
      </c>
      <c r="L2083" s="7">
        <v>7169</v>
      </c>
      <c r="M2083" s="7">
        <v>388.44</v>
      </c>
    </row>
    <row r="2084" spans="2:13" x14ac:dyDescent="0.3">
      <c r="B2084" s="5">
        <v>45505</v>
      </c>
      <c r="C2084" s="4" t="s">
        <v>28</v>
      </c>
      <c r="D2084" s="4" t="s">
        <v>27</v>
      </c>
      <c r="E2084" s="4" t="s">
        <v>20</v>
      </c>
      <c r="F2084" s="4" t="s">
        <v>17</v>
      </c>
      <c r="G2084" s="6">
        <v>199</v>
      </c>
      <c r="H2084" s="7">
        <v>104</v>
      </c>
      <c r="I2084" s="8">
        <v>0.01</v>
      </c>
      <c r="J2084" s="7">
        <v>17957.740000000002</v>
      </c>
      <c r="K2084" s="7">
        <v>71.83</v>
      </c>
      <c r="L2084" s="7">
        <v>14294.17</v>
      </c>
      <c r="M2084" s="7">
        <v>321.89999999999998</v>
      </c>
    </row>
    <row r="2085" spans="2:13" x14ac:dyDescent="0.3">
      <c r="B2085" s="5">
        <v>45505</v>
      </c>
      <c r="C2085" s="4" t="s">
        <v>28</v>
      </c>
      <c r="D2085" s="4" t="s">
        <v>27</v>
      </c>
      <c r="E2085" s="4" t="s">
        <v>20</v>
      </c>
      <c r="F2085" s="4" t="s">
        <v>18</v>
      </c>
      <c r="G2085" s="6">
        <v>70</v>
      </c>
      <c r="H2085" s="7">
        <v>104</v>
      </c>
      <c r="I2085" s="8">
        <v>0.04</v>
      </c>
      <c r="J2085" s="7">
        <v>6138.08</v>
      </c>
      <c r="K2085" s="7">
        <v>71.98</v>
      </c>
      <c r="L2085" s="7">
        <v>5038.6000000000004</v>
      </c>
      <c r="M2085" s="7">
        <v>241.57</v>
      </c>
    </row>
    <row r="2086" spans="2:13" x14ac:dyDescent="0.3">
      <c r="B2086" s="5">
        <v>45505</v>
      </c>
      <c r="C2086" s="4" t="s">
        <v>28</v>
      </c>
      <c r="D2086" s="4" t="s">
        <v>27</v>
      </c>
      <c r="E2086" s="4" t="s">
        <v>20</v>
      </c>
      <c r="F2086" s="4" t="s">
        <v>19</v>
      </c>
      <c r="G2086" s="6">
        <v>70</v>
      </c>
      <c r="H2086" s="7">
        <v>104</v>
      </c>
      <c r="I2086" s="8">
        <v>0.03</v>
      </c>
      <c r="J2086" s="7">
        <v>6182.97</v>
      </c>
      <c r="K2086" s="7">
        <v>71.83</v>
      </c>
      <c r="L2086" s="7">
        <v>5028.1000000000004</v>
      </c>
      <c r="M2086" s="7">
        <v>269.18</v>
      </c>
    </row>
    <row r="2087" spans="2:13" x14ac:dyDescent="0.3">
      <c r="B2087" s="5">
        <v>45505</v>
      </c>
      <c r="C2087" s="4" t="s">
        <v>28</v>
      </c>
      <c r="D2087" s="4" t="s">
        <v>27</v>
      </c>
      <c r="E2087" s="4" t="s">
        <v>21</v>
      </c>
      <c r="F2087" s="4" t="s">
        <v>17</v>
      </c>
      <c r="G2087" s="6">
        <v>122</v>
      </c>
      <c r="H2087" s="7">
        <v>104</v>
      </c>
      <c r="I2087" s="8">
        <v>0.01</v>
      </c>
      <c r="J2087" s="7">
        <v>11921.23</v>
      </c>
      <c r="K2087" s="7">
        <v>71.760000000000005</v>
      </c>
      <c r="L2087" s="7">
        <v>8754.7199999999993</v>
      </c>
      <c r="M2087" s="7">
        <v>190.91</v>
      </c>
    </row>
    <row r="2088" spans="2:13" x14ac:dyDescent="0.3">
      <c r="B2088" s="5">
        <v>45505</v>
      </c>
      <c r="C2088" s="4" t="s">
        <v>28</v>
      </c>
      <c r="D2088" s="4" t="s">
        <v>27</v>
      </c>
      <c r="E2088" s="4" t="s">
        <v>21</v>
      </c>
      <c r="F2088" s="4" t="s">
        <v>18</v>
      </c>
      <c r="G2088" s="6">
        <v>41</v>
      </c>
      <c r="H2088" s="7">
        <v>104</v>
      </c>
      <c r="I2088" s="8">
        <v>0.01</v>
      </c>
      <c r="J2088" s="7">
        <v>4022.47</v>
      </c>
      <c r="K2088" s="7">
        <v>71.540000000000006</v>
      </c>
      <c r="L2088" s="7">
        <v>2933.14</v>
      </c>
      <c r="M2088" s="7">
        <v>136.19</v>
      </c>
    </row>
    <row r="2089" spans="2:13" x14ac:dyDescent="0.3">
      <c r="B2089" s="5">
        <v>45505</v>
      </c>
      <c r="C2089" s="4" t="s">
        <v>28</v>
      </c>
      <c r="D2089" s="4" t="s">
        <v>27</v>
      </c>
      <c r="E2089" s="4" t="s">
        <v>21</v>
      </c>
      <c r="F2089" s="4" t="s">
        <v>19</v>
      </c>
      <c r="G2089" s="6">
        <v>43</v>
      </c>
      <c r="H2089" s="7">
        <v>104</v>
      </c>
      <c r="I2089" s="8">
        <v>0</v>
      </c>
      <c r="J2089" s="7">
        <v>4218.71</v>
      </c>
      <c r="K2089" s="7">
        <v>71.83</v>
      </c>
      <c r="L2089" s="7">
        <v>3088.69</v>
      </c>
      <c r="M2089" s="7">
        <v>162.66999999999999</v>
      </c>
    </row>
    <row r="2090" spans="2:13" x14ac:dyDescent="0.3">
      <c r="B2090" s="5">
        <v>45505</v>
      </c>
      <c r="C2090" s="4" t="s">
        <v>28</v>
      </c>
      <c r="D2090" s="4" t="s">
        <v>27</v>
      </c>
      <c r="E2090" s="4" t="s">
        <v>22</v>
      </c>
      <c r="F2090" s="4" t="s">
        <v>17</v>
      </c>
      <c r="G2090" s="6">
        <v>54</v>
      </c>
      <c r="H2090" s="7">
        <v>104</v>
      </c>
      <c r="I2090" s="8">
        <v>0.01</v>
      </c>
      <c r="J2090" s="7">
        <v>6245.95</v>
      </c>
      <c r="K2090" s="7">
        <v>71.98</v>
      </c>
      <c r="L2090" s="7">
        <v>3886.92</v>
      </c>
      <c r="M2090" s="7">
        <v>553.58000000000004</v>
      </c>
    </row>
    <row r="2091" spans="2:13" x14ac:dyDescent="0.3">
      <c r="B2091" s="5">
        <v>45505</v>
      </c>
      <c r="C2091" s="4" t="s">
        <v>28</v>
      </c>
      <c r="D2091" s="4" t="s">
        <v>27</v>
      </c>
      <c r="E2091" s="4" t="s">
        <v>22</v>
      </c>
      <c r="F2091" s="4" t="s">
        <v>18</v>
      </c>
      <c r="G2091" s="6">
        <v>19</v>
      </c>
      <c r="H2091" s="7">
        <v>104</v>
      </c>
      <c r="I2091" s="8">
        <v>0.01</v>
      </c>
      <c r="J2091" s="7">
        <v>2199.83</v>
      </c>
      <c r="K2091" s="7">
        <v>71.98</v>
      </c>
      <c r="L2091" s="7">
        <v>1367.62</v>
      </c>
      <c r="M2091" s="7">
        <v>221.8</v>
      </c>
    </row>
    <row r="2092" spans="2:13" x14ac:dyDescent="0.3">
      <c r="B2092" s="5">
        <v>45505</v>
      </c>
      <c r="C2092" s="4" t="s">
        <v>28</v>
      </c>
      <c r="D2092" s="4" t="s">
        <v>27</v>
      </c>
      <c r="E2092" s="4" t="s">
        <v>22</v>
      </c>
      <c r="F2092" s="4" t="s">
        <v>19</v>
      </c>
      <c r="G2092" s="6">
        <v>19</v>
      </c>
      <c r="H2092" s="7">
        <v>104</v>
      </c>
      <c r="I2092" s="8">
        <v>0</v>
      </c>
      <c r="J2092" s="7">
        <v>2208.69</v>
      </c>
      <c r="K2092" s="7">
        <v>71.83</v>
      </c>
      <c r="L2092" s="7">
        <v>1364.77</v>
      </c>
      <c r="M2092" s="7">
        <v>238.9</v>
      </c>
    </row>
    <row r="2093" spans="2:13" x14ac:dyDescent="0.3">
      <c r="B2093" s="5">
        <v>45505</v>
      </c>
      <c r="C2093" s="4" t="s">
        <v>29</v>
      </c>
      <c r="D2093" s="4" t="s">
        <v>27</v>
      </c>
      <c r="E2093" s="4" t="s">
        <v>16</v>
      </c>
      <c r="F2093" s="4" t="s">
        <v>17</v>
      </c>
      <c r="G2093" s="6">
        <v>246</v>
      </c>
      <c r="H2093" s="7">
        <v>146</v>
      </c>
      <c r="I2093" s="8">
        <v>0</v>
      </c>
      <c r="J2093" s="7">
        <v>35736.559999999998</v>
      </c>
      <c r="K2093" s="7">
        <v>103.14</v>
      </c>
      <c r="L2093" s="7">
        <v>25372.44</v>
      </c>
      <c r="M2093" s="7">
        <v>394.39</v>
      </c>
    </row>
    <row r="2094" spans="2:13" x14ac:dyDescent="0.3">
      <c r="B2094" s="5">
        <v>45505</v>
      </c>
      <c r="C2094" s="4" t="s">
        <v>29</v>
      </c>
      <c r="D2094" s="4" t="s">
        <v>27</v>
      </c>
      <c r="E2094" s="4" t="s">
        <v>16</v>
      </c>
      <c r="F2094" s="4" t="s">
        <v>18</v>
      </c>
      <c r="G2094" s="6">
        <v>90</v>
      </c>
      <c r="H2094" s="7">
        <v>146</v>
      </c>
      <c r="I2094" s="8">
        <v>0</v>
      </c>
      <c r="J2094" s="7">
        <v>13126.7</v>
      </c>
      <c r="K2094" s="7">
        <v>103.24</v>
      </c>
      <c r="L2094" s="7">
        <v>9291.6</v>
      </c>
      <c r="M2094" s="7">
        <v>308.75</v>
      </c>
    </row>
    <row r="2095" spans="2:13" x14ac:dyDescent="0.3">
      <c r="B2095" s="5">
        <v>45505</v>
      </c>
      <c r="C2095" s="4" t="s">
        <v>29</v>
      </c>
      <c r="D2095" s="4" t="s">
        <v>27</v>
      </c>
      <c r="E2095" s="4" t="s">
        <v>16</v>
      </c>
      <c r="F2095" s="4" t="s">
        <v>19</v>
      </c>
      <c r="G2095" s="6">
        <v>95</v>
      </c>
      <c r="H2095" s="7">
        <v>146</v>
      </c>
      <c r="I2095" s="8">
        <v>0.01</v>
      </c>
      <c r="J2095" s="7">
        <v>13772.66</v>
      </c>
      <c r="K2095" s="7">
        <v>102.72</v>
      </c>
      <c r="L2095" s="7">
        <v>9758.4</v>
      </c>
      <c r="M2095" s="7">
        <v>378.65</v>
      </c>
    </row>
    <row r="2096" spans="2:13" x14ac:dyDescent="0.3">
      <c r="B2096" s="5">
        <v>45505</v>
      </c>
      <c r="C2096" s="4" t="s">
        <v>29</v>
      </c>
      <c r="D2096" s="4" t="s">
        <v>27</v>
      </c>
      <c r="E2096" s="4" t="s">
        <v>20</v>
      </c>
      <c r="F2096" s="4" t="s">
        <v>17</v>
      </c>
      <c r="G2096" s="6">
        <v>177</v>
      </c>
      <c r="H2096" s="7">
        <v>146</v>
      </c>
      <c r="I2096" s="8">
        <v>0.02</v>
      </c>
      <c r="J2096" s="7">
        <v>22376.29</v>
      </c>
      <c r="K2096" s="7">
        <v>102.62</v>
      </c>
      <c r="L2096" s="7">
        <v>18163.740000000002</v>
      </c>
      <c r="M2096" s="7">
        <v>282.63</v>
      </c>
    </row>
    <row r="2097" spans="2:13" x14ac:dyDescent="0.3">
      <c r="B2097" s="5">
        <v>45505</v>
      </c>
      <c r="C2097" s="4" t="s">
        <v>29</v>
      </c>
      <c r="D2097" s="4" t="s">
        <v>27</v>
      </c>
      <c r="E2097" s="4" t="s">
        <v>20</v>
      </c>
      <c r="F2097" s="4" t="s">
        <v>18</v>
      </c>
      <c r="G2097" s="6">
        <v>60</v>
      </c>
      <c r="H2097" s="7">
        <v>146</v>
      </c>
      <c r="I2097" s="8">
        <v>0.03</v>
      </c>
      <c r="J2097" s="7">
        <v>7455.1</v>
      </c>
      <c r="K2097" s="7">
        <v>102.72</v>
      </c>
      <c r="L2097" s="7">
        <v>6163.2</v>
      </c>
      <c r="M2097" s="7">
        <v>201.76</v>
      </c>
    </row>
    <row r="2098" spans="2:13" x14ac:dyDescent="0.3">
      <c r="B2098" s="5">
        <v>45505</v>
      </c>
      <c r="C2098" s="4" t="s">
        <v>29</v>
      </c>
      <c r="D2098" s="4" t="s">
        <v>27</v>
      </c>
      <c r="E2098" s="4" t="s">
        <v>20</v>
      </c>
      <c r="F2098" s="4" t="s">
        <v>19</v>
      </c>
      <c r="G2098" s="6">
        <v>65</v>
      </c>
      <c r="H2098" s="7">
        <v>146</v>
      </c>
      <c r="I2098" s="8">
        <v>0.02</v>
      </c>
      <c r="J2098" s="7">
        <v>8242.07</v>
      </c>
      <c r="K2098" s="7">
        <v>103.24</v>
      </c>
      <c r="L2098" s="7">
        <v>6710.6</v>
      </c>
      <c r="M2098" s="7">
        <v>260.33999999999997</v>
      </c>
    </row>
    <row r="2099" spans="2:13" x14ac:dyDescent="0.3">
      <c r="B2099" s="5">
        <v>45505</v>
      </c>
      <c r="C2099" s="4" t="s">
        <v>29</v>
      </c>
      <c r="D2099" s="4" t="s">
        <v>27</v>
      </c>
      <c r="E2099" s="4" t="s">
        <v>21</v>
      </c>
      <c r="F2099" s="4" t="s">
        <v>17</v>
      </c>
      <c r="G2099" s="6">
        <v>108</v>
      </c>
      <c r="H2099" s="7">
        <v>146</v>
      </c>
      <c r="I2099" s="8">
        <v>0.01</v>
      </c>
      <c r="J2099" s="7">
        <v>14844.45</v>
      </c>
      <c r="K2099" s="7">
        <v>102.62</v>
      </c>
      <c r="L2099" s="7">
        <v>11082.96</v>
      </c>
      <c r="M2099" s="7">
        <v>174.01</v>
      </c>
    </row>
    <row r="2100" spans="2:13" x14ac:dyDescent="0.3">
      <c r="B2100" s="5">
        <v>45505</v>
      </c>
      <c r="C2100" s="4" t="s">
        <v>29</v>
      </c>
      <c r="D2100" s="4" t="s">
        <v>27</v>
      </c>
      <c r="E2100" s="4" t="s">
        <v>21</v>
      </c>
      <c r="F2100" s="4" t="s">
        <v>18</v>
      </c>
      <c r="G2100" s="6">
        <v>37</v>
      </c>
      <c r="H2100" s="7">
        <v>146</v>
      </c>
      <c r="I2100" s="8">
        <v>0.01</v>
      </c>
      <c r="J2100" s="7">
        <v>5085.6000000000004</v>
      </c>
      <c r="K2100" s="7">
        <v>102.93</v>
      </c>
      <c r="L2100" s="7">
        <v>3808.41</v>
      </c>
      <c r="M2100" s="7">
        <v>122.28</v>
      </c>
    </row>
    <row r="2101" spans="2:13" x14ac:dyDescent="0.3">
      <c r="B2101" s="5">
        <v>45505</v>
      </c>
      <c r="C2101" s="4" t="s">
        <v>29</v>
      </c>
      <c r="D2101" s="4" t="s">
        <v>27</v>
      </c>
      <c r="E2101" s="4" t="s">
        <v>21</v>
      </c>
      <c r="F2101" s="4" t="s">
        <v>19</v>
      </c>
      <c r="G2101" s="6">
        <v>39</v>
      </c>
      <c r="H2101" s="7">
        <v>146</v>
      </c>
      <c r="I2101" s="8">
        <v>0.01</v>
      </c>
      <c r="J2101" s="7">
        <v>5349.9</v>
      </c>
      <c r="K2101" s="7">
        <v>103.03</v>
      </c>
      <c r="L2101" s="7">
        <v>4018.17</v>
      </c>
      <c r="M2101" s="7">
        <v>154.84</v>
      </c>
    </row>
    <row r="2102" spans="2:13" x14ac:dyDescent="0.3">
      <c r="B2102" s="5">
        <v>45505</v>
      </c>
      <c r="C2102" s="4" t="s">
        <v>29</v>
      </c>
      <c r="D2102" s="4" t="s">
        <v>27</v>
      </c>
      <c r="E2102" s="4" t="s">
        <v>22</v>
      </c>
      <c r="F2102" s="4" t="s">
        <v>17</v>
      </c>
      <c r="G2102" s="6">
        <v>47</v>
      </c>
      <c r="H2102" s="7">
        <v>146</v>
      </c>
      <c r="I2102" s="8">
        <v>0.01</v>
      </c>
      <c r="J2102" s="7">
        <v>7570.16</v>
      </c>
      <c r="K2102" s="7">
        <v>102.93</v>
      </c>
      <c r="L2102" s="7">
        <v>4837.71</v>
      </c>
      <c r="M2102" s="7">
        <v>475.17</v>
      </c>
    </row>
    <row r="2103" spans="2:13" x14ac:dyDescent="0.3">
      <c r="B2103" s="5">
        <v>45505</v>
      </c>
      <c r="C2103" s="4" t="s">
        <v>29</v>
      </c>
      <c r="D2103" s="4" t="s">
        <v>27</v>
      </c>
      <c r="E2103" s="4" t="s">
        <v>22</v>
      </c>
      <c r="F2103" s="4" t="s">
        <v>18</v>
      </c>
      <c r="G2103" s="6">
        <v>17</v>
      </c>
      <c r="H2103" s="7">
        <v>146</v>
      </c>
      <c r="I2103" s="8">
        <v>0.01</v>
      </c>
      <c r="J2103" s="7">
        <v>2752.1</v>
      </c>
      <c r="K2103" s="7">
        <v>103.24</v>
      </c>
      <c r="L2103" s="7">
        <v>1755.08</v>
      </c>
      <c r="M2103" s="7">
        <v>198.05</v>
      </c>
    </row>
    <row r="2104" spans="2:13" x14ac:dyDescent="0.3">
      <c r="B2104" s="5">
        <v>45505</v>
      </c>
      <c r="C2104" s="4" t="s">
        <v>29</v>
      </c>
      <c r="D2104" s="4" t="s">
        <v>27</v>
      </c>
      <c r="E2104" s="4" t="s">
        <v>22</v>
      </c>
      <c r="F2104" s="4" t="s">
        <v>19</v>
      </c>
      <c r="G2104" s="6">
        <v>16</v>
      </c>
      <c r="H2104" s="7">
        <v>146</v>
      </c>
      <c r="I2104" s="8">
        <v>0.01</v>
      </c>
      <c r="J2104" s="7">
        <v>2590.1799999999998</v>
      </c>
      <c r="K2104" s="7">
        <v>102.93</v>
      </c>
      <c r="L2104" s="7">
        <v>1646.88</v>
      </c>
      <c r="M2104" s="7">
        <v>194.43</v>
      </c>
    </row>
    <row r="2105" spans="2:13" x14ac:dyDescent="0.3">
      <c r="B2105" s="5">
        <v>45505</v>
      </c>
      <c r="C2105" s="4" t="s">
        <v>30</v>
      </c>
      <c r="D2105" s="4" t="s">
        <v>27</v>
      </c>
      <c r="E2105" s="4" t="s">
        <v>16</v>
      </c>
      <c r="F2105" s="4" t="s">
        <v>17</v>
      </c>
      <c r="G2105" s="6">
        <v>360</v>
      </c>
      <c r="H2105" s="7">
        <v>92</v>
      </c>
      <c r="I2105" s="8">
        <v>0.01</v>
      </c>
      <c r="J2105" s="7">
        <v>32656.32</v>
      </c>
      <c r="K2105" s="7">
        <v>63.81</v>
      </c>
      <c r="L2105" s="7">
        <v>22971.599999999999</v>
      </c>
      <c r="M2105" s="7">
        <v>583.49</v>
      </c>
    </row>
    <row r="2106" spans="2:13" x14ac:dyDescent="0.3">
      <c r="B2106" s="5">
        <v>45505</v>
      </c>
      <c r="C2106" s="4" t="s">
        <v>30</v>
      </c>
      <c r="D2106" s="4" t="s">
        <v>27</v>
      </c>
      <c r="E2106" s="4" t="s">
        <v>16</v>
      </c>
      <c r="F2106" s="4" t="s">
        <v>18</v>
      </c>
      <c r="G2106" s="6">
        <v>135</v>
      </c>
      <c r="H2106" s="7">
        <v>92</v>
      </c>
      <c r="I2106" s="8">
        <v>0</v>
      </c>
      <c r="J2106" s="7">
        <v>12432.35</v>
      </c>
      <c r="K2106" s="7">
        <v>63.94</v>
      </c>
      <c r="L2106" s="7">
        <v>8631.9</v>
      </c>
      <c r="M2106" s="7">
        <v>466.34</v>
      </c>
    </row>
    <row r="2107" spans="2:13" x14ac:dyDescent="0.3">
      <c r="B2107" s="5">
        <v>45505</v>
      </c>
      <c r="C2107" s="4" t="s">
        <v>30</v>
      </c>
      <c r="D2107" s="4" t="s">
        <v>27</v>
      </c>
      <c r="E2107" s="4" t="s">
        <v>16</v>
      </c>
      <c r="F2107" s="4" t="s">
        <v>19</v>
      </c>
      <c r="G2107" s="6">
        <v>132</v>
      </c>
      <c r="H2107" s="7">
        <v>92</v>
      </c>
      <c r="I2107" s="8">
        <v>0.01</v>
      </c>
      <c r="J2107" s="7">
        <v>11998.27</v>
      </c>
      <c r="K2107" s="7">
        <v>64.13</v>
      </c>
      <c r="L2107" s="7">
        <v>8465.16</v>
      </c>
      <c r="M2107" s="7">
        <v>517.89</v>
      </c>
    </row>
    <row r="2108" spans="2:13" x14ac:dyDescent="0.3">
      <c r="B2108" s="5">
        <v>45505</v>
      </c>
      <c r="C2108" s="4" t="s">
        <v>30</v>
      </c>
      <c r="D2108" s="4" t="s">
        <v>27</v>
      </c>
      <c r="E2108" s="4" t="s">
        <v>20</v>
      </c>
      <c r="F2108" s="4" t="s">
        <v>17</v>
      </c>
      <c r="G2108" s="6">
        <v>245</v>
      </c>
      <c r="H2108" s="7">
        <v>92</v>
      </c>
      <c r="I2108" s="8">
        <v>0.01</v>
      </c>
      <c r="J2108" s="7">
        <v>19597.71</v>
      </c>
      <c r="K2108" s="7">
        <v>63.88</v>
      </c>
      <c r="L2108" s="7">
        <v>15650.6</v>
      </c>
      <c r="M2108" s="7">
        <v>384.16</v>
      </c>
    </row>
    <row r="2109" spans="2:13" x14ac:dyDescent="0.3">
      <c r="B2109" s="5">
        <v>45505</v>
      </c>
      <c r="C2109" s="4" t="s">
        <v>30</v>
      </c>
      <c r="D2109" s="4" t="s">
        <v>27</v>
      </c>
      <c r="E2109" s="4" t="s">
        <v>20</v>
      </c>
      <c r="F2109" s="4" t="s">
        <v>18</v>
      </c>
      <c r="G2109" s="6">
        <v>92</v>
      </c>
      <c r="H2109" s="7">
        <v>92</v>
      </c>
      <c r="I2109" s="8">
        <v>0.03</v>
      </c>
      <c r="J2109" s="7">
        <v>7233.06</v>
      </c>
      <c r="K2109" s="7">
        <v>63.94</v>
      </c>
      <c r="L2109" s="7">
        <v>5882.48</v>
      </c>
      <c r="M2109" s="7">
        <v>306.54000000000002</v>
      </c>
    </row>
    <row r="2110" spans="2:13" x14ac:dyDescent="0.3">
      <c r="B2110" s="5">
        <v>45505</v>
      </c>
      <c r="C2110" s="4" t="s">
        <v>30</v>
      </c>
      <c r="D2110" s="4" t="s">
        <v>27</v>
      </c>
      <c r="E2110" s="4" t="s">
        <v>20</v>
      </c>
      <c r="F2110" s="4" t="s">
        <v>19</v>
      </c>
      <c r="G2110" s="6">
        <v>88</v>
      </c>
      <c r="H2110" s="7">
        <v>92</v>
      </c>
      <c r="I2110" s="8">
        <v>0</v>
      </c>
      <c r="J2110" s="7">
        <v>7088.9</v>
      </c>
      <c r="K2110" s="7">
        <v>64.13</v>
      </c>
      <c r="L2110" s="7">
        <v>5643.44</v>
      </c>
      <c r="M2110" s="7">
        <v>333.25</v>
      </c>
    </row>
    <row r="2111" spans="2:13" x14ac:dyDescent="0.3">
      <c r="B2111" s="5">
        <v>45505</v>
      </c>
      <c r="C2111" s="4" t="s">
        <v>30</v>
      </c>
      <c r="D2111" s="4" t="s">
        <v>27</v>
      </c>
      <c r="E2111" s="4" t="s">
        <v>21</v>
      </c>
      <c r="F2111" s="4" t="s">
        <v>17</v>
      </c>
      <c r="G2111" s="6">
        <v>154</v>
      </c>
      <c r="H2111" s="7">
        <v>92</v>
      </c>
      <c r="I2111" s="8">
        <v>0</v>
      </c>
      <c r="J2111" s="7">
        <v>13405.82</v>
      </c>
      <c r="K2111" s="7">
        <v>63.75</v>
      </c>
      <c r="L2111" s="7">
        <v>9817.5</v>
      </c>
      <c r="M2111" s="7">
        <v>246.89</v>
      </c>
    </row>
    <row r="2112" spans="2:13" x14ac:dyDescent="0.3">
      <c r="B2112" s="5">
        <v>45505</v>
      </c>
      <c r="C2112" s="4" t="s">
        <v>30</v>
      </c>
      <c r="D2112" s="4" t="s">
        <v>27</v>
      </c>
      <c r="E2112" s="4" t="s">
        <v>21</v>
      </c>
      <c r="F2112" s="4" t="s">
        <v>18</v>
      </c>
      <c r="G2112" s="6">
        <v>56</v>
      </c>
      <c r="H2112" s="7">
        <v>92</v>
      </c>
      <c r="I2112" s="8">
        <v>0.01</v>
      </c>
      <c r="J2112" s="7">
        <v>4865.03</v>
      </c>
      <c r="K2112" s="7">
        <v>63.94</v>
      </c>
      <c r="L2112" s="7">
        <v>3580.64</v>
      </c>
      <c r="M2112" s="7">
        <v>190.02</v>
      </c>
    </row>
    <row r="2113" spans="2:13" x14ac:dyDescent="0.3">
      <c r="B2113" s="5">
        <v>45505</v>
      </c>
      <c r="C2113" s="4" t="s">
        <v>30</v>
      </c>
      <c r="D2113" s="4" t="s">
        <v>27</v>
      </c>
      <c r="E2113" s="4" t="s">
        <v>21</v>
      </c>
      <c r="F2113" s="4" t="s">
        <v>19</v>
      </c>
      <c r="G2113" s="6">
        <v>55</v>
      </c>
      <c r="H2113" s="7">
        <v>92</v>
      </c>
      <c r="I2113" s="8">
        <v>0.01</v>
      </c>
      <c r="J2113" s="7">
        <v>4744.6499999999996</v>
      </c>
      <c r="K2113" s="7">
        <v>63.88</v>
      </c>
      <c r="L2113" s="7">
        <v>3513.4</v>
      </c>
      <c r="M2113" s="7">
        <v>217.93</v>
      </c>
    </row>
    <row r="2114" spans="2:13" x14ac:dyDescent="0.3">
      <c r="B2114" s="5">
        <v>45505</v>
      </c>
      <c r="C2114" s="4" t="s">
        <v>30</v>
      </c>
      <c r="D2114" s="4" t="s">
        <v>27</v>
      </c>
      <c r="E2114" s="4" t="s">
        <v>22</v>
      </c>
      <c r="F2114" s="4" t="s">
        <v>17</v>
      </c>
      <c r="G2114" s="6">
        <v>68</v>
      </c>
      <c r="H2114" s="7">
        <v>92</v>
      </c>
      <c r="I2114" s="8">
        <v>0.01</v>
      </c>
      <c r="J2114" s="7">
        <v>6922.86</v>
      </c>
      <c r="K2114" s="7">
        <v>63.81</v>
      </c>
      <c r="L2114" s="7">
        <v>4339.08</v>
      </c>
      <c r="M2114" s="7">
        <v>678.56</v>
      </c>
    </row>
    <row r="2115" spans="2:13" x14ac:dyDescent="0.3">
      <c r="B2115" s="5">
        <v>45505</v>
      </c>
      <c r="C2115" s="4" t="s">
        <v>30</v>
      </c>
      <c r="D2115" s="4" t="s">
        <v>27</v>
      </c>
      <c r="E2115" s="4" t="s">
        <v>22</v>
      </c>
      <c r="F2115" s="4" t="s">
        <v>18</v>
      </c>
      <c r="G2115" s="6">
        <v>24</v>
      </c>
      <c r="H2115" s="7">
        <v>92</v>
      </c>
      <c r="I2115" s="8">
        <v>0.01</v>
      </c>
      <c r="J2115" s="7">
        <v>2448.1999999999998</v>
      </c>
      <c r="K2115" s="7">
        <v>63.81</v>
      </c>
      <c r="L2115" s="7">
        <v>1531.44</v>
      </c>
      <c r="M2115" s="7">
        <v>285.02999999999997</v>
      </c>
    </row>
    <row r="2116" spans="2:13" x14ac:dyDescent="0.3">
      <c r="B2116" s="5">
        <v>45505</v>
      </c>
      <c r="C2116" s="4" t="s">
        <v>30</v>
      </c>
      <c r="D2116" s="4" t="s">
        <v>27</v>
      </c>
      <c r="E2116" s="4" t="s">
        <v>22</v>
      </c>
      <c r="F2116" s="4" t="s">
        <v>19</v>
      </c>
      <c r="G2116" s="6">
        <v>23</v>
      </c>
      <c r="H2116" s="7">
        <v>92</v>
      </c>
      <c r="I2116" s="8">
        <v>0.01</v>
      </c>
      <c r="J2116" s="7">
        <v>2365.12</v>
      </c>
      <c r="K2116" s="7">
        <v>63.75</v>
      </c>
      <c r="L2116" s="7">
        <v>1466.25</v>
      </c>
      <c r="M2116" s="7">
        <v>292.33</v>
      </c>
    </row>
    <row r="2117" spans="2:13" x14ac:dyDescent="0.3">
      <c r="B2117" s="5">
        <v>45505</v>
      </c>
      <c r="C2117" s="4" t="s">
        <v>31</v>
      </c>
      <c r="D2117" s="4" t="s">
        <v>32</v>
      </c>
      <c r="E2117" s="4" t="s">
        <v>16</v>
      </c>
      <c r="F2117" s="4" t="s">
        <v>17</v>
      </c>
      <c r="G2117" s="6">
        <v>630</v>
      </c>
      <c r="H2117" s="7">
        <v>78</v>
      </c>
      <c r="I2117" s="8">
        <v>0.01</v>
      </c>
      <c r="J2117" s="7">
        <v>48502.26</v>
      </c>
      <c r="K2117" s="7">
        <v>56.61</v>
      </c>
      <c r="L2117" s="7">
        <v>35664.300000000003</v>
      </c>
      <c r="M2117" s="7">
        <v>982.8</v>
      </c>
    </row>
    <row r="2118" spans="2:13" x14ac:dyDescent="0.3">
      <c r="B2118" s="5">
        <v>45505</v>
      </c>
      <c r="C2118" s="4" t="s">
        <v>31</v>
      </c>
      <c r="D2118" s="4" t="s">
        <v>32</v>
      </c>
      <c r="E2118" s="4" t="s">
        <v>16</v>
      </c>
      <c r="F2118" s="4" t="s">
        <v>18</v>
      </c>
      <c r="G2118" s="6">
        <v>227</v>
      </c>
      <c r="H2118" s="7">
        <v>78</v>
      </c>
      <c r="I2118" s="8">
        <v>0.01</v>
      </c>
      <c r="J2118" s="7">
        <v>17476.21</v>
      </c>
      <c r="K2118" s="7">
        <v>56.66</v>
      </c>
      <c r="L2118" s="7">
        <v>12861.82</v>
      </c>
      <c r="M2118" s="7">
        <v>750.96</v>
      </c>
    </row>
    <row r="2119" spans="2:13" x14ac:dyDescent="0.3">
      <c r="B2119" s="5">
        <v>45505</v>
      </c>
      <c r="C2119" s="4" t="s">
        <v>31</v>
      </c>
      <c r="D2119" s="4" t="s">
        <v>32</v>
      </c>
      <c r="E2119" s="4" t="s">
        <v>16</v>
      </c>
      <c r="F2119" s="4" t="s">
        <v>19</v>
      </c>
      <c r="G2119" s="6">
        <v>232</v>
      </c>
      <c r="H2119" s="7">
        <v>78</v>
      </c>
      <c r="I2119" s="8">
        <v>0.01</v>
      </c>
      <c r="J2119" s="7">
        <v>17825.21</v>
      </c>
      <c r="K2119" s="7">
        <v>56.49</v>
      </c>
      <c r="L2119" s="7">
        <v>13105.68</v>
      </c>
      <c r="M2119" s="7">
        <v>909.32</v>
      </c>
    </row>
    <row r="2120" spans="2:13" x14ac:dyDescent="0.3">
      <c r="B2120" s="5">
        <v>45505</v>
      </c>
      <c r="C2120" s="4" t="s">
        <v>31</v>
      </c>
      <c r="D2120" s="4" t="s">
        <v>32</v>
      </c>
      <c r="E2120" s="4" t="s">
        <v>20</v>
      </c>
      <c r="F2120" s="4" t="s">
        <v>17</v>
      </c>
      <c r="G2120" s="6">
        <v>435</v>
      </c>
      <c r="H2120" s="7">
        <v>78</v>
      </c>
      <c r="I2120" s="8">
        <v>0.03</v>
      </c>
      <c r="J2120" s="7">
        <v>29020.57</v>
      </c>
      <c r="K2120" s="7">
        <v>56.38</v>
      </c>
      <c r="L2120" s="7">
        <v>24525.3</v>
      </c>
      <c r="M2120" s="7">
        <v>709.22</v>
      </c>
    </row>
    <row r="2121" spans="2:13" x14ac:dyDescent="0.3">
      <c r="B2121" s="5">
        <v>45505</v>
      </c>
      <c r="C2121" s="4" t="s">
        <v>31</v>
      </c>
      <c r="D2121" s="4" t="s">
        <v>32</v>
      </c>
      <c r="E2121" s="4" t="s">
        <v>20</v>
      </c>
      <c r="F2121" s="4" t="s">
        <v>18</v>
      </c>
      <c r="G2121" s="6">
        <v>159</v>
      </c>
      <c r="H2121" s="7">
        <v>78</v>
      </c>
      <c r="I2121" s="8">
        <v>0.03</v>
      </c>
      <c r="J2121" s="7">
        <v>10544</v>
      </c>
      <c r="K2121" s="7">
        <v>56.55</v>
      </c>
      <c r="L2121" s="7">
        <v>8991.4500000000007</v>
      </c>
      <c r="M2121" s="7">
        <v>542.22</v>
      </c>
    </row>
    <row r="2122" spans="2:13" x14ac:dyDescent="0.3">
      <c r="B2122" s="5">
        <v>45505</v>
      </c>
      <c r="C2122" s="4" t="s">
        <v>31</v>
      </c>
      <c r="D2122" s="4" t="s">
        <v>32</v>
      </c>
      <c r="E2122" s="4" t="s">
        <v>20</v>
      </c>
      <c r="F2122" s="4" t="s">
        <v>19</v>
      </c>
      <c r="G2122" s="6">
        <v>159</v>
      </c>
      <c r="H2122" s="7">
        <v>78</v>
      </c>
      <c r="I2122" s="8">
        <v>0.04</v>
      </c>
      <c r="J2122" s="7">
        <v>10467.91</v>
      </c>
      <c r="K2122" s="7">
        <v>56.66</v>
      </c>
      <c r="L2122" s="7">
        <v>9008.94</v>
      </c>
      <c r="M2122" s="7">
        <v>635.6</v>
      </c>
    </row>
    <row r="2123" spans="2:13" x14ac:dyDescent="0.3">
      <c r="B2123" s="5">
        <v>45505</v>
      </c>
      <c r="C2123" s="4" t="s">
        <v>31</v>
      </c>
      <c r="D2123" s="4" t="s">
        <v>32</v>
      </c>
      <c r="E2123" s="4" t="s">
        <v>21</v>
      </c>
      <c r="F2123" s="4" t="s">
        <v>17</v>
      </c>
      <c r="G2123" s="6">
        <v>274</v>
      </c>
      <c r="H2123" s="7">
        <v>78</v>
      </c>
      <c r="I2123" s="8">
        <v>0.01</v>
      </c>
      <c r="J2123" s="7">
        <v>20039.900000000001</v>
      </c>
      <c r="K2123" s="7">
        <v>56.55</v>
      </c>
      <c r="L2123" s="7">
        <v>15494.7</v>
      </c>
      <c r="M2123" s="7">
        <v>450.68</v>
      </c>
    </row>
    <row r="2124" spans="2:13" x14ac:dyDescent="0.3">
      <c r="B2124" s="5">
        <v>45505</v>
      </c>
      <c r="C2124" s="4" t="s">
        <v>31</v>
      </c>
      <c r="D2124" s="4" t="s">
        <v>32</v>
      </c>
      <c r="E2124" s="4" t="s">
        <v>21</v>
      </c>
      <c r="F2124" s="4" t="s">
        <v>18</v>
      </c>
      <c r="G2124" s="6">
        <v>97</v>
      </c>
      <c r="H2124" s="7">
        <v>78</v>
      </c>
      <c r="I2124" s="8">
        <v>0</v>
      </c>
      <c r="J2124" s="7">
        <v>7180.43</v>
      </c>
      <c r="K2124" s="7">
        <v>56.38</v>
      </c>
      <c r="L2124" s="7">
        <v>5468.86</v>
      </c>
      <c r="M2124" s="7">
        <v>326.17</v>
      </c>
    </row>
    <row r="2125" spans="2:13" x14ac:dyDescent="0.3">
      <c r="B2125" s="5">
        <v>45505</v>
      </c>
      <c r="C2125" s="4" t="s">
        <v>31</v>
      </c>
      <c r="D2125" s="4" t="s">
        <v>32</v>
      </c>
      <c r="E2125" s="4" t="s">
        <v>21</v>
      </c>
      <c r="F2125" s="4" t="s">
        <v>19</v>
      </c>
      <c r="G2125" s="6">
        <v>95</v>
      </c>
      <c r="H2125" s="7">
        <v>78</v>
      </c>
      <c r="I2125" s="8">
        <v>0.01</v>
      </c>
      <c r="J2125" s="7">
        <v>6962.19</v>
      </c>
      <c r="K2125" s="7">
        <v>56.38</v>
      </c>
      <c r="L2125" s="7">
        <v>5356.1</v>
      </c>
      <c r="M2125" s="7">
        <v>368.65</v>
      </c>
    </row>
    <row r="2126" spans="2:13" x14ac:dyDescent="0.3">
      <c r="B2126" s="5">
        <v>45505</v>
      </c>
      <c r="C2126" s="4" t="s">
        <v>31</v>
      </c>
      <c r="D2126" s="4" t="s">
        <v>32</v>
      </c>
      <c r="E2126" s="4" t="s">
        <v>22</v>
      </c>
      <c r="F2126" s="4" t="s">
        <v>17</v>
      </c>
      <c r="G2126" s="6">
        <v>115</v>
      </c>
      <c r="H2126" s="7">
        <v>78</v>
      </c>
      <c r="I2126" s="8">
        <v>0.01</v>
      </c>
      <c r="J2126" s="7">
        <v>10036.15</v>
      </c>
      <c r="K2126" s="7">
        <v>56.61</v>
      </c>
      <c r="L2126" s="7">
        <v>6510.15</v>
      </c>
      <c r="M2126" s="7">
        <v>1171.95</v>
      </c>
    </row>
    <row r="2127" spans="2:13" x14ac:dyDescent="0.3">
      <c r="B2127" s="5">
        <v>45505</v>
      </c>
      <c r="C2127" s="4" t="s">
        <v>31</v>
      </c>
      <c r="D2127" s="4" t="s">
        <v>32</v>
      </c>
      <c r="E2127" s="4" t="s">
        <v>22</v>
      </c>
      <c r="F2127" s="4" t="s">
        <v>18</v>
      </c>
      <c r="G2127" s="6">
        <v>44</v>
      </c>
      <c r="H2127" s="7">
        <v>78</v>
      </c>
      <c r="I2127" s="8">
        <v>0</v>
      </c>
      <c r="J2127" s="7">
        <v>3851.5</v>
      </c>
      <c r="K2127" s="7">
        <v>56.61</v>
      </c>
      <c r="L2127" s="7">
        <v>2490.84</v>
      </c>
      <c r="M2127" s="7">
        <v>537.74</v>
      </c>
    </row>
    <row r="2128" spans="2:13" x14ac:dyDescent="0.3">
      <c r="B2128" s="5">
        <v>45505</v>
      </c>
      <c r="C2128" s="4" t="s">
        <v>31</v>
      </c>
      <c r="D2128" s="4" t="s">
        <v>32</v>
      </c>
      <c r="E2128" s="4" t="s">
        <v>22</v>
      </c>
      <c r="F2128" s="4" t="s">
        <v>19</v>
      </c>
      <c r="G2128" s="6">
        <v>43</v>
      </c>
      <c r="H2128" s="7">
        <v>78</v>
      </c>
      <c r="I2128" s="8">
        <v>0.01</v>
      </c>
      <c r="J2128" s="7">
        <v>3741.33</v>
      </c>
      <c r="K2128" s="7">
        <v>56.61</v>
      </c>
      <c r="L2128" s="7">
        <v>2434.23</v>
      </c>
      <c r="M2128" s="7">
        <v>525.74</v>
      </c>
    </row>
    <row r="2129" spans="2:13" x14ac:dyDescent="0.3">
      <c r="B2129" s="5">
        <v>45505</v>
      </c>
      <c r="C2129" s="4" t="s">
        <v>33</v>
      </c>
      <c r="D2129" s="4" t="s">
        <v>32</v>
      </c>
      <c r="E2129" s="4" t="s">
        <v>16</v>
      </c>
      <c r="F2129" s="4" t="s">
        <v>17</v>
      </c>
      <c r="G2129" s="6">
        <v>582</v>
      </c>
      <c r="H2129" s="7">
        <v>124</v>
      </c>
      <c r="I2129" s="8">
        <v>0</v>
      </c>
      <c r="J2129" s="7">
        <v>72312.12</v>
      </c>
      <c r="K2129" s="7">
        <v>89.19</v>
      </c>
      <c r="L2129" s="7">
        <v>51908.58</v>
      </c>
      <c r="M2129" s="7">
        <v>914.44</v>
      </c>
    </row>
    <row r="2130" spans="2:13" x14ac:dyDescent="0.3">
      <c r="B2130" s="5">
        <v>45505</v>
      </c>
      <c r="C2130" s="4" t="s">
        <v>33</v>
      </c>
      <c r="D2130" s="4" t="s">
        <v>32</v>
      </c>
      <c r="E2130" s="4" t="s">
        <v>16</v>
      </c>
      <c r="F2130" s="4" t="s">
        <v>18</v>
      </c>
      <c r="G2130" s="6">
        <v>200</v>
      </c>
      <c r="H2130" s="7">
        <v>124</v>
      </c>
      <c r="I2130" s="8">
        <v>0.01</v>
      </c>
      <c r="J2130" s="7">
        <v>24502.080000000002</v>
      </c>
      <c r="K2130" s="7">
        <v>89.19</v>
      </c>
      <c r="L2130" s="7">
        <v>17838</v>
      </c>
      <c r="M2130" s="7">
        <v>691.56</v>
      </c>
    </row>
    <row r="2131" spans="2:13" x14ac:dyDescent="0.3">
      <c r="B2131" s="5">
        <v>45505</v>
      </c>
      <c r="C2131" s="4" t="s">
        <v>33</v>
      </c>
      <c r="D2131" s="4" t="s">
        <v>32</v>
      </c>
      <c r="E2131" s="4" t="s">
        <v>16</v>
      </c>
      <c r="F2131" s="4" t="s">
        <v>19</v>
      </c>
      <c r="G2131" s="6">
        <v>208</v>
      </c>
      <c r="H2131" s="7">
        <v>124</v>
      </c>
      <c r="I2131" s="8">
        <v>0.01</v>
      </c>
      <c r="J2131" s="7">
        <v>25508.29</v>
      </c>
      <c r="K2131" s="7">
        <v>89.01</v>
      </c>
      <c r="L2131" s="7">
        <v>18514.080000000002</v>
      </c>
      <c r="M2131" s="7">
        <v>817.69</v>
      </c>
    </row>
    <row r="2132" spans="2:13" x14ac:dyDescent="0.3">
      <c r="B2132" s="5">
        <v>45505</v>
      </c>
      <c r="C2132" s="4" t="s">
        <v>33</v>
      </c>
      <c r="D2132" s="4" t="s">
        <v>32</v>
      </c>
      <c r="E2132" s="4" t="s">
        <v>20</v>
      </c>
      <c r="F2132" s="4" t="s">
        <v>17</v>
      </c>
      <c r="G2132" s="6">
        <v>372</v>
      </c>
      <c r="H2132" s="7">
        <v>124</v>
      </c>
      <c r="I2132" s="8">
        <v>0.03</v>
      </c>
      <c r="J2132" s="7">
        <v>39613.870000000003</v>
      </c>
      <c r="K2132" s="7">
        <v>89.46</v>
      </c>
      <c r="L2132" s="7">
        <v>33279.120000000003</v>
      </c>
      <c r="M2132" s="7">
        <v>595.20000000000005</v>
      </c>
    </row>
    <row r="2133" spans="2:13" x14ac:dyDescent="0.3">
      <c r="B2133" s="5">
        <v>45505</v>
      </c>
      <c r="C2133" s="4" t="s">
        <v>33</v>
      </c>
      <c r="D2133" s="4" t="s">
        <v>32</v>
      </c>
      <c r="E2133" s="4" t="s">
        <v>20</v>
      </c>
      <c r="F2133" s="4" t="s">
        <v>18</v>
      </c>
      <c r="G2133" s="6">
        <v>133</v>
      </c>
      <c r="H2133" s="7">
        <v>124</v>
      </c>
      <c r="I2133" s="8">
        <v>0.03</v>
      </c>
      <c r="J2133" s="7">
        <v>14121.49</v>
      </c>
      <c r="K2133" s="7">
        <v>89.19</v>
      </c>
      <c r="L2133" s="7">
        <v>11862.27</v>
      </c>
      <c r="M2133" s="7">
        <v>465.77</v>
      </c>
    </row>
    <row r="2134" spans="2:13" x14ac:dyDescent="0.3">
      <c r="B2134" s="5">
        <v>45505</v>
      </c>
      <c r="C2134" s="4" t="s">
        <v>33</v>
      </c>
      <c r="D2134" s="4" t="s">
        <v>32</v>
      </c>
      <c r="E2134" s="4" t="s">
        <v>20</v>
      </c>
      <c r="F2134" s="4" t="s">
        <v>19</v>
      </c>
      <c r="G2134" s="6">
        <v>135</v>
      </c>
      <c r="H2134" s="7">
        <v>124</v>
      </c>
      <c r="I2134" s="8">
        <v>0.01</v>
      </c>
      <c r="J2134" s="7">
        <v>14598.91</v>
      </c>
      <c r="K2134" s="7">
        <v>89.01</v>
      </c>
      <c r="L2134" s="7">
        <v>12016.35</v>
      </c>
      <c r="M2134" s="7">
        <v>515.44000000000005</v>
      </c>
    </row>
    <row r="2135" spans="2:13" x14ac:dyDescent="0.3">
      <c r="B2135" s="5">
        <v>45505</v>
      </c>
      <c r="C2135" s="4" t="s">
        <v>33</v>
      </c>
      <c r="D2135" s="4" t="s">
        <v>32</v>
      </c>
      <c r="E2135" s="4" t="s">
        <v>21</v>
      </c>
      <c r="F2135" s="4" t="s">
        <v>17</v>
      </c>
      <c r="G2135" s="6">
        <v>222</v>
      </c>
      <c r="H2135" s="7">
        <v>124</v>
      </c>
      <c r="I2135" s="8">
        <v>0.01</v>
      </c>
      <c r="J2135" s="7">
        <v>25864.560000000001</v>
      </c>
      <c r="K2135" s="7">
        <v>89.01</v>
      </c>
      <c r="L2135" s="7">
        <v>19760.22</v>
      </c>
      <c r="M2135" s="7">
        <v>347.39</v>
      </c>
    </row>
    <row r="2136" spans="2:13" x14ac:dyDescent="0.3">
      <c r="B2136" s="5">
        <v>45505</v>
      </c>
      <c r="C2136" s="4" t="s">
        <v>33</v>
      </c>
      <c r="D2136" s="4" t="s">
        <v>32</v>
      </c>
      <c r="E2136" s="4" t="s">
        <v>21</v>
      </c>
      <c r="F2136" s="4" t="s">
        <v>18</v>
      </c>
      <c r="G2136" s="6">
        <v>82</v>
      </c>
      <c r="H2136" s="7">
        <v>124</v>
      </c>
      <c r="I2136" s="8">
        <v>0.01</v>
      </c>
      <c r="J2136" s="7">
        <v>9601.49</v>
      </c>
      <c r="K2136" s="7">
        <v>89.28</v>
      </c>
      <c r="L2136" s="7">
        <v>7320.96</v>
      </c>
      <c r="M2136" s="7">
        <v>272.67</v>
      </c>
    </row>
    <row r="2137" spans="2:13" x14ac:dyDescent="0.3">
      <c r="B2137" s="5">
        <v>45505</v>
      </c>
      <c r="C2137" s="4" t="s">
        <v>33</v>
      </c>
      <c r="D2137" s="4" t="s">
        <v>32</v>
      </c>
      <c r="E2137" s="4" t="s">
        <v>21</v>
      </c>
      <c r="F2137" s="4" t="s">
        <v>19</v>
      </c>
      <c r="G2137" s="6">
        <v>83</v>
      </c>
      <c r="H2137" s="7">
        <v>124</v>
      </c>
      <c r="I2137" s="8">
        <v>0.01</v>
      </c>
      <c r="J2137" s="7">
        <v>9718.4699999999993</v>
      </c>
      <c r="K2137" s="7">
        <v>89.19</v>
      </c>
      <c r="L2137" s="7">
        <v>7402.77</v>
      </c>
      <c r="M2137" s="7">
        <v>331.47</v>
      </c>
    </row>
    <row r="2138" spans="2:13" x14ac:dyDescent="0.3">
      <c r="B2138" s="5">
        <v>45505</v>
      </c>
      <c r="C2138" s="4" t="s">
        <v>33</v>
      </c>
      <c r="D2138" s="4" t="s">
        <v>32</v>
      </c>
      <c r="E2138" s="4" t="s">
        <v>22</v>
      </c>
      <c r="F2138" s="4" t="s">
        <v>17</v>
      </c>
      <c r="G2138" s="6">
        <v>103</v>
      </c>
      <c r="H2138" s="7">
        <v>124</v>
      </c>
      <c r="I2138" s="8">
        <v>0</v>
      </c>
      <c r="J2138" s="7">
        <v>14275.92</v>
      </c>
      <c r="K2138" s="7">
        <v>89.37</v>
      </c>
      <c r="L2138" s="7">
        <v>9205.11</v>
      </c>
      <c r="M2138" s="7">
        <v>1043.42</v>
      </c>
    </row>
    <row r="2139" spans="2:13" x14ac:dyDescent="0.3">
      <c r="B2139" s="5">
        <v>45505</v>
      </c>
      <c r="C2139" s="4" t="s">
        <v>33</v>
      </c>
      <c r="D2139" s="4" t="s">
        <v>32</v>
      </c>
      <c r="E2139" s="4" t="s">
        <v>22</v>
      </c>
      <c r="F2139" s="4" t="s">
        <v>18</v>
      </c>
      <c r="G2139" s="6">
        <v>39</v>
      </c>
      <c r="H2139" s="7">
        <v>124</v>
      </c>
      <c r="I2139" s="8">
        <v>0</v>
      </c>
      <c r="J2139" s="7">
        <v>5389.26</v>
      </c>
      <c r="K2139" s="7">
        <v>89.19</v>
      </c>
      <c r="L2139" s="7">
        <v>3478.41</v>
      </c>
      <c r="M2139" s="7">
        <v>462.71</v>
      </c>
    </row>
    <row r="2140" spans="2:13" x14ac:dyDescent="0.3">
      <c r="B2140" s="5">
        <v>45505</v>
      </c>
      <c r="C2140" s="4" t="s">
        <v>33</v>
      </c>
      <c r="D2140" s="4" t="s">
        <v>32</v>
      </c>
      <c r="E2140" s="4" t="s">
        <v>22</v>
      </c>
      <c r="F2140" s="4" t="s">
        <v>19</v>
      </c>
      <c r="G2140" s="6">
        <v>37</v>
      </c>
      <c r="H2140" s="7">
        <v>124</v>
      </c>
      <c r="I2140" s="8">
        <v>0</v>
      </c>
      <c r="J2140" s="7">
        <v>5133.41</v>
      </c>
      <c r="K2140" s="7">
        <v>89.01</v>
      </c>
      <c r="L2140" s="7">
        <v>3293.37</v>
      </c>
      <c r="M2140" s="7">
        <v>465.68</v>
      </c>
    </row>
    <row r="2141" spans="2:13" x14ac:dyDescent="0.3">
      <c r="B2141" s="5">
        <v>45505</v>
      </c>
      <c r="C2141" s="4" t="s">
        <v>34</v>
      </c>
      <c r="D2141" s="4" t="s">
        <v>32</v>
      </c>
      <c r="E2141" s="4" t="s">
        <v>16</v>
      </c>
      <c r="F2141" s="4" t="s">
        <v>17</v>
      </c>
      <c r="G2141" s="6">
        <v>470</v>
      </c>
      <c r="H2141" s="7">
        <v>96</v>
      </c>
      <c r="I2141" s="8">
        <v>0.01</v>
      </c>
      <c r="J2141" s="7">
        <v>44309.87</v>
      </c>
      <c r="K2141" s="7">
        <v>68.78</v>
      </c>
      <c r="L2141" s="7">
        <v>32326.6</v>
      </c>
      <c r="M2141" s="7">
        <v>732.45</v>
      </c>
    </row>
    <row r="2142" spans="2:13" x14ac:dyDescent="0.3">
      <c r="B2142" s="5">
        <v>45505</v>
      </c>
      <c r="C2142" s="4" t="s">
        <v>34</v>
      </c>
      <c r="D2142" s="4" t="s">
        <v>32</v>
      </c>
      <c r="E2142" s="4" t="s">
        <v>16</v>
      </c>
      <c r="F2142" s="4" t="s">
        <v>18</v>
      </c>
      <c r="G2142" s="6">
        <v>171</v>
      </c>
      <c r="H2142" s="7">
        <v>96</v>
      </c>
      <c r="I2142" s="8">
        <v>0.01</v>
      </c>
      <c r="J2142" s="7">
        <v>16366.46</v>
      </c>
      <c r="K2142" s="7">
        <v>68.64</v>
      </c>
      <c r="L2142" s="7">
        <v>11737.44</v>
      </c>
      <c r="M2142" s="7">
        <v>569.77</v>
      </c>
    </row>
    <row r="2143" spans="2:13" x14ac:dyDescent="0.3">
      <c r="B2143" s="5">
        <v>45505</v>
      </c>
      <c r="C2143" s="4" t="s">
        <v>34</v>
      </c>
      <c r="D2143" s="4" t="s">
        <v>32</v>
      </c>
      <c r="E2143" s="4" t="s">
        <v>16</v>
      </c>
      <c r="F2143" s="4" t="s">
        <v>19</v>
      </c>
      <c r="G2143" s="6">
        <v>167</v>
      </c>
      <c r="H2143" s="7">
        <v>96</v>
      </c>
      <c r="I2143" s="8">
        <v>0</v>
      </c>
      <c r="J2143" s="7">
        <v>15999.94</v>
      </c>
      <c r="K2143" s="7">
        <v>68.709999999999994</v>
      </c>
      <c r="L2143" s="7">
        <v>11474.57</v>
      </c>
      <c r="M2143" s="7">
        <v>638.92999999999995</v>
      </c>
    </row>
    <row r="2144" spans="2:13" x14ac:dyDescent="0.3">
      <c r="B2144" s="5">
        <v>45505</v>
      </c>
      <c r="C2144" s="4" t="s">
        <v>34</v>
      </c>
      <c r="D2144" s="4" t="s">
        <v>32</v>
      </c>
      <c r="E2144" s="4" t="s">
        <v>20</v>
      </c>
      <c r="F2144" s="4" t="s">
        <v>17</v>
      </c>
      <c r="G2144" s="6">
        <v>310</v>
      </c>
      <c r="H2144" s="7">
        <v>96</v>
      </c>
      <c r="I2144" s="8">
        <v>0.01</v>
      </c>
      <c r="J2144" s="7">
        <v>25849.13</v>
      </c>
      <c r="K2144" s="7">
        <v>68.430000000000007</v>
      </c>
      <c r="L2144" s="7">
        <v>21213.3</v>
      </c>
      <c r="M2144" s="7">
        <v>509.89</v>
      </c>
    </row>
    <row r="2145" spans="2:13" x14ac:dyDescent="0.3">
      <c r="B2145" s="5">
        <v>45505</v>
      </c>
      <c r="C2145" s="4" t="s">
        <v>34</v>
      </c>
      <c r="D2145" s="4" t="s">
        <v>32</v>
      </c>
      <c r="E2145" s="4" t="s">
        <v>20</v>
      </c>
      <c r="F2145" s="4" t="s">
        <v>18</v>
      </c>
      <c r="G2145" s="6">
        <v>115</v>
      </c>
      <c r="H2145" s="7">
        <v>96</v>
      </c>
      <c r="I2145" s="8">
        <v>0.03</v>
      </c>
      <c r="J2145" s="7">
        <v>9375.81</v>
      </c>
      <c r="K2145" s="7">
        <v>68.709999999999994</v>
      </c>
      <c r="L2145" s="7">
        <v>7901.65</v>
      </c>
      <c r="M2145" s="7">
        <v>393.35</v>
      </c>
    </row>
    <row r="2146" spans="2:13" x14ac:dyDescent="0.3">
      <c r="B2146" s="5">
        <v>45505</v>
      </c>
      <c r="C2146" s="4" t="s">
        <v>34</v>
      </c>
      <c r="D2146" s="4" t="s">
        <v>32</v>
      </c>
      <c r="E2146" s="4" t="s">
        <v>20</v>
      </c>
      <c r="F2146" s="4" t="s">
        <v>19</v>
      </c>
      <c r="G2146" s="6">
        <v>117</v>
      </c>
      <c r="H2146" s="7">
        <v>96</v>
      </c>
      <c r="I2146" s="8">
        <v>0</v>
      </c>
      <c r="J2146" s="7">
        <v>9894.0400000000009</v>
      </c>
      <c r="K2146" s="7">
        <v>68.430000000000007</v>
      </c>
      <c r="L2146" s="7">
        <v>8006.31</v>
      </c>
      <c r="M2146" s="7">
        <v>445.81</v>
      </c>
    </row>
    <row r="2147" spans="2:13" x14ac:dyDescent="0.3">
      <c r="B2147" s="5">
        <v>45505</v>
      </c>
      <c r="C2147" s="4" t="s">
        <v>34</v>
      </c>
      <c r="D2147" s="4" t="s">
        <v>32</v>
      </c>
      <c r="E2147" s="4" t="s">
        <v>21</v>
      </c>
      <c r="F2147" s="4" t="s">
        <v>17</v>
      </c>
      <c r="G2147" s="6">
        <v>195</v>
      </c>
      <c r="H2147" s="7">
        <v>96</v>
      </c>
      <c r="I2147" s="8">
        <v>0</v>
      </c>
      <c r="J2147" s="7">
        <v>17712.86</v>
      </c>
      <c r="K2147" s="7">
        <v>68.569999999999993</v>
      </c>
      <c r="L2147" s="7">
        <v>13371.15</v>
      </c>
      <c r="M2147" s="7">
        <v>307.94</v>
      </c>
    </row>
    <row r="2148" spans="2:13" x14ac:dyDescent="0.3">
      <c r="B2148" s="5">
        <v>45505</v>
      </c>
      <c r="C2148" s="4" t="s">
        <v>34</v>
      </c>
      <c r="D2148" s="4" t="s">
        <v>32</v>
      </c>
      <c r="E2148" s="4" t="s">
        <v>21</v>
      </c>
      <c r="F2148" s="4" t="s">
        <v>18</v>
      </c>
      <c r="G2148" s="6">
        <v>66</v>
      </c>
      <c r="H2148" s="7">
        <v>96</v>
      </c>
      <c r="I2148" s="8">
        <v>0.01</v>
      </c>
      <c r="J2148" s="7">
        <v>5905.2</v>
      </c>
      <c r="K2148" s="7">
        <v>68.849999999999994</v>
      </c>
      <c r="L2148" s="7">
        <v>4544.1000000000004</v>
      </c>
      <c r="M2148" s="7">
        <v>230.23</v>
      </c>
    </row>
    <row r="2149" spans="2:13" x14ac:dyDescent="0.3">
      <c r="B2149" s="5">
        <v>45505</v>
      </c>
      <c r="C2149" s="4" t="s">
        <v>34</v>
      </c>
      <c r="D2149" s="4" t="s">
        <v>32</v>
      </c>
      <c r="E2149" s="4" t="s">
        <v>21</v>
      </c>
      <c r="F2149" s="4" t="s">
        <v>19</v>
      </c>
      <c r="G2149" s="6">
        <v>67</v>
      </c>
      <c r="H2149" s="7">
        <v>96</v>
      </c>
      <c r="I2149" s="8">
        <v>0.01</v>
      </c>
      <c r="J2149" s="7">
        <v>6061.56</v>
      </c>
      <c r="K2149" s="7">
        <v>68.709999999999994</v>
      </c>
      <c r="L2149" s="7">
        <v>4603.57</v>
      </c>
      <c r="M2149" s="7">
        <v>269.14</v>
      </c>
    </row>
    <row r="2150" spans="2:13" x14ac:dyDescent="0.3">
      <c r="B2150" s="5">
        <v>45505</v>
      </c>
      <c r="C2150" s="4" t="s">
        <v>34</v>
      </c>
      <c r="D2150" s="4" t="s">
        <v>32</v>
      </c>
      <c r="E2150" s="4" t="s">
        <v>22</v>
      </c>
      <c r="F2150" s="4" t="s">
        <v>17</v>
      </c>
      <c r="G2150" s="6">
        <v>84</v>
      </c>
      <c r="H2150" s="7">
        <v>96</v>
      </c>
      <c r="I2150" s="8">
        <v>0.01</v>
      </c>
      <c r="J2150" s="7">
        <v>8986.4</v>
      </c>
      <c r="K2150" s="7">
        <v>68.569999999999993</v>
      </c>
      <c r="L2150" s="7">
        <v>5759.88</v>
      </c>
      <c r="M2150" s="7">
        <v>842.46</v>
      </c>
    </row>
    <row r="2151" spans="2:13" x14ac:dyDescent="0.3">
      <c r="B2151" s="5">
        <v>45505</v>
      </c>
      <c r="C2151" s="4" t="s">
        <v>34</v>
      </c>
      <c r="D2151" s="4" t="s">
        <v>32</v>
      </c>
      <c r="E2151" s="4" t="s">
        <v>22</v>
      </c>
      <c r="F2151" s="4" t="s">
        <v>18</v>
      </c>
      <c r="G2151" s="6">
        <v>29</v>
      </c>
      <c r="H2151" s="7">
        <v>96</v>
      </c>
      <c r="I2151" s="8">
        <v>0.01</v>
      </c>
      <c r="J2151" s="7">
        <v>3059.02</v>
      </c>
      <c r="K2151" s="7">
        <v>68.569999999999993</v>
      </c>
      <c r="L2151" s="7">
        <v>1988.53</v>
      </c>
      <c r="M2151" s="7">
        <v>354.76</v>
      </c>
    </row>
    <row r="2152" spans="2:13" x14ac:dyDescent="0.3">
      <c r="B2152" s="5">
        <v>45505</v>
      </c>
      <c r="C2152" s="4" t="s">
        <v>34</v>
      </c>
      <c r="D2152" s="4" t="s">
        <v>32</v>
      </c>
      <c r="E2152" s="4" t="s">
        <v>22</v>
      </c>
      <c r="F2152" s="4" t="s">
        <v>19</v>
      </c>
      <c r="G2152" s="6">
        <v>30</v>
      </c>
      <c r="H2152" s="7">
        <v>96</v>
      </c>
      <c r="I2152" s="8">
        <v>0.01</v>
      </c>
      <c r="J2152" s="7">
        <v>3190.03</v>
      </c>
      <c r="K2152" s="7">
        <v>68.569999999999993</v>
      </c>
      <c r="L2152" s="7">
        <v>2057.1</v>
      </c>
      <c r="M2152" s="7">
        <v>369.77</v>
      </c>
    </row>
    <row r="2153" spans="2:13" x14ac:dyDescent="0.3">
      <c r="B2153" s="5">
        <v>45505</v>
      </c>
      <c r="C2153" s="4" t="s">
        <v>35</v>
      </c>
      <c r="D2153" s="4" t="s">
        <v>32</v>
      </c>
      <c r="E2153" s="4" t="s">
        <v>16</v>
      </c>
      <c r="F2153" s="4" t="s">
        <v>17</v>
      </c>
      <c r="G2153" s="6">
        <v>110</v>
      </c>
      <c r="H2153" s="7">
        <v>188</v>
      </c>
      <c r="I2153" s="8">
        <v>0.01</v>
      </c>
      <c r="J2153" s="7">
        <v>20555.36</v>
      </c>
      <c r="K2153" s="7">
        <v>131.21</v>
      </c>
      <c r="L2153" s="7">
        <v>14433.1</v>
      </c>
      <c r="M2153" s="7">
        <v>178.64</v>
      </c>
    </row>
    <row r="2154" spans="2:13" x14ac:dyDescent="0.3">
      <c r="B2154" s="5">
        <v>45505</v>
      </c>
      <c r="C2154" s="4" t="s">
        <v>35</v>
      </c>
      <c r="D2154" s="4" t="s">
        <v>32</v>
      </c>
      <c r="E2154" s="4" t="s">
        <v>16</v>
      </c>
      <c r="F2154" s="4" t="s">
        <v>18</v>
      </c>
      <c r="G2154" s="6">
        <v>40</v>
      </c>
      <c r="H2154" s="7">
        <v>188</v>
      </c>
      <c r="I2154" s="8">
        <v>0</v>
      </c>
      <c r="J2154" s="7">
        <v>7520</v>
      </c>
      <c r="K2154" s="7">
        <v>131.47</v>
      </c>
      <c r="L2154" s="7">
        <v>5258.8</v>
      </c>
      <c r="M2154" s="7">
        <v>133.28</v>
      </c>
    </row>
    <row r="2155" spans="2:13" x14ac:dyDescent="0.3">
      <c r="B2155" s="5">
        <v>45505</v>
      </c>
      <c r="C2155" s="4" t="s">
        <v>35</v>
      </c>
      <c r="D2155" s="4" t="s">
        <v>32</v>
      </c>
      <c r="E2155" s="4" t="s">
        <v>16</v>
      </c>
      <c r="F2155" s="4" t="s">
        <v>19</v>
      </c>
      <c r="G2155" s="6">
        <v>41</v>
      </c>
      <c r="H2155" s="7">
        <v>188</v>
      </c>
      <c r="I2155" s="8">
        <v>0.01</v>
      </c>
      <c r="J2155" s="7">
        <v>7592.58</v>
      </c>
      <c r="K2155" s="7">
        <v>131.34</v>
      </c>
      <c r="L2155" s="7">
        <v>5384.94</v>
      </c>
      <c r="M2155" s="7">
        <v>162.13999999999999</v>
      </c>
    </row>
    <row r="2156" spans="2:13" x14ac:dyDescent="0.3">
      <c r="B2156" s="5">
        <v>45505</v>
      </c>
      <c r="C2156" s="4" t="s">
        <v>35</v>
      </c>
      <c r="D2156" s="4" t="s">
        <v>32</v>
      </c>
      <c r="E2156" s="4" t="s">
        <v>20</v>
      </c>
      <c r="F2156" s="4" t="s">
        <v>17</v>
      </c>
      <c r="G2156" s="6">
        <v>72</v>
      </c>
      <c r="H2156" s="7">
        <v>188</v>
      </c>
      <c r="I2156" s="8">
        <v>0.03</v>
      </c>
      <c r="J2156" s="7">
        <v>11495.56</v>
      </c>
      <c r="K2156" s="7">
        <v>131.34</v>
      </c>
      <c r="L2156" s="7">
        <v>9456.48</v>
      </c>
      <c r="M2156" s="7">
        <v>116.93</v>
      </c>
    </row>
    <row r="2157" spans="2:13" x14ac:dyDescent="0.3">
      <c r="B2157" s="5">
        <v>45505</v>
      </c>
      <c r="C2157" s="4" t="s">
        <v>35</v>
      </c>
      <c r="D2157" s="4" t="s">
        <v>32</v>
      </c>
      <c r="E2157" s="4" t="s">
        <v>20</v>
      </c>
      <c r="F2157" s="4" t="s">
        <v>18</v>
      </c>
      <c r="G2157" s="6">
        <v>28</v>
      </c>
      <c r="H2157" s="7">
        <v>188</v>
      </c>
      <c r="I2157" s="8">
        <v>0.02</v>
      </c>
      <c r="J2157" s="7">
        <v>4525.97</v>
      </c>
      <c r="K2157" s="7">
        <v>131.99</v>
      </c>
      <c r="L2157" s="7">
        <v>3695.72</v>
      </c>
      <c r="M2157" s="7">
        <v>94.15</v>
      </c>
    </row>
    <row r="2158" spans="2:13" x14ac:dyDescent="0.3">
      <c r="B2158" s="5">
        <v>45505</v>
      </c>
      <c r="C2158" s="4" t="s">
        <v>35</v>
      </c>
      <c r="D2158" s="4" t="s">
        <v>32</v>
      </c>
      <c r="E2158" s="4" t="s">
        <v>20</v>
      </c>
      <c r="F2158" s="4" t="s">
        <v>19</v>
      </c>
      <c r="G2158" s="6">
        <v>26</v>
      </c>
      <c r="H2158" s="7">
        <v>188</v>
      </c>
      <c r="I2158" s="8">
        <v>0.01</v>
      </c>
      <c r="J2158" s="7">
        <v>4224.25</v>
      </c>
      <c r="K2158" s="7">
        <v>131.6</v>
      </c>
      <c r="L2158" s="7">
        <v>3421.6</v>
      </c>
      <c r="M2158" s="7">
        <v>100.28</v>
      </c>
    </row>
    <row r="2159" spans="2:13" x14ac:dyDescent="0.3">
      <c r="B2159" s="5">
        <v>45505</v>
      </c>
      <c r="C2159" s="4" t="s">
        <v>35</v>
      </c>
      <c r="D2159" s="4" t="s">
        <v>32</v>
      </c>
      <c r="E2159" s="4" t="s">
        <v>21</v>
      </c>
      <c r="F2159" s="4" t="s">
        <v>17</v>
      </c>
      <c r="G2159" s="6">
        <v>43</v>
      </c>
      <c r="H2159" s="7">
        <v>188</v>
      </c>
      <c r="I2159" s="8">
        <v>0</v>
      </c>
      <c r="J2159" s="7">
        <v>7626.13</v>
      </c>
      <c r="K2159" s="7">
        <v>131.99</v>
      </c>
      <c r="L2159" s="7">
        <v>5675.57</v>
      </c>
      <c r="M2159" s="7">
        <v>70.239999999999995</v>
      </c>
    </row>
    <row r="2160" spans="2:13" x14ac:dyDescent="0.3">
      <c r="B2160" s="5">
        <v>45505</v>
      </c>
      <c r="C2160" s="4" t="s">
        <v>35</v>
      </c>
      <c r="D2160" s="4" t="s">
        <v>32</v>
      </c>
      <c r="E2160" s="4" t="s">
        <v>21</v>
      </c>
      <c r="F2160" s="4" t="s">
        <v>18</v>
      </c>
      <c r="G2160" s="6">
        <v>16</v>
      </c>
      <c r="H2160" s="7">
        <v>188</v>
      </c>
      <c r="I2160" s="8">
        <v>0.01</v>
      </c>
      <c r="J2160" s="7">
        <v>2834.78</v>
      </c>
      <c r="K2160" s="7">
        <v>131.99</v>
      </c>
      <c r="L2160" s="7">
        <v>2111.84</v>
      </c>
      <c r="M2160" s="7">
        <v>54.84</v>
      </c>
    </row>
    <row r="2161" spans="2:13" x14ac:dyDescent="0.3">
      <c r="B2161" s="5">
        <v>45505</v>
      </c>
      <c r="C2161" s="4" t="s">
        <v>35</v>
      </c>
      <c r="D2161" s="4" t="s">
        <v>32</v>
      </c>
      <c r="E2161" s="4" t="s">
        <v>21</v>
      </c>
      <c r="F2161" s="4" t="s">
        <v>19</v>
      </c>
      <c r="G2161" s="6">
        <v>16</v>
      </c>
      <c r="H2161" s="7">
        <v>188</v>
      </c>
      <c r="I2161" s="8">
        <v>0.01</v>
      </c>
      <c r="J2161" s="7">
        <v>2846.11</v>
      </c>
      <c r="K2161" s="7">
        <v>131.6</v>
      </c>
      <c r="L2161" s="7">
        <v>2105.6</v>
      </c>
      <c r="M2161" s="7">
        <v>60.72</v>
      </c>
    </row>
    <row r="2162" spans="2:13" x14ac:dyDescent="0.3">
      <c r="B2162" s="5">
        <v>45505</v>
      </c>
      <c r="C2162" s="4" t="s">
        <v>35</v>
      </c>
      <c r="D2162" s="4" t="s">
        <v>32</v>
      </c>
      <c r="E2162" s="4" t="s">
        <v>22</v>
      </c>
      <c r="F2162" s="4" t="s">
        <v>17</v>
      </c>
      <c r="G2162" s="6">
        <v>20</v>
      </c>
      <c r="H2162" s="7">
        <v>188</v>
      </c>
      <c r="I2162" s="8">
        <v>0.01</v>
      </c>
      <c r="J2162" s="7">
        <v>4156.33</v>
      </c>
      <c r="K2162" s="7">
        <v>131.72999999999999</v>
      </c>
      <c r="L2162" s="7">
        <v>2634.6</v>
      </c>
      <c r="M2162" s="7">
        <v>199.98</v>
      </c>
    </row>
    <row r="2163" spans="2:13" x14ac:dyDescent="0.3">
      <c r="B2163" s="5">
        <v>45505</v>
      </c>
      <c r="C2163" s="4" t="s">
        <v>35</v>
      </c>
      <c r="D2163" s="4" t="s">
        <v>32</v>
      </c>
      <c r="E2163" s="4" t="s">
        <v>22</v>
      </c>
      <c r="F2163" s="4" t="s">
        <v>18</v>
      </c>
      <c r="G2163" s="6">
        <v>7</v>
      </c>
      <c r="H2163" s="7">
        <v>188</v>
      </c>
      <c r="I2163" s="8">
        <v>0</v>
      </c>
      <c r="J2163" s="7">
        <v>1473.91</v>
      </c>
      <c r="K2163" s="7">
        <v>131.99</v>
      </c>
      <c r="L2163" s="7">
        <v>923.93</v>
      </c>
      <c r="M2163" s="7">
        <v>81.72</v>
      </c>
    </row>
    <row r="2164" spans="2:13" x14ac:dyDescent="0.3">
      <c r="B2164" s="5">
        <v>45505</v>
      </c>
      <c r="C2164" s="4" t="s">
        <v>35</v>
      </c>
      <c r="D2164" s="4" t="s">
        <v>32</v>
      </c>
      <c r="E2164" s="4" t="s">
        <v>22</v>
      </c>
      <c r="F2164" s="4" t="s">
        <v>19</v>
      </c>
      <c r="G2164" s="6">
        <v>7</v>
      </c>
      <c r="H2164" s="7">
        <v>188</v>
      </c>
      <c r="I2164" s="8">
        <v>0.01</v>
      </c>
      <c r="J2164" s="7">
        <v>1465.04</v>
      </c>
      <c r="K2164" s="7">
        <v>131.6</v>
      </c>
      <c r="L2164" s="7">
        <v>921.2</v>
      </c>
      <c r="M2164" s="7">
        <v>85.15</v>
      </c>
    </row>
    <row r="2165" spans="2:13" x14ac:dyDescent="0.3">
      <c r="B2165" s="5">
        <v>45505</v>
      </c>
      <c r="C2165" s="4" t="s">
        <v>36</v>
      </c>
      <c r="D2165" s="4" t="s">
        <v>37</v>
      </c>
      <c r="E2165" s="4" t="s">
        <v>16</v>
      </c>
      <c r="F2165" s="4" t="s">
        <v>17</v>
      </c>
      <c r="G2165" s="6">
        <v>315</v>
      </c>
      <c r="H2165" s="7">
        <v>176</v>
      </c>
      <c r="I2165" s="8">
        <v>0</v>
      </c>
      <c r="J2165" s="7">
        <v>55218.239999999998</v>
      </c>
      <c r="K2165" s="7">
        <v>133.28</v>
      </c>
      <c r="L2165" s="7">
        <v>41983.199999999997</v>
      </c>
      <c r="M2165" s="7">
        <v>511.06</v>
      </c>
    </row>
    <row r="2166" spans="2:13" x14ac:dyDescent="0.3">
      <c r="B2166" s="5">
        <v>45505</v>
      </c>
      <c r="C2166" s="4" t="s">
        <v>36</v>
      </c>
      <c r="D2166" s="4" t="s">
        <v>37</v>
      </c>
      <c r="E2166" s="4" t="s">
        <v>16</v>
      </c>
      <c r="F2166" s="4" t="s">
        <v>18</v>
      </c>
      <c r="G2166" s="6">
        <v>116</v>
      </c>
      <c r="H2166" s="7">
        <v>176</v>
      </c>
      <c r="I2166" s="8">
        <v>0.01</v>
      </c>
      <c r="J2166" s="7">
        <v>20191.419999999998</v>
      </c>
      <c r="K2166" s="7">
        <v>132.47999999999999</v>
      </c>
      <c r="L2166" s="7">
        <v>15367.68</v>
      </c>
      <c r="M2166" s="7">
        <v>383.36</v>
      </c>
    </row>
    <row r="2167" spans="2:13" x14ac:dyDescent="0.3">
      <c r="B2167" s="5">
        <v>45505</v>
      </c>
      <c r="C2167" s="4" t="s">
        <v>36</v>
      </c>
      <c r="D2167" s="4" t="s">
        <v>37</v>
      </c>
      <c r="E2167" s="4" t="s">
        <v>16</v>
      </c>
      <c r="F2167" s="4" t="s">
        <v>19</v>
      </c>
      <c r="G2167" s="6">
        <v>112</v>
      </c>
      <c r="H2167" s="7">
        <v>176</v>
      </c>
      <c r="I2167" s="8">
        <v>0.01</v>
      </c>
      <c r="J2167" s="7">
        <v>19593.59</v>
      </c>
      <c r="K2167" s="7">
        <v>132.61000000000001</v>
      </c>
      <c r="L2167" s="7">
        <v>14852.32</v>
      </c>
      <c r="M2167" s="7">
        <v>446.85</v>
      </c>
    </row>
    <row r="2168" spans="2:13" x14ac:dyDescent="0.3">
      <c r="B2168" s="5">
        <v>45505</v>
      </c>
      <c r="C2168" s="4" t="s">
        <v>36</v>
      </c>
      <c r="D2168" s="4" t="s">
        <v>37</v>
      </c>
      <c r="E2168" s="4" t="s">
        <v>20</v>
      </c>
      <c r="F2168" s="4" t="s">
        <v>17</v>
      </c>
      <c r="G2168" s="6">
        <v>205</v>
      </c>
      <c r="H2168" s="7">
        <v>176</v>
      </c>
      <c r="I2168" s="8">
        <v>0</v>
      </c>
      <c r="J2168" s="7">
        <v>31686.9</v>
      </c>
      <c r="K2168" s="7">
        <v>132.75</v>
      </c>
      <c r="L2168" s="7">
        <v>27213.75</v>
      </c>
      <c r="M2168" s="7">
        <v>335.54</v>
      </c>
    </row>
    <row r="2169" spans="2:13" x14ac:dyDescent="0.3">
      <c r="B2169" s="5">
        <v>45505</v>
      </c>
      <c r="C2169" s="4" t="s">
        <v>36</v>
      </c>
      <c r="D2169" s="4" t="s">
        <v>37</v>
      </c>
      <c r="E2169" s="4" t="s">
        <v>20</v>
      </c>
      <c r="F2169" s="4" t="s">
        <v>18</v>
      </c>
      <c r="G2169" s="6">
        <v>76</v>
      </c>
      <c r="H2169" s="7">
        <v>176</v>
      </c>
      <c r="I2169" s="8">
        <v>0.02</v>
      </c>
      <c r="J2169" s="7">
        <v>11593.68</v>
      </c>
      <c r="K2169" s="7">
        <v>132.47999999999999</v>
      </c>
      <c r="L2169" s="7">
        <v>10068.48</v>
      </c>
      <c r="M2169" s="7">
        <v>256.85000000000002</v>
      </c>
    </row>
    <row r="2170" spans="2:13" x14ac:dyDescent="0.3">
      <c r="B2170" s="5">
        <v>45505</v>
      </c>
      <c r="C2170" s="4" t="s">
        <v>36</v>
      </c>
      <c r="D2170" s="4" t="s">
        <v>37</v>
      </c>
      <c r="E2170" s="4" t="s">
        <v>20</v>
      </c>
      <c r="F2170" s="4" t="s">
        <v>19</v>
      </c>
      <c r="G2170" s="6">
        <v>80</v>
      </c>
      <c r="H2170" s="7">
        <v>176</v>
      </c>
      <c r="I2170" s="8">
        <v>0.02</v>
      </c>
      <c r="J2170" s="7">
        <v>12191.71</v>
      </c>
      <c r="K2170" s="7">
        <v>132.47999999999999</v>
      </c>
      <c r="L2170" s="7">
        <v>10598.4</v>
      </c>
      <c r="M2170" s="7">
        <v>311.06</v>
      </c>
    </row>
    <row r="2171" spans="2:13" x14ac:dyDescent="0.3">
      <c r="B2171" s="5">
        <v>45505</v>
      </c>
      <c r="C2171" s="4" t="s">
        <v>36</v>
      </c>
      <c r="D2171" s="4" t="s">
        <v>37</v>
      </c>
      <c r="E2171" s="4" t="s">
        <v>21</v>
      </c>
      <c r="F2171" s="4" t="s">
        <v>17</v>
      </c>
      <c r="G2171" s="6">
        <v>126</v>
      </c>
      <c r="H2171" s="7">
        <v>176</v>
      </c>
      <c r="I2171" s="8">
        <v>0.01</v>
      </c>
      <c r="J2171" s="7">
        <v>20919.349999999999</v>
      </c>
      <c r="K2171" s="7">
        <v>133.15</v>
      </c>
      <c r="L2171" s="7">
        <v>16776.900000000001</v>
      </c>
      <c r="M2171" s="7">
        <v>207.04</v>
      </c>
    </row>
    <row r="2172" spans="2:13" x14ac:dyDescent="0.3">
      <c r="B2172" s="5">
        <v>45505</v>
      </c>
      <c r="C2172" s="4" t="s">
        <v>36</v>
      </c>
      <c r="D2172" s="4" t="s">
        <v>37</v>
      </c>
      <c r="E2172" s="4" t="s">
        <v>21</v>
      </c>
      <c r="F2172" s="4" t="s">
        <v>18</v>
      </c>
      <c r="G2172" s="6">
        <v>48</v>
      </c>
      <c r="H2172" s="7">
        <v>176</v>
      </c>
      <c r="I2172" s="8">
        <v>0</v>
      </c>
      <c r="J2172" s="7">
        <v>8001.49</v>
      </c>
      <c r="K2172" s="7">
        <v>132.47999999999999</v>
      </c>
      <c r="L2172" s="7">
        <v>6359.04</v>
      </c>
      <c r="M2172" s="7">
        <v>163.69</v>
      </c>
    </row>
    <row r="2173" spans="2:13" x14ac:dyDescent="0.3">
      <c r="B2173" s="5">
        <v>45505</v>
      </c>
      <c r="C2173" s="4" t="s">
        <v>36</v>
      </c>
      <c r="D2173" s="4" t="s">
        <v>37</v>
      </c>
      <c r="E2173" s="4" t="s">
        <v>21</v>
      </c>
      <c r="F2173" s="4" t="s">
        <v>19</v>
      </c>
      <c r="G2173" s="6">
        <v>46</v>
      </c>
      <c r="H2173" s="7">
        <v>176</v>
      </c>
      <c r="I2173" s="8">
        <v>0</v>
      </c>
      <c r="J2173" s="7">
        <v>7660.44</v>
      </c>
      <c r="K2173" s="7">
        <v>133.01</v>
      </c>
      <c r="L2173" s="7">
        <v>6118.46</v>
      </c>
      <c r="M2173" s="7">
        <v>174.02</v>
      </c>
    </row>
    <row r="2174" spans="2:13" x14ac:dyDescent="0.3">
      <c r="B2174" s="5">
        <v>45505</v>
      </c>
      <c r="C2174" s="4" t="s">
        <v>36</v>
      </c>
      <c r="D2174" s="4" t="s">
        <v>37</v>
      </c>
      <c r="E2174" s="4" t="s">
        <v>22</v>
      </c>
      <c r="F2174" s="4" t="s">
        <v>17</v>
      </c>
      <c r="G2174" s="6">
        <v>57</v>
      </c>
      <c r="H2174" s="7">
        <v>176</v>
      </c>
      <c r="I2174" s="8">
        <v>0.01</v>
      </c>
      <c r="J2174" s="7">
        <v>11179.59</v>
      </c>
      <c r="K2174" s="7">
        <v>132.75</v>
      </c>
      <c r="L2174" s="7">
        <v>7566.75</v>
      </c>
      <c r="M2174" s="7">
        <v>592.97</v>
      </c>
    </row>
    <row r="2175" spans="2:13" x14ac:dyDescent="0.3">
      <c r="B2175" s="5">
        <v>45505</v>
      </c>
      <c r="C2175" s="4" t="s">
        <v>36</v>
      </c>
      <c r="D2175" s="4" t="s">
        <v>37</v>
      </c>
      <c r="E2175" s="4" t="s">
        <v>22</v>
      </c>
      <c r="F2175" s="4" t="s">
        <v>18</v>
      </c>
      <c r="G2175" s="6">
        <v>21</v>
      </c>
      <c r="H2175" s="7">
        <v>176</v>
      </c>
      <c r="I2175" s="8">
        <v>0.01</v>
      </c>
      <c r="J2175" s="7">
        <v>4118.82</v>
      </c>
      <c r="K2175" s="7">
        <v>133.28</v>
      </c>
      <c r="L2175" s="7">
        <v>2798.88</v>
      </c>
      <c r="M2175" s="7">
        <v>250.65</v>
      </c>
    </row>
    <row r="2176" spans="2:13" x14ac:dyDescent="0.3">
      <c r="B2176" s="5">
        <v>45505</v>
      </c>
      <c r="C2176" s="4" t="s">
        <v>36</v>
      </c>
      <c r="D2176" s="4" t="s">
        <v>37</v>
      </c>
      <c r="E2176" s="4" t="s">
        <v>22</v>
      </c>
      <c r="F2176" s="4" t="s">
        <v>19</v>
      </c>
      <c r="G2176" s="6">
        <v>21</v>
      </c>
      <c r="H2176" s="7">
        <v>176</v>
      </c>
      <c r="I2176" s="8">
        <v>0</v>
      </c>
      <c r="J2176" s="7">
        <v>4147.79</v>
      </c>
      <c r="K2176" s="7">
        <v>133.15</v>
      </c>
      <c r="L2176" s="7">
        <v>2796.15</v>
      </c>
      <c r="M2176" s="7">
        <v>266.13</v>
      </c>
    </row>
    <row r="2177" spans="2:13" x14ac:dyDescent="0.3">
      <c r="B2177" s="5">
        <v>45505</v>
      </c>
      <c r="C2177" s="4" t="s">
        <v>38</v>
      </c>
      <c r="D2177" s="4" t="s">
        <v>37</v>
      </c>
      <c r="E2177" s="4" t="s">
        <v>16</v>
      </c>
      <c r="F2177" s="4" t="s">
        <v>17</v>
      </c>
      <c r="G2177" s="6">
        <v>131</v>
      </c>
      <c r="H2177" s="7">
        <v>214</v>
      </c>
      <c r="I2177" s="8">
        <v>0.01</v>
      </c>
      <c r="J2177" s="7">
        <v>27977.51</v>
      </c>
      <c r="K2177" s="7">
        <v>160.02000000000001</v>
      </c>
      <c r="L2177" s="7">
        <v>20962.62</v>
      </c>
      <c r="M2177" s="7">
        <v>208.13</v>
      </c>
    </row>
    <row r="2178" spans="2:13" x14ac:dyDescent="0.3">
      <c r="B2178" s="5">
        <v>45505</v>
      </c>
      <c r="C2178" s="4" t="s">
        <v>38</v>
      </c>
      <c r="D2178" s="4" t="s">
        <v>37</v>
      </c>
      <c r="E2178" s="4" t="s">
        <v>16</v>
      </c>
      <c r="F2178" s="4" t="s">
        <v>18</v>
      </c>
      <c r="G2178" s="6">
        <v>48</v>
      </c>
      <c r="H2178" s="7">
        <v>214</v>
      </c>
      <c r="I2178" s="8">
        <v>0.01</v>
      </c>
      <c r="J2178" s="7">
        <v>10159.01</v>
      </c>
      <c r="K2178" s="7">
        <v>160.66</v>
      </c>
      <c r="L2178" s="7">
        <v>7711.68</v>
      </c>
      <c r="M2178" s="7">
        <v>164.18</v>
      </c>
    </row>
    <row r="2179" spans="2:13" x14ac:dyDescent="0.3">
      <c r="B2179" s="5">
        <v>45505</v>
      </c>
      <c r="C2179" s="4" t="s">
        <v>38</v>
      </c>
      <c r="D2179" s="4" t="s">
        <v>37</v>
      </c>
      <c r="E2179" s="4" t="s">
        <v>16</v>
      </c>
      <c r="F2179" s="4" t="s">
        <v>19</v>
      </c>
      <c r="G2179" s="6">
        <v>49</v>
      </c>
      <c r="H2179" s="7">
        <v>214</v>
      </c>
      <c r="I2179" s="8">
        <v>0</v>
      </c>
      <c r="J2179" s="7">
        <v>10464.94</v>
      </c>
      <c r="K2179" s="7">
        <v>160.97999999999999</v>
      </c>
      <c r="L2179" s="7">
        <v>7888.02</v>
      </c>
      <c r="M2179" s="7">
        <v>188.42</v>
      </c>
    </row>
    <row r="2180" spans="2:13" x14ac:dyDescent="0.3">
      <c r="B2180" s="5">
        <v>45505</v>
      </c>
      <c r="C2180" s="4" t="s">
        <v>38</v>
      </c>
      <c r="D2180" s="4" t="s">
        <v>37</v>
      </c>
      <c r="E2180" s="4" t="s">
        <v>20</v>
      </c>
      <c r="F2180" s="4" t="s">
        <v>17</v>
      </c>
      <c r="G2180" s="6">
        <v>95</v>
      </c>
      <c r="H2180" s="7">
        <v>214</v>
      </c>
      <c r="I2180" s="8">
        <v>0</v>
      </c>
      <c r="J2180" s="7">
        <v>17944</v>
      </c>
      <c r="K2180" s="7">
        <v>160.34</v>
      </c>
      <c r="L2180" s="7">
        <v>15232.3</v>
      </c>
      <c r="M2180" s="7">
        <v>156.26</v>
      </c>
    </row>
    <row r="2181" spans="2:13" x14ac:dyDescent="0.3">
      <c r="B2181" s="5">
        <v>45505</v>
      </c>
      <c r="C2181" s="4" t="s">
        <v>38</v>
      </c>
      <c r="D2181" s="4" t="s">
        <v>37</v>
      </c>
      <c r="E2181" s="4" t="s">
        <v>20</v>
      </c>
      <c r="F2181" s="4" t="s">
        <v>18</v>
      </c>
      <c r="G2181" s="6">
        <v>33</v>
      </c>
      <c r="H2181" s="7">
        <v>214</v>
      </c>
      <c r="I2181" s="8">
        <v>0.02</v>
      </c>
      <c r="J2181" s="7">
        <v>6102.31</v>
      </c>
      <c r="K2181" s="7">
        <v>160.18</v>
      </c>
      <c r="L2181" s="7">
        <v>5285.94</v>
      </c>
      <c r="M2181" s="7">
        <v>114.22</v>
      </c>
    </row>
    <row r="2182" spans="2:13" x14ac:dyDescent="0.3">
      <c r="B2182" s="5">
        <v>45505</v>
      </c>
      <c r="C2182" s="4" t="s">
        <v>38</v>
      </c>
      <c r="D2182" s="4" t="s">
        <v>37</v>
      </c>
      <c r="E2182" s="4" t="s">
        <v>20</v>
      </c>
      <c r="F2182" s="4" t="s">
        <v>19</v>
      </c>
      <c r="G2182" s="6">
        <v>34</v>
      </c>
      <c r="H2182" s="7">
        <v>214</v>
      </c>
      <c r="I2182" s="8">
        <v>0.03</v>
      </c>
      <c r="J2182" s="7">
        <v>6210.6</v>
      </c>
      <c r="K2182" s="7">
        <v>160.02000000000001</v>
      </c>
      <c r="L2182" s="7">
        <v>5440.68</v>
      </c>
      <c r="M2182" s="7">
        <v>135.38</v>
      </c>
    </row>
    <row r="2183" spans="2:13" x14ac:dyDescent="0.3">
      <c r="B2183" s="5">
        <v>45505</v>
      </c>
      <c r="C2183" s="4" t="s">
        <v>38</v>
      </c>
      <c r="D2183" s="4" t="s">
        <v>37</v>
      </c>
      <c r="E2183" s="4" t="s">
        <v>21</v>
      </c>
      <c r="F2183" s="4" t="s">
        <v>17</v>
      </c>
      <c r="G2183" s="6">
        <v>56</v>
      </c>
      <c r="H2183" s="7">
        <v>214</v>
      </c>
      <c r="I2183" s="8">
        <v>0.01</v>
      </c>
      <c r="J2183" s="7">
        <v>11248.31</v>
      </c>
      <c r="K2183" s="7">
        <v>160.66</v>
      </c>
      <c r="L2183" s="7">
        <v>8996.9599999999991</v>
      </c>
      <c r="M2183" s="7">
        <v>87</v>
      </c>
    </row>
    <row r="2184" spans="2:13" x14ac:dyDescent="0.3">
      <c r="B2184" s="5">
        <v>45505</v>
      </c>
      <c r="C2184" s="4" t="s">
        <v>38</v>
      </c>
      <c r="D2184" s="4" t="s">
        <v>37</v>
      </c>
      <c r="E2184" s="4" t="s">
        <v>21</v>
      </c>
      <c r="F2184" s="4" t="s">
        <v>18</v>
      </c>
      <c r="G2184" s="6">
        <v>19</v>
      </c>
      <c r="H2184" s="7">
        <v>214</v>
      </c>
      <c r="I2184" s="8">
        <v>0.01</v>
      </c>
      <c r="J2184" s="7">
        <v>3827.9</v>
      </c>
      <c r="K2184" s="7">
        <v>160.82</v>
      </c>
      <c r="L2184" s="7">
        <v>3055.58</v>
      </c>
      <c r="M2184" s="7">
        <v>66.09</v>
      </c>
    </row>
    <row r="2185" spans="2:13" x14ac:dyDescent="0.3">
      <c r="B2185" s="5">
        <v>45505</v>
      </c>
      <c r="C2185" s="4" t="s">
        <v>38</v>
      </c>
      <c r="D2185" s="4" t="s">
        <v>37</v>
      </c>
      <c r="E2185" s="4" t="s">
        <v>21</v>
      </c>
      <c r="F2185" s="4" t="s">
        <v>19</v>
      </c>
      <c r="G2185" s="6">
        <v>20</v>
      </c>
      <c r="H2185" s="7">
        <v>214</v>
      </c>
      <c r="I2185" s="8">
        <v>0</v>
      </c>
      <c r="J2185" s="7">
        <v>4057.84</v>
      </c>
      <c r="K2185" s="7">
        <v>160.82</v>
      </c>
      <c r="L2185" s="7">
        <v>3216.4</v>
      </c>
      <c r="M2185" s="7">
        <v>80.11</v>
      </c>
    </row>
    <row r="2186" spans="2:13" x14ac:dyDescent="0.3">
      <c r="B2186" s="5">
        <v>45505</v>
      </c>
      <c r="C2186" s="4" t="s">
        <v>38</v>
      </c>
      <c r="D2186" s="4" t="s">
        <v>37</v>
      </c>
      <c r="E2186" s="4" t="s">
        <v>22</v>
      </c>
      <c r="F2186" s="4" t="s">
        <v>17</v>
      </c>
      <c r="G2186" s="6">
        <v>24</v>
      </c>
      <c r="H2186" s="7">
        <v>214</v>
      </c>
      <c r="I2186" s="8">
        <v>0</v>
      </c>
      <c r="J2186" s="7">
        <v>5763.81</v>
      </c>
      <c r="K2186" s="7">
        <v>160.18</v>
      </c>
      <c r="L2186" s="7">
        <v>3844.32</v>
      </c>
      <c r="M2186" s="7">
        <v>247.25</v>
      </c>
    </row>
    <row r="2187" spans="2:13" x14ac:dyDescent="0.3">
      <c r="B2187" s="5">
        <v>45505</v>
      </c>
      <c r="C2187" s="4" t="s">
        <v>38</v>
      </c>
      <c r="D2187" s="4" t="s">
        <v>37</v>
      </c>
      <c r="E2187" s="4" t="s">
        <v>22</v>
      </c>
      <c r="F2187" s="4" t="s">
        <v>18</v>
      </c>
      <c r="G2187" s="6">
        <v>9</v>
      </c>
      <c r="H2187" s="7">
        <v>214</v>
      </c>
      <c r="I2187" s="8">
        <v>0.01</v>
      </c>
      <c r="J2187" s="7">
        <v>2139.88</v>
      </c>
      <c r="K2187" s="7">
        <v>160.82</v>
      </c>
      <c r="L2187" s="7">
        <v>1447.38</v>
      </c>
      <c r="M2187" s="7">
        <v>104.96</v>
      </c>
    </row>
    <row r="2188" spans="2:13" x14ac:dyDescent="0.3">
      <c r="B2188" s="5">
        <v>45505</v>
      </c>
      <c r="C2188" s="4" t="s">
        <v>38</v>
      </c>
      <c r="D2188" s="4" t="s">
        <v>37</v>
      </c>
      <c r="E2188" s="4" t="s">
        <v>22</v>
      </c>
      <c r="F2188" s="4" t="s">
        <v>19</v>
      </c>
      <c r="G2188" s="6">
        <v>9</v>
      </c>
      <c r="H2188" s="7">
        <v>214</v>
      </c>
      <c r="I2188" s="8">
        <v>0.01</v>
      </c>
      <c r="J2188" s="7">
        <v>2142.02</v>
      </c>
      <c r="K2188" s="7">
        <v>160.34</v>
      </c>
      <c r="L2188" s="7">
        <v>1443.06</v>
      </c>
      <c r="M2188" s="7">
        <v>113.16</v>
      </c>
    </row>
    <row r="2189" spans="2:13" x14ac:dyDescent="0.3">
      <c r="B2189" s="5">
        <v>45505</v>
      </c>
      <c r="C2189" s="4" t="s">
        <v>39</v>
      </c>
      <c r="D2189" s="4" t="s">
        <v>37</v>
      </c>
      <c r="E2189" s="4" t="s">
        <v>16</v>
      </c>
      <c r="F2189" s="4" t="s">
        <v>17</v>
      </c>
      <c r="G2189" s="6">
        <v>85</v>
      </c>
      <c r="H2189" s="7">
        <v>305</v>
      </c>
      <c r="I2189" s="8">
        <v>0.01</v>
      </c>
      <c r="J2189" s="7">
        <v>25743.06</v>
      </c>
      <c r="K2189" s="7">
        <v>227</v>
      </c>
      <c r="L2189" s="7">
        <v>19295</v>
      </c>
      <c r="M2189" s="7">
        <v>136.27000000000001</v>
      </c>
    </row>
    <row r="2190" spans="2:13" x14ac:dyDescent="0.3">
      <c r="B2190" s="5">
        <v>45505</v>
      </c>
      <c r="C2190" s="4" t="s">
        <v>39</v>
      </c>
      <c r="D2190" s="4" t="s">
        <v>37</v>
      </c>
      <c r="E2190" s="4" t="s">
        <v>16</v>
      </c>
      <c r="F2190" s="4" t="s">
        <v>18</v>
      </c>
      <c r="G2190" s="6">
        <v>31</v>
      </c>
      <c r="H2190" s="7">
        <v>305</v>
      </c>
      <c r="I2190" s="8">
        <v>0</v>
      </c>
      <c r="J2190" s="7">
        <v>9388.93</v>
      </c>
      <c r="K2190" s="7">
        <v>226.77</v>
      </c>
      <c r="L2190" s="7">
        <v>7029.87</v>
      </c>
      <c r="M2190" s="7">
        <v>107.3</v>
      </c>
    </row>
    <row r="2191" spans="2:13" x14ac:dyDescent="0.3">
      <c r="B2191" s="5">
        <v>45505</v>
      </c>
      <c r="C2191" s="4" t="s">
        <v>39</v>
      </c>
      <c r="D2191" s="4" t="s">
        <v>37</v>
      </c>
      <c r="E2191" s="4" t="s">
        <v>16</v>
      </c>
      <c r="F2191" s="4" t="s">
        <v>19</v>
      </c>
      <c r="G2191" s="6">
        <v>30</v>
      </c>
      <c r="H2191" s="7">
        <v>305</v>
      </c>
      <c r="I2191" s="8">
        <v>0.01</v>
      </c>
      <c r="J2191" s="7">
        <v>9021.9</v>
      </c>
      <c r="K2191" s="7">
        <v>227.22</v>
      </c>
      <c r="L2191" s="7">
        <v>6816.6</v>
      </c>
      <c r="M2191" s="7">
        <v>117.94</v>
      </c>
    </row>
    <row r="2192" spans="2:13" x14ac:dyDescent="0.3">
      <c r="B2192" s="5">
        <v>45505</v>
      </c>
      <c r="C2192" s="4" t="s">
        <v>39</v>
      </c>
      <c r="D2192" s="4" t="s">
        <v>37</v>
      </c>
      <c r="E2192" s="4" t="s">
        <v>20</v>
      </c>
      <c r="F2192" s="4" t="s">
        <v>17</v>
      </c>
      <c r="G2192" s="6">
        <v>58</v>
      </c>
      <c r="H2192" s="7">
        <v>305</v>
      </c>
      <c r="I2192" s="8">
        <v>0.02</v>
      </c>
      <c r="J2192" s="7">
        <v>15148.01</v>
      </c>
      <c r="K2192" s="7">
        <v>227.91</v>
      </c>
      <c r="L2192" s="7">
        <v>13218.78</v>
      </c>
      <c r="M2192" s="7">
        <v>91.5</v>
      </c>
    </row>
    <row r="2193" spans="2:13" x14ac:dyDescent="0.3">
      <c r="B2193" s="5">
        <v>45505</v>
      </c>
      <c r="C2193" s="4" t="s">
        <v>39</v>
      </c>
      <c r="D2193" s="4" t="s">
        <v>37</v>
      </c>
      <c r="E2193" s="4" t="s">
        <v>20</v>
      </c>
      <c r="F2193" s="4" t="s">
        <v>18</v>
      </c>
      <c r="G2193" s="6">
        <v>21</v>
      </c>
      <c r="H2193" s="7">
        <v>305</v>
      </c>
      <c r="I2193" s="8">
        <v>0.04</v>
      </c>
      <c r="J2193" s="7">
        <v>5455.22</v>
      </c>
      <c r="K2193" s="7">
        <v>227.91</v>
      </c>
      <c r="L2193" s="7">
        <v>4786.1099999999997</v>
      </c>
      <c r="M2193" s="7">
        <v>69.47</v>
      </c>
    </row>
    <row r="2194" spans="2:13" x14ac:dyDescent="0.3">
      <c r="B2194" s="5">
        <v>45505</v>
      </c>
      <c r="C2194" s="4" t="s">
        <v>39</v>
      </c>
      <c r="D2194" s="4" t="s">
        <v>37</v>
      </c>
      <c r="E2194" s="4" t="s">
        <v>20</v>
      </c>
      <c r="F2194" s="4" t="s">
        <v>19</v>
      </c>
      <c r="G2194" s="6">
        <v>20</v>
      </c>
      <c r="H2194" s="7">
        <v>305</v>
      </c>
      <c r="I2194" s="8">
        <v>0.02</v>
      </c>
      <c r="J2194" s="7">
        <v>5260.27</v>
      </c>
      <c r="K2194" s="7">
        <v>227.68</v>
      </c>
      <c r="L2194" s="7">
        <v>4553.6000000000004</v>
      </c>
      <c r="M2194" s="7">
        <v>76.28</v>
      </c>
    </row>
    <row r="2195" spans="2:13" x14ac:dyDescent="0.3">
      <c r="B2195" s="5">
        <v>45505</v>
      </c>
      <c r="C2195" s="4" t="s">
        <v>39</v>
      </c>
      <c r="D2195" s="4" t="s">
        <v>37</v>
      </c>
      <c r="E2195" s="4" t="s">
        <v>21</v>
      </c>
      <c r="F2195" s="4" t="s">
        <v>17</v>
      </c>
      <c r="G2195" s="6">
        <v>33</v>
      </c>
      <c r="H2195" s="7">
        <v>305</v>
      </c>
      <c r="I2195" s="8">
        <v>0.01</v>
      </c>
      <c r="J2195" s="7">
        <v>9418.57</v>
      </c>
      <c r="K2195" s="7">
        <v>227</v>
      </c>
      <c r="L2195" s="7">
        <v>7491</v>
      </c>
      <c r="M2195" s="7">
        <v>54.17</v>
      </c>
    </row>
    <row r="2196" spans="2:13" x14ac:dyDescent="0.3">
      <c r="B2196" s="5">
        <v>45505</v>
      </c>
      <c r="C2196" s="4" t="s">
        <v>39</v>
      </c>
      <c r="D2196" s="4" t="s">
        <v>37</v>
      </c>
      <c r="E2196" s="4" t="s">
        <v>21</v>
      </c>
      <c r="F2196" s="4" t="s">
        <v>18</v>
      </c>
      <c r="G2196" s="6">
        <v>13</v>
      </c>
      <c r="H2196" s="7">
        <v>305</v>
      </c>
      <c r="I2196" s="8">
        <v>0.01</v>
      </c>
      <c r="J2196" s="7">
        <v>3736.54</v>
      </c>
      <c r="K2196" s="7">
        <v>227.22</v>
      </c>
      <c r="L2196" s="7">
        <v>2953.86</v>
      </c>
      <c r="M2196" s="7">
        <v>44.95</v>
      </c>
    </row>
    <row r="2197" spans="2:13" x14ac:dyDescent="0.3">
      <c r="B2197" s="5">
        <v>45505</v>
      </c>
      <c r="C2197" s="4" t="s">
        <v>39</v>
      </c>
      <c r="D2197" s="4" t="s">
        <v>37</v>
      </c>
      <c r="E2197" s="4" t="s">
        <v>21</v>
      </c>
      <c r="F2197" s="4" t="s">
        <v>19</v>
      </c>
      <c r="G2197" s="6">
        <v>12</v>
      </c>
      <c r="H2197" s="7">
        <v>305</v>
      </c>
      <c r="I2197" s="8">
        <v>0.01</v>
      </c>
      <c r="J2197" s="7">
        <v>3418.07</v>
      </c>
      <c r="K2197" s="7">
        <v>227</v>
      </c>
      <c r="L2197" s="7">
        <v>2724</v>
      </c>
      <c r="M2197" s="7">
        <v>47.74</v>
      </c>
    </row>
    <row r="2198" spans="2:13" x14ac:dyDescent="0.3">
      <c r="B2198" s="5">
        <v>45505</v>
      </c>
      <c r="C2198" s="4" t="s">
        <v>39</v>
      </c>
      <c r="D2198" s="4" t="s">
        <v>37</v>
      </c>
      <c r="E2198" s="4" t="s">
        <v>22</v>
      </c>
      <c r="F2198" s="4" t="s">
        <v>17</v>
      </c>
      <c r="G2198" s="6">
        <v>15</v>
      </c>
      <c r="H2198" s="7">
        <v>305</v>
      </c>
      <c r="I2198" s="8">
        <v>0.01</v>
      </c>
      <c r="J2198" s="7">
        <v>5072.47</v>
      </c>
      <c r="K2198" s="7">
        <v>227.45</v>
      </c>
      <c r="L2198" s="7">
        <v>3411.75</v>
      </c>
      <c r="M2198" s="7">
        <v>153.77000000000001</v>
      </c>
    </row>
    <row r="2199" spans="2:13" x14ac:dyDescent="0.3">
      <c r="B2199" s="5">
        <v>45505</v>
      </c>
      <c r="C2199" s="4" t="s">
        <v>39</v>
      </c>
      <c r="D2199" s="4" t="s">
        <v>37</v>
      </c>
      <c r="E2199" s="4" t="s">
        <v>22</v>
      </c>
      <c r="F2199" s="4" t="s">
        <v>18</v>
      </c>
      <c r="G2199" s="6">
        <v>6</v>
      </c>
      <c r="H2199" s="7">
        <v>305</v>
      </c>
      <c r="I2199" s="8">
        <v>0.01</v>
      </c>
      <c r="J2199" s="7">
        <v>2035.16</v>
      </c>
      <c r="K2199" s="7">
        <v>227.91</v>
      </c>
      <c r="L2199" s="7">
        <v>1367.46</v>
      </c>
      <c r="M2199" s="7">
        <v>71.69</v>
      </c>
    </row>
    <row r="2200" spans="2:13" x14ac:dyDescent="0.3">
      <c r="B2200" s="5">
        <v>45505</v>
      </c>
      <c r="C2200" s="4" t="s">
        <v>39</v>
      </c>
      <c r="D2200" s="4" t="s">
        <v>37</v>
      </c>
      <c r="E2200" s="4" t="s">
        <v>22</v>
      </c>
      <c r="F2200" s="4" t="s">
        <v>19</v>
      </c>
      <c r="G2200" s="6">
        <v>5</v>
      </c>
      <c r="H2200" s="7">
        <v>305</v>
      </c>
      <c r="I2200" s="8">
        <v>0.01</v>
      </c>
      <c r="J2200" s="7">
        <v>1687.52</v>
      </c>
      <c r="K2200" s="7">
        <v>226.77</v>
      </c>
      <c r="L2200" s="7">
        <v>1133.8499999999999</v>
      </c>
      <c r="M2200" s="7">
        <v>61.63</v>
      </c>
    </row>
    <row r="2201" spans="2:13" x14ac:dyDescent="0.3">
      <c r="B2201" s="5">
        <v>45505</v>
      </c>
      <c r="C2201" s="4" t="s">
        <v>40</v>
      </c>
      <c r="D2201" s="4" t="s">
        <v>37</v>
      </c>
      <c r="E2201" s="4" t="s">
        <v>16</v>
      </c>
      <c r="F2201" s="4" t="s">
        <v>17</v>
      </c>
      <c r="G2201" s="6">
        <v>159</v>
      </c>
      <c r="H2201" s="7">
        <v>138</v>
      </c>
      <c r="I2201" s="8">
        <v>0.01</v>
      </c>
      <c r="J2201" s="7">
        <v>21656.45</v>
      </c>
      <c r="K2201" s="7">
        <v>103.6</v>
      </c>
      <c r="L2201" s="7">
        <v>16472.400000000001</v>
      </c>
      <c r="M2201" s="7">
        <v>255.16</v>
      </c>
    </row>
    <row r="2202" spans="2:13" x14ac:dyDescent="0.3">
      <c r="B2202" s="5">
        <v>45505</v>
      </c>
      <c r="C2202" s="4" t="s">
        <v>40</v>
      </c>
      <c r="D2202" s="4" t="s">
        <v>37</v>
      </c>
      <c r="E2202" s="4" t="s">
        <v>16</v>
      </c>
      <c r="F2202" s="4" t="s">
        <v>18</v>
      </c>
      <c r="G2202" s="6">
        <v>59</v>
      </c>
      <c r="H2202" s="7">
        <v>138</v>
      </c>
      <c r="I2202" s="8">
        <v>0.01</v>
      </c>
      <c r="J2202" s="7">
        <v>8044.52</v>
      </c>
      <c r="K2202" s="7">
        <v>103.6</v>
      </c>
      <c r="L2202" s="7">
        <v>6112.4</v>
      </c>
      <c r="M2202" s="7">
        <v>196.59</v>
      </c>
    </row>
    <row r="2203" spans="2:13" x14ac:dyDescent="0.3">
      <c r="B2203" s="5">
        <v>45505</v>
      </c>
      <c r="C2203" s="4" t="s">
        <v>40</v>
      </c>
      <c r="D2203" s="4" t="s">
        <v>37</v>
      </c>
      <c r="E2203" s="4" t="s">
        <v>16</v>
      </c>
      <c r="F2203" s="4" t="s">
        <v>19</v>
      </c>
      <c r="G2203" s="6">
        <v>57</v>
      </c>
      <c r="H2203" s="7">
        <v>138</v>
      </c>
      <c r="I2203" s="8">
        <v>0</v>
      </c>
      <c r="J2203" s="7">
        <v>7842.4</v>
      </c>
      <c r="K2203" s="7">
        <v>103.5</v>
      </c>
      <c r="L2203" s="7">
        <v>5899.5</v>
      </c>
      <c r="M2203" s="7">
        <v>221.41</v>
      </c>
    </row>
    <row r="2204" spans="2:13" x14ac:dyDescent="0.3">
      <c r="B2204" s="5">
        <v>45505</v>
      </c>
      <c r="C2204" s="4" t="s">
        <v>40</v>
      </c>
      <c r="D2204" s="4" t="s">
        <v>37</v>
      </c>
      <c r="E2204" s="4" t="s">
        <v>20</v>
      </c>
      <c r="F2204" s="4" t="s">
        <v>17</v>
      </c>
      <c r="G2204" s="6">
        <v>108</v>
      </c>
      <c r="H2204" s="7">
        <v>138</v>
      </c>
      <c r="I2204" s="8">
        <v>0.02</v>
      </c>
      <c r="J2204" s="7">
        <v>12905.2</v>
      </c>
      <c r="K2204" s="7">
        <v>103.81</v>
      </c>
      <c r="L2204" s="7">
        <v>11211.48</v>
      </c>
      <c r="M2204" s="7">
        <v>177.47</v>
      </c>
    </row>
    <row r="2205" spans="2:13" x14ac:dyDescent="0.3">
      <c r="B2205" s="5">
        <v>45505</v>
      </c>
      <c r="C2205" s="4" t="s">
        <v>40</v>
      </c>
      <c r="D2205" s="4" t="s">
        <v>37</v>
      </c>
      <c r="E2205" s="4" t="s">
        <v>20</v>
      </c>
      <c r="F2205" s="4" t="s">
        <v>18</v>
      </c>
      <c r="G2205" s="6">
        <v>39</v>
      </c>
      <c r="H2205" s="7">
        <v>138</v>
      </c>
      <c r="I2205" s="8">
        <v>0.01</v>
      </c>
      <c r="J2205" s="7">
        <v>4683.9399999999996</v>
      </c>
      <c r="K2205" s="7">
        <v>103.5</v>
      </c>
      <c r="L2205" s="7">
        <v>4036.5</v>
      </c>
      <c r="M2205" s="7">
        <v>134.85</v>
      </c>
    </row>
    <row r="2206" spans="2:13" x14ac:dyDescent="0.3">
      <c r="B2206" s="5">
        <v>45505</v>
      </c>
      <c r="C2206" s="4" t="s">
        <v>40</v>
      </c>
      <c r="D2206" s="4" t="s">
        <v>37</v>
      </c>
      <c r="E2206" s="4" t="s">
        <v>20</v>
      </c>
      <c r="F2206" s="4" t="s">
        <v>19</v>
      </c>
      <c r="G2206" s="6">
        <v>37</v>
      </c>
      <c r="H2206" s="7">
        <v>138</v>
      </c>
      <c r="I2206" s="8">
        <v>0.02</v>
      </c>
      <c r="J2206" s="7">
        <v>4439.07</v>
      </c>
      <c r="K2206" s="7">
        <v>103.6</v>
      </c>
      <c r="L2206" s="7">
        <v>3833.2</v>
      </c>
      <c r="M2206" s="7">
        <v>145.74</v>
      </c>
    </row>
    <row r="2207" spans="2:13" x14ac:dyDescent="0.3">
      <c r="B2207" s="5">
        <v>45505</v>
      </c>
      <c r="C2207" s="4" t="s">
        <v>40</v>
      </c>
      <c r="D2207" s="4" t="s">
        <v>37</v>
      </c>
      <c r="E2207" s="4" t="s">
        <v>21</v>
      </c>
      <c r="F2207" s="4" t="s">
        <v>17</v>
      </c>
      <c r="G2207" s="6">
        <v>66</v>
      </c>
      <c r="H2207" s="7">
        <v>138</v>
      </c>
      <c r="I2207" s="8">
        <v>0</v>
      </c>
      <c r="J2207" s="7">
        <v>8609.3700000000008</v>
      </c>
      <c r="K2207" s="7">
        <v>103.71</v>
      </c>
      <c r="L2207" s="7">
        <v>6844.86</v>
      </c>
      <c r="M2207" s="7">
        <v>106.76</v>
      </c>
    </row>
    <row r="2208" spans="2:13" x14ac:dyDescent="0.3">
      <c r="B2208" s="5">
        <v>45505</v>
      </c>
      <c r="C2208" s="4" t="s">
        <v>40</v>
      </c>
      <c r="D2208" s="4" t="s">
        <v>37</v>
      </c>
      <c r="E2208" s="4" t="s">
        <v>21</v>
      </c>
      <c r="F2208" s="4" t="s">
        <v>18</v>
      </c>
      <c r="G2208" s="6">
        <v>24</v>
      </c>
      <c r="H2208" s="7">
        <v>138</v>
      </c>
      <c r="I2208" s="8">
        <v>0.01</v>
      </c>
      <c r="J2208" s="7">
        <v>3089.91</v>
      </c>
      <c r="K2208" s="7">
        <v>103.71</v>
      </c>
      <c r="L2208" s="7">
        <v>2489.04</v>
      </c>
      <c r="M2208" s="7">
        <v>79.319999999999993</v>
      </c>
    </row>
    <row r="2209" spans="2:13" x14ac:dyDescent="0.3">
      <c r="B2209" s="5">
        <v>45505</v>
      </c>
      <c r="C2209" s="4" t="s">
        <v>40</v>
      </c>
      <c r="D2209" s="4" t="s">
        <v>37</v>
      </c>
      <c r="E2209" s="4" t="s">
        <v>21</v>
      </c>
      <c r="F2209" s="4" t="s">
        <v>19</v>
      </c>
      <c r="G2209" s="6">
        <v>23</v>
      </c>
      <c r="H2209" s="7">
        <v>138</v>
      </c>
      <c r="I2209" s="8">
        <v>0</v>
      </c>
      <c r="J2209" s="7">
        <v>2997.24</v>
      </c>
      <c r="K2209" s="7">
        <v>103.81</v>
      </c>
      <c r="L2209" s="7">
        <v>2387.63</v>
      </c>
      <c r="M2209" s="7">
        <v>90.78</v>
      </c>
    </row>
    <row r="2210" spans="2:13" x14ac:dyDescent="0.3">
      <c r="B2210" s="5">
        <v>45505</v>
      </c>
      <c r="C2210" s="4" t="s">
        <v>40</v>
      </c>
      <c r="D2210" s="4" t="s">
        <v>37</v>
      </c>
      <c r="E2210" s="4" t="s">
        <v>22</v>
      </c>
      <c r="F2210" s="4" t="s">
        <v>17</v>
      </c>
      <c r="G2210" s="6">
        <v>28</v>
      </c>
      <c r="H2210" s="7">
        <v>138</v>
      </c>
      <c r="I2210" s="8">
        <v>0</v>
      </c>
      <c r="J2210" s="7">
        <v>4301.75</v>
      </c>
      <c r="K2210" s="7">
        <v>103.71</v>
      </c>
      <c r="L2210" s="7">
        <v>2903.88</v>
      </c>
      <c r="M2210" s="7">
        <v>290.72000000000003</v>
      </c>
    </row>
    <row r="2211" spans="2:13" x14ac:dyDescent="0.3">
      <c r="B2211" s="5">
        <v>45505</v>
      </c>
      <c r="C2211" s="4" t="s">
        <v>40</v>
      </c>
      <c r="D2211" s="4" t="s">
        <v>37</v>
      </c>
      <c r="E2211" s="4" t="s">
        <v>22</v>
      </c>
      <c r="F2211" s="4" t="s">
        <v>18</v>
      </c>
      <c r="G2211" s="6">
        <v>10</v>
      </c>
      <c r="H2211" s="7">
        <v>138</v>
      </c>
      <c r="I2211" s="8">
        <v>0.01</v>
      </c>
      <c r="J2211" s="7">
        <v>1531.72</v>
      </c>
      <c r="K2211" s="7">
        <v>103.19</v>
      </c>
      <c r="L2211" s="7">
        <v>1031.9000000000001</v>
      </c>
      <c r="M2211" s="7">
        <v>118.88</v>
      </c>
    </row>
    <row r="2212" spans="2:13" x14ac:dyDescent="0.3">
      <c r="B2212" s="5">
        <v>45505</v>
      </c>
      <c r="C2212" s="4" t="s">
        <v>40</v>
      </c>
      <c r="D2212" s="4" t="s">
        <v>37</v>
      </c>
      <c r="E2212" s="4" t="s">
        <v>22</v>
      </c>
      <c r="F2212" s="4" t="s">
        <v>19</v>
      </c>
      <c r="G2212" s="6">
        <v>10</v>
      </c>
      <c r="H2212" s="7">
        <v>138</v>
      </c>
      <c r="I2212" s="8">
        <v>0.01</v>
      </c>
      <c r="J2212" s="7">
        <v>1528.58</v>
      </c>
      <c r="K2212" s="7">
        <v>103.29</v>
      </c>
      <c r="L2212" s="7">
        <v>1032.9000000000001</v>
      </c>
      <c r="M2212" s="7">
        <v>125.49</v>
      </c>
    </row>
    <row r="2213" spans="2:13" x14ac:dyDescent="0.3">
      <c r="B2213" s="5">
        <v>45505</v>
      </c>
      <c r="C2213" s="4" t="s">
        <v>41</v>
      </c>
      <c r="D2213" s="4" t="s">
        <v>42</v>
      </c>
      <c r="E2213" s="4" t="s">
        <v>16</v>
      </c>
      <c r="F2213" s="4" t="s">
        <v>17</v>
      </c>
      <c r="G2213" s="6">
        <v>163</v>
      </c>
      <c r="H2213" s="7">
        <v>188</v>
      </c>
      <c r="I2213" s="8">
        <v>0</v>
      </c>
      <c r="J2213" s="7">
        <v>30643.51</v>
      </c>
      <c r="K2213" s="7">
        <v>109.37</v>
      </c>
      <c r="L2213" s="7">
        <v>17827.310000000001</v>
      </c>
      <c r="M2213" s="7">
        <v>261.32</v>
      </c>
    </row>
    <row r="2214" spans="2:13" x14ac:dyDescent="0.3">
      <c r="B2214" s="5">
        <v>45505</v>
      </c>
      <c r="C2214" s="4" t="s">
        <v>41</v>
      </c>
      <c r="D2214" s="4" t="s">
        <v>42</v>
      </c>
      <c r="E2214" s="4" t="s">
        <v>16</v>
      </c>
      <c r="F2214" s="4" t="s">
        <v>18</v>
      </c>
      <c r="G2214" s="6">
        <v>56</v>
      </c>
      <c r="H2214" s="7">
        <v>188</v>
      </c>
      <c r="I2214" s="8">
        <v>0.01</v>
      </c>
      <c r="J2214" s="7">
        <v>10360.06</v>
      </c>
      <c r="K2214" s="7">
        <v>108.93</v>
      </c>
      <c r="L2214" s="7">
        <v>6100.08</v>
      </c>
      <c r="M2214" s="7">
        <v>194.4</v>
      </c>
    </row>
    <row r="2215" spans="2:13" x14ac:dyDescent="0.3">
      <c r="B2215" s="5">
        <v>45505</v>
      </c>
      <c r="C2215" s="4" t="s">
        <v>41</v>
      </c>
      <c r="D2215" s="4" t="s">
        <v>42</v>
      </c>
      <c r="E2215" s="4" t="s">
        <v>16</v>
      </c>
      <c r="F2215" s="4" t="s">
        <v>19</v>
      </c>
      <c r="G2215" s="6">
        <v>55</v>
      </c>
      <c r="H2215" s="7">
        <v>188</v>
      </c>
      <c r="I2215" s="8">
        <v>0.01</v>
      </c>
      <c r="J2215" s="7">
        <v>10174.719999999999</v>
      </c>
      <c r="K2215" s="7">
        <v>109.26</v>
      </c>
      <c r="L2215" s="7">
        <v>6009.3</v>
      </c>
      <c r="M2215" s="7">
        <v>219.43</v>
      </c>
    </row>
    <row r="2216" spans="2:13" x14ac:dyDescent="0.3">
      <c r="B2216" s="5">
        <v>45505</v>
      </c>
      <c r="C2216" s="4" t="s">
        <v>41</v>
      </c>
      <c r="D2216" s="4" t="s">
        <v>42</v>
      </c>
      <c r="E2216" s="4" t="s">
        <v>20</v>
      </c>
      <c r="F2216" s="4" t="s">
        <v>17</v>
      </c>
      <c r="G2216" s="6">
        <v>112</v>
      </c>
      <c r="H2216" s="7">
        <v>188</v>
      </c>
      <c r="I2216" s="8">
        <v>0.04</v>
      </c>
      <c r="J2216" s="7">
        <v>17915.07</v>
      </c>
      <c r="K2216" s="7">
        <v>108.93</v>
      </c>
      <c r="L2216" s="7">
        <v>12200.16</v>
      </c>
      <c r="M2216" s="7">
        <v>177.41</v>
      </c>
    </row>
    <row r="2217" spans="2:13" x14ac:dyDescent="0.3">
      <c r="B2217" s="5">
        <v>45505</v>
      </c>
      <c r="C2217" s="4" t="s">
        <v>41</v>
      </c>
      <c r="D2217" s="4" t="s">
        <v>42</v>
      </c>
      <c r="E2217" s="4" t="s">
        <v>20</v>
      </c>
      <c r="F2217" s="4" t="s">
        <v>18</v>
      </c>
      <c r="G2217" s="6">
        <v>38</v>
      </c>
      <c r="H2217" s="7">
        <v>188</v>
      </c>
      <c r="I2217" s="8">
        <v>0.01</v>
      </c>
      <c r="J2217" s="7">
        <v>6267.8</v>
      </c>
      <c r="K2217" s="7">
        <v>109.04</v>
      </c>
      <c r="L2217" s="7">
        <v>4143.5200000000004</v>
      </c>
      <c r="M2217" s="7">
        <v>131.78</v>
      </c>
    </row>
    <row r="2218" spans="2:13" x14ac:dyDescent="0.3">
      <c r="B2218" s="5">
        <v>45505</v>
      </c>
      <c r="C2218" s="4" t="s">
        <v>41</v>
      </c>
      <c r="D2218" s="4" t="s">
        <v>42</v>
      </c>
      <c r="E2218" s="4" t="s">
        <v>20</v>
      </c>
      <c r="F2218" s="4" t="s">
        <v>19</v>
      </c>
      <c r="G2218" s="6">
        <v>39</v>
      </c>
      <c r="H2218" s="7">
        <v>188</v>
      </c>
      <c r="I2218" s="8">
        <v>0.01</v>
      </c>
      <c r="J2218" s="7">
        <v>6432.74</v>
      </c>
      <c r="K2218" s="7">
        <v>109.04</v>
      </c>
      <c r="L2218" s="7">
        <v>4252.5600000000004</v>
      </c>
      <c r="M2218" s="7">
        <v>153.01</v>
      </c>
    </row>
    <row r="2219" spans="2:13" x14ac:dyDescent="0.3">
      <c r="B2219" s="5">
        <v>45505</v>
      </c>
      <c r="C2219" s="4" t="s">
        <v>41</v>
      </c>
      <c r="D2219" s="4" t="s">
        <v>42</v>
      </c>
      <c r="E2219" s="4" t="s">
        <v>21</v>
      </c>
      <c r="F2219" s="4" t="s">
        <v>17</v>
      </c>
      <c r="G2219" s="6">
        <v>67</v>
      </c>
      <c r="H2219" s="7">
        <v>188</v>
      </c>
      <c r="I2219" s="8">
        <v>0.01</v>
      </c>
      <c r="J2219" s="7">
        <v>11786.87</v>
      </c>
      <c r="K2219" s="7">
        <v>109.15</v>
      </c>
      <c r="L2219" s="7">
        <v>7313.05</v>
      </c>
      <c r="M2219" s="7">
        <v>107.09</v>
      </c>
    </row>
    <row r="2220" spans="2:13" x14ac:dyDescent="0.3">
      <c r="B2220" s="5">
        <v>45505</v>
      </c>
      <c r="C2220" s="4" t="s">
        <v>41</v>
      </c>
      <c r="D2220" s="4" t="s">
        <v>42</v>
      </c>
      <c r="E2220" s="4" t="s">
        <v>21</v>
      </c>
      <c r="F2220" s="4" t="s">
        <v>18</v>
      </c>
      <c r="G2220" s="6">
        <v>24</v>
      </c>
      <c r="H2220" s="7">
        <v>188</v>
      </c>
      <c r="I2220" s="8">
        <v>0.01</v>
      </c>
      <c r="J2220" s="7">
        <v>4239.07</v>
      </c>
      <c r="K2220" s="7">
        <v>109.26</v>
      </c>
      <c r="L2220" s="7">
        <v>2622.24</v>
      </c>
      <c r="M2220" s="7">
        <v>79.23</v>
      </c>
    </row>
    <row r="2221" spans="2:13" x14ac:dyDescent="0.3">
      <c r="B2221" s="5">
        <v>45505</v>
      </c>
      <c r="C2221" s="4" t="s">
        <v>41</v>
      </c>
      <c r="D2221" s="4" t="s">
        <v>42</v>
      </c>
      <c r="E2221" s="4" t="s">
        <v>21</v>
      </c>
      <c r="F2221" s="4" t="s">
        <v>19</v>
      </c>
      <c r="G2221" s="6">
        <v>23</v>
      </c>
      <c r="H2221" s="7">
        <v>188</v>
      </c>
      <c r="I2221" s="8">
        <v>0.01</v>
      </c>
      <c r="J2221" s="7">
        <v>4070.9</v>
      </c>
      <c r="K2221" s="7">
        <v>109.37</v>
      </c>
      <c r="L2221" s="7">
        <v>2515.5100000000002</v>
      </c>
      <c r="M2221" s="7">
        <v>90.87</v>
      </c>
    </row>
    <row r="2222" spans="2:13" x14ac:dyDescent="0.3">
      <c r="B2222" s="5">
        <v>45505</v>
      </c>
      <c r="C2222" s="4" t="s">
        <v>41</v>
      </c>
      <c r="D2222" s="4" t="s">
        <v>42</v>
      </c>
      <c r="E2222" s="4" t="s">
        <v>22</v>
      </c>
      <c r="F2222" s="4" t="s">
        <v>17</v>
      </c>
      <c r="G2222" s="6">
        <v>30</v>
      </c>
      <c r="H2222" s="7">
        <v>188</v>
      </c>
      <c r="I2222" s="8">
        <v>0</v>
      </c>
      <c r="J2222" s="7">
        <v>6285.25</v>
      </c>
      <c r="K2222" s="7">
        <v>109.04</v>
      </c>
      <c r="L2222" s="7">
        <v>3271.2</v>
      </c>
      <c r="M2222" s="7">
        <v>310.27</v>
      </c>
    </row>
    <row r="2223" spans="2:13" x14ac:dyDescent="0.3">
      <c r="B2223" s="5">
        <v>45505</v>
      </c>
      <c r="C2223" s="4" t="s">
        <v>41</v>
      </c>
      <c r="D2223" s="4" t="s">
        <v>42</v>
      </c>
      <c r="E2223" s="4" t="s">
        <v>22</v>
      </c>
      <c r="F2223" s="4" t="s">
        <v>18</v>
      </c>
      <c r="G2223" s="6">
        <v>11</v>
      </c>
      <c r="H2223" s="7">
        <v>188</v>
      </c>
      <c r="I2223" s="8">
        <v>0.01</v>
      </c>
      <c r="J2223" s="7">
        <v>2309.19</v>
      </c>
      <c r="K2223" s="7">
        <v>108.71</v>
      </c>
      <c r="L2223" s="7">
        <v>1195.81</v>
      </c>
      <c r="M2223" s="7">
        <v>131.82</v>
      </c>
    </row>
    <row r="2224" spans="2:13" x14ac:dyDescent="0.3">
      <c r="B2224" s="5">
        <v>45505</v>
      </c>
      <c r="C2224" s="4" t="s">
        <v>41</v>
      </c>
      <c r="D2224" s="4" t="s">
        <v>42</v>
      </c>
      <c r="E2224" s="4" t="s">
        <v>22</v>
      </c>
      <c r="F2224" s="4" t="s">
        <v>19</v>
      </c>
      <c r="G2224" s="6">
        <v>10</v>
      </c>
      <c r="H2224" s="7">
        <v>188</v>
      </c>
      <c r="I2224" s="8">
        <v>0.01</v>
      </c>
      <c r="J2224" s="7">
        <v>2082.48</v>
      </c>
      <c r="K2224" s="7">
        <v>109.37</v>
      </c>
      <c r="L2224" s="7">
        <v>1093.7</v>
      </c>
      <c r="M2224" s="7">
        <v>120.53</v>
      </c>
    </row>
    <row r="2225" spans="2:13" x14ac:dyDescent="0.3">
      <c r="B2225" s="5">
        <v>45505</v>
      </c>
      <c r="C2225" s="4" t="s">
        <v>43</v>
      </c>
      <c r="D2225" s="4" t="s">
        <v>42</v>
      </c>
      <c r="E2225" s="4" t="s">
        <v>16</v>
      </c>
      <c r="F2225" s="4" t="s">
        <v>17</v>
      </c>
      <c r="G2225" s="6">
        <v>142</v>
      </c>
      <c r="H2225" s="7">
        <v>156</v>
      </c>
      <c r="I2225" s="8">
        <v>0</v>
      </c>
      <c r="J2225" s="7">
        <v>22129.58</v>
      </c>
      <c r="K2225" s="7">
        <v>89.7</v>
      </c>
      <c r="L2225" s="7">
        <v>12737.4</v>
      </c>
      <c r="M2225" s="7">
        <v>226.75</v>
      </c>
    </row>
    <row r="2226" spans="2:13" x14ac:dyDescent="0.3">
      <c r="B2226" s="5">
        <v>45505</v>
      </c>
      <c r="C2226" s="4" t="s">
        <v>43</v>
      </c>
      <c r="D2226" s="4" t="s">
        <v>42</v>
      </c>
      <c r="E2226" s="4" t="s">
        <v>16</v>
      </c>
      <c r="F2226" s="4" t="s">
        <v>18</v>
      </c>
      <c r="G2226" s="6">
        <v>51</v>
      </c>
      <c r="H2226" s="7">
        <v>156</v>
      </c>
      <c r="I2226" s="8">
        <v>0</v>
      </c>
      <c r="J2226" s="7">
        <v>7940.06</v>
      </c>
      <c r="K2226" s="7">
        <v>89.7</v>
      </c>
      <c r="L2226" s="7">
        <v>4574.7</v>
      </c>
      <c r="M2226" s="7">
        <v>172.01</v>
      </c>
    </row>
    <row r="2227" spans="2:13" x14ac:dyDescent="0.3">
      <c r="B2227" s="5">
        <v>45505</v>
      </c>
      <c r="C2227" s="4" t="s">
        <v>43</v>
      </c>
      <c r="D2227" s="4" t="s">
        <v>42</v>
      </c>
      <c r="E2227" s="4" t="s">
        <v>16</v>
      </c>
      <c r="F2227" s="4" t="s">
        <v>19</v>
      </c>
      <c r="G2227" s="6">
        <v>52</v>
      </c>
      <c r="H2227" s="7">
        <v>156</v>
      </c>
      <c r="I2227" s="8">
        <v>0</v>
      </c>
      <c r="J2227" s="7">
        <v>8047.23</v>
      </c>
      <c r="K2227" s="7">
        <v>89.52</v>
      </c>
      <c r="L2227" s="7">
        <v>4655.04</v>
      </c>
      <c r="M2227" s="7">
        <v>198.54</v>
      </c>
    </row>
    <row r="2228" spans="2:13" x14ac:dyDescent="0.3">
      <c r="B2228" s="5">
        <v>45505</v>
      </c>
      <c r="C2228" s="4" t="s">
        <v>43</v>
      </c>
      <c r="D2228" s="4" t="s">
        <v>42</v>
      </c>
      <c r="E2228" s="4" t="s">
        <v>20</v>
      </c>
      <c r="F2228" s="4" t="s">
        <v>17</v>
      </c>
      <c r="G2228" s="6">
        <v>94</v>
      </c>
      <c r="H2228" s="7">
        <v>156</v>
      </c>
      <c r="I2228" s="8">
        <v>0.01</v>
      </c>
      <c r="J2228" s="7">
        <v>12710.76</v>
      </c>
      <c r="K2228" s="7">
        <v>89.61</v>
      </c>
      <c r="L2228" s="7">
        <v>8423.34</v>
      </c>
      <c r="M2228" s="7">
        <v>150.69999999999999</v>
      </c>
    </row>
    <row r="2229" spans="2:13" x14ac:dyDescent="0.3">
      <c r="B2229" s="5">
        <v>45505</v>
      </c>
      <c r="C2229" s="4" t="s">
        <v>43</v>
      </c>
      <c r="D2229" s="4" t="s">
        <v>42</v>
      </c>
      <c r="E2229" s="4" t="s">
        <v>20</v>
      </c>
      <c r="F2229" s="4" t="s">
        <v>18</v>
      </c>
      <c r="G2229" s="6">
        <v>35</v>
      </c>
      <c r="H2229" s="7">
        <v>156</v>
      </c>
      <c r="I2229" s="8">
        <v>0.04</v>
      </c>
      <c r="J2229" s="7">
        <v>4627.3599999999997</v>
      </c>
      <c r="K2229" s="7">
        <v>89.52</v>
      </c>
      <c r="L2229" s="7">
        <v>3133.2</v>
      </c>
      <c r="M2229" s="7">
        <v>118.4</v>
      </c>
    </row>
    <row r="2230" spans="2:13" x14ac:dyDescent="0.3">
      <c r="B2230" s="5">
        <v>45505</v>
      </c>
      <c r="C2230" s="4" t="s">
        <v>43</v>
      </c>
      <c r="D2230" s="4" t="s">
        <v>42</v>
      </c>
      <c r="E2230" s="4" t="s">
        <v>20</v>
      </c>
      <c r="F2230" s="4" t="s">
        <v>19</v>
      </c>
      <c r="G2230" s="6">
        <v>33</v>
      </c>
      <c r="H2230" s="7">
        <v>156</v>
      </c>
      <c r="I2230" s="8">
        <v>0.02</v>
      </c>
      <c r="J2230" s="7">
        <v>4421.8</v>
      </c>
      <c r="K2230" s="7">
        <v>89.88</v>
      </c>
      <c r="L2230" s="7">
        <v>2966.04</v>
      </c>
      <c r="M2230" s="7">
        <v>127.03</v>
      </c>
    </row>
    <row r="2231" spans="2:13" x14ac:dyDescent="0.3">
      <c r="B2231" s="5">
        <v>45505</v>
      </c>
      <c r="C2231" s="4" t="s">
        <v>43</v>
      </c>
      <c r="D2231" s="4" t="s">
        <v>42</v>
      </c>
      <c r="E2231" s="4" t="s">
        <v>21</v>
      </c>
      <c r="F2231" s="4" t="s">
        <v>17</v>
      </c>
      <c r="G2231" s="6">
        <v>58</v>
      </c>
      <c r="H2231" s="7">
        <v>156</v>
      </c>
      <c r="I2231" s="8">
        <v>0</v>
      </c>
      <c r="J2231" s="7">
        <v>8535.5300000000007</v>
      </c>
      <c r="K2231" s="7">
        <v>89.79</v>
      </c>
      <c r="L2231" s="7">
        <v>5207.82</v>
      </c>
      <c r="M2231" s="7">
        <v>94.01</v>
      </c>
    </row>
    <row r="2232" spans="2:13" x14ac:dyDescent="0.3">
      <c r="B2232" s="5">
        <v>45505</v>
      </c>
      <c r="C2232" s="4" t="s">
        <v>43</v>
      </c>
      <c r="D2232" s="4" t="s">
        <v>42</v>
      </c>
      <c r="E2232" s="4" t="s">
        <v>21</v>
      </c>
      <c r="F2232" s="4" t="s">
        <v>18</v>
      </c>
      <c r="G2232" s="6">
        <v>20</v>
      </c>
      <c r="H2232" s="7">
        <v>156</v>
      </c>
      <c r="I2232" s="8">
        <v>0</v>
      </c>
      <c r="J2232" s="7">
        <v>2943.29</v>
      </c>
      <c r="K2232" s="7">
        <v>89.61</v>
      </c>
      <c r="L2232" s="7">
        <v>1792.2</v>
      </c>
      <c r="M2232" s="7">
        <v>69.09</v>
      </c>
    </row>
    <row r="2233" spans="2:13" x14ac:dyDescent="0.3">
      <c r="B2233" s="5">
        <v>45505</v>
      </c>
      <c r="C2233" s="4" t="s">
        <v>43</v>
      </c>
      <c r="D2233" s="4" t="s">
        <v>42</v>
      </c>
      <c r="E2233" s="4" t="s">
        <v>21</v>
      </c>
      <c r="F2233" s="4" t="s">
        <v>19</v>
      </c>
      <c r="G2233" s="6">
        <v>20</v>
      </c>
      <c r="H2233" s="7">
        <v>156</v>
      </c>
      <c r="I2233" s="8">
        <v>0</v>
      </c>
      <c r="J2233" s="7">
        <v>2952.14</v>
      </c>
      <c r="K2233" s="7">
        <v>89.43</v>
      </c>
      <c r="L2233" s="7">
        <v>1788.6</v>
      </c>
      <c r="M2233" s="7">
        <v>78.86</v>
      </c>
    </row>
    <row r="2234" spans="2:13" x14ac:dyDescent="0.3">
      <c r="B2234" s="5">
        <v>45505</v>
      </c>
      <c r="C2234" s="4" t="s">
        <v>43</v>
      </c>
      <c r="D2234" s="4" t="s">
        <v>42</v>
      </c>
      <c r="E2234" s="4" t="s">
        <v>22</v>
      </c>
      <c r="F2234" s="4" t="s">
        <v>17</v>
      </c>
      <c r="G2234" s="6">
        <v>26</v>
      </c>
      <c r="H2234" s="7">
        <v>156</v>
      </c>
      <c r="I2234" s="8">
        <v>0.01</v>
      </c>
      <c r="J2234" s="7">
        <v>4483.76</v>
      </c>
      <c r="K2234" s="7">
        <v>89.7</v>
      </c>
      <c r="L2234" s="7">
        <v>2332.1999999999998</v>
      </c>
      <c r="M2234" s="7">
        <v>263.64999999999998</v>
      </c>
    </row>
    <row r="2235" spans="2:13" x14ac:dyDescent="0.3">
      <c r="B2235" s="5">
        <v>45505</v>
      </c>
      <c r="C2235" s="4" t="s">
        <v>43</v>
      </c>
      <c r="D2235" s="4" t="s">
        <v>42</v>
      </c>
      <c r="E2235" s="4" t="s">
        <v>22</v>
      </c>
      <c r="F2235" s="4" t="s">
        <v>18</v>
      </c>
      <c r="G2235" s="6">
        <v>9</v>
      </c>
      <c r="H2235" s="7">
        <v>156</v>
      </c>
      <c r="I2235" s="8">
        <v>0.01</v>
      </c>
      <c r="J2235" s="7">
        <v>1550.47</v>
      </c>
      <c r="K2235" s="7">
        <v>89.88</v>
      </c>
      <c r="L2235" s="7">
        <v>808.92</v>
      </c>
      <c r="M2235" s="7">
        <v>105.71</v>
      </c>
    </row>
    <row r="2236" spans="2:13" x14ac:dyDescent="0.3">
      <c r="B2236" s="5">
        <v>45505</v>
      </c>
      <c r="C2236" s="4" t="s">
        <v>43</v>
      </c>
      <c r="D2236" s="4" t="s">
        <v>42</v>
      </c>
      <c r="E2236" s="4" t="s">
        <v>22</v>
      </c>
      <c r="F2236" s="4" t="s">
        <v>19</v>
      </c>
      <c r="G2236" s="6">
        <v>9</v>
      </c>
      <c r="H2236" s="7">
        <v>156</v>
      </c>
      <c r="I2236" s="8">
        <v>0.01</v>
      </c>
      <c r="J2236" s="7">
        <v>1570.88</v>
      </c>
      <c r="K2236" s="7">
        <v>89.79</v>
      </c>
      <c r="L2236" s="7">
        <v>808.11</v>
      </c>
      <c r="M2236" s="7">
        <v>112.83</v>
      </c>
    </row>
    <row r="2237" spans="2:13" x14ac:dyDescent="0.3">
      <c r="B2237" s="5">
        <v>45505</v>
      </c>
      <c r="C2237" s="4" t="s">
        <v>44</v>
      </c>
      <c r="D2237" s="4" t="s">
        <v>42</v>
      </c>
      <c r="E2237" s="4" t="s">
        <v>16</v>
      </c>
      <c r="F2237" s="4" t="s">
        <v>17</v>
      </c>
      <c r="G2237" s="6">
        <v>72</v>
      </c>
      <c r="H2237" s="7">
        <v>204</v>
      </c>
      <c r="I2237" s="8">
        <v>0.01</v>
      </c>
      <c r="J2237" s="7">
        <v>14453.7</v>
      </c>
      <c r="K2237" s="7">
        <v>120.72</v>
      </c>
      <c r="L2237" s="7">
        <v>8691.84</v>
      </c>
      <c r="M2237" s="7">
        <v>118.31</v>
      </c>
    </row>
    <row r="2238" spans="2:13" x14ac:dyDescent="0.3">
      <c r="B2238" s="5">
        <v>45505</v>
      </c>
      <c r="C2238" s="4" t="s">
        <v>44</v>
      </c>
      <c r="D2238" s="4" t="s">
        <v>42</v>
      </c>
      <c r="E2238" s="4" t="s">
        <v>16</v>
      </c>
      <c r="F2238" s="4" t="s">
        <v>18</v>
      </c>
      <c r="G2238" s="6">
        <v>27</v>
      </c>
      <c r="H2238" s="7">
        <v>204</v>
      </c>
      <c r="I2238" s="8">
        <v>0.01</v>
      </c>
      <c r="J2238" s="7">
        <v>5436.59</v>
      </c>
      <c r="K2238" s="7">
        <v>120</v>
      </c>
      <c r="L2238" s="7">
        <v>3240</v>
      </c>
      <c r="M2238" s="7">
        <v>90.42</v>
      </c>
    </row>
    <row r="2239" spans="2:13" x14ac:dyDescent="0.3">
      <c r="B2239" s="5">
        <v>45505</v>
      </c>
      <c r="C2239" s="4" t="s">
        <v>44</v>
      </c>
      <c r="D2239" s="4" t="s">
        <v>42</v>
      </c>
      <c r="E2239" s="4" t="s">
        <v>16</v>
      </c>
      <c r="F2239" s="4" t="s">
        <v>19</v>
      </c>
      <c r="G2239" s="6">
        <v>27</v>
      </c>
      <c r="H2239" s="7">
        <v>204</v>
      </c>
      <c r="I2239" s="8">
        <v>0.01</v>
      </c>
      <c r="J2239" s="7">
        <v>5463.75</v>
      </c>
      <c r="K2239" s="7">
        <v>120.12</v>
      </c>
      <c r="L2239" s="7">
        <v>3243.24</v>
      </c>
      <c r="M2239" s="7">
        <v>106.04</v>
      </c>
    </row>
    <row r="2240" spans="2:13" x14ac:dyDescent="0.3">
      <c r="B2240" s="5">
        <v>45505</v>
      </c>
      <c r="C2240" s="4" t="s">
        <v>44</v>
      </c>
      <c r="D2240" s="4" t="s">
        <v>42</v>
      </c>
      <c r="E2240" s="4" t="s">
        <v>20</v>
      </c>
      <c r="F2240" s="4" t="s">
        <v>17</v>
      </c>
      <c r="G2240" s="6">
        <v>48</v>
      </c>
      <c r="H2240" s="7">
        <v>204</v>
      </c>
      <c r="I2240" s="8">
        <v>0</v>
      </c>
      <c r="J2240" s="7">
        <v>8642.81</v>
      </c>
      <c r="K2240" s="7">
        <v>120.24</v>
      </c>
      <c r="L2240" s="7">
        <v>5771.52</v>
      </c>
      <c r="M2240" s="7">
        <v>77.8</v>
      </c>
    </row>
    <row r="2241" spans="2:13" x14ac:dyDescent="0.3">
      <c r="B2241" s="5">
        <v>45505</v>
      </c>
      <c r="C2241" s="4" t="s">
        <v>44</v>
      </c>
      <c r="D2241" s="4" t="s">
        <v>42</v>
      </c>
      <c r="E2241" s="4" t="s">
        <v>20</v>
      </c>
      <c r="F2241" s="4" t="s">
        <v>18</v>
      </c>
      <c r="G2241" s="6">
        <v>18</v>
      </c>
      <c r="H2241" s="7">
        <v>204</v>
      </c>
      <c r="I2241" s="8">
        <v>0.03</v>
      </c>
      <c r="J2241" s="7">
        <v>3150.2</v>
      </c>
      <c r="K2241" s="7">
        <v>120.12</v>
      </c>
      <c r="L2241" s="7">
        <v>2162.16</v>
      </c>
      <c r="M2241" s="7">
        <v>60.34</v>
      </c>
    </row>
    <row r="2242" spans="2:13" x14ac:dyDescent="0.3">
      <c r="B2242" s="5">
        <v>45505</v>
      </c>
      <c r="C2242" s="4" t="s">
        <v>44</v>
      </c>
      <c r="D2242" s="4" t="s">
        <v>42</v>
      </c>
      <c r="E2242" s="4" t="s">
        <v>20</v>
      </c>
      <c r="F2242" s="4" t="s">
        <v>19</v>
      </c>
      <c r="G2242" s="6">
        <v>18</v>
      </c>
      <c r="H2242" s="7">
        <v>204</v>
      </c>
      <c r="I2242" s="8">
        <v>0.03</v>
      </c>
      <c r="J2242" s="7">
        <v>3131.46</v>
      </c>
      <c r="K2242" s="7">
        <v>120.12</v>
      </c>
      <c r="L2242" s="7">
        <v>2162.16</v>
      </c>
      <c r="M2242" s="7">
        <v>69.989999999999995</v>
      </c>
    </row>
    <row r="2243" spans="2:13" x14ac:dyDescent="0.3">
      <c r="B2243" s="5">
        <v>45505</v>
      </c>
      <c r="C2243" s="4" t="s">
        <v>44</v>
      </c>
      <c r="D2243" s="4" t="s">
        <v>42</v>
      </c>
      <c r="E2243" s="4" t="s">
        <v>21</v>
      </c>
      <c r="F2243" s="4" t="s">
        <v>17</v>
      </c>
      <c r="G2243" s="6">
        <v>29</v>
      </c>
      <c r="H2243" s="7">
        <v>204</v>
      </c>
      <c r="I2243" s="8">
        <v>0</v>
      </c>
      <c r="J2243" s="7">
        <v>5592.13</v>
      </c>
      <c r="K2243" s="7">
        <v>120.72</v>
      </c>
      <c r="L2243" s="7">
        <v>3500.88</v>
      </c>
      <c r="M2243" s="7">
        <v>47.75</v>
      </c>
    </row>
    <row r="2244" spans="2:13" x14ac:dyDescent="0.3">
      <c r="B2244" s="5">
        <v>45505</v>
      </c>
      <c r="C2244" s="4" t="s">
        <v>44</v>
      </c>
      <c r="D2244" s="4" t="s">
        <v>42</v>
      </c>
      <c r="E2244" s="4" t="s">
        <v>21</v>
      </c>
      <c r="F2244" s="4" t="s">
        <v>18</v>
      </c>
      <c r="G2244" s="6">
        <v>11</v>
      </c>
      <c r="H2244" s="7">
        <v>204</v>
      </c>
      <c r="I2244" s="8">
        <v>0.01</v>
      </c>
      <c r="J2244" s="7">
        <v>2112.5700000000002</v>
      </c>
      <c r="K2244" s="7">
        <v>120.36</v>
      </c>
      <c r="L2244" s="7">
        <v>1323.96</v>
      </c>
      <c r="M2244" s="7">
        <v>37.590000000000003</v>
      </c>
    </row>
    <row r="2245" spans="2:13" x14ac:dyDescent="0.3">
      <c r="B2245" s="5">
        <v>45505</v>
      </c>
      <c r="C2245" s="4" t="s">
        <v>44</v>
      </c>
      <c r="D2245" s="4" t="s">
        <v>42</v>
      </c>
      <c r="E2245" s="4" t="s">
        <v>21</v>
      </c>
      <c r="F2245" s="4" t="s">
        <v>19</v>
      </c>
      <c r="G2245" s="6">
        <v>11</v>
      </c>
      <c r="H2245" s="7">
        <v>204</v>
      </c>
      <c r="I2245" s="8">
        <v>0</v>
      </c>
      <c r="J2245" s="7">
        <v>2129.64</v>
      </c>
      <c r="K2245" s="7">
        <v>120.36</v>
      </c>
      <c r="L2245" s="7">
        <v>1323.96</v>
      </c>
      <c r="M2245" s="7">
        <v>42.39</v>
      </c>
    </row>
    <row r="2246" spans="2:13" x14ac:dyDescent="0.3">
      <c r="B2246" s="5">
        <v>45505</v>
      </c>
      <c r="C2246" s="4" t="s">
        <v>44</v>
      </c>
      <c r="D2246" s="4" t="s">
        <v>42</v>
      </c>
      <c r="E2246" s="4" t="s">
        <v>22</v>
      </c>
      <c r="F2246" s="4" t="s">
        <v>17</v>
      </c>
      <c r="G2246" s="6">
        <v>13</v>
      </c>
      <c r="H2246" s="7">
        <v>204</v>
      </c>
      <c r="I2246" s="8">
        <v>0</v>
      </c>
      <c r="J2246" s="7">
        <v>2967.26</v>
      </c>
      <c r="K2246" s="7">
        <v>120.6</v>
      </c>
      <c r="L2246" s="7">
        <v>1567.8</v>
      </c>
      <c r="M2246" s="7">
        <v>130.91</v>
      </c>
    </row>
    <row r="2247" spans="2:13" x14ac:dyDescent="0.3">
      <c r="B2247" s="5">
        <v>45505</v>
      </c>
      <c r="C2247" s="4" t="s">
        <v>44</v>
      </c>
      <c r="D2247" s="4" t="s">
        <v>42</v>
      </c>
      <c r="E2247" s="4" t="s">
        <v>22</v>
      </c>
      <c r="F2247" s="4" t="s">
        <v>18</v>
      </c>
      <c r="G2247" s="6">
        <v>5</v>
      </c>
      <c r="H2247" s="7">
        <v>204</v>
      </c>
      <c r="I2247" s="8">
        <v>0.01</v>
      </c>
      <c r="J2247" s="7">
        <v>1125.31</v>
      </c>
      <c r="K2247" s="7">
        <v>120.48</v>
      </c>
      <c r="L2247" s="7">
        <v>602.4</v>
      </c>
      <c r="M2247" s="7">
        <v>57.95</v>
      </c>
    </row>
    <row r="2248" spans="2:13" x14ac:dyDescent="0.3">
      <c r="B2248" s="5">
        <v>45505</v>
      </c>
      <c r="C2248" s="4" t="s">
        <v>44</v>
      </c>
      <c r="D2248" s="4" t="s">
        <v>42</v>
      </c>
      <c r="E2248" s="4" t="s">
        <v>22</v>
      </c>
      <c r="F2248" s="4" t="s">
        <v>19</v>
      </c>
      <c r="G2248" s="6">
        <v>5</v>
      </c>
      <c r="H2248" s="7">
        <v>204</v>
      </c>
      <c r="I2248" s="8">
        <v>0.01</v>
      </c>
      <c r="J2248" s="7">
        <v>1134.4100000000001</v>
      </c>
      <c r="K2248" s="7">
        <v>120.36</v>
      </c>
      <c r="L2248" s="7">
        <v>601.79999999999995</v>
      </c>
      <c r="M2248" s="7">
        <v>60.2</v>
      </c>
    </row>
    <row r="2249" spans="2:13" x14ac:dyDescent="0.3">
      <c r="B2249" s="5">
        <v>45505</v>
      </c>
      <c r="C2249" s="4" t="s">
        <v>45</v>
      </c>
      <c r="D2249" s="4" t="s">
        <v>42</v>
      </c>
      <c r="E2249" s="4" t="s">
        <v>16</v>
      </c>
      <c r="F2249" s="4" t="s">
        <v>17</v>
      </c>
      <c r="G2249" s="6">
        <v>129</v>
      </c>
      <c r="H2249" s="7">
        <v>96</v>
      </c>
      <c r="I2249" s="8">
        <v>0</v>
      </c>
      <c r="J2249" s="7">
        <v>12346.8</v>
      </c>
      <c r="K2249" s="7">
        <v>54.61</v>
      </c>
      <c r="L2249" s="7">
        <v>7044.69</v>
      </c>
      <c r="M2249" s="7">
        <v>205.57</v>
      </c>
    </row>
    <row r="2250" spans="2:13" x14ac:dyDescent="0.3">
      <c r="B2250" s="5">
        <v>45505</v>
      </c>
      <c r="C2250" s="4" t="s">
        <v>45</v>
      </c>
      <c r="D2250" s="4" t="s">
        <v>42</v>
      </c>
      <c r="E2250" s="4" t="s">
        <v>16</v>
      </c>
      <c r="F2250" s="4" t="s">
        <v>18</v>
      </c>
      <c r="G2250" s="6">
        <v>47</v>
      </c>
      <c r="H2250" s="7">
        <v>96</v>
      </c>
      <c r="I2250" s="8">
        <v>0.01</v>
      </c>
      <c r="J2250" s="7">
        <v>4507.3999999999996</v>
      </c>
      <c r="K2250" s="7">
        <v>54.67</v>
      </c>
      <c r="L2250" s="7">
        <v>2569.4899999999998</v>
      </c>
      <c r="M2250" s="7">
        <v>159.96</v>
      </c>
    </row>
    <row r="2251" spans="2:13" x14ac:dyDescent="0.3">
      <c r="B2251" s="5">
        <v>45505</v>
      </c>
      <c r="C2251" s="4" t="s">
        <v>45</v>
      </c>
      <c r="D2251" s="4" t="s">
        <v>42</v>
      </c>
      <c r="E2251" s="4" t="s">
        <v>16</v>
      </c>
      <c r="F2251" s="4" t="s">
        <v>19</v>
      </c>
      <c r="G2251" s="6">
        <v>44</v>
      </c>
      <c r="H2251" s="7">
        <v>96</v>
      </c>
      <c r="I2251" s="8">
        <v>0</v>
      </c>
      <c r="J2251" s="7">
        <v>4219.75</v>
      </c>
      <c r="K2251" s="7">
        <v>54.72</v>
      </c>
      <c r="L2251" s="7">
        <v>2407.6799999999998</v>
      </c>
      <c r="M2251" s="7">
        <v>171.77</v>
      </c>
    </row>
    <row r="2252" spans="2:13" x14ac:dyDescent="0.3">
      <c r="B2252" s="5">
        <v>45505</v>
      </c>
      <c r="C2252" s="4" t="s">
        <v>45</v>
      </c>
      <c r="D2252" s="4" t="s">
        <v>42</v>
      </c>
      <c r="E2252" s="4" t="s">
        <v>20</v>
      </c>
      <c r="F2252" s="4" t="s">
        <v>17</v>
      </c>
      <c r="G2252" s="6">
        <v>82</v>
      </c>
      <c r="H2252" s="7">
        <v>96</v>
      </c>
      <c r="I2252" s="8">
        <v>0.01</v>
      </c>
      <c r="J2252" s="7">
        <v>6837.55</v>
      </c>
      <c r="K2252" s="7">
        <v>54.83</v>
      </c>
      <c r="L2252" s="7">
        <v>4496.0600000000004</v>
      </c>
      <c r="M2252" s="7">
        <v>129.76</v>
      </c>
    </row>
    <row r="2253" spans="2:13" x14ac:dyDescent="0.3">
      <c r="B2253" s="5">
        <v>45505</v>
      </c>
      <c r="C2253" s="4" t="s">
        <v>45</v>
      </c>
      <c r="D2253" s="4" t="s">
        <v>42</v>
      </c>
      <c r="E2253" s="4" t="s">
        <v>20</v>
      </c>
      <c r="F2253" s="4" t="s">
        <v>18</v>
      </c>
      <c r="G2253" s="6">
        <v>32</v>
      </c>
      <c r="H2253" s="7">
        <v>96</v>
      </c>
      <c r="I2253" s="8">
        <v>0.03</v>
      </c>
      <c r="J2253" s="7">
        <v>2622.48</v>
      </c>
      <c r="K2253" s="7">
        <v>54.83</v>
      </c>
      <c r="L2253" s="7">
        <v>1754.56</v>
      </c>
      <c r="M2253" s="7">
        <v>109.34</v>
      </c>
    </row>
    <row r="2254" spans="2:13" x14ac:dyDescent="0.3">
      <c r="B2254" s="5">
        <v>45505</v>
      </c>
      <c r="C2254" s="4" t="s">
        <v>45</v>
      </c>
      <c r="D2254" s="4" t="s">
        <v>42</v>
      </c>
      <c r="E2254" s="4" t="s">
        <v>20</v>
      </c>
      <c r="F2254" s="4" t="s">
        <v>19</v>
      </c>
      <c r="G2254" s="6">
        <v>31</v>
      </c>
      <c r="H2254" s="7">
        <v>96</v>
      </c>
      <c r="I2254" s="8">
        <v>0.01</v>
      </c>
      <c r="J2254" s="7">
        <v>2597.84</v>
      </c>
      <c r="K2254" s="7">
        <v>54.61</v>
      </c>
      <c r="L2254" s="7">
        <v>1692.91</v>
      </c>
      <c r="M2254" s="7">
        <v>124.41</v>
      </c>
    </row>
    <row r="2255" spans="2:13" x14ac:dyDescent="0.3">
      <c r="B2255" s="5">
        <v>45505</v>
      </c>
      <c r="C2255" s="4" t="s">
        <v>45</v>
      </c>
      <c r="D2255" s="4" t="s">
        <v>42</v>
      </c>
      <c r="E2255" s="4" t="s">
        <v>21</v>
      </c>
      <c r="F2255" s="4" t="s">
        <v>17</v>
      </c>
      <c r="G2255" s="6">
        <v>49</v>
      </c>
      <c r="H2255" s="7">
        <v>96</v>
      </c>
      <c r="I2255" s="8">
        <v>0</v>
      </c>
      <c r="J2255" s="7">
        <v>4450.92</v>
      </c>
      <c r="K2255" s="7">
        <v>54.77</v>
      </c>
      <c r="L2255" s="7">
        <v>2683.73</v>
      </c>
      <c r="M2255" s="7">
        <v>77.77</v>
      </c>
    </row>
    <row r="2256" spans="2:13" x14ac:dyDescent="0.3">
      <c r="B2256" s="5">
        <v>45505</v>
      </c>
      <c r="C2256" s="4" t="s">
        <v>45</v>
      </c>
      <c r="D2256" s="4" t="s">
        <v>42</v>
      </c>
      <c r="E2256" s="4" t="s">
        <v>21</v>
      </c>
      <c r="F2256" s="4" t="s">
        <v>18</v>
      </c>
      <c r="G2256" s="6">
        <v>19</v>
      </c>
      <c r="H2256" s="7">
        <v>96</v>
      </c>
      <c r="I2256" s="8">
        <v>0</v>
      </c>
      <c r="J2256" s="7">
        <v>1722.42</v>
      </c>
      <c r="K2256" s="7">
        <v>54.83</v>
      </c>
      <c r="L2256" s="7">
        <v>1041.77</v>
      </c>
      <c r="M2256" s="7">
        <v>62.66</v>
      </c>
    </row>
    <row r="2257" spans="2:13" x14ac:dyDescent="0.3">
      <c r="B2257" s="5">
        <v>45505</v>
      </c>
      <c r="C2257" s="4" t="s">
        <v>45</v>
      </c>
      <c r="D2257" s="4" t="s">
        <v>42</v>
      </c>
      <c r="E2257" s="4" t="s">
        <v>21</v>
      </c>
      <c r="F2257" s="4" t="s">
        <v>19</v>
      </c>
      <c r="G2257" s="6">
        <v>18</v>
      </c>
      <c r="H2257" s="7">
        <v>96</v>
      </c>
      <c r="I2257" s="8">
        <v>0</v>
      </c>
      <c r="J2257" s="7">
        <v>1631.76</v>
      </c>
      <c r="K2257" s="7">
        <v>54.77</v>
      </c>
      <c r="L2257" s="7">
        <v>985.86</v>
      </c>
      <c r="M2257" s="7">
        <v>70.62</v>
      </c>
    </row>
    <row r="2258" spans="2:13" x14ac:dyDescent="0.3">
      <c r="B2258" s="5">
        <v>45505</v>
      </c>
      <c r="C2258" s="4" t="s">
        <v>45</v>
      </c>
      <c r="D2258" s="4" t="s">
        <v>42</v>
      </c>
      <c r="E2258" s="4" t="s">
        <v>22</v>
      </c>
      <c r="F2258" s="4" t="s">
        <v>17</v>
      </c>
      <c r="G2258" s="6">
        <v>22</v>
      </c>
      <c r="H2258" s="7">
        <v>96</v>
      </c>
      <c r="I2258" s="8">
        <v>0.01</v>
      </c>
      <c r="J2258" s="7">
        <v>2346.52</v>
      </c>
      <c r="K2258" s="7">
        <v>54.88</v>
      </c>
      <c r="L2258" s="7">
        <v>1207.3599999999999</v>
      </c>
      <c r="M2258" s="7">
        <v>228.87</v>
      </c>
    </row>
    <row r="2259" spans="2:13" x14ac:dyDescent="0.3">
      <c r="B2259" s="5">
        <v>45505</v>
      </c>
      <c r="C2259" s="4" t="s">
        <v>45</v>
      </c>
      <c r="D2259" s="4" t="s">
        <v>42</v>
      </c>
      <c r="E2259" s="4" t="s">
        <v>22</v>
      </c>
      <c r="F2259" s="4" t="s">
        <v>18</v>
      </c>
      <c r="G2259" s="6">
        <v>8</v>
      </c>
      <c r="H2259" s="7">
        <v>96</v>
      </c>
      <c r="I2259" s="8">
        <v>0.01</v>
      </c>
      <c r="J2259" s="7">
        <v>852.44</v>
      </c>
      <c r="K2259" s="7">
        <v>54.83</v>
      </c>
      <c r="L2259" s="7">
        <v>438.64</v>
      </c>
      <c r="M2259" s="7">
        <v>93.58</v>
      </c>
    </row>
    <row r="2260" spans="2:13" x14ac:dyDescent="0.3">
      <c r="B2260" s="5">
        <v>45505</v>
      </c>
      <c r="C2260" s="4" t="s">
        <v>45</v>
      </c>
      <c r="D2260" s="4" t="s">
        <v>42</v>
      </c>
      <c r="E2260" s="4" t="s">
        <v>22</v>
      </c>
      <c r="F2260" s="4" t="s">
        <v>19</v>
      </c>
      <c r="G2260" s="6">
        <v>8</v>
      </c>
      <c r="H2260" s="7">
        <v>96</v>
      </c>
      <c r="I2260" s="8">
        <v>0.01</v>
      </c>
      <c r="J2260" s="7">
        <v>853.29</v>
      </c>
      <c r="K2260" s="7">
        <v>54.61</v>
      </c>
      <c r="L2260" s="7">
        <v>436.88</v>
      </c>
      <c r="M2260" s="7">
        <v>100.49</v>
      </c>
    </row>
    <row r="2261" spans="2:13" x14ac:dyDescent="0.3">
      <c r="B2261" s="5">
        <v>45505</v>
      </c>
      <c r="C2261" s="4" t="s">
        <v>46</v>
      </c>
      <c r="D2261" s="4" t="s">
        <v>47</v>
      </c>
      <c r="E2261" s="4" t="s">
        <v>16</v>
      </c>
      <c r="F2261" s="4" t="s">
        <v>17</v>
      </c>
      <c r="G2261" s="6">
        <v>211</v>
      </c>
      <c r="H2261" s="7">
        <v>142</v>
      </c>
      <c r="I2261" s="8">
        <v>0.01</v>
      </c>
      <c r="J2261" s="7">
        <v>29543.25</v>
      </c>
      <c r="K2261" s="7">
        <v>88.13</v>
      </c>
      <c r="L2261" s="7">
        <v>18595.43</v>
      </c>
      <c r="M2261" s="7">
        <v>341.65</v>
      </c>
    </row>
    <row r="2262" spans="2:13" x14ac:dyDescent="0.3">
      <c r="B2262" s="5">
        <v>45505</v>
      </c>
      <c r="C2262" s="4" t="s">
        <v>46</v>
      </c>
      <c r="D2262" s="4" t="s">
        <v>47</v>
      </c>
      <c r="E2262" s="4" t="s">
        <v>16</v>
      </c>
      <c r="F2262" s="4" t="s">
        <v>18</v>
      </c>
      <c r="G2262" s="6">
        <v>75</v>
      </c>
      <c r="H2262" s="7">
        <v>142</v>
      </c>
      <c r="I2262" s="8">
        <v>0.01</v>
      </c>
      <c r="J2262" s="7">
        <v>10469.4</v>
      </c>
      <c r="K2262" s="7">
        <v>88.22</v>
      </c>
      <c r="L2262" s="7">
        <v>6616.5</v>
      </c>
      <c r="M2262" s="7">
        <v>247.6</v>
      </c>
    </row>
    <row r="2263" spans="2:13" x14ac:dyDescent="0.3">
      <c r="B2263" s="5">
        <v>45505</v>
      </c>
      <c r="C2263" s="4" t="s">
        <v>46</v>
      </c>
      <c r="D2263" s="4" t="s">
        <v>47</v>
      </c>
      <c r="E2263" s="4" t="s">
        <v>16</v>
      </c>
      <c r="F2263" s="4" t="s">
        <v>19</v>
      </c>
      <c r="G2263" s="6">
        <v>77</v>
      </c>
      <c r="H2263" s="7">
        <v>142</v>
      </c>
      <c r="I2263" s="8">
        <v>0</v>
      </c>
      <c r="J2263" s="7">
        <v>10944.91</v>
      </c>
      <c r="K2263" s="7">
        <v>87.95</v>
      </c>
      <c r="L2263" s="7">
        <v>6772.15</v>
      </c>
      <c r="M2263" s="7">
        <v>292.19</v>
      </c>
    </row>
    <row r="2264" spans="2:13" x14ac:dyDescent="0.3">
      <c r="B2264" s="5">
        <v>45505</v>
      </c>
      <c r="C2264" s="4" t="s">
        <v>46</v>
      </c>
      <c r="D2264" s="4" t="s">
        <v>47</v>
      </c>
      <c r="E2264" s="4" t="s">
        <v>20</v>
      </c>
      <c r="F2264" s="4" t="s">
        <v>17</v>
      </c>
      <c r="G2264" s="6">
        <v>140</v>
      </c>
      <c r="H2264" s="7">
        <v>142</v>
      </c>
      <c r="I2264" s="8">
        <v>0.03</v>
      </c>
      <c r="J2264" s="7">
        <v>16988.810000000001</v>
      </c>
      <c r="K2264" s="7">
        <v>87.86</v>
      </c>
      <c r="L2264" s="7">
        <v>12300.4</v>
      </c>
      <c r="M2264" s="7">
        <v>223.55</v>
      </c>
    </row>
    <row r="2265" spans="2:13" x14ac:dyDescent="0.3">
      <c r="B2265" s="5">
        <v>45505</v>
      </c>
      <c r="C2265" s="4" t="s">
        <v>46</v>
      </c>
      <c r="D2265" s="4" t="s">
        <v>47</v>
      </c>
      <c r="E2265" s="4" t="s">
        <v>20</v>
      </c>
      <c r="F2265" s="4" t="s">
        <v>18</v>
      </c>
      <c r="G2265" s="6">
        <v>51</v>
      </c>
      <c r="H2265" s="7">
        <v>142</v>
      </c>
      <c r="I2265" s="8">
        <v>0.01</v>
      </c>
      <c r="J2265" s="7">
        <v>6277.65</v>
      </c>
      <c r="K2265" s="7">
        <v>88.22</v>
      </c>
      <c r="L2265" s="7">
        <v>4499.22</v>
      </c>
      <c r="M2265" s="7">
        <v>168.54</v>
      </c>
    </row>
    <row r="2266" spans="2:13" x14ac:dyDescent="0.3">
      <c r="B2266" s="5">
        <v>45505</v>
      </c>
      <c r="C2266" s="4" t="s">
        <v>46</v>
      </c>
      <c r="D2266" s="4" t="s">
        <v>47</v>
      </c>
      <c r="E2266" s="4" t="s">
        <v>20</v>
      </c>
      <c r="F2266" s="4" t="s">
        <v>19</v>
      </c>
      <c r="G2266" s="6">
        <v>51</v>
      </c>
      <c r="H2266" s="7">
        <v>142</v>
      </c>
      <c r="I2266" s="8">
        <v>0</v>
      </c>
      <c r="J2266" s="7">
        <v>6392.05</v>
      </c>
      <c r="K2266" s="7">
        <v>88.22</v>
      </c>
      <c r="L2266" s="7">
        <v>4499.22</v>
      </c>
      <c r="M2266" s="7">
        <v>204.47</v>
      </c>
    </row>
    <row r="2267" spans="2:13" x14ac:dyDescent="0.3">
      <c r="B2267" s="5">
        <v>45505</v>
      </c>
      <c r="C2267" s="4" t="s">
        <v>46</v>
      </c>
      <c r="D2267" s="4" t="s">
        <v>47</v>
      </c>
      <c r="E2267" s="4" t="s">
        <v>21</v>
      </c>
      <c r="F2267" s="4" t="s">
        <v>17</v>
      </c>
      <c r="G2267" s="6">
        <v>86</v>
      </c>
      <c r="H2267" s="7">
        <v>142</v>
      </c>
      <c r="I2267" s="8">
        <v>0.01</v>
      </c>
      <c r="J2267" s="7">
        <v>11520.26</v>
      </c>
      <c r="K2267" s="7">
        <v>88.04</v>
      </c>
      <c r="L2267" s="7">
        <v>7571.44</v>
      </c>
      <c r="M2267" s="7">
        <v>137.05000000000001</v>
      </c>
    </row>
    <row r="2268" spans="2:13" x14ac:dyDescent="0.3">
      <c r="B2268" s="5">
        <v>45505</v>
      </c>
      <c r="C2268" s="4" t="s">
        <v>46</v>
      </c>
      <c r="D2268" s="4" t="s">
        <v>47</v>
      </c>
      <c r="E2268" s="4" t="s">
        <v>21</v>
      </c>
      <c r="F2268" s="4" t="s">
        <v>18</v>
      </c>
      <c r="G2268" s="6">
        <v>30</v>
      </c>
      <c r="H2268" s="7">
        <v>142</v>
      </c>
      <c r="I2268" s="8">
        <v>0.01</v>
      </c>
      <c r="J2268" s="7">
        <v>3998.44</v>
      </c>
      <c r="K2268" s="7">
        <v>88.13</v>
      </c>
      <c r="L2268" s="7">
        <v>2643.9</v>
      </c>
      <c r="M2268" s="7">
        <v>103.22</v>
      </c>
    </row>
    <row r="2269" spans="2:13" x14ac:dyDescent="0.3">
      <c r="B2269" s="5">
        <v>45505</v>
      </c>
      <c r="C2269" s="4" t="s">
        <v>46</v>
      </c>
      <c r="D2269" s="4" t="s">
        <v>47</v>
      </c>
      <c r="E2269" s="4" t="s">
        <v>21</v>
      </c>
      <c r="F2269" s="4" t="s">
        <v>19</v>
      </c>
      <c r="G2269" s="6">
        <v>29</v>
      </c>
      <c r="H2269" s="7">
        <v>142</v>
      </c>
      <c r="I2269" s="8">
        <v>0.01</v>
      </c>
      <c r="J2269" s="7">
        <v>3892.48</v>
      </c>
      <c r="K2269" s="7">
        <v>87.95</v>
      </c>
      <c r="L2269" s="7">
        <v>2550.5500000000002</v>
      </c>
      <c r="M2269" s="7">
        <v>114.46</v>
      </c>
    </row>
    <row r="2270" spans="2:13" x14ac:dyDescent="0.3">
      <c r="B2270" s="5">
        <v>45505</v>
      </c>
      <c r="C2270" s="4" t="s">
        <v>46</v>
      </c>
      <c r="D2270" s="4" t="s">
        <v>47</v>
      </c>
      <c r="E2270" s="4" t="s">
        <v>22</v>
      </c>
      <c r="F2270" s="4" t="s">
        <v>17</v>
      </c>
      <c r="G2270" s="6">
        <v>38</v>
      </c>
      <c r="H2270" s="7">
        <v>142</v>
      </c>
      <c r="I2270" s="8">
        <v>0</v>
      </c>
      <c r="J2270" s="7">
        <v>6049.53</v>
      </c>
      <c r="K2270" s="7">
        <v>88.3</v>
      </c>
      <c r="L2270" s="7">
        <v>3355.4</v>
      </c>
      <c r="M2270" s="7">
        <v>394.93</v>
      </c>
    </row>
    <row r="2271" spans="2:13" x14ac:dyDescent="0.3">
      <c r="B2271" s="5">
        <v>45505</v>
      </c>
      <c r="C2271" s="4" t="s">
        <v>46</v>
      </c>
      <c r="D2271" s="4" t="s">
        <v>47</v>
      </c>
      <c r="E2271" s="4" t="s">
        <v>22</v>
      </c>
      <c r="F2271" s="4" t="s">
        <v>18</v>
      </c>
      <c r="G2271" s="6">
        <v>13</v>
      </c>
      <c r="H2271" s="7">
        <v>142</v>
      </c>
      <c r="I2271" s="8">
        <v>0</v>
      </c>
      <c r="J2271" s="7">
        <v>2067.4899999999998</v>
      </c>
      <c r="K2271" s="7">
        <v>87.78</v>
      </c>
      <c r="L2271" s="7">
        <v>1141.1400000000001</v>
      </c>
      <c r="M2271" s="7">
        <v>157.02000000000001</v>
      </c>
    </row>
    <row r="2272" spans="2:13" x14ac:dyDescent="0.3">
      <c r="B2272" s="5">
        <v>45505</v>
      </c>
      <c r="C2272" s="4" t="s">
        <v>46</v>
      </c>
      <c r="D2272" s="4" t="s">
        <v>47</v>
      </c>
      <c r="E2272" s="4" t="s">
        <v>22</v>
      </c>
      <c r="F2272" s="4" t="s">
        <v>19</v>
      </c>
      <c r="G2272" s="6">
        <v>13</v>
      </c>
      <c r="H2272" s="7">
        <v>142</v>
      </c>
      <c r="I2272" s="8">
        <v>0.01</v>
      </c>
      <c r="J2272" s="7">
        <v>2063.34</v>
      </c>
      <c r="K2272" s="7">
        <v>88.13</v>
      </c>
      <c r="L2272" s="7">
        <v>1145.69</v>
      </c>
      <c r="M2272" s="7">
        <v>158.13999999999999</v>
      </c>
    </row>
    <row r="2273" spans="2:13" x14ac:dyDescent="0.3">
      <c r="B2273" s="5">
        <v>45505</v>
      </c>
      <c r="C2273" s="4" t="s">
        <v>48</v>
      </c>
      <c r="D2273" s="4" t="s">
        <v>47</v>
      </c>
      <c r="E2273" s="4" t="s">
        <v>16</v>
      </c>
      <c r="F2273" s="4" t="s">
        <v>17</v>
      </c>
      <c r="G2273" s="6">
        <v>178</v>
      </c>
      <c r="H2273" s="7">
        <v>118</v>
      </c>
      <c r="I2273" s="8">
        <v>0.01</v>
      </c>
      <c r="J2273" s="7">
        <v>20751.95</v>
      </c>
      <c r="K2273" s="7">
        <v>72.349999999999994</v>
      </c>
      <c r="L2273" s="7">
        <v>12878.3</v>
      </c>
      <c r="M2273" s="7">
        <v>288.79000000000002</v>
      </c>
    </row>
    <row r="2274" spans="2:13" x14ac:dyDescent="0.3">
      <c r="B2274" s="5">
        <v>45505</v>
      </c>
      <c r="C2274" s="4" t="s">
        <v>48</v>
      </c>
      <c r="D2274" s="4" t="s">
        <v>47</v>
      </c>
      <c r="E2274" s="4" t="s">
        <v>16</v>
      </c>
      <c r="F2274" s="4" t="s">
        <v>18</v>
      </c>
      <c r="G2274" s="6">
        <v>64</v>
      </c>
      <c r="H2274" s="7">
        <v>118</v>
      </c>
      <c r="I2274" s="8">
        <v>0.01</v>
      </c>
      <c r="J2274" s="7">
        <v>7506.69</v>
      </c>
      <c r="K2274" s="7">
        <v>72.569999999999993</v>
      </c>
      <c r="L2274" s="7">
        <v>4644.4799999999996</v>
      </c>
      <c r="M2274" s="7">
        <v>222.39</v>
      </c>
    </row>
    <row r="2275" spans="2:13" x14ac:dyDescent="0.3">
      <c r="B2275" s="5">
        <v>45505</v>
      </c>
      <c r="C2275" s="4" t="s">
        <v>48</v>
      </c>
      <c r="D2275" s="4" t="s">
        <v>47</v>
      </c>
      <c r="E2275" s="4" t="s">
        <v>16</v>
      </c>
      <c r="F2275" s="4" t="s">
        <v>19</v>
      </c>
      <c r="G2275" s="6">
        <v>62</v>
      </c>
      <c r="H2275" s="7">
        <v>118</v>
      </c>
      <c r="I2275" s="8">
        <v>0</v>
      </c>
      <c r="J2275" s="7">
        <v>7286.74</v>
      </c>
      <c r="K2275" s="7">
        <v>72.5</v>
      </c>
      <c r="L2275" s="7">
        <v>4495</v>
      </c>
      <c r="M2275" s="7">
        <v>236.72</v>
      </c>
    </row>
    <row r="2276" spans="2:13" x14ac:dyDescent="0.3">
      <c r="B2276" s="5">
        <v>45505</v>
      </c>
      <c r="C2276" s="4" t="s">
        <v>48</v>
      </c>
      <c r="D2276" s="4" t="s">
        <v>47</v>
      </c>
      <c r="E2276" s="4" t="s">
        <v>20</v>
      </c>
      <c r="F2276" s="4" t="s">
        <v>17</v>
      </c>
      <c r="G2276" s="6">
        <v>121</v>
      </c>
      <c r="H2276" s="7">
        <v>118</v>
      </c>
      <c r="I2276" s="8">
        <v>0.01</v>
      </c>
      <c r="J2276" s="7">
        <v>12489.25</v>
      </c>
      <c r="K2276" s="7">
        <v>72.569999999999993</v>
      </c>
      <c r="L2276" s="7">
        <v>8780.9699999999993</v>
      </c>
      <c r="M2276" s="7">
        <v>188.76</v>
      </c>
    </row>
    <row r="2277" spans="2:13" x14ac:dyDescent="0.3">
      <c r="B2277" s="5">
        <v>45505</v>
      </c>
      <c r="C2277" s="4" t="s">
        <v>48</v>
      </c>
      <c r="D2277" s="4" t="s">
        <v>47</v>
      </c>
      <c r="E2277" s="4" t="s">
        <v>20</v>
      </c>
      <c r="F2277" s="4" t="s">
        <v>18</v>
      </c>
      <c r="G2277" s="6">
        <v>43</v>
      </c>
      <c r="H2277" s="7">
        <v>118</v>
      </c>
      <c r="I2277" s="8">
        <v>0.04</v>
      </c>
      <c r="J2277" s="7">
        <v>4304.38</v>
      </c>
      <c r="K2277" s="7">
        <v>72.5</v>
      </c>
      <c r="L2277" s="7">
        <v>3117.5</v>
      </c>
      <c r="M2277" s="7">
        <v>148.38999999999999</v>
      </c>
    </row>
    <row r="2278" spans="2:13" x14ac:dyDescent="0.3">
      <c r="B2278" s="5">
        <v>45505</v>
      </c>
      <c r="C2278" s="4" t="s">
        <v>48</v>
      </c>
      <c r="D2278" s="4" t="s">
        <v>47</v>
      </c>
      <c r="E2278" s="4" t="s">
        <v>20</v>
      </c>
      <c r="F2278" s="4" t="s">
        <v>19</v>
      </c>
      <c r="G2278" s="6">
        <v>44</v>
      </c>
      <c r="H2278" s="7">
        <v>118</v>
      </c>
      <c r="I2278" s="8">
        <v>0.02</v>
      </c>
      <c r="J2278" s="7">
        <v>4473.26</v>
      </c>
      <c r="K2278" s="7">
        <v>72.790000000000006</v>
      </c>
      <c r="L2278" s="7">
        <v>3202.76</v>
      </c>
      <c r="M2278" s="7">
        <v>175.2</v>
      </c>
    </row>
    <row r="2279" spans="2:13" x14ac:dyDescent="0.3">
      <c r="B2279" s="5">
        <v>45505</v>
      </c>
      <c r="C2279" s="4" t="s">
        <v>48</v>
      </c>
      <c r="D2279" s="4" t="s">
        <v>47</v>
      </c>
      <c r="E2279" s="4" t="s">
        <v>21</v>
      </c>
      <c r="F2279" s="4" t="s">
        <v>17</v>
      </c>
      <c r="G2279" s="6">
        <v>71</v>
      </c>
      <c r="H2279" s="7">
        <v>118</v>
      </c>
      <c r="I2279" s="8">
        <v>0.01</v>
      </c>
      <c r="J2279" s="7">
        <v>7832.14</v>
      </c>
      <c r="K2279" s="7">
        <v>72.790000000000006</v>
      </c>
      <c r="L2279" s="7">
        <v>5168.09</v>
      </c>
      <c r="M2279" s="7">
        <v>115.42</v>
      </c>
    </row>
    <row r="2280" spans="2:13" x14ac:dyDescent="0.3">
      <c r="B2280" s="5">
        <v>45505</v>
      </c>
      <c r="C2280" s="4" t="s">
        <v>48</v>
      </c>
      <c r="D2280" s="4" t="s">
        <v>47</v>
      </c>
      <c r="E2280" s="4" t="s">
        <v>21</v>
      </c>
      <c r="F2280" s="4" t="s">
        <v>18</v>
      </c>
      <c r="G2280" s="6">
        <v>25</v>
      </c>
      <c r="H2280" s="7">
        <v>118</v>
      </c>
      <c r="I2280" s="8">
        <v>0.01</v>
      </c>
      <c r="J2280" s="7">
        <v>2794.06</v>
      </c>
      <c r="K2280" s="7">
        <v>72.790000000000006</v>
      </c>
      <c r="L2280" s="7">
        <v>1819.75</v>
      </c>
      <c r="M2280" s="7">
        <v>86.19</v>
      </c>
    </row>
    <row r="2281" spans="2:13" x14ac:dyDescent="0.3">
      <c r="B2281" s="5">
        <v>45505</v>
      </c>
      <c r="C2281" s="4" t="s">
        <v>48</v>
      </c>
      <c r="D2281" s="4" t="s">
        <v>47</v>
      </c>
      <c r="E2281" s="4" t="s">
        <v>21</v>
      </c>
      <c r="F2281" s="4" t="s">
        <v>19</v>
      </c>
      <c r="G2281" s="6">
        <v>27</v>
      </c>
      <c r="H2281" s="7">
        <v>118</v>
      </c>
      <c r="I2281" s="8">
        <v>0</v>
      </c>
      <c r="J2281" s="7">
        <v>3020.64</v>
      </c>
      <c r="K2281" s="7">
        <v>72.569999999999993</v>
      </c>
      <c r="L2281" s="7">
        <v>1959.39</v>
      </c>
      <c r="M2281" s="7">
        <v>103.62</v>
      </c>
    </row>
    <row r="2282" spans="2:13" x14ac:dyDescent="0.3">
      <c r="B2282" s="5">
        <v>45505</v>
      </c>
      <c r="C2282" s="4" t="s">
        <v>48</v>
      </c>
      <c r="D2282" s="4" t="s">
        <v>47</v>
      </c>
      <c r="E2282" s="4" t="s">
        <v>22</v>
      </c>
      <c r="F2282" s="4" t="s">
        <v>17</v>
      </c>
      <c r="G2282" s="6">
        <v>31</v>
      </c>
      <c r="H2282" s="7">
        <v>118</v>
      </c>
      <c r="I2282" s="8">
        <v>0</v>
      </c>
      <c r="J2282" s="7">
        <v>4080.58</v>
      </c>
      <c r="K2282" s="7">
        <v>72.72</v>
      </c>
      <c r="L2282" s="7">
        <v>2254.3200000000002</v>
      </c>
      <c r="M2282" s="7">
        <v>309.33999999999997</v>
      </c>
    </row>
    <row r="2283" spans="2:13" x14ac:dyDescent="0.3">
      <c r="B2283" s="5">
        <v>45505</v>
      </c>
      <c r="C2283" s="4" t="s">
        <v>48</v>
      </c>
      <c r="D2283" s="4" t="s">
        <v>47</v>
      </c>
      <c r="E2283" s="4" t="s">
        <v>22</v>
      </c>
      <c r="F2283" s="4" t="s">
        <v>18</v>
      </c>
      <c r="G2283" s="6">
        <v>11</v>
      </c>
      <c r="H2283" s="7">
        <v>118</v>
      </c>
      <c r="I2283" s="8">
        <v>0.01</v>
      </c>
      <c r="J2283" s="7">
        <v>1446.49</v>
      </c>
      <c r="K2283" s="7">
        <v>72.42</v>
      </c>
      <c r="L2283" s="7">
        <v>796.62</v>
      </c>
      <c r="M2283" s="7">
        <v>133.26</v>
      </c>
    </row>
    <row r="2284" spans="2:13" x14ac:dyDescent="0.3">
      <c r="B2284" s="5">
        <v>45505</v>
      </c>
      <c r="C2284" s="4" t="s">
        <v>48</v>
      </c>
      <c r="D2284" s="4" t="s">
        <v>47</v>
      </c>
      <c r="E2284" s="4" t="s">
        <v>22</v>
      </c>
      <c r="F2284" s="4" t="s">
        <v>19</v>
      </c>
      <c r="G2284" s="6">
        <v>12</v>
      </c>
      <c r="H2284" s="7">
        <v>118</v>
      </c>
      <c r="I2284" s="8">
        <v>0.01</v>
      </c>
      <c r="J2284" s="7">
        <v>1570.04</v>
      </c>
      <c r="K2284" s="7">
        <v>72.349999999999994</v>
      </c>
      <c r="L2284" s="7">
        <v>868.2</v>
      </c>
      <c r="M2284" s="7">
        <v>151.91999999999999</v>
      </c>
    </row>
    <row r="2285" spans="2:13" x14ac:dyDescent="0.3">
      <c r="B2285" s="5">
        <v>45505</v>
      </c>
      <c r="C2285" s="4" t="s">
        <v>49</v>
      </c>
      <c r="D2285" s="4" t="s">
        <v>47</v>
      </c>
      <c r="E2285" s="4" t="s">
        <v>16</v>
      </c>
      <c r="F2285" s="4" t="s">
        <v>17</v>
      </c>
      <c r="G2285" s="6">
        <v>89</v>
      </c>
      <c r="H2285" s="7">
        <v>236</v>
      </c>
      <c r="I2285" s="8">
        <v>0</v>
      </c>
      <c r="J2285" s="7">
        <v>20878.169999999998</v>
      </c>
      <c r="K2285" s="7">
        <v>148.53</v>
      </c>
      <c r="L2285" s="7">
        <v>13219.17</v>
      </c>
      <c r="M2285" s="7">
        <v>141.26</v>
      </c>
    </row>
    <row r="2286" spans="2:13" x14ac:dyDescent="0.3">
      <c r="B2286" s="5">
        <v>45505</v>
      </c>
      <c r="C2286" s="4" t="s">
        <v>49</v>
      </c>
      <c r="D2286" s="4" t="s">
        <v>47</v>
      </c>
      <c r="E2286" s="4" t="s">
        <v>16</v>
      </c>
      <c r="F2286" s="4" t="s">
        <v>18</v>
      </c>
      <c r="G2286" s="6">
        <v>34</v>
      </c>
      <c r="H2286" s="7">
        <v>236</v>
      </c>
      <c r="I2286" s="8">
        <v>0.01</v>
      </c>
      <c r="J2286" s="7">
        <v>7935.88</v>
      </c>
      <c r="K2286" s="7">
        <v>148.22999999999999</v>
      </c>
      <c r="L2286" s="7">
        <v>5039.82</v>
      </c>
      <c r="M2286" s="7">
        <v>113.87</v>
      </c>
    </row>
    <row r="2287" spans="2:13" x14ac:dyDescent="0.3">
      <c r="B2287" s="5">
        <v>45505</v>
      </c>
      <c r="C2287" s="4" t="s">
        <v>49</v>
      </c>
      <c r="D2287" s="4" t="s">
        <v>47</v>
      </c>
      <c r="E2287" s="4" t="s">
        <v>16</v>
      </c>
      <c r="F2287" s="4" t="s">
        <v>19</v>
      </c>
      <c r="G2287" s="6">
        <v>33</v>
      </c>
      <c r="H2287" s="7">
        <v>236</v>
      </c>
      <c r="I2287" s="8">
        <v>0.01</v>
      </c>
      <c r="J2287" s="7">
        <v>7764.56</v>
      </c>
      <c r="K2287" s="7">
        <v>149.13</v>
      </c>
      <c r="L2287" s="7">
        <v>4921.29</v>
      </c>
      <c r="M2287" s="7">
        <v>128.31</v>
      </c>
    </row>
    <row r="2288" spans="2:13" x14ac:dyDescent="0.3">
      <c r="B2288" s="5">
        <v>45505</v>
      </c>
      <c r="C2288" s="4" t="s">
        <v>49</v>
      </c>
      <c r="D2288" s="4" t="s">
        <v>47</v>
      </c>
      <c r="E2288" s="4" t="s">
        <v>20</v>
      </c>
      <c r="F2288" s="4" t="s">
        <v>17</v>
      </c>
      <c r="G2288" s="6">
        <v>65</v>
      </c>
      <c r="H2288" s="7">
        <v>236</v>
      </c>
      <c r="I2288" s="8">
        <v>0.01</v>
      </c>
      <c r="J2288" s="7">
        <v>13377.9</v>
      </c>
      <c r="K2288" s="7">
        <v>148.83000000000001</v>
      </c>
      <c r="L2288" s="7">
        <v>9673.9500000000007</v>
      </c>
      <c r="M2288" s="7">
        <v>101.09</v>
      </c>
    </row>
    <row r="2289" spans="2:13" x14ac:dyDescent="0.3">
      <c r="B2289" s="5">
        <v>45505</v>
      </c>
      <c r="C2289" s="4" t="s">
        <v>49</v>
      </c>
      <c r="D2289" s="4" t="s">
        <v>47</v>
      </c>
      <c r="E2289" s="4" t="s">
        <v>20</v>
      </c>
      <c r="F2289" s="4" t="s">
        <v>18</v>
      </c>
      <c r="G2289" s="6">
        <v>22</v>
      </c>
      <c r="H2289" s="7">
        <v>236</v>
      </c>
      <c r="I2289" s="8">
        <v>0.03</v>
      </c>
      <c r="J2289" s="7">
        <v>4432.37</v>
      </c>
      <c r="K2289" s="7">
        <v>149.13</v>
      </c>
      <c r="L2289" s="7">
        <v>3280.86</v>
      </c>
      <c r="M2289" s="7">
        <v>74.430000000000007</v>
      </c>
    </row>
    <row r="2290" spans="2:13" x14ac:dyDescent="0.3">
      <c r="B2290" s="5">
        <v>45505</v>
      </c>
      <c r="C2290" s="4" t="s">
        <v>49</v>
      </c>
      <c r="D2290" s="4" t="s">
        <v>47</v>
      </c>
      <c r="E2290" s="4" t="s">
        <v>20</v>
      </c>
      <c r="F2290" s="4" t="s">
        <v>19</v>
      </c>
      <c r="G2290" s="6">
        <v>22</v>
      </c>
      <c r="H2290" s="7">
        <v>236</v>
      </c>
      <c r="I2290" s="8">
        <v>0.03</v>
      </c>
      <c r="J2290" s="7">
        <v>4436.32</v>
      </c>
      <c r="K2290" s="7">
        <v>148.38</v>
      </c>
      <c r="L2290" s="7">
        <v>3264.36</v>
      </c>
      <c r="M2290" s="7">
        <v>84.77</v>
      </c>
    </row>
    <row r="2291" spans="2:13" x14ac:dyDescent="0.3">
      <c r="B2291" s="5">
        <v>45505</v>
      </c>
      <c r="C2291" s="4" t="s">
        <v>49</v>
      </c>
      <c r="D2291" s="4" t="s">
        <v>47</v>
      </c>
      <c r="E2291" s="4" t="s">
        <v>21</v>
      </c>
      <c r="F2291" s="4" t="s">
        <v>17</v>
      </c>
      <c r="G2291" s="6">
        <v>38</v>
      </c>
      <c r="H2291" s="7">
        <v>236</v>
      </c>
      <c r="I2291" s="8">
        <v>0.01</v>
      </c>
      <c r="J2291" s="7">
        <v>8451.27</v>
      </c>
      <c r="K2291" s="7">
        <v>148.38</v>
      </c>
      <c r="L2291" s="7">
        <v>5638.44</v>
      </c>
      <c r="M2291" s="7">
        <v>61.53</v>
      </c>
    </row>
    <row r="2292" spans="2:13" x14ac:dyDescent="0.3">
      <c r="B2292" s="5">
        <v>45505</v>
      </c>
      <c r="C2292" s="4" t="s">
        <v>49</v>
      </c>
      <c r="D2292" s="4" t="s">
        <v>47</v>
      </c>
      <c r="E2292" s="4" t="s">
        <v>21</v>
      </c>
      <c r="F2292" s="4" t="s">
        <v>18</v>
      </c>
      <c r="G2292" s="6">
        <v>14</v>
      </c>
      <c r="H2292" s="7">
        <v>236</v>
      </c>
      <c r="I2292" s="8">
        <v>0.01</v>
      </c>
      <c r="J2292" s="7">
        <v>3097.95</v>
      </c>
      <c r="K2292" s="7">
        <v>148.97999999999999</v>
      </c>
      <c r="L2292" s="7">
        <v>2085.7199999999998</v>
      </c>
      <c r="M2292" s="7">
        <v>48.12</v>
      </c>
    </row>
    <row r="2293" spans="2:13" x14ac:dyDescent="0.3">
      <c r="B2293" s="5">
        <v>45505</v>
      </c>
      <c r="C2293" s="4" t="s">
        <v>49</v>
      </c>
      <c r="D2293" s="4" t="s">
        <v>47</v>
      </c>
      <c r="E2293" s="4" t="s">
        <v>21</v>
      </c>
      <c r="F2293" s="4" t="s">
        <v>19</v>
      </c>
      <c r="G2293" s="6">
        <v>14</v>
      </c>
      <c r="H2293" s="7">
        <v>236</v>
      </c>
      <c r="I2293" s="8">
        <v>0.01</v>
      </c>
      <c r="J2293" s="7">
        <v>3091.83</v>
      </c>
      <c r="K2293" s="7">
        <v>149.13</v>
      </c>
      <c r="L2293" s="7">
        <v>2087.8200000000002</v>
      </c>
      <c r="M2293" s="7">
        <v>55.64</v>
      </c>
    </row>
    <row r="2294" spans="2:13" x14ac:dyDescent="0.3">
      <c r="B2294" s="5">
        <v>45505</v>
      </c>
      <c r="C2294" s="4" t="s">
        <v>49</v>
      </c>
      <c r="D2294" s="4" t="s">
        <v>47</v>
      </c>
      <c r="E2294" s="4" t="s">
        <v>22</v>
      </c>
      <c r="F2294" s="4" t="s">
        <v>17</v>
      </c>
      <c r="G2294" s="6">
        <v>17</v>
      </c>
      <c r="H2294" s="7">
        <v>236</v>
      </c>
      <c r="I2294" s="8">
        <v>0</v>
      </c>
      <c r="J2294" s="7">
        <v>4475.47</v>
      </c>
      <c r="K2294" s="7">
        <v>148.22999999999999</v>
      </c>
      <c r="L2294" s="7">
        <v>2519.91</v>
      </c>
      <c r="M2294" s="7">
        <v>168.95</v>
      </c>
    </row>
    <row r="2295" spans="2:13" x14ac:dyDescent="0.3">
      <c r="B2295" s="5">
        <v>45505</v>
      </c>
      <c r="C2295" s="4" t="s">
        <v>49</v>
      </c>
      <c r="D2295" s="4" t="s">
        <v>47</v>
      </c>
      <c r="E2295" s="4" t="s">
        <v>22</v>
      </c>
      <c r="F2295" s="4" t="s">
        <v>18</v>
      </c>
      <c r="G2295" s="6">
        <v>6</v>
      </c>
      <c r="H2295" s="7">
        <v>236</v>
      </c>
      <c r="I2295" s="8">
        <v>0</v>
      </c>
      <c r="J2295" s="7">
        <v>1584.33</v>
      </c>
      <c r="K2295" s="7">
        <v>148.38</v>
      </c>
      <c r="L2295" s="7">
        <v>890.28</v>
      </c>
      <c r="M2295" s="7">
        <v>69.400000000000006</v>
      </c>
    </row>
    <row r="2296" spans="2:13" x14ac:dyDescent="0.3">
      <c r="B2296" s="5">
        <v>45505</v>
      </c>
      <c r="C2296" s="4" t="s">
        <v>49</v>
      </c>
      <c r="D2296" s="4" t="s">
        <v>47</v>
      </c>
      <c r="E2296" s="4" t="s">
        <v>22</v>
      </c>
      <c r="F2296" s="4" t="s">
        <v>19</v>
      </c>
      <c r="G2296" s="6">
        <v>6</v>
      </c>
      <c r="H2296" s="7">
        <v>236</v>
      </c>
      <c r="I2296" s="8">
        <v>0.01</v>
      </c>
      <c r="J2296" s="7">
        <v>1570.09</v>
      </c>
      <c r="K2296" s="7">
        <v>148.83000000000001</v>
      </c>
      <c r="L2296" s="7">
        <v>892.98</v>
      </c>
      <c r="M2296" s="7">
        <v>76.260000000000005</v>
      </c>
    </row>
    <row r="2297" spans="2:13" x14ac:dyDescent="0.3">
      <c r="B2297" s="5">
        <v>45505</v>
      </c>
      <c r="C2297" s="4" t="s">
        <v>50</v>
      </c>
      <c r="D2297" s="4" t="s">
        <v>47</v>
      </c>
      <c r="E2297" s="4" t="s">
        <v>16</v>
      </c>
      <c r="F2297" s="4" t="s">
        <v>17</v>
      </c>
      <c r="G2297" s="6">
        <v>247</v>
      </c>
      <c r="H2297" s="7">
        <v>86</v>
      </c>
      <c r="I2297" s="8">
        <v>0.01</v>
      </c>
      <c r="J2297" s="7">
        <v>21072.21</v>
      </c>
      <c r="K2297" s="7">
        <v>52.51</v>
      </c>
      <c r="L2297" s="7">
        <v>12969.97</v>
      </c>
      <c r="M2297" s="7">
        <v>390.46</v>
      </c>
    </row>
    <row r="2298" spans="2:13" x14ac:dyDescent="0.3">
      <c r="B2298" s="5">
        <v>45505</v>
      </c>
      <c r="C2298" s="4" t="s">
        <v>50</v>
      </c>
      <c r="D2298" s="4" t="s">
        <v>47</v>
      </c>
      <c r="E2298" s="4" t="s">
        <v>16</v>
      </c>
      <c r="F2298" s="4" t="s">
        <v>18</v>
      </c>
      <c r="G2298" s="6">
        <v>90</v>
      </c>
      <c r="H2298" s="7">
        <v>86</v>
      </c>
      <c r="I2298" s="8">
        <v>0.01</v>
      </c>
      <c r="J2298" s="7">
        <v>7677.82</v>
      </c>
      <c r="K2298" s="7">
        <v>52.36</v>
      </c>
      <c r="L2298" s="7">
        <v>4712.3999999999996</v>
      </c>
      <c r="M2298" s="7">
        <v>301.72000000000003</v>
      </c>
    </row>
    <row r="2299" spans="2:13" x14ac:dyDescent="0.3">
      <c r="B2299" s="5">
        <v>45505</v>
      </c>
      <c r="C2299" s="4" t="s">
        <v>50</v>
      </c>
      <c r="D2299" s="4" t="s">
        <v>47</v>
      </c>
      <c r="E2299" s="4" t="s">
        <v>16</v>
      </c>
      <c r="F2299" s="4" t="s">
        <v>19</v>
      </c>
      <c r="G2299" s="6">
        <v>95</v>
      </c>
      <c r="H2299" s="7">
        <v>86</v>
      </c>
      <c r="I2299" s="8">
        <v>0.01</v>
      </c>
      <c r="J2299" s="7">
        <v>8055.95</v>
      </c>
      <c r="K2299" s="7">
        <v>52.62</v>
      </c>
      <c r="L2299" s="7">
        <v>4998.8999999999996</v>
      </c>
      <c r="M2299" s="7">
        <v>362.35</v>
      </c>
    </row>
    <row r="2300" spans="2:13" x14ac:dyDescent="0.3">
      <c r="B2300" s="5">
        <v>45505</v>
      </c>
      <c r="C2300" s="4" t="s">
        <v>50</v>
      </c>
      <c r="D2300" s="4" t="s">
        <v>47</v>
      </c>
      <c r="E2300" s="4" t="s">
        <v>20</v>
      </c>
      <c r="F2300" s="4" t="s">
        <v>17</v>
      </c>
      <c r="G2300" s="6">
        <v>173</v>
      </c>
      <c r="H2300" s="7">
        <v>86</v>
      </c>
      <c r="I2300" s="8">
        <v>0.03</v>
      </c>
      <c r="J2300" s="7">
        <v>12751.88</v>
      </c>
      <c r="K2300" s="7">
        <v>52.51</v>
      </c>
      <c r="L2300" s="7">
        <v>9084.23</v>
      </c>
      <c r="M2300" s="7">
        <v>282.89</v>
      </c>
    </row>
    <row r="2301" spans="2:13" x14ac:dyDescent="0.3">
      <c r="B2301" s="5">
        <v>45505</v>
      </c>
      <c r="C2301" s="4" t="s">
        <v>50</v>
      </c>
      <c r="D2301" s="4" t="s">
        <v>47</v>
      </c>
      <c r="E2301" s="4" t="s">
        <v>20</v>
      </c>
      <c r="F2301" s="4" t="s">
        <v>18</v>
      </c>
      <c r="G2301" s="6">
        <v>63</v>
      </c>
      <c r="H2301" s="7">
        <v>86</v>
      </c>
      <c r="I2301" s="8">
        <v>0.01</v>
      </c>
      <c r="J2301" s="7">
        <v>4687.03</v>
      </c>
      <c r="K2301" s="7">
        <v>52.36</v>
      </c>
      <c r="L2301" s="7">
        <v>3298.68</v>
      </c>
      <c r="M2301" s="7">
        <v>211.2</v>
      </c>
    </row>
    <row r="2302" spans="2:13" x14ac:dyDescent="0.3">
      <c r="B2302" s="5">
        <v>45505</v>
      </c>
      <c r="C2302" s="4" t="s">
        <v>50</v>
      </c>
      <c r="D2302" s="4" t="s">
        <v>47</v>
      </c>
      <c r="E2302" s="4" t="s">
        <v>20</v>
      </c>
      <c r="F2302" s="4" t="s">
        <v>19</v>
      </c>
      <c r="G2302" s="6">
        <v>61</v>
      </c>
      <c r="H2302" s="7">
        <v>86</v>
      </c>
      <c r="I2302" s="8">
        <v>0.01</v>
      </c>
      <c r="J2302" s="7">
        <v>4565.6400000000003</v>
      </c>
      <c r="K2302" s="7">
        <v>52.62</v>
      </c>
      <c r="L2302" s="7">
        <v>3209.82</v>
      </c>
      <c r="M2302" s="7">
        <v>233.86</v>
      </c>
    </row>
    <row r="2303" spans="2:13" x14ac:dyDescent="0.3">
      <c r="B2303" s="5">
        <v>45505</v>
      </c>
      <c r="C2303" s="4" t="s">
        <v>50</v>
      </c>
      <c r="D2303" s="4" t="s">
        <v>47</v>
      </c>
      <c r="E2303" s="4" t="s">
        <v>21</v>
      </c>
      <c r="F2303" s="4" t="s">
        <v>17</v>
      </c>
      <c r="G2303" s="6">
        <v>103</v>
      </c>
      <c r="H2303" s="7">
        <v>86</v>
      </c>
      <c r="I2303" s="8">
        <v>0</v>
      </c>
      <c r="J2303" s="7">
        <v>8389.85</v>
      </c>
      <c r="K2303" s="7">
        <v>52.3</v>
      </c>
      <c r="L2303" s="7">
        <v>5386.9</v>
      </c>
      <c r="M2303" s="7">
        <v>168.92</v>
      </c>
    </row>
    <row r="2304" spans="2:13" x14ac:dyDescent="0.3">
      <c r="B2304" s="5">
        <v>45505</v>
      </c>
      <c r="C2304" s="4" t="s">
        <v>50</v>
      </c>
      <c r="D2304" s="4" t="s">
        <v>47</v>
      </c>
      <c r="E2304" s="4" t="s">
        <v>21</v>
      </c>
      <c r="F2304" s="4" t="s">
        <v>18</v>
      </c>
      <c r="G2304" s="6">
        <v>39</v>
      </c>
      <c r="H2304" s="7">
        <v>86</v>
      </c>
      <c r="I2304" s="8">
        <v>0</v>
      </c>
      <c r="J2304" s="7">
        <v>3170.38</v>
      </c>
      <c r="K2304" s="7">
        <v>52.56</v>
      </c>
      <c r="L2304" s="7">
        <v>2049.84</v>
      </c>
      <c r="M2304" s="7">
        <v>132.33000000000001</v>
      </c>
    </row>
    <row r="2305" spans="2:13" x14ac:dyDescent="0.3">
      <c r="B2305" s="5">
        <v>45505</v>
      </c>
      <c r="C2305" s="4" t="s">
        <v>50</v>
      </c>
      <c r="D2305" s="4" t="s">
        <v>47</v>
      </c>
      <c r="E2305" s="4" t="s">
        <v>21</v>
      </c>
      <c r="F2305" s="4" t="s">
        <v>19</v>
      </c>
      <c r="G2305" s="6">
        <v>38</v>
      </c>
      <c r="H2305" s="7">
        <v>86</v>
      </c>
      <c r="I2305" s="8">
        <v>0.01</v>
      </c>
      <c r="J2305" s="7">
        <v>3061.18</v>
      </c>
      <c r="K2305" s="7">
        <v>52.51</v>
      </c>
      <c r="L2305" s="7">
        <v>1995.38</v>
      </c>
      <c r="M2305" s="7">
        <v>148.79</v>
      </c>
    </row>
    <row r="2306" spans="2:13" x14ac:dyDescent="0.3">
      <c r="B2306" s="5">
        <v>45505</v>
      </c>
      <c r="C2306" s="4" t="s">
        <v>50</v>
      </c>
      <c r="D2306" s="4" t="s">
        <v>47</v>
      </c>
      <c r="E2306" s="4" t="s">
        <v>22</v>
      </c>
      <c r="F2306" s="4" t="s">
        <v>17</v>
      </c>
      <c r="G2306" s="6">
        <v>47</v>
      </c>
      <c r="H2306" s="7">
        <v>86</v>
      </c>
      <c r="I2306" s="8">
        <v>0.01</v>
      </c>
      <c r="J2306" s="7">
        <v>4481.84</v>
      </c>
      <c r="K2306" s="7">
        <v>52.51</v>
      </c>
      <c r="L2306" s="7">
        <v>2467.9699999999998</v>
      </c>
      <c r="M2306" s="7">
        <v>463.78</v>
      </c>
    </row>
    <row r="2307" spans="2:13" x14ac:dyDescent="0.3">
      <c r="B2307" s="5">
        <v>45505</v>
      </c>
      <c r="C2307" s="4" t="s">
        <v>50</v>
      </c>
      <c r="D2307" s="4" t="s">
        <v>47</v>
      </c>
      <c r="E2307" s="4" t="s">
        <v>22</v>
      </c>
      <c r="F2307" s="4" t="s">
        <v>18</v>
      </c>
      <c r="G2307" s="6">
        <v>16</v>
      </c>
      <c r="H2307" s="7">
        <v>86</v>
      </c>
      <c r="I2307" s="8">
        <v>0.01</v>
      </c>
      <c r="J2307" s="7">
        <v>1521.13</v>
      </c>
      <c r="K2307" s="7">
        <v>52.3</v>
      </c>
      <c r="L2307" s="7">
        <v>836.8</v>
      </c>
      <c r="M2307" s="7">
        <v>194.97</v>
      </c>
    </row>
    <row r="2308" spans="2:13" x14ac:dyDescent="0.3">
      <c r="B2308" s="5">
        <v>45505</v>
      </c>
      <c r="C2308" s="4" t="s">
        <v>50</v>
      </c>
      <c r="D2308" s="4" t="s">
        <v>47</v>
      </c>
      <c r="E2308" s="4" t="s">
        <v>22</v>
      </c>
      <c r="F2308" s="4" t="s">
        <v>19</v>
      </c>
      <c r="G2308" s="6">
        <v>16</v>
      </c>
      <c r="H2308" s="7">
        <v>86</v>
      </c>
      <c r="I2308" s="8">
        <v>0.01</v>
      </c>
      <c r="J2308" s="7">
        <v>1519.61</v>
      </c>
      <c r="K2308" s="7">
        <v>52.62</v>
      </c>
      <c r="L2308" s="7">
        <v>841.92</v>
      </c>
      <c r="M2308" s="7">
        <v>193.24</v>
      </c>
    </row>
    <row r="2309" spans="2:13" x14ac:dyDescent="0.3">
      <c r="B2309" s="5">
        <v>45536</v>
      </c>
      <c r="C2309" s="4" t="s">
        <v>14</v>
      </c>
      <c r="D2309" s="4" t="s">
        <v>15</v>
      </c>
      <c r="E2309" s="4" t="s">
        <v>16</v>
      </c>
      <c r="F2309" s="4" t="s">
        <v>17</v>
      </c>
      <c r="G2309" s="6">
        <v>263</v>
      </c>
      <c r="H2309" s="7">
        <v>268</v>
      </c>
      <c r="I2309" s="8">
        <v>0.01</v>
      </c>
      <c r="J2309" s="7">
        <v>69710.37</v>
      </c>
      <c r="K2309" s="7">
        <v>198.91</v>
      </c>
      <c r="L2309" s="7">
        <v>52313.33</v>
      </c>
      <c r="M2309" s="7">
        <v>429.64</v>
      </c>
    </row>
    <row r="2310" spans="2:13" x14ac:dyDescent="0.3">
      <c r="B2310" s="5">
        <v>45536</v>
      </c>
      <c r="C2310" s="4" t="s">
        <v>14</v>
      </c>
      <c r="D2310" s="4" t="s">
        <v>15</v>
      </c>
      <c r="E2310" s="4" t="s">
        <v>16</v>
      </c>
      <c r="F2310" s="4" t="s">
        <v>18</v>
      </c>
      <c r="G2310" s="6">
        <v>99</v>
      </c>
      <c r="H2310" s="7">
        <v>268</v>
      </c>
      <c r="I2310" s="8">
        <v>0.01</v>
      </c>
      <c r="J2310" s="7">
        <v>26398.97</v>
      </c>
      <c r="K2310" s="7">
        <v>197.92</v>
      </c>
      <c r="L2310" s="7">
        <v>19594.080000000002</v>
      </c>
      <c r="M2310" s="7">
        <v>343</v>
      </c>
    </row>
    <row r="2311" spans="2:13" x14ac:dyDescent="0.3">
      <c r="B2311" s="5">
        <v>45536</v>
      </c>
      <c r="C2311" s="4" t="s">
        <v>14</v>
      </c>
      <c r="D2311" s="4" t="s">
        <v>15</v>
      </c>
      <c r="E2311" s="4" t="s">
        <v>16</v>
      </c>
      <c r="F2311" s="4" t="s">
        <v>19</v>
      </c>
      <c r="G2311" s="6">
        <v>94</v>
      </c>
      <c r="H2311" s="7">
        <v>268</v>
      </c>
      <c r="I2311" s="8">
        <v>0.01</v>
      </c>
      <c r="J2311" s="7">
        <v>24814.47</v>
      </c>
      <c r="K2311" s="7">
        <v>198.52</v>
      </c>
      <c r="L2311" s="7">
        <v>18660.88</v>
      </c>
      <c r="M2311" s="7">
        <v>358.9</v>
      </c>
    </row>
    <row r="2312" spans="2:13" x14ac:dyDescent="0.3">
      <c r="B2312" s="5">
        <v>45536</v>
      </c>
      <c r="C2312" s="4" t="s">
        <v>14</v>
      </c>
      <c r="D2312" s="4" t="s">
        <v>15</v>
      </c>
      <c r="E2312" s="4" t="s">
        <v>20</v>
      </c>
      <c r="F2312" s="4" t="s">
        <v>17</v>
      </c>
      <c r="G2312" s="6">
        <v>177</v>
      </c>
      <c r="H2312" s="7">
        <v>268</v>
      </c>
      <c r="I2312" s="8">
        <v>0.02</v>
      </c>
      <c r="J2312" s="7">
        <v>40908.81</v>
      </c>
      <c r="K2312" s="7">
        <v>198.52</v>
      </c>
      <c r="L2312" s="7">
        <v>35138.04</v>
      </c>
      <c r="M2312" s="7">
        <v>279.24</v>
      </c>
    </row>
    <row r="2313" spans="2:13" x14ac:dyDescent="0.3">
      <c r="B2313" s="5">
        <v>45536</v>
      </c>
      <c r="C2313" s="4" t="s">
        <v>14</v>
      </c>
      <c r="D2313" s="4" t="s">
        <v>15</v>
      </c>
      <c r="E2313" s="4" t="s">
        <v>20</v>
      </c>
      <c r="F2313" s="4" t="s">
        <v>18</v>
      </c>
      <c r="G2313" s="6">
        <v>66</v>
      </c>
      <c r="H2313" s="7">
        <v>268</v>
      </c>
      <c r="I2313" s="8">
        <v>0.04</v>
      </c>
      <c r="J2313" s="7">
        <v>15050.69</v>
      </c>
      <c r="K2313" s="7">
        <v>198.32</v>
      </c>
      <c r="L2313" s="7">
        <v>13089.12</v>
      </c>
      <c r="M2313" s="7">
        <v>227.32</v>
      </c>
    </row>
    <row r="2314" spans="2:13" x14ac:dyDescent="0.3">
      <c r="B2314" s="5">
        <v>45536</v>
      </c>
      <c r="C2314" s="4" t="s">
        <v>14</v>
      </c>
      <c r="D2314" s="4" t="s">
        <v>15</v>
      </c>
      <c r="E2314" s="4" t="s">
        <v>20</v>
      </c>
      <c r="F2314" s="4" t="s">
        <v>19</v>
      </c>
      <c r="G2314" s="6">
        <v>65</v>
      </c>
      <c r="H2314" s="7">
        <v>268</v>
      </c>
      <c r="I2314" s="8">
        <v>0</v>
      </c>
      <c r="J2314" s="7">
        <v>15222.48</v>
      </c>
      <c r="K2314" s="7">
        <v>197.73</v>
      </c>
      <c r="L2314" s="7">
        <v>12852.45</v>
      </c>
      <c r="M2314" s="7">
        <v>247.16</v>
      </c>
    </row>
    <row r="2315" spans="2:13" x14ac:dyDescent="0.3">
      <c r="B2315" s="5">
        <v>45536</v>
      </c>
      <c r="C2315" s="4" t="s">
        <v>14</v>
      </c>
      <c r="D2315" s="4" t="s">
        <v>15</v>
      </c>
      <c r="E2315" s="4" t="s">
        <v>21</v>
      </c>
      <c r="F2315" s="4" t="s">
        <v>17</v>
      </c>
      <c r="G2315" s="6">
        <v>108</v>
      </c>
      <c r="H2315" s="7">
        <v>268</v>
      </c>
      <c r="I2315" s="8">
        <v>0.01</v>
      </c>
      <c r="J2315" s="7">
        <v>27139.95</v>
      </c>
      <c r="K2315" s="7">
        <v>198.12</v>
      </c>
      <c r="L2315" s="7">
        <v>21396.959999999999</v>
      </c>
      <c r="M2315" s="7">
        <v>172.28</v>
      </c>
    </row>
    <row r="2316" spans="2:13" x14ac:dyDescent="0.3">
      <c r="B2316" s="5">
        <v>45536</v>
      </c>
      <c r="C2316" s="4" t="s">
        <v>14</v>
      </c>
      <c r="D2316" s="4" t="s">
        <v>15</v>
      </c>
      <c r="E2316" s="4" t="s">
        <v>21</v>
      </c>
      <c r="F2316" s="4" t="s">
        <v>18</v>
      </c>
      <c r="G2316" s="6">
        <v>38</v>
      </c>
      <c r="H2316" s="7">
        <v>268</v>
      </c>
      <c r="I2316" s="8">
        <v>0.01</v>
      </c>
      <c r="J2316" s="7">
        <v>9549.32</v>
      </c>
      <c r="K2316" s="7">
        <v>198.32</v>
      </c>
      <c r="L2316" s="7">
        <v>7536.16</v>
      </c>
      <c r="M2316" s="7">
        <v>129.46</v>
      </c>
    </row>
    <row r="2317" spans="2:13" x14ac:dyDescent="0.3">
      <c r="B2317" s="5">
        <v>45536</v>
      </c>
      <c r="C2317" s="4" t="s">
        <v>14</v>
      </c>
      <c r="D2317" s="4" t="s">
        <v>15</v>
      </c>
      <c r="E2317" s="4" t="s">
        <v>21</v>
      </c>
      <c r="F2317" s="4" t="s">
        <v>19</v>
      </c>
      <c r="G2317" s="6">
        <v>40</v>
      </c>
      <c r="H2317" s="7">
        <v>268</v>
      </c>
      <c r="I2317" s="8">
        <v>0</v>
      </c>
      <c r="J2317" s="7">
        <v>10183.99</v>
      </c>
      <c r="K2317" s="7">
        <v>198.32</v>
      </c>
      <c r="L2317" s="7">
        <v>7932.8</v>
      </c>
      <c r="M2317" s="7">
        <v>152.26</v>
      </c>
    </row>
    <row r="2318" spans="2:13" x14ac:dyDescent="0.3">
      <c r="B2318" s="5">
        <v>45536</v>
      </c>
      <c r="C2318" s="4" t="s">
        <v>14</v>
      </c>
      <c r="D2318" s="4" t="s">
        <v>15</v>
      </c>
      <c r="E2318" s="4" t="s">
        <v>22</v>
      </c>
      <c r="F2318" s="4" t="s">
        <v>17</v>
      </c>
      <c r="G2318" s="6">
        <v>49</v>
      </c>
      <c r="H2318" s="7">
        <v>268</v>
      </c>
      <c r="I2318" s="8">
        <v>0.01</v>
      </c>
      <c r="J2318" s="7">
        <v>14531.35</v>
      </c>
      <c r="K2318" s="7">
        <v>197.73</v>
      </c>
      <c r="L2318" s="7">
        <v>9688.77</v>
      </c>
      <c r="M2318" s="7">
        <v>482.53</v>
      </c>
    </row>
    <row r="2319" spans="2:13" x14ac:dyDescent="0.3">
      <c r="B2319" s="5">
        <v>45536</v>
      </c>
      <c r="C2319" s="4" t="s">
        <v>14</v>
      </c>
      <c r="D2319" s="4" t="s">
        <v>15</v>
      </c>
      <c r="E2319" s="4" t="s">
        <v>22</v>
      </c>
      <c r="F2319" s="4" t="s">
        <v>18</v>
      </c>
      <c r="G2319" s="6">
        <v>18</v>
      </c>
      <c r="H2319" s="7">
        <v>268</v>
      </c>
      <c r="I2319" s="8">
        <v>0.01</v>
      </c>
      <c r="J2319" s="7">
        <v>5359.66</v>
      </c>
      <c r="K2319" s="7">
        <v>198.72</v>
      </c>
      <c r="L2319" s="7">
        <v>3576.96</v>
      </c>
      <c r="M2319" s="7">
        <v>215.91</v>
      </c>
    </row>
    <row r="2320" spans="2:13" x14ac:dyDescent="0.3">
      <c r="B2320" s="5">
        <v>45536</v>
      </c>
      <c r="C2320" s="4" t="s">
        <v>14</v>
      </c>
      <c r="D2320" s="4" t="s">
        <v>15</v>
      </c>
      <c r="E2320" s="4" t="s">
        <v>22</v>
      </c>
      <c r="F2320" s="4" t="s">
        <v>19</v>
      </c>
      <c r="G2320" s="6">
        <v>17</v>
      </c>
      <c r="H2320" s="7">
        <v>268</v>
      </c>
      <c r="I2320" s="8">
        <v>0</v>
      </c>
      <c r="J2320" s="7">
        <v>5067.0600000000004</v>
      </c>
      <c r="K2320" s="7">
        <v>198.12</v>
      </c>
      <c r="L2320" s="7">
        <v>3368.04</v>
      </c>
      <c r="M2320" s="7">
        <v>211.64</v>
      </c>
    </row>
    <row r="2321" spans="2:13" x14ac:dyDescent="0.3">
      <c r="B2321" s="5">
        <v>45536</v>
      </c>
      <c r="C2321" s="4" t="s">
        <v>23</v>
      </c>
      <c r="D2321" s="4" t="s">
        <v>15</v>
      </c>
      <c r="E2321" s="4" t="s">
        <v>16</v>
      </c>
      <c r="F2321" s="4" t="s">
        <v>17</v>
      </c>
      <c r="G2321" s="6">
        <v>707</v>
      </c>
      <c r="H2321" s="7">
        <v>118</v>
      </c>
      <c r="I2321" s="8">
        <v>0.01</v>
      </c>
      <c r="J2321" s="7">
        <v>82425.81</v>
      </c>
      <c r="K2321" s="7">
        <v>86.9</v>
      </c>
      <c r="L2321" s="7">
        <v>61438.3</v>
      </c>
      <c r="M2321" s="7">
        <v>1160.6099999999999</v>
      </c>
    </row>
    <row r="2322" spans="2:13" x14ac:dyDescent="0.3">
      <c r="B2322" s="5">
        <v>45536</v>
      </c>
      <c r="C2322" s="4" t="s">
        <v>23</v>
      </c>
      <c r="D2322" s="4" t="s">
        <v>15</v>
      </c>
      <c r="E2322" s="4" t="s">
        <v>16</v>
      </c>
      <c r="F2322" s="4" t="s">
        <v>18</v>
      </c>
      <c r="G2322" s="6">
        <v>262</v>
      </c>
      <c r="H2322" s="7">
        <v>118</v>
      </c>
      <c r="I2322" s="8">
        <v>0</v>
      </c>
      <c r="J2322" s="7">
        <v>30884.71</v>
      </c>
      <c r="K2322" s="7">
        <v>86.82</v>
      </c>
      <c r="L2322" s="7">
        <v>22746.84</v>
      </c>
      <c r="M2322" s="7">
        <v>870.31</v>
      </c>
    </row>
    <row r="2323" spans="2:13" x14ac:dyDescent="0.3">
      <c r="B2323" s="5">
        <v>45536</v>
      </c>
      <c r="C2323" s="4" t="s">
        <v>23</v>
      </c>
      <c r="D2323" s="4" t="s">
        <v>15</v>
      </c>
      <c r="E2323" s="4" t="s">
        <v>16</v>
      </c>
      <c r="F2323" s="4" t="s">
        <v>19</v>
      </c>
      <c r="G2323" s="6">
        <v>269</v>
      </c>
      <c r="H2323" s="7">
        <v>118</v>
      </c>
      <c r="I2323" s="8">
        <v>0</v>
      </c>
      <c r="J2323" s="7">
        <v>31678.42</v>
      </c>
      <c r="K2323" s="7">
        <v>86.9</v>
      </c>
      <c r="L2323" s="7">
        <v>23376.1</v>
      </c>
      <c r="M2323" s="7">
        <v>1036.51</v>
      </c>
    </row>
    <row r="2324" spans="2:13" x14ac:dyDescent="0.3">
      <c r="B2324" s="5">
        <v>45536</v>
      </c>
      <c r="C2324" s="4" t="s">
        <v>23</v>
      </c>
      <c r="D2324" s="4" t="s">
        <v>15</v>
      </c>
      <c r="E2324" s="4" t="s">
        <v>20</v>
      </c>
      <c r="F2324" s="4" t="s">
        <v>17</v>
      </c>
      <c r="G2324" s="6">
        <v>472</v>
      </c>
      <c r="H2324" s="7">
        <v>118</v>
      </c>
      <c r="I2324" s="8">
        <v>0.03</v>
      </c>
      <c r="J2324" s="7">
        <v>47447.02</v>
      </c>
      <c r="K2324" s="7">
        <v>86.47</v>
      </c>
      <c r="L2324" s="7">
        <v>40813.839999999997</v>
      </c>
      <c r="M2324" s="7">
        <v>772.57</v>
      </c>
    </row>
    <row r="2325" spans="2:13" x14ac:dyDescent="0.3">
      <c r="B2325" s="5">
        <v>45536</v>
      </c>
      <c r="C2325" s="4" t="s">
        <v>23</v>
      </c>
      <c r="D2325" s="4" t="s">
        <v>15</v>
      </c>
      <c r="E2325" s="4" t="s">
        <v>20</v>
      </c>
      <c r="F2325" s="4" t="s">
        <v>18</v>
      </c>
      <c r="G2325" s="6">
        <v>173</v>
      </c>
      <c r="H2325" s="7">
        <v>118</v>
      </c>
      <c r="I2325" s="8">
        <v>0.04</v>
      </c>
      <c r="J2325" s="7">
        <v>17314.73</v>
      </c>
      <c r="K2325" s="7">
        <v>86.99</v>
      </c>
      <c r="L2325" s="7">
        <v>15049.27</v>
      </c>
      <c r="M2325" s="7">
        <v>574.66999999999996</v>
      </c>
    </row>
    <row r="2326" spans="2:13" x14ac:dyDescent="0.3">
      <c r="B2326" s="5">
        <v>45536</v>
      </c>
      <c r="C2326" s="4" t="s">
        <v>23</v>
      </c>
      <c r="D2326" s="4" t="s">
        <v>15</v>
      </c>
      <c r="E2326" s="4" t="s">
        <v>20</v>
      </c>
      <c r="F2326" s="4" t="s">
        <v>19</v>
      </c>
      <c r="G2326" s="6">
        <v>178</v>
      </c>
      <c r="H2326" s="7">
        <v>118</v>
      </c>
      <c r="I2326" s="8">
        <v>0.01</v>
      </c>
      <c r="J2326" s="7">
        <v>18225.490000000002</v>
      </c>
      <c r="K2326" s="7">
        <v>86.9</v>
      </c>
      <c r="L2326" s="7">
        <v>15468.2</v>
      </c>
      <c r="M2326" s="7">
        <v>710.17</v>
      </c>
    </row>
    <row r="2327" spans="2:13" x14ac:dyDescent="0.3">
      <c r="B2327" s="5">
        <v>45536</v>
      </c>
      <c r="C2327" s="4" t="s">
        <v>23</v>
      </c>
      <c r="D2327" s="4" t="s">
        <v>15</v>
      </c>
      <c r="E2327" s="4" t="s">
        <v>21</v>
      </c>
      <c r="F2327" s="4" t="s">
        <v>17</v>
      </c>
      <c r="G2327" s="6">
        <v>290</v>
      </c>
      <c r="H2327" s="7">
        <v>118</v>
      </c>
      <c r="I2327" s="8">
        <v>0.01</v>
      </c>
      <c r="J2327" s="7">
        <v>32314.11</v>
      </c>
      <c r="K2327" s="7">
        <v>86.64</v>
      </c>
      <c r="L2327" s="7">
        <v>25125.599999999999</v>
      </c>
      <c r="M2327" s="7">
        <v>459.82</v>
      </c>
    </row>
    <row r="2328" spans="2:13" x14ac:dyDescent="0.3">
      <c r="B2328" s="5">
        <v>45536</v>
      </c>
      <c r="C2328" s="4" t="s">
        <v>23</v>
      </c>
      <c r="D2328" s="4" t="s">
        <v>15</v>
      </c>
      <c r="E2328" s="4" t="s">
        <v>21</v>
      </c>
      <c r="F2328" s="4" t="s">
        <v>18</v>
      </c>
      <c r="G2328" s="6">
        <v>109</v>
      </c>
      <c r="H2328" s="7">
        <v>118</v>
      </c>
      <c r="I2328" s="8">
        <v>0</v>
      </c>
      <c r="J2328" s="7">
        <v>12182.27</v>
      </c>
      <c r="K2328" s="7">
        <v>86.73</v>
      </c>
      <c r="L2328" s="7">
        <v>9453.57</v>
      </c>
      <c r="M2328" s="7">
        <v>366.89</v>
      </c>
    </row>
    <row r="2329" spans="2:13" x14ac:dyDescent="0.3">
      <c r="B2329" s="5">
        <v>45536</v>
      </c>
      <c r="C2329" s="4" t="s">
        <v>23</v>
      </c>
      <c r="D2329" s="4" t="s">
        <v>15</v>
      </c>
      <c r="E2329" s="4" t="s">
        <v>21</v>
      </c>
      <c r="F2329" s="4" t="s">
        <v>19</v>
      </c>
      <c r="G2329" s="6">
        <v>110</v>
      </c>
      <c r="H2329" s="7">
        <v>118</v>
      </c>
      <c r="I2329" s="8">
        <v>0.01</v>
      </c>
      <c r="J2329" s="7">
        <v>12244.14</v>
      </c>
      <c r="K2329" s="7">
        <v>86.64</v>
      </c>
      <c r="L2329" s="7">
        <v>9530.4</v>
      </c>
      <c r="M2329" s="7">
        <v>427.71</v>
      </c>
    </row>
    <row r="2330" spans="2:13" x14ac:dyDescent="0.3">
      <c r="B2330" s="5">
        <v>45536</v>
      </c>
      <c r="C2330" s="4" t="s">
        <v>23</v>
      </c>
      <c r="D2330" s="4" t="s">
        <v>15</v>
      </c>
      <c r="E2330" s="4" t="s">
        <v>22</v>
      </c>
      <c r="F2330" s="4" t="s">
        <v>17</v>
      </c>
      <c r="G2330" s="6">
        <v>125</v>
      </c>
      <c r="H2330" s="7">
        <v>118</v>
      </c>
      <c r="I2330" s="8">
        <v>0.01</v>
      </c>
      <c r="J2330" s="7">
        <v>16437.400000000001</v>
      </c>
      <c r="K2330" s="7">
        <v>86.56</v>
      </c>
      <c r="L2330" s="7">
        <v>10820</v>
      </c>
      <c r="M2330" s="7">
        <v>1285.22</v>
      </c>
    </row>
    <row r="2331" spans="2:13" x14ac:dyDescent="0.3">
      <c r="B2331" s="5">
        <v>45536</v>
      </c>
      <c r="C2331" s="4" t="s">
        <v>23</v>
      </c>
      <c r="D2331" s="4" t="s">
        <v>15</v>
      </c>
      <c r="E2331" s="4" t="s">
        <v>22</v>
      </c>
      <c r="F2331" s="4" t="s">
        <v>18</v>
      </c>
      <c r="G2331" s="6">
        <v>47</v>
      </c>
      <c r="H2331" s="7">
        <v>118</v>
      </c>
      <c r="I2331" s="8">
        <v>0.01</v>
      </c>
      <c r="J2331" s="7">
        <v>6137.05</v>
      </c>
      <c r="K2331" s="7">
        <v>86.64</v>
      </c>
      <c r="L2331" s="7">
        <v>4072.08</v>
      </c>
      <c r="M2331" s="7">
        <v>553.71</v>
      </c>
    </row>
    <row r="2332" spans="2:13" x14ac:dyDescent="0.3">
      <c r="B2332" s="5">
        <v>45536</v>
      </c>
      <c r="C2332" s="4" t="s">
        <v>23</v>
      </c>
      <c r="D2332" s="4" t="s">
        <v>15</v>
      </c>
      <c r="E2332" s="4" t="s">
        <v>22</v>
      </c>
      <c r="F2332" s="4" t="s">
        <v>19</v>
      </c>
      <c r="G2332" s="6">
        <v>49</v>
      </c>
      <c r="H2332" s="7">
        <v>118</v>
      </c>
      <c r="I2332" s="8">
        <v>0.01</v>
      </c>
      <c r="J2332" s="7">
        <v>6423.82</v>
      </c>
      <c r="K2332" s="7">
        <v>86.9</v>
      </c>
      <c r="L2332" s="7">
        <v>4258.1000000000004</v>
      </c>
      <c r="M2332" s="7">
        <v>608.82000000000005</v>
      </c>
    </row>
    <row r="2333" spans="2:13" x14ac:dyDescent="0.3">
      <c r="B2333" s="5">
        <v>45536</v>
      </c>
      <c r="C2333" s="4" t="s">
        <v>24</v>
      </c>
      <c r="D2333" s="4" t="s">
        <v>15</v>
      </c>
      <c r="E2333" s="4" t="s">
        <v>16</v>
      </c>
      <c r="F2333" s="4" t="s">
        <v>17</v>
      </c>
      <c r="G2333" s="6">
        <v>304</v>
      </c>
      <c r="H2333" s="7">
        <v>196</v>
      </c>
      <c r="I2333" s="8">
        <v>0.01</v>
      </c>
      <c r="J2333" s="7">
        <v>59224.89</v>
      </c>
      <c r="K2333" s="7">
        <v>146.31</v>
      </c>
      <c r="L2333" s="7">
        <v>44478.239999999998</v>
      </c>
      <c r="M2333" s="7">
        <v>474.73</v>
      </c>
    </row>
    <row r="2334" spans="2:13" x14ac:dyDescent="0.3">
      <c r="B2334" s="5">
        <v>45536</v>
      </c>
      <c r="C2334" s="4" t="s">
        <v>24</v>
      </c>
      <c r="D2334" s="4" t="s">
        <v>15</v>
      </c>
      <c r="E2334" s="4" t="s">
        <v>16</v>
      </c>
      <c r="F2334" s="4" t="s">
        <v>18</v>
      </c>
      <c r="G2334" s="6">
        <v>116</v>
      </c>
      <c r="H2334" s="7">
        <v>196</v>
      </c>
      <c r="I2334" s="8">
        <v>0.01</v>
      </c>
      <c r="J2334" s="7">
        <v>22395.55</v>
      </c>
      <c r="K2334" s="7">
        <v>145.72999999999999</v>
      </c>
      <c r="L2334" s="7">
        <v>16904.68</v>
      </c>
      <c r="M2334" s="7">
        <v>398.74</v>
      </c>
    </row>
    <row r="2335" spans="2:13" x14ac:dyDescent="0.3">
      <c r="B2335" s="5">
        <v>45536</v>
      </c>
      <c r="C2335" s="4" t="s">
        <v>24</v>
      </c>
      <c r="D2335" s="4" t="s">
        <v>15</v>
      </c>
      <c r="E2335" s="4" t="s">
        <v>16</v>
      </c>
      <c r="F2335" s="4" t="s">
        <v>19</v>
      </c>
      <c r="G2335" s="6">
        <v>112</v>
      </c>
      <c r="H2335" s="7">
        <v>196</v>
      </c>
      <c r="I2335" s="8">
        <v>0.01</v>
      </c>
      <c r="J2335" s="7">
        <v>21601.82</v>
      </c>
      <c r="K2335" s="7">
        <v>145.58000000000001</v>
      </c>
      <c r="L2335" s="7">
        <v>16304.96</v>
      </c>
      <c r="M2335" s="7">
        <v>430.25</v>
      </c>
    </row>
    <row r="2336" spans="2:13" x14ac:dyDescent="0.3">
      <c r="B2336" s="5">
        <v>45536</v>
      </c>
      <c r="C2336" s="4" t="s">
        <v>24</v>
      </c>
      <c r="D2336" s="4" t="s">
        <v>15</v>
      </c>
      <c r="E2336" s="4" t="s">
        <v>20</v>
      </c>
      <c r="F2336" s="4" t="s">
        <v>17</v>
      </c>
      <c r="G2336" s="6">
        <v>206</v>
      </c>
      <c r="H2336" s="7">
        <v>196</v>
      </c>
      <c r="I2336" s="8">
        <v>0.04</v>
      </c>
      <c r="J2336" s="7">
        <v>34177.86</v>
      </c>
      <c r="K2336" s="7">
        <v>145.87</v>
      </c>
      <c r="L2336" s="7">
        <v>30049.22</v>
      </c>
      <c r="M2336" s="7">
        <v>322.68</v>
      </c>
    </row>
    <row r="2337" spans="2:13" x14ac:dyDescent="0.3">
      <c r="B2337" s="5">
        <v>45536</v>
      </c>
      <c r="C2337" s="4" t="s">
        <v>24</v>
      </c>
      <c r="D2337" s="4" t="s">
        <v>15</v>
      </c>
      <c r="E2337" s="4" t="s">
        <v>20</v>
      </c>
      <c r="F2337" s="4" t="s">
        <v>18</v>
      </c>
      <c r="G2337" s="6">
        <v>78</v>
      </c>
      <c r="H2337" s="7">
        <v>196</v>
      </c>
      <c r="I2337" s="8">
        <v>0.03</v>
      </c>
      <c r="J2337" s="7">
        <v>13075.94</v>
      </c>
      <c r="K2337" s="7">
        <v>146.46</v>
      </c>
      <c r="L2337" s="7">
        <v>11423.88</v>
      </c>
      <c r="M2337" s="7">
        <v>266.79000000000002</v>
      </c>
    </row>
    <row r="2338" spans="2:13" x14ac:dyDescent="0.3">
      <c r="B2338" s="5">
        <v>45536</v>
      </c>
      <c r="C2338" s="4" t="s">
        <v>24</v>
      </c>
      <c r="D2338" s="4" t="s">
        <v>15</v>
      </c>
      <c r="E2338" s="4" t="s">
        <v>20</v>
      </c>
      <c r="F2338" s="4" t="s">
        <v>19</v>
      </c>
      <c r="G2338" s="6">
        <v>75</v>
      </c>
      <c r="H2338" s="7">
        <v>196</v>
      </c>
      <c r="I2338" s="8">
        <v>0</v>
      </c>
      <c r="J2338" s="7">
        <v>12897.19</v>
      </c>
      <c r="K2338" s="7">
        <v>145.58000000000001</v>
      </c>
      <c r="L2338" s="7">
        <v>10918.5</v>
      </c>
      <c r="M2338" s="7">
        <v>290.45</v>
      </c>
    </row>
    <row r="2339" spans="2:13" x14ac:dyDescent="0.3">
      <c r="B2339" s="5">
        <v>45536</v>
      </c>
      <c r="C2339" s="4" t="s">
        <v>24</v>
      </c>
      <c r="D2339" s="4" t="s">
        <v>15</v>
      </c>
      <c r="E2339" s="4" t="s">
        <v>21</v>
      </c>
      <c r="F2339" s="4" t="s">
        <v>17</v>
      </c>
      <c r="G2339" s="6">
        <v>127</v>
      </c>
      <c r="H2339" s="7">
        <v>196</v>
      </c>
      <c r="I2339" s="8">
        <v>0</v>
      </c>
      <c r="J2339" s="7">
        <v>23576.51</v>
      </c>
      <c r="K2339" s="7">
        <v>146.31</v>
      </c>
      <c r="L2339" s="7">
        <v>18581.37</v>
      </c>
      <c r="M2339" s="7">
        <v>199.14</v>
      </c>
    </row>
    <row r="2340" spans="2:13" x14ac:dyDescent="0.3">
      <c r="B2340" s="5">
        <v>45536</v>
      </c>
      <c r="C2340" s="4" t="s">
        <v>24</v>
      </c>
      <c r="D2340" s="4" t="s">
        <v>15</v>
      </c>
      <c r="E2340" s="4" t="s">
        <v>21</v>
      </c>
      <c r="F2340" s="4" t="s">
        <v>18</v>
      </c>
      <c r="G2340" s="6">
        <v>44</v>
      </c>
      <c r="H2340" s="7">
        <v>196</v>
      </c>
      <c r="I2340" s="8">
        <v>0</v>
      </c>
      <c r="J2340" s="7">
        <v>8160.05</v>
      </c>
      <c r="K2340" s="7">
        <v>146.46</v>
      </c>
      <c r="L2340" s="7">
        <v>6444.24</v>
      </c>
      <c r="M2340" s="7">
        <v>149</v>
      </c>
    </row>
    <row r="2341" spans="2:13" x14ac:dyDescent="0.3">
      <c r="B2341" s="5">
        <v>45536</v>
      </c>
      <c r="C2341" s="4" t="s">
        <v>24</v>
      </c>
      <c r="D2341" s="4" t="s">
        <v>15</v>
      </c>
      <c r="E2341" s="4" t="s">
        <v>21</v>
      </c>
      <c r="F2341" s="4" t="s">
        <v>19</v>
      </c>
      <c r="G2341" s="6">
        <v>45</v>
      </c>
      <c r="H2341" s="7">
        <v>196</v>
      </c>
      <c r="I2341" s="8">
        <v>0</v>
      </c>
      <c r="J2341" s="7">
        <v>8378.8700000000008</v>
      </c>
      <c r="K2341" s="7">
        <v>145.58000000000001</v>
      </c>
      <c r="L2341" s="7">
        <v>6551.1</v>
      </c>
      <c r="M2341" s="7">
        <v>175.15</v>
      </c>
    </row>
    <row r="2342" spans="2:13" x14ac:dyDescent="0.3">
      <c r="B2342" s="5">
        <v>45536</v>
      </c>
      <c r="C2342" s="4" t="s">
        <v>24</v>
      </c>
      <c r="D2342" s="4" t="s">
        <v>15</v>
      </c>
      <c r="E2342" s="4" t="s">
        <v>22</v>
      </c>
      <c r="F2342" s="4" t="s">
        <v>17</v>
      </c>
      <c r="G2342" s="6">
        <v>56</v>
      </c>
      <c r="H2342" s="7">
        <v>196</v>
      </c>
      <c r="I2342" s="8">
        <v>0.01</v>
      </c>
      <c r="J2342" s="7">
        <v>12157.38</v>
      </c>
      <c r="K2342" s="7">
        <v>146.02000000000001</v>
      </c>
      <c r="L2342" s="7">
        <v>8177.12</v>
      </c>
      <c r="M2342" s="7">
        <v>558.80999999999995</v>
      </c>
    </row>
    <row r="2343" spans="2:13" x14ac:dyDescent="0.3">
      <c r="B2343" s="5">
        <v>45536</v>
      </c>
      <c r="C2343" s="4" t="s">
        <v>24</v>
      </c>
      <c r="D2343" s="4" t="s">
        <v>15</v>
      </c>
      <c r="E2343" s="4" t="s">
        <v>22</v>
      </c>
      <c r="F2343" s="4" t="s">
        <v>18</v>
      </c>
      <c r="G2343" s="6">
        <v>21</v>
      </c>
      <c r="H2343" s="7">
        <v>196</v>
      </c>
      <c r="I2343" s="8">
        <v>0</v>
      </c>
      <c r="J2343" s="7">
        <v>4596.1000000000004</v>
      </c>
      <c r="K2343" s="7">
        <v>145.87</v>
      </c>
      <c r="L2343" s="7">
        <v>3063.27</v>
      </c>
      <c r="M2343" s="7">
        <v>252.15</v>
      </c>
    </row>
    <row r="2344" spans="2:13" x14ac:dyDescent="0.3">
      <c r="B2344" s="5">
        <v>45536</v>
      </c>
      <c r="C2344" s="4" t="s">
        <v>24</v>
      </c>
      <c r="D2344" s="4" t="s">
        <v>15</v>
      </c>
      <c r="E2344" s="4" t="s">
        <v>22</v>
      </c>
      <c r="F2344" s="4" t="s">
        <v>19</v>
      </c>
      <c r="G2344" s="6">
        <v>21</v>
      </c>
      <c r="H2344" s="7">
        <v>196</v>
      </c>
      <c r="I2344" s="8">
        <v>0.01</v>
      </c>
      <c r="J2344" s="7">
        <v>4582.2299999999996</v>
      </c>
      <c r="K2344" s="7">
        <v>146.31</v>
      </c>
      <c r="L2344" s="7">
        <v>3072.51</v>
      </c>
      <c r="M2344" s="7">
        <v>261.7</v>
      </c>
    </row>
    <row r="2345" spans="2:13" x14ac:dyDescent="0.3">
      <c r="B2345" s="5">
        <v>45536</v>
      </c>
      <c r="C2345" s="4" t="s">
        <v>25</v>
      </c>
      <c r="D2345" s="4" t="s">
        <v>15</v>
      </c>
      <c r="E2345" s="4" t="s">
        <v>16</v>
      </c>
      <c r="F2345" s="4" t="s">
        <v>17</v>
      </c>
      <c r="G2345" s="6">
        <v>141</v>
      </c>
      <c r="H2345" s="7">
        <v>342</v>
      </c>
      <c r="I2345" s="8">
        <v>0.01</v>
      </c>
      <c r="J2345" s="7">
        <v>47689.53</v>
      </c>
      <c r="K2345" s="7">
        <v>257.01</v>
      </c>
      <c r="L2345" s="7">
        <v>36238.410000000003</v>
      </c>
      <c r="M2345" s="7">
        <v>225.37</v>
      </c>
    </row>
    <row r="2346" spans="2:13" x14ac:dyDescent="0.3">
      <c r="B2346" s="5">
        <v>45536</v>
      </c>
      <c r="C2346" s="4" t="s">
        <v>25</v>
      </c>
      <c r="D2346" s="4" t="s">
        <v>15</v>
      </c>
      <c r="E2346" s="4" t="s">
        <v>16</v>
      </c>
      <c r="F2346" s="4" t="s">
        <v>18</v>
      </c>
      <c r="G2346" s="6">
        <v>52</v>
      </c>
      <c r="H2346" s="7">
        <v>342</v>
      </c>
      <c r="I2346" s="8">
        <v>0.01</v>
      </c>
      <c r="J2346" s="7">
        <v>17606.16</v>
      </c>
      <c r="K2346" s="7">
        <v>257.27</v>
      </c>
      <c r="L2346" s="7">
        <v>13378.04</v>
      </c>
      <c r="M2346" s="7">
        <v>176.62</v>
      </c>
    </row>
    <row r="2347" spans="2:13" x14ac:dyDescent="0.3">
      <c r="B2347" s="5">
        <v>45536</v>
      </c>
      <c r="C2347" s="4" t="s">
        <v>25</v>
      </c>
      <c r="D2347" s="4" t="s">
        <v>15</v>
      </c>
      <c r="E2347" s="4" t="s">
        <v>16</v>
      </c>
      <c r="F2347" s="4" t="s">
        <v>19</v>
      </c>
      <c r="G2347" s="6">
        <v>54</v>
      </c>
      <c r="H2347" s="7">
        <v>342</v>
      </c>
      <c r="I2347" s="8">
        <v>0</v>
      </c>
      <c r="J2347" s="7">
        <v>18486.47</v>
      </c>
      <c r="K2347" s="7">
        <v>255.99</v>
      </c>
      <c r="L2347" s="7">
        <v>13823.46</v>
      </c>
      <c r="M2347" s="7">
        <v>210.6</v>
      </c>
    </row>
    <row r="2348" spans="2:13" x14ac:dyDescent="0.3">
      <c r="B2348" s="5">
        <v>45536</v>
      </c>
      <c r="C2348" s="4" t="s">
        <v>25</v>
      </c>
      <c r="D2348" s="4" t="s">
        <v>15</v>
      </c>
      <c r="E2348" s="4" t="s">
        <v>20</v>
      </c>
      <c r="F2348" s="4" t="s">
        <v>17</v>
      </c>
      <c r="G2348" s="6">
        <v>104</v>
      </c>
      <c r="H2348" s="7">
        <v>342</v>
      </c>
      <c r="I2348" s="8">
        <v>0.01</v>
      </c>
      <c r="J2348" s="7">
        <v>30862.68</v>
      </c>
      <c r="K2348" s="7">
        <v>256.76</v>
      </c>
      <c r="L2348" s="7">
        <v>26703.040000000001</v>
      </c>
      <c r="M2348" s="7">
        <v>170.56</v>
      </c>
    </row>
    <row r="2349" spans="2:13" x14ac:dyDescent="0.3">
      <c r="B2349" s="5">
        <v>45536</v>
      </c>
      <c r="C2349" s="4" t="s">
        <v>25</v>
      </c>
      <c r="D2349" s="4" t="s">
        <v>15</v>
      </c>
      <c r="E2349" s="4" t="s">
        <v>20</v>
      </c>
      <c r="F2349" s="4" t="s">
        <v>18</v>
      </c>
      <c r="G2349" s="6">
        <v>37</v>
      </c>
      <c r="H2349" s="7">
        <v>342</v>
      </c>
      <c r="I2349" s="8">
        <v>0.01</v>
      </c>
      <c r="J2349" s="7">
        <v>11024.34</v>
      </c>
      <c r="K2349" s="7">
        <v>255.99</v>
      </c>
      <c r="L2349" s="7">
        <v>9471.6299999999992</v>
      </c>
      <c r="M2349" s="7">
        <v>126.18</v>
      </c>
    </row>
    <row r="2350" spans="2:13" x14ac:dyDescent="0.3">
      <c r="B2350" s="5">
        <v>45536</v>
      </c>
      <c r="C2350" s="4" t="s">
        <v>25</v>
      </c>
      <c r="D2350" s="4" t="s">
        <v>15</v>
      </c>
      <c r="E2350" s="4" t="s">
        <v>20</v>
      </c>
      <c r="F2350" s="4" t="s">
        <v>19</v>
      </c>
      <c r="G2350" s="6">
        <v>35</v>
      </c>
      <c r="H2350" s="7">
        <v>342</v>
      </c>
      <c r="I2350" s="8">
        <v>0.03</v>
      </c>
      <c r="J2350" s="7">
        <v>10155.11</v>
      </c>
      <c r="K2350" s="7">
        <v>257.27</v>
      </c>
      <c r="L2350" s="7">
        <v>9004.4500000000007</v>
      </c>
      <c r="M2350" s="7">
        <v>137.59</v>
      </c>
    </row>
    <row r="2351" spans="2:13" x14ac:dyDescent="0.3">
      <c r="B2351" s="5">
        <v>45536</v>
      </c>
      <c r="C2351" s="4" t="s">
        <v>25</v>
      </c>
      <c r="D2351" s="4" t="s">
        <v>15</v>
      </c>
      <c r="E2351" s="4" t="s">
        <v>21</v>
      </c>
      <c r="F2351" s="4" t="s">
        <v>17</v>
      </c>
      <c r="G2351" s="6">
        <v>61</v>
      </c>
      <c r="H2351" s="7">
        <v>342</v>
      </c>
      <c r="I2351" s="8">
        <v>0</v>
      </c>
      <c r="J2351" s="7">
        <v>19799.080000000002</v>
      </c>
      <c r="K2351" s="7">
        <v>255.73</v>
      </c>
      <c r="L2351" s="7">
        <v>15599.53</v>
      </c>
      <c r="M2351" s="7">
        <v>99.36</v>
      </c>
    </row>
    <row r="2352" spans="2:13" x14ac:dyDescent="0.3">
      <c r="B2352" s="5">
        <v>45536</v>
      </c>
      <c r="C2352" s="4" t="s">
        <v>25</v>
      </c>
      <c r="D2352" s="4" t="s">
        <v>15</v>
      </c>
      <c r="E2352" s="4" t="s">
        <v>21</v>
      </c>
      <c r="F2352" s="4" t="s">
        <v>18</v>
      </c>
      <c r="G2352" s="6">
        <v>22</v>
      </c>
      <c r="H2352" s="7">
        <v>342</v>
      </c>
      <c r="I2352" s="8">
        <v>0.01</v>
      </c>
      <c r="J2352" s="7">
        <v>7104.91</v>
      </c>
      <c r="K2352" s="7">
        <v>256.24</v>
      </c>
      <c r="L2352" s="7">
        <v>5637.28</v>
      </c>
      <c r="M2352" s="7">
        <v>72.56</v>
      </c>
    </row>
    <row r="2353" spans="2:13" x14ac:dyDescent="0.3">
      <c r="B2353" s="5">
        <v>45536</v>
      </c>
      <c r="C2353" s="4" t="s">
        <v>25</v>
      </c>
      <c r="D2353" s="4" t="s">
        <v>15</v>
      </c>
      <c r="E2353" s="4" t="s">
        <v>21</v>
      </c>
      <c r="F2353" s="4" t="s">
        <v>19</v>
      </c>
      <c r="G2353" s="6">
        <v>23</v>
      </c>
      <c r="H2353" s="7">
        <v>342</v>
      </c>
      <c r="I2353" s="8">
        <v>0.01</v>
      </c>
      <c r="J2353" s="7">
        <v>7405.06</v>
      </c>
      <c r="K2353" s="7">
        <v>256.5</v>
      </c>
      <c r="L2353" s="7">
        <v>5899.5</v>
      </c>
      <c r="M2353" s="7">
        <v>88.53</v>
      </c>
    </row>
    <row r="2354" spans="2:13" x14ac:dyDescent="0.3">
      <c r="B2354" s="5">
        <v>45536</v>
      </c>
      <c r="C2354" s="4" t="s">
        <v>25</v>
      </c>
      <c r="D2354" s="4" t="s">
        <v>15</v>
      </c>
      <c r="E2354" s="4" t="s">
        <v>22</v>
      </c>
      <c r="F2354" s="4" t="s">
        <v>17</v>
      </c>
      <c r="G2354" s="6">
        <v>26</v>
      </c>
      <c r="H2354" s="7">
        <v>342</v>
      </c>
      <c r="I2354" s="8">
        <v>0</v>
      </c>
      <c r="J2354" s="7">
        <v>9998.8799999999992</v>
      </c>
      <c r="K2354" s="7">
        <v>256.76</v>
      </c>
      <c r="L2354" s="7">
        <v>6675.76</v>
      </c>
      <c r="M2354" s="7">
        <v>256.3</v>
      </c>
    </row>
    <row r="2355" spans="2:13" x14ac:dyDescent="0.3">
      <c r="B2355" s="5">
        <v>45536</v>
      </c>
      <c r="C2355" s="4" t="s">
        <v>25</v>
      </c>
      <c r="D2355" s="4" t="s">
        <v>15</v>
      </c>
      <c r="E2355" s="4" t="s">
        <v>22</v>
      </c>
      <c r="F2355" s="4" t="s">
        <v>18</v>
      </c>
      <c r="G2355" s="6">
        <v>10</v>
      </c>
      <c r="H2355" s="7">
        <v>342</v>
      </c>
      <c r="I2355" s="8">
        <v>0</v>
      </c>
      <c r="J2355" s="7">
        <v>3830.38</v>
      </c>
      <c r="K2355" s="7">
        <v>255.99</v>
      </c>
      <c r="L2355" s="7">
        <v>2559.9</v>
      </c>
      <c r="M2355" s="7">
        <v>119.71</v>
      </c>
    </row>
    <row r="2356" spans="2:13" x14ac:dyDescent="0.3">
      <c r="B2356" s="5">
        <v>45536</v>
      </c>
      <c r="C2356" s="4" t="s">
        <v>25</v>
      </c>
      <c r="D2356" s="4" t="s">
        <v>15</v>
      </c>
      <c r="E2356" s="4" t="s">
        <v>22</v>
      </c>
      <c r="F2356" s="4" t="s">
        <v>19</v>
      </c>
      <c r="G2356" s="6">
        <v>10</v>
      </c>
      <c r="H2356" s="7">
        <v>342</v>
      </c>
      <c r="I2356" s="8">
        <v>0.01</v>
      </c>
      <c r="J2356" s="7">
        <v>3791.88</v>
      </c>
      <c r="K2356" s="7">
        <v>257.27</v>
      </c>
      <c r="L2356" s="7">
        <v>2572.6999999999998</v>
      </c>
      <c r="M2356" s="7">
        <v>124.37</v>
      </c>
    </row>
    <row r="2357" spans="2:13" x14ac:dyDescent="0.3">
      <c r="B2357" s="5">
        <v>45536</v>
      </c>
      <c r="C2357" s="4" t="s">
        <v>26</v>
      </c>
      <c r="D2357" s="4" t="s">
        <v>27</v>
      </c>
      <c r="E2357" s="4" t="s">
        <v>16</v>
      </c>
      <c r="F2357" s="4" t="s">
        <v>17</v>
      </c>
      <c r="G2357" s="6">
        <v>380</v>
      </c>
      <c r="H2357" s="7">
        <v>132</v>
      </c>
      <c r="I2357" s="8">
        <v>0</v>
      </c>
      <c r="J2357" s="7">
        <v>50009.32</v>
      </c>
      <c r="K2357" s="7">
        <v>92.22</v>
      </c>
      <c r="L2357" s="7">
        <v>35043.599999999999</v>
      </c>
      <c r="M2357" s="7">
        <v>590.37</v>
      </c>
    </row>
    <row r="2358" spans="2:13" x14ac:dyDescent="0.3">
      <c r="B2358" s="5">
        <v>45536</v>
      </c>
      <c r="C2358" s="4" t="s">
        <v>26</v>
      </c>
      <c r="D2358" s="4" t="s">
        <v>27</v>
      </c>
      <c r="E2358" s="4" t="s">
        <v>16</v>
      </c>
      <c r="F2358" s="4" t="s">
        <v>18</v>
      </c>
      <c r="G2358" s="6">
        <v>145</v>
      </c>
      <c r="H2358" s="7">
        <v>132</v>
      </c>
      <c r="I2358" s="8">
        <v>0</v>
      </c>
      <c r="J2358" s="7">
        <v>19044.38</v>
      </c>
      <c r="K2358" s="7">
        <v>92.12</v>
      </c>
      <c r="L2358" s="7">
        <v>13357.4</v>
      </c>
      <c r="M2358" s="7">
        <v>480.18</v>
      </c>
    </row>
    <row r="2359" spans="2:13" x14ac:dyDescent="0.3">
      <c r="B2359" s="5">
        <v>45536</v>
      </c>
      <c r="C2359" s="4" t="s">
        <v>26</v>
      </c>
      <c r="D2359" s="4" t="s">
        <v>27</v>
      </c>
      <c r="E2359" s="4" t="s">
        <v>16</v>
      </c>
      <c r="F2359" s="4" t="s">
        <v>19</v>
      </c>
      <c r="G2359" s="6">
        <v>140</v>
      </c>
      <c r="H2359" s="7">
        <v>132</v>
      </c>
      <c r="I2359" s="8">
        <v>0.01</v>
      </c>
      <c r="J2359" s="7">
        <v>18332.29</v>
      </c>
      <c r="K2359" s="7">
        <v>92.49</v>
      </c>
      <c r="L2359" s="7">
        <v>12948.6</v>
      </c>
      <c r="M2359" s="7">
        <v>532.35</v>
      </c>
    </row>
    <row r="2360" spans="2:13" x14ac:dyDescent="0.3">
      <c r="B2360" s="5">
        <v>45536</v>
      </c>
      <c r="C2360" s="4" t="s">
        <v>26</v>
      </c>
      <c r="D2360" s="4" t="s">
        <v>27</v>
      </c>
      <c r="E2360" s="4" t="s">
        <v>20</v>
      </c>
      <c r="F2360" s="4" t="s">
        <v>17</v>
      </c>
      <c r="G2360" s="6">
        <v>268</v>
      </c>
      <c r="H2360" s="7">
        <v>132</v>
      </c>
      <c r="I2360" s="8">
        <v>0.01</v>
      </c>
      <c r="J2360" s="7">
        <v>30633.25</v>
      </c>
      <c r="K2360" s="7">
        <v>92.58</v>
      </c>
      <c r="L2360" s="7">
        <v>24811.439999999999</v>
      </c>
      <c r="M2360" s="7">
        <v>420.22</v>
      </c>
    </row>
    <row r="2361" spans="2:13" x14ac:dyDescent="0.3">
      <c r="B2361" s="5">
        <v>45536</v>
      </c>
      <c r="C2361" s="4" t="s">
        <v>26</v>
      </c>
      <c r="D2361" s="4" t="s">
        <v>27</v>
      </c>
      <c r="E2361" s="4" t="s">
        <v>20</v>
      </c>
      <c r="F2361" s="4" t="s">
        <v>18</v>
      </c>
      <c r="G2361" s="6">
        <v>96</v>
      </c>
      <c r="H2361" s="7">
        <v>132</v>
      </c>
      <c r="I2361" s="8">
        <v>0</v>
      </c>
      <c r="J2361" s="7">
        <v>11106.8</v>
      </c>
      <c r="K2361" s="7">
        <v>92.22</v>
      </c>
      <c r="L2361" s="7">
        <v>8853.1200000000008</v>
      </c>
      <c r="M2361" s="7">
        <v>318.57</v>
      </c>
    </row>
    <row r="2362" spans="2:13" x14ac:dyDescent="0.3">
      <c r="B2362" s="5">
        <v>45536</v>
      </c>
      <c r="C2362" s="4" t="s">
        <v>26</v>
      </c>
      <c r="D2362" s="4" t="s">
        <v>27</v>
      </c>
      <c r="E2362" s="4" t="s">
        <v>20</v>
      </c>
      <c r="F2362" s="4" t="s">
        <v>19</v>
      </c>
      <c r="G2362" s="6">
        <v>94</v>
      </c>
      <c r="H2362" s="7">
        <v>132</v>
      </c>
      <c r="I2362" s="8">
        <v>0</v>
      </c>
      <c r="J2362" s="7">
        <v>10897.21</v>
      </c>
      <c r="K2362" s="7">
        <v>92.22</v>
      </c>
      <c r="L2362" s="7">
        <v>8668.68</v>
      </c>
      <c r="M2362" s="7">
        <v>370.27</v>
      </c>
    </row>
    <row r="2363" spans="2:13" x14ac:dyDescent="0.3">
      <c r="B2363" s="5">
        <v>45536</v>
      </c>
      <c r="C2363" s="4" t="s">
        <v>26</v>
      </c>
      <c r="D2363" s="4" t="s">
        <v>27</v>
      </c>
      <c r="E2363" s="4" t="s">
        <v>21</v>
      </c>
      <c r="F2363" s="4" t="s">
        <v>17</v>
      </c>
      <c r="G2363" s="6">
        <v>151</v>
      </c>
      <c r="H2363" s="7">
        <v>132</v>
      </c>
      <c r="I2363" s="8">
        <v>0.01</v>
      </c>
      <c r="J2363" s="7">
        <v>18859.05</v>
      </c>
      <c r="K2363" s="7">
        <v>92.49</v>
      </c>
      <c r="L2363" s="7">
        <v>13965.99</v>
      </c>
      <c r="M2363" s="7">
        <v>235.32</v>
      </c>
    </row>
    <row r="2364" spans="2:13" x14ac:dyDescent="0.3">
      <c r="B2364" s="5">
        <v>45536</v>
      </c>
      <c r="C2364" s="4" t="s">
        <v>26</v>
      </c>
      <c r="D2364" s="4" t="s">
        <v>27</v>
      </c>
      <c r="E2364" s="4" t="s">
        <v>21</v>
      </c>
      <c r="F2364" s="4" t="s">
        <v>18</v>
      </c>
      <c r="G2364" s="6">
        <v>55</v>
      </c>
      <c r="H2364" s="7">
        <v>132</v>
      </c>
      <c r="I2364" s="8">
        <v>0.01</v>
      </c>
      <c r="J2364" s="7">
        <v>6834.93</v>
      </c>
      <c r="K2364" s="7">
        <v>92.49</v>
      </c>
      <c r="L2364" s="7">
        <v>5086.95</v>
      </c>
      <c r="M2364" s="7">
        <v>188.12</v>
      </c>
    </row>
    <row r="2365" spans="2:13" x14ac:dyDescent="0.3">
      <c r="B2365" s="5">
        <v>45536</v>
      </c>
      <c r="C2365" s="4" t="s">
        <v>26</v>
      </c>
      <c r="D2365" s="4" t="s">
        <v>27</v>
      </c>
      <c r="E2365" s="4" t="s">
        <v>21</v>
      </c>
      <c r="F2365" s="4" t="s">
        <v>19</v>
      </c>
      <c r="G2365" s="6">
        <v>59</v>
      </c>
      <c r="H2365" s="7">
        <v>132</v>
      </c>
      <c r="I2365" s="8">
        <v>0</v>
      </c>
      <c r="J2365" s="7">
        <v>7339.53</v>
      </c>
      <c r="K2365" s="7">
        <v>92.22</v>
      </c>
      <c r="L2365" s="7">
        <v>5440.98</v>
      </c>
      <c r="M2365" s="7">
        <v>233.32</v>
      </c>
    </row>
    <row r="2366" spans="2:13" x14ac:dyDescent="0.3">
      <c r="B2366" s="5">
        <v>45536</v>
      </c>
      <c r="C2366" s="4" t="s">
        <v>26</v>
      </c>
      <c r="D2366" s="4" t="s">
        <v>27</v>
      </c>
      <c r="E2366" s="4" t="s">
        <v>22</v>
      </c>
      <c r="F2366" s="4" t="s">
        <v>17</v>
      </c>
      <c r="G2366" s="6">
        <v>69</v>
      </c>
      <c r="H2366" s="7">
        <v>132</v>
      </c>
      <c r="I2366" s="8">
        <v>0.01</v>
      </c>
      <c r="J2366" s="7">
        <v>10108.780000000001</v>
      </c>
      <c r="K2366" s="7">
        <v>92.49</v>
      </c>
      <c r="L2366" s="7">
        <v>6381.81</v>
      </c>
      <c r="M2366" s="7">
        <v>682.27</v>
      </c>
    </row>
    <row r="2367" spans="2:13" x14ac:dyDescent="0.3">
      <c r="B2367" s="5">
        <v>45536</v>
      </c>
      <c r="C2367" s="4" t="s">
        <v>26</v>
      </c>
      <c r="D2367" s="4" t="s">
        <v>27</v>
      </c>
      <c r="E2367" s="4" t="s">
        <v>22</v>
      </c>
      <c r="F2367" s="4" t="s">
        <v>18</v>
      </c>
      <c r="G2367" s="6">
        <v>24</v>
      </c>
      <c r="H2367" s="7">
        <v>132</v>
      </c>
      <c r="I2367" s="8">
        <v>0.01</v>
      </c>
      <c r="J2367" s="7">
        <v>3505.62</v>
      </c>
      <c r="K2367" s="7">
        <v>92.22</v>
      </c>
      <c r="L2367" s="7">
        <v>2213.2800000000002</v>
      </c>
      <c r="M2367" s="7">
        <v>292.17</v>
      </c>
    </row>
    <row r="2368" spans="2:13" x14ac:dyDescent="0.3">
      <c r="B2368" s="5">
        <v>45536</v>
      </c>
      <c r="C2368" s="4" t="s">
        <v>26</v>
      </c>
      <c r="D2368" s="4" t="s">
        <v>27</v>
      </c>
      <c r="E2368" s="4" t="s">
        <v>22</v>
      </c>
      <c r="F2368" s="4" t="s">
        <v>19</v>
      </c>
      <c r="G2368" s="6">
        <v>26</v>
      </c>
      <c r="H2368" s="7">
        <v>132</v>
      </c>
      <c r="I2368" s="8">
        <v>0.01</v>
      </c>
      <c r="J2368" s="7">
        <v>3801.46</v>
      </c>
      <c r="K2368" s="7">
        <v>92.22</v>
      </c>
      <c r="L2368" s="7">
        <v>2397.7199999999998</v>
      </c>
      <c r="M2368" s="7">
        <v>326.91000000000003</v>
      </c>
    </row>
    <row r="2369" spans="2:13" x14ac:dyDescent="0.3">
      <c r="B2369" s="5">
        <v>45536</v>
      </c>
      <c r="C2369" s="4" t="s">
        <v>28</v>
      </c>
      <c r="D2369" s="4" t="s">
        <v>27</v>
      </c>
      <c r="E2369" s="4" t="s">
        <v>16</v>
      </c>
      <c r="F2369" s="4" t="s">
        <v>17</v>
      </c>
      <c r="G2369" s="6">
        <v>267</v>
      </c>
      <c r="H2369" s="7">
        <v>104</v>
      </c>
      <c r="I2369" s="8">
        <v>0.01</v>
      </c>
      <c r="J2369" s="7">
        <v>27351.48</v>
      </c>
      <c r="K2369" s="7">
        <v>71.760000000000005</v>
      </c>
      <c r="L2369" s="7">
        <v>19159.919999999998</v>
      </c>
      <c r="M2369" s="7">
        <v>415.67</v>
      </c>
    </row>
    <row r="2370" spans="2:13" x14ac:dyDescent="0.3">
      <c r="B2370" s="5">
        <v>45536</v>
      </c>
      <c r="C2370" s="4" t="s">
        <v>28</v>
      </c>
      <c r="D2370" s="4" t="s">
        <v>27</v>
      </c>
      <c r="E2370" s="4" t="s">
        <v>16</v>
      </c>
      <c r="F2370" s="4" t="s">
        <v>18</v>
      </c>
      <c r="G2370" s="6">
        <v>97</v>
      </c>
      <c r="H2370" s="7">
        <v>104</v>
      </c>
      <c r="I2370" s="8">
        <v>0.01</v>
      </c>
      <c r="J2370" s="7">
        <v>10067.67</v>
      </c>
      <c r="K2370" s="7">
        <v>71.83</v>
      </c>
      <c r="L2370" s="7">
        <v>6967.51</v>
      </c>
      <c r="M2370" s="7">
        <v>327.82</v>
      </c>
    </row>
    <row r="2371" spans="2:13" x14ac:dyDescent="0.3">
      <c r="B2371" s="5">
        <v>45536</v>
      </c>
      <c r="C2371" s="4" t="s">
        <v>28</v>
      </c>
      <c r="D2371" s="4" t="s">
        <v>27</v>
      </c>
      <c r="E2371" s="4" t="s">
        <v>16</v>
      </c>
      <c r="F2371" s="4" t="s">
        <v>19</v>
      </c>
      <c r="G2371" s="6">
        <v>101</v>
      </c>
      <c r="H2371" s="7">
        <v>104</v>
      </c>
      <c r="I2371" s="8">
        <v>0.01</v>
      </c>
      <c r="J2371" s="7">
        <v>10430.540000000001</v>
      </c>
      <c r="K2371" s="7">
        <v>71.98</v>
      </c>
      <c r="L2371" s="7">
        <v>7269.98</v>
      </c>
      <c r="M2371" s="7">
        <v>388.78</v>
      </c>
    </row>
    <row r="2372" spans="2:13" x14ac:dyDescent="0.3">
      <c r="B2372" s="5">
        <v>45536</v>
      </c>
      <c r="C2372" s="4" t="s">
        <v>28</v>
      </c>
      <c r="D2372" s="4" t="s">
        <v>27</v>
      </c>
      <c r="E2372" s="4" t="s">
        <v>20</v>
      </c>
      <c r="F2372" s="4" t="s">
        <v>17</v>
      </c>
      <c r="G2372" s="6">
        <v>190</v>
      </c>
      <c r="H2372" s="7">
        <v>104</v>
      </c>
      <c r="I2372" s="8">
        <v>0.03</v>
      </c>
      <c r="J2372" s="7">
        <v>16799.2</v>
      </c>
      <c r="K2372" s="7">
        <v>71.540000000000006</v>
      </c>
      <c r="L2372" s="7">
        <v>13592.6</v>
      </c>
      <c r="M2372" s="7">
        <v>311.89999999999998</v>
      </c>
    </row>
    <row r="2373" spans="2:13" x14ac:dyDescent="0.3">
      <c r="B2373" s="5">
        <v>45536</v>
      </c>
      <c r="C2373" s="4" t="s">
        <v>28</v>
      </c>
      <c r="D2373" s="4" t="s">
        <v>27</v>
      </c>
      <c r="E2373" s="4" t="s">
        <v>20</v>
      </c>
      <c r="F2373" s="4" t="s">
        <v>18</v>
      </c>
      <c r="G2373" s="6">
        <v>65</v>
      </c>
      <c r="H2373" s="7">
        <v>104</v>
      </c>
      <c r="I2373" s="8">
        <v>0.02</v>
      </c>
      <c r="J2373" s="7">
        <v>5830.04</v>
      </c>
      <c r="K2373" s="7">
        <v>71.62</v>
      </c>
      <c r="L2373" s="7">
        <v>4655.3</v>
      </c>
      <c r="M2373" s="7">
        <v>215.92</v>
      </c>
    </row>
    <row r="2374" spans="2:13" x14ac:dyDescent="0.3">
      <c r="B2374" s="5">
        <v>45536</v>
      </c>
      <c r="C2374" s="4" t="s">
        <v>28</v>
      </c>
      <c r="D2374" s="4" t="s">
        <v>27</v>
      </c>
      <c r="E2374" s="4" t="s">
        <v>20</v>
      </c>
      <c r="F2374" s="4" t="s">
        <v>19</v>
      </c>
      <c r="G2374" s="6">
        <v>65</v>
      </c>
      <c r="H2374" s="7">
        <v>104</v>
      </c>
      <c r="I2374" s="8">
        <v>0.04</v>
      </c>
      <c r="J2374" s="7">
        <v>5705.58</v>
      </c>
      <c r="K2374" s="7">
        <v>71.900000000000006</v>
      </c>
      <c r="L2374" s="7">
        <v>4673.5</v>
      </c>
      <c r="M2374" s="7">
        <v>260.08999999999997</v>
      </c>
    </row>
    <row r="2375" spans="2:13" x14ac:dyDescent="0.3">
      <c r="B2375" s="5">
        <v>45536</v>
      </c>
      <c r="C2375" s="4" t="s">
        <v>28</v>
      </c>
      <c r="D2375" s="4" t="s">
        <v>27</v>
      </c>
      <c r="E2375" s="4" t="s">
        <v>21</v>
      </c>
      <c r="F2375" s="4" t="s">
        <v>17</v>
      </c>
      <c r="G2375" s="6">
        <v>110</v>
      </c>
      <c r="H2375" s="7">
        <v>104</v>
      </c>
      <c r="I2375" s="8">
        <v>0.01</v>
      </c>
      <c r="J2375" s="7">
        <v>10726.96</v>
      </c>
      <c r="K2375" s="7">
        <v>71.760000000000005</v>
      </c>
      <c r="L2375" s="7">
        <v>7893.6</v>
      </c>
      <c r="M2375" s="7">
        <v>171.6</v>
      </c>
    </row>
    <row r="2376" spans="2:13" x14ac:dyDescent="0.3">
      <c r="B2376" s="5">
        <v>45536</v>
      </c>
      <c r="C2376" s="4" t="s">
        <v>28</v>
      </c>
      <c r="D2376" s="4" t="s">
        <v>27</v>
      </c>
      <c r="E2376" s="4" t="s">
        <v>21</v>
      </c>
      <c r="F2376" s="4" t="s">
        <v>18</v>
      </c>
      <c r="G2376" s="6">
        <v>40</v>
      </c>
      <c r="H2376" s="7">
        <v>104</v>
      </c>
      <c r="I2376" s="8">
        <v>0</v>
      </c>
      <c r="J2376" s="7">
        <v>3948.02</v>
      </c>
      <c r="K2376" s="7">
        <v>71.69</v>
      </c>
      <c r="L2376" s="7">
        <v>2867.6</v>
      </c>
      <c r="M2376" s="7">
        <v>139.66999999999999</v>
      </c>
    </row>
    <row r="2377" spans="2:13" x14ac:dyDescent="0.3">
      <c r="B2377" s="5">
        <v>45536</v>
      </c>
      <c r="C2377" s="4" t="s">
        <v>28</v>
      </c>
      <c r="D2377" s="4" t="s">
        <v>27</v>
      </c>
      <c r="E2377" s="4" t="s">
        <v>21</v>
      </c>
      <c r="F2377" s="4" t="s">
        <v>19</v>
      </c>
      <c r="G2377" s="6">
        <v>40</v>
      </c>
      <c r="H2377" s="7">
        <v>104</v>
      </c>
      <c r="I2377" s="8">
        <v>0.01</v>
      </c>
      <c r="J2377" s="7">
        <v>3936.11</v>
      </c>
      <c r="K2377" s="7">
        <v>71.83</v>
      </c>
      <c r="L2377" s="7">
        <v>2873.2</v>
      </c>
      <c r="M2377" s="7">
        <v>157.09</v>
      </c>
    </row>
    <row r="2378" spans="2:13" x14ac:dyDescent="0.3">
      <c r="B2378" s="5">
        <v>45536</v>
      </c>
      <c r="C2378" s="4" t="s">
        <v>28</v>
      </c>
      <c r="D2378" s="4" t="s">
        <v>27</v>
      </c>
      <c r="E2378" s="4" t="s">
        <v>22</v>
      </c>
      <c r="F2378" s="4" t="s">
        <v>17</v>
      </c>
      <c r="G2378" s="6">
        <v>49</v>
      </c>
      <c r="H2378" s="7">
        <v>104</v>
      </c>
      <c r="I2378" s="8">
        <v>0.01</v>
      </c>
      <c r="J2378" s="7">
        <v>5610.79</v>
      </c>
      <c r="K2378" s="7">
        <v>71.98</v>
      </c>
      <c r="L2378" s="7">
        <v>3527.02</v>
      </c>
      <c r="M2378" s="7">
        <v>501.83</v>
      </c>
    </row>
    <row r="2379" spans="2:13" x14ac:dyDescent="0.3">
      <c r="B2379" s="5">
        <v>45536</v>
      </c>
      <c r="C2379" s="4" t="s">
        <v>28</v>
      </c>
      <c r="D2379" s="4" t="s">
        <v>27</v>
      </c>
      <c r="E2379" s="4" t="s">
        <v>22</v>
      </c>
      <c r="F2379" s="4" t="s">
        <v>18</v>
      </c>
      <c r="G2379" s="6">
        <v>18</v>
      </c>
      <c r="H2379" s="7">
        <v>104</v>
      </c>
      <c r="I2379" s="8">
        <v>0.01</v>
      </c>
      <c r="J2379" s="7">
        <v>2086.16</v>
      </c>
      <c r="K2379" s="7">
        <v>71.62</v>
      </c>
      <c r="L2379" s="7">
        <v>1289.1600000000001</v>
      </c>
      <c r="M2379" s="7">
        <v>218.27</v>
      </c>
    </row>
    <row r="2380" spans="2:13" x14ac:dyDescent="0.3">
      <c r="B2380" s="5">
        <v>45536</v>
      </c>
      <c r="C2380" s="4" t="s">
        <v>28</v>
      </c>
      <c r="D2380" s="4" t="s">
        <v>27</v>
      </c>
      <c r="E2380" s="4" t="s">
        <v>22</v>
      </c>
      <c r="F2380" s="4" t="s">
        <v>19</v>
      </c>
      <c r="G2380" s="6">
        <v>18</v>
      </c>
      <c r="H2380" s="7">
        <v>104</v>
      </c>
      <c r="I2380" s="8">
        <v>0.01</v>
      </c>
      <c r="J2380" s="7">
        <v>2077.66</v>
      </c>
      <c r="K2380" s="7">
        <v>71.98</v>
      </c>
      <c r="L2380" s="7">
        <v>1295.6400000000001</v>
      </c>
      <c r="M2380" s="7">
        <v>216.73</v>
      </c>
    </row>
    <row r="2381" spans="2:13" x14ac:dyDescent="0.3">
      <c r="B2381" s="5">
        <v>45536</v>
      </c>
      <c r="C2381" s="4" t="s">
        <v>29</v>
      </c>
      <c r="D2381" s="4" t="s">
        <v>27</v>
      </c>
      <c r="E2381" s="4" t="s">
        <v>16</v>
      </c>
      <c r="F2381" s="4" t="s">
        <v>17</v>
      </c>
      <c r="G2381" s="6">
        <v>241</v>
      </c>
      <c r="H2381" s="7">
        <v>146</v>
      </c>
      <c r="I2381" s="8">
        <v>0.01</v>
      </c>
      <c r="J2381" s="7">
        <v>34869.82</v>
      </c>
      <c r="K2381" s="7">
        <v>102.72</v>
      </c>
      <c r="L2381" s="7">
        <v>24755.52</v>
      </c>
      <c r="M2381" s="7">
        <v>382.13</v>
      </c>
    </row>
    <row r="2382" spans="2:13" x14ac:dyDescent="0.3">
      <c r="B2382" s="5">
        <v>45536</v>
      </c>
      <c r="C2382" s="4" t="s">
        <v>29</v>
      </c>
      <c r="D2382" s="4" t="s">
        <v>27</v>
      </c>
      <c r="E2382" s="4" t="s">
        <v>16</v>
      </c>
      <c r="F2382" s="4" t="s">
        <v>18</v>
      </c>
      <c r="G2382" s="6">
        <v>90</v>
      </c>
      <c r="H2382" s="7">
        <v>146</v>
      </c>
      <c r="I2382" s="8">
        <v>0</v>
      </c>
      <c r="J2382" s="7">
        <v>13153.11</v>
      </c>
      <c r="K2382" s="7">
        <v>102.62</v>
      </c>
      <c r="L2382" s="7">
        <v>9235.7999999999993</v>
      </c>
      <c r="M2382" s="7">
        <v>305.08</v>
      </c>
    </row>
    <row r="2383" spans="2:13" x14ac:dyDescent="0.3">
      <c r="B2383" s="5">
        <v>45536</v>
      </c>
      <c r="C2383" s="4" t="s">
        <v>29</v>
      </c>
      <c r="D2383" s="4" t="s">
        <v>27</v>
      </c>
      <c r="E2383" s="4" t="s">
        <v>16</v>
      </c>
      <c r="F2383" s="4" t="s">
        <v>19</v>
      </c>
      <c r="G2383" s="6">
        <v>86</v>
      </c>
      <c r="H2383" s="7">
        <v>146</v>
      </c>
      <c r="I2383" s="8">
        <v>0</v>
      </c>
      <c r="J2383" s="7">
        <v>12518.36</v>
      </c>
      <c r="K2383" s="7">
        <v>102.93</v>
      </c>
      <c r="L2383" s="7">
        <v>8851.98</v>
      </c>
      <c r="M2383" s="7">
        <v>334.39</v>
      </c>
    </row>
    <row r="2384" spans="2:13" x14ac:dyDescent="0.3">
      <c r="B2384" s="5">
        <v>45536</v>
      </c>
      <c r="C2384" s="4" t="s">
        <v>29</v>
      </c>
      <c r="D2384" s="4" t="s">
        <v>27</v>
      </c>
      <c r="E2384" s="4" t="s">
        <v>20</v>
      </c>
      <c r="F2384" s="4" t="s">
        <v>17</v>
      </c>
      <c r="G2384" s="6">
        <v>168</v>
      </c>
      <c r="H2384" s="7">
        <v>146</v>
      </c>
      <c r="I2384" s="8">
        <v>0.02</v>
      </c>
      <c r="J2384" s="7">
        <v>21109.78</v>
      </c>
      <c r="K2384" s="7">
        <v>103.14</v>
      </c>
      <c r="L2384" s="7">
        <v>17327.52</v>
      </c>
      <c r="M2384" s="7">
        <v>265.04000000000002</v>
      </c>
    </row>
    <row r="2385" spans="2:13" x14ac:dyDescent="0.3">
      <c r="B2385" s="5">
        <v>45536</v>
      </c>
      <c r="C2385" s="4" t="s">
        <v>29</v>
      </c>
      <c r="D2385" s="4" t="s">
        <v>27</v>
      </c>
      <c r="E2385" s="4" t="s">
        <v>20</v>
      </c>
      <c r="F2385" s="4" t="s">
        <v>18</v>
      </c>
      <c r="G2385" s="6">
        <v>61</v>
      </c>
      <c r="H2385" s="7">
        <v>146</v>
      </c>
      <c r="I2385" s="8">
        <v>0.01</v>
      </c>
      <c r="J2385" s="7">
        <v>7696.65</v>
      </c>
      <c r="K2385" s="7">
        <v>102.83</v>
      </c>
      <c r="L2385" s="7">
        <v>6272.63</v>
      </c>
      <c r="M2385" s="7">
        <v>209.27</v>
      </c>
    </row>
    <row r="2386" spans="2:13" x14ac:dyDescent="0.3">
      <c r="B2386" s="5">
        <v>45536</v>
      </c>
      <c r="C2386" s="4" t="s">
        <v>29</v>
      </c>
      <c r="D2386" s="4" t="s">
        <v>27</v>
      </c>
      <c r="E2386" s="4" t="s">
        <v>20</v>
      </c>
      <c r="F2386" s="4" t="s">
        <v>19</v>
      </c>
      <c r="G2386" s="6">
        <v>59</v>
      </c>
      <c r="H2386" s="7">
        <v>146</v>
      </c>
      <c r="I2386" s="8">
        <v>0.04</v>
      </c>
      <c r="J2386" s="7">
        <v>7277.95</v>
      </c>
      <c r="K2386" s="7">
        <v>102.72</v>
      </c>
      <c r="L2386" s="7">
        <v>6060.48</v>
      </c>
      <c r="M2386" s="7">
        <v>235.16</v>
      </c>
    </row>
    <row r="2387" spans="2:13" x14ac:dyDescent="0.3">
      <c r="B2387" s="5">
        <v>45536</v>
      </c>
      <c r="C2387" s="4" t="s">
        <v>29</v>
      </c>
      <c r="D2387" s="4" t="s">
        <v>27</v>
      </c>
      <c r="E2387" s="4" t="s">
        <v>21</v>
      </c>
      <c r="F2387" s="4" t="s">
        <v>17</v>
      </c>
      <c r="G2387" s="6">
        <v>103</v>
      </c>
      <c r="H2387" s="7">
        <v>146</v>
      </c>
      <c r="I2387" s="8">
        <v>0</v>
      </c>
      <c r="J2387" s="7">
        <v>14285.87</v>
      </c>
      <c r="K2387" s="7">
        <v>102.93</v>
      </c>
      <c r="L2387" s="7">
        <v>10601.79</v>
      </c>
      <c r="M2387" s="7">
        <v>165.62</v>
      </c>
    </row>
    <row r="2388" spans="2:13" x14ac:dyDescent="0.3">
      <c r="B2388" s="5">
        <v>45536</v>
      </c>
      <c r="C2388" s="4" t="s">
        <v>29</v>
      </c>
      <c r="D2388" s="4" t="s">
        <v>27</v>
      </c>
      <c r="E2388" s="4" t="s">
        <v>21</v>
      </c>
      <c r="F2388" s="4" t="s">
        <v>18</v>
      </c>
      <c r="G2388" s="6">
        <v>36</v>
      </c>
      <c r="H2388" s="7">
        <v>146</v>
      </c>
      <c r="I2388" s="8">
        <v>0</v>
      </c>
      <c r="J2388" s="7">
        <v>4963.28</v>
      </c>
      <c r="K2388" s="7">
        <v>103.14</v>
      </c>
      <c r="L2388" s="7">
        <v>3713.04</v>
      </c>
      <c r="M2388" s="7">
        <v>123.75</v>
      </c>
    </row>
    <row r="2389" spans="2:13" x14ac:dyDescent="0.3">
      <c r="B2389" s="5">
        <v>45536</v>
      </c>
      <c r="C2389" s="4" t="s">
        <v>29</v>
      </c>
      <c r="D2389" s="4" t="s">
        <v>27</v>
      </c>
      <c r="E2389" s="4" t="s">
        <v>21</v>
      </c>
      <c r="F2389" s="4" t="s">
        <v>19</v>
      </c>
      <c r="G2389" s="6">
        <v>36</v>
      </c>
      <c r="H2389" s="7">
        <v>146</v>
      </c>
      <c r="I2389" s="8">
        <v>0.01</v>
      </c>
      <c r="J2389" s="7">
        <v>4973.17</v>
      </c>
      <c r="K2389" s="7">
        <v>103.14</v>
      </c>
      <c r="L2389" s="7">
        <v>3713.04</v>
      </c>
      <c r="M2389" s="7">
        <v>142.08000000000001</v>
      </c>
    </row>
    <row r="2390" spans="2:13" x14ac:dyDescent="0.3">
      <c r="B2390" s="5">
        <v>45536</v>
      </c>
      <c r="C2390" s="4" t="s">
        <v>29</v>
      </c>
      <c r="D2390" s="4" t="s">
        <v>27</v>
      </c>
      <c r="E2390" s="4" t="s">
        <v>22</v>
      </c>
      <c r="F2390" s="4" t="s">
        <v>17</v>
      </c>
      <c r="G2390" s="6">
        <v>43</v>
      </c>
      <c r="H2390" s="7">
        <v>146</v>
      </c>
      <c r="I2390" s="8">
        <v>0</v>
      </c>
      <c r="J2390" s="7">
        <v>6982.22</v>
      </c>
      <c r="K2390" s="7">
        <v>102.62</v>
      </c>
      <c r="L2390" s="7">
        <v>4412.66</v>
      </c>
      <c r="M2390" s="7">
        <v>422.14</v>
      </c>
    </row>
    <row r="2391" spans="2:13" x14ac:dyDescent="0.3">
      <c r="B2391" s="5">
        <v>45536</v>
      </c>
      <c r="C2391" s="4" t="s">
        <v>29</v>
      </c>
      <c r="D2391" s="4" t="s">
        <v>27</v>
      </c>
      <c r="E2391" s="4" t="s">
        <v>22</v>
      </c>
      <c r="F2391" s="4" t="s">
        <v>18</v>
      </c>
      <c r="G2391" s="6">
        <v>17</v>
      </c>
      <c r="H2391" s="7">
        <v>146</v>
      </c>
      <c r="I2391" s="8">
        <v>0.01</v>
      </c>
      <c r="J2391" s="7">
        <v>2735.4</v>
      </c>
      <c r="K2391" s="7">
        <v>103.14</v>
      </c>
      <c r="L2391" s="7">
        <v>1753.38</v>
      </c>
      <c r="M2391" s="7">
        <v>196.64</v>
      </c>
    </row>
    <row r="2392" spans="2:13" x14ac:dyDescent="0.3">
      <c r="B2392" s="5">
        <v>45536</v>
      </c>
      <c r="C2392" s="4" t="s">
        <v>29</v>
      </c>
      <c r="D2392" s="4" t="s">
        <v>27</v>
      </c>
      <c r="E2392" s="4" t="s">
        <v>22</v>
      </c>
      <c r="F2392" s="4" t="s">
        <v>19</v>
      </c>
      <c r="G2392" s="6">
        <v>16</v>
      </c>
      <c r="H2392" s="7">
        <v>146</v>
      </c>
      <c r="I2392" s="8">
        <v>0.01</v>
      </c>
      <c r="J2392" s="7">
        <v>2605.8200000000002</v>
      </c>
      <c r="K2392" s="7">
        <v>102.62</v>
      </c>
      <c r="L2392" s="7">
        <v>1641.92</v>
      </c>
      <c r="M2392" s="7">
        <v>201.38</v>
      </c>
    </row>
    <row r="2393" spans="2:13" x14ac:dyDescent="0.3">
      <c r="B2393" s="5">
        <v>45536</v>
      </c>
      <c r="C2393" s="4" t="s">
        <v>30</v>
      </c>
      <c r="D2393" s="4" t="s">
        <v>27</v>
      </c>
      <c r="E2393" s="4" t="s">
        <v>16</v>
      </c>
      <c r="F2393" s="4" t="s">
        <v>17</v>
      </c>
      <c r="G2393" s="6">
        <v>364</v>
      </c>
      <c r="H2393" s="7">
        <v>92</v>
      </c>
      <c r="I2393" s="8">
        <v>0</v>
      </c>
      <c r="J2393" s="7">
        <v>33487.699999999997</v>
      </c>
      <c r="K2393" s="7">
        <v>64</v>
      </c>
      <c r="L2393" s="7">
        <v>23296</v>
      </c>
      <c r="M2393" s="7">
        <v>581.82000000000005</v>
      </c>
    </row>
    <row r="2394" spans="2:13" x14ac:dyDescent="0.3">
      <c r="B2394" s="5">
        <v>45536</v>
      </c>
      <c r="C2394" s="4" t="s">
        <v>30</v>
      </c>
      <c r="D2394" s="4" t="s">
        <v>27</v>
      </c>
      <c r="E2394" s="4" t="s">
        <v>16</v>
      </c>
      <c r="F2394" s="4" t="s">
        <v>18</v>
      </c>
      <c r="G2394" s="6">
        <v>124</v>
      </c>
      <c r="H2394" s="7">
        <v>92</v>
      </c>
      <c r="I2394" s="8">
        <v>0</v>
      </c>
      <c r="J2394" s="7">
        <v>11373.73</v>
      </c>
      <c r="K2394" s="7">
        <v>63.81</v>
      </c>
      <c r="L2394" s="7">
        <v>7912.44</v>
      </c>
      <c r="M2394" s="7">
        <v>408.95</v>
      </c>
    </row>
    <row r="2395" spans="2:13" x14ac:dyDescent="0.3">
      <c r="B2395" s="5">
        <v>45536</v>
      </c>
      <c r="C2395" s="4" t="s">
        <v>30</v>
      </c>
      <c r="D2395" s="4" t="s">
        <v>27</v>
      </c>
      <c r="E2395" s="4" t="s">
        <v>16</v>
      </c>
      <c r="F2395" s="4" t="s">
        <v>19</v>
      </c>
      <c r="G2395" s="6">
        <v>128</v>
      </c>
      <c r="H2395" s="7">
        <v>92</v>
      </c>
      <c r="I2395" s="8">
        <v>0.01</v>
      </c>
      <c r="J2395" s="7">
        <v>11635.06</v>
      </c>
      <c r="K2395" s="7">
        <v>64</v>
      </c>
      <c r="L2395" s="7">
        <v>8192</v>
      </c>
      <c r="M2395" s="7">
        <v>491.21</v>
      </c>
    </row>
    <row r="2396" spans="2:13" x14ac:dyDescent="0.3">
      <c r="B2396" s="5">
        <v>45536</v>
      </c>
      <c r="C2396" s="4" t="s">
        <v>30</v>
      </c>
      <c r="D2396" s="4" t="s">
        <v>27</v>
      </c>
      <c r="E2396" s="4" t="s">
        <v>20</v>
      </c>
      <c r="F2396" s="4" t="s">
        <v>17</v>
      </c>
      <c r="G2396" s="6">
        <v>242</v>
      </c>
      <c r="H2396" s="7">
        <v>92</v>
      </c>
      <c r="I2396" s="8">
        <v>0.01</v>
      </c>
      <c r="J2396" s="7">
        <v>19298.71</v>
      </c>
      <c r="K2396" s="7">
        <v>63.81</v>
      </c>
      <c r="L2396" s="7">
        <v>15442.02</v>
      </c>
      <c r="M2396" s="7">
        <v>381.39</v>
      </c>
    </row>
    <row r="2397" spans="2:13" x14ac:dyDescent="0.3">
      <c r="B2397" s="5">
        <v>45536</v>
      </c>
      <c r="C2397" s="4" t="s">
        <v>30</v>
      </c>
      <c r="D2397" s="4" t="s">
        <v>27</v>
      </c>
      <c r="E2397" s="4" t="s">
        <v>20</v>
      </c>
      <c r="F2397" s="4" t="s">
        <v>18</v>
      </c>
      <c r="G2397" s="6">
        <v>90</v>
      </c>
      <c r="H2397" s="7">
        <v>92</v>
      </c>
      <c r="I2397" s="8">
        <v>0</v>
      </c>
      <c r="J2397" s="7">
        <v>7250</v>
      </c>
      <c r="K2397" s="7">
        <v>64</v>
      </c>
      <c r="L2397" s="7">
        <v>5760</v>
      </c>
      <c r="M2397" s="7">
        <v>303.25</v>
      </c>
    </row>
    <row r="2398" spans="2:13" x14ac:dyDescent="0.3">
      <c r="B2398" s="5">
        <v>45536</v>
      </c>
      <c r="C2398" s="4" t="s">
        <v>30</v>
      </c>
      <c r="D2398" s="4" t="s">
        <v>27</v>
      </c>
      <c r="E2398" s="4" t="s">
        <v>20</v>
      </c>
      <c r="F2398" s="4" t="s">
        <v>19</v>
      </c>
      <c r="G2398" s="6">
        <v>90</v>
      </c>
      <c r="H2398" s="7">
        <v>92</v>
      </c>
      <c r="I2398" s="8">
        <v>0.03</v>
      </c>
      <c r="J2398" s="7">
        <v>7089.24</v>
      </c>
      <c r="K2398" s="7">
        <v>64.069999999999993</v>
      </c>
      <c r="L2398" s="7">
        <v>5766.3</v>
      </c>
      <c r="M2398" s="7">
        <v>345.38</v>
      </c>
    </row>
    <row r="2399" spans="2:13" x14ac:dyDescent="0.3">
      <c r="B2399" s="5">
        <v>45536</v>
      </c>
      <c r="C2399" s="4" t="s">
        <v>30</v>
      </c>
      <c r="D2399" s="4" t="s">
        <v>27</v>
      </c>
      <c r="E2399" s="4" t="s">
        <v>21</v>
      </c>
      <c r="F2399" s="4" t="s">
        <v>17</v>
      </c>
      <c r="G2399" s="6">
        <v>141</v>
      </c>
      <c r="H2399" s="7">
        <v>92</v>
      </c>
      <c r="I2399" s="8">
        <v>0.01</v>
      </c>
      <c r="J2399" s="7">
        <v>12212.66</v>
      </c>
      <c r="K2399" s="7">
        <v>63.88</v>
      </c>
      <c r="L2399" s="7">
        <v>9007.08</v>
      </c>
      <c r="M2399" s="7">
        <v>224.92</v>
      </c>
    </row>
    <row r="2400" spans="2:13" x14ac:dyDescent="0.3">
      <c r="B2400" s="5">
        <v>45536</v>
      </c>
      <c r="C2400" s="4" t="s">
        <v>30</v>
      </c>
      <c r="D2400" s="4" t="s">
        <v>27</v>
      </c>
      <c r="E2400" s="4" t="s">
        <v>21</v>
      </c>
      <c r="F2400" s="4" t="s">
        <v>18</v>
      </c>
      <c r="G2400" s="6">
        <v>51</v>
      </c>
      <c r="H2400" s="7">
        <v>92</v>
      </c>
      <c r="I2400" s="8">
        <v>0.01</v>
      </c>
      <c r="J2400" s="7">
        <v>4412.72</v>
      </c>
      <c r="K2400" s="7">
        <v>63.94</v>
      </c>
      <c r="L2400" s="7">
        <v>3260.94</v>
      </c>
      <c r="M2400" s="7">
        <v>177.56</v>
      </c>
    </row>
    <row r="2401" spans="2:13" x14ac:dyDescent="0.3">
      <c r="B2401" s="5">
        <v>45536</v>
      </c>
      <c r="C2401" s="4" t="s">
        <v>30</v>
      </c>
      <c r="D2401" s="4" t="s">
        <v>27</v>
      </c>
      <c r="E2401" s="4" t="s">
        <v>21</v>
      </c>
      <c r="F2401" s="4" t="s">
        <v>19</v>
      </c>
      <c r="G2401" s="6">
        <v>52</v>
      </c>
      <c r="H2401" s="7">
        <v>92</v>
      </c>
      <c r="I2401" s="8">
        <v>0</v>
      </c>
      <c r="J2401" s="7">
        <v>4549.29</v>
      </c>
      <c r="K2401" s="7">
        <v>63.94</v>
      </c>
      <c r="L2401" s="7">
        <v>3324.88</v>
      </c>
      <c r="M2401" s="7">
        <v>202.6</v>
      </c>
    </row>
    <row r="2402" spans="2:13" x14ac:dyDescent="0.3">
      <c r="B2402" s="5">
        <v>45536</v>
      </c>
      <c r="C2402" s="4" t="s">
        <v>30</v>
      </c>
      <c r="D2402" s="4" t="s">
        <v>27</v>
      </c>
      <c r="E2402" s="4" t="s">
        <v>22</v>
      </c>
      <c r="F2402" s="4" t="s">
        <v>17</v>
      </c>
      <c r="G2402" s="6">
        <v>63</v>
      </c>
      <c r="H2402" s="7">
        <v>92</v>
      </c>
      <c r="I2402" s="8">
        <v>0.01</v>
      </c>
      <c r="J2402" s="7">
        <v>6420.18</v>
      </c>
      <c r="K2402" s="7">
        <v>63.81</v>
      </c>
      <c r="L2402" s="7">
        <v>4020.03</v>
      </c>
      <c r="M2402" s="7">
        <v>620.39</v>
      </c>
    </row>
    <row r="2403" spans="2:13" x14ac:dyDescent="0.3">
      <c r="B2403" s="5">
        <v>45536</v>
      </c>
      <c r="C2403" s="4" t="s">
        <v>30</v>
      </c>
      <c r="D2403" s="4" t="s">
        <v>27</v>
      </c>
      <c r="E2403" s="4" t="s">
        <v>22</v>
      </c>
      <c r="F2403" s="4" t="s">
        <v>18</v>
      </c>
      <c r="G2403" s="6">
        <v>24</v>
      </c>
      <c r="H2403" s="7">
        <v>92</v>
      </c>
      <c r="I2403" s="8">
        <v>0.01</v>
      </c>
      <c r="J2403" s="7">
        <v>2448.25</v>
      </c>
      <c r="K2403" s="7">
        <v>64.13</v>
      </c>
      <c r="L2403" s="7">
        <v>1539.12</v>
      </c>
      <c r="M2403" s="7">
        <v>291.60000000000002</v>
      </c>
    </row>
    <row r="2404" spans="2:13" x14ac:dyDescent="0.3">
      <c r="B2404" s="5">
        <v>45536</v>
      </c>
      <c r="C2404" s="4" t="s">
        <v>30</v>
      </c>
      <c r="D2404" s="4" t="s">
        <v>27</v>
      </c>
      <c r="E2404" s="4" t="s">
        <v>22</v>
      </c>
      <c r="F2404" s="4" t="s">
        <v>19</v>
      </c>
      <c r="G2404" s="6">
        <v>24</v>
      </c>
      <c r="H2404" s="7">
        <v>92</v>
      </c>
      <c r="I2404" s="8">
        <v>0.01</v>
      </c>
      <c r="J2404" s="7">
        <v>2438.3000000000002</v>
      </c>
      <c r="K2404" s="7">
        <v>63.94</v>
      </c>
      <c r="L2404" s="7">
        <v>1534.56</v>
      </c>
      <c r="M2404" s="7">
        <v>305.04000000000002</v>
      </c>
    </row>
    <row r="2405" spans="2:13" x14ac:dyDescent="0.3">
      <c r="B2405" s="5">
        <v>45536</v>
      </c>
      <c r="C2405" s="4" t="s">
        <v>31</v>
      </c>
      <c r="D2405" s="4" t="s">
        <v>32</v>
      </c>
      <c r="E2405" s="4" t="s">
        <v>16</v>
      </c>
      <c r="F2405" s="4" t="s">
        <v>17</v>
      </c>
      <c r="G2405" s="6">
        <v>611</v>
      </c>
      <c r="H2405" s="7">
        <v>78</v>
      </c>
      <c r="I2405" s="8">
        <v>0</v>
      </c>
      <c r="J2405" s="7">
        <v>47420</v>
      </c>
      <c r="K2405" s="7">
        <v>56.38</v>
      </c>
      <c r="L2405" s="7">
        <v>34448.18</v>
      </c>
      <c r="M2405" s="7">
        <v>1000.08</v>
      </c>
    </row>
    <row r="2406" spans="2:13" x14ac:dyDescent="0.3">
      <c r="B2406" s="5">
        <v>45536</v>
      </c>
      <c r="C2406" s="4" t="s">
        <v>31</v>
      </c>
      <c r="D2406" s="4" t="s">
        <v>32</v>
      </c>
      <c r="E2406" s="4" t="s">
        <v>16</v>
      </c>
      <c r="F2406" s="4" t="s">
        <v>18</v>
      </c>
      <c r="G2406" s="6">
        <v>230</v>
      </c>
      <c r="H2406" s="7">
        <v>78</v>
      </c>
      <c r="I2406" s="8">
        <v>0</v>
      </c>
      <c r="J2406" s="7">
        <v>17850.37</v>
      </c>
      <c r="K2406" s="7">
        <v>56.55</v>
      </c>
      <c r="L2406" s="7">
        <v>13006.5</v>
      </c>
      <c r="M2406" s="7">
        <v>787.47</v>
      </c>
    </row>
    <row r="2407" spans="2:13" x14ac:dyDescent="0.3">
      <c r="B2407" s="5">
        <v>45536</v>
      </c>
      <c r="C2407" s="4" t="s">
        <v>31</v>
      </c>
      <c r="D2407" s="4" t="s">
        <v>32</v>
      </c>
      <c r="E2407" s="4" t="s">
        <v>16</v>
      </c>
      <c r="F2407" s="4" t="s">
        <v>19</v>
      </c>
      <c r="G2407" s="6">
        <v>233</v>
      </c>
      <c r="H2407" s="7">
        <v>78</v>
      </c>
      <c r="I2407" s="8">
        <v>0.01</v>
      </c>
      <c r="J2407" s="7">
        <v>18010.43</v>
      </c>
      <c r="K2407" s="7">
        <v>56.66</v>
      </c>
      <c r="L2407" s="7">
        <v>13201.78</v>
      </c>
      <c r="M2407" s="7">
        <v>897.8</v>
      </c>
    </row>
    <row r="2408" spans="2:13" x14ac:dyDescent="0.3">
      <c r="B2408" s="5">
        <v>45536</v>
      </c>
      <c r="C2408" s="4" t="s">
        <v>31</v>
      </c>
      <c r="D2408" s="4" t="s">
        <v>32</v>
      </c>
      <c r="E2408" s="4" t="s">
        <v>20</v>
      </c>
      <c r="F2408" s="4" t="s">
        <v>17</v>
      </c>
      <c r="G2408" s="6">
        <v>420</v>
      </c>
      <c r="H2408" s="7">
        <v>78</v>
      </c>
      <c r="I2408" s="8">
        <v>0.02</v>
      </c>
      <c r="J2408" s="7">
        <v>28196.21</v>
      </c>
      <c r="K2408" s="7">
        <v>56.55</v>
      </c>
      <c r="L2408" s="7">
        <v>23751</v>
      </c>
      <c r="M2408" s="7">
        <v>683.42</v>
      </c>
    </row>
    <row r="2409" spans="2:13" x14ac:dyDescent="0.3">
      <c r="B2409" s="5">
        <v>45536</v>
      </c>
      <c r="C2409" s="4" t="s">
        <v>31</v>
      </c>
      <c r="D2409" s="4" t="s">
        <v>32</v>
      </c>
      <c r="E2409" s="4" t="s">
        <v>20</v>
      </c>
      <c r="F2409" s="4" t="s">
        <v>18</v>
      </c>
      <c r="G2409" s="6">
        <v>159</v>
      </c>
      <c r="H2409" s="7">
        <v>78</v>
      </c>
      <c r="I2409" s="8">
        <v>0</v>
      </c>
      <c r="J2409" s="7">
        <v>10848.36</v>
      </c>
      <c r="K2409" s="7">
        <v>56.72</v>
      </c>
      <c r="L2409" s="7">
        <v>9018.48</v>
      </c>
      <c r="M2409" s="7">
        <v>540.6</v>
      </c>
    </row>
    <row r="2410" spans="2:13" x14ac:dyDescent="0.3">
      <c r="B2410" s="5">
        <v>45536</v>
      </c>
      <c r="C2410" s="4" t="s">
        <v>31</v>
      </c>
      <c r="D2410" s="4" t="s">
        <v>32</v>
      </c>
      <c r="E2410" s="4" t="s">
        <v>20</v>
      </c>
      <c r="F2410" s="4" t="s">
        <v>19</v>
      </c>
      <c r="G2410" s="6">
        <v>159</v>
      </c>
      <c r="H2410" s="7">
        <v>78</v>
      </c>
      <c r="I2410" s="8">
        <v>0.04</v>
      </c>
      <c r="J2410" s="7">
        <v>10488.12</v>
      </c>
      <c r="K2410" s="7">
        <v>56.61</v>
      </c>
      <c r="L2410" s="7">
        <v>9000.99</v>
      </c>
      <c r="M2410" s="7">
        <v>606.46</v>
      </c>
    </row>
    <row r="2411" spans="2:13" x14ac:dyDescent="0.3">
      <c r="B2411" s="5">
        <v>45536</v>
      </c>
      <c r="C2411" s="4" t="s">
        <v>31</v>
      </c>
      <c r="D2411" s="4" t="s">
        <v>32</v>
      </c>
      <c r="E2411" s="4" t="s">
        <v>21</v>
      </c>
      <c r="F2411" s="4" t="s">
        <v>17</v>
      </c>
      <c r="G2411" s="6">
        <v>251</v>
      </c>
      <c r="H2411" s="7">
        <v>78</v>
      </c>
      <c r="I2411" s="8">
        <v>0.01</v>
      </c>
      <c r="J2411" s="7">
        <v>18561.62</v>
      </c>
      <c r="K2411" s="7">
        <v>56.61</v>
      </c>
      <c r="L2411" s="7">
        <v>14209.11</v>
      </c>
      <c r="M2411" s="7">
        <v>395.58</v>
      </c>
    </row>
    <row r="2412" spans="2:13" x14ac:dyDescent="0.3">
      <c r="B2412" s="5">
        <v>45536</v>
      </c>
      <c r="C2412" s="4" t="s">
        <v>31</v>
      </c>
      <c r="D2412" s="4" t="s">
        <v>32</v>
      </c>
      <c r="E2412" s="4" t="s">
        <v>21</v>
      </c>
      <c r="F2412" s="4" t="s">
        <v>18</v>
      </c>
      <c r="G2412" s="6">
        <v>94</v>
      </c>
      <c r="H2412" s="7">
        <v>78</v>
      </c>
      <c r="I2412" s="8">
        <v>0</v>
      </c>
      <c r="J2412" s="7">
        <v>6972.37</v>
      </c>
      <c r="K2412" s="7">
        <v>56.61</v>
      </c>
      <c r="L2412" s="7">
        <v>5321.34</v>
      </c>
      <c r="M2412" s="7">
        <v>317.36</v>
      </c>
    </row>
    <row r="2413" spans="2:13" x14ac:dyDescent="0.3">
      <c r="B2413" s="5">
        <v>45536</v>
      </c>
      <c r="C2413" s="4" t="s">
        <v>31</v>
      </c>
      <c r="D2413" s="4" t="s">
        <v>32</v>
      </c>
      <c r="E2413" s="4" t="s">
        <v>21</v>
      </c>
      <c r="F2413" s="4" t="s">
        <v>19</v>
      </c>
      <c r="G2413" s="6">
        <v>91</v>
      </c>
      <c r="H2413" s="7">
        <v>78</v>
      </c>
      <c r="I2413" s="8">
        <v>0</v>
      </c>
      <c r="J2413" s="7">
        <v>6716.15</v>
      </c>
      <c r="K2413" s="7">
        <v>56.38</v>
      </c>
      <c r="L2413" s="7">
        <v>5130.58</v>
      </c>
      <c r="M2413" s="7">
        <v>358.09</v>
      </c>
    </row>
    <row r="2414" spans="2:13" x14ac:dyDescent="0.3">
      <c r="B2414" s="5">
        <v>45536</v>
      </c>
      <c r="C2414" s="4" t="s">
        <v>31</v>
      </c>
      <c r="D2414" s="4" t="s">
        <v>32</v>
      </c>
      <c r="E2414" s="4" t="s">
        <v>22</v>
      </c>
      <c r="F2414" s="4" t="s">
        <v>17</v>
      </c>
      <c r="G2414" s="6">
        <v>111</v>
      </c>
      <c r="H2414" s="7">
        <v>78</v>
      </c>
      <c r="I2414" s="8">
        <v>0.01</v>
      </c>
      <c r="J2414" s="7">
        <v>9628.65</v>
      </c>
      <c r="K2414" s="7">
        <v>56.61</v>
      </c>
      <c r="L2414" s="7">
        <v>6283.71</v>
      </c>
      <c r="M2414" s="7">
        <v>1121.0999999999999</v>
      </c>
    </row>
    <row r="2415" spans="2:13" x14ac:dyDescent="0.3">
      <c r="B2415" s="5">
        <v>45536</v>
      </c>
      <c r="C2415" s="4" t="s">
        <v>31</v>
      </c>
      <c r="D2415" s="4" t="s">
        <v>32</v>
      </c>
      <c r="E2415" s="4" t="s">
        <v>22</v>
      </c>
      <c r="F2415" s="4" t="s">
        <v>18</v>
      </c>
      <c r="G2415" s="6">
        <v>41</v>
      </c>
      <c r="H2415" s="7">
        <v>78</v>
      </c>
      <c r="I2415" s="8">
        <v>0.01</v>
      </c>
      <c r="J2415" s="7">
        <v>3535.33</v>
      </c>
      <c r="K2415" s="7">
        <v>56.61</v>
      </c>
      <c r="L2415" s="7">
        <v>2321.0100000000002</v>
      </c>
      <c r="M2415" s="7">
        <v>496.19</v>
      </c>
    </row>
    <row r="2416" spans="2:13" x14ac:dyDescent="0.3">
      <c r="B2416" s="5">
        <v>45536</v>
      </c>
      <c r="C2416" s="4" t="s">
        <v>31</v>
      </c>
      <c r="D2416" s="4" t="s">
        <v>32</v>
      </c>
      <c r="E2416" s="4" t="s">
        <v>22</v>
      </c>
      <c r="F2416" s="4" t="s">
        <v>19</v>
      </c>
      <c r="G2416" s="6">
        <v>43</v>
      </c>
      <c r="H2416" s="7">
        <v>78</v>
      </c>
      <c r="I2416" s="8">
        <v>0</v>
      </c>
      <c r="J2416" s="7">
        <v>3763.96</v>
      </c>
      <c r="K2416" s="7">
        <v>56.44</v>
      </c>
      <c r="L2416" s="7">
        <v>2426.92</v>
      </c>
      <c r="M2416" s="7">
        <v>546</v>
      </c>
    </row>
    <row r="2417" spans="2:13" x14ac:dyDescent="0.3">
      <c r="B2417" s="5">
        <v>45536</v>
      </c>
      <c r="C2417" s="4" t="s">
        <v>33</v>
      </c>
      <c r="D2417" s="4" t="s">
        <v>32</v>
      </c>
      <c r="E2417" s="4" t="s">
        <v>16</v>
      </c>
      <c r="F2417" s="4" t="s">
        <v>17</v>
      </c>
      <c r="G2417" s="6">
        <v>577</v>
      </c>
      <c r="H2417" s="7">
        <v>124</v>
      </c>
      <c r="I2417" s="8">
        <v>0</v>
      </c>
      <c r="J2417" s="7">
        <v>71690.52</v>
      </c>
      <c r="K2417" s="7">
        <v>89.28</v>
      </c>
      <c r="L2417" s="7">
        <v>51514.559999999998</v>
      </c>
      <c r="M2417" s="7">
        <v>941.66</v>
      </c>
    </row>
    <row r="2418" spans="2:13" x14ac:dyDescent="0.3">
      <c r="B2418" s="5">
        <v>45536</v>
      </c>
      <c r="C2418" s="4" t="s">
        <v>33</v>
      </c>
      <c r="D2418" s="4" t="s">
        <v>32</v>
      </c>
      <c r="E2418" s="4" t="s">
        <v>16</v>
      </c>
      <c r="F2418" s="4" t="s">
        <v>18</v>
      </c>
      <c r="G2418" s="6">
        <v>192</v>
      </c>
      <c r="H2418" s="7">
        <v>124</v>
      </c>
      <c r="I2418" s="8">
        <v>0.01</v>
      </c>
      <c r="J2418" s="7">
        <v>23380.79</v>
      </c>
      <c r="K2418" s="7">
        <v>89.1</v>
      </c>
      <c r="L2418" s="7">
        <v>17107.2</v>
      </c>
      <c r="M2418" s="7">
        <v>656.72</v>
      </c>
    </row>
    <row r="2419" spans="2:13" x14ac:dyDescent="0.3">
      <c r="B2419" s="5">
        <v>45536</v>
      </c>
      <c r="C2419" s="4" t="s">
        <v>33</v>
      </c>
      <c r="D2419" s="4" t="s">
        <v>32</v>
      </c>
      <c r="E2419" s="4" t="s">
        <v>16</v>
      </c>
      <c r="F2419" s="4" t="s">
        <v>19</v>
      </c>
      <c r="G2419" s="6">
        <v>194</v>
      </c>
      <c r="H2419" s="7">
        <v>124</v>
      </c>
      <c r="I2419" s="8">
        <v>0.01</v>
      </c>
      <c r="J2419" s="7">
        <v>23742.55</v>
      </c>
      <c r="K2419" s="7">
        <v>89.1</v>
      </c>
      <c r="L2419" s="7">
        <v>17285.400000000001</v>
      </c>
      <c r="M2419" s="7">
        <v>735.42</v>
      </c>
    </row>
    <row r="2420" spans="2:13" x14ac:dyDescent="0.3">
      <c r="B2420" s="5">
        <v>45536</v>
      </c>
      <c r="C2420" s="4" t="s">
        <v>33</v>
      </c>
      <c r="D2420" s="4" t="s">
        <v>32</v>
      </c>
      <c r="E2420" s="4" t="s">
        <v>20</v>
      </c>
      <c r="F2420" s="4" t="s">
        <v>17</v>
      </c>
      <c r="G2420" s="6">
        <v>389</v>
      </c>
      <c r="H2420" s="7">
        <v>124</v>
      </c>
      <c r="I2420" s="8">
        <v>0.04</v>
      </c>
      <c r="J2420" s="7">
        <v>40837.72</v>
      </c>
      <c r="K2420" s="7">
        <v>89.19</v>
      </c>
      <c r="L2420" s="7">
        <v>34694.910000000003</v>
      </c>
      <c r="M2420" s="7">
        <v>615.54999999999995</v>
      </c>
    </row>
    <row r="2421" spans="2:13" x14ac:dyDescent="0.3">
      <c r="B2421" s="5">
        <v>45536</v>
      </c>
      <c r="C2421" s="4" t="s">
        <v>33</v>
      </c>
      <c r="D2421" s="4" t="s">
        <v>32</v>
      </c>
      <c r="E2421" s="4" t="s">
        <v>20</v>
      </c>
      <c r="F2421" s="4" t="s">
        <v>18</v>
      </c>
      <c r="G2421" s="6">
        <v>133</v>
      </c>
      <c r="H2421" s="7">
        <v>124</v>
      </c>
      <c r="I2421" s="8">
        <v>0.01</v>
      </c>
      <c r="J2421" s="7">
        <v>14454.73</v>
      </c>
      <c r="K2421" s="7">
        <v>89.55</v>
      </c>
      <c r="L2421" s="7">
        <v>11910.15</v>
      </c>
      <c r="M2421" s="7">
        <v>450.39</v>
      </c>
    </row>
    <row r="2422" spans="2:13" x14ac:dyDescent="0.3">
      <c r="B2422" s="5">
        <v>45536</v>
      </c>
      <c r="C2422" s="4" t="s">
        <v>33</v>
      </c>
      <c r="D2422" s="4" t="s">
        <v>32</v>
      </c>
      <c r="E2422" s="4" t="s">
        <v>20</v>
      </c>
      <c r="F2422" s="4" t="s">
        <v>19</v>
      </c>
      <c r="G2422" s="6">
        <v>142</v>
      </c>
      <c r="H2422" s="7">
        <v>124</v>
      </c>
      <c r="I2422" s="8">
        <v>0.02</v>
      </c>
      <c r="J2422" s="7">
        <v>15308.11</v>
      </c>
      <c r="K2422" s="7">
        <v>89.37</v>
      </c>
      <c r="L2422" s="7">
        <v>12690.54</v>
      </c>
      <c r="M2422" s="7">
        <v>555.46</v>
      </c>
    </row>
    <row r="2423" spans="2:13" x14ac:dyDescent="0.3">
      <c r="B2423" s="5">
        <v>45536</v>
      </c>
      <c r="C2423" s="4" t="s">
        <v>33</v>
      </c>
      <c r="D2423" s="4" t="s">
        <v>32</v>
      </c>
      <c r="E2423" s="4" t="s">
        <v>21</v>
      </c>
      <c r="F2423" s="4" t="s">
        <v>17</v>
      </c>
      <c r="G2423" s="6">
        <v>216</v>
      </c>
      <c r="H2423" s="7">
        <v>124</v>
      </c>
      <c r="I2423" s="8">
        <v>0</v>
      </c>
      <c r="J2423" s="7">
        <v>25292.33</v>
      </c>
      <c r="K2423" s="7">
        <v>89.01</v>
      </c>
      <c r="L2423" s="7">
        <v>19226.16</v>
      </c>
      <c r="M2423" s="7">
        <v>344.56</v>
      </c>
    </row>
    <row r="2424" spans="2:13" x14ac:dyDescent="0.3">
      <c r="B2424" s="5">
        <v>45536</v>
      </c>
      <c r="C2424" s="4" t="s">
        <v>33</v>
      </c>
      <c r="D2424" s="4" t="s">
        <v>32</v>
      </c>
      <c r="E2424" s="4" t="s">
        <v>21</v>
      </c>
      <c r="F2424" s="4" t="s">
        <v>18</v>
      </c>
      <c r="G2424" s="6">
        <v>78</v>
      </c>
      <c r="H2424" s="7">
        <v>124</v>
      </c>
      <c r="I2424" s="8">
        <v>0</v>
      </c>
      <c r="J2424" s="7">
        <v>9160.85</v>
      </c>
      <c r="K2424" s="7">
        <v>89.1</v>
      </c>
      <c r="L2424" s="7">
        <v>6949.8</v>
      </c>
      <c r="M2424" s="7">
        <v>260.16000000000003</v>
      </c>
    </row>
    <row r="2425" spans="2:13" x14ac:dyDescent="0.3">
      <c r="B2425" s="5">
        <v>45536</v>
      </c>
      <c r="C2425" s="4" t="s">
        <v>33</v>
      </c>
      <c r="D2425" s="4" t="s">
        <v>32</v>
      </c>
      <c r="E2425" s="4" t="s">
        <v>21</v>
      </c>
      <c r="F2425" s="4" t="s">
        <v>19</v>
      </c>
      <c r="G2425" s="6">
        <v>81</v>
      </c>
      <c r="H2425" s="7">
        <v>124</v>
      </c>
      <c r="I2425" s="8">
        <v>0.01</v>
      </c>
      <c r="J2425" s="7">
        <v>9389.4</v>
      </c>
      <c r="K2425" s="7">
        <v>89.19</v>
      </c>
      <c r="L2425" s="7">
        <v>7224.39</v>
      </c>
      <c r="M2425" s="7">
        <v>307.69</v>
      </c>
    </row>
    <row r="2426" spans="2:13" x14ac:dyDescent="0.3">
      <c r="B2426" s="5">
        <v>45536</v>
      </c>
      <c r="C2426" s="4" t="s">
        <v>33</v>
      </c>
      <c r="D2426" s="4" t="s">
        <v>32</v>
      </c>
      <c r="E2426" s="4" t="s">
        <v>22</v>
      </c>
      <c r="F2426" s="4" t="s">
        <v>17</v>
      </c>
      <c r="G2426" s="6">
        <v>100</v>
      </c>
      <c r="H2426" s="7">
        <v>124</v>
      </c>
      <c r="I2426" s="8">
        <v>0.01</v>
      </c>
      <c r="J2426" s="7">
        <v>13845.95</v>
      </c>
      <c r="K2426" s="7">
        <v>89.55</v>
      </c>
      <c r="L2426" s="7">
        <v>8955</v>
      </c>
      <c r="M2426" s="7">
        <v>987.78</v>
      </c>
    </row>
    <row r="2427" spans="2:13" x14ac:dyDescent="0.3">
      <c r="B2427" s="5">
        <v>45536</v>
      </c>
      <c r="C2427" s="4" t="s">
        <v>33</v>
      </c>
      <c r="D2427" s="4" t="s">
        <v>32</v>
      </c>
      <c r="E2427" s="4" t="s">
        <v>22</v>
      </c>
      <c r="F2427" s="4" t="s">
        <v>18</v>
      </c>
      <c r="G2427" s="6">
        <v>36</v>
      </c>
      <c r="H2427" s="7">
        <v>124</v>
      </c>
      <c r="I2427" s="8">
        <v>0</v>
      </c>
      <c r="J2427" s="7">
        <v>4969.7299999999996</v>
      </c>
      <c r="K2427" s="7">
        <v>89.19</v>
      </c>
      <c r="L2427" s="7">
        <v>3210.84</v>
      </c>
      <c r="M2427" s="7">
        <v>417.26</v>
      </c>
    </row>
    <row r="2428" spans="2:13" x14ac:dyDescent="0.3">
      <c r="B2428" s="5">
        <v>45536</v>
      </c>
      <c r="C2428" s="4" t="s">
        <v>33</v>
      </c>
      <c r="D2428" s="4" t="s">
        <v>32</v>
      </c>
      <c r="E2428" s="4" t="s">
        <v>22</v>
      </c>
      <c r="F2428" s="4" t="s">
        <v>19</v>
      </c>
      <c r="G2428" s="6">
        <v>38</v>
      </c>
      <c r="H2428" s="7">
        <v>124</v>
      </c>
      <c r="I2428" s="8">
        <v>0</v>
      </c>
      <c r="J2428" s="7">
        <v>5272.13</v>
      </c>
      <c r="K2428" s="7">
        <v>89.1</v>
      </c>
      <c r="L2428" s="7">
        <v>3385.8</v>
      </c>
      <c r="M2428" s="7">
        <v>467.9</v>
      </c>
    </row>
    <row r="2429" spans="2:13" x14ac:dyDescent="0.3">
      <c r="B2429" s="5">
        <v>45536</v>
      </c>
      <c r="C2429" s="4" t="s">
        <v>34</v>
      </c>
      <c r="D2429" s="4" t="s">
        <v>32</v>
      </c>
      <c r="E2429" s="4" t="s">
        <v>16</v>
      </c>
      <c r="F2429" s="4" t="s">
        <v>17</v>
      </c>
      <c r="G2429" s="6">
        <v>452</v>
      </c>
      <c r="H2429" s="7">
        <v>96</v>
      </c>
      <c r="I2429" s="8">
        <v>0.01</v>
      </c>
      <c r="J2429" s="7">
        <v>43087.91</v>
      </c>
      <c r="K2429" s="7">
        <v>68.78</v>
      </c>
      <c r="L2429" s="7">
        <v>31088.560000000001</v>
      </c>
      <c r="M2429" s="7">
        <v>738.39</v>
      </c>
    </row>
    <row r="2430" spans="2:13" x14ac:dyDescent="0.3">
      <c r="B2430" s="5">
        <v>45536</v>
      </c>
      <c r="C2430" s="4" t="s">
        <v>34</v>
      </c>
      <c r="D2430" s="4" t="s">
        <v>32</v>
      </c>
      <c r="E2430" s="4" t="s">
        <v>16</v>
      </c>
      <c r="F2430" s="4" t="s">
        <v>18</v>
      </c>
      <c r="G2430" s="6">
        <v>157</v>
      </c>
      <c r="H2430" s="7">
        <v>96</v>
      </c>
      <c r="I2430" s="8">
        <v>0.01</v>
      </c>
      <c r="J2430" s="7">
        <v>15056.63</v>
      </c>
      <c r="K2430" s="7">
        <v>68.709999999999994</v>
      </c>
      <c r="L2430" s="7">
        <v>10787.47</v>
      </c>
      <c r="M2430" s="7">
        <v>538.07000000000005</v>
      </c>
    </row>
    <row r="2431" spans="2:13" x14ac:dyDescent="0.3">
      <c r="B2431" s="5">
        <v>45536</v>
      </c>
      <c r="C2431" s="4" t="s">
        <v>34</v>
      </c>
      <c r="D2431" s="4" t="s">
        <v>32</v>
      </c>
      <c r="E2431" s="4" t="s">
        <v>16</v>
      </c>
      <c r="F2431" s="4" t="s">
        <v>19</v>
      </c>
      <c r="G2431" s="6">
        <v>167</v>
      </c>
      <c r="H2431" s="7">
        <v>96</v>
      </c>
      <c r="I2431" s="8">
        <v>0.01</v>
      </c>
      <c r="J2431" s="7">
        <v>15807.55</v>
      </c>
      <c r="K2431" s="7">
        <v>68.849999999999994</v>
      </c>
      <c r="L2431" s="7">
        <v>11497.95</v>
      </c>
      <c r="M2431" s="7">
        <v>667.58</v>
      </c>
    </row>
    <row r="2432" spans="2:13" x14ac:dyDescent="0.3">
      <c r="B2432" s="5">
        <v>45536</v>
      </c>
      <c r="C2432" s="4" t="s">
        <v>34</v>
      </c>
      <c r="D2432" s="4" t="s">
        <v>32</v>
      </c>
      <c r="E2432" s="4" t="s">
        <v>20</v>
      </c>
      <c r="F2432" s="4" t="s">
        <v>17</v>
      </c>
      <c r="G2432" s="6">
        <v>307</v>
      </c>
      <c r="H2432" s="7">
        <v>96</v>
      </c>
      <c r="I2432" s="8">
        <v>0.03</v>
      </c>
      <c r="J2432" s="7">
        <v>25081.83</v>
      </c>
      <c r="K2432" s="7">
        <v>68.64</v>
      </c>
      <c r="L2432" s="7">
        <v>21072.48</v>
      </c>
      <c r="M2432" s="7">
        <v>497.09</v>
      </c>
    </row>
    <row r="2433" spans="2:13" x14ac:dyDescent="0.3">
      <c r="B2433" s="5">
        <v>45536</v>
      </c>
      <c r="C2433" s="4" t="s">
        <v>34</v>
      </c>
      <c r="D2433" s="4" t="s">
        <v>32</v>
      </c>
      <c r="E2433" s="4" t="s">
        <v>20</v>
      </c>
      <c r="F2433" s="4" t="s">
        <v>18</v>
      </c>
      <c r="G2433" s="6">
        <v>112</v>
      </c>
      <c r="H2433" s="7">
        <v>96</v>
      </c>
      <c r="I2433" s="8">
        <v>0.02</v>
      </c>
      <c r="J2433" s="7">
        <v>9300.34</v>
      </c>
      <c r="K2433" s="7">
        <v>68.709999999999994</v>
      </c>
      <c r="L2433" s="7">
        <v>7695.52</v>
      </c>
      <c r="M2433" s="7">
        <v>392.22</v>
      </c>
    </row>
    <row r="2434" spans="2:13" x14ac:dyDescent="0.3">
      <c r="B2434" s="5">
        <v>45536</v>
      </c>
      <c r="C2434" s="4" t="s">
        <v>34</v>
      </c>
      <c r="D2434" s="4" t="s">
        <v>32</v>
      </c>
      <c r="E2434" s="4" t="s">
        <v>20</v>
      </c>
      <c r="F2434" s="4" t="s">
        <v>19</v>
      </c>
      <c r="G2434" s="6">
        <v>116</v>
      </c>
      <c r="H2434" s="7">
        <v>96</v>
      </c>
      <c r="I2434" s="8">
        <v>0.02</v>
      </c>
      <c r="J2434" s="7">
        <v>9526.23</v>
      </c>
      <c r="K2434" s="7">
        <v>68.64</v>
      </c>
      <c r="L2434" s="7">
        <v>7962.24</v>
      </c>
      <c r="M2434" s="7">
        <v>465.07</v>
      </c>
    </row>
    <row r="2435" spans="2:13" x14ac:dyDescent="0.3">
      <c r="B2435" s="5">
        <v>45536</v>
      </c>
      <c r="C2435" s="4" t="s">
        <v>34</v>
      </c>
      <c r="D2435" s="4" t="s">
        <v>32</v>
      </c>
      <c r="E2435" s="4" t="s">
        <v>21</v>
      </c>
      <c r="F2435" s="4" t="s">
        <v>17</v>
      </c>
      <c r="G2435" s="6">
        <v>178</v>
      </c>
      <c r="H2435" s="7">
        <v>96</v>
      </c>
      <c r="I2435" s="8">
        <v>0</v>
      </c>
      <c r="J2435" s="7">
        <v>16136.33</v>
      </c>
      <c r="K2435" s="7">
        <v>68.78</v>
      </c>
      <c r="L2435" s="7">
        <v>12242.84</v>
      </c>
      <c r="M2435" s="7">
        <v>285.37</v>
      </c>
    </row>
    <row r="2436" spans="2:13" x14ac:dyDescent="0.3">
      <c r="B2436" s="5">
        <v>45536</v>
      </c>
      <c r="C2436" s="4" t="s">
        <v>34</v>
      </c>
      <c r="D2436" s="4" t="s">
        <v>32</v>
      </c>
      <c r="E2436" s="4" t="s">
        <v>21</v>
      </c>
      <c r="F2436" s="4" t="s">
        <v>18</v>
      </c>
      <c r="G2436" s="6">
        <v>65</v>
      </c>
      <c r="H2436" s="7">
        <v>96</v>
      </c>
      <c r="I2436" s="8">
        <v>0.01</v>
      </c>
      <c r="J2436" s="7">
        <v>5839.34</v>
      </c>
      <c r="K2436" s="7">
        <v>68.430000000000007</v>
      </c>
      <c r="L2436" s="7">
        <v>4447.95</v>
      </c>
      <c r="M2436" s="7">
        <v>219.9</v>
      </c>
    </row>
    <row r="2437" spans="2:13" x14ac:dyDescent="0.3">
      <c r="B2437" s="5">
        <v>45536</v>
      </c>
      <c r="C2437" s="4" t="s">
        <v>34</v>
      </c>
      <c r="D2437" s="4" t="s">
        <v>32</v>
      </c>
      <c r="E2437" s="4" t="s">
        <v>21</v>
      </c>
      <c r="F2437" s="4" t="s">
        <v>19</v>
      </c>
      <c r="G2437" s="6">
        <v>69</v>
      </c>
      <c r="H2437" s="7">
        <v>96</v>
      </c>
      <c r="I2437" s="8">
        <v>0.01</v>
      </c>
      <c r="J2437" s="7">
        <v>6217.46</v>
      </c>
      <c r="K2437" s="7">
        <v>68.78</v>
      </c>
      <c r="L2437" s="7">
        <v>4745.82</v>
      </c>
      <c r="M2437" s="7">
        <v>273.41000000000003</v>
      </c>
    </row>
    <row r="2438" spans="2:13" x14ac:dyDescent="0.3">
      <c r="B2438" s="5">
        <v>45536</v>
      </c>
      <c r="C2438" s="4" t="s">
        <v>34</v>
      </c>
      <c r="D2438" s="4" t="s">
        <v>32</v>
      </c>
      <c r="E2438" s="4" t="s">
        <v>22</v>
      </c>
      <c r="F2438" s="4" t="s">
        <v>17</v>
      </c>
      <c r="G2438" s="6">
        <v>86</v>
      </c>
      <c r="H2438" s="7">
        <v>96</v>
      </c>
      <c r="I2438" s="8">
        <v>0.01</v>
      </c>
      <c r="J2438" s="7">
        <v>9154.0300000000007</v>
      </c>
      <c r="K2438" s="7">
        <v>68.64</v>
      </c>
      <c r="L2438" s="7">
        <v>5903.04</v>
      </c>
      <c r="M2438" s="7">
        <v>880.76</v>
      </c>
    </row>
    <row r="2439" spans="2:13" x14ac:dyDescent="0.3">
      <c r="B2439" s="5">
        <v>45536</v>
      </c>
      <c r="C2439" s="4" t="s">
        <v>34</v>
      </c>
      <c r="D2439" s="4" t="s">
        <v>32</v>
      </c>
      <c r="E2439" s="4" t="s">
        <v>22</v>
      </c>
      <c r="F2439" s="4" t="s">
        <v>18</v>
      </c>
      <c r="G2439" s="6">
        <v>29</v>
      </c>
      <c r="H2439" s="7">
        <v>96</v>
      </c>
      <c r="I2439" s="8">
        <v>0</v>
      </c>
      <c r="J2439" s="7">
        <v>3118.03</v>
      </c>
      <c r="K2439" s="7">
        <v>68.78</v>
      </c>
      <c r="L2439" s="7">
        <v>1994.62</v>
      </c>
      <c r="M2439" s="7">
        <v>354.07</v>
      </c>
    </row>
    <row r="2440" spans="2:13" x14ac:dyDescent="0.3">
      <c r="B2440" s="5">
        <v>45536</v>
      </c>
      <c r="C2440" s="4" t="s">
        <v>34</v>
      </c>
      <c r="D2440" s="4" t="s">
        <v>32</v>
      </c>
      <c r="E2440" s="4" t="s">
        <v>22</v>
      </c>
      <c r="F2440" s="4" t="s">
        <v>19</v>
      </c>
      <c r="G2440" s="6">
        <v>29</v>
      </c>
      <c r="H2440" s="7">
        <v>96</v>
      </c>
      <c r="I2440" s="8">
        <v>0.01</v>
      </c>
      <c r="J2440" s="7">
        <v>3114.9</v>
      </c>
      <c r="K2440" s="7">
        <v>68.78</v>
      </c>
      <c r="L2440" s="7">
        <v>1994.62</v>
      </c>
      <c r="M2440" s="7">
        <v>351.33</v>
      </c>
    </row>
    <row r="2441" spans="2:13" x14ac:dyDescent="0.3">
      <c r="B2441" s="5">
        <v>45536</v>
      </c>
      <c r="C2441" s="4" t="s">
        <v>35</v>
      </c>
      <c r="D2441" s="4" t="s">
        <v>32</v>
      </c>
      <c r="E2441" s="4" t="s">
        <v>16</v>
      </c>
      <c r="F2441" s="4" t="s">
        <v>17</v>
      </c>
      <c r="G2441" s="6">
        <v>107</v>
      </c>
      <c r="H2441" s="7">
        <v>188</v>
      </c>
      <c r="I2441" s="8">
        <v>0</v>
      </c>
      <c r="J2441" s="7">
        <v>20035.599999999999</v>
      </c>
      <c r="K2441" s="7">
        <v>131.6</v>
      </c>
      <c r="L2441" s="7">
        <v>14081.2</v>
      </c>
      <c r="M2441" s="7">
        <v>172.91</v>
      </c>
    </row>
    <row r="2442" spans="2:13" x14ac:dyDescent="0.3">
      <c r="B2442" s="5">
        <v>45536</v>
      </c>
      <c r="C2442" s="4" t="s">
        <v>35</v>
      </c>
      <c r="D2442" s="4" t="s">
        <v>32</v>
      </c>
      <c r="E2442" s="4" t="s">
        <v>16</v>
      </c>
      <c r="F2442" s="4" t="s">
        <v>18</v>
      </c>
      <c r="G2442" s="6">
        <v>39</v>
      </c>
      <c r="H2442" s="7">
        <v>188</v>
      </c>
      <c r="I2442" s="8">
        <v>0.01</v>
      </c>
      <c r="J2442" s="7">
        <v>7207.74</v>
      </c>
      <c r="K2442" s="7">
        <v>131.99</v>
      </c>
      <c r="L2442" s="7">
        <v>5147.6099999999997</v>
      </c>
      <c r="M2442" s="7">
        <v>130.08000000000001</v>
      </c>
    </row>
    <row r="2443" spans="2:13" x14ac:dyDescent="0.3">
      <c r="B2443" s="5">
        <v>45536</v>
      </c>
      <c r="C2443" s="4" t="s">
        <v>35</v>
      </c>
      <c r="D2443" s="4" t="s">
        <v>32</v>
      </c>
      <c r="E2443" s="4" t="s">
        <v>16</v>
      </c>
      <c r="F2443" s="4" t="s">
        <v>19</v>
      </c>
      <c r="G2443" s="6">
        <v>39</v>
      </c>
      <c r="H2443" s="7">
        <v>188</v>
      </c>
      <c r="I2443" s="8">
        <v>0</v>
      </c>
      <c r="J2443" s="7">
        <v>7331.99</v>
      </c>
      <c r="K2443" s="7">
        <v>131.47</v>
      </c>
      <c r="L2443" s="7">
        <v>5127.33</v>
      </c>
      <c r="M2443" s="7">
        <v>148.6</v>
      </c>
    </row>
    <row r="2444" spans="2:13" x14ac:dyDescent="0.3">
      <c r="B2444" s="5">
        <v>45536</v>
      </c>
      <c r="C2444" s="4" t="s">
        <v>35</v>
      </c>
      <c r="D2444" s="4" t="s">
        <v>32</v>
      </c>
      <c r="E2444" s="4" t="s">
        <v>20</v>
      </c>
      <c r="F2444" s="4" t="s">
        <v>17</v>
      </c>
      <c r="G2444" s="6">
        <v>73</v>
      </c>
      <c r="H2444" s="7">
        <v>188</v>
      </c>
      <c r="I2444" s="8">
        <v>0.03</v>
      </c>
      <c r="J2444" s="7">
        <v>11810.52</v>
      </c>
      <c r="K2444" s="7">
        <v>131.72999999999999</v>
      </c>
      <c r="L2444" s="7">
        <v>9616.2900000000009</v>
      </c>
      <c r="M2444" s="7">
        <v>114.23</v>
      </c>
    </row>
    <row r="2445" spans="2:13" x14ac:dyDescent="0.3">
      <c r="B2445" s="5">
        <v>45536</v>
      </c>
      <c r="C2445" s="4" t="s">
        <v>35</v>
      </c>
      <c r="D2445" s="4" t="s">
        <v>32</v>
      </c>
      <c r="E2445" s="4" t="s">
        <v>20</v>
      </c>
      <c r="F2445" s="4" t="s">
        <v>18</v>
      </c>
      <c r="G2445" s="6">
        <v>25</v>
      </c>
      <c r="H2445" s="7">
        <v>188</v>
      </c>
      <c r="I2445" s="8">
        <v>0.03</v>
      </c>
      <c r="J2445" s="7">
        <v>4032.25</v>
      </c>
      <c r="K2445" s="7">
        <v>131.6</v>
      </c>
      <c r="L2445" s="7">
        <v>3290</v>
      </c>
      <c r="M2445" s="7">
        <v>82.45</v>
      </c>
    </row>
    <row r="2446" spans="2:13" x14ac:dyDescent="0.3">
      <c r="B2446" s="5">
        <v>45536</v>
      </c>
      <c r="C2446" s="4" t="s">
        <v>35</v>
      </c>
      <c r="D2446" s="4" t="s">
        <v>32</v>
      </c>
      <c r="E2446" s="4" t="s">
        <v>20</v>
      </c>
      <c r="F2446" s="4" t="s">
        <v>19</v>
      </c>
      <c r="G2446" s="6">
        <v>27</v>
      </c>
      <c r="H2446" s="7">
        <v>188</v>
      </c>
      <c r="I2446" s="8">
        <v>0.04</v>
      </c>
      <c r="J2446" s="7">
        <v>4275.34</v>
      </c>
      <c r="K2446" s="7">
        <v>131.99</v>
      </c>
      <c r="L2446" s="7">
        <v>3563.73</v>
      </c>
      <c r="M2446" s="7">
        <v>103.51</v>
      </c>
    </row>
    <row r="2447" spans="2:13" x14ac:dyDescent="0.3">
      <c r="B2447" s="5">
        <v>45536</v>
      </c>
      <c r="C2447" s="4" t="s">
        <v>35</v>
      </c>
      <c r="D2447" s="4" t="s">
        <v>32</v>
      </c>
      <c r="E2447" s="4" t="s">
        <v>21</v>
      </c>
      <c r="F2447" s="4" t="s">
        <v>17</v>
      </c>
      <c r="G2447" s="6">
        <v>44</v>
      </c>
      <c r="H2447" s="7">
        <v>188</v>
      </c>
      <c r="I2447" s="8">
        <v>0.01</v>
      </c>
      <c r="J2447" s="7">
        <v>7779.73</v>
      </c>
      <c r="K2447" s="7">
        <v>131.72999999999999</v>
      </c>
      <c r="L2447" s="7">
        <v>5796.12</v>
      </c>
      <c r="M2447" s="7">
        <v>71.239999999999995</v>
      </c>
    </row>
    <row r="2448" spans="2:13" x14ac:dyDescent="0.3">
      <c r="B2448" s="5">
        <v>45536</v>
      </c>
      <c r="C2448" s="4" t="s">
        <v>35</v>
      </c>
      <c r="D2448" s="4" t="s">
        <v>32</v>
      </c>
      <c r="E2448" s="4" t="s">
        <v>21</v>
      </c>
      <c r="F2448" s="4" t="s">
        <v>18</v>
      </c>
      <c r="G2448" s="6">
        <v>16</v>
      </c>
      <c r="H2448" s="7">
        <v>188</v>
      </c>
      <c r="I2448" s="8">
        <v>0.01</v>
      </c>
      <c r="J2448" s="7">
        <v>2831.93</v>
      </c>
      <c r="K2448" s="7">
        <v>131.72999999999999</v>
      </c>
      <c r="L2448" s="7">
        <v>2107.6799999999998</v>
      </c>
      <c r="M2448" s="7">
        <v>55.65</v>
      </c>
    </row>
    <row r="2449" spans="2:13" x14ac:dyDescent="0.3">
      <c r="B2449" s="5">
        <v>45536</v>
      </c>
      <c r="C2449" s="4" t="s">
        <v>35</v>
      </c>
      <c r="D2449" s="4" t="s">
        <v>32</v>
      </c>
      <c r="E2449" s="4" t="s">
        <v>21</v>
      </c>
      <c r="F2449" s="4" t="s">
        <v>19</v>
      </c>
      <c r="G2449" s="6">
        <v>16</v>
      </c>
      <c r="H2449" s="7">
        <v>188</v>
      </c>
      <c r="I2449" s="8">
        <v>0</v>
      </c>
      <c r="J2449" s="7">
        <v>2854.73</v>
      </c>
      <c r="K2449" s="7">
        <v>131.99</v>
      </c>
      <c r="L2449" s="7">
        <v>2111.84</v>
      </c>
      <c r="M2449" s="7">
        <v>63.77</v>
      </c>
    </row>
    <row r="2450" spans="2:13" x14ac:dyDescent="0.3">
      <c r="B2450" s="5">
        <v>45536</v>
      </c>
      <c r="C2450" s="4" t="s">
        <v>35</v>
      </c>
      <c r="D2450" s="4" t="s">
        <v>32</v>
      </c>
      <c r="E2450" s="4" t="s">
        <v>22</v>
      </c>
      <c r="F2450" s="4" t="s">
        <v>17</v>
      </c>
      <c r="G2450" s="6">
        <v>19</v>
      </c>
      <c r="H2450" s="7">
        <v>188</v>
      </c>
      <c r="I2450" s="8">
        <v>0</v>
      </c>
      <c r="J2450" s="7">
        <v>3976.67</v>
      </c>
      <c r="K2450" s="7">
        <v>131.21</v>
      </c>
      <c r="L2450" s="7">
        <v>2492.9899999999998</v>
      </c>
      <c r="M2450" s="7">
        <v>197.47</v>
      </c>
    </row>
    <row r="2451" spans="2:13" x14ac:dyDescent="0.3">
      <c r="B2451" s="5">
        <v>45536</v>
      </c>
      <c r="C2451" s="4" t="s">
        <v>35</v>
      </c>
      <c r="D2451" s="4" t="s">
        <v>32</v>
      </c>
      <c r="E2451" s="4" t="s">
        <v>22</v>
      </c>
      <c r="F2451" s="4" t="s">
        <v>18</v>
      </c>
      <c r="G2451" s="6">
        <v>7</v>
      </c>
      <c r="H2451" s="7">
        <v>188</v>
      </c>
      <c r="I2451" s="8">
        <v>0</v>
      </c>
      <c r="J2451" s="7">
        <v>1475.38</v>
      </c>
      <c r="K2451" s="7">
        <v>131.21</v>
      </c>
      <c r="L2451" s="7">
        <v>918.47</v>
      </c>
      <c r="M2451" s="7">
        <v>81.55</v>
      </c>
    </row>
    <row r="2452" spans="2:13" x14ac:dyDescent="0.3">
      <c r="B2452" s="5">
        <v>45536</v>
      </c>
      <c r="C2452" s="4" t="s">
        <v>35</v>
      </c>
      <c r="D2452" s="4" t="s">
        <v>32</v>
      </c>
      <c r="E2452" s="4" t="s">
        <v>22</v>
      </c>
      <c r="F2452" s="4" t="s">
        <v>19</v>
      </c>
      <c r="G2452" s="6">
        <v>7</v>
      </c>
      <c r="H2452" s="7">
        <v>188</v>
      </c>
      <c r="I2452" s="8">
        <v>0.01</v>
      </c>
      <c r="J2452" s="7">
        <v>1459.12</v>
      </c>
      <c r="K2452" s="7">
        <v>131.34</v>
      </c>
      <c r="L2452" s="7">
        <v>919.38</v>
      </c>
      <c r="M2452" s="7">
        <v>87.06</v>
      </c>
    </row>
    <row r="2453" spans="2:13" x14ac:dyDescent="0.3">
      <c r="B2453" s="5">
        <v>45536</v>
      </c>
      <c r="C2453" s="4" t="s">
        <v>36</v>
      </c>
      <c r="D2453" s="4" t="s">
        <v>37</v>
      </c>
      <c r="E2453" s="4" t="s">
        <v>16</v>
      </c>
      <c r="F2453" s="4" t="s">
        <v>17</v>
      </c>
      <c r="G2453" s="6">
        <v>288</v>
      </c>
      <c r="H2453" s="7">
        <v>176</v>
      </c>
      <c r="I2453" s="8">
        <v>0.01</v>
      </c>
      <c r="J2453" s="7">
        <v>50081.37</v>
      </c>
      <c r="K2453" s="7">
        <v>132.47999999999999</v>
      </c>
      <c r="L2453" s="7">
        <v>38154.239999999998</v>
      </c>
      <c r="M2453" s="7">
        <v>460.34</v>
      </c>
    </row>
    <row r="2454" spans="2:13" x14ac:dyDescent="0.3">
      <c r="B2454" s="5">
        <v>45536</v>
      </c>
      <c r="C2454" s="4" t="s">
        <v>36</v>
      </c>
      <c r="D2454" s="4" t="s">
        <v>37</v>
      </c>
      <c r="E2454" s="4" t="s">
        <v>16</v>
      </c>
      <c r="F2454" s="4" t="s">
        <v>18</v>
      </c>
      <c r="G2454" s="6">
        <v>103</v>
      </c>
      <c r="H2454" s="7">
        <v>176</v>
      </c>
      <c r="I2454" s="8">
        <v>0</v>
      </c>
      <c r="J2454" s="7">
        <v>18109.650000000001</v>
      </c>
      <c r="K2454" s="7">
        <v>133.15</v>
      </c>
      <c r="L2454" s="7">
        <v>13714.45</v>
      </c>
      <c r="M2454" s="7">
        <v>348.45</v>
      </c>
    </row>
    <row r="2455" spans="2:13" x14ac:dyDescent="0.3">
      <c r="B2455" s="5">
        <v>45536</v>
      </c>
      <c r="C2455" s="4" t="s">
        <v>36</v>
      </c>
      <c r="D2455" s="4" t="s">
        <v>37</v>
      </c>
      <c r="E2455" s="4" t="s">
        <v>16</v>
      </c>
      <c r="F2455" s="4" t="s">
        <v>19</v>
      </c>
      <c r="G2455" s="6">
        <v>102</v>
      </c>
      <c r="H2455" s="7">
        <v>176</v>
      </c>
      <c r="I2455" s="8">
        <v>0.01</v>
      </c>
      <c r="J2455" s="7">
        <v>17897.96</v>
      </c>
      <c r="K2455" s="7">
        <v>132.47999999999999</v>
      </c>
      <c r="L2455" s="7">
        <v>13512.96</v>
      </c>
      <c r="M2455" s="7">
        <v>387.86</v>
      </c>
    </row>
    <row r="2456" spans="2:13" x14ac:dyDescent="0.3">
      <c r="B2456" s="5">
        <v>45536</v>
      </c>
      <c r="C2456" s="4" t="s">
        <v>36</v>
      </c>
      <c r="D2456" s="4" t="s">
        <v>37</v>
      </c>
      <c r="E2456" s="4" t="s">
        <v>20</v>
      </c>
      <c r="F2456" s="4" t="s">
        <v>17</v>
      </c>
      <c r="G2456" s="6">
        <v>199</v>
      </c>
      <c r="H2456" s="7">
        <v>176</v>
      </c>
      <c r="I2456" s="8">
        <v>0</v>
      </c>
      <c r="J2456" s="7">
        <v>30728.53</v>
      </c>
      <c r="K2456" s="7">
        <v>132.47999999999999</v>
      </c>
      <c r="L2456" s="7">
        <v>26363.52</v>
      </c>
      <c r="M2456" s="7">
        <v>327.95</v>
      </c>
    </row>
    <row r="2457" spans="2:13" x14ac:dyDescent="0.3">
      <c r="B2457" s="5">
        <v>45536</v>
      </c>
      <c r="C2457" s="4" t="s">
        <v>36</v>
      </c>
      <c r="D2457" s="4" t="s">
        <v>37</v>
      </c>
      <c r="E2457" s="4" t="s">
        <v>20</v>
      </c>
      <c r="F2457" s="4" t="s">
        <v>18</v>
      </c>
      <c r="G2457" s="6">
        <v>70</v>
      </c>
      <c r="H2457" s="7">
        <v>176</v>
      </c>
      <c r="I2457" s="8">
        <v>0.02</v>
      </c>
      <c r="J2457" s="7">
        <v>10667.74</v>
      </c>
      <c r="K2457" s="7">
        <v>132.88</v>
      </c>
      <c r="L2457" s="7">
        <v>9301.6</v>
      </c>
      <c r="M2457" s="7">
        <v>242.28</v>
      </c>
    </row>
    <row r="2458" spans="2:13" x14ac:dyDescent="0.3">
      <c r="B2458" s="5">
        <v>45536</v>
      </c>
      <c r="C2458" s="4" t="s">
        <v>36</v>
      </c>
      <c r="D2458" s="4" t="s">
        <v>37</v>
      </c>
      <c r="E2458" s="4" t="s">
        <v>20</v>
      </c>
      <c r="F2458" s="4" t="s">
        <v>19</v>
      </c>
      <c r="G2458" s="6">
        <v>67</v>
      </c>
      <c r="H2458" s="7">
        <v>176</v>
      </c>
      <c r="I2458" s="8">
        <v>0</v>
      </c>
      <c r="J2458" s="7">
        <v>10356.120000000001</v>
      </c>
      <c r="K2458" s="7">
        <v>132.47999999999999</v>
      </c>
      <c r="L2458" s="7">
        <v>8876.16</v>
      </c>
      <c r="M2458" s="7">
        <v>267.57</v>
      </c>
    </row>
    <row r="2459" spans="2:13" x14ac:dyDescent="0.3">
      <c r="B2459" s="5">
        <v>45536</v>
      </c>
      <c r="C2459" s="4" t="s">
        <v>36</v>
      </c>
      <c r="D2459" s="4" t="s">
        <v>37</v>
      </c>
      <c r="E2459" s="4" t="s">
        <v>21</v>
      </c>
      <c r="F2459" s="4" t="s">
        <v>17</v>
      </c>
      <c r="G2459" s="6">
        <v>116</v>
      </c>
      <c r="H2459" s="7">
        <v>176</v>
      </c>
      <c r="I2459" s="8">
        <v>0</v>
      </c>
      <c r="J2459" s="7">
        <v>19414.48</v>
      </c>
      <c r="K2459" s="7">
        <v>133.01</v>
      </c>
      <c r="L2459" s="7">
        <v>15429.16</v>
      </c>
      <c r="M2459" s="7">
        <v>182.44</v>
      </c>
    </row>
    <row r="2460" spans="2:13" x14ac:dyDescent="0.3">
      <c r="B2460" s="5">
        <v>45536</v>
      </c>
      <c r="C2460" s="4" t="s">
        <v>36</v>
      </c>
      <c r="D2460" s="4" t="s">
        <v>37</v>
      </c>
      <c r="E2460" s="4" t="s">
        <v>21</v>
      </c>
      <c r="F2460" s="4" t="s">
        <v>18</v>
      </c>
      <c r="G2460" s="6">
        <v>43</v>
      </c>
      <c r="H2460" s="7">
        <v>176</v>
      </c>
      <c r="I2460" s="8">
        <v>0.01</v>
      </c>
      <c r="J2460" s="7">
        <v>7124.82</v>
      </c>
      <c r="K2460" s="7">
        <v>132.47999999999999</v>
      </c>
      <c r="L2460" s="7">
        <v>5696.64</v>
      </c>
      <c r="M2460" s="7">
        <v>150</v>
      </c>
    </row>
    <row r="2461" spans="2:13" x14ac:dyDescent="0.3">
      <c r="B2461" s="5">
        <v>45536</v>
      </c>
      <c r="C2461" s="4" t="s">
        <v>36</v>
      </c>
      <c r="D2461" s="4" t="s">
        <v>37</v>
      </c>
      <c r="E2461" s="4" t="s">
        <v>21</v>
      </c>
      <c r="F2461" s="4" t="s">
        <v>19</v>
      </c>
      <c r="G2461" s="6">
        <v>43</v>
      </c>
      <c r="H2461" s="7">
        <v>176</v>
      </c>
      <c r="I2461" s="8">
        <v>0</v>
      </c>
      <c r="J2461" s="7">
        <v>7168.03</v>
      </c>
      <c r="K2461" s="7">
        <v>132.47999999999999</v>
      </c>
      <c r="L2461" s="7">
        <v>5696.64</v>
      </c>
      <c r="M2461" s="7">
        <v>164.68</v>
      </c>
    </row>
    <row r="2462" spans="2:13" x14ac:dyDescent="0.3">
      <c r="B2462" s="5">
        <v>45536</v>
      </c>
      <c r="C2462" s="4" t="s">
        <v>36</v>
      </c>
      <c r="D2462" s="4" t="s">
        <v>37</v>
      </c>
      <c r="E2462" s="4" t="s">
        <v>22</v>
      </c>
      <c r="F2462" s="4" t="s">
        <v>17</v>
      </c>
      <c r="G2462" s="6">
        <v>53</v>
      </c>
      <c r="H2462" s="7">
        <v>176</v>
      </c>
      <c r="I2462" s="8">
        <v>0.01</v>
      </c>
      <c r="J2462" s="7">
        <v>10415.73</v>
      </c>
      <c r="K2462" s="7">
        <v>132.88</v>
      </c>
      <c r="L2462" s="7">
        <v>7042.64</v>
      </c>
      <c r="M2462" s="7">
        <v>540.65</v>
      </c>
    </row>
    <row r="2463" spans="2:13" x14ac:dyDescent="0.3">
      <c r="B2463" s="5">
        <v>45536</v>
      </c>
      <c r="C2463" s="4" t="s">
        <v>36</v>
      </c>
      <c r="D2463" s="4" t="s">
        <v>37</v>
      </c>
      <c r="E2463" s="4" t="s">
        <v>22</v>
      </c>
      <c r="F2463" s="4" t="s">
        <v>18</v>
      </c>
      <c r="G2463" s="6">
        <v>19</v>
      </c>
      <c r="H2463" s="7">
        <v>176</v>
      </c>
      <c r="I2463" s="8">
        <v>0</v>
      </c>
      <c r="J2463" s="7">
        <v>3745.28</v>
      </c>
      <c r="K2463" s="7">
        <v>132.88</v>
      </c>
      <c r="L2463" s="7">
        <v>2524.7199999999998</v>
      </c>
      <c r="M2463" s="7">
        <v>223.61</v>
      </c>
    </row>
    <row r="2464" spans="2:13" x14ac:dyDescent="0.3">
      <c r="B2464" s="5">
        <v>45536</v>
      </c>
      <c r="C2464" s="4" t="s">
        <v>36</v>
      </c>
      <c r="D2464" s="4" t="s">
        <v>37</v>
      </c>
      <c r="E2464" s="4" t="s">
        <v>22</v>
      </c>
      <c r="F2464" s="4" t="s">
        <v>19</v>
      </c>
      <c r="G2464" s="6">
        <v>18</v>
      </c>
      <c r="H2464" s="7">
        <v>176</v>
      </c>
      <c r="I2464" s="8">
        <v>0</v>
      </c>
      <c r="J2464" s="7">
        <v>3526.9</v>
      </c>
      <c r="K2464" s="7">
        <v>133.01</v>
      </c>
      <c r="L2464" s="7">
        <v>2394.1799999999998</v>
      </c>
      <c r="M2464" s="7">
        <v>229</v>
      </c>
    </row>
    <row r="2465" spans="2:13" x14ac:dyDescent="0.3">
      <c r="B2465" s="5">
        <v>45536</v>
      </c>
      <c r="C2465" s="4" t="s">
        <v>38</v>
      </c>
      <c r="D2465" s="4" t="s">
        <v>37</v>
      </c>
      <c r="E2465" s="4" t="s">
        <v>16</v>
      </c>
      <c r="F2465" s="4" t="s">
        <v>17</v>
      </c>
      <c r="G2465" s="6">
        <v>125</v>
      </c>
      <c r="H2465" s="7">
        <v>214</v>
      </c>
      <c r="I2465" s="8">
        <v>0</v>
      </c>
      <c r="J2465" s="7">
        <v>26722.93</v>
      </c>
      <c r="K2465" s="7">
        <v>160.34</v>
      </c>
      <c r="L2465" s="7">
        <v>20042.5</v>
      </c>
      <c r="M2465" s="7">
        <v>195.4</v>
      </c>
    </row>
    <row r="2466" spans="2:13" x14ac:dyDescent="0.3">
      <c r="B2466" s="5">
        <v>45536</v>
      </c>
      <c r="C2466" s="4" t="s">
        <v>38</v>
      </c>
      <c r="D2466" s="4" t="s">
        <v>37</v>
      </c>
      <c r="E2466" s="4" t="s">
        <v>16</v>
      </c>
      <c r="F2466" s="4" t="s">
        <v>18</v>
      </c>
      <c r="G2466" s="6">
        <v>45</v>
      </c>
      <c r="H2466" s="7">
        <v>214</v>
      </c>
      <c r="I2466" s="8">
        <v>0.01</v>
      </c>
      <c r="J2466" s="7">
        <v>9572.15</v>
      </c>
      <c r="K2466" s="7">
        <v>160.66</v>
      </c>
      <c r="L2466" s="7">
        <v>7229.7</v>
      </c>
      <c r="M2466" s="7">
        <v>152.22999999999999</v>
      </c>
    </row>
    <row r="2467" spans="2:13" x14ac:dyDescent="0.3">
      <c r="B2467" s="5">
        <v>45536</v>
      </c>
      <c r="C2467" s="4" t="s">
        <v>38</v>
      </c>
      <c r="D2467" s="4" t="s">
        <v>37</v>
      </c>
      <c r="E2467" s="4" t="s">
        <v>16</v>
      </c>
      <c r="F2467" s="4" t="s">
        <v>19</v>
      </c>
      <c r="G2467" s="6">
        <v>46</v>
      </c>
      <c r="H2467" s="7">
        <v>214</v>
      </c>
      <c r="I2467" s="8">
        <v>0.01</v>
      </c>
      <c r="J2467" s="7">
        <v>9804.42</v>
      </c>
      <c r="K2467" s="7">
        <v>160.18</v>
      </c>
      <c r="L2467" s="7">
        <v>7368.28</v>
      </c>
      <c r="M2467" s="7">
        <v>184.42</v>
      </c>
    </row>
    <row r="2468" spans="2:13" x14ac:dyDescent="0.3">
      <c r="B2468" s="5">
        <v>45536</v>
      </c>
      <c r="C2468" s="4" t="s">
        <v>38</v>
      </c>
      <c r="D2468" s="4" t="s">
        <v>37</v>
      </c>
      <c r="E2468" s="4" t="s">
        <v>20</v>
      </c>
      <c r="F2468" s="4" t="s">
        <v>17</v>
      </c>
      <c r="G2468" s="6">
        <v>87</v>
      </c>
      <c r="H2468" s="7">
        <v>214</v>
      </c>
      <c r="I2468" s="8">
        <v>0.01</v>
      </c>
      <c r="J2468" s="7">
        <v>16106</v>
      </c>
      <c r="K2468" s="7">
        <v>160.02000000000001</v>
      </c>
      <c r="L2468" s="7">
        <v>13921.74</v>
      </c>
      <c r="M2468" s="7">
        <v>143.1</v>
      </c>
    </row>
    <row r="2469" spans="2:13" x14ac:dyDescent="0.3">
      <c r="B2469" s="5">
        <v>45536</v>
      </c>
      <c r="C2469" s="4" t="s">
        <v>38</v>
      </c>
      <c r="D2469" s="4" t="s">
        <v>37</v>
      </c>
      <c r="E2469" s="4" t="s">
        <v>20</v>
      </c>
      <c r="F2469" s="4" t="s">
        <v>18</v>
      </c>
      <c r="G2469" s="6">
        <v>31</v>
      </c>
      <c r="H2469" s="7">
        <v>214</v>
      </c>
      <c r="I2469" s="8">
        <v>0.02</v>
      </c>
      <c r="J2469" s="7">
        <v>5709.35</v>
      </c>
      <c r="K2469" s="7">
        <v>160.82</v>
      </c>
      <c r="L2469" s="7">
        <v>4985.42</v>
      </c>
      <c r="M2469" s="7">
        <v>104.03</v>
      </c>
    </row>
    <row r="2470" spans="2:13" x14ac:dyDescent="0.3">
      <c r="B2470" s="5">
        <v>45536</v>
      </c>
      <c r="C2470" s="4" t="s">
        <v>38</v>
      </c>
      <c r="D2470" s="4" t="s">
        <v>37</v>
      </c>
      <c r="E2470" s="4" t="s">
        <v>20</v>
      </c>
      <c r="F2470" s="4" t="s">
        <v>19</v>
      </c>
      <c r="G2470" s="6">
        <v>31</v>
      </c>
      <c r="H2470" s="7">
        <v>214</v>
      </c>
      <c r="I2470" s="8">
        <v>0</v>
      </c>
      <c r="J2470" s="7">
        <v>5855.41</v>
      </c>
      <c r="K2470" s="7">
        <v>160.18</v>
      </c>
      <c r="L2470" s="7">
        <v>4965.58</v>
      </c>
      <c r="M2470" s="7">
        <v>118.24</v>
      </c>
    </row>
    <row r="2471" spans="2:13" x14ac:dyDescent="0.3">
      <c r="B2471" s="5">
        <v>45536</v>
      </c>
      <c r="C2471" s="4" t="s">
        <v>38</v>
      </c>
      <c r="D2471" s="4" t="s">
        <v>37</v>
      </c>
      <c r="E2471" s="4" t="s">
        <v>21</v>
      </c>
      <c r="F2471" s="4" t="s">
        <v>17</v>
      </c>
      <c r="G2471" s="6">
        <v>50</v>
      </c>
      <c r="H2471" s="7">
        <v>214</v>
      </c>
      <c r="I2471" s="8">
        <v>0.01</v>
      </c>
      <c r="J2471" s="7">
        <v>10032.549999999999</v>
      </c>
      <c r="K2471" s="7">
        <v>160.97999999999999</v>
      </c>
      <c r="L2471" s="7">
        <v>8049</v>
      </c>
      <c r="M2471" s="7">
        <v>78.56</v>
      </c>
    </row>
    <row r="2472" spans="2:13" x14ac:dyDescent="0.3">
      <c r="B2472" s="5">
        <v>45536</v>
      </c>
      <c r="C2472" s="4" t="s">
        <v>38</v>
      </c>
      <c r="D2472" s="4" t="s">
        <v>37</v>
      </c>
      <c r="E2472" s="4" t="s">
        <v>21</v>
      </c>
      <c r="F2472" s="4" t="s">
        <v>18</v>
      </c>
      <c r="G2472" s="6">
        <v>18</v>
      </c>
      <c r="H2472" s="7">
        <v>214</v>
      </c>
      <c r="I2472" s="8">
        <v>0</v>
      </c>
      <c r="J2472" s="7">
        <v>3630.18</v>
      </c>
      <c r="K2472" s="7">
        <v>160.02000000000001</v>
      </c>
      <c r="L2472" s="7">
        <v>2880.36</v>
      </c>
      <c r="M2472" s="7">
        <v>62.06</v>
      </c>
    </row>
    <row r="2473" spans="2:13" x14ac:dyDescent="0.3">
      <c r="B2473" s="5">
        <v>45536</v>
      </c>
      <c r="C2473" s="4" t="s">
        <v>38</v>
      </c>
      <c r="D2473" s="4" t="s">
        <v>37</v>
      </c>
      <c r="E2473" s="4" t="s">
        <v>21</v>
      </c>
      <c r="F2473" s="4" t="s">
        <v>19</v>
      </c>
      <c r="G2473" s="6">
        <v>18</v>
      </c>
      <c r="H2473" s="7">
        <v>214</v>
      </c>
      <c r="I2473" s="8">
        <v>0</v>
      </c>
      <c r="J2473" s="7">
        <v>3652.05</v>
      </c>
      <c r="K2473" s="7">
        <v>160.5</v>
      </c>
      <c r="L2473" s="7">
        <v>2889</v>
      </c>
      <c r="M2473" s="7">
        <v>69.64</v>
      </c>
    </row>
    <row r="2474" spans="2:13" x14ac:dyDescent="0.3">
      <c r="B2474" s="5">
        <v>45536</v>
      </c>
      <c r="C2474" s="4" t="s">
        <v>38</v>
      </c>
      <c r="D2474" s="4" t="s">
        <v>37</v>
      </c>
      <c r="E2474" s="4" t="s">
        <v>22</v>
      </c>
      <c r="F2474" s="4" t="s">
        <v>17</v>
      </c>
      <c r="G2474" s="6">
        <v>22</v>
      </c>
      <c r="H2474" s="7">
        <v>214</v>
      </c>
      <c r="I2474" s="8">
        <v>0.01</v>
      </c>
      <c r="J2474" s="7">
        <v>5204.41</v>
      </c>
      <c r="K2474" s="7">
        <v>160.66</v>
      </c>
      <c r="L2474" s="7">
        <v>3534.52</v>
      </c>
      <c r="M2474" s="7">
        <v>224.87</v>
      </c>
    </row>
    <row r="2475" spans="2:13" x14ac:dyDescent="0.3">
      <c r="B2475" s="5">
        <v>45536</v>
      </c>
      <c r="C2475" s="4" t="s">
        <v>38</v>
      </c>
      <c r="D2475" s="4" t="s">
        <v>37</v>
      </c>
      <c r="E2475" s="4" t="s">
        <v>22</v>
      </c>
      <c r="F2475" s="4" t="s">
        <v>18</v>
      </c>
      <c r="G2475" s="6">
        <v>8</v>
      </c>
      <c r="H2475" s="7">
        <v>214</v>
      </c>
      <c r="I2475" s="8">
        <v>0.01</v>
      </c>
      <c r="J2475" s="7">
        <v>1888.76</v>
      </c>
      <c r="K2475" s="7">
        <v>160.18</v>
      </c>
      <c r="L2475" s="7">
        <v>1281.44</v>
      </c>
      <c r="M2475" s="7">
        <v>97.39</v>
      </c>
    </row>
    <row r="2476" spans="2:13" x14ac:dyDescent="0.3">
      <c r="B2476" s="5">
        <v>45536</v>
      </c>
      <c r="C2476" s="4" t="s">
        <v>38</v>
      </c>
      <c r="D2476" s="4" t="s">
        <v>37</v>
      </c>
      <c r="E2476" s="4" t="s">
        <v>22</v>
      </c>
      <c r="F2476" s="4" t="s">
        <v>19</v>
      </c>
      <c r="G2476" s="6">
        <v>8</v>
      </c>
      <c r="H2476" s="7">
        <v>214</v>
      </c>
      <c r="I2476" s="8">
        <v>0</v>
      </c>
      <c r="J2476" s="7">
        <v>1904.04</v>
      </c>
      <c r="K2476" s="7">
        <v>160.02000000000001</v>
      </c>
      <c r="L2476" s="7">
        <v>1280.1600000000001</v>
      </c>
      <c r="M2476" s="7">
        <v>100.79</v>
      </c>
    </row>
    <row r="2477" spans="2:13" x14ac:dyDescent="0.3">
      <c r="B2477" s="5">
        <v>45536</v>
      </c>
      <c r="C2477" s="4" t="s">
        <v>39</v>
      </c>
      <c r="D2477" s="4" t="s">
        <v>37</v>
      </c>
      <c r="E2477" s="4" t="s">
        <v>16</v>
      </c>
      <c r="F2477" s="4" t="s">
        <v>17</v>
      </c>
      <c r="G2477" s="6">
        <v>75</v>
      </c>
      <c r="H2477" s="7">
        <v>305</v>
      </c>
      <c r="I2477" s="8">
        <v>0.01</v>
      </c>
      <c r="J2477" s="7">
        <v>22806.15</v>
      </c>
      <c r="K2477" s="7">
        <v>227.68</v>
      </c>
      <c r="L2477" s="7">
        <v>17076</v>
      </c>
      <c r="M2477" s="7">
        <v>120.12</v>
      </c>
    </row>
    <row r="2478" spans="2:13" x14ac:dyDescent="0.3">
      <c r="B2478" s="5">
        <v>45536</v>
      </c>
      <c r="C2478" s="4" t="s">
        <v>39</v>
      </c>
      <c r="D2478" s="4" t="s">
        <v>37</v>
      </c>
      <c r="E2478" s="4" t="s">
        <v>16</v>
      </c>
      <c r="F2478" s="4" t="s">
        <v>18</v>
      </c>
      <c r="G2478" s="6">
        <v>28</v>
      </c>
      <c r="H2478" s="7">
        <v>305</v>
      </c>
      <c r="I2478" s="8">
        <v>0.01</v>
      </c>
      <c r="J2478" s="7">
        <v>8497.2999999999993</v>
      </c>
      <c r="K2478" s="7">
        <v>226.77</v>
      </c>
      <c r="L2478" s="7">
        <v>6349.56</v>
      </c>
      <c r="M2478" s="7">
        <v>96.15</v>
      </c>
    </row>
    <row r="2479" spans="2:13" x14ac:dyDescent="0.3">
      <c r="B2479" s="5">
        <v>45536</v>
      </c>
      <c r="C2479" s="4" t="s">
        <v>39</v>
      </c>
      <c r="D2479" s="4" t="s">
        <v>37</v>
      </c>
      <c r="E2479" s="4" t="s">
        <v>16</v>
      </c>
      <c r="F2479" s="4" t="s">
        <v>19</v>
      </c>
      <c r="G2479" s="6">
        <v>28</v>
      </c>
      <c r="H2479" s="7">
        <v>305</v>
      </c>
      <c r="I2479" s="8">
        <v>0.01</v>
      </c>
      <c r="J2479" s="7">
        <v>8463.31</v>
      </c>
      <c r="K2479" s="7">
        <v>227.91</v>
      </c>
      <c r="L2479" s="7">
        <v>6381.48</v>
      </c>
      <c r="M2479" s="7">
        <v>106.8</v>
      </c>
    </row>
    <row r="2480" spans="2:13" x14ac:dyDescent="0.3">
      <c r="B2480" s="5">
        <v>45536</v>
      </c>
      <c r="C2480" s="4" t="s">
        <v>39</v>
      </c>
      <c r="D2480" s="4" t="s">
        <v>37</v>
      </c>
      <c r="E2480" s="4" t="s">
        <v>20</v>
      </c>
      <c r="F2480" s="4" t="s">
        <v>17</v>
      </c>
      <c r="G2480" s="6">
        <v>52</v>
      </c>
      <c r="H2480" s="7">
        <v>305</v>
      </c>
      <c r="I2480" s="8">
        <v>0.02</v>
      </c>
      <c r="J2480" s="7">
        <v>13636.63</v>
      </c>
      <c r="K2480" s="7">
        <v>227</v>
      </c>
      <c r="L2480" s="7">
        <v>11804</v>
      </c>
      <c r="M2480" s="7">
        <v>84.45</v>
      </c>
    </row>
    <row r="2481" spans="2:13" x14ac:dyDescent="0.3">
      <c r="B2481" s="5">
        <v>45536</v>
      </c>
      <c r="C2481" s="4" t="s">
        <v>39</v>
      </c>
      <c r="D2481" s="4" t="s">
        <v>37</v>
      </c>
      <c r="E2481" s="4" t="s">
        <v>20</v>
      </c>
      <c r="F2481" s="4" t="s">
        <v>18</v>
      </c>
      <c r="G2481" s="6">
        <v>19</v>
      </c>
      <c r="H2481" s="7">
        <v>305</v>
      </c>
      <c r="I2481" s="8">
        <v>0.02</v>
      </c>
      <c r="J2481" s="7">
        <v>5012.4799999999996</v>
      </c>
      <c r="K2481" s="7">
        <v>226.77</v>
      </c>
      <c r="L2481" s="7">
        <v>4308.63</v>
      </c>
      <c r="M2481" s="7">
        <v>65.25</v>
      </c>
    </row>
    <row r="2482" spans="2:13" x14ac:dyDescent="0.3">
      <c r="B2482" s="5">
        <v>45536</v>
      </c>
      <c r="C2482" s="4" t="s">
        <v>39</v>
      </c>
      <c r="D2482" s="4" t="s">
        <v>37</v>
      </c>
      <c r="E2482" s="4" t="s">
        <v>20</v>
      </c>
      <c r="F2482" s="4" t="s">
        <v>19</v>
      </c>
      <c r="G2482" s="6">
        <v>20</v>
      </c>
      <c r="H2482" s="7">
        <v>305</v>
      </c>
      <c r="I2482" s="8">
        <v>0.01</v>
      </c>
      <c r="J2482" s="7">
        <v>5341.08</v>
      </c>
      <c r="K2482" s="7">
        <v>227.22</v>
      </c>
      <c r="L2482" s="7">
        <v>4544.3999999999996</v>
      </c>
      <c r="M2482" s="7">
        <v>77.53</v>
      </c>
    </row>
    <row r="2483" spans="2:13" x14ac:dyDescent="0.3">
      <c r="B2483" s="5">
        <v>45536</v>
      </c>
      <c r="C2483" s="4" t="s">
        <v>39</v>
      </c>
      <c r="D2483" s="4" t="s">
        <v>37</v>
      </c>
      <c r="E2483" s="4" t="s">
        <v>21</v>
      </c>
      <c r="F2483" s="4" t="s">
        <v>17</v>
      </c>
      <c r="G2483" s="6">
        <v>32</v>
      </c>
      <c r="H2483" s="7">
        <v>305</v>
      </c>
      <c r="I2483" s="8">
        <v>0.01</v>
      </c>
      <c r="J2483" s="7">
        <v>9216</v>
      </c>
      <c r="K2483" s="7">
        <v>227.22</v>
      </c>
      <c r="L2483" s="7">
        <v>7271.04</v>
      </c>
      <c r="M2483" s="7">
        <v>52.68</v>
      </c>
    </row>
    <row r="2484" spans="2:13" x14ac:dyDescent="0.3">
      <c r="B2484" s="5">
        <v>45536</v>
      </c>
      <c r="C2484" s="4" t="s">
        <v>39</v>
      </c>
      <c r="D2484" s="4" t="s">
        <v>37</v>
      </c>
      <c r="E2484" s="4" t="s">
        <v>21</v>
      </c>
      <c r="F2484" s="4" t="s">
        <v>18</v>
      </c>
      <c r="G2484" s="6">
        <v>11</v>
      </c>
      <c r="H2484" s="7">
        <v>305</v>
      </c>
      <c r="I2484" s="8">
        <v>0.01</v>
      </c>
      <c r="J2484" s="7">
        <v>3174.46</v>
      </c>
      <c r="K2484" s="7">
        <v>227.22</v>
      </c>
      <c r="L2484" s="7">
        <v>2499.42</v>
      </c>
      <c r="M2484" s="7">
        <v>36.69</v>
      </c>
    </row>
    <row r="2485" spans="2:13" x14ac:dyDescent="0.3">
      <c r="B2485" s="5">
        <v>45536</v>
      </c>
      <c r="C2485" s="4" t="s">
        <v>39</v>
      </c>
      <c r="D2485" s="4" t="s">
        <v>37</v>
      </c>
      <c r="E2485" s="4" t="s">
        <v>21</v>
      </c>
      <c r="F2485" s="4" t="s">
        <v>19</v>
      </c>
      <c r="G2485" s="6">
        <v>11</v>
      </c>
      <c r="H2485" s="7">
        <v>305</v>
      </c>
      <c r="I2485" s="8">
        <v>0.01</v>
      </c>
      <c r="J2485" s="7">
        <v>3149.09</v>
      </c>
      <c r="K2485" s="7">
        <v>227.22</v>
      </c>
      <c r="L2485" s="7">
        <v>2499.42</v>
      </c>
      <c r="M2485" s="7">
        <v>43.37</v>
      </c>
    </row>
    <row r="2486" spans="2:13" x14ac:dyDescent="0.3">
      <c r="B2486" s="5">
        <v>45536</v>
      </c>
      <c r="C2486" s="4" t="s">
        <v>39</v>
      </c>
      <c r="D2486" s="4" t="s">
        <v>37</v>
      </c>
      <c r="E2486" s="4" t="s">
        <v>22</v>
      </c>
      <c r="F2486" s="4" t="s">
        <v>17</v>
      </c>
      <c r="G2486" s="6">
        <v>13</v>
      </c>
      <c r="H2486" s="7">
        <v>305</v>
      </c>
      <c r="I2486" s="8">
        <v>0.01</v>
      </c>
      <c r="J2486" s="7">
        <v>4361.07</v>
      </c>
      <c r="K2486" s="7">
        <v>227.68</v>
      </c>
      <c r="L2486" s="7">
        <v>2959.84</v>
      </c>
      <c r="M2486" s="7">
        <v>135.11000000000001</v>
      </c>
    </row>
    <row r="2487" spans="2:13" x14ac:dyDescent="0.3">
      <c r="B2487" s="5">
        <v>45536</v>
      </c>
      <c r="C2487" s="4" t="s">
        <v>39</v>
      </c>
      <c r="D2487" s="4" t="s">
        <v>37</v>
      </c>
      <c r="E2487" s="4" t="s">
        <v>22</v>
      </c>
      <c r="F2487" s="4" t="s">
        <v>18</v>
      </c>
      <c r="G2487" s="6">
        <v>5</v>
      </c>
      <c r="H2487" s="7">
        <v>305</v>
      </c>
      <c r="I2487" s="8">
        <v>0</v>
      </c>
      <c r="J2487" s="7">
        <v>1697.77</v>
      </c>
      <c r="K2487" s="7">
        <v>227.91</v>
      </c>
      <c r="L2487" s="7">
        <v>1139.55</v>
      </c>
      <c r="M2487" s="7">
        <v>60.51</v>
      </c>
    </row>
    <row r="2488" spans="2:13" x14ac:dyDescent="0.3">
      <c r="B2488" s="5">
        <v>45536</v>
      </c>
      <c r="C2488" s="4" t="s">
        <v>39</v>
      </c>
      <c r="D2488" s="4" t="s">
        <v>37</v>
      </c>
      <c r="E2488" s="4" t="s">
        <v>22</v>
      </c>
      <c r="F2488" s="4" t="s">
        <v>19</v>
      </c>
      <c r="G2488" s="6">
        <v>5</v>
      </c>
      <c r="H2488" s="7">
        <v>305</v>
      </c>
      <c r="I2488" s="8">
        <v>0.01</v>
      </c>
      <c r="J2488" s="7">
        <v>1685.8</v>
      </c>
      <c r="K2488" s="7">
        <v>227.45</v>
      </c>
      <c r="L2488" s="7">
        <v>1137.25</v>
      </c>
      <c r="M2488" s="7">
        <v>61.88</v>
      </c>
    </row>
    <row r="2489" spans="2:13" x14ac:dyDescent="0.3">
      <c r="B2489" s="5">
        <v>45536</v>
      </c>
      <c r="C2489" s="4" t="s">
        <v>40</v>
      </c>
      <c r="D2489" s="4" t="s">
        <v>37</v>
      </c>
      <c r="E2489" s="4" t="s">
        <v>16</v>
      </c>
      <c r="F2489" s="4" t="s">
        <v>17</v>
      </c>
      <c r="G2489" s="6">
        <v>139</v>
      </c>
      <c r="H2489" s="7">
        <v>138</v>
      </c>
      <c r="I2489" s="8">
        <v>0.01</v>
      </c>
      <c r="J2489" s="7">
        <v>19085.97</v>
      </c>
      <c r="K2489" s="7">
        <v>103.29</v>
      </c>
      <c r="L2489" s="7">
        <v>14357.31</v>
      </c>
      <c r="M2489" s="7">
        <v>216.4</v>
      </c>
    </row>
    <row r="2490" spans="2:13" x14ac:dyDescent="0.3">
      <c r="B2490" s="5">
        <v>45536</v>
      </c>
      <c r="C2490" s="4" t="s">
        <v>40</v>
      </c>
      <c r="D2490" s="4" t="s">
        <v>37</v>
      </c>
      <c r="E2490" s="4" t="s">
        <v>16</v>
      </c>
      <c r="F2490" s="4" t="s">
        <v>18</v>
      </c>
      <c r="G2490" s="6">
        <v>51</v>
      </c>
      <c r="H2490" s="7">
        <v>138</v>
      </c>
      <c r="I2490" s="8">
        <v>0</v>
      </c>
      <c r="J2490" s="7">
        <v>7037.99</v>
      </c>
      <c r="K2490" s="7">
        <v>103.29</v>
      </c>
      <c r="L2490" s="7">
        <v>5267.79</v>
      </c>
      <c r="M2490" s="7">
        <v>168.54</v>
      </c>
    </row>
    <row r="2491" spans="2:13" x14ac:dyDescent="0.3">
      <c r="B2491" s="5">
        <v>45536</v>
      </c>
      <c r="C2491" s="4" t="s">
        <v>40</v>
      </c>
      <c r="D2491" s="4" t="s">
        <v>37</v>
      </c>
      <c r="E2491" s="4" t="s">
        <v>16</v>
      </c>
      <c r="F2491" s="4" t="s">
        <v>19</v>
      </c>
      <c r="G2491" s="6">
        <v>54</v>
      </c>
      <c r="H2491" s="7">
        <v>138</v>
      </c>
      <c r="I2491" s="8">
        <v>0</v>
      </c>
      <c r="J2491" s="7">
        <v>7422.22</v>
      </c>
      <c r="K2491" s="7">
        <v>103.29</v>
      </c>
      <c r="L2491" s="7">
        <v>5577.66</v>
      </c>
      <c r="M2491" s="7">
        <v>209.76</v>
      </c>
    </row>
    <row r="2492" spans="2:13" x14ac:dyDescent="0.3">
      <c r="B2492" s="5">
        <v>45536</v>
      </c>
      <c r="C2492" s="4" t="s">
        <v>40</v>
      </c>
      <c r="D2492" s="4" t="s">
        <v>37</v>
      </c>
      <c r="E2492" s="4" t="s">
        <v>20</v>
      </c>
      <c r="F2492" s="4" t="s">
        <v>17</v>
      </c>
      <c r="G2492" s="6">
        <v>95</v>
      </c>
      <c r="H2492" s="7">
        <v>138</v>
      </c>
      <c r="I2492" s="8">
        <v>0.03</v>
      </c>
      <c r="J2492" s="7">
        <v>11236.53</v>
      </c>
      <c r="K2492" s="7">
        <v>103.5</v>
      </c>
      <c r="L2492" s="7">
        <v>9832.5</v>
      </c>
      <c r="M2492" s="7">
        <v>150.47999999999999</v>
      </c>
    </row>
    <row r="2493" spans="2:13" x14ac:dyDescent="0.3">
      <c r="B2493" s="5">
        <v>45536</v>
      </c>
      <c r="C2493" s="4" t="s">
        <v>40</v>
      </c>
      <c r="D2493" s="4" t="s">
        <v>37</v>
      </c>
      <c r="E2493" s="4" t="s">
        <v>20</v>
      </c>
      <c r="F2493" s="4" t="s">
        <v>18</v>
      </c>
      <c r="G2493" s="6">
        <v>35</v>
      </c>
      <c r="H2493" s="7">
        <v>138</v>
      </c>
      <c r="I2493" s="8">
        <v>0.04</v>
      </c>
      <c r="J2493" s="7">
        <v>4092.63</v>
      </c>
      <c r="K2493" s="7">
        <v>103.6</v>
      </c>
      <c r="L2493" s="7">
        <v>3626</v>
      </c>
      <c r="M2493" s="7">
        <v>118.05</v>
      </c>
    </row>
    <row r="2494" spans="2:13" x14ac:dyDescent="0.3">
      <c r="B2494" s="5">
        <v>45536</v>
      </c>
      <c r="C2494" s="4" t="s">
        <v>40</v>
      </c>
      <c r="D2494" s="4" t="s">
        <v>37</v>
      </c>
      <c r="E2494" s="4" t="s">
        <v>20</v>
      </c>
      <c r="F2494" s="4" t="s">
        <v>19</v>
      </c>
      <c r="G2494" s="6">
        <v>35</v>
      </c>
      <c r="H2494" s="7">
        <v>138</v>
      </c>
      <c r="I2494" s="8">
        <v>0.03</v>
      </c>
      <c r="J2494" s="7">
        <v>4152.43</v>
      </c>
      <c r="K2494" s="7">
        <v>103.4</v>
      </c>
      <c r="L2494" s="7">
        <v>3619</v>
      </c>
      <c r="M2494" s="7">
        <v>132.81</v>
      </c>
    </row>
    <row r="2495" spans="2:13" x14ac:dyDescent="0.3">
      <c r="B2495" s="5">
        <v>45536</v>
      </c>
      <c r="C2495" s="4" t="s">
        <v>40</v>
      </c>
      <c r="D2495" s="4" t="s">
        <v>37</v>
      </c>
      <c r="E2495" s="4" t="s">
        <v>21</v>
      </c>
      <c r="F2495" s="4" t="s">
        <v>17</v>
      </c>
      <c r="G2495" s="6">
        <v>57</v>
      </c>
      <c r="H2495" s="7">
        <v>138</v>
      </c>
      <c r="I2495" s="8">
        <v>0.01</v>
      </c>
      <c r="J2495" s="7">
        <v>7442.57</v>
      </c>
      <c r="K2495" s="7">
        <v>103.6</v>
      </c>
      <c r="L2495" s="7">
        <v>5905.2</v>
      </c>
      <c r="M2495" s="7">
        <v>93.94</v>
      </c>
    </row>
    <row r="2496" spans="2:13" x14ac:dyDescent="0.3">
      <c r="B2496" s="5">
        <v>45536</v>
      </c>
      <c r="C2496" s="4" t="s">
        <v>40</v>
      </c>
      <c r="D2496" s="4" t="s">
        <v>37</v>
      </c>
      <c r="E2496" s="4" t="s">
        <v>21</v>
      </c>
      <c r="F2496" s="4" t="s">
        <v>18</v>
      </c>
      <c r="G2496" s="6">
        <v>20</v>
      </c>
      <c r="H2496" s="7">
        <v>138</v>
      </c>
      <c r="I2496" s="8">
        <v>0.01</v>
      </c>
      <c r="J2496" s="7">
        <v>2611.5</v>
      </c>
      <c r="K2496" s="7">
        <v>103.6</v>
      </c>
      <c r="L2496" s="7">
        <v>2072</v>
      </c>
      <c r="M2496" s="7">
        <v>69.16</v>
      </c>
    </row>
    <row r="2497" spans="2:13" x14ac:dyDescent="0.3">
      <c r="B2497" s="5">
        <v>45536</v>
      </c>
      <c r="C2497" s="4" t="s">
        <v>40</v>
      </c>
      <c r="D2497" s="4" t="s">
        <v>37</v>
      </c>
      <c r="E2497" s="4" t="s">
        <v>21</v>
      </c>
      <c r="F2497" s="4" t="s">
        <v>19</v>
      </c>
      <c r="G2497" s="6">
        <v>22</v>
      </c>
      <c r="H2497" s="7">
        <v>138</v>
      </c>
      <c r="I2497" s="8">
        <v>0.01</v>
      </c>
      <c r="J2497" s="7">
        <v>2855.43</v>
      </c>
      <c r="K2497" s="7">
        <v>103.6</v>
      </c>
      <c r="L2497" s="7">
        <v>2279.1999999999998</v>
      </c>
      <c r="M2497" s="7">
        <v>86.83</v>
      </c>
    </row>
    <row r="2498" spans="2:13" x14ac:dyDescent="0.3">
      <c r="B2498" s="5">
        <v>45536</v>
      </c>
      <c r="C2498" s="4" t="s">
        <v>40</v>
      </c>
      <c r="D2498" s="4" t="s">
        <v>37</v>
      </c>
      <c r="E2498" s="4" t="s">
        <v>22</v>
      </c>
      <c r="F2498" s="4" t="s">
        <v>17</v>
      </c>
      <c r="G2498" s="6">
        <v>26</v>
      </c>
      <c r="H2498" s="7">
        <v>138</v>
      </c>
      <c r="I2498" s="8">
        <v>0.01</v>
      </c>
      <c r="J2498" s="7">
        <v>3958.34</v>
      </c>
      <c r="K2498" s="7">
        <v>103.5</v>
      </c>
      <c r="L2498" s="7">
        <v>2691</v>
      </c>
      <c r="M2498" s="7">
        <v>268.11</v>
      </c>
    </row>
    <row r="2499" spans="2:13" x14ac:dyDescent="0.3">
      <c r="B2499" s="5">
        <v>45536</v>
      </c>
      <c r="C2499" s="4" t="s">
        <v>40</v>
      </c>
      <c r="D2499" s="4" t="s">
        <v>37</v>
      </c>
      <c r="E2499" s="4" t="s">
        <v>22</v>
      </c>
      <c r="F2499" s="4" t="s">
        <v>18</v>
      </c>
      <c r="G2499" s="6">
        <v>9</v>
      </c>
      <c r="H2499" s="7">
        <v>138</v>
      </c>
      <c r="I2499" s="8">
        <v>0.01</v>
      </c>
      <c r="J2499" s="7">
        <v>1364.69</v>
      </c>
      <c r="K2499" s="7">
        <v>103.6</v>
      </c>
      <c r="L2499" s="7">
        <v>932.4</v>
      </c>
      <c r="M2499" s="7">
        <v>106.99</v>
      </c>
    </row>
    <row r="2500" spans="2:13" x14ac:dyDescent="0.3">
      <c r="B2500" s="5">
        <v>45536</v>
      </c>
      <c r="C2500" s="4" t="s">
        <v>40</v>
      </c>
      <c r="D2500" s="4" t="s">
        <v>37</v>
      </c>
      <c r="E2500" s="4" t="s">
        <v>22</v>
      </c>
      <c r="F2500" s="4" t="s">
        <v>19</v>
      </c>
      <c r="G2500" s="6">
        <v>9</v>
      </c>
      <c r="H2500" s="7">
        <v>138</v>
      </c>
      <c r="I2500" s="8">
        <v>0.01</v>
      </c>
      <c r="J2500" s="7">
        <v>1378.47</v>
      </c>
      <c r="K2500" s="7">
        <v>103.5</v>
      </c>
      <c r="L2500" s="7">
        <v>931.5</v>
      </c>
      <c r="M2500" s="7">
        <v>112.27</v>
      </c>
    </row>
    <row r="2501" spans="2:13" x14ac:dyDescent="0.3">
      <c r="B2501" s="5">
        <v>45536</v>
      </c>
      <c r="C2501" s="4" t="s">
        <v>41</v>
      </c>
      <c r="D2501" s="4" t="s">
        <v>42</v>
      </c>
      <c r="E2501" s="4" t="s">
        <v>16</v>
      </c>
      <c r="F2501" s="4" t="s">
        <v>17</v>
      </c>
      <c r="G2501" s="6">
        <v>166</v>
      </c>
      <c r="H2501" s="7">
        <v>188</v>
      </c>
      <c r="I2501" s="8">
        <v>0.01</v>
      </c>
      <c r="J2501" s="7">
        <v>30988.98</v>
      </c>
      <c r="K2501" s="7">
        <v>109.15</v>
      </c>
      <c r="L2501" s="7">
        <v>18118.900000000001</v>
      </c>
      <c r="M2501" s="7">
        <v>260.55</v>
      </c>
    </row>
    <row r="2502" spans="2:13" x14ac:dyDescent="0.3">
      <c r="B2502" s="5">
        <v>45536</v>
      </c>
      <c r="C2502" s="4" t="s">
        <v>41</v>
      </c>
      <c r="D2502" s="4" t="s">
        <v>42</v>
      </c>
      <c r="E2502" s="4" t="s">
        <v>16</v>
      </c>
      <c r="F2502" s="4" t="s">
        <v>18</v>
      </c>
      <c r="G2502" s="6">
        <v>58</v>
      </c>
      <c r="H2502" s="7">
        <v>188</v>
      </c>
      <c r="I2502" s="8">
        <v>0.01</v>
      </c>
      <c r="J2502" s="7">
        <v>10806.02</v>
      </c>
      <c r="K2502" s="7">
        <v>108.93</v>
      </c>
      <c r="L2502" s="7">
        <v>6317.94</v>
      </c>
      <c r="M2502" s="7">
        <v>195.82</v>
      </c>
    </row>
    <row r="2503" spans="2:13" x14ac:dyDescent="0.3">
      <c r="B2503" s="5">
        <v>45536</v>
      </c>
      <c r="C2503" s="4" t="s">
        <v>41</v>
      </c>
      <c r="D2503" s="4" t="s">
        <v>42</v>
      </c>
      <c r="E2503" s="4" t="s">
        <v>16</v>
      </c>
      <c r="F2503" s="4" t="s">
        <v>19</v>
      </c>
      <c r="G2503" s="6">
        <v>61</v>
      </c>
      <c r="H2503" s="7">
        <v>188</v>
      </c>
      <c r="I2503" s="8">
        <v>0</v>
      </c>
      <c r="J2503" s="7">
        <v>11456.51</v>
      </c>
      <c r="K2503" s="7">
        <v>109.15</v>
      </c>
      <c r="L2503" s="7">
        <v>6658.15</v>
      </c>
      <c r="M2503" s="7">
        <v>239.8</v>
      </c>
    </row>
    <row r="2504" spans="2:13" x14ac:dyDescent="0.3">
      <c r="B2504" s="5">
        <v>45536</v>
      </c>
      <c r="C2504" s="4" t="s">
        <v>41</v>
      </c>
      <c r="D2504" s="4" t="s">
        <v>42</v>
      </c>
      <c r="E2504" s="4" t="s">
        <v>20</v>
      </c>
      <c r="F2504" s="4" t="s">
        <v>17</v>
      </c>
      <c r="G2504" s="6">
        <v>109</v>
      </c>
      <c r="H2504" s="7">
        <v>188</v>
      </c>
      <c r="I2504" s="8">
        <v>0.03</v>
      </c>
      <c r="J2504" s="7">
        <v>17490.189999999999</v>
      </c>
      <c r="K2504" s="7">
        <v>108.93</v>
      </c>
      <c r="L2504" s="7">
        <v>11873.37</v>
      </c>
      <c r="M2504" s="7">
        <v>174.75</v>
      </c>
    </row>
    <row r="2505" spans="2:13" x14ac:dyDescent="0.3">
      <c r="B2505" s="5">
        <v>45536</v>
      </c>
      <c r="C2505" s="4" t="s">
        <v>41</v>
      </c>
      <c r="D2505" s="4" t="s">
        <v>42</v>
      </c>
      <c r="E2505" s="4" t="s">
        <v>20</v>
      </c>
      <c r="F2505" s="4" t="s">
        <v>18</v>
      </c>
      <c r="G2505" s="6">
        <v>42</v>
      </c>
      <c r="H2505" s="7">
        <v>188</v>
      </c>
      <c r="I2505" s="8">
        <v>0.03</v>
      </c>
      <c r="J2505" s="7">
        <v>6746.06</v>
      </c>
      <c r="K2505" s="7">
        <v>109.15</v>
      </c>
      <c r="L2505" s="7">
        <v>4584.3</v>
      </c>
      <c r="M2505" s="7">
        <v>139.66</v>
      </c>
    </row>
    <row r="2506" spans="2:13" x14ac:dyDescent="0.3">
      <c r="B2506" s="5">
        <v>45536</v>
      </c>
      <c r="C2506" s="4" t="s">
        <v>41</v>
      </c>
      <c r="D2506" s="4" t="s">
        <v>42</v>
      </c>
      <c r="E2506" s="4" t="s">
        <v>20</v>
      </c>
      <c r="F2506" s="4" t="s">
        <v>19</v>
      </c>
      <c r="G2506" s="6">
        <v>43</v>
      </c>
      <c r="H2506" s="7">
        <v>188</v>
      </c>
      <c r="I2506" s="8">
        <v>0.04</v>
      </c>
      <c r="J2506" s="7">
        <v>6829.9</v>
      </c>
      <c r="K2506" s="7">
        <v>109.37</v>
      </c>
      <c r="L2506" s="7">
        <v>4702.91</v>
      </c>
      <c r="M2506" s="7">
        <v>168.2</v>
      </c>
    </row>
    <row r="2507" spans="2:13" x14ac:dyDescent="0.3">
      <c r="B2507" s="5">
        <v>45536</v>
      </c>
      <c r="C2507" s="4" t="s">
        <v>41</v>
      </c>
      <c r="D2507" s="4" t="s">
        <v>42</v>
      </c>
      <c r="E2507" s="4" t="s">
        <v>21</v>
      </c>
      <c r="F2507" s="4" t="s">
        <v>17</v>
      </c>
      <c r="G2507" s="6">
        <v>67</v>
      </c>
      <c r="H2507" s="7">
        <v>188</v>
      </c>
      <c r="I2507" s="8">
        <v>0.01</v>
      </c>
      <c r="J2507" s="7">
        <v>11870.08</v>
      </c>
      <c r="K2507" s="7">
        <v>109.26</v>
      </c>
      <c r="L2507" s="7">
        <v>7320.42</v>
      </c>
      <c r="M2507" s="7">
        <v>109.13</v>
      </c>
    </row>
    <row r="2508" spans="2:13" x14ac:dyDescent="0.3">
      <c r="B2508" s="5">
        <v>45536</v>
      </c>
      <c r="C2508" s="4" t="s">
        <v>41</v>
      </c>
      <c r="D2508" s="4" t="s">
        <v>42</v>
      </c>
      <c r="E2508" s="4" t="s">
        <v>21</v>
      </c>
      <c r="F2508" s="4" t="s">
        <v>18</v>
      </c>
      <c r="G2508" s="6">
        <v>25</v>
      </c>
      <c r="H2508" s="7">
        <v>188</v>
      </c>
      <c r="I2508" s="8">
        <v>0.01</v>
      </c>
      <c r="J2508" s="7">
        <v>4429.33</v>
      </c>
      <c r="K2508" s="7">
        <v>109.04</v>
      </c>
      <c r="L2508" s="7">
        <v>2726</v>
      </c>
      <c r="M2508" s="7">
        <v>84.4</v>
      </c>
    </row>
    <row r="2509" spans="2:13" x14ac:dyDescent="0.3">
      <c r="B2509" s="5">
        <v>45536</v>
      </c>
      <c r="C2509" s="4" t="s">
        <v>41</v>
      </c>
      <c r="D2509" s="4" t="s">
        <v>42</v>
      </c>
      <c r="E2509" s="4" t="s">
        <v>21</v>
      </c>
      <c r="F2509" s="4" t="s">
        <v>19</v>
      </c>
      <c r="G2509" s="6">
        <v>25</v>
      </c>
      <c r="H2509" s="7">
        <v>188</v>
      </c>
      <c r="I2509" s="8">
        <v>0.01</v>
      </c>
      <c r="J2509" s="7">
        <v>4411.42</v>
      </c>
      <c r="K2509" s="7">
        <v>108.93</v>
      </c>
      <c r="L2509" s="7">
        <v>2723.25</v>
      </c>
      <c r="M2509" s="7">
        <v>99.06</v>
      </c>
    </row>
    <row r="2510" spans="2:13" x14ac:dyDescent="0.3">
      <c r="B2510" s="5">
        <v>45536</v>
      </c>
      <c r="C2510" s="4" t="s">
        <v>41</v>
      </c>
      <c r="D2510" s="4" t="s">
        <v>42</v>
      </c>
      <c r="E2510" s="4" t="s">
        <v>22</v>
      </c>
      <c r="F2510" s="4" t="s">
        <v>17</v>
      </c>
      <c r="G2510" s="6">
        <v>31</v>
      </c>
      <c r="H2510" s="7">
        <v>188</v>
      </c>
      <c r="I2510" s="8">
        <v>0.01</v>
      </c>
      <c r="J2510" s="7">
        <v>6436.06</v>
      </c>
      <c r="K2510" s="7">
        <v>108.93</v>
      </c>
      <c r="L2510" s="7">
        <v>3376.83</v>
      </c>
      <c r="M2510" s="7">
        <v>321.55</v>
      </c>
    </row>
    <row r="2511" spans="2:13" x14ac:dyDescent="0.3">
      <c r="B2511" s="5">
        <v>45536</v>
      </c>
      <c r="C2511" s="4" t="s">
        <v>41</v>
      </c>
      <c r="D2511" s="4" t="s">
        <v>42</v>
      </c>
      <c r="E2511" s="4" t="s">
        <v>22</v>
      </c>
      <c r="F2511" s="4" t="s">
        <v>18</v>
      </c>
      <c r="G2511" s="6">
        <v>11</v>
      </c>
      <c r="H2511" s="7">
        <v>188</v>
      </c>
      <c r="I2511" s="8">
        <v>0.01</v>
      </c>
      <c r="J2511" s="7">
        <v>2290.65</v>
      </c>
      <c r="K2511" s="7">
        <v>109.15</v>
      </c>
      <c r="L2511" s="7">
        <v>1200.6500000000001</v>
      </c>
      <c r="M2511" s="7">
        <v>127.23</v>
      </c>
    </row>
    <row r="2512" spans="2:13" x14ac:dyDescent="0.3">
      <c r="B2512" s="5">
        <v>45536</v>
      </c>
      <c r="C2512" s="4" t="s">
        <v>41</v>
      </c>
      <c r="D2512" s="4" t="s">
        <v>42</v>
      </c>
      <c r="E2512" s="4" t="s">
        <v>22</v>
      </c>
      <c r="F2512" s="4" t="s">
        <v>19</v>
      </c>
      <c r="G2512" s="6">
        <v>11</v>
      </c>
      <c r="H2512" s="7">
        <v>188</v>
      </c>
      <c r="I2512" s="8">
        <v>0.01</v>
      </c>
      <c r="J2512" s="7">
        <v>2279.17</v>
      </c>
      <c r="K2512" s="7">
        <v>109.37</v>
      </c>
      <c r="L2512" s="7">
        <v>1203.07</v>
      </c>
      <c r="M2512" s="7">
        <v>137.63</v>
      </c>
    </row>
    <row r="2513" spans="2:13" x14ac:dyDescent="0.3">
      <c r="B2513" s="5">
        <v>45536</v>
      </c>
      <c r="C2513" s="4" t="s">
        <v>43</v>
      </c>
      <c r="D2513" s="4" t="s">
        <v>42</v>
      </c>
      <c r="E2513" s="4" t="s">
        <v>16</v>
      </c>
      <c r="F2513" s="4" t="s">
        <v>17</v>
      </c>
      <c r="G2513" s="6">
        <v>144</v>
      </c>
      <c r="H2513" s="7">
        <v>156</v>
      </c>
      <c r="I2513" s="8">
        <v>0.01</v>
      </c>
      <c r="J2513" s="7">
        <v>22306.35</v>
      </c>
      <c r="K2513" s="7">
        <v>89.52</v>
      </c>
      <c r="L2513" s="7">
        <v>12890.88</v>
      </c>
      <c r="M2513" s="7">
        <v>228.1</v>
      </c>
    </row>
    <row r="2514" spans="2:13" x14ac:dyDescent="0.3">
      <c r="B2514" s="5">
        <v>45536</v>
      </c>
      <c r="C2514" s="4" t="s">
        <v>43</v>
      </c>
      <c r="D2514" s="4" t="s">
        <v>42</v>
      </c>
      <c r="E2514" s="4" t="s">
        <v>16</v>
      </c>
      <c r="F2514" s="4" t="s">
        <v>18</v>
      </c>
      <c r="G2514" s="6">
        <v>53</v>
      </c>
      <c r="H2514" s="7">
        <v>156</v>
      </c>
      <c r="I2514" s="8">
        <v>0.01</v>
      </c>
      <c r="J2514" s="7">
        <v>8218.33</v>
      </c>
      <c r="K2514" s="7">
        <v>89.61</v>
      </c>
      <c r="L2514" s="7">
        <v>4749.33</v>
      </c>
      <c r="M2514" s="7">
        <v>179.66</v>
      </c>
    </row>
    <row r="2515" spans="2:13" x14ac:dyDescent="0.3">
      <c r="B2515" s="5">
        <v>45536</v>
      </c>
      <c r="C2515" s="4" t="s">
        <v>43</v>
      </c>
      <c r="D2515" s="4" t="s">
        <v>42</v>
      </c>
      <c r="E2515" s="4" t="s">
        <v>16</v>
      </c>
      <c r="F2515" s="4" t="s">
        <v>19</v>
      </c>
      <c r="G2515" s="6">
        <v>54</v>
      </c>
      <c r="H2515" s="7">
        <v>156</v>
      </c>
      <c r="I2515" s="8">
        <v>0</v>
      </c>
      <c r="J2515" s="7">
        <v>8407.1299999999992</v>
      </c>
      <c r="K2515" s="7">
        <v>89.52</v>
      </c>
      <c r="L2515" s="7">
        <v>4834.08</v>
      </c>
      <c r="M2515" s="7">
        <v>215.86</v>
      </c>
    </row>
    <row r="2516" spans="2:13" x14ac:dyDescent="0.3">
      <c r="B2516" s="5">
        <v>45536</v>
      </c>
      <c r="C2516" s="4" t="s">
        <v>43</v>
      </c>
      <c r="D2516" s="4" t="s">
        <v>42</v>
      </c>
      <c r="E2516" s="4" t="s">
        <v>20</v>
      </c>
      <c r="F2516" s="4" t="s">
        <v>17</v>
      </c>
      <c r="G2516" s="6">
        <v>99</v>
      </c>
      <c r="H2516" s="7">
        <v>156</v>
      </c>
      <c r="I2516" s="8">
        <v>0.01</v>
      </c>
      <c r="J2516" s="7">
        <v>13400.9</v>
      </c>
      <c r="K2516" s="7">
        <v>89.7</v>
      </c>
      <c r="L2516" s="7">
        <v>8880.2999999999993</v>
      </c>
      <c r="M2516" s="7">
        <v>159.51</v>
      </c>
    </row>
    <row r="2517" spans="2:13" x14ac:dyDescent="0.3">
      <c r="B2517" s="5">
        <v>45536</v>
      </c>
      <c r="C2517" s="4" t="s">
        <v>43</v>
      </c>
      <c r="D2517" s="4" t="s">
        <v>42</v>
      </c>
      <c r="E2517" s="4" t="s">
        <v>20</v>
      </c>
      <c r="F2517" s="4" t="s">
        <v>18</v>
      </c>
      <c r="G2517" s="6">
        <v>36</v>
      </c>
      <c r="H2517" s="7">
        <v>156</v>
      </c>
      <c r="I2517" s="8">
        <v>0.01</v>
      </c>
      <c r="J2517" s="7">
        <v>4907.3999999999996</v>
      </c>
      <c r="K2517" s="7">
        <v>89.52</v>
      </c>
      <c r="L2517" s="7">
        <v>3222.72</v>
      </c>
      <c r="M2517" s="7">
        <v>123.87</v>
      </c>
    </row>
    <row r="2518" spans="2:13" x14ac:dyDescent="0.3">
      <c r="B2518" s="5">
        <v>45536</v>
      </c>
      <c r="C2518" s="4" t="s">
        <v>43</v>
      </c>
      <c r="D2518" s="4" t="s">
        <v>42</v>
      </c>
      <c r="E2518" s="4" t="s">
        <v>20</v>
      </c>
      <c r="F2518" s="4" t="s">
        <v>19</v>
      </c>
      <c r="G2518" s="6">
        <v>37</v>
      </c>
      <c r="H2518" s="7">
        <v>156</v>
      </c>
      <c r="I2518" s="8">
        <v>0.03</v>
      </c>
      <c r="J2518" s="7">
        <v>4917.13</v>
      </c>
      <c r="K2518" s="7">
        <v>89.61</v>
      </c>
      <c r="L2518" s="7">
        <v>3315.57</v>
      </c>
      <c r="M2518" s="7">
        <v>143.43</v>
      </c>
    </row>
    <row r="2519" spans="2:13" x14ac:dyDescent="0.3">
      <c r="B2519" s="5">
        <v>45536</v>
      </c>
      <c r="C2519" s="4" t="s">
        <v>43</v>
      </c>
      <c r="D2519" s="4" t="s">
        <v>42</v>
      </c>
      <c r="E2519" s="4" t="s">
        <v>21</v>
      </c>
      <c r="F2519" s="4" t="s">
        <v>17</v>
      </c>
      <c r="G2519" s="6">
        <v>62</v>
      </c>
      <c r="H2519" s="7">
        <v>156</v>
      </c>
      <c r="I2519" s="8">
        <v>0.01</v>
      </c>
      <c r="J2519" s="7">
        <v>9087.33</v>
      </c>
      <c r="K2519" s="7">
        <v>89.52</v>
      </c>
      <c r="L2519" s="7">
        <v>5550.24</v>
      </c>
      <c r="M2519" s="7">
        <v>98.11</v>
      </c>
    </row>
    <row r="2520" spans="2:13" x14ac:dyDescent="0.3">
      <c r="B2520" s="5">
        <v>45536</v>
      </c>
      <c r="C2520" s="4" t="s">
        <v>43</v>
      </c>
      <c r="D2520" s="4" t="s">
        <v>42</v>
      </c>
      <c r="E2520" s="4" t="s">
        <v>21</v>
      </c>
      <c r="F2520" s="4" t="s">
        <v>18</v>
      </c>
      <c r="G2520" s="6">
        <v>21</v>
      </c>
      <c r="H2520" s="7">
        <v>156</v>
      </c>
      <c r="I2520" s="8">
        <v>0.01</v>
      </c>
      <c r="J2520" s="7">
        <v>3078.02</v>
      </c>
      <c r="K2520" s="7">
        <v>89.88</v>
      </c>
      <c r="L2520" s="7">
        <v>1887.48</v>
      </c>
      <c r="M2520" s="7">
        <v>71.760000000000005</v>
      </c>
    </row>
    <row r="2521" spans="2:13" x14ac:dyDescent="0.3">
      <c r="B2521" s="5">
        <v>45536</v>
      </c>
      <c r="C2521" s="4" t="s">
        <v>43</v>
      </c>
      <c r="D2521" s="4" t="s">
        <v>42</v>
      </c>
      <c r="E2521" s="4" t="s">
        <v>21</v>
      </c>
      <c r="F2521" s="4" t="s">
        <v>19</v>
      </c>
      <c r="G2521" s="6">
        <v>22</v>
      </c>
      <c r="H2521" s="7">
        <v>156</v>
      </c>
      <c r="I2521" s="8">
        <v>0.01</v>
      </c>
      <c r="J2521" s="7">
        <v>3224.59</v>
      </c>
      <c r="K2521" s="7">
        <v>89.43</v>
      </c>
      <c r="L2521" s="7">
        <v>1967.46</v>
      </c>
      <c r="M2521" s="7">
        <v>85.8</v>
      </c>
    </row>
    <row r="2522" spans="2:13" x14ac:dyDescent="0.3">
      <c r="B2522" s="5">
        <v>45536</v>
      </c>
      <c r="C2522" s="4" t="s">
        <v>43</v>
      </c>
      <c r="D2522" s="4" t="s">
        <v>42</v>
      </c>
      <c r="E2522" s="4" t="s">
        <v>22</v>
      </c>
      <c r="F2522" s="4" t="s">
        <v>17</v>
      </c>
      <c r="G2522" s="6">
        <v>27</v>
      </c>
      <c r="H2522" s="7">
        <v>156</v>
      </c>
      <c r="I2522" s="8">
        <v>0.01</v>
      </c>
      <c r="J2522" s="7">
        <v>4679.54</v>
      </c>
      <c r="K2522" s="7">
        <v>89.97</v>
      </c>
      <c r="L2522" s="7">
        <v>2429.19</v>
      </c>
      <c r="M2522" s="7">
        <v>268.06</v>
      </c>
    </row>
    <row r="2523" spans="2:13" x14ac:dyDescent="0.3">
      <c r="B2523" s="5">
        <v>45536</v>
      </c>
      <c r="C2523" s="4" t="s">
        <v>43</v>
      </c>
      <c r="D2523" s="4" t="s">
        <v>42</v>
      </c>
      <c r="E2523" s="4" t="s">
        <v>22</v>
      </c>
      <c r="F2523" s="4" t="s">
        <v>18</v>
      </c>
      <c r="G2523" s="6">
        <v>10</v>
      </c>
      <c r="H2523" s="7">
        <v>156</v>
      </c>
      <c r="I2523" s="8">
        <v>0.01</v>
      </c>
      <c r="J2523" s="7">
        <v>1715.83</v>
      </c>
      <c r="K2523" s="7">
        <v>89.7</v>
      </c>
      <c r="L2523" s="7">
        <v>897</v>
      </c>
      <c r="M2523" s="7">
        <v>119</v>
      </c>
    </row>
    <row r="2524" spans="2:13" x14ac:dyDescent="0.3">
      <c r="B2524" s="5">
        <v>45536</v>
      </c>
      <c r="C2524" s="4" t="s">
        <v>43</v>
      </c>
      <c r="D2524" s="4" t="s">
        <v>42</v>
      </c>
      <c r="E2524" s="4" t="s">
        <v>22</v>
      </c>
      <c r="F2524" s="4" t="s">
        <v>19</v>
      </c>
      <c r="G2524" s="6">
        <v>10</v>
      </c>
      <c r="H2524" s="7">
        <v>156</v>
      </c>
      <c r="I2524" s="8">
        <v>0</v>
      </c>
      <c r="J2524" s="7">
        <v>1747.19</v>
      </c>
      <c r="K2524" s="7">
        <v>89.97</v>
      </c>
      <c r="L2524" s="7">
        <v>899.7</v>
      </c>
      <c r="M2524" s="7">
        <v>123.13</v>
      </c>
    </row>
    <row r="2525" spans="2:13" x14ac:dyDescent="0.3">
      <c r="B2525" s="5">
        <v>45536</v>
      </c>
      <c r="C2525" s="4" t="s">
        <v>44</v>
      </c>
      <c r="D2525" s="4" t="s">
        <v>42</v>
      </c>
      <c r="E2525" s="4" t="s">
        <v>16</v>
      </c>
      <c r="F2525" s="4" t="s">
        <v>17</v>
      </c>
      <c r="G2525" s="6">
        <v>79</v>
      </c>
      <c r="H2525" s="7">
        <v>204</v>
      </c>
      <c r="I2525" s="8">
        <v>0.01</v>
      </c>
      <c r="J2525" s="7">
        <v>15986.3</v>
      </c>
      <c r="K2525" s="7">
        <v>120.36</v>
      </c>
      <c r="L2525" s="7">
        <v>9508.44</v>
      </c>
      <c r="M2525" s="7">
        <v>125.89</v>
      </c>
    </row>
    <row r="2526" spans="2:13" x14ac:dyDescent="0.3">
      <c r="B2526" s="5">
        <v>45536</v>
      </c>
      <c r="C2526" s="4" t="s">
        <v>44</v>
      </c>
      <c r="D2526" s="4" t="s">
        <v>42</v>
      </c>
      <c r="E2526" s="4" t="s">
        <v>16</v>
      </c>
      <c r="F2526" s="4" t="s">
        <v>18</v>
      </c>
      <c r="G2526" s="6">
        <v>28</v>
      </c>
      <c r="H2526" s="7">
        <v>204</v>
      </c>
      <c r="I2526" s="8">
        <v>0.01</v>
      </c>
      <c r="J2526" s="7">
        <v>5643.64</v>
      </c>
      <c r="K2526" s="7">
        <v>120</v>
      </c>
      <c r="L2526" s="7">
        <v>3360</v>
      </c>
      <c r="M2526" s="7">
        <v>97.1</v>
      </c>
    </row>
    <row r="2527" spans="2:13" x14ac:dyDescent="0.3">
      <c r="B2527" s="5">
        <v>45536</v>
      </c>
      <c r="C2527" s="4" t="s">
        <v>44</v>
      </c>
      <c r="D2527" s="4" t="s">
        <v>42</v>
      </c>
      <c r="E2527" s="4" t="s">
        <v>16</v>
      </c>
      <c r="F2527" s="4" t="s">
        <v>19</v>
      </c>
      <c r="G2527" s="6">
        <v>27</v>
      </c>
      <c r="H2527" s="7">
        <v>204</v>
      </c>
      <c r="I2527" s="8">
        <v>0.01</v>
      </c>
      <c r="J2527" s="7">
        <v>5420.03</v>
      </c>
      <c r="K2527" s="7">
        <v>120.36</v>
      </c>
      <c r="L2527" s="7">
        <v>3249.72</v>
      </c>
      <c r="M2527" s="7">
        <v>107.93</v>
      </c>
    </row>
    <row r="2528" spans="2:13" x14ac:dyDescent="0.3">
      <c r="B2528" s="5">
        <v>45536</v>
      </c>
      <c r="C2528" s="4" t="s">
        <v>44</v>
      </c>
      <c r="D2528" s="4" t="s">
        <v>42</v>
      </c>
      <c r="E2528" s="4" t="s">
        <v>20</v>
      </c>
      <c r="F2528" s="4" t="s">
        <v>17</v>
      </c>
      <c r="G2528" s="6">
        <v>54</v>
      </c>
      <c r="H2528" s="7">
        <v>204</v>
      </c>
      <c r="I2528" s="8">
        <v>0.02</v>
      </c>
      <c r="J2528" s="7">
        <v>9452.5400000000009</v>
      </c>
      <c r="K2528" s="7">
        <v>120.12</v>
      </c>
      <c r="L2528" s="7">
        <v>6486.48</v>
      </c>
      <c r="M2528" s="7">
        <v>86.66</v>
      </c>
    </row>
    <row r="2529" spans="2:13" x14ac:dyDescent="0.3">
      <c r="B2529" s="5">
        <v>45536</v>
      </c>
      <c r="C2529" s="4" t="s">
        <v>44</v>
      </c>
      <c r="D2529" s="4" t="s">
        <v>42</v>
      </c>
      <c r="E2529" s="4" t="s">
        <v>20</v>
      </c>
      <c r="F2529" s="4" t="s">
        <v>18</v>
      </c>
      <c r="G2529" s="6">
        <v>18</v>
      </c>
      <c r="H2529" s="7">
        <v>204</v>
      </c>
      <c r="I2529" s="8">
        <v>0.03</v>
      </c>
      <c r="J2529" s="7">
        <v>3130.97</v>
      </c>
      <c r="K2529" s="7">
        <v>120.36</v>
      </c>
      <c r="L2529" s="7">
        <v>2166.48</v>
      </c>
      <c r="M2529" s="7">
        <v>60.71</v>
      </c>
    </row>
    <row r="2530" spans="2:13" x14ac:dyDescent="0.3">
      <c r="B2530" s="5">
        <v>45536</v>
      </c>
      <c r="C2530" s="4" t="s">
        <v>44</v>
      </c>
      <c r="D2530" s="4" t="s">
        <v>42</v>
      </c>
      <c r="E2530" s="4" t="s">
        <v>20</v>
      </c>
      <c r="F2530" s="4" t="s">
        <v>19</v>
      </c>
      <c r="G2530" s="6">
        <v>19</v>
      </c>
      <c r="H2530" s="7">
        <v>204</v>
      </c>
      <c r="I2530" s="8">
        <v>0.02</v>
      </c>
      <c r="J2530" s="7">
        <v>3322.43</v>
      </c>
      <c r="K2530" s="7">
        <v>120.6</v>
      </c>
      <c r="L2530" s="7">
        <v>2291.4</v>
      </c>
      <c r="M2530" s="7">
        <v>74.69</v>
      </c>
    </row>
    <row r="2531" spans="2:13" x14ac:dyDescent="0.3">
      <c r="B2531" s="5">
        <v>45536</v>
      </c>
      <c r="C2531" s="4" t="s">
        <v>44</v>
      </c>
      <c r="D2531" s="4" t="s">
        <v>42</v>
      </c>
      <c r="E2531" s="4" t="s">
        <v>21</v>
      </c>
      <c r="F2531" s="4" t="s">
        <v>17</v>
      </c>
      <c r="G2531" s="6">
        <v>32</v>
      </c>
      <c r="H2531" s="7">
        <v>204</v>
      </c>
      <c r="I2531" s="8">
        <v>0.01</v>
      </c>
      <c r="J2531" s="7">
        <v>6145.56</v>
      </c>
      <c r="K2531" s="7">
        <v>120.12</v>
      </c>
      <c r="L2531" s="7">
        <v>3843.84</v>
      </c>
      <c r="M2531" s="7">
        <v>49.87</v>
      </c>
    </row>
    <row r="2532" spans="2:13" x14ac:dyDescent="0.3">
      <c r="B2532" s="5">
        <v>45536</v>
      </c>
      <c r="C2532" s="4" t="s">
        <v>44</v>
      </c>
      <c r="D2532" s="4" t="s">
        <v>42</v>
      </c>
      <c r="E2532" s="4" t="s">
        <v>21</v>
      </c>
      <c r="F2532" s="4" t="s">
        <v>18</v>
      </c>
      <c r="G2532" s="6">
        <v>12</v>
      </c>
      <c r="H2532" s="7">
        <v>204</v>
      </c>
      <c r="I2532" s="8">
        <v>0</v>
      </c>
      <c r="J2532" s="7">
        <v>2327.9</v>
      </c>
      <c r="K2532" s="7">
        <v>120.48</v>
      </c>
      <c r="L2532" s="7">
        <v>1445.76</v>
      </c>
      <c r="M2532" s="7">
        <v>40.72</v>
      </c>
    </row>
    <row r="2533" spans="2:13" x14ac:dyDescent="0.3">
      <c r="B2533" s="5">
        <v>45536</v>
      </c>
      <c r="C2533" s="4" t="s">
        <v>44</v>
      </c>
      <c r="D2533" s="4" t="s">
        <v>42</v>
      </c>
      <c r="E2533" s="4" t="s">
        <v>21</v>
      </c>
      <c r="F2533" s="4" t="s">
        <v>19</v>
      </c>
      <c r="G2533" s="6">
        <v>11</v>
      </c>
      <c r="H2533" s="7">
        <v>204</v>
      </c>
      <c r="I2533" s="8">
        <v>0.01</v>
      </c>
      <c r="J2533" s="7">
        <v>2106.12</v>
      </c>
      <c r="K2533" s="7">
        <v>120.12</v>
      </c>
      <c r="L2533" s="7">
        <v>1321.32</v>
      </c>
      <c r="M2533" s="7">
        <v>42.69</v>
      </c>
    </row>
    <row r="2534" spans="2:13" x14ac:dyDescent="0.3">
      <c r="B2534" s="5">
        <v>45536</v>
      </c>
      <c r="C2534" s="4" t="s">
        <v>44</v>
      </c>
      <c r="D2534" s="4" t="s">
        <v>42</v>
      </c>
      <c r="E2534" s="4" t="s">
        <v>22</v>
      </c>
      <c r="F2534" s="4" t="s">
        <v>17</v>
      </c>
      <c r="G2534" s="6">
        <v>14</v>
      </c>
      <c r="H2534" s="7">
        <v>204</v>
      </c>
      <c r="I2534" s="8">
        <v>0</v>
      </c>
      <c r="J2534" s="7">
        <v>3192.3</v>
      </c>
      <c r="K2534" s="7">
        <v>120.12</v>
      </c>
      <c r="L2534" s="7">
        <v>1681.68</v>
      </c>
      <c r="M2534" s="7">
        <v>142.96</v>
      </c>
    </row>
    <row r="2535" spans="2:13" x14ac:dyDescent="0.3">
      <c r="B2535" s="5">
        <v>45536</v>
      </c>
      <c r="C2535" s="4" t="s">
        <v>44</v>
      </c>
      <c r="D2535" s="4" t="s">
        <v>42</v>
      </c>
      <c r="E2535" s="4" t="s">
        <v>22</v>
      </c>
      <c r="F2535" s="4" t="s">
        <v>18</v>
      </c>
      <c r="G2535" s="6">
        <v>5</v>
      </c>
      <c r="H2535" s="7">
        <v>204</v>
      </c>
      <c r="I2535" s="8">
        <v>0</v>
      </c>
      <c r="J2535" s="7">
        <v>1142.3800000000001</v>
      </c>
      <c r="K2535" s="7">
        <v>120.72</v>
      </c>
      <c r="L2535" s="7">
        <v>603.6</v>
      </c>
      <c r="M2535" s="7">
        <v>58.19</v>
      </c>
    </row>
    <row r="2536" spans="2:13" x14ac:dyDescent="0.3">
      <c r="B2536" s="5">
        <v>45536</v>
      </c>
      <c r="C2536" s="4" t="s">
        <v>44</v>
      </c>
      <c r="D2536" s="4" t="s">
        <v>42</v>
      </c>
      <c r="E2536" s="4" t="s">
        <v>22</v>
      </c>
      <c r="F2536" s="4" t="s">
        <v>19</v>
      </c>
      <c r="G2536" s="6">
        <v>5</v>
      </c>
      <c r="H2536" s="7">
        <v>204</v>
      </c>
      <c r="I2536" s="8">
        <v>0.01</v>
      </c>
      <c r="J2536" s="7">
        <v>1127.55</v>
      </c>
      <c r="K2536" s="7">
        <v>120.48</v>
      </c>
      <c r="L2536" s="7">
        <v>602.4</v>
      </c>
      <c r="M2536" s="7">
        <v>61.5</v>
      </c>
    </row>
    <row r="2537" spans="2:13" x14ac:dyDescent="0.3">
      <c r="B2537" s="5">
        <v>45536</v>
      </c>
      <c r="C2537" s="4" t="s">
        <v>45</v>
      </c>
      <c r="D2537" s="4" t="s">
        <v>42</v>
      </c>
      <c r="E2537" s="4" t="s">
        <v>16</v>
      </c>
      <c r="F2537" s="4" t="s">
        <v>17</v>
      </c>
      <c r="G2537" s="6">
        <v>129</v>
      </c>
      <c r="H2537" s="7">
        <v>96</v>
      </c>
      <c r="I2537" s="8">
        <v>0.01</v>
      </c>
      <c r="J2537" s="7">
        <v>12247.03</v>
      </c>
      <c r="K2537" s="7">
        <v>54.83</v>
      </c>
      <c r="L2537" s="7">
        <v>7073.07</v>
      </c>
      <c r="M2537" s="7">
        <v>209.29</v>
      </c>
    </row>
    <row r="2538" spans="2:13" x14ac:dyDescent="0.3">
      <c r="B2538" s="5">
        <v>45536</v>
      </c>
      <c r="C2538" s="4" t="s">
        <v>45</v>
      </c>
      <c r="D2538" s="4" t="s">
        <v>42</v>
      </c>
      <c r="E2538" s="4" t="s">
        <v>16</v>
      </c>
      <c r="F2538" s="4" t="s">
        <v>18</v>
      </c>
      <c r="G2538" s="6">
        <v>46</v>
      </c>
      <c r="H2538" s="7">
        <v>96</v>
      </c>
      <c r="I2538" s="8">
        <v>0.01</v>
      </c>
      <c r="J2538" s="7">
        <v>4354.28</v>
      </c>
      <c r="K2538" s="7">
        <v>54.67</v>
      </c>
      <c r="L2538" s="7">
        <v>2514.8200000000002</v>
      </c>
      <c r="M2538" s="7">
        <v>159.68</v>
      </c>
    </row>
    <row r="2539" spans="2:13" x14ac:dyDescent="0.3">
      <c r="B2539" s="5">
        <v>45536</v>
      </c>
      <c r="C2539" s="4" t="s">
        <v>45</v>
      </c>
      <c r="D2539" s="4" t="s">
        <v>42</v>
      </c>
      <c r="E2539" s="4" t="s">
        <v>16</v>
      </c>
      <c r="F2539" s="4" t="s">
        <v>19</v>
      </c>
      <c r="G2539" s="6">
        <v>47</v>
      </c>
      <c r="H2539" s="7">
        <v>96</v>
      </c>
      <c r="I2539" s="8">
        <v>0.01</v>
      </c>
      <c r="J2539" s="7">
        <v>4453.4799999999996</v>
      </c>
      <c r="K2539" s="7">
        <v>54.56</v>
      </c>
      <c r="L2539" s="7">
        <v>2564.3200000000002</v>
      </c>
      <c r="M2539" s="7">
        <v>186.05</v>
      </c>
    </row>
    <row r="2540" spans="2:13" x14ac:dyDescent="0.3">
      <c r="B2540" s="5">
        <v>45536</v>
      </c>
      <c r="C2540" s="4" t="s">
        <v>45</v>
      </c>
      <c r="D2540" s="4" t="s">
        <v>42</v>
      </c>
      <c r="E2540" s="4" t="s">
        <v>20</v>
      </c>
      <c r="F2540" s="4" t="s">
        <v>17</v>
      </c>
      <c r="G2540" s="6">
        <v>86</v>
      </c>
      <c r="H2540" s="7">
        <v>96</v>
      </c>
      <c r="I2540" s="8">
        <v>0.03</v>
      </c>
      <c r="J2540" s="7">
        <v>7069.12</v>
      </c>
      <c r="K2540" s="7">
        <v>54.83</v>
      </c>
      <c r="L2540" s="7">
        <v>4715.38</v>
      </c>
      <c r="M2540" s="7">
        <v>138.43</v>
      </c>
    </row>
    <row r="2541" spans="2:13" x14ac:dyDescent="0.3">
      <c r="B2541" s="5">
        <v>45536</v>
      </c>
      <c r="C2541" s="4" t="s">
        <v>45</v>
      </c>
      <c r="D2541" s="4" t="s">
        <v>42</v>
      </c>
      <c r="E2541" s="4" t="s">
        <v>20</v>
      </c>
      <c r="F2541" s="4" t="s">
        <v>18</v>
      </c>
      <c r="G2541" s="6">
        <v>31</v>
      </c>
      <c r="H2541" s="7">
        <v>96</v>
      </c>
      <c r="I2541" s="8">
        <v>0.02</v>
      </c>
      <c r="J2541" s="7">
        <v>2579.5500000000002</v>
      </c>
      <c r="K2541" s="7">
        <v>54.88</v>
      </c>
      <c r="L2541" s="7">
        <v>1701.28</v>
      </c>
      <c r="M2541" s="7">
        <v>105.82</v>
      </c>
    </row>
    <row r="2542" spans="2:13" x14ac:dyDescent="0.3">
      <c r="B2542" s="5">
        <v>45536</v>
      </c>
      <c r="C2542" s="4" t="s">
        <v>45</v>
      </c>
      <c r="D2542" s="4" t="s">
        <v>42</v>
      </c>
      <c r="E2542" s="4" t="s">
        <v>20</v>
      </c>
      <c r="F2542" s="4" t="s">
        <v>19</v>
      </c>
      <c r="G2542" s="6">
        <v>31</v>
      </c>
      <c r="H2542" s="7">
        <v>96</v>
      </c>
      <c r="I2542" s="8">
        <v>0.02</v>
      </c>
      <c r="J2542" s="7">
        <v>2561.1999999999998</v>
      </c>
      <c r="K2542" s="7">
        <v>54.83</v>
      </c>
      <c r="L2542" s="7">
        <v>1699.73</v>
      </c>
      <c r="M2542" s="7">
        <v>121.63</v>
      </c>
    </row>
    <row r="2543" spans="2:13" x14ac:dyDescent="0.3">
      <c r="B2543" s="5">
        <v>45536</v>
      </c>
      <c r="C2543" s="4" t="s">
        <v>45</v>
      </c>
      <c r="D2543" s="4" t="s">
        <v>42</v>
      </c>
      <c r="E2543" s="4" t="s">
        <v>21</v>
      </c>
      <c r="F2543" s="4" t="s">
        <v>17</v>
      </c>
      <c r="G2543" s="6">
        <v>54</v>
      </c>
      <c r="H2543" s="7">
        <v>96</v>
      </c>
      <c r="I2543" s="8">
        <v>0.01</v>
      </c>
      <c r="J2543" s="7">
        <v>4850.93</v>
      </c>
      <c r="K2543" s="7">
        <v>54.56</v>
      </c>
      <c r="L2543" s="7">
        <v>2946.24</v>
      </c>
      <c r="M2543" s="7">
        <v>85.88</v>
      </c>
    </row>
    <row r="2544" spans="2:13" x14ac:dyDescent="0.3">
      <c r="B2544" s="5">
        <v>45536</v>
      </c>
      <c r="C2544" s="4" t="s">
        <v>45</v>
      </c>
      <c r="D2544" s="4" t="s">
        <v>42</v>
      </c>
      <c r="E2544" s="4" t="s">
        <v>21</v>
      </c>
      <c r="F2544" s="4" t="s">
        <v>18</v>
      </c>
      <c r="G2544" s="6">
        <v>19</v>
      </c>
      <c r="H2544" s="7">
        <v>96</v>
      </c>
      <c r="I2544" s="8">
        <v>0</v>
      </c>
      <c r="J2544" s="7">
        <v>1737.99</v>
      </c>
      <c r="K2544" s="7">
        <v>54.61</v>
      </c>
      <c r="L2544" s="7">
        <v>1037.5899999999999</v>
      </c>
      <c r="M2544" s="7">
        <v>63.44</v>
      </c>
    </row>
    <row r="2545" spans="2:13" x14ac:dyDescent="0.3">
      <c r="B2545" s="5">
        <v>45536</v>
      </c>
      <c r="C2545" s="4" t="s">
        <v>45</v>
      </c>
      <c r="D2545" s="4" t="s">
        <v>42</v>
      </c>
      <c r="E2545" s="4" t="s">
        <v>21</v>
      </c>
      <c r="F2545" s="4" t="s">
        <v>19</v>
      </c>
      <c r="G2545" s="6">
        <v>19</v>
      </c>
      <c r="H2545" s="7">
        <v>96</v>
      </c>
      <c r="I2545" s="8">
        <v>0.01</v>
      </c>
      <c r="J2545" s="7">
        <v>1725.83</v>
      </c>
      <c r="K2545" s="7">
        <v>54.77</v>
      </c>
      <c r="L2545" s="7">
        <v>1040.6300000000001</v>
      </c>
      <c r="M2545" s="7">
        <v>75.8</v>
      </c>
    </row>
    <row r="2546" spans="2:13" x14ac:dyDescent="0.3">
      <c r="B2546" s="5">
        <v>45536</v>
      </c>
      <c r="C2546" s="4" t="s">
        <v>45</v>
      </c>
      <c r="D2546" s="4" t="s">
        <v>42</v>
      </c>
      <c r="E2546" s="4" t="s">
        <v>22</v>
      </c>
      <c r="F2546" s="4" t="s">
        <v>17</v>
      </c>
      <c r="G2546" s="6">
        <v>23</v>
      </c>
      <c r="H2546" s="7">
        <v>96</v>
      </c>
      <c r="I2546" s="8">
        <v>0.01</v>
      </c>
      <c r="J2546" s="7">
        <v>2438.34</v>
      </c>
      <c r="K2546" s="7">
        <v>54.67</v>
      </c>
      <c r="L2546" s="7">
        <v>1257.4100000000001</v>
      </c>
      <c r="M2546" s="7">
        <v>236.02</v>
      </c>
    </row>
    <row r="2547" spans="2:13" x14ac:dyDescent="0.3">
      <c r="B2547" s="5">
        <v>45536</v>
      </c>
      <c r="C2547" s="4" t="s">
        <v>45</v>
      </c>
      <c r="D2547" s="4" t="s">
        <v>42</v>
      </c>
      <c r="E2547" s="4" t="s">
        <v>22</v>
      </c>
      <c r="F2547" s="4" t="s">
        <v>18</v>
      </c>
      <c r="G2547" s="6">
        <v>9</v>
      </c>
      <c r="H2547" s="7">
        <v>96</v>
      </c>
      <c r="I2547" s="8">
        <v>0</v>
      </c>
      <c r="J2547" s="7">
        <v>969.62</v>
      </c>
      <c r="K2547" s="7">
        <v>54.72</v>
      </c>
      <c r="L2547" s="7">
        <v>492.48</v>
      </c>
      <c r="M2547" s="7">
        <v>107.53</v>
      </c>
    </row>
    <row r="2548" spans="2:13" x14ac:dyDescent="0.3">
      <c r="B2548" s="5">
        <v>45536</v>
      </c>
      <c r="C2548" s="4" t="s">
        <v>45</v>
      </c>
      <c r="D2548" s="4" t="s">
        <v>42</v>
      </c>
      <c r="E2548" s="4" t="s">
        <v>22</v>
      </c>
      <c r="F2548" s="4" t="s">
        <v>19</v>
      </c>
      <c r="G2548" s="6">
        <v>9</v>
      </c>
      <c r="H2548" s="7">
        <v>96</v>
      </c>
      <c r="I2548" s="8">
        <v>0</v>
      </c>
      <c r="J2548" s="7">
        <v>967.68</v>
      </c>
      <c r="K2548" s="7">
        <v>54.56</v>
      </c>
      <c r="L2548" s="7">
        <v>491.04</v>
      </c>
      <c r="M2548" s="7">
        <v>113.27</v>
      </c>
    </row>
    <row r="2549" spans="2:13" x14ac:dyDescent="0.3">
      <c r="B2549" s="5">
        <v>45536</v>
      </c>
      <c r="C2549" s="4" t="s">
        <v>46</v>
      </c>
      <c r="D2549" s="4" t="s">
        <v>47</v>
      </c>
      <c r="E2549" s="4" t="s">
        <v>16</v>
      </c>
      <c r="F2549" s="4" t="s">
        <v>17</v>
      </c>
      <c r="G2549" s="6">
        <v>216</v>
      </c>
      <c r="H2549" s="7">
        <v>142</v>
      </c>
      <c r="I2549" s="8">
        <v>0.01</v>
      </c>
      <c r="J2549" s="7">
        <v>30548.67</v>
      </c>
      <c r="K2549" s="7">
        <v>88.22</v>
      </c>
      <c r="L2549" s="7">
        <v>19055.52</v>
      </c>
      <c r="M2549" s="7">
        <v>335.92</v>
      </c>
    </row>
    <row r="2550" spans="2:13" x14ac:dyDescent="0.3">
      <c r="B2550" s="5">
        <v>45536</v>
      </c>
      <c r="C2550" s="4" t="s">
        <v>46</v>
      </c>
      <c r="D2550" s="4" t="s">
        <v>47</v>
      </c>
      <c r="E2550" s="4" t="s">
        <v>16</v>
      </c>
      <c r="F2550" s="4" t="s">
        <v>18</v>
      </c>
      <c r="G2550" s="6">
        <v>75</v>
      </c>
      <c r="H2550" s="7">
        <v>142</v>
      </c>
      <c r="I2550" s="8">
        <v>0.01</v>
      </c>
      <c r="J2550" s="7">
        <v>10501.04</v>
      </c>
      <c r="K2550" s="7">
        <v>87.78</v>
      </c>
      <c r="L2550" s="7">
        <v>6583.5</v>
      </c>
      <c r="M2550" s="7">
        <v>250.16</v>
      </c>
    </row>
    <row r="2551" spans="2:13" x14ac:dyDescent="0.3">
      <c r="B2551" s="5">
        <v>45536</v>
      </c>
      <c r="C2551" s="4" t="s">
        <v>46</v>
      </c>
      <c r="D2551" s="4" t="s">
        <v>47</v>
      </c>
      <c r="E2551" s="4" t="s">
        <v>16</v>
      </c>
      <c r="F2551" s="4" t="s">
        <v>19</v>
      </c>
      <c r="G2551" s="6">
        <v>74</v>
      </c>
      <c r="H2551" s="7">
        <v>142</v>
      </c>
      <c r="I2551" s="8">
        <v>0.01</v>
      </c>
      <c r="J2551" s="7">
        <v>10455.209999999999</v>
      </c>
      <c r="K2551" s="7">
        <v>88.22</v>
      </c>
      <c r="L2551" s="7">
        <v>6528.28</v>
      </c>
      <c r="M2551" s="7">
        <v>292.35000000000002</v>
      </c>
    </row>
    <row r="2552" spans="2:13" x14ac:dyDescent="0.3">
      <c r="B2552" s="5">
        <v>45536</v>
      </c>
      <c r="C2552" s="4" t="s">
        <v>46</v>
      </c>
      <c r="D2552" s="4" t="s">
        <v>47</v>
      </c>
      <c r="E2552" s="4" t="s">
        <v>20</v>
      </c>
      <c r="F2552" s="4" t="s">
        <v>17</v>
      </c>
      <c r="G2552" s="6">
        <v>144</v>
      </c>
      <c r="H2552" s="7">
        <v>142</v>
      </c>
      <c r="I2552" s="8">
        <v>0.03</v>
      </c>
      <c r="J2552" s="7">
        <v>17399.82</v>
      </c>
      <c r="K2552" s="7">
        <v>88.3</v>
      </c>
      <c r="L2552" s="7">
        <v>12715.2</v>
      </c>
      <c r="M2552" s="7">
        <v>233.63</v>
      </c>
    </row>
    <row r="2553" spans="2:13" x14ac:dyDescent="0.3">
      <c r="B2553" s="5">
        <v>45536</v>
      </c>
      <c r="C2553" s="4" t="s">
        <v>46</v>
      </c>
      <c r="D2553" s="4" t="s">
        <v>47</v>
      </c>
      <c r="E2553" s="4" t="s">
        <v>20</v>
      </c>
      <c r="F2553" s="4" t="s">
        <v>18</v>
      </c>
      <c r="G2553" s="6">
        <v>52</v>
      </c>
      <c r="H2553" s="7">
        <v>142</v>
      </c>
      <c r="I2553" s="8">
        <v>0.01</v>
      </c>
      <c r="J2553" s="7">
        <v>6458.96</v>
      </c>
      <c r="K2553" s="7">
        <v>88.3</v>
      </c>
      <c r="L2553" s="7">
        <v>4591.6000000000004</v>
      </c>
      <c r="M2553" s="7">
        <v>176.27</v>
      </c>
    </row>
    <row r="2554" spans="2:13" x14ac:dyDescent="0.3">
      <c r="B2554" s="5">
        <v>45536</v>
      </c>
      <c r="C2554" s="4" t="s">
        <v>46</v>
      </c>
      <c r="D2554" s="4" t="s">
        <v>47</v>
      </c>
      <c r="E2554" s="4" t="s">
        <v>20</v>
      </c>
      <c r="F2554" s="4" t="s">
        <v>19</v>
      </c>
      <c r="G2554" s="6">
        <v>51</v>
      </c>
      <c r="H2554" s="7">
        <v>142</v>
      </c>
      <c r="I2554" s="8">
        <v>0.04</v>
      </c>
      <c r="J2554" s="7">
        <v>6156.06</v>
      </c>
      <c r="K2554" s="7">
        <v>87.78</v>
      </c>
      <c r="L2554" s="7">
        <v>4476.78</v>
      </c>
      <c r="M2554" s="7">
        <v>200.89</v>
      </c>
    </row>
    <row r="2555" spans="2:13" x14ac:dyDescent="0.3">
      <c r="B2555" s="5">
        <v>45536</v>
      </c>
      <c r="C2555" s="4" t="s">
        <v>46</v>
      </c>
      <c r="D2555" s="4" t="s">
        <v>47</v>
      </c>
      <c r="E2555" s="4" t="s">
        <v>21</v>
      </c>
      <c r="F2555" s="4" t="s">
        <v>17</v>
      </c>
      <c r="G2555" s="6">
        <v>87</v>
      </c>
      <c r="H2555" s="7">
        <v>142</v>
      </c>
      <c r="I2555" s="8">
        <v>0</v>
      </c>
      <c r="J2555" s="7">
        <v>11677.67</v>
      </c>
      <c r="K2555" s="7">
        <v>87.86</v>
      </c>
      <c r="L2555" s="7">
        <v>7643.82</v>
      </c>
      <c r="M2555" s="7">
        <v>138.78</v>
      </c>
    </row>
    <row r="2556" spans="2:13" x14ac:dyDescent="0.3">
      <c r="B2556" s="5">
        <v>45536</v>
      </c>
      <c r="C2556" s="4" t="s">
        <v>46</v>
      </c>
      <c r="D2556" s="4" t="s">
        <v>47</v>
      </c>
      <c r="E2556" s="4" t="s">
        <v>21</v>
      </c>
      <c r="F2556" s="4" t="s">
        <v>18</v>
      </c>
      <c r="G2556" s="6">
        <v>30</v>
      </c>
      <c r="H2556" s="7">
        <v>142</v>
      </c>
      <c r="I2556" s="8">
        <v>0.01</v>
      </c>
      <c r="J2556" s="7">
        <v>4010.61</v>
      </c>
      <c r="K2556" s="7">
        <v>87.78</v>
      </c>
      <c r="L2556" s="7">
        <v>2633.4</v>
      </c>
      <c r="M2556" s="7">
        <v>99.35</v>
      </c>
    </row>
    <row r="2557" spans="2:13" x14ac:dyDescent="0.3">
      <c r="B2557" s="5">
        <v>45536</v>
      </c>
      <c r="C2557" s="4" t="s">
        <v>46</v>
      </c>
      <c r="D2557" s="4" t="s">
        <v>47</v>
      </c>
      <c r="E2557" s="4" t="s">
        <v>21</v>
      </c>
      <c r="F2557" s="4" t="s">
        <v>19</v>
      </c>
      <c r="G2557" s="6">
        <v>31</v>
      </c>
      <c r="H2557" s="7">
        <v>142</v>
      </c>
      <c r="I2557" s="8">
        <v>0</v>
      </c>
      <c r="J2557" s="7">
        <v>4177.71</v>
      </c>
      <c r="K2557" s="7">
        <v>87.78</v>
      </c>
      <c r="L2557" s="7">
        <v>2721.18</v>
      </c>
      <c r="M2557" s="7">
        <v>120.9</v>
      </c>
    </row>
    <row r="2558" spans="2:13" x14ac:dyDescent="0.3">
      <c r="B2558" s="5">
        <v>45536</v>
      </c>
      <c r="C2558" s="4" t="s">
        <v>46</v>
      </c>
      <c r="D2558" s="4" t="s">
        <v>47</v>
      </c>
      <c r="E2558" s="4" t="s">
        <v>22</v>
      </c>
      <c r="F2558" s="4" t="s">
        <v>17</v>
      </c>
      <c r="G2558" s="6">
        <v>39</v>
      </c>
      <c r="H2558" s="7">
        <v>142</v>
      </c>
      <c r="I2558" s="8">
        <v>0.01</v>
      </c>
      <c r="J2558" s="7">
        <v>6122.11</v>
      </c>
      <c r="K2558" s="7">
        <v>87.78</v>
      </c>
      <c r="L2558" s="7">
        <v>3423.42</v>
      </c>
      <c r="M2558" s="7">
        <v>395.87</v>
      </c>
    </row>
    <row r="2559" spans="2:13" x14ac:dyDescent="0.3">
      <c r="B2559" s="5">
        <v>45536</v>
      </c>
      <c r="C2559" s="4" t="s">
        <v>46</v>
      </c>
      <c r="D2559" s="4" t="s">
        <v>47</v>
      </c>
      <c r="E2559" s="4" t="s">
        <v>22</v>
      </c>
      <c r="F2559" s="4" t="s">
        <v>18</v>
      </c>
      <c r="G2559" s="6">
        <v>14</v>
      </c>
      <c r="H2559" s="7">
        <v>142</v>
      </c>
      <c r="I2559" s="8">
        <v>0</v>
      </c>
      <c r="J2559" s="7">
        <v>2222.1</v>
      </c>
      <c r="K2559" s="7">
        <v>88.3</v>
      </c>
      <c r="L2559" s="7">
        <v>1236.2</v>
      </c>
      <c r="M2559" s="7">
        <v>167.1</v>
      </c>
    </row>
    <row r="2560" spans="2:13" x14ac:dyDescent="0.3">
      <c r="B2560" s="5">
        <v>45536</v>
      </c>
      <c r="C2560" s="4" t="s">
        <v>46</v>
      </c>
      <c r="D2560" s="4" t="s">
        <v>47</v>
      </c>
      <c r="E2560" s="4" t="s">
        <v>22</v>
      </c>
      <c r="F2560" s="4" t="s">
        <v>19</v>
      </c>
      <c r="G2560" s="6">
        <v>14</v>
      </c>
      <c r="H2560" s="7">
        <v>142</v>
      </c>
      <c r="I2560" s="8">
        <v>0.01</v>
      </c>
      <c r="J2560" s="7">
        <v>2215.4299999999998</v>
      </c>
      <c r="K2560" s="7">
        <v>87.86</v>
      </c>
      <c r="L2560" s="7">
        <v>1230.04</v>
      </c>
      <c r="M2560" s="7">
        <v>174.99</v>
      </c>
    </row>
    <row r="2561" spans="2:13" x14ac:dyDescent="0.3">
      <c r="B2561" s="5">
        <v>45536</v>
      </c>
      <c r="C2561" s="4" t="s">
        <v>48</v>
      </c>
      <c r="D2561" s="4" t="s">
        <v>47</v>
      </c>
      <c r="E2561" s="4" t="s">
        <v>16</v>
      </c>
      <c r="F2561" s="4" t="s">
        <v>17</v>
      </c>
      <c r="G2561" s="6">
        <v>175</v>
      </c>
      <c r="H2561" s="7">
        <v>118</v>
      </c>
      <c r="I2561" s="8">
        <v>0</v>
      </c>
      <c r="J2561" s="7">
        <v>20608.7</v>
      </c>
      <c r="K2561" s="7">
        <v>72.349999999999994</v>
      </c>
      <c r="L2561" s="7">
        <v>12661.25</v>
      </c>
      <c r="M2561" s="7">
        <v>283.08</v>
      </c>
    </row>
    <row r="2562" spans="2:13" x14ac:dyDescent="0.3">
      <c r="B2562" s="5">
        <v>45536</v>
      </c>
      <c r="C2562" s="4" t="s">
        <v>48</v>
      </c>
      <c r="D2562" s="4" t="s">
        <v>47</v>
      </c>
      <c r="E2562" s="4" t="s">
        <v>16</v>
      </c>
      <c r="F2562" s="4" t="s">
        <v>18</v>
      </c>
      <c r="G2562" s="6">
        <v>69</v>
      </c>
      <c r="H2562" s="7">
        <v>118</v>
      </c>
      <c r="I2562" s="8">
        <v>0.01</v>
      </c>
      <c r="J2562" s="7">
        <v>8035.91</v>
      </c>
      <c r="K2562" s="7">
        <v>72.569999999999993</v>
      </c>
      <c r="L2562" s="7">
        <v>5007.33</v>
      </c>
      <c r="M2562" s="7">
        <v>239.29</v>
      </c>
    </row>
    <row r="2563" spans="2:13" x14ac:dyDescent="0.3">
      <c r="B2563" s="5">
        <v>45536</v>
      </c>
      <c r="C2563" s="4" t="s">
        <v>48</v>
      </c>
      <c r="D2563" s="4" t="s">
        <v>47</v>
      </c>
      <c r="E2563" s="4" t="s">
        <v>16</v>
      </c>
      <c r="F2563" s="4" t="s">
        <v>19</v>
      </c>
      <c r="G2563" s="6">
        <v>68</v>
      </c>
      <c r="H2563" s="7">
        <v>118</v>
      </c>
      <c r="I2563" s="8">
        <v>0.01</v>
      </c>
      <c r="J2563" s="7">
        <v>7919.58</v>
      </c>
      <c r="K2563" s="7">
        <v>72.569999999999993</v>
      </c>
      <c r="L2563" s="7">
        <v>4934.76</v>
      </c>
      <c r="M2563" s="7">
        <v>270.5</v>
      </c>
    </row>
    <row r="2564" spans="2:13" x14ac:dyDescent="0.3">
      <c r="B2564" s="5">
        <v>45536</v>
      </c>
      <c r="C2564" s="4" t="s">
        <v>48</v>
      </c>
      <c r="D2564" s="4" t="s">
        <v>47</v>
      </c>
      <c r="E2564" s="4" t="s">
        <v>20</v>
      </c>
      <c r="F2564" s="4" t="s">
        <v>17</v>
      </c>
      <c r="G2564" s="6">
        <v>122</v>
      </c>
      <c r="H2564" s="7">
        <v>118</v>
      </c>
      <c r="I2564" s="8">
        <v>0.01</v>
      </c>
      <c r="J2564" s="7">
        <v>12541.09</v>
      </c>
      <c r="K2564" s="7">
        <v>72.569999999999993</v>
      </c>
      <c r="L2564" s="7">
        <v>8853.5400000000009</v>
      </c>
      <c r="M2564" s="7">
        <v>190.91</v>
      </c>
    </row>
    <row r="2565" spans="2:13" x14ac:dyDescent="0.3">
      <c r="B2565" s="5">
        <v>45536</v>
      </c>
      <c r="C2565" s="4" t="s">
        <v>48</v>
      </c>
      <c r="D2565" s="4" t="s">
        <v>47</v>
      </c>
      <c r="E2565" s="4" t="s">
        <v>20</v>
      </c>
      <c r="F2565" s="4" t="s">
        <v>18</v>
      </c>
      <c r="G2565" s="6">
        <v>43</v>
      </c>
      <c r="H2565" s="7">
        <v>118</v>
      </c>
      <c r="I2565" s="8">
        <v>0</v>
      </c>
      <c r="J2565" s="7">
        <v>4451.72</v>
      </c>
      <c r="K2565" s="7">
        <v>72.42</v>
      </c>
      <c r="L2565" s="7">
        <v>3114.06</v>
      </c>
      <c r="M2565" s="7">
        <v>142.97999999999999</v>
      </c>
    </row>
    <row r="2566" spans="2:13" x14ac:dyDescent="0.3">
      <c r="B2566" s="5">
        <v>45536</v>
      </c>
      <c r="C2566" s="4" t="s">
        <v>48</v>
      </c>
      <c r="D2566" s="4" t="s">
        <v>47</v>
      </c>
      <c r="E2566" s="4" t="s">
        <v>20</v>
      </c>
      <c r="F2566" s="4" t="s">
        <v>19</v>
      </c>
      <c r="G2566" s="6">
        <v>47</v>
      </c>
      <c r="H2566" s="7">
        <v>118</v>
      </c>
      <c r="I2566" s="8">
        <v>0.04</v>
      </c>
      <c r="J2566" s="7">
        <v>4690.1400000000003</v>
      </c>
      <c r="K2566" s="7">
        <v>72.569999999999993</v>
      </c>
      <c r="L2566" s="7">
        <v>3410.79</v>
      </c>
      <c r="M2566" s="7">
        <v>187.15</v>
      </c>
    </row>
    <row r="2567" spans="2:13" x14ac:dyDescent="0.3">
      <c r="B2567" s="5">
        <v>45536</v>
      </c>
      <c r="C2567" s="4" t="s">
        <v>48</v>
      </c>
      <c r="D2567" s="4" t="s">
        <v>47</v>
      </c>
      <c r="E2567" s="4" t="s">
        <v>21</v>
      </c>
      <c r="F2567" s="4" t="s">
        <v>17</v>
      </c>
      <c r="G2567" s="6">
        <v>73</v>
      </c>
      <c r="H2567" s="7">
        <v>118</v>
      </c>
      <c r="I2567" s="8">
        <v>0.01</v>
      </c>
      <c r="J2567" s="7">
        <v>8068.84</v>
      </c>
      <c r="K2567" s="7">
        <v>72.72</v>
      </c>
      <c r="L2567" s="7">
        <v>5308.56</v>
      </c>
      <c r="M2567" s="7">
        <v>113.65</v>
      </c>
    </row>
    <row r="2568" spans="2:13" x14ac:dyDescent="0.3">
      <c r="B2568" s="5">
        <v>45536</v>
      </c>
      <c r="C2568" s="4" t="s">
        <v>48</v>
      </c>
      <c r="D2568" s="4" t="s">
        <v>47</v>
      </c>
      <c r="E2568" s="4" t="s">
        <v>21</v>
      </c>
      <c r="F2568" s="4" t="s">
        <v>18</v>
      </c>
      <c r="G2568" s="6">
        <v>28</v>
      </c>
      <c r="H2568" s="7">
        <v>118</v>
      </c>
      <c r="I2568" s="8">
        <v>0.01</v>
      </c>
      <c r="J2568" s="7">
        <v>3110.55</v>
      </c>
      <c r="K2568" s="7">
        <v>72.5</v>
      </c>
      <c r="L2568" s="7">
        <v>2030</v>
      </c>
      <c r="M2568" s="7">
        <v>97.77</v>
      </c>
    </row>
    <row r="2569" spans="2:13" x14ac:dyDescent="0.3">
      <c r="B2569" s="5">
        <v>45536</v>
      </c>
      <c r="C2569" s="4" t="s">
        <v>48</v>
      </c>
      <c r="D2569" s="4" t="s">
        <v>47</v>
      </c>
      <c r="E2569" s="4" t="s">
        <v>21</v>
      </c>
      <c r="F2569" s="4" t="s">
        <v>19</v>
      </c>
      <c r="G2569" s="6">
        <v>28</v>
      </c>
      <c r="H2569" s="7">
        <v>118</v>
      </c>
      <c r="I2569" s="8">
        <v>0.01</v>
      </c>
      <c r="J2569" s="7">
        <v>3110.52</v>
      </c>
      <c r="K2569" s="7">
        <v>72.5</v>
      </c>
      <c r="L2569" s="7">
        <v>2030</v>
      </c>
      <c r="M2569" s="7">
        <v>108.33</v>
      </c>
    </row>
    <row r="2570" spans="2:13" x14ac:dyDescent="0.3">
      <c r="B2570" s="5">
        <v>45536</v>
      </c>
      <c r="C2570" s="4" t="s">
        <v>48</v>
      </c>
      <c r="D2570" s="4" t="s">
        <v>47</v>
      </c>
      <c r="E2570" s="4" t="s">
        <v>22</v>
      </c>
      <c r="F2570" s="4" t="s">
        <v>17</v>
      </c>
      <c r="G2570" s="6">
        <v>35</v>
      </c>
      <c r="H2570" s="7">
        <v>118</v>
      </c>
      <c r="I2570" s="8">
        <v>0</v>
      </c>
      <c r="J2570" s="7">
        <v>4620.95</v>
      </c>
      <c r="K2570" s="7">
        <v>72.790000000000006</v>
      </c>
      <c r="L2570" s="7">
        <v>2547.65</v>
      </c>
      <c r="M2570" s="7">
        <v>364.1</v>
      </c>
    </row>
    <row r="2571" spans="2:13" x14ac:dyDescent="0.3">
      <c r="B2571" s="5">
        <v>45536</v>
      </c>
      <c r="C2571" s="4" t="s">
        <v>48</v>
      </c>
      <c r="D2571" s="4" t="s">
        <v>47</v>
      </c>
      <c r="E2571" s="4" t="s">
        <v>22</v>
      </c>
      <c r="F2571" s="4" t="s">
        <v>18</v>
      </c>
      <c r="G2571" s="6">
        <v>12</v>
      </c>
      <c r="H2571" s="7">
        <v>118</v>
      </c>
      <c r="I2571" s="8">
        <v>0</v>
      </c>
      <c r="J2571" s="7">
        <v>1584.32</v>
      </c>
      <c r="K2571" s="7">
        <v>72.42</v>
      </c>
      <c r="L2571" s="7">
        <v>869.04</v>
      </c>
      <c r="M2571" s="7">
        <v>143.94</v>
      </c>
    </row>
    <row r="2572" spans="2:13" x14ac:dyDescent="0.3">
      <c r="B2572" s="5">
        <v>45536</v>
      </c>
      <c r="C2572" s="4" t="s">
        <v>48</v>
      </c>
      <c r="D2572" s="4" t="s">
        <v>47</v>
      </c>
      <c r="E2572" s="4" t="s">
        <v>22</v>
      </c>
      <c r="F2572" s="4" t="s">
        <v>19</v>
      </c>
      <c r="G2572" s="6">
        <v>12</v>
      </c>
      <c r="H2572" s="7">
        <v>118</v>
      </c>
      <c r="I2572" s="8">
        <v>0.01</v>
      </c>
      <c r="J2572" s="7">
        <v>1584.3</v>
      </c>
      <c r="K2572" s="7">
        <v>72.569999999999993</v>
      </c>
      <c r="L2572" s="7">
        <v>870.84</v>
      </c>
      <c r="M2572" s="7">
        <v>145.22999999999999</v>
      </c>
    </row>
    <row r="2573" spans="2:13" x14ac:dyDescent="0.3">
      <c r="B2573" s="5">
        <v>45536</v>
      </c>
      <c r="C2573" s="4" t="s">
        <v>49</v>
      </c>
      <c r="D2573" s="4" t="s">
        <v>47</v>
      </c>
      <c r="E2573" s="4" t="s">
        <v>16</v>
      </c>
      <c r="F2573" s="4" t="s">
        <v>17</v>
      </c>
      <c r="G2573" s="6">
        <v>97</v>
      </c>
      <c r="H2573" s="7">
        <v>236</v>
      </c>
      <c r="I2573" s="8">
        <v>0.01</v>
      </c>
      <c r="J2573" s="7">
        <v>22640.6</v>
      </c>
      <c r="K2573" s="7">
        <v>148.97999999999999</v>
      </c>
      <c r="L2573" s="7">
        <v>14451.06</v>
      </c>
      <c r="M2573" s="7">
        <v>156.91</v>
      </c>
    </row>
    <row r="2574" spans="2:13" x14ac:dyDescent="0.3">
      <c r="B2574" s="5">
        <v>45536</v>
      </c>
      <c r="C2574" s="4" t="s">
        <v>49</v>
      </c>
      <c r="D2574" s="4" t="s">
        <v>47</v>
      </c>
      <c r="E2574" s="4" t="s">
        <v>16</v>
      </c>
      <c r="F2574" s="4" t="s">
        <v>18</v>
      </c>
      <c r="G2574" s="6">
        <v>34</v>
      </c>
      <c r="H2574" s="7">
        <v>236</v>
      </c>
      <c r="I2574" s="8">
        <v>0.01</v>
      </c>
      <c r="J2574" s="7">
        <v>7919.98</v>
      </c>
      <c r="K2574" s="7">
        <v>148.97999999999999</v>
      </c>
      <c r="L2574" s="7">
        <v>5065.32</v>
      </c>
      <c r="M2574" s="7">
        <v>115.37</v>
      </c>
    </row>
    <row r="2575" spans="2:13" x14ac:dyDescent="0.3">
      <c r="B2575" s="5">
        <v>45536</v>
      </c>
      <c r="C2575" s="4" t="s">
        <v>49</v>
      </c>
      <c r="D2575" s="4" t="s">
        <v>47</v>
      </c>
      <c r="E2575" s="4" t="s">
        <v>16</v>
      </c>
      <c r="F2575" s="4" t="s">
        <v>19</v>
      </c>
      <c r="G2575" s="6">
        <v>36</v>
      </c>
      <c r="H2575" s="7">
        <v>236</v>
      </c>
      <c r="I2575" s="8">
        <v>0.01</v>
      </c>
      <c r="J2575" s="7">
        <v>8419.7099999999991</v>
      </c>
      <c r="K2575" s="7">
        <v>148.53</v>
      </c>
      <c r="L2575" s="7">
        <v>5347.08</v>
      </c>
      <c r="M2575" s="7">
        <v>137.59</v>
      </c>
    </row>
    <row r="2576" spans="2:13" x14ac:dyDescent="0.3">
      <c r="B2576" s="5">
        <v>45536</v>
      </c>
      <c r="C2576" s="4" t="s">
        <v>49</v>
      </c>
      <c r="D2576" s="4" t="s">
        <v>47</v>
      </c>
      <c r="E2576" s="4" t="s">
        <v>20</v>
      </c>
      <c r="F2576" s="4" t="s">
        <v>17</v>
      </c>
      <c r="G2576" s="6">
        <v>68</v>
      </c>
      <c r="H2576" s="7">
        <v>236</v>
      </c>
      <c r="I2576" s="8">
        <v>0</v>
      </c>
      <c r="J2576" s="7">
        <v>14150.37</v>
      </c>
      <c r="K2576" s="7">
        <v>148.53</v>
      </c>
      <c r="L2576" s="7">
        <v>10100.040000000001</v>
      </c>
      <c r="M2576" s="7">
        <v>108.91</v>
      </c>
    </row>
    <row r="2577" spans="2:13" x14ac:dyDescent="0.3">
      <c r="B2577" s="5">
        <v>45536</v>
      </c>
      <c r="C2577" s="4" t="s">
        <v>49</v>
      </c>
      <c r="D2577" s="4" t="s">
        <v>47</v>
      </c>
      <c r="E2577" s="4" t="s">
        <v>20</v>
      </c>
      <c r="F2577" s="4" t="s">
        <v>18</v>
      </c>
      <c r="G2577" s="6">
        <v>24</v>
      </c>
      <c r="H2577" s="7">
        <v>236</v>
      </c>
      <c r="I2577" s="8">
        <v>0.01</v>
      </c>
      <c r="J2577" s="7">
        <v>4914.74</v>
      </c>
      <c r="K2577" s="7">
        <v>148.83000000000001</v>
      </c>
      <c r="L2577" s="7">
        <v>3571.92</v>
      </c>
      <c r="M2577" s="7">
        <v>83.15</v>
      </c>
    </row>
    <row r="2578" spans="2:13" x14ac:dyDescent="0.3">
      <c r="B2578" s="5">
        <v>45536</v>
      </c>
      <c r="C2578" s="4" t="s">
        <v>49</v>
      </c>
      <c r="D2578" s="4" t="s">
        <v>47</v>
      </c>
      <c r="E2578" s="4" t="s">
        <v>20</v>
      </c>
      <c r="F2578" s="4" t="s">
        <v>19</v>
      </c>
      <c r="G2578" s="6">
        <v>24</v>
      </c>
      <c r="H2578" s="7">
        <v>236</v>
      </c>
      <c r="I2578" s="8">
        <v>0.03</v>
      </c>
      <c r="J2578" s="7">
        <v>4849.6000000000004</v>
      </c>
      <c r="K2578" s="7">
        <v>148.97999999999999</v>
      </c>
      <c r="L2578" s="7">
        <v>3575.52</v>
      </c>
      <c r="M2578" s="7">
        <v>95.1</v>
      </c>
    </row>
    <row r="2579" spans="2:13" x14ac:dyDescent="0.3">
      <c r="B2579" s="5">
        <v>45536</v>
      </c>
      <c r="C2579" s="4" t="s">
        <v>49</v>
      </c>
      <c r="D2579" s="4" t="s">
        <v>47</v>
      </c>
      <c r="E2579" s="4" t="s">
        <v>21</v>
      </c>
      <c r="F2579" s="4" t="s">
        <v>17</v>
      </c>
      <c r="G2579" s="6">
        <v>40</v>
      </c>
      <c r="H2579" s="7">
        <v>236</v>
      </c>
      <c r="I2579" s="8">
        <v>0</v>
      </c>
      <c r="J2579" s="7">
        <v>8967.9599999999991</v>
      </c>
      <c r="K2579" s="7">
        <v>149.13</v>
      </c>
      <c r="L2579" s="7">
        <v>5965.2</v>
      </c>
      <c r="M2579" s="7">
        <v>62.66</v>
      </c>
    </row>
    <row r="2580" spans="2:13" x14ac:dyDescent="0.3">
      <c r="B2580" s="5">
        <v>45536</v>
      </c>
      <c r="C2580" s="4" t="s">
        <v>49</v>
      </c>
      <c r="D2580" s="4" t="s">
        <v>47</v>
      </c>
      <c r="E2580" s="4" t="s">
        <v>21</v>
      </c>
      <c r="F2580" s="4" t="s">
        <v>18</v>
      </c>
      <c r="G2580" s="6">
        <v>14</v>
      </c>
      <c r="H2580" s="7">
        <v>236</v>
      </c>
      <c r="I2580" s="8">
        <v>0.01</v>
      </c>
      <c r="J2580" s="7">
        <v>3123.03</v>
      </c>
      <c r="K2580" s="7">
        <v>149.13</v>
      </c>
      <c r="L2580" s="7">
        <v>2087.8200000000002</v>
      </c>
      <c r="M2580" s="7">
        <v>46.6</v>
      </c>
    </row>
    <row r="2581" spans="2:13" x14ac:dyDescent="0.3">
      <c r="B2581" s="5">
        <v>45536</v>
      </c>
      <c r="C2581" s="4" t="s">
        <v>49</v>
      </c>
      <c r="D2581" s="4" t="s">
        <v>47</v>
      </c>
      <c r="E2581" s="4" t="s">
        <v>21</v>
      </c>
      <c r="F2581" s="4" t="s">
        <v>19</v>
      </c>
      <c r="G2581" s="6">
        <v>14</v>
      </c>
      <c r="H2581" s="7">
        <v>236</v>
      </c>
      <c r="I2581" s="8">
        <v>0.01</v>
      </c>
      <c r="J2581" s="7">
        <v>3098.09</v>
      </c>
      <c r="K2581" s="7">
        <v>148.22999999999999</v>
      </c>
      <c r="L2581" s="7">
        <v>2075.2199999999998</v>
      </c>
      <c r="M2581" s="7">
        <v>56.13</v>
      </c>
    </row>
    <row r="2582" spans="2:13" x14ac:dyDescent="0.3">
      <c r="B2582" s="5">
        <v>45536</v>
      </c>
      <c r="C2582" s="4" t="s">
        <v>49</v>
      </c>
      <c r="D2582" s="4" t="s">
        <v>47</v>
      </c>
      <c r="E2582" s="4" t="s">
        <v>22</v>
      </c>
      <c r="F2582" s="4" t="s">
        <v>17</v>
      </c>
      <c r="G2582" s="6">
        <v>18</v>
      </c>
      <c r="H2582" s="7">
        <v>236</v>
      </c>
      <c r="I2582" s="8">
        <v>0</v>
      </c>
      <c r="J2582" s="7">
        <v>4757.76</v>
      </c>
      <c r="K2582" s="7">
        <v>148.68</v>
      </c>
      <c r="L2582" s="7">
        <v>2676.24</v>
      </c>
      <c r="M2582" s="7">
        <v>181.44</v>
      </c>
    </row>
    <row r="2583" spans="2:13" x14ac:dyDescent="0.3">
      <c r="B2583" s="5">
        <v>45536</v>
      </c>
      <c r="C2583" s="4" t="s">
        <v>49</v>
      </c>
      <c r="D2583" s="4" t="s">
        <v>47</v>
      </c>
      <c r="E2583" s="4" t="s">
        <v>22</v>
      </c>
      <c r="F2583" s="4" t="s">
        <v>18</v>
      </c>
      <c r="G2583" s="6">
        <v>6</v>
      </c>
      <c r="H2583" s="7">
        <v>236</v>
      </c>
      <c r="I2583" s="8">
        <v>0</v>
      </c>
      <c r="J2583" s="7">
        <v>1582.74</v>
      </c>
      <c r="K2583" s="7">
        <v>148.22999999999999</v>
      </c>
      <c r="L2583" s="7">
        <v>889.38</v>
      </c>
      <c r="M2583" s="7">
        <v>70.69</v>
      </c>
    </row>
    <row r="2584" spans="2:13" x14ac:dyDescent="0.3">
      <c r="B2584" s="5">
        <v>45536</v>
      </c>
      <c r="C2584" s="4" t="s">
        <v>49</v>
      </c>
      <c r="D2584" s="4" t="s">
        <v>47</v>
      </c>
      <c r="E2584" s="4" t="s">
        <v>22</v>
      </c>
      <c r="F2584" s="4" t="s">
        <v>19</v>
      </c>
      <c r="G2584" s="6">
        <v>6</v>
      </c>
      <c r="H2584" s="7">
        <v>236</v>
      </c>
      <c r="I2584" s="8">
        <v>0.01</v>
      </c>
      <c r="J2584" s="7">
        <v>1574.81</v>
      </c>
      <c r="K2584" s="7">
        <v>148.83000000000001</v>
      </c>
      <c r="L2584" s="7">
        <v>892.98</v>
      </c>
      <c r="M2584" s="7">
        <v>74.03</v>
      </c>
    </row>
    <row r="2585" spans="2:13" x14ac:dyDescent="0.3">
      <c r="B2585" s="5">
        <v>45536</v>
      </c>
      <c r="C2585" s="4" t="s">
        <v>50</v>
      </c>
      <c r="D2585" s="4" t="s">
        <v>47</v>
      </c>
      <c r="E2585" s="4" t="s">
        <v>16</v>
      </c>
      <c r="F2585" s="4" t="s">
        <v>17</v>
      </c>
      <c r="G2585" s="6">
        <v>262</v>
      </c>
      <c r="H2585" s="7">
        <v>86</v>
      </c>
      <c r="I2585" s="8">
        <v>0.01</v>
      </c>
      <c r="J2585" s="7">
        <v>22217.09</v>
      </c>
      <c r="K2585" s="7">
        <v>52.62</v>
      </c>
      <c r="L2585" s="7">
        <v>13786.44</v>
      </c>
      <c r="M2585" s="7">
        <v>419.62</v>
      </c>
    </row>
    <row r="2586" spans="2:13" x14ac:dyDescent="0.3">
      <c r="B2586" s="5">
        <v>45536</v>
      </c>
      <c r="C2586" s="4" t="s">
        <v>50</v>
      </c>
      <c r="D2586" s="4" t="s">
        <v>47</v>
      </c>
      <c r="E2586" s="4" t="s">
        <v>16</v>
      </c>
      <c r="F2586" s="4" t="s">
        <v>18</v>
      </c>
      <c r="G2586" s="6">
        <v>98</v>
      </c>
      <c r="H2586" s="7">
        <v>86</v>
      </c>
      <c r="I2586" s="8">
        <v>0</v>
      </c>
      <c r="J2586" s="7">
        <v>8419.57</v>
      </c>
      <c r="K2586" s="7">
        <v>52.41</v>
      </c>
      <c r="L2586" s="7">
        <v>5136.18</v>
      </c>
      <c r="M2586" s="7">
        <v>334.2</v>
      </c>
    </row>
    <row r="2587" spans="2:13" x14ac:dyDescent="0.3">
      <c r="B2587" s="5">
        <v>45536</v>
      </c>
      <c r="C2587" s="4" t="s">
        <v>50</v>
      </c>
      <c r="D2587" s="4" t="s">
        <v>47</v>
      </c>
      <c r="E2587" s="4" t="s">
        <v>16</v>
      </c>
      <c r="F2587" s="4" t="s">
        <v>19</v>
      </c>
      <c r="G2587" s="6">
        <v>95</v>
      </c>
      <c r="H2587" s="7">
        <v>86</v>
      </c>
      <c r="I2587" s="8">
        <v>0.01</v>
      </c>
      <c r="J2587" s="7">
        <v>8047.56</v>
      </c>
      <c r="K2587" s="7">
        <v>52.51</v>
      </c>
      <c r="L2587" s="7">
        <v>4988.45</v>
      </c>
      <c r="M2587" s="7">
        <v>380.13</v>
      </c>
    </row>
    <row r="2588" spans="2:13" x14ac:dyDescent="0.3">
      <c r="B2588" s="5">
        <v>45536</v>
      </c>
      <c r="C2588" s="4" t="s">
        <v>50</v>
      </c>
      <c r="D2588" s="4" t="s">
        <v>47</v>
      </c>
      <c r="E2588" s="4" t="s">
        <v>20</v>
      </c>
      <c r="F2588" s="4" t="s">
        <v>17</v>
      </c>
      <c r="G2588" s="6">
        <v>180</v>
      </c>
      <c r="H2588" s="7">
        <v>86</v>
      </c>
      <c r="I2588" s="8">
        <v>0.01</v>
      </c>
      <c r="J2588" s="7">
        <v>13364.39</v>
      </c>
      <c r="K2588" s="7">
        <v>52.3</v>
      </c>
      <c r="L2588" s="7">
        <v>9414</v>
      </c>
      <c r="M2588" s="7">
        <v>287.14</v>
      </c>
    </row>
    <row r="2589" spans="2:13" x14ac:dyDescent="0.3">
      <c r="B2589" s="5">
        <v>45536</v>
      </c>
      <c r="C2589" s="4" t="s">
        <v>50</v>
      </c>
      <c r="D2589" s="4" t="s">
        <v>47</v>
      </c>
      <c r="E2589" s="4" t="s">
        <v>20</v>
      </c>
      <c r="F2589" s="4" t="s">
        <v>18</v>
      </c>
      <c r="G2589" s="6">
        <v>67</v>
      </c>
      <c r="H2589" s="7">
        <v>86</v>
      </c>
      <c r="I2589" s="8">
        <v>0.04</v>
      </c>
      <c r="J2589" s="7">
        <v>4877.47</v>
      </c>
      <c r="K2589" s="7">
        <v>52.36</v>
      </c>
      <c r="L2589" s="7">
        <v>3508.12</v>
      </c>
      <c r="M2589" s="7">
        <v>230.76</v>
      </c>
    </row>
    <row r="2590" spans="2:13" x14ac:dyDescent="0.3">
      <c r="B2590" s="5">
        <v>45536</v>
      </c>
      <c r="C2590" s="4" t="s">
        <v>50</v>
      </c>
      <c r="D2590" s="4" t="s">
        <v>47</v>
      </c>
      <c r="E2590" s="4" t="s">
        <v>20</v>
      </c>
      <c r="F2590" s="4" t="s">
        <v>19</v>
      </c>
      <c r="G2590" s="6">
        <v>67</v>
      </c>
      <c r="H2590" s="7">
        <v>86</v>
      </c>
      <c r="I2590" s="8">
        <v>0.02</v>
      </c>
      <c r="J2590" s="7">
        <v>4954.05</v>
      </c>
      <c r="K2590" s="7">
        <v>52.41</v>
      </c>
      <c r="L2590" s="7">
        <v>3511.47</v>
      </c>
      <c r="M2590" s="7">
        <v>258.95</v>
      </c>
    </row>
    <row r="2591" spans="2:13" x14ac:dyDescent="0.3">
      <c r="B2591" s="5">
        <v>45536</v>
      </c>
      <c r="C2591" s="4" t="s">
        <v>50</v>
      </c>
      <c r="D2591" s="4" t="s">
        <v>47</v>
      </c>
      <c r="E2591" s="4" t="s">
        <v>21</v>
      </c>
      <c r="F2591" s="4" t="s">
        <v>17</v>
      </c>
      <c r="G2591" s="6">
        <v>104</v>
      </c>
      <c r="H2591" s="7">
        <v>86</v>
      </c>
      <c r="I2591" s="8">
        <v>0</v>
      </c>
      <c r="J2591" s="7">
        <v>8479.81</v>
      </c>
      <c r="K2591" s="7">
        <v>52.56</v>
      </c>
      <c r="L2591" s="7">
        <v>5466.24</v>
      </c>
      <c r="M2591" s="7">
        <v>170.23</v>
      </c>
    </row>
    <row r="2592" spans="2:13" x14ac:dyDescent="0.3">
      <c r="B2592" s="5">
        <v>45536</v>
      </c>
      <c r="C2592" s="4" t="s">
        <v>50</v>
      </c>
      <c r="D2592" s="4" t="s">
        <v>47</v>
      </c>
      <c r="E2592" s="4" t="s">
        <v>21</v>
      </c>
      <c r="F2592" s="4" t="s">
        <v>18</v>
      </c>
      <c r="G2592" s="6">
        <v>39</v>
      </c>
      <c r="H2592" s="7">
        <v>86</v>
      </c>
      <c r="I2592" s="8">
        <v>0.01</v>
      </c>
      <c r="J2592" s="7">
        <v>3157.67</v>
      </c>
      <c r="K2592" s="7">
        <v>52.62</v>
      </c>
      <c r="L2592" s="7">
        <v>2052.1799999999998</v>
      </c>
      <c r="M2592" s="7">
        <v>130.08000000000001</v>
      </c>
    </row>
    <row r="2593" spans="2:13" x14ac:dyDescent="0.3">
      <c r="B2593" s="5">
        <v>45536</v>
      </c>
      <c r="C2593" s="4" t="s">
        <v>50</v>
      </c>
      <c r="D2593" s="4" t="s">
        <v>47</v>
      </c>
      <c r="E2593" s="4" t="s">
        <v>21</v>
      </c>
      <c r="F2593" s="4" t="s">
        <v>19</v>
      </c>
      <c r="G2593" s="6">
        <v>38</v>
      </c>
      <c r="H2593" s="7">
        <v>86</v>
      </c>
      <c r="I2593" s="8">
        <v>0.01</v>
      </c>
      <c r="J2593" s="7">
        <v>3076.72</v>
      </c>
      <c r="K2593" s="7">
        <v>52.3</v>
      </c>
      <c r="L2593" s="7">
        <v>1987.4</v>
      </c>
      <c r="M2593" s="7">
        <v>147.16</v>
      </c>
    </row>
    <row r="2594" spans="2:13" x14ac:dyDescent="0.3">
      <c r="B2594" s="5">
        <v>45536</v>
      </c>
      <c r="C2594" s="4" t="s">
        <v>50</v>
      </c>
      <c r="D2594" s="4" t="s">
        <v>47</v>
      </c>
      <c r="E2594" s="4" t="s">
        <v>22</v>
      </c>
      <c r="F2594" s="4" t="s">
        <v>17</v>
      </c>
      <c r="G2594" s="6">
        <v>47</v>
      </c>
      <c r="H2594" s="7">
        <v>86</v>
      </c>
      <c r="I2594" s="8">
        <v>0.01</v>
      </c>
      <c r="J2594" s="7">
        <v>4463.7700000000004</v>
      </c>
      <c r="K2594" s="7">
        <v>52.41</v>
      </c>
      <c r="L2594" s="7">
        <v>2463.27</v>
      </c>
      <c r="M2594" s="7">
        <v>461.88</v>
      </c>
    </row>
    <row r="2595" spans="2:13" x14ac:dyDescent="0.3">
      <c r="B2595" s="5">
        <v>45536</v>
      </c>
      <c r="C2595" s="4" t="s">
        <v>50</v>
      </c>
      <c r="D2595" s="4" t="s">
        <v>47</v>
      </c>
      <c r="E2595" s="4" t="s">
        <v>22</v>
      </c>
      <c r="F2595" s="4" t="s">
        <v>18</v>
      </c>
      <c r="G2595" s="6">
        <v>17</v>
      </c>
      <c r="H2595" s="7">
        <v>86</v>
      </c>
      <c r="I2595" s="8">
        <v>0.01</v>
      </c>
      <c r="J2595" s="7">
        <v>1611.3</v>
      </c>
      <c r="K2595" s="7">
        <v>52.56</v>
      </c>
      <c r="L2595" s="7">
        <v>893.52</v>
      </c>
      <c r="M2595" s="7">
        <v>205.13</v>
      </c>
    </row>
    <row r="2596" spans="2:13" x14ac:dyDescent="0.3">
      <c r="B2596" s="5">
        <v>45536</v>
      </c>
      <c r="C2596" s="4" t="s">
        <v>50</v>
      </c>
      <c r="D2596" s="4" t="s">
        <v>47</v>
      </c>
      <c r="E2596" s="4" t="s">
        <v>22</v>
      </c>
      <c r="F2596" s="4" t="s">
        <v>19</v>
      </c>
      <c r="G2596" s="6">
        <v>18</v>
      </c>
      <c r="H2596" s="7">
        <v>86</v>
      </c>
      <c r="I2596" s="8">
        <v>0</v>
      </c>
      <c r="J2596" s="7">
        <v>1733.75</v>
      </c>
      <c r="K2596" s="7">
        <v>52.62</v>
      </c>
      <c r="L2596" s="7">
        <v>947.16</v>
      </c>
      <c r="M2596" s="7">
        <v>228.78</v>
      </c>
    </row>
    <row r="2597" spans="2:13" x14ac:dyDescent="0.3">
      <c r="B2597" s="5">
        <v>45566</v>
      </c>
      <c r="C2597" s="4" t="s">
        <v>14</v>
      </c>
      <c r="D2597" s="4" t="s">
        <v>15</v>
      </c>
      <c r="E2597" s="4" t="s">
        <v>16</v>
      </c>
      <c r="F2597" s="4" t="s">
        <v>17</v>
      </c>
      <c r="G2597" s="6">
        <v>250</v>
      </c>
      <c r="H2597" s="7">
        <v>268</v>
      </c>
      <c r="I2597" s="8">
        <v>0.01</v>
      </c>
      <c r="J2597" s="7">
        <v>65996.740000000005</v>
      </c>
      <c r="K2597" s="7">
        <v>198.32</v>
      </c>
      <c r="L2597" s="7">
        <v>49580</v>
      </c>
      <c r="M2597" s="7">
        <v>394.4</v>
      </c>
    </row>
    <row r="2598" spans="2:13" x14ac:dyDescent="0.3">
      <c r="B2598" s="5">
        <v>45566</v>
      </c>
      <c r="C2598" s="4" t="s">
        <v>14</v>
      </c>
      <c r="D2598" s="4" t="s">
        <v>15</v>
      </c>
      <c r="E2598" s="4" t="s">
        <v>16</v>
      </c>
      <c r="F2598" s="4" t="s">
        <v>18</v>
      </c>
      <c r="G2598" s="6">
        <v>91</v>
      </c>
      <c r="H2598" s="7">
        <v>268</v>
      </c>
      <c r="I2598" s="8">
        <v>0.01</v>
      </c>
      <c r="J2598" s="7">
        <v>24241.79</v>
      </c>
      <c r="K2598" s="7">
        <v>198.12</v>
      </c>
      <c r="L2598" s="7">
        <v>18028.919999999998</v>
      </c>
      <c r="M2598" s="7">
        <v>310.64</v>
      </c>
    </row>
    <row r="2599" spans="2:13" x14ac:dyDescent="0.3">
      <c r="B2599" s="5">
        <v>45566</v>
      </c>
      <c r="C2599" s="4" t="s">
        <v>14</v>
      </c>
      <c r="D2599" s="4" t="s">
        <v>15</v>
      </c>
      <c r="E2599" s="4" t="s">
        <v>16</v>
      </c>
      <c r="F2599" s="4" t="s">
        <v>19</v>
      </c>
      <c r="G2599" s="6">
        <v>92</v>
      </c>
      <c r="H2599" s="7">
        <v>268</v>
      </c>
      <c r="I2599" s="8">
        <v>0</v>
      </c>
      <c r="J2599" s="7">
        <v>24655.98</v>
      </c>
      <c r="K2599" s="7">
        <v>198.52</v>
      </c>
      <c r="L2599" s="7">
        <v>18263.84</v>
      </c>
      <c r="M2599" s="7">
        <v>355.93</v>
      </c>
    </row>
    <row r="2600" spans="2:13" x14ac:dyDescent="0.3">
      <c r="B2600" s="5">
        <v>45566</v>
      </c>
      <c r="C2600" s="4" t="s">
        <v>14</v>
      </c>
      <c r="D2600" s="4" t="s">
        <v>15</v>
      </c>
      <c r="E2600" s="4" t="s">
        <v>20</v>
      </c>
      <c r="F2600" s="4" t="s">
        <v>17</v>
      </c>
      <c r="G2600" s="6">
        <v>169</v>
      </c>
      <c r="H2600" s="7">
        <v>268</v>
      </c>
      <c r="I2600" s="8">
        <v>0.01</v>
      </c>
      <c r="J2600" s="7">
        <v>39379.949999999997</v>
      </c>
      <c r="K2600" s="7">
        <v>198.72</v>
      </c>
      <c r="L2600" s="7">
        <v>33583.68</v>
      </c>
      <c r="M2600" s="7">
        <v>278.51</v>
      </c>
    </row>
    <row r="2601" spans="2:13" x14ac:dyDescent="0.3">
      <c r="B2601" s="5">
        <v>45566</v>
      </c>
      <c r="C2601" s="4" t="s">
        <v>14</v>
      </c>
      <c r="D2601" s="4" t="s">
        <v>15</v>
      </c>
      <c r="E2601" s="4" t="s">
        <v>20</v>
      </c>
      <c r="F2601" s="4" t="s">
        <v>18</v>
      </c>
      <c r="G2601" s="6">
        <v>63</v>
      </c>
      <c r="H2601" s="7">
        <v>268</v>
      </c>
      <c r="I2601" s="8">
        <v>0.02</v>
      </c>
      <c r="J2601" s="7">
        <v>14605.07</v>
      </c>
      <c r="K2601" s="7">
        <v>198.91</v>
      </c>
      <c r="L2601" s="7">
        <v>12531.33</v>
      </c>
      <c r="M2601" s="7">
        <v>219.77</v>
      </c>
    </row>
    <row r="2602" spans="2:13" x14ac:dyDescent="0.3">
      <c r="B2602" s="5">
        <v>45566</v>
      </c>
      <c r="C2602" s="4" t="s">
        <v>14</v>
      </c>
      <c r="D2602" s="4" t="s">
        <v>15</v>
      </c>
      <c r="E2602" s="4" t="s">
        <v>20</v>
      </c>
      <c r="F2602" s="4" t="s">
        <v>19</v>
      </c>
      <c r="G2602" s="6">
        <v>61</v>
      </c>
      <c r="H2602" s="7">
        <v>268</v>
      </c>
      <c r="I2602" s="8">
        <v>0.01</v>
      </c>
      <c r="J2602" s="7">
        <v>14184.62</v>
      </c>
      <c r="K2602" s="7">
        <v>198.52</v>
      </c>
      <c r="L2602" s="7">
        <v>12109.72</v>
      </c>
      <c r="M2602" s="7">
        <v>231.24</v>
      </c>
    </row>
    <row r="2603" spans="2:13" x14ac:dyDescent="0.3">
      <c r="B2603" s="5">
        <v>45566</v>
      </c>
      <c r="C2603" s="4" t="s">
        <v>14</v>
      </c>
      <c r="D2603" s="4" t="s">
        <v>15</v>
      </c>
      <c r="E2603" s="4" t="s">
        <v>21</v>
      </c>
      <c r="F2603" s="4" t="s">
        <v>17</v>
      </c>
      <c r="G2603" s="6">
        <v>105</v>
      </c>
      <c r="H2603" s="7">
        <v>268</v>
      </c>
      <c r="I2603" s="8">
        <v>0.01</v>
      </c>
      <c r="J2603" s="7">
        <v>26438.240000000002</v>
      </c>
      <c r="K2603" s="7">
        <v>198.52</v>
      </c>
      <c r="L2603" s="7">
        <v>20844.599999999999</v>
      </c>
      <c r="M2603" s="7">
        <v>163.80000000000001</v>
      </c>
    </row>
    <row r="2604" spans="2:13" x14ac:dyDescent="0.3">
      <c r="B2604" s="5">
        <v>45566</v>
      </c>
      <c r="C2604" s="4" t="s">
        <v>14</v>
      </c>
      <c r="D2604" s="4" t="s">
        <v>15</v>
      </c>
      <c r="E2604" s="4" t="s">
        <v>21</v>
      </c>
      <c r="F2604" s="4" t="s">
        <v>18</v>
      </c>
      <c r="G2604" s="6">
        <v>38</v>
      </c>
      <c r="H2604" s="7">
        <v>268</v>
      </c>
      <c r="I2604" s="8">
        <v>0.01</v>
      </c>
      <c r="J2604" s="7">
        <v>9567.9699999999993</v>
      </c>
      <c r="K2604" s="7">
        <v>198.72</v>
      </c>
      <c r="L2604" s="7">
        <v>7551.36</v>
      </c>
      <c r="M2604" s="7">
        <v>131.4</v>
      </c>
    </row>
    <row r="2605" spans="2:13" x14ac:dyDescent="0.3">
      <c r="B2605" s="5">
        <v>45566</v>
      </c>
      <c r="C2605" s="4" t="s">
        <v>14</v>
      </c>
      <c r="D2605" s="4" t="s">
        <v>15</v>
      </c>
      <c r="E2605" s="4" t="s">
        <v>21</v>
      </c>
      <c r="F2605" s="4" t="s">
        <v>19</v>
      </c>
      <c r="G2605" s="6">
        <v>36</v>
      </c>
      <c r="H2605" s="7">
        <v>268</v>
      </c>
      <c r="I2605" s="8">
        <v>0.01</v>
      </c>
      <c r="J2605" s="7">
        <v>9064.67</v>
      </c>
      <c r="K2605" s="7">
        <v>197.73</v>
      </c>
      <c r="L2605" s="7">
        <v>7118.28</v>
      </c>
      <c r="M2605" s="7">
        <v>137.87</v>
      </c>
    </row>
    <row r="2606" spans="2:13" x14ac:dyDescent="0.3">
      <c r="B2606" s="5">
        <v>45566</v>
      </c>
      <c r="C2606" s="4" t="s">
        <v>14</v>
      </c>
      <c r="D2606" s="4" t="s">
        <v>15</v>
      </c>
      <c r="E2606" s="4" t="s">
        <v>22</v>
      </c>
      <c r="F2606" s="4" t="s">
        <v>17</v>
      </c>
      <c r="G2606" s="6">
        <v>44</v>
      </c>
      <c r="H2606" s="7">
        <v>268</v>
      </c>
      <c r="I2606" s="8">
        <v>0.01</v>
      </c>
      <c r="J2606" s="7">
        <v>13074.45</v>
      </c>
      <c r="K2606" s="7">
        <v>198.91</v>
      </c>
      <c r="L2606" s="7">
        <v>8752.0400000000009</v>
      </c>
      <c r="M2606" s="7">
        <v>446.62</v>
      </c>
    </row>
    <row r="2607" spans="2:13" x14ac:dyDescent="0.3">
      <c r="B2607" s="5">
        <v>45566</v>
      </c>
      <c r="C2607" s="4" t="s">
        <v>14</v>
      </c>
      <c r="D2607" s="4" t="s">
        <v>15</v>
      </c>
      <c r="E2607" s="4" t="s">
        <v>22</v>
      </c>
      <c r="F2607" s="4" t="s">
        <v>18</v>
      </c>
      <c r="G2607" s="6">
        <v>16</v>
      </c>
      <c r="H2607" s="7">
        <v>268</v>
      </c>
      <c r="I2607" s="8">
        <v>0.01</v>
      </c>
      <c r="J2607" s="7">
        <v>4735.3900000000003</v>
      </c>
      <c r="K2607" s="7">
        <v>198.12</v>
      </c>
      <c r="L2607" s="7">
        <v>3169.92</v>
      </c>
      <c r="M2607" s="7">
        <v>194.4</v>
      </c>
    </row>
    <row r="2608" spans="2:13" x14ac:dyDescent="0.3">
      <c r="B2608" s="5">
        <v>45566</v>
      </c>
      <c r="C2608" s="4" t="s">
        <v>14</v>
      </c>
      <c r="D2608" s="4" t="s">
        <v>15</v>
      </c>
      <c r="E2608" s="4" t="s">
        <v>22</v>
      </c>
      <c r="F2608" s="4" t="s">
        <v>19</v>
      </c>
      <c r="G2608" s="6">
        <v>16</v>
      </c>
      <c r="H2608" s="7">
        <v>268</v>
      </c>
      <c r="I2608" s="8">
        <v>0</v>
      </c>
      <c r="J2608" s="7">
        <v>4778.57</v>
      </c>
      <c r="K2608" s="7">
        <v>197.92</v>
      </c>
      <c r="L2608" s="7">
        <v>3166.72</v>
      </c>
      <c r="M2608" s="7">
        <v>201.97</v>
      </c>
    </row>
    <row r="2609" spans="2:13" x14ac:dyDescent="0.3">
      <c r="B2609" s="5">
        <v>45566</v>
      </c>
      <c r="C2609" s="4" t="s">
        <v>23</v>
      </c>
      <c r="D2609" s="4" t="s">
        <v>15</v>
      </c>
      <c r="E2609" s="4" t="s">
        <v>16</v>
      </c>
      <c r="F2609" s="4" t="s">
        <v>17</v>
      </c>
      <c r="G2609" s="6">
        <v>700</v>
      </c>
      <c r="H2609" s="7">
        <v>118</v>
      </c>
      <c r="I2609" s="8">
        <v>0.01</v>
      </c>
      <c r="J2609" s="7">
        <v>82186.5</v>
      </c>
      <c r="K2609" s="7">
        <v>86.9</v>
      </c>
      <c r="L2609" s="7">
        <v>60830</v>
      </c>
      <c r="M2609" s="7">
        <v>1093.1199999999999</v>
      </c>
    </row>
    <row r="2610" spans="2:13" x14ac:dyDescent="0.3">
      <c r="B2610" s="5">
        <v>45566</v>
      </c>
      <c r="C2610" s="4" t="s">
        <v>23</v>
      </c>
      <c r="D2610" s="4" t="s">
        <v>15</v>
      </c>
      <c r="E2610" s="4" t="s">
        <v>16</v>
      </c>
      <c r="F2610" s="4" t="s">
        <v>18</v>
      </c>
      <c r="G2610" s="6">
        <v>255</v>
      </c>
      <c r="H2610" s="7">
        <v>118</v>
      </c>
      <c r="I2610" s="8">
        <v>0.01</v>
      </c>
      <c r="J2610" s="7">
        <v>29969.01</v>
      </c>
      <c r="K2610" s="7">
        <v>86.82</v>
      </c>
      <c r="L2610" s="7">
        <v>22139.1</v>
      </c>
      <c r="M2610" s="7">
        <v>865.27</v>
      </c>
    </row>
    <row r="2611" spans="2:13" x14ac:dyDescent="0.3">
      <c r="B2611" s="5">
        <v>45566</v>
      </c>
      <c r="C2611" s="4" t="s">
        <v>23</v>
      </c>
      <c r="D2611" s="4" t="s">
        <v>15</v>
      </c>
      <c r="E2611" s="4" t="s">
        <v>16</v>
      </c>
      <c r="F2611" s="4" t="s">
        <v>19</v>
      </c>
      <c r="G2611" s="6">
        <v>241</v>
      </c>
      <c r="H2611" s="7">
        <v>118</v>
      </c>
      <c r="I2611" s="8">
        <v>0.01</v>
      </c>
      <c r="J2611" s="7">
        <v>28012.68</v>
      </c>
      <c r="K2611" s="7">
        <v>86.82</v>
      </c>
      <c r="L2611" s="7">
        <v>20923.62</v>
      </c>
      <c r="M2611" s="7">
        <v>922.98</v>
      </c>
    </row>
    <row r="2612" spans="2:13" x14ac:dyDescent="0.3">
      <c r="B2612" s="5">
        <v>45566</v>
      </c>
      <c r="C2612" s="4" t="s">
        <v>23</v>
      </c>
      <c r="D2612" s="4" t="s">
        <v>15</v>
      </c>
      <c r="E2612" s="4" t="s">
        <v>20</v>
      </c>
      <c r="F2612" s="4" t="s">
        <v>17</v>
      </c>
      <c r="G2612" s="6">
        <v>444</v>
      </c>
      <c r="H2612" s="7">
        <v>118</v>
      </c>
      <c r="I2612" s="8">
        <v>0.02</v>
      </c>
      <c r="J2612" s="7">
        <v>44818.45</v>
      </c>
      <c r="K2612" s="7">
        <v>86.82</v>
      </c>
      <c r="L2612" s="7">
        <v>38548.080000000002</v>
      </c>
      <c r="M2612" s="7">
        <v>706.14</v>
      </c>
    </row>
    <row r="2613" spans="2:13" x14ac:dyDescent="0.3">
      <c r="B2613" s="5">
        <v>45566</v>
      </c>
      <c r="C2613" s="4" t="s">
        <v>23</v>
      </c>
      <c r="D2613" s="4" t="s">
        <v>15</v>
      </c>
      <c r="E2613" s="4" t="s">
        <v>20</v>
      </c>
      <c r="F2613" s="4" t="s">
        <v>18</v>
      </c>
      <c r="G2613" s="6">
        <v>164</v>
      </c>
      <c r="H2613" s="7">
        <v>118</v>
      </c>
      <c r="I2613" s="8">
        <v>0.01</v>
      </c>
      <c r="J2613" s="7">
        <v>16859.82</v>
      </c>
      <c r="K2613" s="7">
        <v>86.82</v>
      </c>
      <c r="L2613" s="7">
        <v>14238.48</v>
      </c>
      <c r="M2613" s="7">
        <v>548.12</v>
      </c>
    </row>
    <row r="2614" spans="2:13" x14ac:dyDescent="0.3">
      <c r="B2614" s="5">
        <v>45566</v>
      </c>
      <c r="C2614" s="4" t="s">
        <v>23</v>
      </c>
      <c r="D2614" s="4" t="s">
        <v>15</v>
      </c>
      <c r="E2614" s="4" t="s">
        <v>20</v>
      </c>
      <c r="F2614" s="4" t="s">
        <v>19</v>
      </c>
      <c r="G2614" s="6">
        <v>169</v>
      </c>
      <c r="H2614" s="7">
        <v>118</v>
      </c>
      <c r="I2614" s="8">
        <v>0</v>
      </c>
      <c r="J2614" s="7">
        <v>17566.3</v>
      </c>
      <c r="K2614" s="7">
        <v>86.9</v>
      </c>
      <c r="L2614" s="7">
        <v>14686.1</v>
      </c>
      <c r="M2614" s="7">
        <v>676.24</v>
      </c>
    </row>
    <row r="2615" spans="2:13" x14ac:dyDescent="0.3">
      <c r="B2615" s="5">
        <v>45566</v>
      </c>
      <c r="C2615" s="4" t="s">
        <v>23</v>
      </c>
      <c r="D2615" s="4" t="s">
        <v>15</v>
      </c>
      <c r="E2615" s="4" t="s">
        <v>21</v>
      </c>
      <c r="F2615" s="4" t="s">
        <v>17</v>
      </c>
      <c r="G2615" s="6">
        <v>275</v>
      </c>
      <c r="H2615" s="7">
        <v>118</v>
      </c>
      <c r="I2615" s="8">
        <v>0.01</v>
      </c>
      <c r="J2615" s="7">
        <v>30487.599999999999</v>
      </c>
      <c r="K2615" s="7">
        <v>86.56</v>
      </c>
      <c r="L2615" s="7">
        <v>23804</v>
      </c>
      <c r="M2615" s="7">
        <v>431.64</v>
      </c>
    </row>
    <row r="2616" spans="2:13" x14ac:dyDescent="0.3">
      <c r="B2616" s="5">
        <v>45566</v>
      </c>
      <c r="C2616" s="4" t="s">
        <v>23</v>
      </c>
      <c r="D2616" s="4" t="s">
        <v>15</v>
      </c>
      <c r="E2616" s="4" t="s">
        <v>21</v>
      </c>
      <c r="F2616" s="4" t="s">
        <v>18</v>
      </c>
      <c r="G2616" s="6">
        <v>100</v>
      </c>
      <c r="H2616" s="7">
        <v>118</v>
      </c>
      <c r="I2616" s="8">
        <v>0.01</v>
      </c>
      <c r="J2616" s="7">
        <v>11075.7</v>
      </c>
      <c r="K2616" s="7">
        <v>86.73</v>
      </c>
      <c r="L2616" s="7">
        <v>8673</v>
      </c>
      <c r="M2616" s="7">
        <v>333.54</v>
      </c>
    </row>
    <row r="2617" spans="2:13" x14ac:dyDescent="0.3">
      <c r="B2617" s="5">
        <v>45566</v>
      </c>
      <c r="C2617" s="4" t="s">
        <v>23</v>
      </c>
      <c r="D2617" s="4" t="s">
        <v>15</v>
      </c>
      <c r="E2617" s="4" t="s">
        <v>21</v>
      </c>
      <c r="F2617" s="4" t="s">
        <v>19</v>
      </c>
      <c r="G2617" s="6">
        <v>97</v>
      </c>
      <c r="H2617" s="7">
        <v>118</v>
      </c>
      <c r="I2617" s="8">
        <v>0.01</v>
      </c>
      <c r="J2617" s="7">
        <v>10797.69</v>
      </c>
      <c r="K2617" s="7">
        <v>86.82</v>
      </c>
      <c r="L2617" s="7">
        <v>8421.5400000000009</v>
      </c>
      <c r="M2617" s="7">
        <v>372.63</v>
      </c>
    </row>
    <row r="2618" spans="2:13" x14ac:dyDescent="0.3">
      <c r="B2618" s="5">
        <v>45566</v>
      </c>
      <c r="C2618" s="4" t="s">
        <v>23</v>
      </c>
      <c r="D2618" s="4" t="s">
        <v>15</v>
      </c>
      <c r="E2618" s="4" t="s">
        <v>22</v>
      </c>
      <c r="F2618" s="4" t="s">
        <v>17</v>
      </c>
      <c r="G2618" s="6">
        <v>121</v>
      </c>
      <c r="H2618" s="7">
        <v>118</v>
      </c>
      <c r="I2618" s="8">
        <v>0</v>
      </c>
      <c r="J2618" s="7">
        <v>15975.18</v>
      </c>
      <c r="K2618" s="7">
        <v>86.47</v>
      </c>
      <c r="L2618" s="7">
        <v>10462.870000000001</v>
      </c>
      <c r="M2618" s="7">
        <v>1248.99</v>
      </c>
    </row>
    <row r="2619" spans="2:13" x14ac:dyDescent="0.3">
      <c r="B2619" s="5">
        <v>45566</v>
      </c>
      <c r="C2619" s="4" t="s">
        <v>23</v>
      </c>
      <c r="D2619" s="4" t="s">
        <v>15</v>
      </c>
      <c r="E2619" s="4" t="s">
        <v>22</v>
      </c>
      <c r="F2619" s="4" t="s">
        <v>18</v>
      </c>
      <c r="G2619" s="6">
        <v>43</v>
      </c>
      <c r="H2619" s="7">
        <v>118</v>
      </c>
      <c r="I2619" s="8">
        <v>0.01</v>
      </c>
      <c r="J2619" s="7">
        <v>5625.91</v>
      </c>
      <c r="K2619" s="7">
        <v>86.73</v>
      </c>
      <c r="L2619" s="7">
        <v>3729.39</v>
      </c>
      <c r="M2619" s="7">
        <v>514.26</v>
      </c>
    </row>
    <row r="2620" spans="2:13" x14ac:dyDescent="0.3">
      <c r="B2620" s="5">
        <v>45566</v>
      </c>
      <c r="C2620" s="4" t="s">
        <v>23</v>
      </c>
      <c r="D2620" s="4" t="s">
        <v>15</v>
      </c>
      <c r="E2620" s="4" t="s">
        <v>22</v>
      </c>
      <c r="F2620" s="4" t="s">
        <v>19</v>
      </c>
      <c r="G2620" s="6">
        <v>44</v>
      </c>
      <c r="H2620" s="7">
        <v>118</v>
      </c>
      <c r="I2620" s="8">
        <v>0.01</v>
      </c>
      <c r="J2620" s="7">
        <v>5739.44</v>
      </c>
      <c r="K2620" s="7">
        <v>86.56</v>
      </c>
      <c r="L2620" s="7">
        <v>3808.64</v>
      </c>
      <c r="M2620" s="7">
        <v>558.15</v>
      </c>
    </row>
    <row r="2621" spans="2:13" x14ac:dyDescent="0.3">
      <c r="B2621" s="5">
        <v>45566</v>
      </c>
      <c r="C2621" s="4" t="s">
        <v>24</v>
      </c>
      <c r="D2621" s="4" t="s">
        <v>15</v>
      </c>
      <c r="E2621" s="4" t="s">
        <v>16</v>
      </c>
      <c r="F2621" s="4" t="s">
        <v>17</v>
      </c>
      <c r="G2621" s="6">
        <v>293</v>
      </c>
      <c r="H2621" s="7">
        <v>196</v>
      </c>
      <c r="I2621" s="8">
        <v>0</v>
      </c>
      <c r="J2621" s="7">
        <v>57600.28</v>
      </c>
      <c r="K2621" s="7">
        <v>146.31</v>
      </c>
      <c r="L2621" s="7">
        <v>42868.83</v>
      </c>
      <c r="M2621" s="7">
        <v>475.83</v>
      </c>
    </row>
    <row r="2622" spans="2:13" x14ac:dyDescent="0.3">
      <c r="B2622" s="5">
        <v>45566</v>
      </c>
      <c r="C2622" s="4" t="s">
        <v>24</v>
      </c>
      <c r="D2622" s="4" t="s">
        <v>15</v>
      </c>
      <c r="E2622" s="4" t="s">
        <v>16</v>
      </c>
      <c r="F2622" s="4" t="s">
        <v>18</v>
      </c>
      <c r="G2622" s="6">
        <v>111</v>
      </c>
      <c r="H2622" s="7">
        <v>196</v>
      </c>
      <c r="I2622" s="8">
        <v>0.01</v>
      </c>
      <c r="J2622" s="7">
        <v>21560.59</v>
      </c>
      <c r="K2622" s="7">
        <v>146.16999999999999</v>
      </c>
      <c r="L2622" s="7">
        <v>16224.87</v>
      </c>
      <c r="M2622" s="7">
        <v>378.15</v>
      </c>
    </row>
    <row r="2623" spans="2:13" x14ac:dyDescent="0.3">
      <c r="B2623" s="5">
        <v>45566</v>
      </c>
      <c r="C2623" s="4" t="s">
        <v>24</v>
      </c>
      <c r="D2623" s="4" t="s">
        <v>15</v>
      </c>
      <c r="E2623" s="4" t="s">
        <v>16</v>
      </c>
      <c r="F2623" s="4" t="s">
        <v>19</v>
      </c>
      <c r="G2623" s="6">
        <v>109</v>
      </c>
      <c r="H2623" s="7">
        <v>196</v>
      </c>
      <c r="I2623" s="8">
        <v>0.01</v>
      </c>
      <c r="J2623" s="7">
        <v>21023.01</v>
      </c>
      <c r="K2623" s="7">
        <v>145.87</v>
      </c>
      <c r="L2623" s="7">
        <v>15899.83</v>
      </c>
      <c r="M2623" s="7">
        <v>429.78</v>
      </c>
    </row>
    <row r="2624" spans="2:13" x14ac:dyDescent="0.3">
      <c r="B2624" s="5">
        <v>45566</v>
      </c>
      <c r="C2624" s="4" t="s">
        <v>24</v>
      </c>
      <c r="D2624" s="4" t="s">
        <v>15</v>
      </c>
      <c r="E2624" s="4" t="s">
        <v>20</v>
      </c>
      <c r="F2624" s="4" t="s">
        <v>17</v>
      </c>
      <c r="G2624" s="6">
        <v>207</v>
      </c>
      <c r="H2624" s="7">
        <v>196</v>
      </c>
      <c r="I2624" s="8">
        <v>0</v>
      </c>
      <c r="J2624" s="7">
        <v>35596.25</v>
      </c>
      <c r="K2624" s="7">
        <v>145.58000000000001</v>
      </c>
      <c r="L2624" s="7">
        <v>30135.06</v>
      </c>
      <c r="M2624" s="7">
        <v>332.86</v>
      </c>
    </row>
    <row r="2625" spans="2:13" x14ac:dyDescent="0.3">
      <c r="B2625" s="5">
        <v>45566</v>
      </c>
      <c r="C2625" s="4" t="s">
        <v>24</v>
      </c>
      <c r="D2625" s="4" t="s">
        <v>15</v>
      </c>
      <c r="E2625" s="4" t="s">
        <v>20</v>
      </c>
      <c r="F2625" s="4" t="s">
        <v>18</v>
      </c>
      <c r="G2625" s="6">
        <v>75</v>
      </c>
      <c r="H2625" s="7">
        <v>196</v>
      </c>
      <c r="I2625" s="8">
        <v>0</v>
      </c>
      <c r="J2625" s="7">
        <v>12935.88</v>
      </c>
      <c r="K2625" s="7">
        <v>145.87</v>
      </c>
      <c r="L2625" s="7">
        <v>10940.25</v>
      </c>
      <c r="M2625" s="7">
        <v>251.68</v>
      </c>
    </row>
    <row r="2626" spans="2:13" x14ac:dyDescent="0.3">
      <c r="B2626" s="5">
        <v>45566</v>
      </c>
      <c r="C2626" s="4" t="s">
        <v>24</v>
      </c>
      <c r="D2626" s="4" t="s">
        <v>15</v>
      </c>
      <c r="E2626" s="4" t="s">
        <v>20</v>
      </c>
      <c r="F2626" s="4" t="s">
        <v>19</v>
      </c>
      <c r="G2626" s="6">
        <v>73</v>
      </c>
      <c r="H2626" s="7">
        <v>196</v>
      </c>
      <c r="I2626" s="8">
        <v>0.03</v>
      </c>
      <c r="J2626" s="7">
        <v>12237.32</v>
      </c>
      <c r="K2626" s="7">
        <v>146.02000000000001</v>
      </c>
      <c r="L2626" s="7">
        <v>10659.46</v>
      </c>
      <c r="M2626" s="7">
        <v>284.98</v>
      </c>
    </row>
    <row r="2627" spans="2:13" x14ac:dyDescent="0.3">
      <c r="B2627" s="5">
        <v>45566</v>
      </c>
      <c r="C2627" s="4" t="s">
        <v>24</v>
      </c>
      <c r="D2627" s="4" t="s">
        <v>15</v>
      </c>
      <c r="E2627" s="4" t="s">
        <v>21</v>
      </c>
      <c r="F2627" s="4" t="s">
        <v>17</v>
      </c>
      <c r="G2627" s="6">
        <v>123</v>
      </c>
      <c r="H2627" s="7">
        <v>196</v>
      </c>
      <c r="I2627" s="8">
        <v>0.01</v>
      </c>
      <c r="J2627" s="7">
        <v>22719.54</v>
      </c>
      <c r="K2627" s="7">
        <v>145.87</v>
      </c>
      <c r="L2627" s="7">
        <v>17942.009999999998</v>
      </c>
      <c r="M2627" s="7">
        <v>194.83</v>
      </c>
    </row>
    <row r="2628" spans="2:13" x14ac:dyDescent="0.3">
      <c r="B2628" s="5">
        <v>45566</v>
      </c>
      <c r="C2628" s="4" t="s">
        <v>24</v>
      </c>
      <c r="D2628" s="4" t="s">
        <v>15</v>
      </c>
      <c r="E2628" s="4" t="s">
        <v>21</v>
      </c>
      <c r="F2628" s="4" t="s">
        <v>18</v>
      </c>
      <c r="G2628" s="6">
        <v>43</v>
      </c>
      <c r="H2628" s="7">
        <v>196</v>
      </c>
      <c r="I2628" s="8">
        <v>0</v>
      </c>
      <c r="J2628" s="7">
        <v>8014.59</v>
      </c>
      <c r="K2628" s="7">
        <v>146.46</v>
      </c>
      <c r="L2628" s="7">
        <v>6297.78</v>
      </c>
      <c r="M2628" s="7">
        <v>141.96</v>
      </c>
    </row>
    <row r="2629" spans="2:13" x14ac:dyDescent="0.3">
      <c r="B2629" s="5">
        <v>45566</v>
      </c>
      <c r="C2629" s="4" t="s">
        <v>24</v>
      </c>
      <c r="D2629" s="4" t="s">
        <v>15</v>
      </c>
      <c r="E2629" s="4" t="s">
        <v>21</v>
      </c>
      <c r="F2629" s="4" t="s">
        <v>19</v>
      </c>
      <c r="G2629" s="6">
        <v>44</v>
      </c>
      <c r="H2629" s="7">
        <v>196</v>
      </c>
      <c r="I2629" s="8">
        <v>0.01</v>
      </c>
      <c r="J2629" s="7">
        <v>8127.38</v>
      </c>
      <c r="K2629" s="7">
        <v>145.87</v>
      </c>
      <c r="L2629" s="7">
        <v>6418.28</v>
      </c>
      <c r="M2629" s="7">
        <v>173.32</v>
      </c>
    </row>
    <row r="2630" spans="2:13" x14ac:dyDescent="0.3">
      <c r="B2630" s="5">
        <v>45566</v>
      </c>
      <c r="C2630" s="4" t="s">
        <v>24</v>
      </c>
      <c r="D2630" s="4" t="s">
        <v>15</v>
      </c>
      <c r="E2630" s="4" t="s">
        <v>22</v>
      </c>
      <c r="F2630" s="4" t="s">
        <v>17</v>
      </c>
      <c r="G2630" s="6">
        <v>51</v>
      </c>
      <c r="H2630" s="7">
        <v>196</v>
      </c>
      <c r="I2630" s="8">
        <v>0.01</v>
      </c>
      <c r="J2630" s="7">
        <v>11005.53</v>
      </c>
      <c r="K2630" s="7">
        <v>145.87</v>
      </c>
      <c r="L2630" s="7">
        <v>7439.37</v>
      </c>
      <c r="M2630" s="7">
        <v>507.89</v>
      </c>
    </row>
    <row r="2631" spans="2:13" x14ac:dyDescent="0.3">
      <c r="B2631" s="5">
        <v>45566</v>
      </c>
      <c r="C2631" s="4" t="s">
        <v>24</v>
      </c>
      <c r="D2631" s="4" t="s">
        <v>15</v>
      </c>
      <c r="E2631" s="4" t="s">
        <v>22</v>
      </c>
      <c r="F2631" s="4" t="s">
        <v>18</v>
      </c>
      <c r="G2631" s="6">
        <v>19</v>
      </c>
      <c r="H2631" s="7">
        <v>196</v>
      </c>
      <c r="I2631" s="8">
        <v>0</v>
      </c>
      <c r="J2631" s="7">
        <v>4170.84</v>
      </c>
      <c r="K2631" s="7">
        <v>146.02000000000001</v>
      </c>
      <c r="L2631" s="7">
        <v>2774.38</v>
      </c>
      <c r="M2631" s="7">
        <v>229.27</v>
      </c>
    </row>
    <row r="2632" spans="2:13" x14ac:dyDescent="0.3">
      <c r="B2632" s="5">
        <v>45566</v>
      </c>
      <c r="C2632" s="4" t="s">
        <v>24</v>
      </c>
      <c r="D2632" s="4" t="s">
        <v>15</v>
      </c>
      <c r="E2632" s="4" t="s">
        <v>22</v>
      </c>
      <c r="F2632" s="4" t="s">
        <v>19</v>
      </c>
      <c r="G2632" s="6">
        <v>19</v>
      </c>
      <c r="H2632" s="7">
        <v>196</v>
      </c>
      <c r="I2632" s="8">
        <v>0.01</v>
      </c>
      <c r="J2632" s="7">
        <v>4137.58</v>
      </c>
      <c r="K2632" s="7">
        <v>145.58000000000001</v>
      </c>
      <c r="L2632" s="7">
        <v>2766.02</v>
      </c>
      <c r="M2632" s="7">
        <v>238.66</v>
      </c>
    </row>
    <row r="2633" spans="2:13" x14ac:dyDescent="0.3">
      <c r="B2633" s="5">
        <v>45566</v>
      </c>
      <c r="C2633" s="4" t="s">
        <v>25</v>
      </c>
      <c r="D2633" s="4" t="s">
        <v>15</v>
      </c>
      <c r="E2633" s="4" t="s">
        <v>16</v>
      </c>
      <c r="F2633" s="4" t="s">
        <v>17</v>
      </c>
      <c r="G2633" s="6">
        <v>142</v>
      </c>
      <c r="H2633" s="7">
        <v>342</v>
      </c>
      <c r="I2633" s="8">
        <v>0.01</v>
      </c>
      <c r="J2633" s="7">
        <v>47933.25</v>
      </c>
      <c r="K2633" s="7">
        <v>257.01</v>
      </c>
      <c r="L2633" s="7">
        <v>36495.42</v>
      </c>
      <c r="M2633" s="7">
        <v>231.97</v>
      </c>
    </row>
    <row r="2634" spans="2:13" x14ac:dyDescent="0.3">
      <c r="B2634" s="5">
        <v>45566</v>
      </c>
      <c r="C2634" s="4" t="s">
        <v>25</v>
      </c>
      <c r="D2634" s="4" t="s">
        <v>15</v>
      </c>
      <c r="E2634" s="4" t="s">
        <v>16</v>
      </c>
      <c r="F2634" s="4" t="s">
        <v>18</v>
      </c>
      <c r="G2634" s="6">
        <v>53</v>
      </c>
      <c r="H2634" s="7">
        <v>342</v>
      </c>
      <c r="I2634" s="8">
        <v>0.01</v>
      </c>
      <c r="J2634" s="7">
        <v>17854.759999999998</v>
      </c>
      <c r="K2634" s="7">
        <v>256.24</v>
      </c>
      <c r="L2634" s="7">
        <v>13580.72</v>
      </c>
      <c r="M2634" s="7">
        <v>179.3</v>
      </c>
    </row>
    <row r="2635" spans="2:13" x14ac:dyDescent="0.3">
      <c r="B2635" s="5">
        <v>45566</v>
      </c>
      <c r="C2635" s="4" t="s">
        <v>25</v>
      </c>
      <c r="D2635" s="4" t="s">
        <v>15</v>
      </c>
      <c r="E2635" s="4" t="s">
        <v>16</v>
      </c>
      <c r="F2635" s="4" t="s">
        <v>19</v>
      </c>
      <c r="G2635" s="6">
        <v>53</v>
      </c>
      <c r="H2635" s="7">
        <v>342</v>
      </c>
      <c r="I2635" s="8">
        <v>0.01</v>
      </c>
      <c r="J2635" s="7">
        <v>18071.3</v>
      </c>
      <c r="K2635" s="7">
        <v>257.27</v>
      </c>
      <c r="L2635" s="7">
        <v>13635.31</v>
      </c>
      <c r="M2635" s="7">
        <v>202.36</v>
      </c>
    </row>
    <row r="2636" spans="2:13" x14ac:dyDescent="0.3">
      <c r="B2636" s="5">
        <v>45566</v>
      </c>
      <c r="C2636" s="4" t="s">
        <v>25</v>
      </c>
      <c r="D2636" s="4" t="s">
        <v>15</v>
      </c>
      <c r="E2636" s="4" t="s">
        <v>20</v>
      </c>
      <c r="F2636" s="4" t="s">
        <v>17</v>
      </c>
      <c r="G2636" s="6">
        <v>96</v>
      </c>
      <c r="H2636" s="7">
        <v>342</v>
      </c>
      <c r="I2636" s="8">
        <v>0.02</v>
      </c>
      <c r="J2636" s="7">
        <v>28429.39</v>
      </c>
      <c r="K2636" s="7">
        <v>257.27</v>
      </c>
      <c r="L2636" s="7">
        <v>24697.919999999998</v>
      </c>
      <c r="M2636" s="7">
        <v>156.97999999999999</v>
      </c>
    </row>
    <row r="2637" spans="2:13" x14ac:dyDescent="0.3">
      <c r="B2637" s="5">
        <v>45566</v>
      </c>
      <c r="C2637" s="4" t="s">
        <v>25</v>
      </c>
      <c r="D2637" s="4" t="s">
        <v>15</v>
      </c>
      <c r="E2637" s="4" t="s">
        <v>20</v>
      </c>
      <c r="F2637" s="4" t="s">
        <v>18</v>
      </c>
      <c r="G2637" s="6">
        <v>36</v>
      </c>
      <c r="H2637" s="7">
        <v>342</v>
      </c>
      <c r="I2637" s="8">
        <v>0.01</v>
      </c>
      <c r="J2637" s="7">
        <v>10672.52</v>
      </c>
      <c r="K2637" s="7">
        <v>257.27</v>
      </c>
      <c r="L2637" s="7">
        <v>9261.7199999999993</v>
      </c>
      <c r="M2637" s="7">
        <v>119.1</v>
      </c>
    </row>
    <row r="2638" spans="2:13" x14ac:dyDescent="0.3">
      <c r="B2638" s="5">
        <v>45566</v>
      </c>
      <c r="C2638" s="4" t="s">
        <v>25</v>
      </c>
      <c r="D2638" s="4" t="s">
        <v>15</v>
      </c>
      <c r="E2638" s="4" t="s">
        <v>20</v>
      </c>
      <c r="F2638" s="4" t="s">
        <v>19</v>
      </c>
      <c r="G2638" s="6">
        <v>33</v>
      </c>
      <c r="H2638" s="7">
        <v>342</v>
      </c>
      <c r="I2638" s="8">
        <v>0</v>
      </c>
      <c r="J2638" s="7">
        <v>9872.17</v>
      </c>
      <c r="K2638" s="7">
        <v>255.73</v>
      </c>
      <c r="L2638" s="7">
        <v>8439.09</v>
      </c>
      <c r="M2638" s="7">
        <v>127.54</v>
      </c>
    </row>
    <row r="2639" spans="2:13" x14ac:dyDescent="0.3">
      <c r="B2639" s="5">
        <v>45566</v>
      </c>
      <c r="C2639" s="4" t="s">
        <v>25</v>
      </c>
      <c r="D2639" s="4" t="s">
        <v>15</v>
      </c>
      <c r="E2639" s="4" t="s">
        <v>21</v>
      </c>
      <c r="F2639" s="4" t="s">
        <v>17</v>
      </c>
      <c r="G2639" s="6">
        <v>60</v>
      </c>
      <c r="H2639" s="7">
        <v>342</v>
      </c>
      <c r="I2639" s="8">
        <v>0.01</v>
      </c>
      <c r="J2639" s="7">
        <v>19202.099999999999</v>
      </c>
      <c r="K2639" s="7">
        <v>256.24</v>
      </c>
      <c r="L2639" s="7">
        <v>15374.4</v>
      </c>
      <c r="M2639" s="7">
        <v>98.3</v>
      </c>
    </row>
    <row r="2640" spans="2:13" x14ac:dyDescent="0.3">
      <c r="B2640" s="5">
        <v>45566</v>
      </c>
      <c r="C2640" s="4" t="s">
        <v>25</v>
      </c>
      <c r="D2640" s="4" t="s">
        <v>15</v>
      </c>
      <c r="E2640" s="4" t="s">
        <v>21</v>
      </c>
      <c r="F2640" s="4" t="s">
        <v>18</v>
      </c>
      <c r="G2640" s="6">
        <v>21</v>
      </c>
      <c r="H2640" s="7">
        <v>342</v>
      </c>
      <c r="I2640" s="8">
        <v>0</v>
      </c>
      <c r="J2640" s="7">
        <v>6816.08</v>
      </c>
      <c r="K2640" s="7">
        <v>257.01</v>
      </c>
      <c r="L2640" s="7">
        <v>5397.21</v>
      </c>
      <c r="M2640" s="7">
        <v>69.540000000000006</v>
      </c>
    </row>
    <row r="2641" spans="2:13" x14ac:dyDescent="0.3">
      <c r="B2641" s="5">
        <v>45566</v>
      </c>
      <c r="C2641" s="4" t="s">
        <v>25</v>
      </c>
      <c r="D2641" s="4" t="s">
        <v>15</v>
      </c>
      <c r="E2641" s="4" t="s">
        <v>21</v>
      </c>
      <c r="F2641" s="4" t="s">
        <v>19</v>
      </c>
      <c r="G2641" s="6">
        <v>20</v>
      </c>
      <c r="H2641" s="7">
        <v>342</v>
      </c>
      <c r="I2641" s="8">
        <v>0.01</v>
      </c>
      <c r="J2641" s="7">
        <v>6465.51</v>
      </c>
      <c r="K2641" s="7">
        <v>256.76</v>
      </c>
      <c r="L2641" s="7">
        <v>5135.2</v>
      </c>
      <c r="M2641" s="7">
        <v>78.94</v>
      </c>
    </row>
    <row r="2642" spans="2:13" x14ac:dyDescent="0.3">
      <c r="B2642" s="5">
        <v>45566</v>
      </c>
      <c r="C2642" s="4" t="s">
        <v>25</v>
      </c>
      <c r="D2642" s="4" t="s">
        <v>15</v>
      </c>
      <c r="E2642" s="4" t="s">
        <v>22</v>
      </c>
      <c r="F2642" s="4" t="s">
        <v>17</v>
      </c>
      <c r="G2642" s="6">
        <v>25</v>
      </c>
      <c r="H2642" s="7">
        <v>342</v>
      </c>
      <c r="I2642" s="8">
        <v>0.01</v>
      </c>
      <c r="J2642" s="7">
        <v>9489.61</v>
      </c>
      <c r="K2642" s="7">
        <v>255.73</v>
      </c>
      <c r="L2642" s="7">
        <v>6393.25</v>
      </c>
      <c r="M2642" s="7">
        <v>258.31</v>
      </c>
    </row>
    <row r="2643" spans="2:13" x14ac:dyDescent="0.3">
      <c r="B2643" s="5">
        <v>45566</v>
      </c>
      <c r="C2643" s="4" t="s">
        <v>25</v>
      </c>
      <c r="D2643" s="4" t="s">
        <v>15</v>
      </c>
      <c r="E2643" s="4" t="s">
        <v>22</v>
      </c>
      <c r="F2643" s="4" t="s">
        <v>18</v>
      </c>
      <c r="G2643" s="6">
        <v>9</v>
      </c>
      <c r="H2643" s="7">
        <v>342</v>
      </c>
      <c r="I2643" s="8">
        <v>0.01</v>
      </c>
      <c r="J2643" s="7">
        <v>3419.75</v>
      </c>
      <c r="K2643" s="7">
        <v>256.5</v>
      </c>
      <c r="L2643" s="7">
        <v>2308.5</v>
      </c>
      <c r="M2643" s="7">
        <v>110.1</v>
      </c>
    </row>
    <row r="2644" spans="2:13" x14ac:dyDescent="0.3">
      <c r="B2644" s="5">
        <v>45566</v>
      </c>
      <c r="C2644" s="4" t="s">
        <v>25</v>
      </c>
      <c r="D2644" s="4" t="s">
        <v>15</v>
      </c>
      <c r="E2644" s="4" t="s">
        <v>22</v>
      </c>
      <c r="F2644" s="4" t="s">
        <v>19</v>
      </c>
      <c r="G2644" s="6">
        <v>9</v>
      </c>
      <c r="H2644" s="7">
        <v>342</v>
      </c>
      <c r="I2644" s="8">
        <v>0.01</v>
      </c>
      <c r="J2644" s="7">
        <v>3416.36</v>
      </c>
      <c r="K2644" s="7">
        <v>255.99</v>
      </c>
      <c r="L2644" s="7">
        <v>2303.91</v>
      </c>
      <c r="M2644" s="7">
        <v>110.04</v>
      </c>
    </row>
    <row r="2645" spans="2:13" x14ac:dyDescent="0.3">
      <c r="B2645" s="5">
        <v>45566</v>
      </c>
      <c r="C2645" s="4" t="s">
        <v>26</v>
      </c>
      <c r="D2645" s="4" t="s">
        <v>27</v>
      </c>
      <c r="E2645" s="4" t="s">
        <v>16</v>
      </c>
      <c r="F2645" s="4" t="s">
        <v>17</v>
      </c>
      <c r="G2645" s="6">
        <v>387</v>
      </c>
      <c r="H2645" s="7">
        <v>132</v>
      </c>
      <c r="I2645" s="8">
        <v>0.01</v>
      </c>
      <c r="J2645" s="7">
        <v>50623.73</v>
      </c>
      <c r="K2645" s="7">
        <v>92.4</v>
      </c>
      <c r="L2645" s="7">
        <v>35758.800000000003</v>
      </c>
      <c r="M2645" s="7">
        <v>631.58000000000004</v>
      </c>
    </row>
    <row r="2646" spans="2:13" x14ac:dyDescent="0.3">
      <c r="B2646" s="5">
        <v>45566</v>
      </c>
      <c r="C2646" s="4" t="s">
        <v>26</v>
      </c>
      <c r="D2646" s="4" t="s">
        <v>27</v>
      </c>
      <c r="E2646" s="4" t="s">
        <v>16</v>
      </c>
      <c r="F2646" s="4" t="s">
        <v>18</v>
      </c>
      <c r="G2646" s="6">
        <v>136</v>
      </c>
      <c r="H2646" s="7">
        <v>132</v>
      </c>
      <c r="I2646" s="8">
        <v>0</v>
      </c>
      <c r="J2646" s="7">
        <v>17916.11</v>
      </c>
      <c r="K2646" s="7">
        <v>92.49</v>
      </c>
      <c r="L2646" s="7">
        <v>12578.64</v>
      </c>
      <c r="M2646" s="7">
        <v>450.84</v>
      </c>
    </row>
    <row r="2647" spans="2:13" x14ac:dyDescent="0.3">
      <c r="B2647" s="5">
        <v>45566</v>
      </c>
      <c r="C2647" s="4" t="s">
        <v>26</v>
      </c>
      <c r="D2647" s="4" t="s">
        <v>27</v>
      </c>
      <c r="E2647" s="4" t="s">
        <v>16</v>
      </c>
      <c r="F2647" s="4" t="s">
        <v>19</v>
      </c>
      <c r="G2647" s="6">
        <v>133</v>
      </c>
      <c r="H2647" s="7">
        <v>132</v>
      </c>
      <c r="I2647" s="8">
        <v>0</v>
      </c>
      <c r="J2647" s="7">
        <v>17556</v>
      </c>
      <c r="K2647" s="7">
        <v>92.12</v>
      </c>
      <c r="L2647" s="7">
        <v>12251.96</v>
      </c>
      <c r="M2647" s="7">
        <v>510.4</v>
      </c>
    </row>
    <row r="2648" spans="2:13" x14ac:dyDescent="0.3">
      <c r="B2648" s="5">
        <v>45566</v>
      </c>
      <c r="C2648" s="4" t="s">
        <v>26</v>
      </c>
      <c r="D2648" s="4" t="s">
        <v>27</v>
      </c>
      <c r="E2648" s="4" t="s">
        <v>20</v>
      </c>
      <c r="F2648" s="4" t="s">
        <v>17</v>
      </c>
      <c r="G2648" s="6">
        <v>254</v>
      </c>
      <c r="H2648" s="7">
        <v>132</v>
      </c>
      <c r="I2648" s="8">
        <v>0.01</v>
      </c>
      <c r="J2648" s="7">
        <v>29444.92</v>
      </c>
      <c r="K2648" s="7">
        <v>92.12</v>
      </c>
      <c r="L2648" s="7">
        <v>23398.48</v>
      </c>
      <c r="M2648" s="7">
        <v>411.68</v>
      </c>
    </row>
    <row r="2649" spans="2:13" x14ac:dyDescent="0.3">
      <c r="B2649" s="5">
        <v>45566</v>
      </c>
      <c r="C2649" s="4" t="s">
        <v>26</v>
      </c>
      <c r="D2649" s="4" t="s">
        <v>27</v>
      </c>
      <c r="E2649" s="4" t="s">
        <v>20</v>
      </c>
      <c r="F2649" s="4" t="s">
        <v>18</v>
      </c>
      <c r="G2649" s="6">
        <v>92</v>
      </c>
      <c r="H2649" s="7">
        <v>132</v>
      </c>
      <c r="I2649" s="8">
        <v>0.02</v>
      </c>
      <c r="J2649" s="7">
        <v>10409.81</v>
      </c>
      <c r="K2649" s="7">
        <v>92.12</v>
      </c>
      <c r="L2649" s="7">
        <v>8475.0400000000009</v>
      </c>
      <c r="M2649" s="7">
        <v>303.73</v>
      </c>
    </row>
    <row r="2650" spans="2:13" x14ac:dyDescent="0.3">
      <c r="B2650" s="5">
        <v>45566</v>
      </c>
      <c r="C2650" s="4" t="s">
        <v>26</v>
      </c>
      <c r="D2650" s="4" t="s">
        <v>27</v>
      </c>
      <c r="E2650" s="4" t="s">
        <v>20</v>
      </c>
      <c r="F2650" s="4" t="s">
        <v>19</v>
      </c>
      <c r="G2650" s="6">
        <v>97</v>
      </c>
      <c r="H2650" s="7">
        <v>132</v>
      </c>
      <c r="I2650" s="8">
        <v>0.03</v>
      </c>
      <c r="J2650" s="7">
        <v>10973.21</v>
      </c>
      <c r="K2650" s="7">
        <v>92.22</v>
      </c>
      <c r="L2650" s="7">
        <v>8945.34</v>
      </c>
      <c r="M2650" s="7">
        <v>379.43</v>
      </c>
    </row>
    <row r="2651" spans="2:13" x14ac:dyDescent="0.3">
      <c r="B2651" s="5">
        <v>45566</v>
      </c>
      <c r="C2651" s="4" t="s">
        <v>26</v>
      </c>
      <c r="D2651" s="4" t="s">
        <v>27</v>
      </c>
      <c r="E2651" s="4" t="s">
        <v>21</v>
      </c>
      <c r="F2651" s="4" t="s">
        <v>17</v>
      </c>
      <c r="G2651" s="6">
        <v>149</v>
      </c>
      <c r="H2651" s="7">
        <v>132</v>
      </c>
      <c r="I2651" s="8">
        <v>0.01</v>
      </c>
      <c r="J2651" s="7">
        <v>18553.810000000001</v>
      </c>
      <c r="K2651" s="7">
        <v>92.31</v>
      </c>
      <c r="L2651" s="7">
        <v>13754.19</v>
      </c>
      <c r="M2651" s="7">
        <v>231.72</v>
      </c>
    </row>
    <row r="2652" spans="2:13" x14ac:dyDescent="0.3">
      <c r="B2652" s="5">
        <v>45566</v>
      </c>
      <c r="C2652" s="4" t="s">
        <v>26</v>
      </c>
      <c r="D2652" s="4" t="s">
        <v>27</v>
      </c>
      <c r="E2652" s="4" t="s">
        <v>21</v>
      </c>
      <c r="F2652" s="4" t="s">
        <v>18</v>
      </c>
      <c r="G2652" s="6">
        <v>55</v>
      </c>
      <c r="H2652" s="7">
        <v>132</v>
      </c>
      <c r="I2652" s="8">
        <v>0.01</v>
      </c>
      <c r="J2652" s="7">
        <v>6814.04</v>
      </c>
      <c r="K2652" s="7">
        <v>92.31</v>
      </c>
      <c r="L2652" s="7">
        <v>5077.05</v>
      </c>
      <c r="M2652" s="7">
        <v>190.74</v>
      </c>
    </row>
    <row r="2653" spans="2:13" x14ac:dyDescent="0.3">
      <c r="B2653" s="5">
        <v>45566</v>
      </c>
      <c r="C2653" s="4" t="s">
        <v>26</v>
      </c>
      <c r="D2653" s="4" t="s">
        <v>27</v>
      </c>
      <c r="E2653" s="4" t="s">
        <v>21</v>
      </c>
      <c r="F2653" s="4" t="s">
        <v>19</v>
      </c>
      <c r="G2653" s="6">
        <v>57</v>
      </c>
      <c r="H2653" s="7">
        <v>132</v>
      </c>
      <c r="I2653" s="8">
        <v>0.01</v>
      </c>
      <c r="J2653" s="7">
        <v>7069.25</v>
      </c>
      <c r="K2653" s="7">
        <v>92.12</v>
      </c>
      <c r="L2653" s="7">
        <v>5250.84</v>
      </c>
      <c r="M2653" s="7">
        <v>225.19</v>
      </c>
    </row>
    <row r="2654" spans="2:13" x14ac:dyDescent="0.3">
      <c r="B2654" s="5">
        <v>45566</v>
      </c>
      <c r="C2654" s="4" t="s">
        <v>26</v>
      </c>
      <c r="D2654" s="4" t="s">
        <v>27</v>
      </c>
      <c r="E2654" s="4" t="s">
        <v>22</v>
      </c>
      <c r="F2654" s="4" t="s">
        <v>17</v>
      </c>
      <c r="G2654" s="6">
        <v>70</v>
      </c>
      <c r="H2654" s="7">
        <v>132</v>
      </c>
      <c r="I2654" s="8">
        <v>0.01</v>
      </c>
      <c r="J2654" s="7">
        <v>10204.26</v>
      </c>
      <c r="K2654" s="7">
        <v>92.31</v>
      </c>
      <c r="L2654" s="7">
        <v>6461.7</v>
      </c>
      <c r="M2654" s="7">
        <v>685.79</v>
      </c>
    </row>
    <row r="2655" spans="2:13" x14ac:dyDescent="0.3">
      <c r="B2655" s="5">
        <v>45566</v>
      </c>
      <c r="C2655" s="4" t="s">
        <v>26</v>
      </c>
      <c r="D2655" s="4" t="s">
        <v>27</v>
      </c>
      <c r="E2655" s="4" t="s">
        <v>22</v>
      </c>
      <c r="F2655" s="4" t="s">
        <v>18</v>
      </c>
      <c r="G2655" s="6">
        <v>24</v>
      </c>
      <c r="H2655" s="7">
        <v>132</v>
      </c>
      <c r="I2655" s="8">
        <v>0.01</v>
      </c>
      <c r="J2655" s="7">
        <v>3495.07</v>
      </c>
      <c r="K2655" s="7">
        <v>92.68</v>
      </c>
      <c r="L2655" s="7">
        <v>2224.3200000000002</v>
      </c>
      <c r="M2655" s="7">
        <v>293.88</v>
      </c>
    </row>
    <row r="2656" spans="2:13" x14ac:dyDescent="0.3">
      <c r="B2656" s="5">
        <v>45566</v>
      </c>
      <c r="C2656" s="4" t="s">
        <v>26</v>
      </c>
      <c r="D2656" s="4" t="s">
        <v>27</v>
      </c>
      <c r="E2656" s="4" t="s">
        <v>22</v>
      </c>
      <c r="F2656" s="4" t="s">
        <v>19</v>
      </c>
      <c r="G2656" s="6">
        <v>24</v>
      </c>
      <c r="H2656" s="7">
        <v>132</v>
      </c>
      <c r="I2656" s="8">
        <v>0.01</v>
      </c>
      <c r="J2656" s="7">
        <v>3516.29</v>
      </c>
      <c r="K2656" s="7">
        <v>92.49</v>
      </c>
      <c r="L2656" s="7">
        <v>2219.7600000000002</v>
      </c>
      <c r="M2656" s="7">
        <v>305.33999999999997</v>
      </c>
    </row>
    <row r="2657" spans="2:13" x14ac:dyDescent="0.3">
      <c r="B2657" s="5">
        <v>45566</v>
      </c>
      <c r="C2657" s="4" t="s">
        <v>28</v>
      </c>
      <c r="D2657" s="4" t="s">
        <v>27</v>
      </c>
      <c r="E2657" s="4" t="s">
        <v>16</v>
      </c>
      <c r="F2657" s="4" t="s">
        <v>17</v>
      </c>
      <c r="G2657" s="6">
        <v>266</v>
      </c>
      <c r="H2657" s="7">
        <v>104</v>
      </c>
      <c r="I2657" s="8">
        <v>0</v>
      </c>
      <c r="J2657" s="7">
        <v>27581.06</v>
      </c>
      <c r="K2657" s="7">
        <v>71.760000000000005</v>
      </c>
      <c r="L2657" s="7">
        <v>19088.16</v>
      </c>
      <c r="M2657" s="7">
        <v>420.07</v>
      </c>
    </row>
    <row r="2658" spans="2:13" x14ac:dyDescent="0.3">
      <c r="B2658" s="5">
        <v>45566</v>
      </c>
      <c r="C2658" s="4" t="s">
        <v>28</v>
      </c>
      <c r="D2658" s="4" t="s">
        <v>27</v>
      </c>
      <c r="E2658" s="4" t="s">
        <v>16</v>
      </c>
      <c r="F2658" s="4" t="s">
        <v>18</v>
      </c>
      <c r="G2658" s="6">
        <v>102</v>
      </c>
      <c r="H2658" s="7">
        <v>104</v>
      </c>
      <c r="I2658" s="8">
        <v>0.01</v>
      </c>
      <c r="J2658" s="7">
        <v>10491.18</v>
      </c>
      <c r="K2658" s="7">
        <v>71.760000000000005</v>
      </c>
      <c r="L2658" s="7">
        <v>7319.52</v>
      </c>
      <c r="M2658" s="7">
        <v>349.57</v>
      </c>
    </row>
    <row r="2659" spans="2:13" x14ac:dyDescent="0.3">
      <c r="B2659" s="5">
        <v>45566</v>
      </c>
      <c r="C2659" s="4" t="s">
        <v>28</v>
      </c>
      <c r="D2659" s="4" t="s">
        <v>27</v>
      </c>
      <c r="E2659" s="4" t="s">
        <v>16</v>
      </c>
      <c r="F2659" s="4" t="s">
        <v>19</v>
      </c>
      <c r="G2659" s="6">
        <v>100</v>
      </c>
      <c r="H2659" s="7">
        <v>104</v>
      </c>
      <c r="I2659" s="8">
        <v>0.01</v>
      </c>
      <c r="J2659" s="7">
        <v>10264.65</v>
      </c>
      <c r="K2659" s="7">
        <v>71.62</v>
      </c>
      <c r="L2659" s="7">
        <v>7162</v>
      </c>
      <c r="M2659" s="7">
        <v>379.08</v>
      </c>
    </row>
    <row r="2660" spans="2:13" x14ac:dyDescent="0.3">
      <c r="B2660" s="5">
        <v>45566</v>
      </c>
      <c r="C2660" s="4" t="s">
        <v>28</v>
      </c>
      <c r="D2660" s="4" t="s">
        <v>27</v>
      </c>
      <c r="E2660" s="4" t="s">
        <v>20</v>
      </c>
      <c r="F2660" s="4" t="s">
        <v>17</v>
      </c>
      <c r="G2660" s="6">
        <v>187</v>
      </c>
      <c r="H2660" s="7">
        <v>104</v>
      </c>
      <c r="I2660" s="8">
        <v>0.01</v>
      </c>
      <c r="J2660" s="7">
        <v>16908.87</v>
      </c>
      <c r="K2660" s="7">
        <v>71.540000000000006</v>
      </c>
      <c r="L2660" s="7">
        <v>13377.98</v>
      </c>
      <c r="M2660" s="7">
        <v>295.31</v>
      </c>
    </row>
    <row r="2661" spans="2:13" x14ac:dyDescent="0.3">
      <c r="B2661" s="5">
        <v>45566</v>
      </c>
      <c r="C2661" s="4" t="s">
        <v>28</v>
      </c>
      <c r="D2661" s="4" t="s">
        <v>27</v>
      </c>
      <c r="E2661" s="4" t="s">
        <v>20</v>
      </c>
      <c r="F2661" s="4" t="s">
        <v>18</v>
      </c>
      <c r="G2661" s="6">
        <v>65</v>
      </c>
      <c r="H2661" s="7">
        <v>104</v>
      </c>
      <c r="I2661" s="8">
        <v>0.02</v>
      </c>
      <c r="J2661" s="7">
        <v>5847.44</v>
      </c>
      <c r="K2661" s="7">
        <v>71.540000000000006</v>
      </c>
      <c r="L2661" s="7">
        <v>4650.1000000000004</v>
      </c>
      <c r="M2661" s="7">
        <v>221.44</v>
      </c>
    </row>
    <row r="2662" spans="2:13" x14ac:dyDescent="0.3">
      <c r="B2662" s="5">
        <v>45566</v>
      </c>
      <c r="C2662" s="4" t="s">
        <v>28</v>
      </c>
      <c r="D2662" s="4" t="s">
        <v>27</v>
      </c>
      <c r="E2662" s="4" t="s">
        <v>20</v>
      </c>
      <c r="F2662" s="4" t="s">
        <v>19</v>
      </c>
      <c r="G2662" s="6">
        <v>65</v>
      </c>
      <c r="H2662" s="7">
        <v>104</v>
      </c>
      <c r="I2662" s="8">
        <v>0.02</v>
      </c>
      <c r="J2662" s="7">
        <v>5811.83</v>
      </c>
      <c r="K2662" s="7">
        <v>71.900000000000006</v>
      </c>
      <c r="L2662" s="7">
        <v>4673.5</v>
      </c>
      <c r="M2662" s="7">
        <v>257.3</v>
      </c>
    </row>
    <row r="2663" spans="2:13" x14ac:dyDescent="0.3">
      <c r="B2663" s="5">
        <v>45566</v>
      </c>
      <c r="C2663" s="4" t="s">
        <v>28</v>
      </c>
      <c r="D2663" s="4" t="s">
        <v>27</v>
      </c>
      <c r="E2663" s="4" t="s">
        <v>21</v>
      </c>
      <c r="F2663" s="4" t="s">
        <v>17</v>
      </c>
      <c r="G2663" s="6">
        <v>106</v>
      </c>
      <c r="H2663" s="7">
        <v>104</v>
      </c>
      <c r="I2663" s="8">
        <v>0.01</v>
      </c>
      <c r="J2663" s="7">
        <v>10367.959999999999</v>
      </c>
      <c r="K2663" s="7">
        <v>71.69</v>
      </c>
      <c r="L2663" s="7">
        <v>7599.14</v>
      </c>
      <c r="M2663" s="7">
        <v>166.72</v>
      </c>
    </row>
    <row r="2664" spans="2:13" x14ac:dyDescent="0.3">
      <c r="B2664" s="5">
        <v>45566</v>
      </c>
      <c r="C2664" s="4" t="s">
        <v>28</v>
      </c>
      <c r="D2664" s="4" t="s">
        <v>27</v>
      </c>
      <c r="E2664" s="4" t="s">
        <v>21</v>
      </c>
      <c r="F2664" s="4" t="s">
        <v>18</v>
      </c>
      <c r="G2664" s="6">
        <v>40</v>
      </c>
      <c r="H2664" s="7">
        <v>104</v>
      </c>
      <c r="I2664" s="8">
        <v>0.01</v>
      </c>
      <c r="J2664" s="7">
        <v>3932.24</v>
      </c>
      <c r="K2664" s="7">
        <v>71.540000000000006</v>
      </c>
      <c r="L2664" s="7">
        <v>2861.6</v>
      </c>
      <c r="M2664" s="7">
        <v>139.66999999999999</v>
      </c>
    </row>
    <row r="2665" spans="2:13" x14ac:dyDescent="0.3">
      <c r="B2665" s="5">
        <v>45566</v>
      </c>
      <c r="C2665" s="4" t="s">
        <v>28</v>
      </c>
      <c r="D2665" s="4" t="s">
        <v>27</v>
      </c>
      <c r="E2665" s="4" t="s">
        <v>21</v>
      </c>
      <c r="F2665" s="4" t="s">
        <v>19</v>
      </c>
      <c r="G2665" s="6">
        <v>39</v>
      </c>
      <c r="H2665" s="7">
        <v>104</v>
      </c>
      <c r="I2665" s="8">
        <v>0.01</v>
      </c>
      <c r="J2665" s="7">
        <v>3799.2</v>
      </c>
      <c r="K2665" s="7">
        <v>71.540000000000006</v>
      </c>
      <c r="L2665" s="7">
        <v>2790.06</v>
      </c>
      <c r="M2665" s="7">
        <v>155.44999999999999</v>
      </c>
    </row>
    <row r="2666" spans="2:13" x14ac:dyDescent="0.3">
      <c r="B2666" s="5">
        <v>45566</v>
      </c>
      <c r="C2666" s="4" t="s">
        <v>28</v>
      </c>
      <c r="D2666" s="4" t="s">
        <v>27</v>
      </c>
      <c r="E2666" s="4" t="s">
        <v>22</v>
      </c>
      <c r="F2666" s="4" t="s">
        <v>17</v>
      </c>
      <c r="G2666" s="6">
        <v>51</v>
      </c>
      <c r="H2666" s="7">
        <v>104</v>
      </c>
      <c r="I2666" s="8">
        <v>0</v>
      </c>
      <c r="J2666" s="7">
        <v>5916.74</v>
      </c>
      <c r="K2666" s="7">
        <v>71.62</v>
      </c>
      <c r="L2666" s="7">
        <v>3652.62</v>
      </c>
      <c r="M2666" s="7">
        <v>501.71</v>
      </c>
    </row>
    <row r="2667" spans="2:13" x14ac:dyDescent="0.3">
      <c r="B2667" s="5">
        <v>45566</v>
      </c>
      <c r="C2667" s="4" t="s">
        <v>28</v>
      </c>
      <c r="D2667" s="4" t="s">
        <v>27</v>
      </c>
      <c r="E2667" s="4" t="s">
        <v>22</v>
      </c>
      <c r="F2667" s="4" t="s">
        <v>18</v>
      </c>
      <c r="G2667" s="6">
        <v>17</v>
      </c>
      <c r="H2667" s="7">
        <v>104</v>
      </c>
      <c r="I2667" s="8">
        <v>0.01</v>
      </c>
      <c r="J2667" s="7">
        <v>1948.55</v>
      </c>
      <c r="K2667" s="7">
        <v>71.760000000000005</v>
      </c>
      <c r="L2667" s="7">
        <v>1219.92</v>
      </c>
      <c r="M2667" s="7">
        <v>196.23</v>
      </c>
    </row>
    <row r="2668" spans="2:13" x14ac:dyDescent="0.3">
      <c r="B2668" s="5">
        <v>45566</v>
      </c>
      <c r="C2668" s="4" t="s">
        <v>28</v>
      </c>
      <c r="D2668" s="4" t="s">
        <v>27</v>
      </c>
      <c r="E2668" s="4" t="s">
        <v>22</v>
      </c>
      <c r="F2668" s="4" t="s">
        <v>19</v>
      </c>
      <c r="G2668" s="6">
        <v>17</v>
      </c>
      <c r="H2668" s="7">
        <v>104</v>
      </c>
      <c r="I2668" s="8">
        <v>0.01</v>
      </c>
      <c r="J2668" s="7">
        <v>1954.48</v>
      </c>
      <c r="K2668" s="7">
        <v>71.62</v>
      </c>
      <c r="L2668" s="7">
        <v>1217.54</v>
      </c>
      <c r="M2668" s="7">
        <v>215.65</v>
      </c>
    </row>
    <row r="2669" spans="2:13" x14ac:dyDescent="0.3">
      <c r="B2669" s="5">
        <v>45566</v>
      </c>
      <c r="C2669" s="4" t="s">
        <v>29</v>
      </c>
      <c r="D2669" s="4" t="s">
        <v>27</v>
      </c>
      <c r="E2669" s="4" t="s">
        <v>16</v>
      </c>
      <c r="F2669" s="4" t="s">
        <v>17</v>
      </c>
      <c r="G2669" s="6">
        <v>247</v>
      </c>
      <c r="H2669" s="7">
        <v>146</v>
      </c>
      <c r="I2669" s="8">
        <v>0.01</v>
      </c>
      <c r="J2669" s="7">
        <v>35593.629999999997</v>
      </c>
      <c r="K2669" s="7">
        <v>103.24</v>
      </c>
      <c r="L2669" s="7">
        <v>25500.28</v>
      </c>
      <c r="M2669" s="7">
        <v>394.8</v>
      </c>
    </row>
    <row r="2670" spans="2:13" x14ac:dyDescent="0.3">
      <c r="B2670" s="5">
        <v>45566</v>
      </c>
      <c r="C2670" s="4" t="s">
        <v>29</v>
      </c>
      <c r="D2670" s="4" t="s">
        <v>27</v>
      </c>
      <c r="E2670" s="4" t="s">
        <v>16</v>
      </c>
      <c r="F2670" s="4" t="s">
        <v>18</v>
      </c>
      <c r="G2670" s="6">
        <v>84</v>
      </c>
      <c r="H2670" s="7">
        <v>146</v>
      </c>
      <c r="I2670" s="8">
        <v>0.01</v>
      </c>
      <c r="J2670" s="7">
        <v>12129.1</v>
      </c>
      <c r="K2670" s="7">
        <v>102.62</v>
      </c>
      <c r="L2670" s="7">
        <v>8620.08</v>
      </c>
      <c r="M2670" s="7">
        <v>285.31</v>
      </c>
    </row>
    <row r="2671" spans="2:13" x14ac:dyDescent="0.3">
      <c r="B2671" s="5">
        <v>45566</v>
      </c>
      <c r="C2671" s="4" t="s">
        <v>29</v>
      </c>
      <c r="D2671" s="4" t="s">
        <v>27</v>
      </c>
      <c r="E2671" s="4" t="s">
        <v>16</v>
      </c>
      <c r="F2671" s="4" t="s">
        <v>19</v>
      </c>
      <c r="G2671" s="6">
        <v>90</v>
      </c>
      <c r="H2671" s="7">
        <v>146</v>
      </c>
      <c r="I2671" s="8">
        <v>0</v>
      </c>
      <c r="J2671" s="7">
        <v>13113.61</v>
      </c>
      <c r="K2671" s="7">
        <v>102.93</v>
      </c>
      <c r="L2671" s="7">
        <v>9263.7000000000007</v>
      </c>
      <c r="M2671" s="7">
        <v>348.89</v>
      </c>
    </row>
    <row r="2672" spans="2:13" x14ac:dyDescent="0.3">
      <c r="B2672" s="5">
        <v>45566</v>
      </c>
      <c r="C2672" s="4" t="s">
        <v>29</v>
      </c>
      <c r="D2672" s="4" t="s">
        <v>27</v>
      </c>
      <c r="E2672" s="4" t="s">
        <v>20</v>
      </c>
      <c r="F2672" s="4" t="s">
        <v>17</v>
      </c>
      <c r="G2672" s="6">
        <v>162</v>
      </c>
      <c r="H2672" s="7">
        <v>146</v>
      </c>
      <c r="I2672" s="8">
        <v>0</v>
      </c>
      <c r="J2672" s="7">
        <v>20709.82</v>
      </c>
      <c r="K2672" s="7">
        <v>102.62</v>
      </c>
      <c r="L2672" s="7">
        <v>16624.439999999999</v>
      </c>
      <c r="M2672" s="7">
        <v>262.05</v>
      </c>
    </row>
    <row r="2673" spans="2:13" x14ac:dyDescent="0.3">
      <c r="B2673" s="5">
        <v>45566</v>
      </c>
      <c r="C2673" s="4" t="s">
        <v>29</v>
      </c>
      <c r="D2673" s="4" t="s">
        <v>27</v>
      </c>
      <c r="E2673" s="4" t="s">
        <v>20</v>
      </c>
      <c r="F2673" s="4" t="s">
        <v>18</v>
      </c>
      <c r="G2673" s="6">
        <v>57</v>
      </c>
      <c r="H2673" s="7">
        <v>146</v>
      </c>
      <c r="I2673" s="8">
        <v>0</v>
      </c>
      <c r="J2673" s="7">
        <v>7345.3</v>
      </c>
      <c r="K2673" s="7">
        <v>103.24</v>
      </c>
      <c r="L2673" s="7">
        <v>5884.68</v>
      </c>
      <c r="M2673" s="7">
        <v>188.37</v>
      </c>
    </row>
    <row r="2674" spans="2:13" x14ac:dyDescent="0.3">
      <c r="B2674" s="5">
        <v>45566</v>
      </c>
      <c r="C2674" s="4" t="s">
        <v>29</v>
      </c>
      <c r="D2674" s="4" t="s">
        <v>27</v>
      </c>
      <c r="E2674" s="4" t="s">
        <v>20</v>
      </c>
      <c r="F2674" s="4" t="s">
        <v>19</v>
      </c>
      <c r="G2674" s="6">
        <v>58</v>
      </c>
      <c r="H2674" s="7">
        <v>146</v>
      </c>
      <c r="I2674" s="8">
        <v>0</v>
      </c>
      <c r="J2674" s="7">
        <v>7444.39</v>
      </c>
      <c r="K2674" s="7">
        <v>102.83</v>
      </c>
      <c r="L2674" s="7">
        <v>5964.14</v>
      </c>
      <c r="M2674" s="7">
        <v>226.88</v>
      </c>
    </row>
    <row r="2675" spans="2:13" x14ac:dyDescent="0.3">
      <c r="B2675" s="5">
        <v>45566</v>
      </c>
      <c r="C2675" s="4" t="s">
        <v>29</v>
      </c>
      <c r="D2675" s="4" t="s">
        <v>27</v>
      </c>
      <c r="E2675" s="4" t="s">
        <v>21</v>
      </c>
      <c r="F2675" s="4" t="s">
        <v>17</v>
      </c>
      <c r="G2675" s="6">
        <v>98</v>
      </c>
      <c r="H2675" s="7">
        <v>146</v>
      </c>
      <c r="I2675" s="8">
        <v>0</v>
      </c>
      <c r="J2675" s="7">
        <v>13565.31</v>
      </c>
      <c r="K2675" s="7">
        <v>102.62</v>
      </c>
      <c r="L2675" s="7">
        <v>10056.76</v>
      </c>
      <c r="M2675" s="7">
        <v>154.29</v>
      </c>
    </row>
    <row r="2676" spans="2:13" x14ac:dyDescent="0.3">
      <c r="B2676" s="5">
        <v>45566</v>
      </c>
      <c r="C2676" s="4" t="s">
        <v>29</v>
      </c>
      <c r="D2676" s="4" t="s">
        <v>27</v>
      </c>
      <c r="E2676" s="4" t="s">
        <v>21</v>
      </c>
      <c r="F2676" s="4" t="s">
        <v>18</v>
      </c>
      <c r="G2676" s="6">
        <v>35</v>
      </c>
      <c r="H2676" s="7">
        <v>146</v>
      </c>
      <c r="I2676" s="8">
        <v>0.01</v>
      </c>
      <c r="J2676" s="7">
        <v>4834.93</v>
      </c>
      <c r="K2676" s="7">
        <v>102.62</v>
      </c>
      <c r="L2676" s="7">
        <v>3591.7</v>
      </c>
      <c r="M2676" s="7">
        <v>120.07</v>
      </c>
    </row>
    <row r="2677" spans="2:13" x14ac:dyDescent="0.3">
      <c r="B2677" s="5">
        <v>45566</v>
      </c>
      <c r="C2677" s="4" t="s">
        <v>29</v>
      </c>
      <c r="D2677" s="4" t="s">
        <v>27</v>
      </c>
      <c r="E2677" s="4" t="s">
        <v>21</v>
      </c>
      <c r="F2677" s="4" t="s">
        <v>19</v>
      </c>
      <c r="G2677" s="6">
        <v>34</v>
      </c>
      <c r="H2677" s="7">
        <v>146</v>
      </c>
      <c r="I2677" s="8">
        <v>0</v>
      </c>
      <c r="J2677" s="7">
        <v>4706.37</v>
      </c>
      <c r="K2677" s="7">
        <v>103.03</v>
      </c>
      <c r="L2677" s="7">
        <v>3503.02</v>
      </c>
      <c r="M2677" s="7">
        <v>134.46</v>
      </c>
    </row>
    <row r="2678" spans="2:13" x14ac:dyDescent="0.3">
      <c r="B2678" s="5">
        <v>45566</v>
      </c>
      <c r="C2678" s="4" t="s">
        <v>29</v>
      </c>
      <c r="D2678" s="4" t="s">
        <v>27</v>
      </c>
      <c r="E2678" s="4" t="s">
        <v>22</v>
      </c>
      <c r="F2678" s="4" t="s">
        <v>17</v>
      </c>
      <c r="G2678" s="6">
        <v>42</v>
      </c>
      <c r="H2678" s="7">
        <v>146</v>
      </c>
      <c r="I2678" s="8">
        <v>0.01</v>
      </c>
      <c r="J2678" s="7">
        <v>6826.58</v>
      </c>
      <c r="K2678" s="7">
        <v>103.03</v>
      </c>
      <c r="L2678" s="7">
        <v>4327.26</v>
      </c>
      <c r="M2678" s="7">
        <v>435.65</v>
      </c>
    </row>
    <row r="2679" spans="2:13" x14ac:dyDescent="0.3">
      <c r="B2679" s="5">
        <v>45566</v>
      </c>
      <c r="C2679" s="4" t="s">
        <v>29</v>
      </c>
      <c r="D2679" s="4" t="s">
        <v>27</v>
      </c>
      <c r="E2679" s="4" t="s">
        <v>22</v>
      </c>
      <c r="F2679" s="4" t="s">
        <v>18</v>
      </c>
      <c r="G2679" s="6">
        <v>15</v>
      </c>
      <c r="H2679" s="7">
        <v>146</v>
      </c>
      <c r="I2679" s="8">
        <v>0.01</v>
      </c>
      <c r="J2679" s="7">
        <v>2447.86</v>
      </c>
      <c r="K2679" s="7">
        <v>103.24</v>
      </c>
      <c r="L2679" s="7">
        <v>1548.6</v>
      </c>
      <c r="M2679" s="7">
        <v>173.86</v>
      </c>
    </row>
    <row r="2680" spans="2:13" x14ac:dyDescent="0.3">
      <c r="B2680" s="5">
        <v>45566</v>
      </c>
      <c r="C2680" s="4" t="s">
        <v>29</v>
      </c>
      <c r="D2680" s="4" t="s">
        <v>27</v>
      </c>
      <c r="E2680" s="4" t="s">
        <v>22</v>
      </c>
      <c r="F2680" s="4" t="s">
        <v>19</v>
      </c>
      <c r="G2680" s="6">
        <v>16</v>
      </c>
      <c r="H2680" s="7">
        <v>146</v>
      </c>
      <c r="I2680" s="8">
        <v>0.01</v>
      </c>
      <c r="J2680" s="7">
        <v>2595.37</v>
      </c>
      <c r="K2680" s="7">
        <v>103.24</v>
      </c>
      <c r="L2680" s="7">
        <v>1651.84</v>
      </c>
      <c r="M2680" s="7">
        <v>203.36</v>
      </c>
    </row>
    <row r="2681" spans="2:13" x14ac:dyDescent="0.3">
      <c r="B2681" s="5">
        <v>45566</v>
      </c>
      <c r="C2681" s="4" t="s">
        <v>30</v>
      </c>
      <c r="D2681" s="4" t="s">
        <v>27</v>
      </c>
      <c r="E2681" s="4" t="s">
        <v>16</v>
      </c>
      <c r="F2681" s="4" t="s">
        <v>17</v>
      </c>
      <c r="G2681" s="6">
        <v>336</v>
      </c>
      <c r="H2681" s="7">
        <v>92</v>
      </c>
      <c r="I2681" s="8">
        <v>0.01</v>
      </c>
      <c r="J2681" s="7">
        <v>30757.439999999999</v>
      </c>
      <c r="K2681" s="7">
        <v>63.88</v>
      </c>
      <c r="L2681" s="7">
        <v>21463.68</v>
      </c>
      <c r="M2681" s="7">
        <v>522.54999999999995</v>
      </c>
    </row>
    <row r="2682" spans="2:13" x14ac:dyDescent="0.3">
      <c r="B2682" s="5">
        <v>45566</v>
      </c>
      <c r="C2682" s="4" t="s">
        <v>30</v>
      </c>
      <c r="D2682" s="4" t="s">
        <v>27</v>
      </c>
      <c r="E2682" s="4" t="s">
        <v>16</v>
      </c>
      <c r="F2682" s="4" t="s">
        <v>18</v>
      </c>
      <c r="G2682" s="6">
        <v>123</v>
      </c>
      <c r="H2682" s="7">
        <v>92</v>
      </c>
      <c r="I2682" s="8">
        <v>0.01</v>
      </c>
      <c r="J2682" s="7">
        <v>11180.57</v>
      </c>
      <c r="K2682" s="7">
        <v>63.88</v>
      </c>
      <c r="L2682" s="7">
        <v>7857.24</v>
      </c>
      <c r="M2682" s="7">
        <v>409</v>
      </c>
    </row>
    <row r="2683" spans="2:13" x14ac:dyDescent="0.3">
      <c r="B2683" s="5">
        <v>45566</v>
      </c>
      <c r="C2683" s="4" t="s">
        <v>30</v>
      </c>
      <c r="D2683" s="4" t="s">
        <v>27</v>
      </c>
      <c r="E2683" s="4" t="s">
        <v>16</v>
      </c>
      <c r="F2683" s="4" t="s">
        <v>19</v>
      </c>
      <c r="G2683" s="6">
        <v>129</v>
      </c>
      <c r="H2683" s="7">
        <v>92</v>
      </c>
      <c r="I2683" s="8">
        <v>0</v>
      </c>
      <c r="J2683" s="7">
        <v>11820.53</v>
      </c>
      <c r="K2683" s="7">
        <v>64.13</v>
      </c>
      <c r="L2683" s="7">
        <v>8272.77</v>
      </c>
      <c r="M2683" s="7">
        <v>498.07</v>
      </c>
    </row>
    <row r="2684" spans="2:13" x14ac:dyDescent="0.3">
      <c r="B2684" s="5">
        <v>45566</v>
      </c>
      <c r="C2684" s="4" t="s">
        <v>30</v>
      </c>
      <c r="D2684" s="4" t="s">
        <v>27</v>
      </c>
      <c r="E2684" s="4" t="s">
        <v>20</v>
      </c>
      <c r="F2684" s="4" t="s">
        <v>17</v>
      </c>
      <c r="G2684" s="6">
        <v>241</v>
      </c>
      <c r="H2684" s="7">
        <v>92</v>
      </c>
      <c r="I2684" s="8">
        <v>0.03</v>
      </c>
      <c r="J2684" s="7">
        <v>19002.97</v>
      </c>
      <c r="K2684" s="7">
        <v>63.81</v>
      </c>
      <c r="L2684" s="7">
        <v>15378.21</v>
      </c>
      <c r="M2684" s="7">
        <v>376.35</v>
      </c>
    </row>
    <row r="2685" spans="2:13" x14ac:dyDescent="0.3">
      <c r="B2685" s="5">
        <v>45566</v>
      </c>
      <c r="C2685" s="4" t="s">
        <v>30</v>
      </c>
      <c r="D2685" s="4" t="s">
        <v>27</v>
      </c>
      <c r="E2685" s="4" t="s">
        <v>20</v>
      </c>
      <c r="F2685" s="4" t="s">
        <v>18</v>
      </c>
      <c r="G2685" s="6">
        <v>83</v>
      </c>
      <c r="H2685" s="7">
        <v>92</v>
      </c>
      <c r="I2685" s="8">
        <v>0.01</v>
      </c>
      <c r="J2685" s="7">
        <v>6685.99</v>
      </c>
      <c r="K2685" s="7">
        <v>63.81</v>
      </c>
      <c r="L2685" s="7">
        <v>5296.23</v>
      </c>
      <c r="M2685" s="7">
        <v>275.43</v>
      </c>
    </row>
    <row r="2686" spans="2:13" x14ac:dyDescent="0.3">
      <c r="B2686" s="5">
        <v>45566</v>
      </c>
      <c r="C2686" s="4" t="s">
        <v>30</v>
      </c>
      <c r="D2686" s="4" t="s">
        <v>27</v>
      </c>
      <c r="E2686" s="4" t="s">
        <v>20</v>
      </c>
      <c r="F2686" s="4" t="s">
        <v>19</v>
      </c>
      <c r="G2686" s="6">
        <v>88</v>
      </c>
      <c r="H2686" s="7">
        <v>92</v>
      </c>
      <c r="I2686" s="8">
        <v>0.01</v>
      </c>
      <c r="J2686" s="7">
        <v>7045.93</v>
      </c>
      <c r="K2686" s="7">
        <v>63.75</v>
      </c>
      <c r="L2686" s="7">
        <v>5610</v>
      </c>
      <c r="M2686" s="7">
        <v>341.83</v>
      </c>
    </row>
    <row r="2687" spans="2:13" x14ac:dyDescent="0.3">
      <c r="B2687" s="5">
        <v>45566</v>
      </c>
      <c r="C2687" s="4" t="s">
        <v>30</v>
      </c>
      <c r="D2687" s="4" t="s">
        <v>27</v>
      </c>
      <c r="E2687" s="4" t="s">
        <v>21</v>
      </c>
      <c r="F2687" s="4" t="s">
        <v>17</v>
      </c>
      <c r="G2687" s="6">
        <v>139</v>
      </c>
      <c r="H2687" s="7">
        <v>92</v>
      </c>
      <c r="I2687" s="8">
        <v>0.01</v>
      </c>
      <c r="J2687" s="7">
        <v>12039.26</v>
      </c>
      <c r="K2687" s="7">
        <v>64.069999999999993</v>
      </c>
      <c r="L2687" s="7">
        <v>8905.73</v>
      </c>
      <c r="M2687" s="7">
        <v>229.07</v>
      </c>
    </row>
    <row r="2688" spans="2:13" x14ac:dyDescent="0.3">
      <c r="B2688" s="5">
        <v>45566</v>
      </c>
      <c r="C2688" s="4" t="s">
        <v>30</v>
      </c>
      <c r="D2688" s="4" t="s">
        <v>27</v>
      </c>
      <c r="E2688" s="4" t="s">
        <v>21</v>
      </c>
      <c r="F2688" s="4" t="s">
        <v>18</v>
      </c>
      <c r="G2688" s="6">
        <v>50</v>
      </c>
      <c r="H2688" s="7">
        <v>92</v>
      </c>
      <c r="I2688" s="8">
        <v>0.01</v>
      </c>
      <c r="J2688" s="7">
        <v>4308.99</v>
      </c>
      <c r="K2688" s="7">
        <v>64.069999999999993</v>
      </c>
      <c r="L2688" s="7">
        <v>3203.5</v>
      </c>
      <c r="M2688" s="7">
        <v>167.79</v>
      </c>
    </row>
    <row r="2689" spans="2:13" x14ac:dyDescent="0.3">
      <c r="B2689" s="5">
        <v>45566</v>
      </c>
      <c r="C2689" s="4" t="s">
        <v>30</v>
      </c>
      <c r="D2689" s="4" t="s">
        <v>27</v>
      </c>
      <c r="E2689" s="4" t="s">
        <v>21</v>
      </c>
      <c r="F2689" s="4" t="s">
        <v>19</v>
      </c>
      <c r="G2689" s="6">
        <v>53</v>
      </c>
      <c r="H2689" s="7">
        <v>92</v>
      </c>
      <c r="I2689" s="8">
        <v>0</v>
      </c>
      <c r="J2689" s="7">
        <v>4599.83</v>
      </c>
      <c r="K2689" s="7">
        <v>63.88</v>
      </c>
      <c r="L2689" s="7">
        <v>3385.64</v>
      </c>
      <c r="M2689" s="7">
        <v>208.77</v>
      </c>
    </row>
    <row r="2690" spans="2:13" x14ac:dyDescent="0.3">
      <c r="B2690" s="5">
        <v>45566</v>
      </c>
      <c r="C2690" s="4" t="s">
        <v>30</v>
      </c>
      <c r="D2690" s="4" t="s">
        <v>27</v>
      </c>
      <c r="E2690" s="4" t="s">
        <v>22</v>
      </c>
      <c r="F2690" s="4" t="s">
        <v>17</v>
      </c>
      <c r="G2690" s="6">
        <v>62</v>
      </c>
      <c r="H2690" s="7">
        <v>92</v>
      </c>
      <c r="I2690" s="8">
        <v>0.01</v>
      </c>
      <c r="J2690" s="7">
        <v>6311.74</v>
      </c>
      <c r="K2690" s="7">
        <v>64.13</v>
      </c>
      <c r="L2690" s="7">
        <v>3976.06</v>
      </c>
      <c r="M2690" s="7">
        <v>644.99</v>
      </c>
    </row>
    <row r="2691" spans="2:13" x14ac:dyDescent="0.3">
      <c r="B2691" s="5">
        <v>45566</v>
      </c>
      <c r="C2691" s="4" t="s">
        <v>30</v>
      </c>
      <c r="D2691" s="4" t="s">
        <v>27</v>
      </c>
      <c r="E2691" s="4" t="s">
        <v>22</v>
      </c>
      <c r="F2691" s="4" t="s">
        <v>18</v>
      </c>
      <c r="G2691" s="6">
        <v>22</v>
      </c>
      <c r="H2691" s="7">
        <v>92</v>
      </c>
      <c r="I2691" s="8">
        <v>0</v>
      </c>
      <c r="J2691" s="7">
        <v>2253.3000000000002</v>
      </c>
      <c r="K2691" s="7">
        <v>64</v>
      </c>
      <c r="L2691" s="7">
        <v>1408</v>
      </c>
      <c r="M2691" s="7">
        <v>266.51</v>
      </c>
    </row>
    <row r="2692" spans="2:13" x14ac:dyDescent="0.3">
      <c r="B2692" s="5">
        <v>45566</v>
      </c>
      <c r="C2692" s="4" t="s">
        <v>30</v>
      </c>
      <c r="D2692" s="4" t="s">
        <v>27</v>
      </c>
      <c r="E2692" s="4" t="s">
        <v>22</v>
      </c>
      <c r="F2692" s="4" t="s">
        <v>19</v>
      </c>
      <c r="G2692" s="6">
        <v>22</v>
      </c>
      <c r="H2692" s="7">
        <v>92</v>
      </c>
      <c r="I2692" s="8">
        <v>0</v>
      </c>
      <c r="J2692" s="7">
        <v>2269.14</v>
      </c>
      <c r="K2692" s="7">
        <v>64.13</v>
      </c>
      <c r="L2692" s="7">
        <v>1410.86</v>
      </c>
      <c r="M2692" s="7">
        <v>269.8</v>
      </c>
    </row>
    <row r="2693" spans="2:13" x14ac:dyDescent="0.3">
      <c r="B2693" s="5">
        <v>45566</v>
      </c>
      <c r="C2693" s="4" t="s">
        <v>31</v>
      </c>
      <c r="D2693" s="4" t="s">
        <v>32</v>
      </c>
      <c r="E2693" s="4" t="s">
        <v>16</v>
      </c>
      <c r="F2693" s="4" t="s">
        <v>17</v>
      </c>
      <c r="G2693" s="6">
        <v>626</v>
      </c>
      <c r="H2693" s="7">
        <v>78</v>
      </c>
      <c r="I2693" s="8">
        <v>0</v>
      </c>
      <c r="J2693" s="7">
        <v>48632.69</v>
      </c>
      <c r="K2693" s="7">
        <v>56.38</v>
      </c>
      <c r="L2693" s="7">
        <v>35293.879999999997</v>
      </c>
      <c r="M2693" s="7">
        <v>1022.63</v>
      </c>
    </row>
    <row r="2694" spans="2:13" x14ac:dyDescent="0.3">
      <c r="B2694" s="5">
        <v>45566</v>
      </c>
      <c r="C2694" s="4" t="s">
        <v>31</v>
      </c>
      <c r="D2694" s="4" t="s">
        <v>32</v>
      </c>
      <c r="E2694" s="4" t="s">
        <v>16</v>
      </c>
      <c r="F2694" s="4" t="s">
        <v>18</v>
      </c>
      <c r="G2694" s="6">
        <v>227</v>
      </c>
      <c r="H2694" s="7">
        <v>78</v>
      </c>
      <c r="I2694" s="8">
        <v>0.01</v>
      </c>
      <c r="J2694" s="7">
        <v>17564.349999999999</v>
      </c>
      <c r="K2694" s="7">
        <v>56.49</v>
      </c>
      <c r="L2694" s="7">
        <v>12823.23</v>
      </c>
      <c r="M2694" s="7">
        <v>778.75</v>
      </c>
    </row>
    <row r="2695" spans="2:13" x14ac:dyDescent="0.3">
      <c r="B2695" s="5">
        <v>45566</v>
      </c>
      <c r="C2695" s="4" t="s">
        <v>31</v>
      </c>
      <c r="D2695" s="4" t="s">
        <v>32</v>
      </c>
      <c r="E2695" s="4" t="s">
        <v>16</v>
      </c>
      <c r="F2695" s="4" t="s">
        <v>19</v>
      </c>
      <c r="G2695" s="6">
        <v>226</v>
      </c>
      <c r="H2695" s="7">
        <v>78</v>
      </c>
      <c r="I2695" s="8">
        <v>0.01</v>
      </c>
      <c r="J2695" s="7">
        <v>17398.84</v>
      </c>
      <c r="K2695" s="7">
        <v>56.44</v>
      </c>
      <c r="L2695" s="7">
        <v>12755.44</v>
      </c>
      <c r="M2695" s="7">
        <v>878.76</v>
      </c>
    </row>
    <row r="2696" spans="2:13" x14ac:dyDescent="0.3">
      <c r="B2696" s="5">
        <v>45566</v>
      </c>
      <c r="C2696" s="4" t="s">
        <v>31</v>
      </c>
      <c r="D2696" s="4" t="s">
        <v>32</v>
      </c>
      <c r="E2696" s="4" t="s">
        <v>20</v>
      </c>
      <c r="F2696" s="4" t="s">
        <v>17</v>
      </c>
      <c r="G2696" s="6">
        <v>423</v>
      </c>
      <c r="H2696" s="7">
        <v>78</v>
      </c>
      <c r="I2696" s="8">
        <v>0.01</v>
      </c>
      <c r="J2696" s="7">
        <v>28801.48</v>
      </c>
      <c r="K2696" s="7">
        <v>56.72</v>
      </c>
      <c r="L2696" s="7">
        <v>23992.560000000001</v>
      </c>
      <c r="M2696" s="7">
        <v>686.95</v>
      </c>
    </row>
    <row r="2697" spans="2:13" x14ac:dyDescent="0.3">
      <c r="B2697" s="5">
        <v>45566</v>
      </c>
      <c r="C2697" s="4" t="s">
        <v>31</v>
      </c>
      <c r="D2697" s="4" t="s">
        <v>32</v>
      </c>
      <c r="E2697" s="4" t="s">
        <v>20</v>
      </c>
      <c r="F2697" s="4" t="s">
        <v>18</v>
      </c>
      <c r="G2697" s="6">
        <v>148</v>
      </c>
      <c r="H2697" s="7">
        <v>78</v>
      </c>
      <c r="I2697" s="8">
        <v>0.04</v>
      </c>
      <c r="J2697" s="7">
        <v>9772.69</v>
      </c>
      <c r="K2697" s="7">
        <v>56.72</v>
      </c>
      <c r="L2697" s="7">
        <v>8394.56</v>
      </c>
      <c r="M2697" s="7">
        <v>513.77</v>
      </c>
    </row>
    <row r="2698" spans="2:13" x14ac:dyDescent="0.3">
      <c r="B2698" s="5">
        <v>45566</v>
      </c>
      <c r="C2698" s="4" t="s">
        <v>31</v>
      </c>
      <c r="D2698" s="4" t="s">
        <v>32</v>
      </c>
      <c r="E2698" s="4" t="s">
        <v>20</v>
      </c>
      <c r="F2698" s="4" t="s">
        <v>19</v>
      </c>
      <c r="G2698" s="6">
        <v>149</v>
      </c>
      <c r="H2698" s="7">
        <v>78</v>
      </c>
      <c r="I2698" s="8">
        <v>0.02</v>
      </c>
      <c r="J2698" s="7">
        <v>10053.49</v>
      </c>
      <c r="K2698" s="7">
        <v>56.66</v>
      </c>
      <c r="L2698" s="7">
        <v>8442.34</v>
      </c>
      <c r="M2698" s="7">
        <v>580.52</v>
      </c>
    </row>
    <row r="2699" spans="2:13" x14ac:dyDescent="0.3">
      <c r="B2699" s="5">
        <v>45566</v>
      </c>
      <c r="C2699" s="4" t="s">
        <v>31</v>
      </c>
      <c r="D2699" s="4" t="s">
        <v>32</v>
      </c>
      <c r="E2699" s="4" t="s">
        <v>21</v>
      </c>
      <c r="F2699" s="4" t="s">
        <v>17</v>
      </c>
      <c r="G2699" s="6">
        <v>262</v>
      </c>
      <c r="H2699" s="7">
        <v>78</v>
      </c>
      <c r="I2699" s="8">
        <v>0.01</v>
      </c>
      <c r="J2699" s="7">
        <v>19142.400000000001</v>
      </c>
      <c r="K2699" s="7">
        <v>56.55</v>
      </c>
      <c r="L2699" s="7">
        <v>14816.1</v>
      </c>
      <c r="M2699" s="7">
        <v>430.94</v>
      </c>
    </row>
    <row r="2700" spans="2:13" x14ac:dyDescent="0.3">
      <c r="B2700" s="5">
        <v>45566</v>
      </c>
      <c r="C2700" s="4" t="s">
        <v>31</v>
      </c>
      <c r="D2700" s="4" t="s">
        <v>32</v>
      </c>
      <c r="E2700" s="4" t="s">
        <v>21</v>
      </c>
      <c r="F2700" s="4" t="s">
        <v>18</v>
      </c>
      <c r="G2700" s="6">
        <v>89</v>
      </c>
      <c r="H2700" s="7">
        <v>78</v>
      </c>
      <c r="I2700" s="8">
        <v>0.01</v>
      </c>
      <c r="J2700" s="7">
        <v>6529.09</v>
      </c>
      <c r="K2700" s="7">
        <v>56.38</v>
      </c>
      <c r="L2700" s="7">
        <v>5017.82</v>
      </c>
      <c r="M2700" s="7">
        <v>298.97000000000003</v>
      </c>
    </row>
    <row r="2701" spans="2:13" x14ac:dyDescent="0.3">
      <c r="B2701" s="5">
        <v>45566</v>
      </c>
      <c r="C2701" s="4" t="s">
        <v>31</v>
      </c>
      <c r="D2701" s="4" t="s">
        <v>32</v>
      </c>
      <c r="E2701" s="4" t="s">
        <v>21</v>
      </c>
      <c r="F2701" s="4" t="s">
        <v>19</v>
      </c>
      <c r="G2701" s="6">
        <v>94</v>
      </c>
      <c r="H2701" s="7">
        <v>78</v>
      </c>
      <c r="I2701" s="8">
        <v>0.01</v>
      </c>
      <c r="J2701" s="7">
        <v>6847.2</v>
      </c>
      <c r="K2701" s="7">
        <v>56.44</v>
      </c>
      <c r="L2701" s="7">
        <v>5305.36</v>
      </c>
      <c r="M2701" s="7">
        <v>371.37</v>
      </c>
    </row>
    <row r="2702" spans="2:13" x14ac:dyDescent="0.3">
      <c r="B2702" s="5">
        <v>45566</v>
      </c>
      <c r="C2702" s="4" t="s">
        <v>31</v>
      </c>
      <c r="D2702" s="4" t="s">
        <v>32</v>
      </c>
      <c r="E2702" s="4" t="s">
        <v>22</v>
      </c>
      <c r="F2702" s="4" t="s">
        <v>17</v>
      </c>
      <c r="G2702" s="6">
        <v>109</v>
      </c>
      <c r="H2702" s="7">
        <v>78</v>
      </c>
      <c r="I2702" s="8">
        <v>0</v>
      </c>
      <c r="J2702" s="7">
        <v>9474.69</v>
      </c>
      <c r="K2702" s="7">
        <v>56.38</v>
      </c>
      <c r="L2702" s="7">
        <v>6145.42</v>
      </c>
      <c r="M2702" s="7">
        <v>1110.81</v>
      </c>
    </row>
    <row r="2703" spans="2:13" x14ac:dyDescent="0.3">
      <c r="B2703" s="5">
        <v>45566</v>
      </c>
      <c r="C2703" s="4" t="s">
        <v>31</v>
      </c>
      <c r="D2703" s="4" t="s">
        <v>32</v>
      </c>
      <c r="E2703" s="4" t="s">
        <v>22</v>
      </c>
      <c r="F2703" s="4" t="s">
        <v>18</v>
      </c>
      <c r="G2703" s="6">
        <v>42</v>
      </c>
      <c r="H2703" s="7">
        <v>78</v>
      </c>
      <c r="I2703" s="8">
        <v>0</v>
      </c>
      <c r="J2703" s="7">
        <v>3665.44</v>
      </c>
      <c r="K2703" s="7">
        <v>56.49</v>
      </c>
      <c r="L2703" s="7">
        <v>2372.58</v>
      </c>
      <c r="M2703" s="7">
        <v>496.3</v>
      </c>
    </row>
    <row r="2704" spans="2:13" x14ac:dyDescent="0.3">
      <c r="B2704" s="5">
        <v>45566</v>
      </c>
      <c r="C2704" s="4" t="s">
        <v>31</v>
      </c>
      <c r="D2704" s="4" t="s">
        <v>32</v>
      </c>
      <c r="E2704" s="4" t="s">
        <v>22</v>
      </c>
      <c r="F2704" s="4" t="s">
        <v>19</v>
      </c>
      <c r="G2704" s="6">
        <v>42</v>
      </c>
      <c r="H2704" s="7">
        <v>78</v>
      </c>
      <c r="I2704" s="8">
        <v>0</v>
      </c>
      <c r="J2704" s="7">
        <v>3647.13</v>
      </c>
      <c r="K2704" s="7">
        <v>56.55</v>
      </c>
      <c r="L2704" s="7">
        <v>2375.1</v>
      </c>
      <c r="M2704" s="7">
        <v>517.15</v>
      </c>
    </row>
    <row r="2705" spans="2:13" x14ac:dyDescent="0.3">
      <c r="B2705" s="5">
        <v>45566</v>
      </c>
      <c r="C2705" s="4" t="s">
        <v>33</v>
      </c>
      <c r="D2705" s="4" t="s">
        <v>32</v>
      </c>
      <c r="E2705" s="4" t="s">
        <v>16</v>
      </c>
      <c r="F2705" s="4" t="s">
        <v>17</v>
      </c>
      <c r="G2705" s="6">
        <v>541</v>
      </c>
      <c r="H2705" s="7">
        <v>124</v>
      </c>
      <c r="I2705" s="8">
        <v>0.01</v>
      </c>
      <c r="J2705" s="7">
        <v>65947.06</v>
      </c>
      <c r="K2705" s="7">
        <v>89.01</v>
      </c>
      <c r="L2705" s="7">
        <v>48154.41</v>
      </c>
      <c r="M2705" s="7">
        <v>875.99</v>
      </c>
    </row>
    <row r="2706" spans="2:13" x14ac:dyDescent="0.3">
      <c r="B2706" s="5">
        <v>45566</v>
      </c>
      <c r="C2706" s="4" t="s">
        <v>33</v>
      </c>
      <c r="D2706" s="4" t="s">
        <v>32</v>
      </c>
      <c r="E2706" s="4" t="s">
        <v>16</v>
      </c>
      <c r="F2706" s="4" t="s">
        <v>18</v>
      </c>
      <c r="G2706" s="6">
        <v>199</v>
      </c>
      <c r="H2706" s="7">
        <v>124</v>
      </c>
      <c r="I2706" s="8">
        <v>0.01</v>
      </c>
      <c r="J2706" s="7">
        <v>24379.200000000001</v>
      </c>
      <c r="K2706" s="7">
        <v>89.28</v>
      </c>
      <c r="L2706" s="7">
        <v>17766.72</v>
      </c>
      <c r="M2706" s="7">
        <v>675.25</v>
      </c>
    </row>
    <row r="2707" spans="2:13" x14ac:dyDescent="0.3">
      <c r="B2707" s="5">
        <v>45566</v>
      </c>
      <c r="C2707" s="4" t="s">
        <v>33</v>
      </c>
      <c r="D2707" s="4" t="s">
        <v>32</v>
      </c>
      <c r="E2707" s="4" t="s">
        <v>16</v>
      </c>
      <c r="F2707" s="4" t="s">
        <v>19</v>
      </c>
      <c r="G2707" s="6">
        <v>199</v>
      </c>
      <c r="H2707" s="7">
        <v>124</v>
      </c>
      <c r="I2707" s="8">
        <v>0</v>
      </c>
      <c r="J2707" s="7">
        <v>24676</v>
      </c>
      <c r="K2707" s="7">
        <v>89.55</v>
      </c>
      <c r="L2707" s="7">
        <v>17820.45</v>
      </c>
      <c r="M2707" s="7">
        <v>754.37</v>
      </c>
    </row>
    <row r="2708" spans="2:13" x14ac:dyDescent="0.3">
      <c r="B2708" s="5">
        <v>45566</v>
      </c>
      <c r="C2708" s="4" t="s">
        <v>33</v>
      </c>
      <c r="D2708" s="4" t="s">
        <v>32</v>
      </c>
      <c r="E2708" s="4" t="s">
        <v>20</v>
      </c>
      <c r="F2708" s="4" t="s">
        <v>17</v>
      </c>
      <c r="G2708" s="6">
        <v>371</v>
      </c>
      <c r="H2708" s="7">
        <v>124</v>
      </c>
      <c r="I2708" s="8">
        <v>0.02</v>
      </c>
      <c r="J2708" s="7">
        <v>39673</v>
      </c>
      <c r="K2708" s="7">
        <v>89.55</v>
      </c>
      <c r="L2708" s="7">
        <v>33223.050000000003</v>
      </c>
      <c r="M2708" s="7">
        <v>590.04</v>
      </c>
    </row>
    <row r="2709" spans="2:13" x14ac:dyDescent="0.3">
      <c r="B2709" s="5">
        <v>45566</v>
      </c>
      <c r="C2709" s="4" t="s">
        <v>33</v>
      </c>
      <c r="D2709" s="4" t="s">
        <v>32</v>
      </c>
      <c r="E2709" s="4" t="s">
        <v>20</v>
      </c>
      <c r="F2709" s="4" t="s">
        <v>18</v>
      </c>
      <c r="G2709" s="6">
        <v>128</v>
      </c>
      <c r="H2709" s="7">
        <v>124</v>
      </c>
      <c r="I2709" s="8">
        <v>0.03</v>
      </c>
      <c r="J2709" s="7">
        <v>13618.18</v>
      </c>
      <c r="K2709" s="7">
        <v>89.46</v>
      </c>
      <c r="L2709" s="7">
        <v>11450.88</v>
      </c>
      <c r="M2709" s="7">
        <v>435.2</v>
      </c>
    </row>
    <row r="2710" spans="2:13" x14ac:dyDescent="0.3">
      <c r="B2710" s="5">
        <v>45566</v>
      </c>
      <c r="C2710" s="4" t="s">
        <v>33</v>
      </c>
      <c r="D2710" s="4" t="s">
        <v>32</v>
      </c>
      <c r="E2710" s="4" t="s">
        <v>20</v>
      </c>
      <c r="F2710" s="4" t="s">
        <v>19</v>
      </c>
      <c r="G2710" s="6">
        <v>134</v>
      </c>
      <c r="H2710" s="7">
        <v>124</v>
      </c>
      <c r="I2710" s="8">
        <v>0.03</v>
      </c>
      <c r="J2710" s="7">
        <v>14097.13</v>
      </c>
      <c r="K2710" s="7">
        <v>89.19</v>
      </c>
      <c r="L2710" s="7">
        <v>11951.46</v>
      </c>
      <c r="M2710" s="7">
        <v>508.49</v>
      </c>
    </row>
    <row r="2711" spans="2:13" x14ac:dyDescent="0.3">
      <c r="B2711" s="5">
        <v>45566</v>
      </c>
      <c r="C2711" s="4" t="s">
        <v>33</v>
      </c>
      <c r="D2711" s="4" t="s">
        <v>32</v>
      </c>
      <c r="E2711" s="4" t="s">
        <v>21</v>
      </c>
      <c r="F2711" s="4" t="s">
        <v>17</v>
      </c>
      <c r="G2711" s="6">
        <v>220</v>
      </c>
      <c r="H2711" s="7">
        <v>124</v>
      </c>
      <c r="I2711" s="8">
        <v>0</v>
      </c>
      <c r="J2711" s="7">
        <v>25864.17</v>
      </c>
      <c r="K2711" s="7">
        <v>89.55</v>
      </c>
      <c r="L2711" s="7">
        <v>19701</v>
      </c>
      <c r="M2711" s="7">
        <v>346.02</v>
      </c>
    </row>
    <row r="2712" spans="2:13" x14ac:dyDescent="0.3">
      <c r="B2712" s="5">
        <v>45566</v>
      </c>
      <c r="C2712" s="4" t="s">
        <v>33</v>
      </c>
      <c r="D2712" s="4" t="s">
        <v>32</v>
      </c>
      <c r="E2712" s="4" t="s">
        <v>21</v>
      </c>
      <c r="F2712" s="4" t="s">
        <v>18</v>
      </c>
      <c r="G2712" s="6">
        <v>82</v>
      </c>
      <c r="H2712" s="7">
        <v>124</v>
      </c>
      <c r="I2712" s="8">
        <v>0.01</v>
      </c>
      <c r="J2712" s="7">
        <v>9610.9500000000007</v>
      </c>
      <c r="K2712" s="7">
        <v>89.19</v>
      </c>
      <c r="L2712" s="7">
        <v>7313.58</v>
      </c>
      <c r="M2712" s="7">
        <v>277.95999999999998</v>
      </c>
    </row>
    <row r="2713" spans="2:13" x14ac:dyDescent="0.3">
      <c r="B2713" s="5">
        <v>45566</v>
      </c>
      <c r="C2713" s="4" t="s">
        <v>33</v>
      </c>
      <c r="D2713" s="4" t="s">
        <v>32</v>
      </c>
      <c r="E2713" s="4" t="s">
        <v>21</v>
      </c>
      <c r="F2713" s="4" t="s">
        <v>19</v>
      </c>
      <c r="G2713" s="6">
        <v>82</v>
      </c>
      <c r="H2713" s="7">
        <v>124</v>
      </c>
      <c r="I2713" s="8">
        <v>0</v>
      </c>
      <c r="J2713" s="7">
        <v>9649.8799999999992</v>
      </c>
      <c r="K2713" s="7">
        <v>89.28</v>
      </c>
      <c r="L2713" s="7">
        <v>7320.96</v>
      </c>
      <c r="M2713" s="7">
        <v>327.16000000000003</v>
      </c>
    </row>
    <row r="2714" spans="2:13" x14ac:dyDescent="0.3">
      <c r="B2714" s="5">
        <v>45566</v>
      </c>
      <c r="C2714" s="4" t="s">
        <v>33</v>
      </c>
      <c r="D2714" s="4" t="s">
        <v>32</v>
      </c>
      <c r="E2714" s="4" t="s">
        <v>22</v>
      </c>
      <c r="F2714" s="4" t="s">
        <v>17</v>
      </c>
      <c r="G2714" s="6">
        <v>103</v>
      </c>
      <c r="H2714" s="7">
        <v>124</v>
      </c>
      <c r="I2714" s="8">
        <v>0.01</v>
      </c>
      <c r="J2714" s="7">
        <v>14176.18</v>
      </c>
      <c r="K2714" s="7">
        <v>89.01</v>
      </c>
      <c r="L2714" s="7">
        <v>9168.0300000000007</v>
      </c>
      <c r="M2714" s="7">
        <v>1009.09</v>
      </c>
    </row>
    <row r="2715" spans="2:13" x14ac:dyDescent="0.3">
      <c r="B2715" s="5">
        <v>45566</v>
      </c>
      <c r="C2715" s="4" t="s">
        <v>33</v>
      </c>
      <c r="D2715" s="4" t="s">
        <v>32</v>
      </c>
      <c r="E2715" s="4" t="s">
        <v>22</v>
      </c>
      <c r="F2715" s="4" t="s">
        <v>18</v>
      </c>
      <c r="G2715" s="6">
        <v>35</v>
      </c>
      <c r="H2715" s="7">
        <v>124</v>
      </c>
      <c r="I2715" s="8">
        <v>0.01</v>
      </c>
      <c r="J2715" s="7">
        <v>4816.88</v>
      </c>
      <c r="K2715" s="7">
        <v>89.19</v>
      </c>
      <c r="L2715" s="7">
        <v>3121.65</v>
      </c>
      <c r="M2715" s="7">
        <v>420.25</v>
      </c>
    </row>
    <row r="2716" spans="2:13" x14ac:dyDescent="0.3">
      <c r="B2716" s="5">
        <v>45566</v>
      </c>
      <c r="C2716" s="4" t="s">
        <v>33</v>
      </c>
      <c r="D2716" s="4" t="s">
        <v>32</v>
      </c>
      <c r="E2716" s="4" t="s">
        <v>22</v>
      </c>
      <c r="F2716" s="4" t="s">
        <v>19</v>
      </c>
      <c r="G2716" s="6">
        <v>36</v>
      </c>
      <c r="H2716" s="7">
        <v>124</v>
      </c>
      <c r="I2716" s="8">
        <v>0.01</v>
      </c>
      <c r="J2716" s="7">
        <v>4974.5</v>
      </c>
      <c r="K2716" s="7">
        <v>89.28</v>
      </c>
      <c r="L2716" s="7">
        <v>3214.08</v>
      </c>
      <c r="M2716" s="7">
        <v>458.9</v>
      </c>
    </row>
    <row r="2717" spans="2:13" x14ac:dyDescent="0.3">
      <c r="B2717" s="5">
        <v>45566</v>
      </c>
      <c r="C2717" s="4" t="s">
        <v>34</v>
      </c>
      <c r="D2717" s="4" t="s">
        <v>32</v>
      </c>
      <c r="E2717" s="4" t="s">
        <v>16</v>
      </c>
      <c r="F2717" s="4" t="s">
        <v>17</v>
      </c>
      <c r="G2717" s="6">
        <v>456</v>
      </c>
      <c r="H2717" s="7">
        <v>96</v>
      </c>
      <c r="I2717" s="8">
        <v>0.01</v>
      </c>
      <c r="J2717" s="7">
        <v>43382.02</v>
      </c>
      <c r="K2717" s="7">
        <v>68.709999999999994</v>
      </c>
      <c r="L2717" s="7">
        <v>31331.759999999998</v>
      </c>
      <c r="M2717" s="7">
        <v>745.65</v>
      </c>
    </row>
    <row r="2718" spans="2:13" x14ac:dyDescent="0.3">
      <c r="B2718" s="5">
        <v>45566</v>
      </c>
      <c r="C2718" s="4" t="s">
        <v>34</v>
      </c>
      <c r="D2718" s="4" t="s">
        <v>32</v>
      </c>
      <c r="E2718" s="4" t="s">
        <v>16</v>
      </c>
      <c r="F2718" s="4" t="s">
        <v>18</v>
      </c>
      <c r="G2718" s="6">
        <v>154</v>
      </c>
      <c r="H2718" s="7">
        <v>96</v>
      </c>
      <c r="I2718" s="8">
        <v>0.01</v>
      </c>
      <c r="J2718" s="7">
        <v>14724.39</v>
      </c>
      <c r="K2718" s="7">
        <v>68.709999999999994</v>
      </c>
      <c r="L2718" s="7">
        <v>10581.34</v>
      </c>
      <c r="M2718" s="7">
        <v>511.03</v>
      </c>
    </row>
    <row r="2719" spans="2:13" x14ac:dyDescent="0.3">
      <c r="B2719" s="5">
        <v>45566</v>
      </c>
      <c r="C2719" s="4" t="s">
        <v>34</v>
      </c>
      <c r="D2719" s="4" t="s">
        <v>32</v>
      </c>
      <c r="E2719" s="4" t="s">
        <v>16</v>
      </c>
      <c r="F2719" s="4" t="s">
        <v>19</v>
      </c>
      <c r="G2719" s="6">
        <v>159</v>
      </c>
      <c r="H2719" s="7">
        <v>96</v>
      </c>
      <c r="I2719" s="8">
        <v>0</v>
      </c>
      <c r="J2719" s="7">
        <v>15264</v>
      </c>
      <c r="K2719" s="7">
        <v>68.430000000000007</v>
      </c>
      <c r="L2719" s="7">
        <v>10880.37</v>
      </c>
      <c r="M2719" s="7">
        <v>617</v>
      </c>
    </row>
    <row r="2720" spans="2:13" x14ac:dyDescent="0.3">
      <c r="B2720" s="5">
        <v>45566</v>
      </c>
      <c r="C2720" s="4" t="s">
        <v>34</v>
      </c>
      <c r="D2720" s="4" t="s">
        <v>32</v>
      </c>
      <c r="E2720" s="4" t="s">
        <v>20</v>
      </c>
      <c r="F2720" s="4" t="s">
        <v>17</v>
      </c>
      <c r="G2720" s="6">
        <v>304</v>
      </c>
      <c r="H2720" s="7">
        <v>96</v>
      </c>
      <c r="I2720" s="8">
        <v>0.03</v>
      </c>
      <c r="J2720" s="7">
        <v>24985.32</v>
      </c>
      <c r="K2720" s="7">
        <v>68.709999999999994</v>
      </c>
      <c r="L2720" s="7">
        <v>20887.84</v>
      </c>
      <c r="M2720" s="7">
        <v>477.16</v>
      </c>
    </row>
    <row r="2721" spans="2:13" x14ac:dyDescent="0.3">
      <c r="B2721" s="5">
        <v>45566</v>
      </c>
      <c r="C2721" s="4" t="s">
        <v>34</v>
      </c>
      <c r="D2721" s="4" t="s">
        <v>32</v>
      </c>
      <c r="E2721" s="4" t="s">
        <v>20</v>
      </c>
      <c r="F2721" s="4" t="s">
        <v>18</v>
      </c>
      <c r="G2721" s="6">
        <v>113</v>
      </c>
      <c r="H2721" s="7">
        <v>96</v>
      </c>
      <c r="I2721" s="8">
        <v>0.03</v>
      </c>
      <c r="J2721" s="7">
        <v>9268.14</v>
      </c>
      <c r="K2721" s="7">
        <v>68.430000000000007</v>
      </c>
      <c r="L2721" s="7">
        <v>7732.59</v>
      </c>
      <c r="M2721" s="7">
        <v>393.8</v>
      </c>
    </row>
    <row r="2722" spans="2:13" x14ac:dyDescent="0.3">
      <c r="B2722" s="5">
        <v>45566</v>
      </c>
      <c r="C2722" s="4" t="s">
        <v>34</v>
      </c>
      <c r="D2722" s="4" t="s">
        <v>32</v>
      </c>
      <c r="E2722" s="4" t="s">
        <v>20</v>
      </c>
      <c r="F2722" s="4" t="s">
        <v>19</v>
      </c>
      <c r="G2722" s="6">
        <v>111</v>
      </c>
      <c r="H2722" s="7">
        <v>96</v>
      </c>
      <c r="I2722" s="8">
        <v>0.04</v>
      </c>
      <c r="J2722" s="7">
        <v>9066.82</v>
      </c>
      <c r="K2722" s="7">
        <v>68.849999999999994</v>
      </c>
      <c r="L2722" s="7">
        <v>7642.35</v>
      </c>
      <c r="M2722" s="7">
        <v>438.96</v>
      </c>
    </row>
    <row r="2723" spans="2:13" x14ac:dyDescent="0.3">
      <c r="B2723" s="5">
        <v>45566</v>
      </c>
      <c r="C2723" s="4" t="s">
        <v>34</v>
      </c>
      <c r="D2723" s="4" t="s">
        <v>32</v>
      </c>
      <c r="E2723" s="4" t="s">
        <v>21</v>
      </c>
      <c r="F2723" s="4" t="s">
        <v>17</v>
      </c>
      <c r="G2723" s="6">
        <v>183</v>
      </c>
      <c r="H2723" s="7">
        <v>96</v>
      </c>
      <c r="I2723" s="8">
        <v>0</v>
      </c>
      <c r="J2723" s="7">
        <v>16572.97</v>
      </c>
      <c r="K2723" s="7">
        <v>68.709999999999994</v>
      </c>
      <c r="L2723" s="7">
        <v>12573.93</v>
      </c>
      <c r="M2723" s="7">
        <v>294.26</v>
      </c>
    </row>
    <row r="2724" spans="2:13" x14ac:dyDescent="0.3">
      <c r="B2724" s="5">
        <v>45566</v>
      </c>
      <c r="C2724" s="4" t="s">
        <v>34</v>
      </c>
      <c r="D2724" s="4" t="s">
        <v>32</v>
      </c>
      <c r="E2724" s="4" t="s">
        <v>21</v>
      </c>
      <c r="F2724" s="4" t="s">
        <v>18</v>
      </c>
      <c r="G2724" s="6">
        <v>65</v>
      </c>
      <c r="H2724" s="7">
        <v>96</v>
      </c>
      <c r="I2724" s="8">
        <v>0.01</v>
      </c>
      <c r="J2724" s="7">
        <v>5880.65</v>
      </c>
      <c r="K2724" s="7">
        <v>68.430000000000007</v>
      </c>
      <c r="L2724" s="7">
        <v>4447.95</v>
      </c>
      <c r="M2724" s="7">
        <v>224.31</v>
      </c>
    </row>
    <row r="2725" spans="2:13" x14ac:dyDescent="0.3">
      <c r="B2725" s="5">
        <v>45566</v>
      </c>
      <c r="C2725" s="4" t="s">
        <v>34</v>
      </c>
      <c r="D2725" s="4" t="s">
        <v>32</v>
      </c>
      <c r="E2725" s="4" t="s">
        <v>21</v>
      </c>
      <c r="F2725" s="4" t="s">
        <v>19</v>
      </c>
      <c r="G2725" s="6">
        <v>66</v>
      </c>
      <c r="H2725" s="7">
        <v>96</v>
      </c>
      <c r="I2725" s="8">
        <v>0</v>
      </c>
      <c r="J2725" s="7">
        <v>6007.16</v>
      </c>
      <c r="K2725" s="7">
        <v>68.78</v>
      </c>
      <c r="L2725" s="7">
        <v>4539.4799999999996</v>
      </c>
      <c r="M2725" s="7">
        <v>261</v>
      </c>
    </row>
    <row r="2726" spans="2:13" x14ac:dyDescent="0.3">
      <c r="B2726" s="5">
        <v>45566</v>
      </c>
      <c r="C2726" s="4" t="s">
        <v>34</v>
      </c>
      <c r="D2726" s="4" t="s">
        <v>32</v>
      </c>
      <c r="E2726" s="4" t="s">
        <v>22</v>
      </c>
      <c r="F2726" s="4" t="s">
        <v>17</v>
      </c>
      <c r="G2726" s="6">
        <v>82</v>
      </c>
      <c r="H2726" s="7">
        <v>96</v>
      </c>
      <c r="I2726" s="8">
        <v>0</v>
      </c>
      <c r="J2726" s="7">
        <v>8790.15</v>
      </c>
      <c r="K2726" s="7">
        <v>68.78</v>
      </c>
      <c r="L2726" s="7">
        <v>5639.96</v>
      </c>
      <c r="M2726" s="7">
        <v>846.42</v>
      </c>
    </row>
    <row r="2727" spans="2:13" x14ac:dyDescent="0.3">
      <c r="B2727" s="5">
        <v>45566</v>
      </c>
      <c r="C2727" s="4" t="s">
        <v>34</v>
      </c>
      <c r="D2727" s="4" t="s">
        <v>32</v>
      </c>
      <c r="E2727" s="4" t="s">
        <v>22</v>
      </c>
      <c r="F2727" s="4" t="s">
        <v>18</v>
      </c>
      <c r="G2727" s="6">
        <v>29</v>
      </c>
      <c r="H2727" s="7">
        <v>96</v>
      </c>
      <c r="I2727" s="8">
        <v>0.01</v>
      </c>
      <c r="J2727" s="7">
        <v>3108.64</v>
      </c>
      <c r="K2727" s="7">
        <v>68.709999999999994</v>
      </c>
      <c r="L2727" s="7">
        <v>1992.59</v>
      </c>
      <c r="M2727" s="7">
        <v>340.27</v>
      </c>
    </row>
    <row r="2728" spans="2:13" x14ac:dyDescent="0.3">
      <c r="B2728" s="5">
        <v>45566</v>
      </c>
      <c r="C2728" s="4" t="s">
        <v>34</v>
      </c>
      <c r="D2728" s="4" t="s">
        <v>32</v>
      </c>
      <c r="E2728" s="4" t="s">
        <v>22</v>
      </c>
      <c r="F2728" s="4" t="s">
        <v>19</v>
      </c>
      <c r="G2728" s="6">
        <v>30</v>
      </c>
      <c r="H2728" s="7">
        <v>96</v>
      </c>
      <c r="I2728" s="8">
        <v>0.01</v>
      </c>
      <c r="J2728" s="7">
        <v>3183.62</v>
      </c>
      <c r="K2728" s="7">
        <v>68.78</v>
      </c>
      <c r="L2728" s="7">
        <v>2063.4</v>
      </c>
      <c r="M2728" s="7">
        <v>364.93</v>
      </c>
    </row>
    <row r="2729" spans="2:13" x14ac:dyDescent="0.3">
      <c r="B2729" s="5">
        <v>45566</v>
      </c>
      <c r="C2729" s="4" t="s">
        <v>35</v>
      </c>
      <c r="D2729" s="4" t="s">
        <v>32</v>
      </c>
      <c r="E2729" s="4" t="s">
        <v>16</v>
      </c>
      <c r="F2729" s="4" t="s">
        <v>17</v>
      </c>
      <c r="G2729" s="6">
        <v>99</v>
      </c>
      <c r="H2729" s="7">
        <v>188</v>
      </c>
      <c r="I2729" s="8">
        <v>0</v>
      </c>
      <c r="J2729" s="7">
        <v>18519.05</v>
      </c>
      <c r="K2729" s="7">
        <v>131.72999999999999</v>
      </c>
      <c r="L2729" s="7">
        <v>13041.27</v>
      </c>
      <c r="M2729" s="7">
        <v>157.29</v>
      </c>
    </row>
    <row r="2730" spans="2:13" x14ac:dyDescent="0.3">
      <c r="B2730" s="5">
        <v>45566</v>
      </c>
      <c r="C2730" s="4" t="s">
        <v>35</v>
      </c>
      <c r="D2730" s="4" t="s">
        <v>32</v>
      </c>
      <c r="E2730" s="4" t="s">
        <v>16</v>
      </c>
      <c r="F2730" s="4" t="s">
        <v>18</v>
      </c>
      <c r="G2730" s="6">
        <v>36</v>
      </c>
      <c r="H2730" s="7">
        <v>188</v>
      </c>
      <c r="I2730" s="8">
        <v>0.01</v>
      </c>
      <c r="J2730" s="7">
        <v>6740.71</v>
      </c>
      <c r="K2730" s="7">
        <v>131.99</v>
      </c>
      <c r="L2730" s="7">
        <v>4751.6400000000003</v>
      </c>
      <c r="M2730" s="7">
        <v>122.89</v>
      </c>
    </row>
    <row r="2731" spans="2:13" x14ac:dyDescent="0.3">
      <c r="B2731" s="5">
        <v>45566</v>
      </c>
      <c r="C2731" s="4" t="s">
        <v>35</v>
      </c>
      <c r="D2731" s="4" t="s">
        <v>32</v>
      </c>
      <c r="E2731" s="4" t="s">
        <v>16</v>
      </c>
      <c r="F2731" s="4" t="s">
        <v>19</v>
      </c>
      <c r="G2731" s="6">
        <v>36</v>
      </c>
      <c r="H2731" s="7">
        <v>188</v>
      </c>
      <c r="I2731" s="8">
        <v>0.01</v>
      </c>
      <c r="J2731" s="7">
        <v>6700.38</v>
      </c>
      <c r="K2731" s="7">
        <v>131.21</v>
      </c>
      <c r="L2731" s="7">
        <v>4723.5600000000004</v>
      </c>
      <c r="M2731" s="7">
        <v>136.61000000000001</v>
      </c>
    </row>
    <row r="2732" spans="2:13" x14ac:dyDescent="0.3">
      <c r="B2732" s="5">
        <v>45566</v>
      </c>
      <c r="C2732" s="4" t="s">
        <v>35</v>
      </c>
      <c r="D2732" s="4" t="s">
        <v>32</v>
      </c>
      <c r="E2732" s="4" t="s">
        <v>20</v>
      </c>
      <c r="F2732" s="4" t="s">
        <v>17</v>
      </c>
      <c r="G2732" s="6">
        <v>70</v>
      </c>
      <c r="H2732" s="7">
        <v>188</v>
      </c>
      <c r="I2732" s="8">
        <v>0.03</v>
      </c>
      <c r="J2732" s="7">
        <v>11290.65</v>
      </c>
      <c r="K2732" s="7">
        <v>131.34</v>
      </c>
      <c r="L2732" s="7">
        <v>9193.7999999999993</v>
      </c>
      <c r="M2732" s="7">
        <v>109.42</v>
      </c>
    </row>
    <row r="2733" spans="2:13" x14ac:dyDescent="0.3">
      <c r="B2733" s="5">
        <v>45566</v>
      </c>
      <c r="C2733" s="4" t="s">
        <v>35</v>
      </c>
      <c r="D2733" s="4" t="s">
        <v>32</v>
      </c>
      <c r="E2733" s="4" t="s">
        <v>20</v>
      </c>
      <c r="F2733" s="4" t="s">
        <v>18</v>
      </c>
      <c r="G2733" s="6">
        <v>25</v>
      </c>
      <c r="H2733" s="7">
        <v>188</v>
      </c>
      <c r="I2733" s="8">
        <v>0</v>
      </c>
      <c r="J2733" s="7">
        <v>4119.47</v>
      </c>
      <c r="K2733" s="7">
        <v>131.21</v>
      </c>
      <c r="L2733" s="7">
        <v>3280.25</v>
      </c>
      <c r="M2733" s="7">
        <v>83.04</v>
      </c>
    </row>
    <row r="2734" spans="2:13" x14ac:dyDescent="0.3">
      <c r="B2734" s="5">
        <v>45566</v>
      </c>
      <c r="C2734" s="4" t="s">
        <v>35</v>
      </c>
      <c r="D2734" s="4" t="s">
        <v>32</v>
      </c>
      <c r="E2734" s="4" t="s">
        <v>20</v>
      </c>
      <c r="F2734" s="4" t="s">
        <v>19</v>
      </c>
      <c r="G2734" s="6">
        <v>26</v>
      </c>
      <c r="H2734" s="7">
        <v>188</v>
      </c>
      <c r="I2734" s="8">
        <v>0</v>
      </c>
      <c r="J2734" s="7">
        <v>4288.54</v>
      </c>
      <c r="K2734" s="7">
        <v>131.21</v>
      </c>
      <c r="L2734" s="7">
        <v>3411.46</v>
      </c>
      <c r="M2734" s="7">
        <v>98.86</v>
      </c>
    </row>
    <row r="2735" spans="2:13" x14ac:dyDescent="0.3">
      <c r="B2735" s="5">
        <v>45566</v>
      </c>
      <c r="C2735" s="4" t="s">
        <v>35</v>
      </c>
      <c r="D2735" s="4" t="s">
        <v>32</v>
      </c>
      <c r="E2735" s="4" t="s">
        <v>21</v>
      </c>
      <c r="F2735" s="4" t="s">
        <v>17</v>
      </c>
      <c r="G2735" s="6">
        <v>44</v>
      </c>
      <c r="H2735" s="7">
        <v>188</v>
      </c>
      <c r="I2735" s="8">
        <v>0.01</v>
      </c>
      <c r="J2735" s="7">
        <v>7834.75</v>
      </c>
      <c r="K2735" s="7">
        <v>131.34</v>
      </c>
      <c r="L2735" s="7">
        <v>5778.96</v>
      </c>
      <c r="M2735" s="7">
        <v>71.319999999999993</v>
      </c>
    </row>
    <row r="2736" spans="2:13" x14ac:dyDescent="0.3">
      <c r="B2736" s="5">
        <v>45566</v>
      </c>
      <c r="C2736" s="4" t="s">
        <v>35</v>
      </c>
      <c r="D2736" s="4" t="s">
        <v>32</v>
      </c>
      <c r="E2736" s="4" t="s">
        <v>21</v>
      </c>
      <c r="F2736" s="4" t="s">
        <v>18</v>
      </c>
      <c r="G2736" s="6">
        <v>16</v>
      </c>
      <c r="H2736" s="7">
        <v>188</v>
      </c>
      <c r="I2736" s="8">
        <v>0</v>
      </c>
      <c r="J2736" s="7">
        <v>2851.86</v>
      </c>
      <c r="K2736" s="7">
        <v>131.6</v>
      </c>
      <c r="L2736" s="7">
        <v>2105.6</v>
      </c>
      <c r="M2736" s="7">
        <v>53.15</v>
      </c>
    </row>
    <row r="2737" spans="2:13" x14ac:dyDescent="0.3">
      <c r="B2737" s="5">
        <v>45566</v>
      </c>
      <c r="C2737" s="4" t="s">
        <v>35</v>
      </c>
      <c r="D2737" s="4" t="s">
        <v>32</v>
      </c>
      <c r="E2737" s="4" t="s">
        <v>21</v>
      </c>
      <c r="F2737" s="4" t="s">
        <v>19</v>
      </c>
      <c r="G2737" s="6">
        <v>16</v>
      </c>
      <c r="H2737" s="7">
        <v>188</v>
      </c>
      <c r="I2737" s="8">
        <v>0.01</v>
      </c>
      <c r="J2737" s="7">
        <v>2825.99</v>
      </c>
      <c r="K2737" s="7">
        <v>131.34</v>
      </c>
      <c r="L2737" s="7">
        <v>2101.44</v>
      </c>
      <c r="M2737" s="7">
        <v>62.34</v>
      </c>
    </row>
    <row r="2738" spans="2:13" x14ac:dyDescent="0.3">
      <c r="B2738" s="5">
        <v>45566</v>
      </c>
      <c r="C2738" s="4" t="s">
        <v>35</v>
      </c>
      <c r="D2738" s="4" t="s">
        <v>32</v>
      </c>
      <c r="E2738" s="4" t="s">
        <v>22</v>
      </c>
      <c r="F2738" s="4" t="s">
        <v>17</v>
      </c>
      <c r="G2738" s="6">
        <v>19</v>
      </c>
      <c r="H2738" s="7">
        <v>188</v>
      </c>
      <c r="I2738" s="8">
        <v>0.01</v>
      </c>
      <c r="J2738" s="7">
        <v>3972.64</v>
      </c>
      <c r="K2738" s="7">
        <v>131.47</v>
      </c>
      <c r="L2738" s="7">
        <v>2497.9299999999998</v>
      </c>
      <c r="M2738" s="7">
        <v>187.49</v>
      </c>
    </row>
    <row r="2739" spans="2:13" x14ac:dyDescent="0.3">
      <c r="B2739" s="5">
        <v>45566</v>
      </c>
      <c r="C2739" s="4" t="s">
        <v>35</v>
      </c>
      <c r="D2739" s="4" t="s">
        <v>32</v>
      </c>
      <c r="E2739" s="4" t="s">
        <v>22</v>
      </c>
      <c r="F2739" s="4" t="s">
        <v>18</v>
      </c>
      <c r="G2739" s="6">
        <v>7</v>
      </c>
      <c r="H2739" s="7">
        <v>188</v>
      </c>
      <c r="I2739" s="8">
        <v>0.01</v>
      </c>
      <c r="J2739" s="7">
        <v>1465.08</v>
      </c>
      <c r="K2739" s="7">
        <v>131.72999999999999</v>
      </c>
      <c r="L2739" s="7">
        <v>922.11</v>
      </c>
      <c r="M2739" s="7">
        <v>84.88</v>
      </c>
    </row>
    <row r="2740" spans="2:13" x14ac:dyDescent="0.3">
      <c r="B2740" s="5">
        <v>45566</v>
      </c>
      <c r="C2740" s="4" t="s">
        <v>35</v>
      </c>
      <c r="D2740" s="4" t="s">
        <v>32</v>
      </c>
      <c r="E2740" s="4" t="s">
        <v>22</v>
      </c>
      <c r="F2740" s="4" t="s">
        <v>19</v>
      </c>
      <c r="G2740" s="6">
        <v>7</v>
      </c>
      <c r="H2740" s="7">
        <v>188</v>
      </c>
      <c r="I2740" s="8">
        <v>0.01</v>
      </c>
      <c r="J2740" s="7">
        <v>1450.41</v>
      </c>
      <c r="K2740" s="7">
        <v>131.72999999999999</v>
      </c>
      <c r="L2740" s="7">
        <v>922.11</v>
      </c>
      <c r="M2740" s="7">
        <v>85.24</v>
      </c>
    </row>
    <row r="2741" spans="2:13" x14ac:dyDescent="0.3">
      <c r="B2741" s="5">
        <v>45566</v>
      </c>
      <c r="C2741" s="4" t="s">
        <v>36</v>
      </c>
      <c r="D2741" s="4" t="s">
        <v>37</v>
      </c>
      <c r="E2741" s="4" t="s">
        <v>16</v>
      </c>
      <c r="F2741" s="4" t="s">
        <v>17</v>
      </c>
      <c r="G2741" s="6">
        <v>265</v>
      </c>
      <c r="H2741" s="7">
        <v>176</v>
      </c>
      <c r="I2741" s="8">
        <v>0.01</v>
      </c>
      <c r="J2741" s="7">
        <v>45986.34</v>
      </c>
      <c r="K2741" s="7">
        <v>133.01</v>
      </c>
      <c r="L2741" s="7">
        <v>35247.65</v>
      </c>
      <c r="M2741" s="7">
        <v>421.46</v>
      </c>
    </row>
    <row r="2742" spans="2:13" x14ac:dyDescent="0.3">
      <c r="B2742" s="5">
        <v>45566</v>
      </c>
      <c r="C2742" s="4" t="s">
        <v>36</v>
      </c>
      <c r="D2742" s="4" t="s">
        <v>37</v>
      </c>
      <c r="E2742" s="4" t="s">
        <v>16</v>
      </c>
      <c r="F2742" s="4" t="s">
        <v>18</v>
      </c>
      <c r="G2742" s="6">
        <v>96</v>
      </c>
      <c r="H2742" s="7">
        <v>176</v>
      </c>
      <c r="I2742" s="8">
        <v>0</v>
      </c>
      <c r="J2742" s="7">
        <v>16794.78</v>
      </c>
      <c r="K2742" s="7">
        <v>132.75</v>
      </c>
      <c r="L2742" s="7">
        <v>12744</v>
      </c>
      <c r="M2742" s="7">
        <v>329.34</v>
      </c>
    </row>
    <row r="2743" spans="2:13" x14ac:dyDescent="0.3">
      <c r="B2743" s="5">
        <v>45566</v>
      </c>
      <c r="C2743" s="4" t="s">
        <v>36</v>
      </c>
      <c r="D2743" s="4" t="s">
        <v>37</v>
      </c>
      <c r="E2743" s="4" t="s">
        <v>16</v>
      </c>
      <c r="F2743" s="4" t="s">
        <v>19</v>
      </c>
      <c r="G2743" s="6">
        <v>93</v>
      </c>
      <c r="H2743" s="7">
        <v>176</v>
      </c>
      <c r="I2743" s="8">
        <v>0</v>
      </c>
      <c r="J2743" s="7">
        <v>16302.53</v>
      </c>
      <c r="K2743" s="7">
        <v>132.75</v>
      </c>
      <c r="L2743" s="7">
        <v>12345.75</v>
      </c>
      <c r="M2743" s="7">
        <v>371.77</v>
      </c>
    </row>
    <row r="2744" spans="2:13" x14ac:dyDescent="0.3">
      <c r="B2744" s="5">
        <v>45566</v>
      </c>
      <c r="C2744" s="4" t="s">
        <v>36</v>
      </c>
      <c r="D2744" s="4" t="s">
        <v>37</v>
      </c>
      <c r="E2744" s="4" t="s">
        <v>20</v>
      </c>
      <c r="F2744" s="4" t="s">
        <v>17</v>
      </c>
      <c r="G2744" s="6">
        <v>169</v>
      </c>
      <c r="H2744" s="7">
        <v>176</v>
      </c>
      <c r="I2744" s="8">
        <v>0</v>
      </c>
      <c r="J2744" s="7">
        <v>26017.88</v>
      </c>
      <c r="K2744" s="7">
        <v>133.15</v>
      </c>
      <c r="L2744" s="7">
        <v>22502.35</v>
      </c>
      <c r="M2744" s="7">
        <v>275.54000000000002</v>
      </c>
    </row>
    <row r="2745" spans="2:13" x14ac:dyDescent="0.3">
      <c r="B2745" s="5">
        <v>45566</v>
      </c>
      <c r="C2745" s="4" t="s">
        <v>36</v>
      </c>
      <c r="D2745" s="4" t="s">
        <v>37</v>
      </c>
      <c r="E2745" s="4" t="s">
        <v>20</v>
      </c>
      <c r="F2745" s="4" t="s">
        <v>18</v>
      </c>
      <c r="G2745" s="6">
        <v>64</v>
      </c>
      <c r="H2745" s="7">
        <v>176</v>
      </c>
      <c r="I2745" s="8">
        <v>0.02</v>
      </c>
      <c r="J2745" s="7">
        <v>9734.07</v>
      </c>
      <c r="K2745" s="7">
        <v>133.15</v>
      </c>
      <c r="L2745" s="7">
        <v>8521.6</v>
      </c>
      <c r="M2745" s="7">
        <v>216.08</v>
      </c>
    </row>
    <row r="2746" spans="2:13" x14ac:dyDescent="0.3">
      <c r="B2746" s="5">
        <v>45566</v>
      </c>
      <c r="C2746" s="4" t="s">
        <v>36</v>
      </c>
      <c r="D2746" s="4" t="s">
        <v>37</v>
      </c>
      <c r="E2746" s="4" t="s">
        <v>20</v>
      </c>
      <c r="F2746" s="4" t="s">
        <v>19</v>
      </c>
      <c r="G2746" s="6">
        <v>66</v>
      </c>
      <c r="H2746" s="7">
        <v>176</v>
      </c>
      <c r="I2746" s="8">
        <v>0.03</v>
      </c>
      <c r="J2746" s="7">
        <v>9946.35</v>
      </c>
      <c r="K2746" s="7">
        <v>133.01</v>
      </c>
      <c r="L2746" s="7">
        <v>8778.66</v>
      </c>
      <c r="M2746" s="7">
        <v>255.6</v>
      </c>
    </row>
    <row r="2747" spans="2:13" x14ac:dyDescent="0.3">
      <c r="B2747" s="5">
        <v>45566</v>
      </c>
      <c r="C2747" s="4" t="s">
        <v>36</v>
      </c>
      <c r="D2747" s="4" t="s">
        <v>37</v>
      </c>
      <c r="E2747" s="4" t="s">
        <v>21</v>
      </c>
      <c r="F2747" s="4" t="s">
        <v>17</v>
      </c>
      <c r="G2747" s="6">
        <v>104</v>
      </c>
      <c r="H2747" s="7">
        <v>176</v>
      </c>
      <c r="I2747" s="8">
        <v>0.01</v>
      </c>
      <c r="J2747" s="7">
        <v>17267.25</v>
      </c>
      <c r="K2747" s="7">
        <v>132.47999999999999</v>
      </c>
      <c r="L2747" s="7">
        <v>13777.92</v>
      </c>
      <c r="M2747" s="7">
        <v>162.07</v>
      </c>
    </row>
    <row r="2748" spans="2:13" x14ac:dyDescent="0.3">
      <c r="B2748" s="5">
        <v>45566</v>
      </c>
      <c r="C2748" s="4" t="s">
        <v>36</v>
      </c>
      <c r="D2748" s="4" t="s">
        <v>37</v>
      </c>
      <c r="E2748" s="4" t="s">
        <v>21</v>
      </c>
      <c r="F2748" s="4" t="s">
        <v>18</v>
      </c>
      <c r="G2748" s="6">
        <v>37</v>
      </c>
      <c r="H2748" s="7">
        <v>176</v>
      </c>
      <c r="I2748" s="8">
        <v>0.01</v>
      </c>
      <c r="J2748" s="7">
        <v>6136.61</v>
      </c>
      <c r="K2748" s="7">
        <v>132.75</v>
      </c>
      <c r="L2748" s="7">
        <v>4911.75</v>
      </c>
      <c r="M2748" s="7">
        <v>122.91</v>
      </c>
    </row>
    <row r="2749" spans="2:13" x14ac:dyDescent="0.3">
      <c r="B2749" s="5">
        <v>45566</v>
      </c>
      <c r="C2749" s="4" t="s">
        <v>36</v>
      </c>
      <c r="D2749" s="4" t="s">
        <v>37</v>
      </c>
      <c r="E2749" s="4" t="s">
        <v>21</v>
      </c>
      <c r="F2749" s="4" t="s">
        <v>19</v>
      </c>
      <c r="G2749" s="6">
        <v>38</v>
      </c>
      <c r="H2749" s="7">
        <v>176</v>
      </c>
      <c r="I2749" s="8">
        <v>0.01</v>
      </c>
      <c r="J2749" s="7">
        <v>6302.64</v>
      </c>
      <c r="K2749" s="7">
        <v>133.28</v>
      </c>
      <c r="L2749" s="7">
        <v>5064.6400000000003</v>
      </c>
      <c r="M2749" s="7">
        <v>152.05000000000001</v>
      </c>
    </row>
    <row r="2750" spans="2:13" x14ac:dyDescent="0.3">
      <c r="B2750" s="5">
        <v>45566</v>
      </c>
      <c r="C2750" s="4" t="s">
        <v>36</v>
      </c>
      <c r="D2750" s="4" t="s">
        <v>37</v>
      </c>
      <c r="E2750" s="4" t="s">
        <v>22</v>
      </c>
      <c r="F2750" s="4" t="s">
        <v>17</v>
      </c>
      <c r="G2750" s="6">
        <v>45</v>
      </c>
      <c r="H2750" s="7">
        <v>176</v>
      </c>
      <c r="I2750" s="8">
        <v>0.01</v>
      </c>
      <c r="J2750" s="7">
        <v>8764.24</v>
      </c>
      <c r="K2750" s="7">
        <v>132.61000000000001</v>
      </c>
      <c r="L2750" s="7">
        <v>5967.45</v>
      </c>
      <c r="M2750" s="7">
        <v>447.68</v>
      </c>
    </row>
    <row r="2751" spans="2:13" x14ac:dyDescent="0.3">
      <c r="B2751" s="5">
        <v>45566</v>
      </c>
      <c r="C2751" s="4" t="s">
        <v>36</v>
      </c>
      <c r="D2751" s="4" t="s">
        <v>37</v>
      </c>
      <c r="E2751" s="4" t="s">
        <v>22</v>
      </c>
      <c r="F2751" s="4" t="s">
        <v>18</v>
      </c>
      <c r="G2751" s="6">
        <v>18</v>
      </c>
      <c r="H2751" s="7">
        <v>176</v>
      </c>
      <c r="I2751" s="8">
        <v>0</v>
      </c>
      <c r="J2751" s="7">
        <v>3544.59</v>
      </c>
      <c r="K2751" s="7">
        <v>132.88</v>
      </c>
      <c r="L2751" s="7">
        <v>2391.84</v>
      </c>
      <c r="M2751" s="7">
        <v>218.91</v>
      </c>
    </row>
    <row r="2752" spans="2:13" x14ac:dyDescent="0.3">
      <c r="B2752" s="5">
        <v>45566</v>
      </c>
      <c r="C2752" s="4" t="s">
        <v>36</v>
      </c>
      <c r="D2752" s="4" t="s">
        <v>37</v>
      </c>
      <c r="E2752" s="4" t="s">
        <v>22</v>
      </c>
      <c r="F2752" s="4" t="s">
        <v>19</v>
      </c>
      <c r="G2752" s="6">
        <v>17</v>
      </c>
      <c r="H2752" s="7">
        <v>176</v>
      </c>
      <c r="I2752" s="8">
        <v>0.01</v>
      </c>
      <c r="J2752" s="7">
        <v>3324.26</v>
      </c>
      <c r="K2752" s="7">
        <v>132.61000000000001</v>
      </c>
      <c r="L2752" s="7">
        <v>2254.37</v>
      </c>
      <c r="M2752" s="7">
        <v>213.54</v>
      </c>
    </row>
    <row r="2753" spans="2:13" x14ac:dyDescent="0.3">
      <c r="B2753" s="5">
        <v>45566</v>
      </c>
      <c r="C2753" s="4" t="s">
        <v>38</v>
      </c>
      <c r="D2753" s="4" t="s">
        <v>37</v>
      </c>
      <c r="E2753" s="4" t="s">
        <v>16</v>
      </c>
      <c r="F2753" s="4" t="s">
        <v>17</v>
      </c>
      <c r="G2753" s="6">
        <v>113</v>
      </c>
      <c r="H2753" s="7">
        <v>214</v>
      </c>
      <c r="I2753" s="8">
        <v>0.01</v>
      </c>
      <c r="J2753" s="7">
        <v>23892.47</v>
      </c>
      <c r="K2753" s="7">
        <v>160.34</v>
      </c>
      <c r="L2753" s="7">
        <v>18118.419999999998</v>
      </c>
      <c r="M2753" s="7">
        <v>178.27</v>
      </c>
    </row>
    <row r="2754" spans="2:13" x14ac:dyDescent="0.3">
      <c r="B2754" s="5">
        <v>45566</v>
      </c>
      <c r="C2754" s="4" t="s">
        <v>38</v>
      </c>
      <c r="D2754" s="4" t="s">
        <v>37</v>
      </c>
      <c r="E2754" s="4" t="s">
        <v>16</v>
      </c>
      <c r="F2754" s="4" t="s">
        <v>18</v>
      </c>
      <c r="G2754" s="6">
        <v>40</v>
      </c>
      <c r="H2754" s="7">
        <v>214</v>
      </c>
      <c r="I2754" s="8">
        <v>0.01</v>
      </c>
      <c r="J2754" s="7">
        <v>8465.6200000000008</v>
      </c>
      <c r="K2754" s="7">
        <v>160.34</v>
      </c>
      <c r="L2754" s="7">
        <v>6413.6</v>
      </c>
      <c r="M2754" s="7">
        <v>138.04</v>
      </c>
    </row>
    <row r="2755" spans="2:13" x14ac:dyDescent="0.3">
      <c r="B2755" s="5">
        <v>45566</v>
      </c>
      <c r="C2755" s="4" t="s">
        <v>38</v>
      </c>
      <c r="D2755" s="4" t="s">
        <v>37</v>
      </c>
      <c r="E2755" s="4" t="s">
        <v>16</v>
      </c>
      <c r="F2755" s="4" t="s">
        <v>19</v>
      </c>
      <c r="G2755" s="6">
        <v>39</v>
      </c>
      <c r="H2755" s="7">
        <v>214</v>
      </c>
      <c r="I2755" s="8">
        <v>0.01</v>
      </c>
      <c r="J2755" s="7">
        <v>8270.89</v>
      </c>
      <c r="K2755" s="7">
        <v>160.34</v>
      </c>
      <c r="L2755" s="7">
        <v>6253.26</v>
      </c>
      <c r="M2755" s="7">
        <v>148.15</v>
      </c>
    </row>
    <row r="2756" spans="2:13" x14ac:dyDescent="0.3">
      <c r="B2756" s="5">
        <v>45566</v>
      </c>
      <c r="C2756" s="4" t="s">
        <v>38</v>
      </c>
      <c r="D2756" s="4" t="s">
        <v>37</v>
      </c>
      <c r="E2756" s="4" t="s">
        <v>20</v>
      </c>
      <c r="F2756" s="4" t="s">
        <v>17</v>
      </c>
      <c r="G2756" s="6">
        <v>74</v>
      </c>
      <c r="H2756" s="7">
        <v>214</v>
      </c>
      <c r="I2756" s="8">
        <v>0.02</v>
      </c>
      <c r="J2756" s="7">
        <v>13560.7</v>
      </c>
      <c r="K2756" s="7">
        <v>160.02000000000001</v>
      </c>
      <c r="L2756" s="7">
        <v>11841.48</v>
      </c>
      <c r="M2756" s="7">
        <v>119.82</v>
      </c>
    </row>
    <row r="2757" spans="2:13" x14ac:dyDescent="0.3">
      <c r="B2757" s="5">
        <v>45566</v>
      </c>
      <c r="C2757" s="4" t="s">
        <v>38</v>
      </c>
      <c r="D2757" s="4" t="s">
        <v>37</v>
      </c>
      <c r="E2757" s="4" t="s">
        <v>20</v>
      </c>
      <c r="F2757" s="4" t="s">
        <v>18</v>
      </c>
      <c r="G2757" s="6">
        <v>28</v>
      </c>
      <c r="H2757" s="7">
        <v>214</v>
      </c>
      <c r="I2757" s="8">
        <v>0.02</v>
      </c>
      <c r="J2757" s="7">
        <v>5209.3500000000004</v>
      </c>
      <c r="K2757" s="7">
        <v>160.82</v>
      </c>
      <c r="L2757" s="7">
        <v>4502.96</v>
      </c>
      <c r="M2757" s="7">
        <v>95.3</v>
      </c>
    </row>
    <row r="2758" spans="2:13" x14ac:dyDescent="0.3">
      <c r="B2758" s="5">
        <v>45566</v>
      </c>
      <c r="C2758" s="4" t="s">
        <v>38</v>
      </c>
      <c r="D2758" s="4" t="s">
        <v>37</v>
      </c>
      <c r="E2758" s="4" t="s">
        <v>20</v>
      </c>
      <c r="F2758" s="4" t="s">
        <v>19</v>
      </c>
      <c r="G2758" s="6">
        <v>27</v>
      </c>
      <c r="H2758" s="7">
        <v>214</v>
      </c>
      <c r="I2758" s="8">
        <v>0.02</v>
      </c>
      <c r="J2758" s="7">
        <v>4952.8900000000003</v>
      </c>
      <c r="K2758" s="7">
        <v>160.66</v>
      </c>
      <c r="L2758" s="7">
        <v>4337.82</v>
      </c>
      <c r="M2758" s="7">
        <v>105.93</v>
      </c>
    </row>
    <row r="2759" spans="2:13" x14ac:dyDescent="0.3">
      <c r="B2759" s="5">
        <v>45566</v>
      </c>
      <c r="C2759" s="4" t="s">
        <v>38</v>
      </c>
      <c r="D2759" s="4" t="s">
        <v>37</v>
      </c>
      <c r="E2759" s="4" t="s">
        <v>21</v>
      </c>
      <c r="F2759" s="4" t="s">
        <v>17</v>
      </c>
      <c r="G2759" s="6">
        <v>45</v>
      </c>
      <c r="H2759" s="7">
        <v>214</v>
      </c>
      <c r="I2759" s="8">
        <v>0.01</v>
      </c>
      <c r="J2759" s="7">
        <v>9057.23</v>
      </c>
      <c r="K2759" s="7">
        <v>160.5</v>
      </c>
      <c r="L2759" s="7">
        <v>7222.5</v>
      </c>
      <c r="M2759" s="7">
        <v>74.02</v>
      </c>
    </row>
    <row r="2760" spans="2:13" x14ac:dyDescent="0.3">
      <c r="B2760" s="5">
        <v>45566</v>
      </c>
      <c r="C2760" s="4" t="s">
        <v>38</v>
      </c>
      <c r="D2760" s="4" t="s">
        <v>37</v>
      </c>
      <c r="E2760" s="4" t="s">
        <v>21</v>
      </c>
      <c r="F2760" s="4" t="s">
        <v>18</v>
      </c>
      <c r="G2760" s="6">
        <v>16</v>
      </c>
      <c r="H2760" s="7">
        <v>214</v>
      </c>
      <c r="I2760" s="8">
        <v>0</v>
      </c>
      <c r="J2760" s="7">
        <v>3236.55</v>
      </c>
      <c r="K2760" s="7">
        <v>160.02000000000001</v>
      </c>
      <c r="L2760" s="7">
        <v>2560.3200000000002</v>
      </c>
      <c r="M2760" s="7">
        <v>54.89</v>
      </c>
    </row>
    <row r="2761" spans="2:13" x14ac:dyDescent="0.3">
      <c r="B2761" s="5">
        <v>45566</v>
      </c>
      <c r="C2761" s="4" t="s">
        <v>38</v>
      </c>
      <c r="D2761" s="4" t="s">
        <v>37</v>
      </c>
      <c r="E2761" s="4" t="s">
        <v>21</v>
      </c>
      <c r="F2761" s="4" t="s">
        <v>19</v>
      </c>
      <c r="G2761" s="6">
        <v>17</v>
      </c>
      <c r="H2761" s="7">
        <v>214</v>
      </c>
      <c r="I2761" s="8">
        <v>0.01</v>
      </c>
      <c r="J2761" s="7">
        <v>3404.38</v>
      </c>
      <c r="K2761" s="7">
        <v>160.82</v>
      </c>
      <c r="L2761" s="7">
        <v>2733.94</v>
      </c>
      <c r="M2761" s="7">
        <v>68.16</v>
      </c>
    </row>
    <row r="2762" spans="2:13" x14ac:dyDescent="0.3">
      <c r="B2762" s="5">
        <v>45566</v>
      </c>
      <c r="C2762" s="4" t="s">
        <v>38</v>
      </c>
      <c r="D2762" s="4" t="s">
        <v>37</v>
      </c>
      <c r="E2762" s="4" t="s">
        <v>22</v>
      </c>
      <c r="F2762" s="4" t="s">
        <v>17</v>
      </c>
      <c r="G2762" s="6">
        <v>20</v>
      </c>
      <c r="H2762" s="7">
        <v>214</v>
      </c>
      <c r="I2762" s="8">
        <v>0.01</v>
      </c>
      <c r="J2762" s="7">
        <v>4740.58</v>
      </c>
      <c r="K2762" s="7">
        <v>160.02000000000001</v>
      </c>
      <c r="L2762" s="7">
        <v>3200.4</v>
      </c>
      <c r="M2762" s="7">
        <v>203.82</v>
      </c>
    </row>
    <row r="2763" spans="2:13" x14ac:dyDescent="0.3">
      <c r="B2763" s="5">
        <v>45566</v>
      </c>
      <c r="C2763" s="4" t="s">
        <v>38</v>
      </c>
      <c r="D2763" s="4" t="s">
        <v>37</v>
      </c>
      <c r="E2763" s="4" t="s">
        <v>22</v>
      </c>
      <c r="F2763" s="4" t="s">
        <v>18</v>
      </c>
      <c r="G2763" s="6">
        <v>7</v>
      </c>
      <c r="H2763" s="7">
        <v>214</v>
      </c>
      <c r="I2763" s="8">
        <v>0.01</v>
      </c>
      <c r="J2763" s="7">
        <v>1672.71</v>
      </c>
      <c r="K2763" s="7">
        <v>160.82</v>
      </c>
      <c r="L2763" s="7">
        <v>1125.74</v>
      </c>
      <c r="M2763" s="7">
        <v>83.3</v>
      </c>
    </row>
    <row r="2764" spans="2:13" x14ac:dyDescent="0.3">
      <c r="B2764" s="5">
        <v>45566</v>
      </c>
      <c r="C2764" s="4" t="s">
        <v>38</v>
      </c>
      <c r="D2764" s="4" t="s">
        <v>37</v>
      </c>
      <c r="E2764" s="4" t="s">
        <v>22</v>
      </c>
      <c r="F2764" s="4" t="s">
        <v>19</v>
      </c>
      <c r="G2764" s="6">
        <v>7</v>
      </c>
      <c r="H2764" s="7">
        <v>214</v>
      </c>
      <c r="I2764" s="8">
        <v>0</v>
      </c>
      <c r="J2764" s="7">
        <v>1681.12</v>
      </c>
      <c r="K2764" s="7">
        <v>160.02000000000001</v>
      </c>
      <c r="L2764" s="7">
        <v>1120.1400000000001</v>
      </c>
      <c r="M2764" s="7">
        <v>85.41</v>
      </c>
    </row>
    <row r="2765" spans="2:13" x14ac:dyDescent="0.3">
      <c r="B2765" s="5">
        <v>45566</v>
      </c>
      <c r="C2765" s="4" t="s">
        <v>39</v>
      </c>
      <c r="D2765" s="4" t="s">
        <v>37</v>
      </c>
      <c r="E2765" s="4" t="s">
        <v>16</v>
      </c>
      <c r="F2765" s="4" t="s">
        <v>17</v>
      </c>
      <c r="G2765" s="6">
        <v>67</v>
      </c>
      <c r="H2765" s="7">
        <v>305</v>
      </c>
      <c r="I2765" s="8">
        <v>0.01</v>
      </c>
      <c r="J2765" s="7">
        <v>20231.14</v>
      </c>
      <c r="K2765" s="7">
        <v>227.68</v>
      </c>
      <c r="L2765" s="7">
        <v>15254.56</v>
      </c>
      <c r="M2765" s="7">
        <v>108.38</v>
      </c>
    </row>
    <row r="2766" spans="2:13" x14ac:dyDescent="0.3">
      <c r="B2766" s="5">
        <v>45566</v>
      </c>
      <c r="C2766" s="4" t="s">
        <v>39</v>
      </c>
      <c r="D2766" s="4" t="s">
        <v>37</v>
      </c>
      <c r="E2766" s="4" t="s">
        <v>16</v>
      </c>
      <c r="F2766" s="4" t="s">
        <v>18</v>
      </c>
      <c r="G2766" s="6">
        <v>24</v>
      </c>
      <c r="H2766" s="7">
        <v>305</v>
      </c>
      <c r="I2766" s="8">
        <v>0.01</v>
      </c>
      <c r="J2766" s="7">
        <v>7231.83</v>
      </c>
      <c r="K2766" s="7">
        <v>226.77</v>
      </c>
      <c r="L2766" s="7">
        <v>5442.48</v>
      </c>
      <c r="M2766" s="7">
        <v>82.74</v>
      </c>
    </row>
    <row r="2767" spans="2:13" x14ac:dyDescent="0.3">
      <c r="B2767" s="5">
        <v>45566</v>
      </c>
      <c r="C2767" s="4" t="s">
        <v>39</v>
      </c>
      <c r="D2767" s="4" t="s">
        <v>37</v>
      </c>
      <c r="E2767" s="4" t="s">
        <v>16</v>
      </c>
      <c r="F2767" s="4" t="s">
        <v>19</v>
      </c>
      <c r="G2767" s="6">
        <v>25</v>
      </c>
      <c r="H2767" s="7">
        <v>305</v>
      </c>
      <c r="I2767" s="8">
        <v>0</v>
      </c>
      <c r="J2767" s="7">
        <v>7655.5</v>
      </c>
      <c r="K2767" s="7">
        <v>227.45</v>
      </c>
      <c r="L2767" s="7">
        <v>5686.25</v>
      </c>
      <c r="M2767" s="7">
        <v>97.11</v>
      </c>
    </row>
    <row r="2768" spans="2:13" x14ac:dyDescent="0.3">
      <c r="B2768" s="5">
        <v>45566</v>
      </c>
      <c r="C2768" s="4" t="s">
        <v>39</v>
      </c>
      <c r="D2768" s="4" t="s">
        <v>37</v>
      </c>
      <c r="E2768" s="4" t="s">
        <v>20</v>
      </c>
      <c r="F2768" s="4" t="s">
        <v>17</v>
      </c>
      <c r="G2768" s="6">
        <v>45</v>
      </c>
      <c r="H2768" s="7">
        <v>305</v>
      </c>
      <c r="I2768" s="8">
        <v>0.01</v>
      </c>
      <c r="J2768" s="7">
        <v>12017.32</v>
      </c>
      <c r="K2768" s="7">
        <v>227.45</v>
      </c>
      <c r="L2768" s="7">
        <v>10235.25</v>
      </c>
      <c r="M2768" s="7">
        <v>72.290000000000006</v>
      </c>
    </row>
    <row r="2769" spans="2:13" x14ac:dyDescent="0.3">
      <c r="B2769" s="5">
        <v>45566</v>
      </c>
      <c r="C2769" s="4" t="s">
        <v>39</v>
      </c>
      <c r="D2769" s="4" t="s">
        <v>37</v>
      </c>
      <c r="E2769" s="4" t="s">
        <v>20</v>
      </c>
      <c r="F2769" s="4" t="s">
        <v>18</v>
      </c>
      <c r="G2769" s="6">
        <v>17</v>
      </c>
      <c r="H2769" s="7">
        <v>305</v>
      </c>
      <c r="I2769" s="8">
        <v>0.01</v>
      </c>
      <c r="J2769" s="7">
        <v>4498.8500000000004</v>
      </c>
      <c r="K2769" s="7">
        <v>227.68</v>
      </c>
      <c r="L2769" s="7">
        <v>3870.56</v>
      </c>
      <c r="M2769" s="7">
        <v>58.61</v>
      </c>
    </row>
    <row r="2770" spans="2:13" x14ac:dyDescent="0.3">
      <c r="B2770" s="5">
        <v>45566</v>
      </c>
      <c r="C2770" s="4" t="s">
        <v>39</v>
      </c>
      <c r="D2770" s="4" t="s">
        <v>37</v>
      </c>
      <c r="E2770" s="4" t="s">
        <v>20</v>
      </c>
      <c r="F2770" s="4" t="s">
        <v>19</v>
      </c>
      <c r="G2770" s="6">
        <v>17</v>
      </c>
      <c r="H2770" s="7">
        <v>305</v>
      </c>
      <c r="I2770" s="8">
        <v>0.04</v>
      </c>
      <c r="J2770" s="7">
        <v>4411.55</v>
      </c>
      <c r="K2770" s="7">
        <v>226.54</v>
      </c>
      <c r="L2770" s="7">
        <v>3851.18</v>
      </c>
      <c r="M2770" s="7">
        <v>64.84</v>
      </c>
    </row>
    <row r="2771" spans="2:13" x14ac:dyDescent="0.3">
      <c r="B2771" s="5">
        <v>45566</v>
      </c>
      <c r="C2771" s="4" t="s">
        <v>39</v>
      </c>
      <c r="D2771" s="4" t="s">
        <v>37</v>
      </c>
      <c r="E2771" s="4" t="s">
        <v>21</v>
      </c>
      <c r="F2771" s="4" t="s">
        <v>17</v>
      </c>
      <c r="G2771" s="6">
        <v>29</v>
      </c>
      <c r="H2771" s="7">
        <v>305</v>
      </c>
      <c r="I2771" s="8">
        <v>0.01</v>
      </c>
      <c r="J2771" s="7">
        <v>8293.26</v>
      </c>
      <c r="K2771" s="7">
        <v>227</v>
      </c>
      <c r="L2771" s="7">
        <v>6583</v>
      </c>
      <c r="M2771" s="7">
        <v>47.05</v>
      </c>
    </row>
    <row r="2772" spans="2:13" x14ac:dyDescent="0.3">
      <c r="B2772" s="5">
        <v>45566</v>
      </c>
      <c r="C2772" s="4" t="s">
        <v>39</v>
      </c>
      <c r="D2772" s="4" t="s">
        <v>37</v>
      </c>
      <c r="E2772" s="4" t="s">
        <v>21</v>
      </c>
      <c r="F2772" s="4" t="s">
        <v>18</v>
      </c>
      <c r="G2772" s="6">
        <v>10</v>
      </c>
      <c r="H2772" s="7">
        <v>305</v>
      </c>
      <c r="I2772" s="8">
        <v>0.01</v>
      </c>
      <c r="J2772" s="7">
        <v>2865.71</v>
      </c>
      <c r="K2772" s="7">
        <v>226.77</v>
      </c>
      <c r="L2772" s="7">
        <v>2267.6999999999998</v>
      </c>
      <c r="M2772" s="7">
        <v>33.049999999999997</v>
      </c>
    </row>
    <row r="2773" spans="2:13" x14ac:dyDescent="0.3">
      <c r="B2773" s="5">
        <v>45566</v>
      </c>
      <c r="C2773" s="4" t="s">
        <v>39</v>
      </c>
      <c r="D2773" s="4" t="s">
        <v>37</v>
      </c>
      <c r="E2773" s="4" t="s">
        <v>21</v>
      </c>
      <c r="F2773" s="4" t="s">
        <v>19</v>
      </c>
      <c r="G2773" s="6">
        <v>10</v>
      </c>
      <c r="H2773" s="7">
        <v>305</v>
      </c>
      <c r="I2773" s="8">
        <v>0</v>
      </c>
      <c r="J2773" s="7">
        <v>2909.09</v>
      </c>
      <c r="K2773" s="7">
        <v>226.54</v>
      </c>
      <c r="L2773" s="7">
        <v>2265.4</v>
      </c>
      <c r="M2773" s="7">
        <v>39.78</v>
      </c>
    </row>
    <row r="2774" spans="2:13" x14ac:dyDescent="0.3">
      <c r="B2774" s="5">
        <v>45566</v>
      </c>
      <c r="C2774" s="4" t="s">
        <v>39</v>
      </c>
      <c r="D2774" s="4" t="s">
        <v>37</v>
      </c>
      <c r="E2774" s="4" t="s">
        <v>22</v>
      </c>
      <c r="F2774" s="4" t="s">
        <v>17</v>
      </c>
      <c r="G2774" s="6">
        <v>13</v>
      </c>
      <c r="H2774" s="7">
        <v>305</v>
      </c>
      <c r="I2774" s="8">
        <v>0</v>
      </c>
      <c r="J2774" s="7">
        <v>4431.92</v>
      </c>
      <c r="K2774" s="7">
        <v>226.54</v>
      </c>
      <c r="L2774" s="7">
        <v>2945.02</v>
      </c>
      <c r="M2774" s="7">
        <v>132.74</v>
      </c>
    </row>
    <row r="2775" spans="2:13" x14ac:dyDescent="0.3">
      <c r="B2775" s="5">
        <v>45566</v>
      </c>
      <c r="C2775" s="4" t="s">
        <v>39</v>
      </c>
      <c r="D2775" s="4" t="s">
        <v>37</v>
      </c>
      <c r="E2775" s="4" t="s">
        <v>22</v>
      </c>
      <c r="F2775" s="4" t="s">
        <v>18</v>
      </c>
      <c r="G2775" s="6">
        <v>4</v>
      </c>
      <c r="H2775" s="7">
        <v>305</v>
      </c>
      <c r="I2775" s="8">
        <v>0.01</v>
      </c>
      <c r="J2775" s="7">
        <v>1352.74</v>
      </c>
      <c r="K2775" s="7">
        <v>227</v>
      </c>
      <c r="L2775" s="7">
        <v>908</v>
      </c>
      <c r="M2775" s="7">
        <v>46.17</v>
      </c>
    </row>
    <row r="2776" spans="2:13" x14ac:dyDescent="0.3">
      <c r="B2776" s="5">
        <v>45566</v>
      </c>
      <c r="C2776" s="4" t="s">
        <v>39</v>
      </c>
      <c r="D2776" s="4" t="s">
        <v>37</v>
      </c>
      <c r="E2776" s="4" t="s">
        <v>22</v>
      </c>
      <c r="F2776" s="4" t="s">
        <v>19</v>
      </c>
      <c r="G2776" s="6">
        <v>4</v>
      </c>
      <c r="H2776" s="7">
        <v>305</v>
      </c>
      <c r="I2776" s="8">
        <v>0.01</v>
      </c>
      <c r="J2776" s="7">
        <v>1356.85</v>
      </c>
      <c r="K2776" s="7">
        <v>226.77</v>
      </c>
      <c r="L2776" s="7">
        <v>907.08</v>
      </c>
      <c r="M2776" s="7">
        <v>49.5</v>
      </c>
    </row>
    <row r="2777" spans="2:13" x14ac:dyDescent="0.3">
      <c r="B2777" s="5">
        <v>45566</v>
      </c>
      <c r="C2777" s="4" t="s">
        <v>40</v>
      </c>
      <c r="D2777" s="4" t="s">
        <v>37</v>
      </c>
      <c r="E2777" s="4" t="s">
        <v>16</v>
      </c>
      <c r="F2777" s="4" t="s">
        <v>17</v>
      </c>
      <c r="G2777" s="6">
        <v>129</v>
      </c>
      <c r="H2777" s="7">
        <v>138</v>
      </c>
      <c r="I2777" s="8">
        <v>0.01</v>
      </c>
      <c r="J2777" s="7">
        <v>17659.580000000002</v>
      </c>
      <c r="K2777" s="7">
        <v>103.71</v>
      </c>
      <c r="L2777" s="7">
        <v>13378.59</v>
      </c>
      <c r="M2777" s="7">
        <v>204.34</v>
      </c>
    </row>
    <row r="2778" spans="2:13" x14ac:dyDescent="0.3">
      <c r="B2778" s="5">
        <v>45566</v>
      </c>
      <c r="C2778" s="4" t="s">
        <v>40</v>
      </c>
      <c r="D2778" s="4" t="s">
        <v>37</v>
      </c>
      <c r="E2778" s="4" t="s">
        <v>16</v>
      </c>
      <c r="F2778" s="4" t="s">
        <v>18</v>
      </c>
      <c r="G2778" s="6">
        <v>47</v>
      </c>
      <c r="H2778" s="7">
        <v>138</v>
      </c>
      <c r="I2778" s="8">
        <v>0</v>
      </c>
      <c r="J2778" s="7">
        <v>6460.08</v>
      </c>
      <c r="K2778" s="7">
        <v>103.19</v>
      </c>
      <c r="L2778" s="7">
        <v>4849.93</v>
      </c>
      <c r="M2778" s="7">
        <v>156.6</v>
      </c>
    </row>
    <row r="2779" spans="2:13" x14ac:dyDescent="0.3">
      <c r="B2779" s="5">
        <v>45566</v>
      </c>
      <c r="C2779" s="4" t="s">
        <v>40</v>
      </c>
      <c r="D2779" s="4" t="s">
        <v>37</v>
      </c>
      <c r="E2779" s="4" t="s">
        <v>16</v>
      </c>
      <c r="F2779" s="4" t="s">
        <v>19</v>
      </c>
      <c r="G2779" s="6">
        <v>45</v>
      </c>
      <c r="H2779" s="7">
        <v>138</v>
      </c>
      <c r="I2779" s="8">
        <v>0</v>
      </c>
      <c r="J2779" s="7">
        <v>6178.97</v>
      </c>
      <c r="K2779" s="7">
        <v>103.19</v>
      </c>
      <c r="L2779" s="7">
        <v>4643.55</v>
      </c>
      <c r="M2779" s="7">
        <v>178.83</v>
      </c>
    </row>
    <row r="2780" spans="2:13" x14ac:dyDescent="0.3">
      <c r="B2780" s="5">
        <v>45566</v>
      </c>
      <c r="C2780" s="4" t="s">
        <v>40</v>
      </c>
      <c r="D2780" s="4" t="s">
        <v>37</v>
      </c>
      <c r="E2780" s="4" t="s">
        <v>20</v>
      </c>
      <c r="F2780" s="4" t="s">
        <v>17</v>
      </c>
      <c r="G2780" s="6">
        <v>83</v>
      </c>
      <c r="H2780" s="7">
        <v>138</v>
      </c>
      <c r="I2780" s="8">
        <v>0</v>
      </c>
      <c r="J2780" s="7">
        <v>10039.24</v>
      </c>
      <c r="K2780" s="7">
        <v>103.19</v>
      </c>
      <c r="L2780" s="7">
        <v>8564.77</v>
      </c>
      <c r="M2780" s="7">
        <v>129.35</v>
      </c>
    </row>
    <row r="2781" spans="2:13" x14ac:dyDescent="0.3">
      <c r="B2781" s="5">
        <v>45566</v>
      </c>
      <c r="C2781" s="4" t="s">
        <v>40</v>
      </c>
      <c r="D2781" s="4" t="s">
        <v>37</v>
      </c>
      <c r="E2781" s="4" t="s">
        <v>20</v>
      </c>
      <c r="F2781" s="4" t="s">
        <v>18</v>
      </c>
      <c r="G2781" s="6">
        <v>31</v>
      </c>
      <c r="H2781" s="7">
        <v>138</v>
      </c>
      <c r="I2781" s="8">
        <v>0.01</v>
      </c>
      <c r="J2781" s="7">
        <v>3697.09</v>
      </c>
      <c r="K2781" s="7">
        <v>103.81</v>
      </c>
      <c r="L2781" s="7">
        <v>3218.11</v>
      </c>
      <c r="M2781" s="7">
        <v>102.45</v>
      </c>
    </row>
    <row r="2782" spans="2:13" x14ac:dyDescent="0.3">
      <c r="B2782" s="5">
        <v>45566</v>
      </c>
      <c r="C2782" s="4" t="s">
        <v>40</v>
      </c>
      <c r="D2782" s="4" t="s">
        <v>37</v>
      </c>
      <c r="E2782" s="4" t="s">
        <v>20</v>
      </c>
      <c r="F2782" s="4" t="s">
        <v>19</v>
      </c>
      <c r="G2782" s="6">
        <v>31</v>
      </c>
      <c r="H2782" s="7">
        <v>138</v>
      </c>
      <c r="I2782" s="8">
        <v>0.01</v>
      </c>
      <c r="J2782" s="7">
        <v>3745.73</v>
      </c>
      <c r="K2782" s="7">
        <v>103.4</v>
      </c>
      <c r="L2782" s="7">
        <v>3205.4</v>
      </c>
      <c r="M2782" s="7">
        <v>118.6</v>
      </c>
    </row>
    <row r="2783" spans="2:13" x14ac:dyDescent="0.3">
      <c r="B2783" s="5">
        <v>45566</v>
      </c>
      <c r="C2783" s="4" t="s">
        <v>40</v>
      </c>
      <c r="D2783" s="4" t="s">
        <v>37</v>
      </c>
      <c r="E2783" s="4" t="s">
        <v>21</v>
      </c>
      <c r="F2783" s="4" t="s">
        <v>17</v>
      </c>
      <c r="G2783" s="6">
        <v>53</v>
      </c>
      <c r="H2783" s="7">
        <v>138</v>
      </c>
      <c r="I2783" s="8">
        <v>0</v>
      </c>
      <c r="J2783" s="7">
        <v>6927.47</v>
      </c>
      <c r="K2783" s="7">
        <v>103.5</v>
      </c>
      <c r="L2783" s="7">
        <v>5485.5</v>
      </c>
      <c r="M2783" s="7">
        <v>84.21</v>
      </c>
    </row>
    <row r="2784" spans="2:13" x14ac:dyDescent="0.3">
      <c r="B2784" s="5">
        <v>45566</v>
      </c>
      <c r="C2784" s="4" t="s">
        <v>40</v>
      </c>
      <c r="D2784" s="4" t="s">
        <v>37</v>
      </c>
      <c r="E2784" s="4" t="s">
        <v>21</v>
      </c>
      <c r="F2784" s="4" t="s">
        <v>18</v>
      </c>
      <c r="G2784" s="6">
        <v>18</v>
      </c>
      <c r="H2784" s="7">
        <v>138</v>
      </c>
      <c r="I2784" s="8">
        <v>0.01</v>
      </c>
      <c r="J2784" s="7">
        <v>2340.9</v>
      </c>
      <c r="K2784" s="7">
        <v>103.71</v>
      </c>
      <c r="L2784" s="7">
        <v>1866.78</v>
      </c>
      <c r="M2784" s="7">
        <v>62.18</v>
      </c>
    </row>
    <row r="2785" spans="2:13" x14ac:dyDescent="0.3">
      <c r="B2785" s="5">
        <v>45566</v>
      </c>
      <c r="C2785" s="4" t="s">
        <v>40</v>
      </c>
      <c r="D2785" s="4" t="s">
        <v>37</v>
      </c>
      <c r="E2785" s="4" t="s">
        <v>21</v>
      </c>
      <c r="F2785" s="4" t="s">
        <v>19</v>
      </c>
      <c r="G2785" s="6">
        <v>18</v>
      </c>
      <c r="H2785" s="7">
        <v>138</v>
      </c>
      <c r="I2785" s="8">
        <v>0.01</v>
      </c>
      <c r="J2785" s="7">
        <v>2338.5100000000002</v>
      </c>
      <c r="K2785" s="7">
        <v>103.19</v>
      </c>
      <c r="L2785" s="7">
        <v>1857.42</v>
      </c>
      <c r="M2785" s="7">
        <v>68.59</v>
      </c>
    </row>
    <row r="2786" spans="2:13" x14ac:dyDescent="0.3">
      <c r="B2786" s="5">
        <v>45566</v>
      </c>
      <c r="C2786" s="4" t="s">
        <v>40</v>
      </c>
      <c r="D2786" s="4" t="s">
        <v>37</v>
      </c>
      <c r="E2786" s="4" t="s">
        <v>22</v>
      </c>
      <c r="F2786" s="4" t="s">
        <v>17</v>
      </c>
      <c r="G2786" s="6">
        <v>22</v>
      </c>
      <c r="H2786" s="7">
        <v>138</v>
      </c>
      <c r="I2786" s="8">
        <v>0.01</v>
      </c>
      <c r="J2786" s="7">
        <v>3359.36</v>
      </c>
      <c r="K2786" s="7">
        <v>103.4</v>
      </c>
      <c r="L2786" s="7">
        <v>2274.8000000000002</v>
      </c>
      <c r="M2786" s="7">
        <v>224.42</v>
      </c>
    </row>
    <row r="2787" spans="2:13" x14ac:dyDescent="0.3">
      <c r="B2787" s="5">
        <v>45566</v>
      </c>
      <c r="C2787" s="4" t="s">
        <v>40</v>
      </c>
      <c r="D2787" s="4" t="s">
        <v>37</v>
      </c>
      <c r="E2787" s="4" t="s">
        <v>22</v>
      </c>
      <c r="F2787" s="4" t="s">
        <v>18</v>
      </c>
      <c r="G2787" s="6">
        <v>9</v>
      </c>
      <c r="H2787" s="7">
        <v>138</v>
      </c>
      <c r="I2787" s="8">
        <v>0</v>
      </c>
      <c r="J2787" s="7">
        <v>1392.42</v>
      </c>
      <c r="K2787" s="7">
        <v>103.71</v>
      </c>
      <c r="L2787" s="7">
        <v>933.39</v>
      </c>
      <c r="M2787" s="7">
        <v>104.1</v>
      </c>
    </row>
    <row r="2788" spans="2:13" x14ac:dyDescent="0.3">
      <c r="B2788" s="5">
        <v>45566</v>
      </c>
      <c r="C2788" s="4" t="s">
        <v>40</v>
      </c>
      <c r="D2788" s="4" t="s">
        <v>37</v>
      </c>
      <c r="E2788" s="4" t="s">
        <v>22</v>
      </c>
      <c r="F2788" s="4" t="s">
        <v>19</v>
      </c>
      <c r="G2788" s="6">
        <v>8</v>
      </c>
      <c r="H2788" s="7">
        <v>138</v>
      </c>
      <c r="I2788" s="8">
        <v>0</v>
      </c>
      <c r="J2788" s="7">
        <v>1229.07</v>
      </c>
      <c r="K2788" s="7">
        <v>103.19</v>
      </c>
      <c r="L2788" s="7">
        <v>825.52</v>
      </c>
      <c r="M2788" s="7">
        <v>97.22</v>
      </c>
    </row>
    <row r="2789" spans="2:13" x14ac:dyDescent="0.3">
      <c r="B2789" s="5">
        <v>45566</v>
      </c>
      <c r="C2789" s="4" t="s">
        <v>41</v>
      </c>
      <c r="D2789" s="4" t="s">
        <v>42</v>
      </c>
      <c r="E2789" s="4" t="s">
        <v>16</v>
      </c>
      <c r="F2789" s="4" t="s">
        <v>17</v>
      </c>
      <c r="G2789" s="6">
        <v>186</v>
      </c>
      <c r="H2789" s="7">
        <v>188</v>
      </c>
      <c r="I2789" s="8">
        <v>0.01</v>
      </c>
      <c r="J2789" s="7">
        <v>34653.57</v>
      </c>
      <c r="K2789" s="7">
        <v>109.04</v>
      </c>
      <c r="L2789" s="7">
        <v>20281.439999999999</v>
      </c>
      <c r="M2789" s="7">
        <v>299.98</v>
      </c>
    </row>
    <row r="2790" spans="2:13" x14ac:dyDescent="0.3">
      <c r="B2790" s="5">
        <v>45566</v>
      </c>
      <c r="C2790" s="4" t="s">
        <v>41</v>
      </c>
      <c r="D2790" s="4" t="s">
        <v>42</v>
      </c>
      <c r="E2790" s="4" t="s">
        <v>16</v>
      </c>
      <c r="F2790" s="4" t="s">
        <v>18</v>
      </c>
      <c r="G2790" s="6">
        <v>67</v>
      </c>
      <c r="H2790" s="7">
        <v>188</v>
      </c>
      <c r="I2790" s="8">
        <v>0.01</v>
      </c>
      <c r="J2790" s="7">
        <v>12583.15</v>
      </c>
      <c r="K2790" s="7">
        <v>109.04</v>
      </c>
      <c r="L2790" s="7">
        <v>7305.68</v>
      </c>
      <c r="M2790" s="7">
        <v>234.63</v>
      </c>
    </row>
    <row r="2791" spans="2:13" x14ac:dyDescent="0.3">
      <c r="B2791" s="5">
        <v>45566</v>
      </c>
      <c r="C2791" s="4" t="s">
        <v>41</v>
      </c>
      <c r="D2791" s="4" t="s">
        <v>42</v>
      </c>
      <c r="E2791" s="4" t="s">
        <v>16</v>
      </c>
      <c r="F2791" s="4" t="s">
        <v>19</v>
      </c>
      <c r="G2791" s="6">
        <v>66</v>
      </c>
      <c r="H2791" s="7">
        <v>188</v>
      </c>
      <c r="I2791" s="8">
        <v>0.01</v>
      </c>
      <c r="J2791" s="7">
        <v>12308.74</v>
      </c>
      <c r="K2791" s="7">
        <v>109.26</v>
      </c>
      <c r="L2791" s="7">
        <v>7211.16</v>
      </c>
      <c r="M2791" s="7">
        <v>262.02999999999997</v>
      </c>
    </row>
    <row r="2792" spans="2:13" x14ac:dyDescent="0.3">
      <c r="B2792" s="5">
        <v>45566</v>
      </c>
      <c r="C2792" s="4" t="s">
        <v>41</v>
      </c>
      <c r="D2792" s="4" t="s">
        <v>42</v>
      </c>
      <c r="E2792" s="4" t="s">
        <v>20</v>
      </c>
      <c r="F2792" s="4" t="s">
        <v>17</v>
      </c>
      <c r="G2792" s="6">
        <v>124</v>
      </c>
      <c r="H2792" s="7">
        <v>188</v>
      </c>
      <c r="I2792" s="8">
        <v>0</v>
      </c>
      <c r="J2792" s="7">
        <v>20514.48</v>
      </c>
      <c r="K2792" s="7">
        <v>109.37</v>
      </c>
      <c r="L2792" s="7">
        <v>13561.88</v>
      </c>
      <c r="M2792" s="7">
        <v>193.64</v>
      </c>
    </row>
    <row r="2793" spans="2:13" x14ac:dyDescent="0.3">
      <c r="B2793" s="5">
        <v>45566</v>
      </c>
      <c r="C2793" s="4" t="s">
        <v>41</v>
      </c>
      <c r="D2793" s="4" t="s">
        <v>42</v>
      </c>
      <c r="E2793" s="4" t="s">
        <v>20</v>
      </c>
      <c r="F2793" s="4" t="s">
        <v>18</v>
      </c>
      <c r="G2793" s="6">
        <v>45</v>
      </c>
      <c r="H2793" s="7">
        <v>188</v>
      </c>
      <c r="I2793" s="8">
        <v>0.03</v>
      </c>
      <c r="J2793" s="7">
        <v>7206.57</v>
      </c>
      <c r="K2793" s="7">
        <v>108.93</v>
      </c>
      <c r="L2793" s="7">
        <v>4901.8500000000004</v>
      </c>
      <c r="M2793" s="7">
        <v>148.72</v>
      </c>
    </row>
    <row r="2794" spans="2:13" x14ac:dyDescent="0.3">
      <c r="B2794" s="5">
        <v>45566</v>
      </c>
      <c r="C2794" s="4" t="s">
        <v>41</v>
      </c>
      <c r="D2794" s="4" t="s">
        <v>42</v>
      </c>
      <c r="E2794" s="4" t="s">
        <v>20</v>
      </c>
      <c r="F2794" s="4" t="s">
        <v>19</v>
      </c>
      <c r="G2794" s="6">
        <v>44</v>
      </c>
      <c r="H2794" s="7">
        <v>188</v>
      </c>
      <c r="I2794" s="8">
        <v>0.04</v>
      </c>
      <c r="J2794" s="7">
        <v>7002.74</v>
      </c>
      <c r="K2794" s="7">
        <v>109.15</v>
      </c>
      <c r="L2794" s="7">
        <v>4802.6000000000004</v>
      </c>
      <c r="M2794" s="7">
        <v>168.17</v>
      </c>
    </row>
    <row r="2795" spans="2:13" x14ac:dyDescent="0.3">
      <c r="B2795" s="5">
        <v>45566</v>
      </c>
      <c r="C2795" s="4" t="s">
        <v>41</v>
      </c>
      <c r="D2795" s="4" t="s">
        <v>42</v>
      </c>
      <c r="E2795" s="4" t="s">
        <v>21</v>
      </c>
      <c r="F2795" s="4" t="s">
        <v>17</v>
      </c>
      <c r="G2795" s="6">
        <v>76</v>
      </c>
      <c r="H2795" s="7">
        <v>188</v>
      </c>
      <c r="I2795" s="8">
        <v>0.01</v>
      </c>
      <c r="J2795" s="7">
        <v>13519.24</v>
      </c>
      <c r="K2795" s="7">
        <v>109.04</v>
      </c>
      <c r="L2795" s="7">
        <v>8287.0400000000009</v>
      </c>
      <c r="M2795" s="7">
        <v>123.42</v>
      </c>
    </row>
    <row r="2796" spans="2:13" x14ac:dyDescent="0.3">
      <c r="B2796" s="5">
        <v>45566</v>
      </c>
      <c r="C2796" s="4" t="s">
        <v>41</v>
      </c>
      <c r="D2796" s="4" t="s">
        <v>42</v>
      </c>
      <c r="E2796" s="4" t="s">
        <v>21</v>
      </c>
      <c r="F2796" s="4" t="s">
        <v>18</v>
      </c>
      <c r="G2796" s="6">
        <v>27</v>
      </c>
      <c r="H2796" s="7">
        <v>188</v>
      </c>
      <c r="I2796" s="8">
        <v>0</v>
      </c>
      <c r="J2796" s="7">
        <v>4807.7299999999996</v>
      </c>
      <c r="K2796" s="7">
        <v>108.71</v>
      </c>
      <c r="L2796" s="7">
        <v>2935.17</v>
      </c>
      <c r="M2796" s="7">
        <v>93.27</v>
      </c>
    </row>
    <row r="2797" spans="2:13" x14ac:dyDescent="0.3">
      <c r="B2797" s="5">
        <v>45566</v>
      </c>
      <c r="C2797" s="4" t="s">
        <v>41</v>
      </c>
      <c r="D2797" s="4" t="s">
        <v>42</v>
      </c>
      <c r="E2797" s="4" t="s">
        <v>21</v>
      </c>
      <c r="F2797" s="4" t="s">
        <v>19</v>
      </c>
      <c r="G2797" s="6">
        <v>28</v>
      </c>
      <c r="H2797" s="7">
        <v>188</v>
      </c>
      <c r="I2797" s="8">
        <v>0.01</v>
      </c>
      <c r="J2797" s="7">
        <v>4950.51</v>
      </c>
      <c r="K2797" s="7">
        <v>109.15</v>
      </c>
      <c r="L2797" s="7">
        <v>3056.2</v>
      </c>
      <c r="M2797" s="7">
        <v>106.47</v>
      </c>
    </row>
    <row r="2798" spans="2:13" x14ac:dyDescent="0.3">
      <c r="B2798" s="5">
        <v>45566</v>
      </c>
      <c r="C2798" s="4" t="s">
        <v>41</v>
      </c>
      <c r="D2798" s="4" t="s">
        <v>42</v>
      </c>
      <c r="E2798" s="4" t="s">
        <v>22</v>
      </c>
      <c r="F2798" s="4" t="s">
        <v>17</v>
      </c>
      <c r="G2798" s="6">
        <v>33</v>
      </c>
      <c r="H2798" s="7">
        <v>188</v>
      </c>
      <c r="I2798" s="8">
        <v>0</v>
      </c>
      <c r="J2798" s="7">
        <v>6906.84</v>
      </c>
      <c r="K2798" s="7">
        <v>108.82</v>
      </c>
      <c r="L2798" s="7">
        <v>3591.06</v>
      </c>
      <c r="M2798" s="7">
        <v>327.97</v>
      </c>
    </row>
    <row r="2799" spans="2:13" x14ac:dyDescent="0.3">
      <c r="B2799" s="5">
        <v>45566</v>
      </c>
      <c r="C2799" s="4" t="s">
        <v>41</v>
      </c>
      <c r="D2799" s="4" t="s">
        <v>42</v>
      </c>
      <c r="E2799" s="4" t="s">
        <v>22</v>
      </c>
      <c r="F2799" s="4" t="s">
        <v>18</v>
      </c>
      <c r="G2799" s="6">
        <v>13</v>
      </c>
      <c r="H2799" s="7">
        <v>188</v>
      </c>
      <c r="I2799" s="8">
        <v>0.01</v>
      </c>
      <c r="J2799" s="7">
        <v>2701.7</v>
      </c>
      <c r="K2799" s="7">
        <v>109.37</v>
      </c>
      <c r="L2799" s="7">
        <v>1421.81</v>
      </c>
      <c r="M2799" s="7">
        <v>158.1</v>
      </c>
    </row>
    <row r="2800" spans="2:13" x14ac:dyDescent="0.3">
      <c r="B2800" s="5">
        <v>45566</v>
      </c>
      <c r="C2800" s="4" t="s">
        <v>41</v>
      </c>
      <c r="D2800" s="4" t="s">
        <v>42</v>
      </c>
      <c r="E2800" s="4" t="s">
        <v>22</v>
      </c>
      <c r="F2800" s="4" t="s">
        <v>19</v>
      </c>
      <c r="G2800" s="6">
        <v>12</v>
      </c>
      <c r="H2800" s="7">
        <v>188</v>
      </c>
      <c r="I2800" s="8">
        <v>0</v>
      </c>
      <c r="J2800" s="7">
        <v>2524.16</v>
      </c>
      <c r="K2800" s="7">
        <v>108.93</v>
      </c>
      <c r="L2800" s="7">
        <v>1307.1600000000001</v>
      </c>
      <c r="M2800" s="7">
        <v>144.63</v>
      </c>
    </row>
    <row r="2801" spans="2:13" x14ac:dyDescent="0.3">
      <c r="B2801" s="5">
        <v>45566</v>
      </c>
      <c r="C2801" s="4" t="s">
        <v>43</v>
      </c>
      <c r="D2801" s="4" t="s">
        <v>42</v>
      </c>
      <c r="E2801" s="4" t="s">
        <v>16</v>
      </c>
      <c r="F2801" s="4" t="s">
        <v>17</v>
      </c>
      <c r="G2801" s="6">
        <v>168</v>
      </c>
      <c r="H2801" s="7">
        <v>156</v>
      </c>
      <c r="I2801" s="8">
        <v>0.01</v>
      </c>
      <c r="J2801" s="7">
        <v>26050.75</v>
      </c>
      <c r="K2801" s="7">
        <v>89.7</v>
      </c>
      <c r="L2801" s="7">
        <v>15069.6</v>
      </c>
      <c r="M2801" s="7">
        <v>274.98</v>
      </c>
    </row>
    <row r="2802" spans="2:13" x14ac:dyDescent="0.3">
      <c r="B2802" s="5">
        <v>45566</v>
      </c>
      <c r="C2802" s="4" t="s">
        <v>43</v>
      </c>
      <c r="D2802" s="4" t="s">
        <v>42</v>
      </c>
      <c r="E2802" s="4" t="s">
        <v>16</v>
      </c>
      <c r="F2802" s="4" t="s">
        <v>18</v>
      </c>
      <c r="G2802" s="6">
        <v>56</v>
      </c>
      <c r="H2802" s="7">
        <v>156</v>
      </c>
      <c r="I2802" s="8">
        <v>0</v>
      </c>
      <c r="J2802" s="7">
        <v>8753.4</v>
      </c>
      <c r="K2802" s="7">
        <v>89.52</v>
      </c>
      <c r="L2802" s="7">
        <v>5013.12</v>
      </c>
      <c r="M2802" s="7">
        <v>190.97</v>
      </c>
    </row>
    <row r="2803" spans="2:13" x14ac:dyDescent="0.3">
      <c r="B2803" s="5">
        <v>45566</v>
      </c>
      <c r="C2803" s="4" t="s">
        <v>43</v>
      </c>
      <c r="D2803" s="4" t="s">
        <v>42</v>
      </c>
      <c r="E2803" s="4" t="s">
        <v>16</v>
      </c>
      <c r="F2803" s="4" t="s">
        <v>19</v>
      </c>
      <c r="G2803" s="6">
        <v>58</v>
      </c>
      <c r="H2803" s="7">
        <v>156</v>
      </c>
      <c r="I2803" s="8">
        <v>0.01</v>
      </c>
      <c r="J2803" s="7">
        <v>8975.18</v>
      </c>
      <c r="K2803" s="7">
        <v>89.97</v>
      </c>
      <c r="L2803" s="7">
        <v>5218.26</v>
      </c>
      <c r="M2803" s="7">
        <v>230.5</v>
      </c>
    </row>
    <row r="2804" spans="2:13" x14ac:dyDescent="0.3">
      <c r="B2804" s="5">
        <v>45566</v>
      </c>
      <c r="C2804" s="4" t="s">
        <v>43</v>
      </c>
      <c r="D2804" s="4" t="s">
        <v>42</v>
      </c>
      <c r="E2804" s="4" t="s">
        <v>20</v>
      </c>
      <c r="F2804" s="4" t="s">
        <v>17</v>
      </c>
      <c r="G2804" s="6">
        <v>114</v>
      </c>
      <c r="H2804" s="7">
        <v>156</v>
      </c>
      <c r="I2804" s="8">
        <v>0.01</v>
      </c>
      <c r="J2804" s="7">
        <v>15509.2</v>
      </c>
      <c r="K2804" s="7">
        <v>89.52</v>
      </c>
      <c r="L2804" s="7">
        <v>10205.280000000001</v>
      </c>
      <c r="M2804" s="7">
        <v>183.49</v>
      </c>
    </row>
    <row r="2805" spans="2:13" x14ac:dyDescent="0.3">
      <c r="B2805" s="5">
        <v>45566</v>
      </c>
      <c r="C2805" s="4" t="s">
        <v>43</v>
      </c>
      <c r="D2805" s="4" t="s">
        <v>42</v>
      </c>
      <c r="E2805" s="4" t="s">
        <v>20</v>
      </c>
      <c r="F2805" s="4" t="s">
        <v>18</v>
      </c>
      <c r="G2805" s="6">
        <v>41</v>
      </c>
      <c r="H2805" s="7">
        <v>156</v>
      </c>
      <c r="I2805" s="8">
        <v>0.03</v>
      </c>
      <c r="J2805" s="7">
        <v>5442.92</v>
      </c>
      <c r="K2805" s="7">
        <v>89.88</v>
      </c>
      <c r="L2805" s="7">
        <v>3685.08</v>
      </c>
      <c r="M2805" s="7">
        <v>141.21</v>
      </c>
    </row>
    <row r="2806" spans="2:13" x14ac:dyDescent="0.3">
      <c r="B2806" s="5">
        <v>45566</v>
      </c>
      <c r="C2806" s="4" t="s">
        <v>43</v>
      </c>
      <c r="D2806" s="4" t="s">
        <v>42</v>
      </c>
      <c r="E2806" s="4" t="s">
        <v>20</v>
      </c>
      <c r="F2806" s="4" t="s">
        <v>19</v>
      </c>
      <c r="G2806" s="6">
        <v>38</v>
      </c>
      <c r="H2806" s="7">
        <v>156</v>
      </c>
      <c r="I2806" s="8">
        <v>0</v>
      </c>
      <c r="J2806" s="7">
        <v>5216.59</v>
      </c>
      <c r="K2806" s="7">
        <v>89.7</v>
      </c>
      <c r="L2806" s="7">
        <v>3408.6</v>
      </c>
      <c r="M2806" s="7">
        <v>150.13</v>
      </c>
    </row>
    <row r="2807" spans="2:13" x14ac:dyDescent="0.3">
      <c r="B2807" s="5">
        <v>45566</v>
      </c>
      <c r="C2807" s="4" t="s">
        <v>43</v>
      </c>
      <c r="D2807" s="4" t="s">
        <v>42</v>
      </c>
      <c r="E2807" s="4" t="s">
        <v>21</v>
      </c>
      <c r="F2807" s="4" t="s">
        <v>17</v>
      </c>
      <c r="G2807" s="6">
        <v>66</v>
      </c>
      <c r="H2807" s="7">
        <v>156</v>
      </c>
      <c r="I2807" s="8">
        <v>0.01</v>
      </c>
      <c r="J2807" s="7">
        <v>9702.6299999999992</v>
      </c>
      <c r="K2807" s="7">
        <v>89.43</v>
      </c>
      <c r="L2807" s="7">
        <v>5902.38</v>
      </c>
      <c r="M2807" s="7">
        <v>108.35</v>
      </c>
    </row>
    <row r="2808" spans="2:13" x14ac:dyDescent="0.3">
      <c r="B2808" s="5">
        <v>45566</v>
      </c>
      <c r="C2808" s="4" t="s">
        <v>43</v>
      </c>
      <c r="D2808" s="4" t="s">
        <v>42</v>
      </c>
      <c r="E2808" s="4" t="s">
        <v>21</v>
      </c>
      <c r="F2808" s="4" t="s">
        <v>18</v>
      </c>
      <c r="G2808" s="6">
        <v>24</v>
      </c>
      <c r="H2808" s="7">
        <v>156</v>
      </c>
      <c r="I2808" s="8">
        <v>0.01</v>
      </c>
      <c r="J2808" s="7">
        <v>3524.82</v>
      </c>
      <c r="K2808" s="7">
        <v>89.79</v>
      </c>
      <c r="L2808" s="7">
        <v>2154.96</v>
      </c>
      <c r="M2808" s="7">
        <v>83.97</v>
      </c>
    </row>
    <row r="2809" spans="2:13" x14ac:dyDescent="0.3">
      <c r="B2809" s="5">
        <v>45566</v>
      </c>
      <c r="C2809" s="4" t="s">
        <v>43</v>
      </c>
      <c r="D2809" s="4" t="s">
        <v>42</v>
      </c>
      <c r="E2809" s="4" t="s">
        <v>21</v>
      </c>
      <c r="F2809" s="4" t="s">
        <v>19</v>
      </c>
      <c r="G2809" s="6">
        <v>23</v>
      </c>
      <c r="H2809" s="7">
        <v>156</v>
      </c>
      <c r="I2809" s="8">
        <v>0.01</v>
      </c>
      <c r="J2809" s="7">
        <v>3360.88</v>
      </c>
      <c r="K2809" s="7">
        <v>89.7</v>
      </c>
      <c r="L2809" s="7">
        <v>2063.1</v>
      </c>
      <c r="M2809" s="7">
        <v>88.62</v>
      </c>
    </row>
    <row r="2810" spans="2:13" x14ac:dyDescent="0.3">
      <c r="B2810" s="5">
        <v>45566</v>
      </c>
      <c r="C2810" s="4" t="s">
        <v>43</v>
      </c>
      <c r="D2810" s="4" t="s">
        <v>42</v>
      </c>
      <c r="E2810" s="4" t="s">
        <v>22</v>
      </c>
      <c r="F2810" s="4" t="s">
        <v>17</v>
      </c>
      <c r="G2810" s="6">
        <v>29</v>
      </c>
      <c r="H2810" s="7">
        <v>156</v>
      </c>
      <c r="I2810" s="8">
        <v>0.01</v>
      </c>
      <c r="J2810" s="7">
        <v>4986.05</v>
      </c>
      <c r="K2810" s="7">
        <v>89.7</v>
      </c>
      <c r="L2810" s="7">
        <v>2601.3000000000002</v>
      </c>
      <c r="M2810" s="7">
        <v>294.07</v>
      </c>
    </row>
    <row r="2811" spans="2:13" x14ac:dyDescent="0.3">
      <c r="B2811" s="5">
        <v>45566</v>
      </c>
      <c r="C2811" s="4" t="s">
        <v>43</v>
      </c>
      <c r="D2811" s="4" t="s">
        <v>42</v>
      </c>
      <c r="E2811" s="4" t="s">
        <v>22</v>
      </c>
      <c r="F2811" s="4" t="s">
        <v>18</v>
      </c>
      <c r="G2811" s="6">
        <v>11</v>
      </c>
      <c r="H2811" s="7">
        <v>156</v>
      </c>
      <c r="I2811" s="8">
        <v>0.01</v>
      </c>
      <c r="J2811" s="7">
        <v>1896.99</v>
      </c>
      <c r="K2811" s="7">
        <v>89.88</v>
      </c>
      <c r="L2811" s="7">
        <v>988.68</v>
      </c>
      <c r="M2811" s="7">
        <v>134.57</v>
      </c>
    </row>
    <row r="2812" spans="2:13" x14ac:dyDescent="0.3">
      <c r="B2812" s="5">
        <v>45566</v>
      </c>
      <c r="C2812" s="4" t="s">
        <v>43</v>
      </c>
      <c r="D2812" s="4" t="s">
        <v>42</v>
      </c>
      <c r="E2812" s="4" t="s">
        <v>22</v>
      </c>
      <c r="F2812" s="4" t="s">
        <v>19</v>
      </c>
      <c r="G2812" s="6">
        <v>11</v>
      </c>
      <c r="H2812" s="7">
        <v>156</v>
      </c>
      <c r="I2812" s="8">
        <v>0.01</v>
      </c>
      <c r="J2812" s="7">
        <v>1894.98</v>
      </c>
      <c r="K2812" s="7">
        <v>89.88</v>
      </c>
      <c r="L2812" s="7">
        <v>988.68</v>
      </c>
      <c r="M2812" s="7">
        <v>133.66999999999999</v>
      </c>
    </row>
    <row r="2813" spans="2:13" x14ac:dyDescent="0.3">
      <c r="B2813" s="5">
        <v>45566</v>
      </c>
      <c r="C2813" s="4" t="s">
        <v>44</v>
      </c>
      <c r="D2813" s="4" t="s">
        <v>42</v>
      </c>
      <c r="E2813" s="4" t="s">
        <v>16</v>
      </c>
      <c r="F2813" s="4" t="s">
        <v>17</v>
      </c>
      <c r="G2813" s="6">
        <v>84</v>
      </c>
      <c r="H2813" s="7">
        <v>204</v>
      </c>
      <c r="I2813" s="8">
        <v>0.01</v>
      </c>
      <c r="J2813" s="7">
        <v>16964.23</v>
      </c>
      <c r="K2813" s="7">
        <v>120.72</v>
      </c>
      <c r="L2813" s="7">
        <v>10140.48</v>
      </c>
      <c r="M2813" s="7">
        <v>132.65</v>
      </c>
    </row>
    <row r="2814" spans="2:13" x14ac:dyDescent="0.3">
      <c r="B2814" s="5">
        <v>45566</v>
      </c>
      <c r="C2814" s="4" t="s">
        <v>44</v>
      </c>
      <c r="D2814" s="4" t="s">
        <v>42</v>
      </c>
      <c r="E2814" s="4" t="s">
        <v>16</v>
      </c>
      <c r="F2814" s="4" t="s">
        <v>18</v>
      </c>
      <c r="G2814" s="6">
        <v>30</v>
      </c>
      <c r="H2814" s="7">
        <v>204</v>
      </c>
      <c r="I2814" s="8">
        <v>0</v>
      </c>
      <c r="J2814" s="7">
        <v>6095.54</v>
      </c>
      <c r="K2814" s="7">
        <v>120.48</v>
      </c>
      <c r="L2814" s="7">
        <v>3614.4</v>
      </c>
      <c r="M2814" s="7">
        <v>100.27</v>
      </c>
    </row>
    <row r="2815" spans="2:13" x14ac:dyDescent="0.3">
      <c r="B2815" s="5">
        <v>45566</v>
      </c>
      <c r="C2815" s="4" t="s">
        <v>44</v>
      </c>
      <c r="D2815" s="4" t="s">
        <v>42</v>
      </c>
      <c r="E2815" s="4" t="s">
        <v>16</v>
      </c>
      <c r="F2815" s="4" t="s">
        <v>19</v>
      </c>
      <c r="G2815" s="6">
        <v>29</v>
      </c>
      <c r="H2815" s="7">
        <v>204</v>
      </c>
      <c r="I2815" s="8">
        <v>0.01</v>
      </c>
      <c r="J2815" s="7">
        <v>5892.31</v>
      </c>
      <c r="K2815" s="7">
        <v>120.48</v>
      </c>
      <c r="L2815" s="7">
        <v>3493.92</v>
      </c>
      <c r="M2815" s="7">
        <v>113.44</v>
      </c>
    </row>
    <row r="2816" spans="2:13" x14ac:dyDescent="0.3">
      <c r="B2816" s="5">
        <v>45566</v>
      </c>
      <c r="C2816" s="4" t="s">
        <v>44</v>
      </c>
      <c r="D2816" s="4" t="s">
        <v>42</v>
      </c>
      <c r="E2816" s="4" t="s">
        <v>20</v>
      </c>
      <c r="F2816" s="4" t="s">
        <v>17</v>
      </c>
      <c r="G2816" s="6">
        <v>59</v>
      </c>
      <c r="H2816" s="7">
        <v>204</v>
      </c>
      <c r="I2816" s="8">
        <v>0.01</v>
      </c>
      <c r="J2816" s="7">
        <v>10538.66</v>
      </c>
      <c r="K2816" s="7">
        <v>120.12</v>
      </c>
      <c r="L2816" s="7">
        <v>7087.08</v>
      </c>
      <c r="M2816" s="7">
        <v>96.85</v>
      </c>
    </row>
    <row r="2817" spans="2:13" x14ac:dyDescent="0.3">
      <c r="B2817" s="5">
        <v>45566</v>
      </c>
      <c r="C2817" s="4" t="s">
        <v>44</v>
      </c>
      <c r="D2817" s="4" t="s">
        <v>42</v>
      </c>
      <c r="E2817" s="4" t="s">
        <v>20</v>
      </c>
      <c r="F2817" s="4" t="s">
        <v>18</v>
      </c>
      <c r="G2817" s="6">
        <v>21</v>
      </c>
      <c r="H2817" s="7">
        <v>204</v>
      </c>
      <c r="I2817" s="8">
        <v>0.02</v>
      </c>
      <c r="J2817" s="7">
        <v>3713.31</v>
      </c>
      <c r="K2817" s="7">
        <v>120.72</v>
      </c>
      <c r="L2817" s="7">
        <v>2535.12</v>
      </c>
      <c r="M2817" s="7">
        <v>72.83</v>
      </c>
    </row>
    <row r="2818" spans="2:13" x14ac:dyDescent="0.3">
      <c r="B2818" s="5">
        <v>45566</v>
      </c>
      <c r="C2818" s="4" t="s">
        <v>44</v>
      </c>
      <c r="D2818" s="4" t="s">
        <v>42</v>
      </c>
      <c r="E2818" s="4" t="s">
        <v>20</v>
      </c>
      <c r="F2818" s="4" t="s">
        <v>19</v>
      </c>
      <c r="G2818" s="6">
        <v>21</v>
      </c>
      <c r="H2818" s="7">
        <v>204</v>
      </c>
      <c r="I2818" s="8">
        <v>0</v>
      </c>
      <c r="J2818" s="7">
        <v>3766.15</v>
      </c>
      <c r="K2818" s="7">
        <v>120</v>
      </c>
      <c r="L2818" s="7">
        <v>2520</v>
      </c>
      <c r="M2818" s="7">
        <v>82.39</v>
      </c>
    </row>
    <row r="2819" spans="2:13" x14ac:dyDescent="0.3">
      <c r="B2819" s="5">
        <v>45566</v>
      </c>
      <c r="C2819" s="4" t="s">
        <v>44</v>
      </c>
      <c r="D2819" s="4" t="s">
        <v>42</v>
      </c>
      <c r="E2819" s="4" t="s">
        <v>21</v>
      </c>
      <c r="F2819" s="4" t="s">
        <v>17</v>
      </c>
      <c r="G2819" s="6">
        <v>33</v>
      </c>
      <c r="H2819" s="7">
        <v>204</v>
      </c>
      <c r="I2819" s="8">
        <v>0</v>
      </c>
      <c r="J2819" s="7">
        <v>6363.46</v>
      </c>
      <c r="K2819" s="7">
        <v>120.48</v>
      </c>
      <c r="L2819" s="7">
        <v>3975.84</v>
      </c>
      <c r="M2819" s="7">
        <v>52.22</v>
      </c>
    </row>
    <row r="2820" spans="2:13" x14ac:dyDescent="0.3">
      <c r="B2820" s="5">
        <v>45566</v>
      </c>
      <c r="C2820" s="4" t="s">
        <v>44</v>
      </c>
      <c r="D2820" s="4" t="s">
        <v>42</v>
      </c>
      <c r="E2820" s="4" t="s">
        <v>21</v>
      </c>
      <c r="F2820" s="4" t="s">
        <v>18</v>
      </c>
      <c r="G2820" s="6">
        <v>12</v>
      </c>
      <c r="H2820" s="7">
        <v>204</v>
      </c>
      <c r="I2820" s="8">
        <v>0</v>
      </c>
      <c r="J2820" s="7">
        <v>2327.92</v>
      </c>
      <c r="K2820" s="7">
        <v>120</v>
      </c>
      <c r="L2820" s="7">
        <v>1440</v>
      </c>
      <c r="M2820" s="7">
        <v>41.58</v>
      </c>
    </row>
    <row r="2821" spans="2:13" x14ac:dyDescent="0.3">
      <c r="B2821" s="5">
        <v>45566</v>
      </c>
      <c r="C2821" s="4" t="s">
        <v>44</v>
      </c>
      <c r="D2821" s="4" t="s">
        <v>42</v>
      </c>
      <c r="E2821" s="4" t="s">
        <v>21</v>
      </c>
      <c r="F2821" s="4" t="s">
        <v>19</v>
      </c>
      <c r="G2821" s="6">
        <v>13</v>
      </c>
      <c r="H2821" s="7">
        <v>204</v>
      </c>
      <c r="I2821" s="8">
        <v>0.01</v>
      </c>
      <c r="J2821" s="7">
        <v>2489.0500000000002</v>
      </c>
      <c r="K2821" s="7">
        <v>120.72</v>
      </c>
      <c r="L2821" s="7">
        <v>1569.36</v>
      </c>
      <c r="M2821" s="7">
        <v>49.89</v>
      </c>
    </row>
    <row r="2822" spans="2:13" x14ac:dyDescent="0.3">
      <c r="B2822" s="5">
        <v>45566</v>
      </c>
      <c r="C2822" s="4" t="s">
        <v>44</v>
      </c>
      <c r="D2822" s="4" t="s">
        <v>42</v>
      </c>
      <c r="E2822" s="4" t="s">
        <v>22</v>
      </c>
      <c r="F2822" s="4" t="s">
        <v>17</v>
      </c>
      <c r="G2822" s="6">
        <v>16</v>
      </c>
      <c r="H2822" s="7">
        <v>204</v>
      </c>
      <c r="I2822" s="8">
        <v>0</v>
      </c>
      <c r="J2822" s="7">
        <v>3652.02</v>
      </c>
      <c r="K2822" s="7">
        <v>120.36</v>
      </c>
      <c r="L2822" s="7">
        <v>1925.76</v>
      </c>
      <c r="M2822" s="7">
        <v>162.25</v>
      </c>
    </row>
    <row r="2823" spans="2:13" x14ac:dyDescent="0.3">
      <c r="B2823" s="5">
        <v>45566</v>
      </c>
      <c r="C2823" s="4" t="s">
        <v>44</v>
      </c>
      <c r="D2823" s="4" t="s">
        <v>42</v>
      </c>
      <c r="E2823" s="4" t="s">
        <v>22</v>
      </c>
      <c r="F2823" s="4" t="s">
        <v>18</v>
      </c>
      <c r="G2823" s="6">
        <v>5</v>
      </c>
      <c r="H2823" s="7">
        <v>204</v>
      </c>
      <c r="I2823" s="8">
        <v>0</v>
      </c>
      <c r="J2823" s="7">
        <v>1138.98</v>
      </c>
      <c r="K2823" s="7">
        <v>120.24</v>
      </c>
      <c r="L2823" s="7">
        <v>601.20000000000005</v>
      </c>
      <c r="M2823" s="7">
        <v>59.92</v>
      </c>
    </row>
    <row r="2824" spans="2:13" x14ac:dyDescent="0.3">
      <c r="B2824" s="5">
        <v>45566</v>
      </c>
      <c r="C2824" s="4" t="s">
        <v>44</v>
      </c>
      <c r="D2824" s="4" t="s">
        <v>42</v>
      </c>
      <c r="E2824" s="4" t="s">
        <v>22</v>
      </c>
      <c r="F2824" s="4" t="s">
        <v>19</v>
      </c>
      <c r="G2824" s="6">
        <v>5</v>
      </c>
      <c r="H2824" s="7">
        <v>204</v>
      </c>
      <c r="I2824" s="8">
        <v>0.01</v>
      </c>
      <c r="J2824" s="7">
        <v>1129.8</v>
      </c>
      <c r="K2824" s="7">
        <v>120</v>
      </c>
      <c r="L2824" s="7">
        <v>600</v>
      </c>
      <c r="M2824" s="7">
        <v>61.5</v>
      </c>
    </row>
    <row r="2825" spans="2:13" x14ac:dyDescent="0.3">
      <c r="B2825" s="5">
        <v>45566</v>
      </c>
      <c r="C2825" s="4" t="s">
        <v>45</v>
      </c>
      <c r="D2825" s="4" t="s">
        <v>42</v>
      </c>
      <c r="E2825" s="4" t="s">
        <v>16</v>
      </c>
      <c r="F2825" s="4" t="s">
        <v>17</v>
      </c>
      <c r="G2825" s="6">
        <v>140</v>
      </c>
      <c r="H2825" s="7">
        <v>96</v>
      </c>
      <c r="I2825" s="8">
        <v>0.01</v>
      </c>
      <c r="J2825" s="7">
        <v>13292</v>
      </c>
      <c r="K2825" s="7">
        <v>54.61</v>
      </c>
      <c r="L2825" s="7">
        <v>7645.4</v>
      </c>
      <c r="M2825" s="7">
        <v>224.9</v>
      </c>
    </row>
    <row r="2826" spans="2:13" x14ac:dyDescent="0.3">
      <c r="B2826" s="5">
        <v>45566</v>
      </c>
      <c r="C2826" s="4" t="s">
        <v>45</v>
      </c>
      <c r="D2826" s="4" t="s">
        <v>42</v>
      </c>
      <c r="E2826" s="4" t="s">
        <v>16</v>
      </c>
      <c r="F2826" s="4" t="s">
        <v>18</v>
      </c>
      <c r="G2826" s="6">
        <v>54</v>
      </c>
      <c r="H2826" s="7">
        <v>96</v>
      </c>
      <c r="I2826" s="8">
        <v>0.01</v>
      </c>
      <c r="J2826" s="7">
        <v>5142.3599999999997</v>
      </c>
      <c r="K2826" s="7">
        <v>54.67</v>
      </c>
      <c r="L2826" s="7">
        <v>2952.18</v>
      </c>
      <c r="M2826" s="7">
        <v>184.52</v>
      </c>
    </row>
    <row r="2827" spans="2:13" x14ac:dyDescent="0.3">
      <c r="B2827" s="5">
        <v>45566</v>
      </c>
      <c r="C2827" s="4" t="s">
        <v>45</v>
      </c>
      <c r="D2827" s="4" t="s">
        <v>42</v>
      </c>
      <c r="E2827" s="4" t="s">
        <v>16</v>
      </c>
      <c r="F2827" s="4" t="s">
        <v>19</v>
      </c>
      <c r="G2827" s="6">
        <v>51</v>
      </c>
      <c r="H2827" s="7">
        <v>96</v>
      </c>
      <c r="I2827" s="8">
        <v>0.01</v>
      </c>
      <c r="J2827" s="7">
        <v>4817.8500000000004</v>
      </c>
      <c r="K2827" s="7">
        <v>54.83</v>
      </c>
      <c r="L2827" s="7">
        <v>2796.33</v>
      </c>
      <c r="M2827" s="7">
        <v>202.48</v>
      </c>
    </row>
    <row r="2828" spans="2:13" x14ac:dyDescent="0.3">
      <c r="B2828" s="5">
        <v>45566</v>
      </c>
      <c r="C2828" s="4" t="s">
        <v>45</v>
      </c>
      <c r="D2828" s="4" t="s">
        <v>42</v>
      </c>
      <c r="E2828" s="4" t="s">
        <v>20</v>
      </c>
      <c r="F2828" s="4" t="s">
        <v>17</v>
      </c>
      <c r="G2828" s="6">
        <v>97</v>
      </c>
      <c r="H2828" s="7">
        <v>96</v>
      </c>
      <c r="I2828" s="8">
        <v>0.03</v>
      </c>
      <c r="J2828" s="7">
        <v>7956.41</v>
      </c>
      <c r="K2828" s="7">
        <v>54.56</v>
      </c>
      <c r="L2828" s="7">
        <v>5292.32</v>
      </c>
      <c r="M2828" s="7">
        <v>154.41999999999999</v>
      </c>
    </row>
    <row r="2829" spans="2:13" x14ac:dyDescent="0.3">
      <c r="B2829" s="5">
        <v>45566</v>
      </c>
      <c r="C2829" s="4" t="s">
        <v>45</v>
      </c>
      <c r="D2829" s="4" t="s">
        <v>42</v>
      </c>
      <c r="E2829" s="4" t="s">
        <v>20</v>
      </c>
      <c r="F2829" s="4" t="s">
        <v>18</v>
      </c>
      <c r="G2829" s="6">
        <v>35</v>
      </c>
      <c r="H2829" s="7">
        <v>96</v>
      </c>
      <c r="I2829" s="8">
        <v>0.03</v>
      </c>
      <c r="J2829" s="7">
        <v>2874.09</v>
      </c>
      <c r="K2829" s="7">
        <v>54.88</v>
      </c>
      <c r="L2829" s="7">
        <v>1920.8</v>
      </c>
      <c r="M2829" s="7">
        <v>118.4</v>
      </c>
    </row>
    <row r="2830" spans="2:13" x14ac:dyDescent="0.3">
      <c r="B2830" s="5">
        <v>45566</v>
      </c>
      <c r="C2830" s="4" t="s">
        <v>45</v>
      </c>
      <c r="D2830" s="4" t="s">
        <v>42</v>
      </c>
      <c r="E2830" s="4" t="s">
        <v>20</v>
      </c>
      <c r="F2830" s="4" t="s">
        <v>19</v>
      </c>
      <c r="G2830" s="6">
        <v>34</v>
      </c>
      <c r="H2830" s="7">
        <v>96</v>
      </c>
      <c r="I2830" s="8">
        <v>0.03</v>
      </c>
      <c r="J2830" s="7">
        <v>2800.27</v>
      </c>
      <c r="K2830" s="7">
        <v>54.83</v>
      </c>
      <c r="L2830" s="7">
        <v>1864.22</v>
      </c>
      <c r="M2830" s="7">
        <v>128.75</v>
      </c>
    </row>
    <row r="2831" spans="2:13" x14ac:dyDescent="0.3">
      <c r="B2831" s="5">
        <v>45566</v>
      </c>
      <c r="C2831" s="4" t="s">
        <v>45</v>
      </c>
      <c r="D2831" s="4" t="s">
        <v>42</v>
      </c>
      <c r="E2831" s="4" t="s">
        <v>21</v>
      </c>
      <c r="F2831" s="4" t="s">
        <v>17</v>
      </c>
      <c r="G2831" s="6">
        <v>61</v>
      </c>
      <c r="H2831" s="7">
        <v>96</v>
      </c>
      <c r="I2831" s="8">
        <v>0.01</v>
      </c>
      <c r="J2831" s="7">
        <v>5535.38</v>
      </c>
      <c r="K2831" s="7">
        <v>54.83</v>
      </c>
      <c r="L2831" s="7">
        <v>3344.63</v>
      </c>
      <c r="M2831" s="7">
        <v>95.45</v>
      </c>
    </row>
    <row r="2832" spans="2:13" x14ac:dyDescent="0.3">
      <c r="B2832" s="5">
        <v>45566</v>
      </c>
      <c r="C2832" s="4" t="s">
        <v>45</v>
      </c>
      <c r="D2832" s="4" t="s">
        <v>42</v>
      </c>
      <c r="E2832" s="4" t="s">
        <v>21</v>
      </c>
      <c r="F2832" s="4" t="s">
        <v>18</v>
      </c>
      <c r="G2832" s="6">
        <v>22</v>
      </c>
      <c r="H2832" s="7">
        <v>96</v>
      </c>
      <c r="I2832" s="8">
        <v>0</v>
      </c>
      <c r="J2832" s="7">
        <v>2000.38</v>
      </c>
      <c r="K2832" s="7">
        <v>54.56</v>
      </c>
      <c r="L2832" s="7">
        <v>1200.32</v>
      </c>
      <c r="M2832" s="7">
        <v>75.55</v>
      </c>
    </row>
    <row r="2833" spans="2:13" x14ac:dyDescent="0.3">
      <c r="B2833" s="5">
        <v>45566</v>
      </c>
      <c r="C2833" s="4" t="s">
        <v>45</v>
      </c>
      <c r="D2833" s="4" t="s">
        <v>42</v>
      </c>
      <c r="E2833" s="4" t="s">
        <v>21</v>
      </c>
      <c r="F2833" s="4" t="s">
        <v>19</v>
      </c>
      <c r="G2833" s="6">
        <v>21</v>
      </c>
      <c r="H2833" s="7">
        <v>96</v>
      </c>
      <c r="I2833" s="8">
        <v>0</v>
      </c>
      <c r="J2833" s="7">
        <v>1909.45</v>
      </c>
      <c r="K2833" s="7">
        <v>54.83</v>
      </c>
      <c r="L2833" s="7">
        <v>1151.43</v>
      </c>
      <c r="M2833" s="7">
        <v>82.56</v>
      </c>
    </row>
    <row r="2834" spans="2:13" x14ac:dyDescent="0.3">
      <c r="B2834" s="5">
        <v>45566</v>
      </c>
      <c r="C2834" s="4" t="s">
        <v>45</v>
      </c>
      <c r="D2834" s="4" t="s">
        <v>42</v>
      </c>
      <c r="E2834" s="4" t="s">
        <v>22</v>
      </c>
      <c r="F2834" s="4" t="s">
        <v>17</v>
      </c>
      <c r="G2834" s="6">
        <v>26</v>
      </c>
      <c r="H2834" s="7">
        <v>96</v>
      </c>
      <c r="I2834" s="8">
        <v>0.01</v>
      </c>
      <c r="J2834" s="7">
        <v>2778.76</v>
      </c>
      <c r="K2834" s="7">
        <v>54.67</v>
      </c>
      <c r="L2834" s="7">
        <v>1421.42</v>
      </c>
      <c r="M2834" s="7">
        <v>255.77</v>
      </c>
    </row>
    <row r="2835" spans="2:13" x14ac:dyDescent="0.3">
      <c r="B2835" s="5">
        <v>45566</v>
      </c>
      <c r="C2835" s="4" t="s">
        <v>45</v>
      </c>
      <c r="D2835" s="4" t="s">
        <v>42</v>
      </c>
      <c r="E2835" s="4" t="s">
        <v>22</v>
      </c>
      <c r="F2835" s="4" t="s">
        <v>18</v>
      </c>
      <c r="G2835" s="6">
        <v>10</v>
      </c>
      <c r="H2835" s="7">
        <v>96</v>
      </c>
      <c r="I2835" s="8">
        <v>0.01</v>
      </c>
      <c r="J2835" s="7">
        <v>1068.71</v>
      </c>
      <c r="K2835" s="7">
        <v>54.56</v>
      </c>
      <c r="L2835" s="7">
        <v>545.6</v>
      </c>
      <c r="M2835" s="7">
        <v>120.55</v>
      </c>
    </row>
    <row r="2836" spans="2:13" x14ac:dyDescent="0.3">
      <c r="B2836" s="5">
        <v>45566</v>
      </c>
      <c r="C2836" s="4" t="s">
        <v>45</v>
      </c>
      <c r="D2836" s="4" t="s">
        <v>42</v>
      </c>
      <c r="E2836" s="4" t="s">
        <v>22</v>
      </c>
      <c r="F2836" s="4" t="s">
        <v>19</v>
      </c>
      <c r="G2836" s="6">
        <v>9</v>
      </c>
      <c r="H2836" s="7">
        <v>96</v>
      </c>
      <c r="I2836" s="8">
        <v>0.01</v>
      </c>
      <c r="J2836" s="7">
        <v>954.13</v>
      </c>
      <c r="K2836" s="7">
        <v>54.56</v>
      </c>
      <c r="L2836" s="7">
        <v>491.04</v>
      </c>
      <c r="M2836" s="7">
        <v>113.39</v>
      </c>
    </row>
    <row r="2837" spans="2:13" x14ac:dyDescent="0.3">
      <c r="B2837" s="5">
        <v>45566</v>
      </c>
      <c r="C2837" s="4" t="s">
        <v>46</v>
      </c>
      <c r="D2837" s="4" t="s">
        <v>47</v>
      </c>
      <c r="E2837" s="4" t="s">
        <v>16</v>
      </c>
      <c r="F2837" s="4" t="s">
        <v>17</v>
      </c>
      <c r="G2837" s="6">
        <v>231</v>
      </c>
      <c r="H2837" s="7">
        <v>142</v>
      </c>
      <c r="I2837" s="8">
        <v>0</v>
      </c>
      <c r="J2837" s="7">
        <v>32670.79</v>
      </c>
      <c r="K2837" s="7">
        <v>87.95</v>
      </c>
      <c r="L2837" s="7">
        <v>20316.45</v>
      </c>
      <c r="M2837" s="7">
        <v>363.69</v>
      </c>
    </row>
    <row r="2838" spans="2:13" x14ac:dyDescent="0.3">
      <c r="B2838" s="5">
        <v>45566</v>
      </c>
      <c r="C2838" s="4" t="s">
        <v>46</v>
      </c>
      <c r="D2838" s="4" t="s">
        <v>47</v>
      </c>
      <c r="E2838" s="4" t="s">
        <v>16</v>
      </c>
      <c r="F2838" s="4" t="s">
        <v>18</v>
      </c>
      <c r="G2838" s="6">
        <v>78</v>
      </c>
      <c r="H2838" s="7">
        <v>142</v>
      </c>
      <c r="I2838" s="8">
        <v>0.01</v>
      </c>
      <c r="J2838" s="7">
        <v>11053.68</v>
      </c>
      <c r="K2838" s="7">
        <v>88.13</v>
      </c>
      <c r="L2838" s="7">
        <v>6874.14</v>
      </c>
      <c r="M2838" s="7">
        <v>260.43</v>
      </c>
    </row>
    <row r="2839" spans="2:13" x14ac:dyDescent="0.3">
      <c r="B2839" s="5">
        <v>45566</v>
      </c>
      <c r="C2839" s="4" t="s">
        <v>46</v>
      </c>
      <c r="D2839" s="4" t="s">
        <v>47</v>
      </c>
      <c r="E2839" s="4" t="s">
        <v>16</v>
      </c>
      <c r="F2839" s="4" t="s">
        <v>19</v>
      </c>
      <c r="G2839" s="6">
        <v>85</v>
      </c>
      <c r="H2839" s="7">
        <v>142</v>
      </c>
      <c r="I2839" s="8">
        <v>0.01</v>
      </c>
      <c r="J2839" s="7">
        <v>11936.92</v>
      </c>
      <c r="K2839" s="7">
        <v>87.95</v>
      </c>
      <c r="L2839" s="7">
        <v>7475.75</v>
      </c>
      <c r="M2839" s="7">
        <v>328.18</v>
      </c>
    </row>
    <row r="2840" spans="2:13" x14ac:dyDescent="0.3">
      <c r="B2840" s="5">
        <v>45566</v>
      </c>
      <c r="C2840" s="4" t="s">
        <v>46</v>
      </c>
      <c r="D2840" s="4" t="s">
        <v>47</v>
      </c>
      <c r="E2840" s="4" t="s">
        <v>20</v>
      </c>
      <c r="F2840" s="4" t="s">
        <v>17</v>
      </c>
      <c r="G2840" s="6">
        <v>147</v>
      </c>
      <c r="H2840" s="7">
        <v>142</v>
      </c>
      <c r="I2840" s="8">
        <v>0.03</v>
      </c>
      <c r="J2840" s="7">
        <v>17709.650000000001</v>
      </c>
      <c r="K2840" s="7">
        <v>87.86</v>
      </c>
      <c r="L2840" s="7">
        <v>12915.42</v>
      </c>
      <c r="M2840" s="7">
        <v>237.55</v>
      </c>
    </row>
    <row r="2841" spans="2:13" x14ac:dyDescent="0.3">
      <c r="B2841" s="5">
        <v>45566</v>
      </c>
      <c r="C2841" s="4" t="s">
        <v>46</v>
      </c>
      <c r="D2841" s="4" t="s">
        <v>47</v>
      </c>
      <c r="E2841" s="4" t="s">
        <v>20</v>
      </c>
      <c r="F2841" s="4" t="s">
        <v>18</v>
      </c>
      <c r="G2841" s="6">
        <v>57</v>
      </c>
      <c r="H2841" s="7">
        <v>142</v>
      </c>
      <c r="I2841" s="8">
        <v>0.01</v>
      </c>
      <c r="J2841" s="7">
        <v>7065.82</v>
      </c>
      <c r="K2841" s="7">
        <v>88.04</v>
      </c>
      <c r="L2841" s="7">
        <v>5018.28</v>
      </c>
      <c r="M2841" s="7">
        <v>196.51</v>
      </c>
    </row>
    <row r="2842" spans="2:13" x14ac:dyDescent="0.3">
      <c r="B2842" s="5">
        <v>45566</v>
      </c>
      <c r="C2842" s="4" t="s">
        <v>46</v>
      </c>
      <c r="D2842" s="4" t="s">
        <v>47</v>
      </c>
      <c r="E2842" s="4" t="s">
        <v>20</v>
      </c>
      <c r="F2842" s="4" t="s">
        <v>19</v>
      </c>
      <c r="G2842" s="6">
        <v>54</v>
      </c>
      <c r="H2842" s="7">
        <v>142</v>
      </c>
      <c r="I2842" s="8">
        <v>0.03</v>
      </c>
      <c r="J2842" s="7">
        <v>6531.91</v>
      </c>
      <c r="K2842" s="7">
        <v>88.13</v>
      </c>
      <c r="L2842" s="7">
        <v>4759.0200000000004</v>
      </c>
      <c r="M2842" s="7">
        <v>215.65</v>
      </c>
    </row>
    <row r="2843" spans="2:13" x14ac:dyDescent="0.3">
      <c r="B2843" s="5">
        <v>45566</v>
      </c>
      <c r="C2843" s="4" t="s">
        <v>46</v>
      </c>
      <c r="D2843" s="4" t="s">
        <v>47</v>
      </c>
      <c r="E2843" s="4" t="s">
        <v>21</v>
      </c>
      <c r="F2843" s="4" t="s">
        <v>17</v>
      </c>
      <c r="G2843" s="6">
        <v>94</v>
      </c>
      <c r="H2843" s="7">
        <v>142</v>
      </c>
      <c r="I2843" s="8">
        <v>0.01</v>
      </c>
      <c r="J2843" s="7">
        <v>12503.38</v>
      </c>
      <c r="K2843" s="7">
        <v>87.86</v>
      </c>
      <c r="L2843" s="7">
        <v>8258.84</v>
      </c>
      <c r="M2843" s="7">
        <v>146.63999999999999</v>
      </c>
    </row>
    <row r="2844" spans="2:13" x14ac:dyDescent="0.3">
      <c r="B2844" s="5">
        <v>45566</v>
      </c>
      <c r="C2844" s="4" t="s">
        <v>46</v>
      </c>
      <c r="D2844" s="4" t="s">
        <v>47</v>
      </c>
      <c r="E2844" s="4" t="s">
        <v>21</v>
      </c>
      <c r="F2844" s="4" t="s">
        <v>18</v>
      </c>
      <c r="G2844" s="6">
        <v>32</v>
      </c>
      <c r="H2844" s="7">
        <v>142</v>
      </c>
      <c r="I2844" s="8">
        <v>0.01</v>
      </c>
      <c r="J2844" s="7">
        <v>4247.8500000000004</v>
      </c>
      <c r="K2844" s="7">
        <v>87.78</v>
      </c>
      <c r="L2844" s="7">
        <v>2808.96</v>
      </c>
      <c r="M2844" s="7">
        <v>107.17</v>
      </c>
    </row>
    <row r="2845" spans="2:13" x14ac:dyDescent="0.3">
      <c r="B2845" s="5">
        <v>45566</v>
      </c>
      <c r="C2845" s="4" t="s">
        <v>46</v>
      </c>
      <c r="D2845" s="4" t="s">
        <v>47</v>
      </c>
      <c r="E2845" s="4" t="s">
        <v>21</v>
      </c>
      <c r="F2845" s="4" t="s">
        <v>19</v>
      </c>
      <c r="G2845" s="6">
        <v>33</v>
      </c>
      <c r="H2845" s="7">
        <v>142</v>
      </c>
      <c r="I2845" s="8">
        <v>0</v>
      </c>
      <c r="J2845" s="7">
        <v>4460.6000000000004</v>
      </c>
      <c r="K2845" s="7">
        <v>88.22</v>
      </c>
      <c r="L2845" s="7">
        <v>2911.26</v>
      </c>
      <c r="M2845" s="7">
        <v>126.38</v>
      </c>
    </row>
    <row r="2846" spans="2:13" x14ac:dyDescent="0.3">
      <c r="B2846" s="5">
        <v>45566</v>
      </c>
      <c r="C2846" s="4" t="s">
        <v>46</v>
      </c>
      <c r="D2846" s="4" t="s">
        <v>47</v>
      </c>
      <c r="E2846" s="4" t="s">
        <v>22</v>
      </c>
      <c r="F2846" s="4" t="s">
        <v>17</v>
      </c>
      <c r="G2846" s="6">
        <v>39</v>
      </c>
      <c r="H2846" s="7">
        <v>142</v>
      </c>
      <c r="I2846" s="8">
        <v>0.01</v>
      </c>
      <c r="J2846" s="7">
        <v>6140.19</v>
      </c>
      <c r="K2846" s="7">
        <v>87.78</v>
      </c>
      <c r="L2846" s="7">
        <v>3423.42</v>
      </c>
      <c r="M2846" s="7">
        <v>402.57</v>
      </c>
    </row>
    <row r="2847" spans="2:13" x14ac:dyDescent="0.3">
      <c r="B2847" s="5">
        <v>45566</v>
      </c>
      <c r="C2847" s="4" t="s">
        <v>46</v>
      </c>
      <c r="D2847" s="4" t="s">
        <v>47</v>
      </c>
      <c r="E2847" s="4" t="s">
        <v>22</v>
      </c>
      <c r="F2847" s="4" t="s">
        <v>18</v>
      </c>
      <c r="G2847" s="6">
        <v>15</v>
      </c>
      <c r="H2847" s="7">
        <v>142</v>
      </c>
      <c r="I2847" s="8">
        <v>0</v>
      </c>
      <c r="J2847" s="7">
        <v>2383.21</v>
      </c>
      <c r="K2847" s="7">
        <v>87.86</v>
      </c>
      <c r="L2847" s="7">
        <v>1317.9</v>
      </c>
      <c r="M2847" s="7">
        <v>176.54</v>
      </c>
    </row>
    <row r="2848" spans="2:13" x14ac:dyDescent="0.3">
      <c r="B2848" s="5">
        <v>45566</v>
      </c>
      <c r="C2848" s="4" t="s">
        <v>46</v>
      </c>
      <c r="D2848" s="4" t="s">
        <v>47</v>
      </c>
      <c r="E2848" s="4" t="s">
        <v>22</v>
      </c>
      <c r="F2848" s="4" t="s">
        <v>19</v>
      </c>
      <c r="G2848" s="6">
        <v>15</v>
      </c>
      <c r="H2848" s="7">
        <v>142</v>
      </c>
      <c r="I2848" s="8">
        <v>0.01</v>
      </c>
      <c r="J2848" s="7">
        <v>2345.14</v>
      </c>
      <c r="K2848" s="7">
        <v>88.3</v>
      </c>
      <c r="L2848" s="7">
        <v>1324.5</v>
      </c>
      <c r="M2848" s="7">
        <v>182.65</v>
      </c>
    </row>
    <row r="2849" spans="2:13" x14ac:dyDescent="0.3">
      <c r="B2849" s="5">
        <v>45566</v>
      </c>
      <c r="C2849" s="4" t="s">
        <v>48</v>
      </c>
      <c r="D2849" s="4" t="s">
        <v>47</v>
      </c>
      <c r="E2849" s="4" t="s">
        <v>16</v>
      </c>
      <c r="F2849" s="4" t="s">
        <v>17</v>
      </c>
      <c r="G2849" s="6">
        <v>196</v>
      </c>
      <c r="H2849" s="7">
        <v>118</v>
      </c>
      <c r="I2849" s="8">
        <v>0.01</v>
      </c>
      <c r="J2849" s="7">
        <v>22942.51</v>
      </c>
      <c r="K2849" s="7">
        <v>72.790000000000006</v>
      </c>
      <c r="L2849" s="7">
        <v>14266.84</v>
      </c>
      <c r="M2849" s="7">
        <v>309.52</v>
      </c>
    </row>
    <row r="2850" spans="2:13" x14ac:dyDescent="0.3">
      <c r="B2850" s="5">
        <v>45566</v>
      </c>
      <c r="C2850" s="4" t="s">
        <v>48</v>
      </c>
      <c r="D2850" s="4" t="s">
        <v>47</v>
      </c>
      <c r="E2850" s="4" t="s">
        <v>16</v>
      </c>
      <c r="F2850" s="4" t="s">
        <v>18</v>
      </c>
      <c r="G2850" s="6">
        <v>71</v>
      </c>
      <c r="H2850" s="7">
        <v>118</v>
      </c>
      <c r="I2850" s="8">
        <v>0.01</v>
      </c>
      <c r="J2850" s="7">
        <v>8260.98</v>
      </c>
      <c r="K2850" s="7">
        <v>72.42</v>
      </c>
      <c r="L2850" s="7">
        <v>5141.82</v>
      </c>
      <c r="M2850" s="7">
        <v>241.16</v>
      </c>
    </row>
    <row r="2851" spans="2:13" x14ac:dyDescent="0.3">
      <c r="B2851" s="5">
        <v>45566</v>
      </c>
      <c r="C2851" s="4" t="s">
        <v>48</v>
      </c>
      <c r="D2851" s="4" t="s">
        <v>47</v>
      </c>
      <c r="E2851" s="4" t="s">
        <v>16</v>
      </c>
      <c r="F2851" s="4" t="s">
        <v>19</v>
      </c>
      <c r="G2851" s="6">
        <v>67</v>
      </c>
      <c r="H2851" s="7">
        <v>118</v>
      </c>
      <c r="I2851" s="8">
        <v>0.01</v>
      </c>
      <c r="J2851" s="7">
        <v>7882.14</v>
      </c>
      <c r="K2851" s="7">
        <v>72.569999999999993</v>
      </c>
      <c r="L2851" s="7">
        <v>4862.1899999999996</v>
      </c>
      <c r="M2851" s="7">
        <v>257.89999999999998</v>
      </c>
    </row>
    <row r="2852" spans="2:13" x14ac:dyDescent="0.3">
      <c r="B2852" s="5">
        <v>45566</v>
      </c>
      <c r="C2852" s="4" t="s">
        <v>48</v>
      </c>
      <c r="D2852" s="4" t="s">
        <v>47</v>
      </c>
      <c r="E2852" s="4" t="s">
        <v>20</v>
      </c>
      <c r="F2852" s="4" t="s">
        <v>17</v>
      </c>
      <c r="G2852" s="6">
        <v>132</v>
      </c>
      <c r="H2852" s="7">
        <v>118</v>
      </c>
      <c r="I2852" s="8">
        <v>0.02</v>
      </c>
      <c r="J2852" s="7">
        <v>13500.54</v>
      </c>
      <c r="K2852" s="7">
        <v>72.569999999999993</v>
      </c>
      <c r="L2852" s="7">
        <v>9579.24</v>
      </c>
      <c r="M2852" s="7">
        <v>209.51</v>
      </c>
    </row>
    <row r="2853" spans="2:13" x14ac:dyDescent="0.3">
      <c r="B2853" s="5">
        <v>45566</v>
      </c>
      <c r="C2853" s="4" t="s">
        <v>48</v>
      </c>
      <c r="D2853" s="4" t="s">
        <v>47</v>
      </c>
      <c r="E2853" s="4" t="s">
        <v>20</v>
      </c>
      <c r="F2853" s="4" t="s">
        <v>18</v>
      </c>
      <c r="G2853" s="6">
        <v>48</v>
      </c>
      <c r="H2853" s="7">
        <v>118</v>
      </c>
      <c r="I2853" s="8">
        <v>0.02</v>
      </c>
      <c r="J2853" s="7">
        <v>4889.71</v>
      </c>
      <c r="K2853" s="7">
        <v>72.42</v>
      </c>
      <c r="L2853" s="7">
        <v>3476.16</v>
      </c>
      <c r="M2853" s="7">
        <v>163.04</v>
      </c>
    </row>
    <row r="2854" spans="2:13" x14ac:dyDescent="0.3">
      <c r="B2854" s="5">
        <v>45566</v>
      </c>
      <c r="C2854" s="4" t="s">
        <v>48</v>
      </c>
      <c r="D2854" s="4" t="s">
        <v>47</v>
      </c>
      <c r="E2854" s="4" t="s">
        <v>20</v>
      </c>
      <c r="F2854" s="4" t="s">
        <v>19</v>
      </c>
      <c r="G2854" s="6">
        <v>49</v>
      </c>
      <c r="H2854" s="7">
        <v>118</v>
      </c>
      <c r="I2854" s="8">
        <v>0</v>
      </c>
      <c r="J2854" s="7">
        <v>5077.9799999999996</v>
      </c>
      <c r="K2854" s="7">
        <v>72.349999999999994</v>
      </c>
      <c r="L2854" s="7">
        <v>3545.15</v>
      </c>
      <c r="M2854" s="7">
        <v>188.81</v>
      </c>
    </row>
    <row r="2855" spans="2:13" x14ac:dyDescent="0.3">
      <c r="B2855" s="5">
        <v>45566</v>
      </c>
      <c r="C2855" s="4" t="s">
        <v>48</v>
      </c>
      <c r="D2855" s="4" t="s">
        <v>47</v>
      </c>
      <c r="E2855" s="4" t="s">
        <v>21</v>
      </c>
      <c r="F2855" s="4" t="s">
        <v>17</v>
      </c>
      <c r="G2855" s="6">
        <v>77</v>
      </c>
      <c r="H2855" s="7">
        <v>118</v>
      </c>
      <c r="I2855" s="8">
        <v>0</v>
      </c>
      <c r="J2855" s="7">
        <v>8640.31</v>
      </c>
      <c r="K2855" s="7">
        <v>72.790000000000006</v>
      </c>
      <c r="L2855" s="7">
        <v>5604.83</v>
      </c>
      <c r="M2855" s="7">
        <v>124.31</v>
      </c>
    </row>
    <row r="2856" spans="2:13" x14ac:dyDescent="0.3">
      <c r="B2856" s="5">
        <v>45566</v>
      </c>
      <c r="C2856" s="4" t="s">
        <v>48</v>
      </c>
      <c r="D2856" s="4" t="s">
        <v>47</v>
      </c>
      <c r="E2856" s="4" t="s">
        <v>21</v>
      </c>
      <c r="F2856" s="4" t="s">
        <v>18</v>
      </c>
      <c r="G2856" s="6">
        <v>29</v>
      </c>
      <c r="H2856" s="7">
        <v>118</v>
      </c>
      <c r="I2856" s="8">
        <v>0.01</v>
      </c>
      <c r="J2856" s="7">
        <v>3231.37</v>
      </c>
      <c r="K2856" s="7">
        <v>72.790000000000006</v>
      </c>
      <c r="L2856" s="7">
        <v>2110.91</v>
      </c>
      <c r="M2856" s="7">
        <v>100.47</v>
      </c>
    </row>
    <row r="2857" spans="2:13" x14ac:dyDescent="0.3">
      <c r="B2857" s="5">
        <v>45566</v>
      </c>
      <c r="C2857" s="4" t="s">
        <v>48</v>
      </c>
      <c r="D2857" s="4" t="s">
        <v>47</v>
      </c>
      <c r="E2857" s="4" t="s">
        <v>21</v>
      </c>
      <c r="F2857" s="4" t="s">
        <v>19</v>
      </c>
      <c r="G2857" s="6">
        <v>28</v>
      </c>
      <c r="H2857" s="7">
        <v>118</v>
      </c>
      <c r="I2857" s="8">
        <v>0.01</v>
      </c>
      <c r="J2857" s="7">
        <v>3082.48</v>
      </c>
      <c r="K2857" s="7">
        <v>72.790000000000006</v>
      </c>
      <c r="L2857" s="7">
        <v>2038.12</v>
      </c>
      <c r="M2857" s="7">
        <v>109.31</v>
      </c>
    </row>
    <row r="2858" spans="2:13" x14ac:dyDescent="0.3">
      <c r="B2858" s="5">
        <v>45566</v>
      </c>
      <c r="C2858" s="4" t="s">
        <v>48</v>
      </c>
      <c r="D2858" s="4" t="s">
        <v>47</v>
      </c>
      <c r="E2858" s="4" t="s">
        <v>22</v>
      </c>
      <c r="F2858" s="4" t="s">
        <v>17</v>
      </c>
      <c r="G2858" s="6">
        <v>36</v>
      </c>
      <c r="H2858" s="7">
        <v>118</v>
      </c>
      <c r="I2858" s="8">
        <v>0.01</v>
      </c>
      <c r="J2858" s="7">
        <v>4705.54</v>
      </c>
      <c r="K2858" s="7">
        <v>72.64</v>
      </c>
      <c r="L2858" s="7">
        <v>2615.04</v>
      </c>
      <c r="M2858" s="7">
        <v>369.05</v>
      </c>
    </row>
    <row r="2859" spans="2:13" x14ac:dyDescent="0.3">
      <c r="B2859" s="5">
        <v>45566</v>
      </c>
      <c r="C2859" s="4" t="s">
        <v>48</v>
      </c>
      <c r="D2859" s="4" t="s">
        <v>47</v>
      </c>
      <c r="E2859" s="4" t="s">
        <v>22</v>
      </c>
      <c r="F2859" s="4" t="s">
        <v>18</v>
      </c>
      <c r="G2859" s="6">
        <v>13</v>
      </c>
      <c r="H2859" s="7">
        <v>118</v>
      </c>
      <c r="I2859" s="8">
        <v>0</v>
      </c>
      <c r="J2859" s="7">
        <v>1719.78</v>
      </c>
      <c r="K2859" s="7">
        <v>72.569999999999993</v>
      </c>
      <c r="L2859" s="7">
        <v>943.41</v>
      </c>
      <c r="M2859" s="7">
        <v>150.06</v>
      </c>
    </row>
    <row r="2860" spans="2:13" x14ac:dyDescent="0.3">
      <c r="B2860" s="5">
        <v>45566</v>
      </c>
      <c r="C2860" s="4" t="s">
        <v>48</v>
      </c>
      <c r="D2860" s="4" t="s">
        <v>47</v>
      </c>
      <c r="E2860" s="4" t="s">
        <v>22</v>
      </c>
      <c r="F2860" s="4" t="s">
        <v>19</v>
      </c>
      <c r="G2860" s="6">
        <v>12</v>
      </c>
      <c r="H2860" s="7">
        <v>118</v>
      </c>
      <c r="I2860" s="8">
        <v>0.01</v>
      </c>
      <c r="J2860" s="7">
        <v>1579.54</v>
      </c>
      <c r="K2860" s="7">
        <v>72.349999999999994</v>
      </c>
      <c r="L2860" s="7">
        <v>868.2</v>
      </c>
      <c r="M2860" s="7">
        <v>146.12</v>
      </c>
    </row>
    <row r="2861" spans="2:13" x14ac:dyDescent="0.3">
      <c r="B2861" s="5">
        <v>45566</v>
      </c>
      <c r="C2861" s="4" t="s">
        <v>49</v>
      </c>
      <c r="D2861" s="4" t="s">
        <v>47</v>
      </c>
      <c r="E2861" s="4" t="s">
        <v>16</v>
      </c>
      <c r="F2861" s="4" t="s">
        <v>17</v>
      </c>
      <c r="G2861" s="6">
        <v>97</v>
      </c>
      <c r="H2861" s="7">
        <v>236</v>
      </c>
      <c r="I2861" s="8">
        <v>0.01</v>
      </c>
      <c r="J2861" s="7">
        <v>22594.68</v>
      </c>
      <c r="K2861" s="7">
        <v>148.38</v>
      </c>
      <c r="L2861" s="7">
        <v>14392.86</v>
      </c>
      <c r="M2861" s="7">
        <v>154.88999999999999</v>
      </c>
    </row>
    <row r="2862" spans="2:13" x14ac:dyDescent="0.3">
      <c r="B2862" s="5">
        <v>45566</v>
      </c>
      <c r="C2862" s="4" t="s">
        <v>49</v>
      </c>
      <c r="D2862" s="4" t="s">
        <v>47</v>
      </c>
      <c r="E2862" s="4" t="s">
        <v>16</v>
      </c>
      <c r="F2862" s="4" t="s">
        <v>18</v>
      </c>
      <c r="G2862" s="6">
        <v>36</v>
      </c>
      <c r="H2862" s="7">
        <v>236</v>
      </c>
      <c r="I2862" s="8">
        <v>0.01</v>
      </c>
      <c r="J2862" s="7">
        <v>8410.84</v>
      </c>
      <c r="K2862" s="7">
        <v>148.83000000000001</v>
      </c>
      <c r="L2862" s="7">
        <v>5357.88</v>
      </c>
      <c r="M2862" s="7">
        <v>123.26</v>
      </c>
    </row>
    <row r="2863" spans="2:13" x14ac:dyDescent="0.3">
      <c r="B2863" s="5">
        <v>45566</v>
      </c>
      <c r="C2863" s="4" t="s">
        <v>49</v>
      </c>
      <c r="D2863" s="4" t="s">
        <v>47</v>
      </c>
      <c r="E2863" s="4" t="s">
        <v>16</v>
      </c>
      <c r="F2863" s="4" t="s">
        <v>19</v>
      </c>
      <c r="G2863" s="6">
        <v>38</v>
      </c>
      <c r="H2863" s="7">
        <v>236</v>
      </c>
      <c r="I2863" s="8">
        <v>0</v>
      </c>
      <c r="J2863" s="7">
        <v>8941.1</v>
      </c>
      <c r="K2863" s="7">
        <v>148.22999999999999</v>
      </c>
      <c r="L2863" s="7">
        <v>5632.74</v>
      </c>
      <c r="M2863" s="7">
        <v>147.46</v>
      </c>
    </row>
    <row r="2864" spans="2:13" x14ac:dyDescent="0.3">
      <c r="B2864" s="5">
        <v>45566</v>
      </c>
      <c r="C2864" s="4" t="s">
        <v>49</v>
      </c>
      <c r="D2864" s="4" t="s">
        <v>47</v>
      </c>
      <c r="E2864" s="4" t="s">
        <v>20</v>
      </c>
      <c r="F2864" s="4" t="s">
        <v>17</v>
      </c>
      <c r="G2864" s="6">
        <v>67</v>
      </c>
      <c r="H2864" s="7">
        <v>236</v>
      </c>
      <c r="I2864" s="8">
        <v>0.03</v>
      </c>
      <c r="J2864" s="7">
        <v>13620.96</v>
      </c>
      <c r="K2864" s="7">
        <v>148.53</v>
      </c>
      <c r="L2864" s="7">
        <v>9951.51</v>
      </c>
      <c r="M2864" s="7">
        <v>108.59</v>
      </c>
    </row>
    <row r="2865" spans="2:13" x14ac:dyDescent="0.3">
      <c r="B2865" s="5">
        <v>45566</v>
      </c>
      <c r="C2865" s="4" t="s">
        <v>49</v>
      </c>
      <c r="D2865" s="4" t="s">
        <v>47</v>
      </c>
      <c r="E2865" s="4" t="s">
        <v>20</v>
      </c>
      <c r="F2865" s="4" t="s">
        <v>18</v>
      </c>
      <c r="G2865" s="6">
        <v>24</v>
      </c>
      <c r="H2865" s="7">
        <v>236</v>
      </c>
      <c r="I2865" s="8">
        <v>0.02</v>
      </c>
      <c r="J2865" s="7">
        <v>4889.5200000000004</v>
      </c>
      <c r="K2865" s="7">
        <v>148.38</v>
      </c>
      <c r="L2865" s="7">
        <v>3561.12</v>
      </c>
      <c r="M2865" s="7">
        <v>83.23</v>
      </c>
    </row>
    <row r="2866" spans="2:13" x14ac:dyDescent="0.3">
      <c r="B2866" s="5">
        <v>45566</v>
      </c>
      <c r="C2866" s="4" t="s">
        <v>49</v>
      </c>
      <c r="D2866" s="4" t="s">
        <v>47</v>
      </c>
      <c r="E2866" s="4" t="s">
        <v>20</v>
      </c>
      <c r="F2866" s="4" t="s">
        <v>19</v>
      </c>
      <c r="G2866" s="6">
        <v>25</v>
      </c>
      <c r="H2866" s="7">
        <v>236</v>
      </c>
      <c r="I2866" s="8">
        <v>0.02</v>
      </c>
      <c r="J2866" s="7">
        <v>5057.37</v>
      </c>
      <c r="K2866" s="7">
        <v>148.22999999999999</v>
      </c>
      <c r="L2866" s="7">
        <v>3705.75</v>
      </c>
      <c r="M2866" s="7">
        <v>100.04</v>
      </c>
    </row>
    <row r="2867" spans="2:13" x14ac:dyDescent="0.3">
      <c r="B2867" s="5">
        <v>45566</v>
      </c>
      <c r="C2867" s="4" t="s">
        <v>49</v>
      </c>
      <c r="D2867" s="4" t="s">
        <v>47</v>
      </c>
      <c r="E2867" s="4" t="s">
        <v>21</v>
      </c>
      <c r="F2867" s="4" t="s">
        <v>17</v>
      </c>
      <c r="G2867" s="6">
        <v>42</v>
      </c>
      <c r="H2867" s="7">
        <v>236</v>
      </c>
      <c r="I2867" s="8">
        <v>0.01</v>
      </c>
      <c r="J2867" s="7">
        <v>9378.5400000000009</v>
      </c>
      <c r="K2867" s="7">
        <v>148.22999999999999</v>
      </c>
      <c r="L2867" s="7">
        <v>6225.66</v>
      </c>
      <c r="M2867" s="7">
        <v>66.8</v>
      </c>
    </row>
    <row r="2868" spans="2:13" x14ac:dyDescent="0.3">
      <c r="B2868" s="5">
        <v>45566</v>
      </c>
      <c r="C2868" s="4" t="s">
        <v>49</v>
      </c>
      <c r="D2868" s="4" t="s">
        <v>47</v>
      </c>
      <c r="E2868" s="4" t="s">
        <v>21</v>
      </c>
      <c r="F2868" s="4" t="s">
        <v>18</v>
      </c>
      <c r="G2868" s="6">
        <v>15</v>
      </c>
      <c r="H2868" s="7">
        <v>236</v>
      </c>
      <c r="I2868" s="8">
        <v>0.01</v>
      </c>
      <c r="J2868" s="7">
        <v>3336.07</v>
      </c>
      <c r="K2868" s="7">
        <v>148.68</v>
      </c>
      <c r="L2868" s="7">
        <v>2230.1999999999998</v>
      </c>
      <c r="M2868" s="7">
        <v>51.92</v>
      </c>
    </row>
    <row r="2869" spans="2:13" x14ac:dyDescent="0.3">
      <c r="B2869" s="5">
        <v>45566</v>
      </c>
      <c r="C2869" s="4" t="s">
        <v>49</v>
      </c>
      <c r="D2869" s="4" t="s">
        <v>47</v>
      </c>
      <c r="E2869" s="4" t="s">
        <v>21</v>
      </c>
      <c r="F2869" s="4" t="s">
        <v>19</v>
      </c>
      <c r="G2869" s="6">
        <v>15</v>
      </c>
      <c r="H2869" s="7">
        <v>236</v>
      </c>
      <c r="I2869" s="8">
        <v>0.01</v>
      </c>
      <c r="J2869" s="7">
        <v>3332.7</v>
      </c>
      <c r="K2869" s="7">
        <v>148.53</v>
      </c>
      <c r="L2869" s="7">
        <v>2227.9499999999998</v>
      </c>
      <c r="M2869" s="7">
        <v>58.27</v>
      </c>
    </row>
    <row r="2870" spans="2:13" x14ac:dyDescent="0.3">
      <c r="B2870" s="5">
        <v>45566</v>
      </c>
      <c r="C2870" s="4" t="s">
        <v>49</v>
      </c>
      <c r="D2870" s="4" t="s">
        <v>47</v>
      </c>
      <c r="E2870" s="4" t="s">
        <v>22</v>
      </c>
      <c r="F2870" s="4" t="s">
        <v>17</v>
      </c>
      <c r="G2870" s="6">
        <v>19</v>
      </c>
      <c r="H2870" s="7">
        <v>236</v>
      </c>
      <c r="I2870" s="8">
        <v>0.01</v>
      </c>
      <c r="J2870" s="7">
        <v>4961.95</v>
      </c>
      <c r="K2870" s="7">
        <v>148.68</v>
      </c>
      <c r="L2870" s="7">
        <v>2824.92</v>
      </c>
      <c r="M2870" s="7">
        <v>194.39</v>
      </c>
    </row>
    <row r="2871" spans="2:13" x14ac:dyDescent="0.3">
      <c r="B2871" s="5">
        <v>45566</v>
      </c>
      <c r="C2871" s="4" t="s">
        <v>49</v>
      </c>
      <c r="D2871" s="4" t="s">
        <v>47</v>
      </c>
      <c r="E2871" s="4" t="s">
        <v>22</v>
      </c>
      <c r="F2871" s="4" t="s">
        <v>18</v>
      </c>
      <c r="G2871" s="6">
        <v>7</v>
      </c>
      <c r="H2871" s="7">
        <v>236</v>
      </c>
      <c r="I2871" s="8">
        <v>0.01</v>
      </c>
      <c r="J2871" s="7">
        <v>1842.82</v>
      </c>
      <c r="K2871" s="7">
        <v>148.97999999999999</v>
      </c>
      <c r="L2871" s="7">
        <v>1042.8599999999999</v>
      </c>
      <c r="M2871" s="7">
        <v>83.63</v>
      </c>
    </row>
    <row r="2872" spans="2:13" x14ac:dyDescent="0.3">
      <c r="B2872" s="5">
        <v>45566</v>
      </c>
      <c r="C2872" s="4" t="s">
        <v>49</v>
      </c>
      <c r="D2872" s="4" t="s">
        <v>47</v>
      </c>
      <c r="E2872" s="4" t="s">
        <v>22</v>
      </c>
      <c r="F2872" s="4" t="s">
        <v>19</v>
      </c>
      <c r="G2872" s="6">
        <v>6</v>
      </c>
      <c r="H2872" s="7">
        <v>236</v>
      </c>
      <c r="I2872" s="8">
        <v>0.01</v>
      </c>
      <c r="J2872" s="7">
        <v>1568.52</v>
      </c>
      <c r="K2872" s="7">
        <v>148.22999999999999</v>
      </c>
      <c r="L2872" s="7">
        <v>889.38</v>
      </c>
      <c r="M2872" s="7">
        <v>76.41</v>
      </c>
    </row>
    <row r="2873" spans="2:13" x14ac:dyDescent="0.3">
      <c r="B2873" s="5">
        <v>45566</v>
      </c>
      <c r="C2873" s="4" t="s">
        <v>50</v>
      </c>
      <c r="D2873" s="4" t="s">
        <v>47</v>
      </c>
      <c r="E2873" s="4" t="s">
        <v>16</v>
      </c>
      <c r="F2873" s="4" t="s">
        <v>17</v>
      </c>
      <c r="G2873" s="6">
        <v>283</v>
      </c>
      <c r="H2873" s="7">
        <v>86</v>
      </c>
      <c r="I2873" s="8">
        <v>0.01</v>
      </c>
      <c r="J2873" s="7">
        <v>24119.439999999999</v>
      </c>
      <c r="K2873" s="7">
        <v>52.3</v>
      </c>
      <c r="L2873" s="7">
        <v>14800.9</v>
      </c>
      <c r="M2873" s="7">
        <v>464.57</v>
      </c>
    </row>
    <row r="2874" spans="2:13" x14ac:dyDescent="0.3">
      <c r="B2874" s="5">
        <v>45566</v>
      </c>
      <c r="C2874" s="4" t="s">
        <v>50</v>
      </c>
      <c r="D2874" s="4" t="s">
        <v>47</v>
      </c>
      <c r="E2874" s="4" t="s">
        <v>16</v>
      </c>
      <c r="F2874" s="4" t="s">
        <v>18</v>
      </c>
      <c r="G2874" s="6">
        <v>102</v>
      </c>
      <c r="H2874" s="7">
        <v>86</v>
      </c>
      <c r="I2874" s="8">
        <v>0</v>
      </c>
      <c r="J2874" s="7">
        <v>8780.7199999999993</v>
      </c>
      <c r="K2874" s="7">
        <v>52.56</v>
      </c>
      <c r="L2874" s="7">
        <v>5361.12</v>
      </c>
      <c r="M2874" s="7">
        <v>338.48</v>
      </c>
    </row>
    <row r="2875" spans="2:13" x14ac:dyDescent="0.3">
      <c r="B2875" s="5">
        <v>45566</v>
      </c>
      <c r="C2875" s="4" t="s">
        <v>50</v>
      </c>
      <c r="D2875" s="4" t="s">
        <v>47</v>
      </c>
      <c r="E2875" s="4" t="s">
        <v>16</v>
      </c>
      <c r="F2875" s="4" t="s">
        <v>19</v>
      </c>
      <c r="G2875" s="6">
        <v>102</v>
      </c>
      <c r="H2875" s="7">
        <v>86</v>
      </c>
      <c r="I2875" s="8">
        <v>0.01</v>
      </c>
      <c r="J2875" s="7">
        <v>8710.33</v>
      </c>
      <c r="K2875" s="7">
        <v>52.41</v>
      </c>
      <c r="L2875" s="7">
        <v>5345.82</v>
      </c>
      <c r="M2875" s="7">
        <v>405.76</v>
      </c>
    </row>
    <row r="2876" spans="2:13" x14ac:dyDescent="0.3">
      <c r="B2876" s="5">
        <v>45566</v>
      </c>
      <c r="C2876" s="4" t="s">
        <v>50</v>
      </c>
      <c r="D2876" s="4" t="s">
        <v>47</v>
      </c>
      <c r="E2876" s="4" t="s">
        <v>20</v>
      </c>
      <c r="F2876" s="4" t="s">
        <v>17</v>
      </c>
      <c r="G2876" s="6">
        <v>187</v>
      </c>
      <c r="H2876" s="7">
        <v>86</v>
      </c>
      <c r="I2876" s="8">
        <v>0.04</v>
      </c>
      <c r="J2876" s="7">
        <v>13641.61</v>
      </c>
      <c r="K2876" s="7">
        <v>52.41</v>
      </c>
      <c r="L2876" s="7">
        <v>9800.67</v>
      </c>
      <c r="M2876" s="7">
        <v>300.10000000000002</v>
      </c>
    </row>
    <row r="2877" spans="2:13" x14ac:dyDescent="0.3">
      <c r="B2877" s="5">
        <v>45566</v>
      </c>
      <c r="C2877" s="4" t="s">
        <v>50</v>
      </c>
      <c r="D2877" s="4" t="s">
        <v>47</v>
      </c>
      <c r="E2877" s="4" t="s">
        <v>20</v>
      </c>
      <c r="F2877" s="4" t="s">
        <v>18</v>
      </c>
      <c r="G2877" s="6">
        <v>71</v>
      </c>
      <c r="H2877" s="7">
        <v>86</v>
      </c>
      <c r="I2877" s="8">
        <v>0.02</v>
      </c>
      <c r="J2877" s="7">
        <v>5260.32</v>
      </c>
      <c r="K2877" s="7">
        <v>52.41</v>
      </c>
      <c r="L2877" s="7">
        <v>3721.11</v>
      </c>
      <c r="M2877" s="7">
        <v>235.12</v>
      </c>
    </row>
    <row r="2878" spans="2:13" x14ac:dyDescent="0.3">
      <c r="B2878" s="5">
        <v>45566</v>
      </c>
      <c r="C2878" s="4" t="s">
        <v>50</v>
      </c>
      <c r="D2878" s="4" t="s">
        <v>47</v>
      </c>
      <c r="E2878" s="4" t="s">
        <v>20</v>
      </c>
      <c r="F2878" s="4" t="s">
        <v>19</v>
      </c>
      <c r="G2878" s="6">
        <v>68</v>
      </c>
      <c r="H2878" s="7">
        <v>86</v>
      </c>
      <c r="I2878" s="8">
        <v>0.01</v>
      </c>
      <c r="J2878" s="7">
        <v>5059.0200000000004</v>
      </c>
      <c r="K2878" s="7">
        <v>52.36</v>
      </c>
      <c r="L2878" s="7">
        <v>3560.48</v>
      </c>
      <c r="M2878" s="7">
        <v>264.39999999999998</v>
      </c>
    </row>
    <row r="2879" spans="2:13" x14ac:dyDescent="0.3">
      <c r="B2879" s="5">
        <v>45566</v>
      </c>
      <c r="C2879" s="4" t="s">
        <v>50</v>
      </c>
      <c r="D2879" s="4" t="s">
        <v>47</v>
      </c>
      <c r="E2879" s="4" t="s">
        <v>21</v>
      </c>
      <c r="F2879" s="4" t="s">
        <v>17</v>
      </c>
      <c r="G2879" s="6">
        <v>112</v>
      </c>
      <c r="H2879" s="7">
        <v>86</v>
      </c>
      <c r="I2879" s="8">
        <v>0</v>
      </c>
      <c r="J2879" s="7">
        <v>9122.9500000000007</v>
      </c>
      <c r="K2879" s="7">
        <v>52.3</v>
      </c>
      <c r="L2879" s="7">
        <v>5857.6</v>
      </c>
      <c r="M2879" s="7">
        <v>174.54</v>
      </c>
    </row>
    <row r="2880" spans="2:13" x14ac:dyDescent="0.3">
      <c r="B2880" s="5">
        <v>45566</v>
      </c>
      <c r="C2880" s="4" t="s">
        <v>50</v>
      </c>
      <c r="D2880" s="4" t="s">
        <v>47</v>
      </c>
      <c r="E2880" s="4" t="s">
        <v>21</v>
      </c>
      <c r="F2880" s="4" t="s">
        <v>18</v>
      </c>
      <c r="G2880" s="6">
        <v>42</v>
      </c>
      <c r="H2880" s="7">
        <v>86</v>
      </c>
      <c r="I2880" s="8">
        <v>0</v>
      </c>
      <c r="J2880" s="7">
        <v>3431.37</v>
      </c>
      <c r="K2880" s="7">
        <v>52.46</v>
      </c>
      <c r="L2880" s="7">
        <v>2203.3200000000002</v>
      </c>
      <c r="M2880" s="7">
        <v>144.37</v>
      </c>
    </row>
    <row r="2881" spans="2:13" x14ac:dyDescent="0.3">
      <c r="B2881" s="5">
        <v>45566</v>
      </c>
      <c r="C2881" s="4" t="s">
        <v>50</v>
      </c>
      <c r="D2881" s="4" t="s">
        <v>47</v>
      </c>
      <c r="E2881" s="4" t="s">
        <v>21</v>
      </c>
      <c r="F2881" s="4" t="s">
        <v>19</v>
      </c>
      <c r="G2881" s="6">
        <v>41</v>
      </c>
      <c r="H2881" s="7">
        <v>86</v>
      </c>
      <c r="I2881" s="8">
        <v>0.01</v>
      </c>
      <c r="J2881" s="7">
        <v>3319.6</v>
      </c>
      <c r="K2881" s="7">
        <v>52.51</v>
      </c>
      <c r="L2881" s="7">
        <v>2152.91</v>
      </c>
      <c r="M2881" s="7">
        <v>164.38</v>
      </c>
    </row>
    <row r="2882" spans="2:13" x14ac:dyDescent="0.3">
      <c r="B2882" s="5">
        <v>45566</v>
      </c>
      <c r="C2882" s="4" t="s">
        <v>50</v>
      </c>
      <c r="D2882" s="4" t="s">
        <v>47</v>
      </c>
      <c r="E2882" s="4" t="s">
        <v>22</v>
      </c>
      <c r="F2882" s="4" t="s">
        <v>17</v>
      </c>
      <c r="G2882" s="6">
        <v>51</v>
      </c>
      <c r="H2882" s="7">
        <v>86</v>
      </c>
      <c r="I2882" s="8">
        <v>0.01</v>
      </c>
      <c r="J2882" s="7">
        <v>4863.28</v>
      </c>
      <c r="K2882" s="7">
        <v>52.46</v>
      </c>
      <c r="L2882" s="7">
        <v>2675.46</v>
      </c>
      <c r="M2882" s="7">
        <v>505.31</v>
      </c>
    </row>
    <row r="2883" spans="2:13" x14ac:dyDescent="0.3">
      <c r="B2883" s="5">
        <v>45566</v>
      </c>
      <c r="C2883" s="4" t="s">
        <v>50</v>
      </c>
      <c r="D2883" s="4" t="s">
        <v>47</v>
      </c>
      <c r="E2883" s="4" t="s">
        <v>22</v>
      </c>
      <c r="F2883" s="4" t="s">
        <v>18</v>
      </c>
      <c r="G2883" s="6">
        <v>19</v>
      </c>
      <c r="H2883" s="7">
        <v>86</v>
      </c>
      <c r="I2883" s="8">
        <v>0.01</v>
      </c>
      <c r="J2883" s="7">
        <v>1826.38</v>
      </c>
      <c r="K2883" s="7">
        <v>52.3</v>
      </c>
      <c r="L2883" s="7">
        <v>993.7</v>
      </c>
      <c r="M2883" s="7">
        <v>221.13</v>
      </c>
    </row>
    <row r="2884" spans="2:13" x14ac:dyDescent="0.3">
      <c r="B2884" s="5">
        <v>45566</v>
      </c>
      <c r="C2884" s="4" t="s">
        <v>50</v>
      </c>
      <c r="D2884" s="4" t="s">
        <v>47</v>
      </c>
      <c r="E2884" s="4" t="s">
        <v>22</v>
      </c>
      <c r="F2884" s="4" t="s">
        <v>19</v>
      </c>
      <c r="G2884" s="6">
        <v>18</v>
      </c>
      <c r="H2884" s="7">
        <v>86</v>
      </c>
      <c r="I2884" s="8">
        <v>0.01</v>
      </c>
      <c r="J2884" s="7">
        <v>1706.1</v>
      </c>
      <c r="K2884" s="7">
        <v>52.46</v>
      </c>
      <c r="L2884" s="7">
        <v>944.28</v>
      </c>
      <c r="M2884" s="7">
        <v>227.44</v>
      </c>
    </row>
    <row r="2885" spans="2:13" x14ac:dyDescent="0.3">
      <c r="B2885" s="5">
        <v>45597</v>
      </c>
      <c r="C2885" s="4" t="s">
        <v>14</v>
      </c>
      <c r="D2885" s="4" t="s">
        <v>15</v>
      </c>
      <c r="E2885" s="4" t="s">
        <v>16</v>
      </c>
      <c r="F2885" s="4" t="s">
        <v>17</v>
      </c>
      <c r="G2885" s="6">
        <v>235</v>
      </c>
      <c r="H2885" s="7">
        <v>268</v>
      </c>
      <c r="I2885" s="8">
        <v>0.01</v>
      </c>
      <c r="J2885" s="7">
        <v>62221.41</v>
      </c>
      <c r="K2885" s="7">
        <v>197.73</v>
      </c>
      <c r="L2885" s="7">
        <v>46466.55</v>
      </c>
      <c r="M2885" s="7">
        <v>377.88</v>
      </c>
    </row>
    <row r="2886" spans="2:13" x14ac:dyDescent="0.3">
      <c r="B2886" s="5">
        <v>45597</v>
      </c>
      <c r="C2886" s="4" t="s">
        <v>14</v>
      </c>
      <c r="D2886" s="4" t="s">
        <v>15</v>
      </c>
      <c r="E2886" s="4" t="s">
        <v>16</v>
      </c>
      <c r="F2886" s="4" t="s">
        <v>18</v>
      </c>
      <c r="G2886" s="6">
        <v>88</v>
      </c>
      <c r="H2886" s="7">
        <v>268</v>
      </c>
      <c r="I2886" s="8">
        <v>0.01</v>
      </c>
      <c r="J2886" s="7">
        <v>23489.55</v>
      </c>
      <c r="K2886" s="7">
        <v>198.52</v>
      </c>
      <c r="L2886" s="7">
        <v>17469.759999999998</v>
      </c>
      <c r="M2886" s="7">
        <v>295.91000000000003</v>
      </c>
    </row>
    <row r="2887" spans="2:13" x14ac:dyDescent="0.3">
      <c r="B2887" s="5">
        <v>45597</v>
      </c>
      <c r="C2887" s="4" t="s">
        <v>14</v>
      </c>
      <c r="D2887" s="4" t="s">
        <v>15</v>
      </c>
      <c r="E2887" s="4" t="s">
        <v>16</v>
      </c>
      <c r="F2887" s="4" t="s">
        <v>19</v>
      </c>
      <c r="G2887" s="6">
        <v>84</v>
      </c>
      <c r="H2887" s="7">
        <v>268</v>
      </c>
      <c r="I2887" s="8">
        <v>0.01</v>
      </c>
      <c r="J2887" s="7">
        <v>22263.02</v>
      </c>
      <c r="K2887" s="7">
        <v>197.73</v>
      </c>
      <c r="L2887" s="7">
        <v>16609.32</v>
      </c>
      <c r="M2887" s="7">
        <v>333.82</v>
      </c>
    </row>
    <row r="2888" spans="2:13" x14ac:dyDescent="0.3">
      <c r="B2888" s="5">
        <v>45597</v>
      </c>
      <c r="C2888" s="4" t="s">
        <v>14</v>
      </c>
      <c r="D2888" s="4" t="s">
        <v>15</v>
      </c>
      <c r="E2888" s="4" t="s">
        <v>20</v>
      </c>
      <c r="F2888" s="4" t="s">
        <v>17</v>
      </c>
      <c r="G2888" s="6">
        <v>161</v>
      </c>
      <c r="H2888" s="7">
        <v>268</v>
      </c>
      <c r="I2888" s="8">
        <v>0.03</v>
      </c>
      <c r="J2888" s="7">
        <v>36946.94</v>
      </c>
      <c r="K2888" s="7">
        <v>198.91</v>
      </c>
      <c r="L2888" s="7">
        <v>32024.51</v>
      </c>
      <c r="M2888" s="7">
        <v>264.04000000000002</v>
      </c>
    </row>
    <row r="2889" spans="2:13" x14ac:dyDescent="0.3">
      <c r="B2889" s="5">
        <v>45597</v>
      </c>
      <c r="C2889" s="4" t="s">
        <v>14</v>
      </c>
      <c r="D2889" s="4" t="s">
        <v>15</v>
      </c>
      <c r="E2889" s="4" t="s">
        <v>20</v>
      </c>
      <c r="F2889" s="4" t="s">
        <v>18</v>
      </c>
      <c r="G2889" s="6">
        <v>56</v>
      </c>
      <c r="H2889" s="7">
        <v>268</v>
      </c>
      <c r="I2889" s="8">
        <v>0.01</v>
      </c>
      <c r="J2889" s="7">
        <v>13140.69</v>
      </c>
      <c r="K2889" s="7">
        <v>198.91</v>
      </c>
      <c r="L2889" s="7">
        <v>11138.96</v>
      </c>
      <c r="M2889" s="7">
        <v>189.45</v>
      </c>
    </row>
    <row r="2890" spans="2:13" x14ac:dyDescent="0.3">
      <c r="B2890" s="5">
        <v>45597</v>
      </c>
      <c r="C2890" s="4" t="s">
        <v>14</v>
      </c>
      <c r="D2890" s="4" t="s">
        <v>15</v>
      </c>
      <c r="E2890" s="4" t="s">
        <v>20</v>
      </c>
      <c r="F2890" s="4" t="s">
        <v>19</v>
      </c>
      <c r="G2890" s="6">
        <v>59</v>
      </c>
      <c r="H2890" s="7">
        <v>268</v>
      </c>
      <c r="I2890" s="8">
        <v>0.01</v>
      </c>
      <c r="J2890" s="7">
        <v>13651.02</v>
      </c>
      <c r="K2890" s="7">
        <v>198.12</v>
      </c>
      <c r="L2890" s="7">
        <v>11689.08</v>
      </c>
      <c r="M2890" s="7">
        <v>234.7</v>
      </c>
    </row>
    <row r="2891" spans="2:13" x14ac:dyDescent="0.3">
      <c r="B2891" s="5">
        <v>45597</v>
      </c>
      <c r="C2891" s="4" t="s">
        <v>14</v>
      </c>
      <c r="D2891" s="4" t="s">
        <v>15</v>
      </c>
      <c r="E2891" s="4" t="s">
        <v>21</v>
      </c>
      <c r="F2891" s="4" t="s">
        <v>17</v>
      </c>
      <c r="G2891" s="6">
        <v>95</v>
      </c>
      <c r="H2891" s="7">
        <v>268</v>
      </c>
      <c r="I2891" s="8">
        <v>0.01</v>
      </c>
      <c r="J2891" s="7">
        <v>23776.84</v>
      </c>
      <c r="K2891" s="7">
        <v>198.91</v>
      </c>
      <c r="L2891" s="7">
        <v>18896.45</v>
      </c>
      <c r="M2891" s="7">
        <v>147.44</v>
      </c>
    </row>
    <row r="2892" spans="2:13" x14ac:dyDescent="0.3">
      <c r="B2892" s="5">
        <v>45597</v>
      </c>
      <c r="C2892" s="4" t="s">
        <v>14</v>
      </c>
      <c r="D2892" s="4" t="s">
        <v>15</v>
      </c>
      <c r="E2892" s="4" t="s">
        <v>21</v>
      </c>
      <c r="F2892" s="4" t="s">
        <v>18</v>
      </c>
      <c r="G2892" s="6">
        <v>35</v>
      </c>
      <c r="H2892" s="7">
        <v>268</v>
      </c>
      <c r="I2892" s="8">
        <v>0.01</v>
      </c>
      <c r="J2892" s="7">
        <v>8813.23</v>
      </c>
      <c r="K2892" s="7">
        <v>198.32</v>
      </c>
      <c r="L2892" s="7">
        <v>6941.2</v>
      </c>
      <c r="M2892" s="7">
        <v>117.81</v>
      </c>
    </row>
    <row r="2893" spans="2:13" x14ac:dyDescent="0.3">
      <c r="B2893" s="5">
        <v>45597</v>
      </c>
      <c r="C2893" s="4" t="s">
        <v>14</v>
      </c>
      <c r="D2893" s="4" t="s">
        <v>15</v>
      </c>
      <c r="E2893" s="4" t="s">
        <v>21</v>
      </c>
      <c r="F2893" s="4" t="s">
        <v>19</v>
      </c>
      <c r="G2893" s="6">
        <v>34</v>
      </c>
      <c r="H2893" s="7">
        <v>268</v>
      </c>
      <c r="I2893" s="8">
        <v>0.01</v>
      </c>
      <c r="J2893" s="7">
        <v>8595.86</v>
      </c>
      <c r="K2893" s="7">
        <v>198.72</v>
      </c>
      <c r="L2893" s="7">
        <v>6756.48</v>
      </c>
      <c r="M2893" s="7">
        <v>128.88999999999999</v>
      </c>
    </row>
    <row r="2894" spans="2:13" x14ac:dyDescent="0.3">
      <c r="B2894" s="5">
        <v>45597</v>
      </c>
      <c r="C2894" s="4" t="s">
        <v>14</v>
      </c>
      <c r="D2894" s="4" t="s">
        <v>15</v>
      </c>
      <c r="E2894" s="4" t="s">
        <v>22</v>
      </c>
      <c r="F2894" s="4" t="s">
        <v>17</v>
      </c>
      <c r="G2894" s="6">
        <v>42</v>
      </c>
      <c r="H2894" s="7">
        <v>268</v>
      </c>
      <c r="I2894" s="8">
        <v>0</v>
      </c>
      <c r="J2894" s="7">
        <v>12619.18</v>
      </c>
      <c r="K2894" s="7">
        <v>197.92</v>
      </c>
      <c r="L2894" s="7">
        <v>8312.64</v>
      </c>
      <c r="M2894" s="7">
        <v>411.47</v>
      </c>
    </row>
    <row r="2895" spans="2:13" x14ac:dyDescent="0.3">
      <c r="B2895" s="5">
        <v>45597</v>
      </c>
      <c r="C2895" s="4" t="s">
        <v>14</v>
      </c>
      <c r="D2895" s="4" t="s">
        <v>15</v>
      </c>
      <c r="E2895" s="4" t="s">
        <v>22</v>
      </c>
      <c r="F2895" s="4" t="s">
        <v>18</v>
      </c>
      <c r="G2895" s="6">
        <v>16</v>
      </c>
      <c r="H2895" s="7">
        <v>268</v>
      </c>
      <c r="I2895" s="8">
        <v>0.01</v>
      </c>
      <c r="J2895" s="7">
        <v>4725.8500000000004</v>
      </c>
      <c r="K2895" s="7">
        <v>197.92</v>
      </c>
      <c r="L2895" s="7">
        <v>3166.72</v>
      </c>
      <c r="M2895" s="7">
        <v>193.45</v>
      </c>
    </row>
    <row r="2896" spans="2:13" x14ac:dyDescent="0.3">
      <c r="B2896" s="5">
        <v>45597</v>
      </c>
      <c r="C2896" s="4" t="s">
        <v>14</v>
      </c>
      <c r="D2896" s="4" t="s">
        <v>15</v>
      </c>
      <c r="E2896" s="4" t="s">
        <v>22</v>
      </c>
      <c r="F2896" s="4" t="s">
        <v>19</v>
      </c>
      <c r="G2896" s="6">
        <v>15</v>
      </c>
      <c r="H2896" s="7">
        <v>268</v>
      </c>
      <c r="I2896" s="8">
        <v>0.01</v>
      </c>
      <c r="J2896" s="7">
        <v>4479.7299999999996</v>
      </c>
      <c r="K2896" s="7">
        <v>198.12</v>
      </c>
      <c r="L2896" s="7">
        <v>2971.8</v>
      </c>
      <c r="M2896" s="7">
        <v>181.35</v>
      </c>
    </row>
    <row r="2897" spans="2:13" x14ac:dyDescent="0.3">
      <c r="B2897" s="5">
        <v>45597</v>
      </c>
      <c r="C2897" s="4" t="s">
        <v>23</v>
      </c>
      <c r="D2897" s="4" t="s">
        <v>15</v>
      </c>
      <c r="E2897" s="4" t="s">
        <v>16</v>
      </c>
      <c r="F2897" s="4" t="s">
        <v>17</v>
      </c>
      <c r="G2897" s="6">
        <v>668</v>
      </c>
      <c r="H2897" s="7">
        <v>118</v>
      </c>
      <c r="I2897" s="8">
        <v>0</v>
      </c>
      <c r="J2897" s="7">
        <v>78351.77</v>
      </c>
      <c r="K2897" s="7">
        <v>86.64</v>
      </c>
      <c r="L2897" s="7">
        <v>57875.519999999997</v>
      </c>
      <c r="M2897" s="7">
        <v>1049.56</v>
      </c>
    </row>
    <row r="2898" spans="2:13" x14ac:dyDescent="0.3">
      <c r="B2898" s="5">
        <v>45597</v>
      </c>
      <c r="C2898" s="4" t="s">
        <v>23</v>
      </c>
      <c r="D2898" s="4" t="s">
        <v>15</v>
      </c>
      <c r="E2898" s="4" t="s">
        <v>16</v>
      </c>
      <c r="F2898" s="4" t="s">
        <v>18</v>
      </c>
      <c r="G2898" s="6">
        <v>229</v>
      </c>
      <c r="H2898" s="7">
        <v>118</v>
      </c>
      <c r="I2898" s="8">
        <v>0.01</v>
      </c>
      <c r="J2898" s="7">
        <v>26536.82</v>
      </c>
      <c r="K2898" s="7">
        <v>86.64</v>
      </c>
      <c r="L2898" s="7">
        <v>19840.560000000001</v>
      </c>
      <c r="M2898" s="7">
        <v>790.28</v>
      </c>
    </row>
    <row r="2899" spans="2:13" x14ac:dyDescent="0.3">
      <c r="B2899" s="5">
        <v>45597</v>
      </c>
      <c r="C2899" s="4" t="s">
        <v>23</v>
      </c>
      <c r="D2899" s="4" t="s">
        <v>15</v>
      </c>
      <c r="E2899" s="4" t="s">
        <v>16</v>
      </c>
      <c r="F2899" s="4" t="s">
        <v>19</v>
      </c>
      <c r="G2899" s="6">
        <v>228</v>
      </c>
      <c r="H2899" s="7">
        <v>118</v>
      </c>
      <c r="I2899" s="8">
        <v>0</v>
      </c>
      <c r="J2899" s="7">
        <v>26850.19</v>
      </c>
      <c r="K2899" s="7">
        <v>86.73</v>
      </c>
      <c r="L2899" s="7">
        <v>19774.439999999999</v>
      </c>
      <c r="M2899" s="7">
        <v>888.31</v>
      </c>
    </row>
    <row r="2900" spans="2:13" x14ac:dyDescent="0.3">
      <c r="B2900" s="5">
        <v>45597</v>
      </c>
      <c r="C2900" s="4" t="s">
        <v>23</v>
      </c>
      <c r="D2900" s="4" t="s">
        <v>15</v>
      </c>
      <c r="E2900" s="4" t="s">
        <v>20</v>
      </c>
      <c r="F2900" s="4" t="s">
        <v>17</v>
      </c>
      <c r="G2900" s="6">
        <v>440</v>
      </c>
      <c r="H2900" s="7">
        <v>118</v>
      </c>
      <c r="I2900" s="8">
        <v>0.01</v>
      </c>
      <c r="J2900" s="7">
        <v>45324.63</v>
      </c>
      <c r="K2900" s="7">
        <v>86.9</v>
      </c>
      <c r="L2900" s="7">
        <v>38236</v>
      </c>
      <c r="M2900" s="7">
        <v>689.92</v>
      </c>
    </row>
    <row r="2901" spans="2:13" x14ac:dyDescent="0.3">
      <c r="B2901" s="5">
        <v>45597</v>
      </c>
      <c r="C2901" s="4" t="s">
        <v>23</v>
      </c>
      <c r="D2901" s="4" t="s">
        <v>15</v>
      </c>
      <c r="E2901" s="4" t="s">
        <v>20</v>
      </c>
      <c r="F2901" s="4" t="s">
        <v>18</v>
      </c>
      <c r="G2901" s="6">
        <v>160</v>
      </c>
      <c r="H2901" s="7">
        <v>118</v>
      </c>
      <c r="I2901" s="8">
        <v>0.01</v>
      </c>
      <c r="J2901" s="7">
        <v>16431.810000000001</v>
      </c>
      <c r="K2901" s="7">
        <v>86.9</v>
      </c>
      <c r="L2901" s="7">
        <v>13904</v>
      </c>
      <c r="M2901" s="7">
        <v>528.77</v>
      </c>
    </row>
    <row r="2902" spans="2:13" x14ac:dyDescent="0.3">
      <c r="B2902" s="5">
        <v>45597</v>
      </c>
      <c r="C2902" s="4" t="s">
        <v>23</v>
      </c>
      <c r="D2902" s="4" t="s">
        <v>15</v>
      </c>
      <c r="E2902" s="4" t="s">
        <v>20</v>
      </c>
      <c r="F2902" s="4" t="s">
        <v>19</v>
      </c>
      <c r="G2902" s="6">
        <v>155</v>
      </c>
      <c r="H2902" s="7">
        <v>118</v>
      </c>
      <c r="I2902" s="8">
        <v>0</v>
      </c>
      <c r="J2902" s="7">
        <v>16095.18</v>
      </c>
      <c r="K2902" s="7">
        <v>86.82</v>
      </c>
      <c r="L2902" s="7">
        <v>13457.1</v>
      </c>
      <c r="M2902" s="7">
        <v>611.15</v>
      </c>
    </row>
    <row r="2903" spans="2:13" x14ac:dyDescent="0.3">
      <c r="B2903" s="5">
        <v>45597</v>
      </c>
      <c r="C2903" s="4" t="s">
        <v>23</v>
      </c>
      <c r="D2903" s="4" t="s">
        <v>15</v>
      </c>
      <c r="E2903" s="4" t="s">
        <v>21</v>
      </c>
      <c r="F2903" s="4" t="s">
        <v>17</v>
      </c>
      <c r="G2903" s="6">
        <v>267</v>
      </c>
      <c r="H2903" s="7">
        <v>118</v>
      </c>
      <c r="I2903" s="8">
        <v>0.01</v>
      </c>
      <c r="J2903" s="7">
        <v>29570.18</v>
      </c>
      <c r="K2903" s="7">
        <v>86.9</v>
      </c>
      <c r="L2903" s="7">
        <v>23202.3</v>
      </c>
      <c r="M2903" s="7">
        <v>437.88</v>
      </c>
    </row>
    <row r="2904" spans="2:13" x14ac:dyDescent="0.3">
      <c r="B2904" s="5">
        <v>45597</v>
      </c>
      <c r="C2904" s="4" t="s">
        <v>23</v>
      </c>
      <c r="D2904" s="4" t="s">
        <v>15</v>
      </c>
      <c r="E2904" s="4" t="s">
        <v>21</v>
      </c>
      <c r="F2904" s="4" t="s">
        <v>18</v>
      </c>
      <c r="G2904" s="6">
        <v>91</v>
      </c>
      <c r="H2904" s="7">
        <v>118</v>
      </c>
      <c r="I2904" s="8">
        <v>0</v>
      </c>
      <c r="J2904" s="7">
        <v>10139.98</v>
      </c>
      <c r="K2904" s="7">
        <v>86.47</v>
      </c>
      <c r="L2904" s="7">
        <v>7868.77</v>
      </c>
      <c r="M2904" s="7">
        <v>317.44</v>
      </c>
    </row>
    <row r="2905" spans="2:13" x14ac:dyDescent="0.3">
      <c r="B2905" s="5">
        <v>45597</v>
      </c>
      <c r="C2905" s="4" t="s">
        <v>23</v>
      </c>
      <c r="D2905" s="4" t="s">
        <v>15</v>
      </c>
      <c r="E2905" s="4" t="s">
        <v>21</v>
      </c>
      <c r="F2905" s="4" t="s">
        <v>19</v>
      </c>
      <c r="G2905" s="6">
        <v>93</v>
      </c>
      <c r="H2905" s="7">
        <v>118</v>
      </c>
      <c r="I2905" s="8">
        <v>0.01</v>
      </c>
      <c r="J2905" s="7">
        <v>10248.61</v>
      </c>
      <c r="K2905" s="7">
        <v>86.9</v>
      </c>
      <c r="L2905" s="7">
        <v>8081.7</v>
      </c>
      <c r="M2905" s="7">
        <v>357.98</v>
      </c>
    </row>
    <row r="2906" spans="2:13" x14ac:dyDescent="0.3">
      <c r="B2906" s="5">
        <v>45597</v>
      </c>
      <c r="C2906" s="4" t="s">
        <v>23</v>
      </c>
      <c r="D2906" s="4" t="s">
        <v>15</v>
      </c>
      <c r="E2906" s="4" t="s">
        <v>22</v>
      </c>
      <c r="F2906" s="4" t="s">
        <v>17</v>
      </c>
      <c r="G2906" s="6">
        <v>120</v>
      </c>
      <c r="H2906" s="7">
        <v>118</v>
      </c>
      <c r="I2906" s="8">
        <v>0.01</v>
      </c>
      <c r="J2906" s="7">
        <v>15811.46</v>
      </c>
      <c r="K2906" s="7">
        <v>86.9</v>
      </c>
      <c r="L2906" s="7">
        <v>10428</v>
      </c>
      <c r="M2906" s="7">
        <v>1182.9100000000001</v>
      </c>
    </row>
    <row r="2907" spans="2:13" x14ac:dyDescent="0.3">
      <c r="B2907" s="5">
        <v>45597</v>
      </c>
      <c r="C2907" s="4" t="s">
        <v>23</v>
      </c>
      <c r="D2907" s="4" t="s">
        <v>15</v>
      </c>
      <c r="E2907" s="4" t="s">
        <v>22</v>
      </c>
      <c r="F2907" s="4" t="s">
        <v>18</v>
      </c>
      <c r="G2907" s="6">
        <v>43</v>
      </c>
      <c r="H2907" s="7">
        <v>118</v>
      </c>
      <c r="I2907" s="8">
        <v>0.01</v>
      </c>
      <c r="J2907" s="7">
        <v>5614.61</v>
      </c>
      <c r="K2907" s="7">
        <v>86.47</v>
      </c>
      <c r="L2907" s="7">
        <v>3718.21</v>
      </c>
      <c r="M2907" s="7">
        <v>508.12</v>
      </c>
    </row>
    <row r="2908" spans="2:13" x14ac:dyDescent="0.3">
      <c r="B2908" s="5">
        <v>45597</v>
      </c>
      <c r="C2908" s="4" t="s">
        <v>23</v>
      </c>
      <c r="D2908" s="4" t="s">
        <v>15</v>
      </c>
      <c r="E2908" s="4" t="s">
        <v>22</v>
      </c>
      <c r="F2908" s="4" t="s">
        <v>19</v>
      </c>
      <c r="G2908" s="6">
        <v>42</v>
      </c>
      <c r="H2908" s="7">
        <v>118</v>
      </c>
      <c r="I2908" s="8">
        <v>0.01</v>
      </c>
      <c r="J2908" s="7">
        <v>5517.19</v>
      </c>
      <c r="K2908" s="7">
        <v>86.73</v>
      </c>
      <c r="L2908" s="7">
        <v>3642.66</v>
      </c>
      <c r="M2908" s="7">
        <v>521.32000000000005</v>
      </c>
    </row>
    <row r="2909" spans="2:13" x14ac:dyDescent="0.3">
      <c r="B2909" s="5">
        <v>45597</v>
      </c>
      <c r="C2909" s="4" t="s">
        <v>24</v>
      </c>
      <c r="D2909" s="4" t="s">
        <v>15</v>
      </c>
      <c r="E2909" s="4" t="s">
        <v>16</v>
      </c>
      <c r="F2909" s="4" t="s">
        <v>17</v>
      </c>
      <c r="G2909" s="6">
        <v>282</v>
      </c>
      <c r="H2909" s="7">
        <v>196</v>
      </c>
      <c r="I2909" s="8">
        <v>0</v>
      </c>
      <c r="J2909" s="7">
        <v>54940.81</v>
      </c>
      <c r="K2909" s="7">
        <v>146.02000000000001</v>
      </c>
      <c r="L2909" s="7">
        <v>41177.64</v>
      </c>
      <c r="M2909" s="7">
        <v>459.32</v>
      </c>
    </row>
    <row r="2910" spans="2:13" x14ac:dyDescent="0.3">
      <c r="B2910" s="5">
        <v>45597</v>
      </c>
      <c r="C2910" s="4" t="s">
        <v>24</v>
      </c>
      <c r="D2910" s="4" t="s">
        <v>15</v>
      </c>
      <c r="E2910" s="4" t="s">
        <v>16</v>
      </c>
      <c r="F2910" s="4" t="s">
        <v>18</v>
      </c>
      <c r="G2910" s="6">
        <v>101</v>
      </c>
      <c r="H2910" s="7">
        <v>196</v>
      </c>
      <c r="I2910" s="8">
        <v>0</v>
      </c>
      <c r="J2910" s="7">
        <v>19716.88</v>
      </c>
      <c r="K2910" s="7">
        <v>146.02000000000001</v>
      </c>
      <c r="L2910" s="7">
        <v>14748.02</v>
      </c>
      <c r="M2910" s="7">
        <v>346.15</v>
      </c>
    </row>
    <row r="2911" spans="2:13" x14ac:dyDescent="0.3">
      <c r="B2911" s="5">
        <v>45597</v>
      </c>
      <c r="C2911" s="4" t="s">
        <v>24</v>
      </c>
      <c r="D2911" s="4" t="s">
        <v>15</v>
      </c>
      <c r="E2911" s="4" t="s">
        <v>16</v>
      </c>
      <c r="F2911" s="4" t="s">
        <v>19</v>
      </c>
      <c r="G2911" s="6">
        <v>101</v>
      </c>
      <c r="H2911" s="7">
        <v>196</v>
      </c>
      <c r="I2911" s="8">
        <v>0.01</v>
      </c>
      <c r="J2911" s="7">
        <v>19716.580000000002</v>
      </c>
      <c r="K2911" s="7">
        <v>146.16999999999999</v>
      </c>
      <c r="L2911" s="7">
        <v>14763.17</v>
      </c>
      <c r="M2911" s="7">
        <v>386.02</v>
      </c>
    </row>
    <row r="2912" spans="2:13" x14ac:dyDescent="0.3">
      <c r="B2912" s="5">
        <v>45597</v>
      </c>
      <c r="C2912" s="4" t="s">
        <v>24</v>
      </c>
      <c r="D2912" s="4" t="s">
        <v>15</v>
      </c>
      <c r="E2912" s="4" t="s">
        <v>20</v>
      </c>
      <c r="F2912" s="4" t="s">
        <v>17</v>
      </c>
      <c r="G2912" s="6">
        <v>195</v>
      </c>
      <c r="H2912" s="7">
        <v>196</v>
      </c>
      <c r="I2912" s="8">
        <v>0</v>
      </c>
      <c r="J2912" s="7">
        <v>33599.9</v>
      </c>
      <c r="K2912" s="7">
        <v>146.46</v>
      </c>
      <c r="L2912" s="7">
        <v>28559.7</v>
      </c>
      <c r="M2912" s="7">
        <v>304.51</v>
      </c>
    </row>
    <row r="2913" spans="2:13" x14ac:dyDescent="0.3">
      <c r="B2913" s="5">
        <v>45597</v>
      </c>
      <c r="C2913" s="4" t="s">
        <v>24</v>
      </c>
      <c r="D2913" s="4" t="s">
        <v>15</v>
      </c>
      <c r="E2913" s="4" t="s">
        <v>20</v>
      </c>
      <c r="F2913" s="4" t="s">
        <v>18</v>
      </c>
      <c r="G2913" s="6">
        <v>69</v>
      </c>
      <c r="H2913" s="7">
        <v>196</v>
      </c>
      <c r="I2913" s="8">
        <v>0.01</v>
      </c>
      <c r="J2913" s="7">
        <v>11770.33</v>
      </c>
      <c r="K2913" s="7">
        <v>145.87</v>
      </c>
      <c r="L2913" s="7">
        <v>10065.030000000001</v>
      </c>
      <c r="M2913" s="7">
        <v>232.49</v>
      </c>
    </row>
    <row r="2914" spans="2:13" x14ac:dyDescent="0.3">
      <c r="B2914" s="5">
        <v>45597</v>
      </c>
      <c r="C2914" s="4" t="s">
        <v>24</v>
      </c>
      <c r="D2914" s="4" t="s">
        <v>15</v>
      </c>
      <c r="E2914" s="4" t="s">
        <v>20</v>
      </c>
      <c r="F2914" s="4" t="s">
        <v>19</v>
      </c>
      <c r="G2914" s="6">
        <v>71</v>
      </c>
      <c r="H2914" s="7">
        <v>196</v>
      </c>
      <c r="I2914" s="8">
        <v>0.01</v>
      </c>
      <c r="J2914" s="7">
        <v>12075.12</v>
      </c>
      <c r="K2914" s="7">
        <v>146.31</v>
      </c>
      <c r="L2914" s="7">
        <v>10388.01</v>
      </c>
      <c r="M2914" s="7">
        <v>279.39</v>
      </c>
    </row>
    <row r="2915" spans="2:13" x14ac:dyDescent="0.3">
      <c r="B2915" s="5">
        <v>45597</v>
      </c>
      <c r="C2915" s="4" t="s">
        <v>24</v>
      </c>
      <c r="D2915" s="4" t="s">
        <v>15</v>
      </c>
      <c r="E2915" s="4" t="s">
        <v>21</v>
      </c>
      <c r="F2915" s="4" t="s">
        <v>17</v>
      </c>
      <c r="G2915" s="6">
        <v>111</v>
      </c>
      <c r="H2915" s="7">
        <v>196</v>
      </c>
      <c r="I2915" s="8">
        <v>0</v>
      </c>
      <c r="J2915" s="7">
        <v>20730.12</v>
      </c>
      <c r="K2915" s="7">
        <v>146.31</v>
      </c>
      <c r="L2915" s="7">
        <v>16240.41</v>
      </c>
      <c r="M2915" s="7">
        <v>182.93</v>
      </c>
    </row>
    <row r="2916" spans="2:13" x14ac:dyDescent="0.3">
      <c r="B2916" s="5">
        <v>45597</v>
      </c>
      <c r="C2916" s="4" t="s">
        <v>24</v>
      </c>
      <c r="D2916" s="4" t="s">
        <v>15</v>
      </c>
      <c r="E2916" s="4" t="s">
        <v>21</v>
      </c>
      <c r="F2916" s="4" t="s">
        <v>18</v>
      </c>
      <c r="G2916" s="6">
        <v>43</v>
      </c>
      <c r="H2916" s="7">
        <v>196</v>
      </c>
      <c r="I2916" s="8">
        <v>0.01</v>
      </c>
      <c r="J2916" s="7">
        <v>7870.73</v>
      </c>
      <c r="K2916" s="7">
        <v>146.31</v>
      </c>
      <c r="L2916" s="7">
        <v>6291.33</v>
      </c>
      <c r="M2916" s="7">
        <v>147.37</v>
      </c>
    </row>
    <row r="2917" spans="2:13" x14ac:dyDescent="0.3">
      <c r="B2917" s="5">
        <v>45597</v>
      </c>
      <c r="C2917" s="4" t="s">
        <v>24</v>
      </c>
      <c r="D2917" s="4" t="s">
        <v>15</v>
      </c>
      <c r="E2917" s="4" t="s">
        <v>21</v>
      </c>
      <c r="F2917" s="4" t="s">
        <v>19</v>
      </c>
      <c r="G2917" s="6">
        <v>43</v>
      </c>
      <c r="H2917" s="7">
        <v>196</v>
      </c>
      <c r="I2917" s="8">
        <v>0.01</v>
      </c>
      <c r="J2917" s="7">
        <v>7958.24</v>
      </c>
      <c r="K2917" s="7">
        <v>146.31</v>
      </c>
      <c r="L2917" s="7">
        <v>6291.33</v>
      </c>
      <c r="M2917" s="7">
        <v>170.89</v>
      </c>
    </row>
    <row r="2918" spans="2:13" x14ac:dyDescent="0.3">
      <c r="B2918" s="5">
        <v>45597</v>
      </c>
      <c r="C2918" s="4" t="s">
        <v>24</v>
      </c>
      <c r="D2918" s="4" t="s">
        <v>15</v>
      </c>
      <c r="E2918" s="4" t="s">
        <v>22</v>
      </c>
      <c r="F2918" s="4" t="s">
        <v>17</v>
      </c>
      <c r="G2918" s="6">
        <v>49</v>
      </c>
      <c r="H2918" s="7">
        <v>196</v>
      </c>
      <c r="I2918" s="8">
        <v>0</v>
      </c>
      <c r="J2918" s="7">
        <v>10745.72</v>
      </c>
      <c r="K2918" s="7">
        <v>145.87</v>
      </c>
      <c r="L2918" s="7">
        <v>7147.63</v>
      </c>
      <c r="M2918" s="7">
        <v>489.95</v>
      </c>
    </row>
    <row r="2919" spans="2:13" x14ac:dyDescent="0.3">
      <c r="B2919" s="5">
        <v>45597</v>
      </c>
      <c r="C2919" s="4" t="s">
        <v>24</v>
      </c>
      <c r="D2919" s="4" t="s">
        <v>15</v>
      </c>
      <c r="E2919" s="4" t="s">
        <v>22</v>
      </c>
      <c r="F2919" s="4" t="s">
        <v>18</v>
      </c>
      <c r="G2919" s="6">
        <v>18</v>
      </c>
      <c r="H2919" s="7">
        <v>196</v>
      </c>
      <c r="I2919" s="8">
        <v>0.01</v>
      </c>
      <c r="J2919" s="7">
        <v>3907.85</v>
      </c>
      <c r="K2919" s="7">
        <v>145.87</v>
      </c>
      <c r="L2919" s="7">
        <v>2625.66</v>
      </c>
      <c r="M2919" s="7">
        <v>217.41</v>
      </c>
    </row>
    <row r="2920" spans="2:13" x14ac:dyDescent="0.3">
      <c r="B2920" s="5">
        <v>45597</v>
      </c>
      <c r="C2920" s="4" t="s">
        <v>24</v>
      </c>
      <c r="D2920" s="4" t="s">
        <v>15</v>
      </c>
      <c r="E2920" s="4" t="s">
        <v>22</v>
      </c>
      <c r="F2920" s="4" t="s">
        <v>19</v>
      </c>
      <c r="G2920" s="6">
        <v>19</v>
      </c>
      <c r="H2920" s="7">
        <v>196</v>
      </c>
      <c r="I2920" s="8">
        <v>0.01</v>
      </c>
      <c r="J2920" s="7">
        <v>4129.24</v>
      </c>
      <c r="K2920" s="7">
        <v>145.58000000000001</v>
      </c>
      <c r="L2920" s="7">
        <v>2766.02</v>
      </c>
      <c r="M2920" s="7">
        <v>232.77</v>
      </c>
    </row>
    <row r="2921" spans="2:13" x14ac:dyDescent="0.3">
      <c r="B2921" s="5">
        <v>45597</v>
      </c>
      <c r="C2921" s="4" t="s">
        <v>25</v>
      </c>
      <c r="D2921" s="4" t="s">
        <v>15</v>
      </c>
      <c r="E2921" s="4" t="s">
        <v>16</v>
      </c>
      <c r="F2921" s="4" t="s">
        <v>17</v>
      </c>
      <c r="G2921" s="6">
        <v>138</v>
      </c>
      <c r="H2921" s="7">
        <v>342</v>
      </c>
      <c r="I2921" s="8">
        <v>0.01</v>
      </c>
      <c r="J2921" s="7">
        <v>46912.49</v>
      </c>
      <c r="K2921" s="7">
        <v>255.99</v>
      </c>
      <c r="L2921" s="7">
        <v>35326.620000000003</v>
      </c>
      <c r="M2921" s="7">
        <v>221.68</v>
      </c>
    </row>
    <row r="2922" spans="2:13" x14ac:dyDescent="0.3">
      <c r="B2922" s="5">
        <v>45597</v>
      </c>
      <c r="C2922" s="4" t="s">
        <v>25</v>
      </c>
      <c r="D2922" s="4" t="s">
        <v>15</v>
      </c>
      <c r="E2922" s="4" t="s">
        <v>16</v>
      </c>
      <c r="F2922" s="4" t="s">
        <v>18</v>
      </c>
      <c r="G2922" s="6">
        <v>48</v>
      </c>
      <c r="H2922" s="7">
        <v>342</v>
      </c>
      <c r="I2922" s="8">
        <v>0.01</v>
      </c>
      <c r="J2922" s="7">
        <v>16218.79</v>
      </c>
      <c r="K2922" s="7">
        <v>255.73</v>
      </c>
      <c r="L2922" s="7">
        <v>12275.04</v>
      </c>
      <c r="M2922" s="7">
        <v>167.28</v>
      </c>
    </row>
    <row r="2923" spans="2:13" x14ac:dyDescent="0.3">
      <c r="B2923" s="5">
        <v>45597</v>
      </c>
      <c r="C2923" s="4" t="s">
        <v>25</v>
      </c>
      <c r="D2923" s="4" t="s">
        <v>15</v>
      </c>
      <c r="E2923" s="4" t="s">
        <v>16</v>
      </c>
      <c r="F2923" s="4" t="s">
        <v>19</v>
      </c>
      <c r="G2923" s="6">
        <v>46</v>
      </c>
      <c r="H2923" s="7">
        <v>342</v>
      </c>
      <c r="I2923" s="8">
        <v>0.01</v>
      </c>
      <c r="J2923" s="7">
        <v>15652.77</v>
      </c>
      <c r="K2923" s="7">
        <v>257.01</v>
      </c>
      <c r="L2923" s="7">
        <v>11822.46</v>
      </c>
      <c r="M2923" s="7">
        <v>184.6</v>
      </c>
    </row>
    <row r="2924" spans="2:13" x14ac:dyDescent="0.3">
      <c r="B2924" s="5">
        <v>45597</v>
      </c>
      <c r="C2924" s="4" t="s">
        <v>25</v>
      </c>
      <c r="D2924" s="4" t="s">
        <v>15</v>
      </c>
      <c r="E2924" s="4" t="s">
        <v>20</v>
      </c>
      <c r="F2924" s="4" t="s">
        <v>17</v>
      </c>
      <c r="G2924" s="6">
        <v>91</v>
      </c>
      <c r="H2924" s="7">
        <v>342</v>
      </c>
      <c r="I2924" s="8">
        <v>0.02</v>
      </c>
      <c r="J2924" s="7">
        <v>26868.31</v>
      </c>
      <c r="K2924" s="7">
        <v>256.24</v>
      </c>
      <c r="L2924" s="7">
        <v>23317.84</v>
      </c>
      <c r="M2924" s="7">
        <v>146.62</v>
      </c>
    </row>
    <row r="2925" spans="2:13" x14ac:dyDescent="0.3">
      <c r="B2925" s="5">
        <v>45597</v>
      </c>
      <c r="C2925" s="4" t="s">
        <v>25</v>
      </c>
      <c r="D2925" s="4" t="s">
        <v>15</v>
      </c>
      <c r="E2925" s="4" t="s">
        <v>20</v>
      </c>
      <c r="F2925" s="4" t="s">
        <v>18</v>
      </c>
      <c r="G2925" s="6">
        <v>33</v>
      </c>
      <c r="H2925" s="7">
        <v>342</v>
      </c>
      <c r="I2925" s="8">
        <v>0.01</v>
      </c>
      <c r="J2925" s="7">
        <v>9862.08</v>
      </c>
      <c r="K2925" s="7">
        <v>257.27</v>
      </c>
      <c r="L2925" s="7">
        <v>8489.91</v>
      </c>
      <c r="M2925" s="7">
        <v>111.3</v>
      </c>
    </row>
    <row r="2926" spans="2:13" x14ac:dyDescent="0.3">
      <c r="B2926" s="5">
        <v>45597</v>
      </c>
      <c r="C2926" s="4" t="s">
        <v>25</v>
      </c>
      <c r="D2926" s="4" t="s">
        <v>15</v>
      </c>
      <c r="E2926" s="4" t="s">
        <v>20</v>
      </c>
      <c r="F2926" s="4" t="s">
        <v>19</v>
      </c>
      <c r="G2926" s="6">
        <v>34</v>
      </c>
      <c r="H2926" s="7">
        <v>342</v>
      </c>
      <c r="I2926" s="8">
        <v>0.01</v>
      </c>
      <c r="J2926" s="7">
        <v>10212.02</v>
      </c>
      <c r="K2926" s="7">
        <v>256.24</v>
      </c>
      <c r="L2926" s="7">
        <v>8712.16</v>
      </c>
      <c r="M2926" s="7">
        <v>135.12</v>
      </c>
    </row>
    <row r="2927" spans="2:13" x14ac:dyDescent="0.3">
      <c r="B2927" s="5">
        <v>45597</v>
      </c>
      <c r="C2927" s="4" t="s">
        <v>25</v>
      </c>
      <c r="D2927" s="4" t="s">
        <v>15</v>
      </c>
      <c r="E2927" s="4" t="s">
        <v>21</v>
      </c>
      <c r="F2927" s="4" t="s">
        <v>17</v>
      </c>
      <c r="G2927" s="6">
        <v>53</v>
      </c>
      <c r="H2927" s="7">
        <v>342</v>
      </c>
      <c r="I2927" s="8">
        <v>0</v>
      </c>
      <c r="J2927" s="7">
        <v>17116.54</v>
      </c>
      <c r="K2927" s="7">
        <v>256.24</v>
      </c>
      <c r="L2927" s="7">
        <v>13580.72</v>
      </c>
      <c r="M2927" s="7">
        <v>84.8</v>
      </c>
    </row>
    <row r="2928" spans="2:13" x14ac:dyDescent="0.3">
      <c r="B2928" s="5">
        <v>45597</v>
      </c>
      <c r="C2928" s="4" t="s">
        <v>25</v>
      </c>
      <c r="D2928" s="4" t="s">
        <v>15</v>
      </c>
      <c r="E2928" s="4" t="s">
        <v>21</v>
      </c>
      <c r="F2928" s="4" t="s">
        <v>18</v>
      </c>
      <c r="G2928" s="6">
        <v>20</v>
      </c>
      <c r="H2928" s="7">
        <v>342</v>
      </c>
      <c r="I2928" s="8">
        <v>0.01</v>
      </c>
      <c r="J2928" s="7">
        <v>6446.06</v>
      </c>
      <c r="K2928" s="7">
        <v>257.01</v>
      </c>
      <c r="L2928" s="7">
        <v>5140.2</v>
      </c>
      <c r="M2928" s="7">
        <v>66.569999999999993</v>
      </c>
    </row>
    <row r="2929" spans="2:13" x14ac:dyDescent="0.3">
      <c r="B2929" s="5">
        <v>45597</v>
      </c>
      <c r="C2929" s="4" t="s">
        <v>25</v>
      </c>
      <c r="D2929" s="4" t="s">
        <v>15</v>
      </c>
      <c r="E2929" s="4" t="s">
        <v>21</v>
      </c>
      <c r="F2929" s="4" t="s">
        <v>19</v>
      </c>
      <c r="G2929" s="6">
        <v>19</v>
      </c>
      <c r="H2929" s="7">
        <v>342</v>
      </c>
      <c r="I2929" s="8">
        <v>0.01</v>
      </c>
      <c r="J2929" s="7">
        <v>6068.42</v>
      </c>
      <c r="K2929" s="7">
        <v>256.24</v>
      </c>
      <c r="L2929" s="7">
        <v>4868.5600000000004</v>
      </c>
      <c r="M2929" s="7">
        <v>75.36</v>
      </c>
    </row>
    <row r="2930" spans="2:13" x14ac:dyDescent="0.3">
      <c r="B2930" s="5">
        <v>45597</v>
      </c>
      <c r="C2930" s="4" t="s">
        <v>25</v>
      </c>
      <c r="D2930" s="4" t="s">
        <v>15</v>
      </c>
      <c r="E2930" s="4" t="s">
        <v>22</v>
      </c>
      <c r="F2930" s="4" t="s">
        <v>17</v>
      </c>
      <c r="G2930" s="6">
        <v>25</v>
      </c>
      <c r="H2930" s="7">
        <v>342</v>
      </c>
      <c r="I2930" s="8">
        <v>0.01</v>
      </c>
      <c r="J2930" s="7">
        <v>9441.7900000000009</v>
      </c>
      <c r="K2930" s="7">
        <v>255.73</v>
      </c>
      <c r="L2930" s="7">
        <v>6393.25</v>
      </c>
      <c r="M2930" s="7">
        <v>254.52</v>
      </c>
    </row>
    <row r="2931" spans="2:13" x14ac:dyDescent="0.3">
      <c r="B2931" s="5">
        <v>45597</v>
      </c>
      <c r="C2931" s="4" t="s">
        <v>25</v>
      </c>
      <c r="D2931" s="4" t="s">
        <v>15</v>
      </c>
      <c r="E2931" s="4" t="s">
        <v>22</v>
      </c>
      <c r="F2931" s="4" t="s">
        <v>18</v>
      </c>
      <c r="G2931" s="6">
        <v>9</v>
      </c>
      <c r="H2931" s="7">
        <v>342</v>
      </c>
      <c r="I2931" s="8">
        <v>0.01</v>
      </c>
      <c r="J2931" s="7">
        <v>3412.89</v>
      </c>
      <c r="K2931" s="7">
        <v>255.99</v>
      </c>
      <c r="L2931" s="7">
        <v>2303.91</v>
      </c>
      <c r="M2931" s="7">
        <v>108.49</v>
      </c>
    </row>
    <row r="2932" spans="2:13" x14ac:dyDescent="0.3">
      <c r="B2932" s="5">
        <v>45597</v>
      </c>
      <c r="C2932" s="4" t="s">
        <v>25</v>
      </c>
      <c r="D2932" s="4" t="s">
        <v>15</v>
      </c>
      <c r="E2932" s="4" t="s">
        <v>22</v>
      </c>
      <c r="F2932" s="4" t="s">
        <v>19</v>
      </c>
      <c r="G2932" s="6">
        <v>8</v>
      </c>
      <c r="H2932" s="7">
        <v>342</v>
      </c>
      <c r="I2932" s="8">
        <v>0</v>
      </c>
      <c r="J2932" s="7">
        <v>3049.01</v>
      </c>
      <c r="K2932" s="7">
        <v>256.24</v>
      </c>
      <c r="L2932" s="7">
        <v>2049.92</v>
      </c>
      <c r="M2932" s="7">
        <v>100.59</v>
      </c>
    </row>
    <row r="2933" spans="2:13" x14ac:dyDescent="0.3">
      <c r="B2933" s="5">
        <v>45597</v>
      </c>
      <c r="C2933" s="4" t="s">
        <v>26</v>
      </c>
      <c r="D2933" s="4" t="s">
        <v>27</v>
      </c>
      <c r="E2933" s="4" t="s">
        <v>16</v>
      </c>
      <c r="F2933" s="4" t="s">
        <v>17</v>
      </c>
      <c r="G2933" s="6">
        <v>394</v>
      </c>
      <c r="H2933" s="7">
        <v>132</v>
      </c>
      <c r="I2933" s="8">
        <v>0.01</v>
      </c>
      <c r="J2933" s="7">
        <v>51436.85</v>
      </c>
      <c r="K2933" s="7">
        <v>92.4</v>
      </c>
      <c r="L2933" s="7">
        <v>36405.599999999999</v>
      </c>
      <c r="M2933" s="7">
        <v>644.27</v>
      </c>
    </row>
    <row r="2934" spans="2:13" x14ac:dyDescent="0.3">
      <c r="B2934" s="5">
        <v>45597</v>
      </c>
      <c r="C2934" s="4" t="s">
        <v>26</v>
      </c>
      <c r="D2934" s="4" t="s">
        <v>27</v>
      </c>
      <c r="E2934" s="4" t="s">
        <v>16</v>
      </c>
      <c r="F2934" s="4" t="s">
        <v>18</v>
      </c>
      <c r="G2934" s="6">
        <v>140</v>
      </c>
      <c r="H2934" s="7">
        <v>132</v>
      </c>
      <c r="I2934" s="8">
        <v>0.01</v>
      </c>
      <c r="J2934" s="7">
        <v>18424.23</v>
      </c>
      <c r="K2934" s="7">
        <v>92.12</v>
      </c>
      <c r="L2934" s="7">
        <v>12896.8</v>
      </c>
      <c r="M2934" s="7">
        <v>470.76</v>
      </c>
    </row>
    <row r="2935" spans="2:13" x14ac:dyDescent="0.3">
      <c r="B2935" s="5">
        <v>45597</v>
      </c>
      <c r="C2935" s="4" t="s">
        <v>26</v>
      </c>
      <c r="D2935" s="4" t="s">
        <v>27</v>
      </c>
      <c r="E2935" s="4" t="s">
        <v>16</v>
      </c>
      <c r="F2935" s="4" t="s">
        <v>19</v>
      </c>
      <c r="G2935" s="6">
        <v>138</v>
      </c>
      <c r="H2935" s="7">
        <v>132</v>
      </c>
      <c r="I2935" s="8">
        <v>0</v>
      </c>
      <c r="J2935" s="7">
        <v>18124.990000000002</v>
      </c>
      <c r="K2935" s="7">
        <v>92.4</v>
      </c>
      <c r="L2935" s="7">
        <v>12751.2</v>
      </c>
      <c r="M2935" s="7">
        <v>538.74</v>
      </c>
    </row>
    <row r="2936" spans="2:13" x14ac:dyDescent="0.3">
      <c r="B2936" s="5">
        <v>45597</v>
      </c>
      <c r="C2936" s="4" t="s">
        <v>26</v>
      </c>
      <c r="D2936" s="4" t="s">
        <v>27</v>
      </c>
      <c r="E2936" s="4" t="s">
        <v>20</v>
      </c>
      <c r="F2936" s="4" t="s">
        <v>17</v>
      </c>
      <c r="G2936" s="6">
        <v>259</v>
      </c>
      <c r="H2936" s="7">
        <v>132</v>
      </c>
      <c r="I2936" s="8">
        <v>0.01</v>
      </c>
      <c r="J2936" s="7">
        <v>29964.14</v>
      </c>
      <c r="K2936" s="7">
        <v>92.22</v>
      </c>
      <c r="L2936" s="7">
        <v>23884.98</v>
      </c>
      <c r="M2936" s="7">
        <v>405.7</v>
      </c>
    </row>
    <row r="2937" spans="2:13" x14ac:dyDescent="0.3">
      <c r="B2937" s="5">
        <v>45597</v>
      </c>
      <c r="C2937" s="4" t="s">
        <v>26</v>
      </c>
      <c r="D2937" s="4" t="s">
        <v>27</v>
      </c>
      <c r="E2937" s="4" t="s">
        <v>20</v>
      </c>
      <c r="F2937" s="4" t="s">
        <v>18</v>
      </c>
      <c r="G2937" s="6">
        <v>98</v>
      </c>
      <c r="H2937" s="7">
        <v>132</v>
      </c>
      <c r="I2937" s="8">
        <v>0.04</v>
      </c>
      <c r="J2937" s="7">
        <v>10951.52</v>
      </c>
      <c r="K2937" s="7">
        <v>92.22</v>
      </c>
      <c r="L2937" s="7">
        <v>9037.56</v>
      </c>
      <c r="M2937" s="7">
        <v>328.54</v>
      </c>
    </row>
    <row r="2938" spans="2:13" x14ac:dyDescent="0.3">
      <c r="B2938" s="5">
        <v>45597</v>
      </c>
      <c r="C2938" s="4" t="s">
        <v>26</v>
      </c>
      <c r="D2938" s="4" t="s">
        <v>27</v>
      </c>
      <c r="E2938" s="4" t="s">
        <v>20</v>
      </c>
      <c r="F2938" s="4" t="s">
        <v>19</v>
      </c>
      <c r="G2938" s="6">
        <v>96</v>
      </c>
      <c r="H2938" s="7">
        <v>132</v>
      </c>
      <c r="I2938" s="8">
        <v>0.01</v>
      </c>
      <c r="J2938" s="7">
        <v>11051</v>
      </c>
      <c r="K2938" s="7">
        <v>92.22</v>
      </c>
      <c r="L2938" s="7">
        <v>8853.1200000000008</v>
      </c>
      <c r="M2938" s="7">
        <v>375.52</v>
      </c>
    </row>
    <row r="2939" spans="2:13" x14ac:dyDescent="0.3">
      <c r="B2939" s="5">
        <v>45597</v>
      </c>
      <c r="C2939" s="4" t="s">
        <v>26</v>
      </c>
      <c r="D2939" s="4" t="s">
        <v>27</v>
      </c>
      <c r="E2939" s="4" t="s">
        <v>21</v>
      </c>
      <c r="F2939" s="4" t="s">
        <v>17</v>
      </c>
      <c r="G2939" s="6">
        <v>154</v>
      </c>
      <c r="H2939" s="7">
        <v>132</v>
      </c>
      <c r="I2939" s="8">
        <v>0.01</v>
      </c>
      <c r="J2939" s="7">
        <v>19138.07</v>
      </c>
      <c r="K2939" s="7">
        <v>92.22</v>
      </c>
      <c r="L2939" s="7">
        <v>14201.88</v>
      </c>
      <c r="M2939" s="7">
        <v>251.33</v>
      </c>
    </row>
    <row r="2940" spans="2:13" x14ac:dyDescent="0.3">
      <c r="B2940" s="5">
        <v>45597</v>
      </c>
      <c r="C2940" s="4" t="s">
        <v>26</v>
      </c>
      <c r="D2940" s="4" t="s">
        <v>27</v>
      </c>
      <c r="E2940" s="4" t="s">
        <v>21</v>
      </c>
      <c r="F2940" s="4" t="s">
        <v>18</v>
      </c>
      <c r="G2940" s="6">
        <v>58</v>
      </c>
      <c r="H2940" s="7">
        <v>132</v>
      </c>
      <c r="I2940" s="8">
        <v>0.01</v>
      </c>
      <c r="J2940" s="7">
        <v>7200.39</v>
      </c>
      <c r="K2940" s="7">
        <v>92.49</v>
      </c>
      <c r="L2940" s="7">
        <v>5364.42</v>
      </c>
      <c r="M2940" s="7">
        <v>199.76</v>
      </c>
    </row>
    <row r="2941" spans="2:13" x14ac:dyDescent="0.3">
      <c r="B2941" s="5">
        <v>45597</v>
      </c>
      <c r="C2941" s="4" t="s">
        <v>26</v>
      </c>
      <c r="D2941" s="4" t="s">
        <v>27</v>
      </c>
      <c r="E2941" s="4" t="s">
        <v>21</v>
      </c>
      <c r="F2941" s="4" t="s">
        <v>19</v>
      </c>
      <c r="G2941" s="6">
        <v>56</v>
      </c>
      <c r="H2941" s="7">
        <v>132</v>
      </c>
      <c r="I2941" s="8">
        <v>0</v>
      </c>
      <c r="J2941" s="7">
        <v>7036.42</v>
      </c>
      <c r="K2941" s="7">
        <v>92.22</v>
      </c>
      <c r="L2941" s="7">
        <v>5164.32</v>
      </c>
      <c r="M2941" s="7">
        <v>215.56</v>
      </c>
    </row>
    <row r="2942" spans="2:13" x14ac:dyDescent="0.3">
      <c r="B2942" s="5">
        <v>45597</v>
      </c>
      <c r="C2942" s="4" t="s">
        <v>26</v>
      </c>
      <c r="D2942" s="4" t="s">
        <v>27</v>
      </c>
      <c r="E2942" s="4" t="s">
        <v>22</v>
      </c>
      <c r="F2942" s="4" t="s">
        <v>17</v>
      </c>
      <c r="G2942" s="6">
        <v>69</v>
      </c>
      <c r="H2942" s="7">
        <v>132</v>
      </c>
      <c r="I2942" s="8">
        <v>0</v>
      </c>
      <c r="J2942" s="7">
        <v>10221.33</v>
      </c>
      <c r="K2942" s="7">
        <v>92.4</v>
      </c>
      <c r="L2942" s="7">
        <v>6375.6</v>
      </c>
      <c r="M2942" s="7">
        <v>717.81</v>
      </c>
    </row>
    <row r="2943" spans="2:13" x14ac:dyDescent="0.3">
      <c r="B2943" s="5">
        <v>45597</v>
      </c>
      <c r="C2943" s="4" t="s">
        <v>26</v>
      </c>
      <c r="D2943" s="4" t="s">
        <v>27</v>
      </c>
      <c r="E2943" s="4" t="s">
        <v>22</v>
      </c>
      <c r="F2943" s="4" t="s">
        <v>18</v>
      </c>
      <c r="G2943" s="6">
        <v>25</v>
      </c>
      <c r="H2943" s="7">
        <v>132</v>
      </c>
      <c r="I2943" s="8">
        <v>0.01</v>
      </c>
      <c r="J2943" s="7">
        <v>3640.61</v>
      </c>
      <c r="K2943" s="7">
        <v>92.49</v>
      </c>
      <c r="L2943" s="7">
        <v>2312.25</v>
      </c>
      <c r="M2943" s="7">
        <v>302.26</v>
      </c>
    </row>
    <row r="2944" spans="2:13" x14ac:dyDescent="0.3">
      <c r="B2944" s="5">
        <v>45597</v>
      </c>
      <c r="C2944" s="4" t="s">
        <v>26</v>
      </c>
      <c r="D2944" s="4" t="s">
        <v>27</v>
      </c>
      <c r="E2944" s="4" t="s">
        <v>22</v>
      </c>
      <c r="F2944" s="4" t="s">
        <v>19</v>
      </c>
      <c r="G2944" s="6">
        <v>26</v>
      </c>
      <c r="H2944" s="7">
        <v>132</v>
      </c>
      <c r="I2944" s="8">
        <v>0</v>
      </c>
      <c r="J2944" s="7">
        <v>3832.31</v>
      </c>
      <c r="K2944" s="7">
        <v>92.49</v>
      </c>
      <c r="L2944" s="7">
        <v>2404.7399999999998</v>
      </c>
      <c r="M2944" s="7">
        <v>324.33</v>
      </c>
    </row>
    <row r="2945" spans="2:13" x14ac:dyDescent="0.3">
      <c r="B2945" s="5">
        <v>45597</v>
      </c>
      <c r="C2945" s="4" t="s">
        <v>28</v>
      </c>
      <c r="D2945" s="4" t="s">
        <v>27</v>
      </c>
      <c r="E2945" s="4" t="s">
        <v>16</v>
      </c>
      <c r="F2945" s="4" t="s">
        <v>17</v>
      </c>
      <c r="G2945" s="6">
        <v>284</v>
      </c>
      <c r="H2945" s="7">
        <v>104</v>
      </c>
      <c r="I2945" s="8">
        <v>0.01</v>
      </c>
      <c r="J2945" s="7">
        <v>29358.58</v>
      </c>
      <c r="K2945" s="7">
        <v>71.540000000000006</v>
      </c>
      <c r="L2945" s="7">
        <v>20317.36</v>
      </c>
      <c r="M2945" s="7">
        <v>447.58</v>
      </c>
    </row>
    <row r="2946" spans="2:13" x14ac:dyDescent="0.3">
      <c r="B2946" s="5">
        <v>45597</v>
      </c>
      <c r="C2946" s="4" t="s">
        <v>28</v>
      </c>
      <c r="D2946" s="4" t="s">
        <v>27</v>
      </c>
      <c r="E2946" s="4" t="s">
        <v>16</v>
      </c>
      <c r="F2946" s="4" t="s">
        <v>18</v>
      </c>
      <c r="G2946" s="6">
        <v>102</v>
      </c>
      <c r="H2946" s="7">
        <v>104</v>
      </c>
      <c r="I2946" s="8">
        <v>0.01</v>
      </c>
      <c r="J2946" s="7">
        <v>10511.98</v>
      </c>
      <c r="K2946" s="7">
        <v>71.98</v>
      </c>
      <c r="L2946" s="7">
        <v>7341.96</v>
      </c>
      <c r="M2946" s="7">
        <v>353.74</v>
      </c>
    </row>
    <row r="2947" spans="2:13" x14ac:dyDescent="0.3">
      <c r="B2947" s="5">
        <v>45597</v>
      </c>
      <c r="C2947" s="4" t="s">
        <v>28</v>
      </c>
      <c r="D2947" s="4" t="s">
        <v>27</v>
      </c>
      <c r="E2947" s="4" t="s">
        <v>16</v>
      </c>
      <c r="F2947" s="4" t="s">
        <v>19</v>
      </c>
      <c r="G2947" s="6">
        <v>101</v>
      </c>
      <c r="H2947" s="7">
        <v>104</v>
      </c>
      <c r="I2947" s="8">
        <v>0.01</v>
      </c>
      <c r="J2947" s="7">
        <v>10398.709999999999</v>
      </c>
      <c r="K2947" s="7">
        <v>71.760000000000005</v>
      </c>
      <c r="L2947" s="7">
        <v>7247.76</v>
      </c>
      <c r="M2947" s="7">
        <v>397.45</v>
      </c>
    </row>
    <row r="2948" spans="2:13" x14ac:dyDescent="0.3">
      <c r="B2948" s="5">
        <v>45597</v>
      </c>
      <c r="C2948" s="4" t="s">
        <v>28</v>
      </c>
      <c r="D2948" s="4" t="s">
        <v>27</v>
      </c>
      <c r="E2948" s="4" t="s">
        <v>20</v>
      </c>
      <c r="F2948" s="4" t="s">
        <v>17</v>
      </c>
      <c r="G2948" s="6">
        <v>189</v>
      </c>
      <c r="H2948" s="7">
        <v>104</v>
      </c>
      <c r="I2948" s="8">
        <v>0.02</v>
      </c>
      <c r="J2948" s="7">
        <v>16949.669999999998</v>
      </c>
      <c r="K2948" s="7">
        <v>71.98</v>
      </c>
      <c r="L2948" s="7">
        <v>13604.22</v>
      </c>
      <c r="M2948" s="7">
        <v>299.07</v>
      </c>
    </row>
    <row r="2949" spans="2:13" x14ac:dyDescent="0.3">
      <c r="B2949" s="5">
        <v>45597</v>
      </c>
      <c r="C2949" s="4" t="s">
        <v>28</v>
      </c>
      <c r="D2949" s="4" t="s">
        <v>27</v>
      </c>
      <c r="E2949" s="4" t="s">
        <v>20</v>
      </c>
      <c r="F2949" s="4" t="s">
        <v>18</v>
      </c>
      <c r="G2949" s="6">
        <v>70</v>
      </c>
      <c r="H2949" s="7">
        <v>104</v>
      </c>
      <c r="I2949" s="8">
        <v>0.03</v>
      </c>
      <c r="J2949" s="7">
        <v>6219.77</v>
      </c>
      <c r="K2949" s="7">
        <v>71.69</v>
      </c>
      <c r="L2949" s="7">
        <v>5018.3</v>
      </c>
      <c r="M2949" s="7">
        <v>234.19</v>
      </c>
    </row>
    <row r="2950" spans="2:13" x14ac:dyDescent="0.3">
      <c r="B2950" s="5">
        <v>45597</v>
      </c>
      <c r="C2950" s="4" t="s">
        <v>28</v>
      </c>
      <c r="D2950" s="4" t="s">
        <v>27</v>
      </c>
      <c r="E2950" s="4" t="s">
        <v>20</v>
      </c>
      <c r="F2950" s="4" t="s">
        <v>19</v>
      </c>
      <c r="G2950" s="6">
        <v>67</v>
      </c>
      <c r="H2950" s="7">
        <v>104</v>
      </c>
      <c r="I2950" s="8">
        <v>0.03</v>
      </c>
      <c r="J2950" s="7">
        <v>5960.31</v>
      </c>
      <c r="K2950" s="7">
        <v>71.83</v>
      </c>
      <c r="L2950" s="7">
        <v>4812.6099999999997</v>
      </c>
      <c r="M2950" s="7">
        <v>266.52999999999997</v>
      </c>
    </row>
    <row r="2951" spans="2:13" x14ac:dyDescent="0.3">
      <c r="B2951" s="5">
        <v>45597</v>
      </c>
      <c r="C2951" s="4" t="s">
        <v>28</v>
      </c>
      <c r="D2951" s="4" t="s">
        <v>27</v>
      </c>
      <c r="E2951" s="4" t="s">
        <v>21</v>
      </c>
      <c r="F2951" s="4" t="s">
        <v>17</v>
      </c>
      <c r="G2951" s="6">
        <v>108</v>
      </c>
      <c r="H2951" s="7">
        <v>104</v>
      </c>
      <c r="I2951" s="8">
        <v>0</v>
      </c>
      <c r="J2951" s="7">
        <v>10670.36</v>
      </c>
      <c r="K2951" s="7">
        <v>71.83</v>
      </c>
      <c r="L2951" s="7">
        <v>7757.64</v>
      </c>
      <c r="M2951" s="7">
        <v>168.48</v>
      </c>
    </row>
    <row r="2952" spans="2:13" x14ac:dyDescent="0.3">
      <c r="B2952" s="5">
        <v>45597</v>
      </c>
      <c r="C2952" s="4" t="s">
        <v>28</v>
      </c>
      <c r="D2952" s="4" t="s">
        <v>27</v>
      </c>
      <c r="E2952" s="4" t="s">
        <v>21</v>
      </c>
      <c r="F2952" s="4" t="s">
        <v>18</v>
      </c>
      <c r="G2952" s="6">
        <v>39</v>
      </c>
      <c r="H2952" s="7">
        <v>104</v>
      </c>
      <c r="I2952" s="8">
        <v>0</v>
      </c>
      <c r="J2952" s="7">
        <v>3849.35</v>
      </c>
      <c r="K2952" s="7">
        <v>71.760000000000005</v>
      </c>
      <c r="L2952" s="7">
        <v>2798.64</v>
      </c>
      <c r="M2952" s="7">
        <v>132.6</v>
      </c>
    </row>
    <row r="2953" spans="2:13" x14ac:dyDescent="0.3">
      <c r="B2953" s="5">
        <v>45597</v>
      </c>
      <c r="C2953" s="4" t="s">
        <v>28</v>
      </c>
      <c r="D2953" s="4" t="s">
        <v>27</v>
      </c>
      <c r="E2953" s="4" t="s">
        <v>21</v>
      </c>
      <c r="F2953" s="4" t="s">
        <v>19</v>
      </c>
      <c r="G2953" s="6">
        <v>42</v>
      </c>
      <c r="H2953" s="7">
        <v>104</v>
      </c>
      <c r="I2953" s="8">
        <v>0</v>
      </c>
      <c r="J2953" s="7">
        <v>4120.6000000000004</v>
      </c>
      <c r="K2953" s="7">
        <v>71.900000000000006</v>
      </c>
      <c r="L2953" s="7">
        <v>3019.8</v>
      </c>
      <c r="M2953" s="7">
        <v>163.47</v>
      </c>
    </row>
    <row r="2954" spans="2:13" x14ac:dyDescent="0.3">
      <c r="B2954" s="5">
        <v>45597</v>
      </c>
      <c r="C2954" s="4" t="s">
        <v>28</v>
      </c>
      <c r="D2954" s="4" t="s">
        <v>27</v>
      </c>
      <c r="E2954" s="4" t="s">
        <v>22</v>
      </c>
      <c r="F2954" s="4" t="s">
        <v>17</v>
      </c>
      <c r="G2954" s="6">
        <v>51</v>
      </c>
      <c r="H2954" s="7">
        <v>104</v>
      </c>
      <c r="I2954" s="8">
        <v>0.01</v>
      </c>
      <c r="J2954" s="7">
        <v>5875.24</v>
      </c>
      <c r="K2954" s="7">
        <v>71.83</v>
      </c>
      <c r="L2954" s="7">
        <v>3663.33</v>
      </c>
      <c r="M2954" s="7">
        <v>511.49</v>
      </c>
    </row>
    <row r="2955" spans="2:13" x14ac:dyDescent="0.3">
      <c r="B2955" s="5">
        <v>45597</v>
      </c>
      <c r="C2955" s="4" t="s">
        <v>28</v>
      </c>
      <c r="D2955" s="4" t="s">
        <v>27</v>
      </c>
      <c r="E2955" s="4" t="s">
        <v>22</v>
      </c>
      <c r="F2955" s="4" t="s">
        <v>18</v>
      </c>
      <c r="G2955" s="6">
        <v>18</v>
      </c>
      <c r="H2955" s="7">
        <v>104</v>
      </c>
      <c r="I2955" s="8">
        <v>0.01</v>
      </c>
      <c r="J2955" s="7">
        <v>2073.58</v>
      </c>
      <c r="K2955" s="7">
        <v>71.62</v>
      </c>
      <c r="L2955" s="7">
        <v>1289.1600000000001</v>
      </c>
      <c r="M2955" s="7">
        <v>219.56</v>
      </c>
    </row>
    <row r="2956" spans="2:13" x14ac:dyDescent="0.3">
      <c r="B2956" s="5">
        <v>45597</v>
      </c>
      <c r="C2956" s="4" t="s">
        <v>28</v>
      </c>
      <c r="D2956" s="4" t="s">
        <v>27</v>
      </c>
      <c r="E2956" s="4" t="s">
        <v>22</v>
      </c>
      <c r="F2956" s="4" t="s">
        <v>19</v>
      </c>
      <c r="G2956" s="6">
        <v>18</v>
      </c>
      <c r="H2956" s="7">
        <v>104</v>
      </c>
      <c r="I2956" s="8">
        <v>0.01</v>
      </c>
      <c r="J2956" s="7">
        <v>2065.27</v>
      </c>
      <c r="K2956" s="7">
        <v>71.69</v>
      </c>
      <c r="L2956" s="7">
        <v>1290.42</v>
      </c>
      <c r="M2956" s="7">
        <v>227.44</v>
      </c>
    </row>
    <row r="2957" spans="2:13" x14ac:dyDescent="0.3">
      <c r="B2957" s="5">
        <v>45597</v>
      </c>
      <c r="C2957" s="4" t="s">
        <v>29</v>
      </c>
      <c r="D2957" s="4" t="s">
        <v>27</v>
      </c>
      <c r="E2957" s="4" t="s">
        <v>16</v>
      </c>
      <c r="F2957" s="4" t="s">
        <v>17</v>
      </c>
      <c r="G2957" s="6">
        <v>246</v>
      </c>
      <c r="H2957" s="7">
        <v>146</v>
      </c>
      <c r="I2957" s="8">
        <v>0.01</v>
      </c>
      <c r="J2957" s="7">
        <v>35664.589999999997</v>
      </c>
      <c r="K2957" s="7">
        <v>102.83</v>
      </c>
      <c r="L2957" s="7">
        <v>25296.18</v>
      </c>
      <c r="M2957" s="7">
        <v>381.79</v>
      </c>
    </row>
    <row r="2958" spans="2:13" x14ac:dyDescent="0.3">
      <c r="B2958" s="5">
        <v>45597</v>
      </c>
      <c r="C2958" s="4" t="s">
        <v>29</v>
      </c>
      <c r="D2958" s="4" t="s">
        <v>27</v>
      </c>
      <c r="E2958" s="4" t="s">
        <v>16</v>
      </c>
      <c r="F2958" s="4" t="s">
        <v>18</v>
      </c>
      <c r="G2958" s="6">
        <v>84</v>
      </c>
      <c r="H2958" s="7">
        <v>146</v>
      </c>
      <c r="I2958" s="8">
        <v>0.01</v>
      </c>
      <c r="J2958" s="7">
        <v>12153.5</v>
      </c>
      <c r="K2958" s="7">
        <v>103.03</v>
      </c>
      <c r="L2958" s="7">
        <v>8654.52</v>
      </c>
      <c r="M2958" s="7">
        <v>284.45999999999998</v>
      </c>
    </row>
    <row r="2959" spans="2:13" x14ac:dyDescent="0.3">
      <c r="B2959" s="5">
        <v>45597</v>
      </c>
      <c r="C2959" s="4" t="s">
        <v>29</v>
      </c>
      <c r="D2959" s="4" t="s">
        <v>27</v>
      </c>
      <c r="E2959" s="4" t="s">
        <v>16</v>
      </c>
      <c r="F2959" s="4" t="s">
        <v>19</v>
      </c>
      <c r="G2959" s="6">
        <v>84</v>
      </c>
      <c r="H2959" s="7">
        <v>146</v>
      </c>
      <c r="I2959" s="8">
        <v>0</v>
      </c>
      <c r="J2959" s="7">
        <v>12239.37</v>
      </c>
      <c r="K2959" s="7">
        <v>102.93</v>
      </c>
      <c r="L2959" s="7">
        <v>8646.1200000000008</v>
      </c>
      <c r="M2959" s="7">
        <v>332.84</v>
      </c>
    </row>
    <row r="2960" spans="2:13" x14ac:dyDescent="0.3">
      <c r="B2960" s="5">
        <v>45597</v>
      </c>
      <c r="C2960" s="4" t="s">
        <v>29</v>
      </c>
      <c r="D2960" s="4" t="s">
        <v>27</v>
      </c>
      <c r="E2960" s="4" t="s">
        <v>20</v>
      </c>
      <c r="F2960" s="4" t="s">
        <v>17</v>
      </c>
      <c r="G2960" s="6">
        <v>165</v>
      </c>
      <c r="H2960" s="7">
        <v>146</v>
      </c>
      <c r="I2960" s="8">
        <v>0</v>
      </c>
      <c r="J2960" s="7">
        <v>21135.64</v>
      </c>
      <c r="K2960" s="7">
        <v>103.03</v>
      </c>
      <c r="L2960" s="7">
        <v>16999.95</v>
      </c>
      <c r="M2960" s="7">
        <v>259.25</v>
      </c>
    </row>
    <row r="2961" spans="2:13" x14ac:dyDescent="0.3">
      <c r="B2961" s="5">
        <v>45597</v>
      </c>
      <c r="C2961" s="4" t="s">
        <v>29</v>
      </c>
      <c r="D2961" s="4" t="s">
        <v>27</v>
      </c>
      <c r="E2961" s="4" t="s">
        <v>20</v>
      </c>
      <c r="F2961" s="4" t="s">
        <v>18</v>
      </c>
      <c r="G2961" s="6">
        <v>62</v>
      </c>
      <c r="H2961" s="7">
        <v>146</v>
      </c>
      <c r="I2961" s="8">
        <v>0.03</v>
      </c>
      <c r="J2961" s="7">
        <v>7711.33</v>
      </c>
      <c r="K2961" s="7">
        <v>102.62</v>
      </c>
      <c r="L2961" s="7">
        <v>6362.44</v>
      </c>
      <c r="M2961" s="7">
        <v>212.28</v>
      </c>
    </row>
    <row r="2962" spans="2:13" x14ac:dyDescent="0.3">
      <c r="B2962" s="5">
        <v>45597</v>
      </c>
      <c r="C2962" s="4" t="s">
        <v>29</v>
      </c>
      <c r="D2962" s="4" t="s">
        <v>27</v>
      </c>
      <c r="E2962" s="4" t="s">
        <v>20</v>
      </c>
      <c r="F2962" s="4" t="s">
        <v>19</v>
      </c>
      <c r="G2962" s="6">
        <v>58</v>
      </c>
      <c r="H2962" s="7">
        <v>146</v>
      </c>
      <c r="I2962" s="8">
        <v>0.03</v>
      </c>
      <c r="J2962" s="7">
        <v>7205.68</v>
      </c>
      <c r="K2962" s="7">
        <v>103.03</v>
      </c>
      <c r="L2962" s="7">
        <v>5975.74</v>
      </c>
      <c r="M2962" s="7">
        <v>221.68</v>
      </c>
    </row>
    <row r="2963" spans="2:13" x14ac:dyDescent="0.3">
      <c r="B2963" s="5">
        <v>45597</v>
      </c>
      <c r="C2963" s="4" t="s">
        <v>29</v>
      </c>
      <c r="D2963" s="4" t="s">
        <v>27</v>
      </c>
      <c r="E2963" s="4" t="s">
        <v>21</v>
      </c>
      <c r="F2963" s="4" t="s">
        <v>17</v>
      </c>
      <c r="G2963" s="6">
        <v>97</v>
      </c>
      <c r="H2963" s="7">
        <v>146</v>
      </c>
      <c r="I2963" s="8">
        <v>0</v>
      </c>
      <c r="J2963" s="7">
        <v>13453.85</v>
      </c>
      <c r="K2963" s="7">
        <v>103.14</v>
      </c>
      <c r="L2963" s="7">
        <v>10004.58</v>
      </c>
      <c r="M2963" s="7">
        <v>153.96</v>
      </c>
    </row>
    <row r="2964" spans="2:13" x14ac:dyDescent="0.3">
      <c r="B2964" s="5">
        <v>45597</v>
      </c>
      <c r="C2964" s="4" t="s">
        <v>29</v>
      </c>
      <c r="D2964" s="4" t="s">
        <v>27</v>
      </c>
      <c r="E2964" s="4" t="s">
        <v>21</v>
      </c>
      <c r="F2964" s="4" t="s">
        <v>18</v>
      </c>
      <c r="G2964" s="6">
        <v>35</v>
      </c>
      <c r="H2964" s="7">
        <v>146</v>
      </c>
      <c r="I2964" s="8">
        <v>0.01</v>
      </c>
      <c r="J2964" s="7">
        <v>4830.16</v>
      </c>
      <c r="K2964" s="7">
        <v>102.93</v>
      </c>
      <c r="L2964" s="7">
        <v>3602.55</v>
      </c>
      <c r="M2964" s="7">
        <v>121.86</v>
      </c>
    </row>
    <row r="2965" spans="2:13" x14ac:dyDescent="0.3">
      <c r="B2965" s="5">
        <v>45597</v>
      </c>
      <c r="C2965" s="4" t="s">
        <v>29</v>
      </c>
      <c r="D2965" s="4" t="s">
        <v>27</v>
      </c>
      <c r="E2965" s="4" t="s">
        <v>21</v>
      </c>
      <c r="F2965" s="4" t="s">
        <v>19</v>
      </c>
      <c r="G2965" s="6">
        <v>36</v>
      </c>
      <c r="H2965" s="7">
        <v>146</v>
      </c>
      <c r="I2965" s="8">
        <v>0.01</v>
      </c>
      <c r="J2965" s="7">
        <v>4898.63</v>
      </c>
      <c r="K2965" s="7">
        <v>103.24</v>
      </c>
      <c r="L2965" s="7">
        <v>3716.64</v>
      </c>
      <c r="M2965" s="7">
        <v>139.56</v>
      </c>
    </row>
    <row r="2966" spans="2:13" x14ac:dyDescent="0.3">
      <c r="B2966" s="5">
        <v>45597</v>
      </c>
      <c r="C2966" s="4" t="s">
        <v>29</v>
      </c>
      <c r="D2966" s="4" t="s">
        <v>27</v>
      </c>
      <c r="E2966" s="4" t="s">
        <v>22</v>
      </c>
      <c r="F2966" s="4" t="s">
        <v>17</v>
      </c>
      <c r="G2966" s="6">
        <v>43</v>
      </c>
      <c r="H2966" s="7">
        <v>146</v>
      </c>
      <c r="I2966" s="8">
        <v>0.01</v>
      </c>
      <c r="J2966" s="7">
        <v>6989.12</v>
      </c>
      <c r="K2966" s="7">
        <v>102.62</v>
      </c>
      <c r="L2966" s="7">
        <v>4412.66</v>
      </c>
      <c r="M2966" s="7">
        <v>423.44</v>
      </c>
    </row>
    <row r="2967" spans="2:13" x14ac:dyDescent="0.3">
      <c r="B2967" s="5">
        <v>45597</v>
      </c>
      <c r="C2967" s="4" t="s">
        <v>29</v>
      </c>
      <c r="D2967" s="4" t="s">
        <v>27</v>
      </c>
      <c r="E2967" s="4" t="s">
        <v>22</v>
      </c>
      <c r="F2967" s="4" t="s">
        <v>18</v>
      </c>
      <c r="G2967" s="6">
        <v>16</v>
      </c>
      <c r="H2967" s="7">
        <v>146</v>
      </c>
      <c r="I2967" s="8">
        <v>0.01</v>
      </c>
      <c r="J2967" s="7">
        <v>2597.89</v>
      </c>
      <c r="K2967" s="7">
        <v>103.14</v>
      </c>
      <c r="L2967" s="7">
        <v>1650.24</v>
      </c>
      <c r="M2967" s="7">
        <v>194.97</v>
      </c>
    </row>
    <row r="2968" spans="2:13" x14ac:dyDescent="0.3">
      <c r="B2968" s="5">
        <v>45597</v>
      </c>
      <c r="C2968" s="4" t="s">
        <v>29</v>
      </c>
      <c r="D2968" s="4" t="s">
        <v>27</v>
      </c>
      <c r="E2968" s="4" t="s">
        <v>22</v>
      </c>
      <c r="F2968" s="4" t="s">
        <v>19</v>
      </c>
      <c r="G2968" s="6">
        <v>16</v>
      </c>
      <c r="H2968" s="7">
        <v>146</v>
      </c>
      <c r="I2968" s="8">
        <v>0.01</v>
      </c>
      <c r="J2968" s="7">
        <v>2569.34</v>
      </c>
      <c r="K2968" s="7">
        <v>103.24</v>
      </c>
      <c r="L2968" s="7">
        <v>1651.84</v>
      </c>
      <c r="M2968" s="7">
        <v>193.04</v>
      </c>
    </row>
    <row r="2969" spans="2:13" x14ac:dyDescent="0.3">
      <c r="B2969" s="5">
        <v>45597</v>
      </c>
      <c r="C2969" s="4" t="s">
        <v>30</v>
      </c>
      <c r="D2969" s="4" t="s">
        <v>27</v>
      </c>
      <c r="E2969" s="4" t="s">
        <v>16</v>
      </c>
      <c r="F2969" s="4" t="s">
        <v>17</v>
      </c>
      <c r="G2969" s="6">
        <v>359</v>
      </c>
      <c r="H2969" s="7">
        <v>92</v>
      </c>
      <c r="I2969" s="8">
        <v>0.01</v>
      </c>
      <c r="J2969" s="7">
        <v>32731.34</v>
      </c>
      <c r="K2969" s="7">
        <v>64</v>
      </c>
      <c r="L2969" s="7">
        <v>22976</v>
      </c>
      <c r="M2969" s="7">
        <v>589.91</v>
      </c>
    </row>
    <row r="2970" spans="2:13" x14ac:dyDescent="0.3">
      <c r="B2970" s="5">
        <v>45597</v>
      </c>
      <c r="C2970" s="4" t="s">
        <v>30</v>
      </c>
      <c r="D2970" s="4" t="s">
        <v>27</v>
      </c>
      <c r="E2970" s="4" t="s">
        <v>16</v>
      </c>
      <c r="F2970" s="4" t="s">
        <v>18</v>
      </c>
      <c r="G2970" s="6">
        <v>129</v>
      </c>
      <c r="H2970" s="7">
        <v>92</v>
      </c>
      <c r="I2970" s="8">
        <v>0</v>
      </c>
      <c r="J2970" s="7">
        <v>11832.4</v>
      </c>
      <c r="K2970" s="7">
        <v>64</v>
      </c>
      <c r="L2970" s="7">
        <v>8256</v>
      </c>
      <c r="M2970" s="7">
        <v>440.79</v>
      </c>
    </row>
    <row r="2971" spans="2:13" x14ac:dyDescent="0.3">
      <c r="B2971" s="5">
        <v>45597</v>
      </c>
      <c r="C2971" s="4" t="s">
        <v>30</v>
      </c>
      <c r="D2971" s="4" t="s">
        <v>27</v>
      </c>
      <c r="E2971" s="4" t="s">
        <v>16</v>
      </c>
      <c r="F2971" s="4" t="s">
        <v>19</v>
      </c>
      <c r="G2971" s="6">
        <v>126</v>
      </c>
      <c r="H2971" s="7">
        <v>92</v>
      </c>
      <c r="I2971" s="8">
        <v>0</v>
      </c>
      <c r="J2971" s="7">
        <v>11626.73</v>
      </c>
      <c r="K2971" s="7">
        <v>63.88</v>
      </c>
      <c r="L2971" s="7">
        <v>8048.88</v>
      </c>
      <c r="M2971" s="7">
        <v>478.62</v>
      </c>
    </row>
    <row r="2972" spans="2:13" x14ac:dyDescent="0.3">
      <c r="B2972" s="5">
        <v>45597</v>
      </c>
      <c r="C2972" s="4" t="s">
        <v>30</v>
      </c>
      <c r="D2972" s="4" t="s">
        <v>27</v>
      </c>
      <c r="E2972" s="4" t="s">
        <v>20</v>
      </c>
      <c r="F2972" s="4" t="s">
        <v>17</v>
      </c>
      <c r="G2972" s="6">
        <v>243</v>
      </c>
      <c r="H2972" s="7">
        <v>92</v>
      </c>
      <c r="I2972" s="8">
        <v>0.02</v>
      </c>
      <c r="J2972" s="7">
        <v>19222.29</v>
      </c>
      <c r="K2972" s="7">
        <v>63.81</v>
      </c>
      <c r="L2972" s="7">
        <v>15505.83</v>
      </c>
      <c r="M2972" s="7">
        <v>397.35</v>
      </c>
    </row>
    <row r="2973" spans="2:13" x14ac:dyDescent="0.3">
      <c r="B2973" s="5">
        <v>45597</v>
      </c>
      <c r="C2973" s="4" t="s">
        <v>30</v>
      </c>
      <c r="D2973" s="4" t="s">
        <v>27</v>
      </c>
      <c r="E2973" s="4" t="s">
        <v>20</v>
      </c>
      <c r="F2973" s="4" t="s">
        <v>18</v>
      </c>
      <c r="G2973" s="6">
        <v>90</v>
      </c>
      <c r="H2973" s="7">
        <v>92</v>
      </c>
      <c r="I2973" s="8">
        <v>0.01</v>
      </c>
      <c r="J2973" s="7">
        <v>7170.1</v>
      </c>
      <c r="K2973" s="7">
        <v>63.94</v>
      </c>
      <c r="L2973" s="7">
        <v>5754.6</v>
      </c>
      <c r="M2973" s="7">
        <v>303.55</v>
      </c>
    </row>
    <row r="2974" spans="2:13" x14ac:dyDescent="0.3">
      <c r="B2974" s="5">
        <v>45597</v>
      </c>
      <c r="C2974" s="4" t="s">
        <v>30</v>
      </c>
      <c r="D2974" s="4" t="s">
        <v>27</v>
      </c>
      <c r="E2974" s="4" t="s">
        <v>20</v>
      </c>
      <c r="F2974" s="4" t="s">
        <v>19</v>
      </c>
      <c r="G2974" s="6">
        <v>83</v>
      </c>
      <c r="H2974" s="7">
        <v>92</v>
      </c>
      <c r="I2974" s="8">
        <v>0.01</v>
      </c>
      <c r="J2974" s="7">
        <v>6692.72</v>
      </c>
      <c r="K2974" s="7">
        <v>63.75</v>
      </c>
      <c r="L2974" s="7">
        <v>5291.25</v>
      </c>
      <c r="M2974" s="7">
        <v>317.23</v>
      </c>
    </row>
    <row r="2975" spans="2:13" x14ac:dyDescent="0.3">
      <c r="B2975" s="5">
        <v>45597</v>
      </c>
      <c r="C2975" s="4" t="s">
        <v>30</v>
      </c>
      <c r="D2975" s="4" t="s">
        <v>27</v>
      </c>
      <c r="E2975" s="4" t="s">
        <v>21</v>
      </c>
      <c r="F2975" s="4" t="s">
        <v>17</v>
      </c>
      <c r="G2975" s="6">
        <v>143</v>
      </c>
      <c r="H2975" s="7">
        <v>92</v>
      </c>
      <c r="I2975" s="8">
        <v>0.01</v>
      </c>
      <c r="J2975" s="7">
        <v>12423.21</v>
      </c>
      <c r="K2975" s="7">
        <v>64</v>
      </c>
      <c r="L2975" s="7">
        <v>9152</v>
      </c>
      <c r="M2975" s="7">
        <v>234.52</v>
      </c>
    </row>
    <row r="2976" spans="2:13" x14ac:dyDescent="0.3">
      <c r="B2976" s="5">
        <v>45597</v>
      </c>
      <c r="C2976" s="4" t="s">
        <v>30</v>
      </c>
      <c r="D2976" s="4" t="s">
        <v>27</v>
      </c>
      <c r="E2976" s="4" t="s">
        <v>21</v>
      </c>
      <c r="F2976" s="4" t="s">
        <v>18</v>
      </c>
      <c r="G2976" s="6">
        <v>53</v>
      </c>
      <c r="H2976" s="7">
        <v>92</v>
      </c>
      <c r="I2976" s="8">
        <v>0.01</v>
      </c>
      <c r="J2976" s="7">
        <v>4585.62</v>
      </c>
      <c r="K2976" s="7">
        <v>64.069999999999993</v>
      </c>
      <c r="L2976" s="7">
        <v>3395.71</v>
      </c>
      <c r="M2976" s="7">
        <v>178.94</v>
      </c>
    </row>
    <row r="2977" spans="2:13" x14ac:dyDescent="0.3">
      <c r="B2977" s="5">
        <v>45597</v>
      </c>
      <c r="C2977" s="4" t="s">
        <v>30</v>
      </c>
      <c r="D2977" s="4" t="s">
        <v>27</v>
      </c>
      <c r="E2977" s="4" t="s">
        <v>21</v>
      </c>
      <c r="F2977" s="4" t="s">
        <v>19</v>
      </c>
      <c r="G2977" s="6">
        <v>51</v>
      </c>
      <c r="H2977" s="7">
        <v>92</v>
      </c>
      <c r="I2977" s="8">
        <v>0.01</v>
      </c>
      <c r="J2977" s="7">
        <v>4390.74</v>
      </c>
      <c r="K2977" s="7">
        <v>63.94</v>
      </c>
      <c r="L2977" s="7">
        <v>3260.94</v>
      </c>
      <c r="M2977" s="7">
        <v>198.9</v>
      </c>
    </row>
    <row r="2978" spans="2:13" x14ac:dyDescent="0.3">
      <c r="B2978" s="5">
        <v>45597</v>
      </c>
      <c r="C2978" s="4" t="s">
        <v>30</v>
      </c>
      <c r="D2978" s="4" t="s">
        <v>27</v>
      </c>
      <c r="E2978" s="4" t="s">
        <v>22</v>
      </c>
      <c r="F2978" s="4" t="s">
        <v>17</v>
      </c>
      <c r="G2978" s="6">
        <v>61</v>
      </c>
      <c r="H2978" s="7">
        <v>92</v>
      </c>
      <c r="I2978" s="8">
        <v>0.01</v>
      </c>
      <c r="J2978" s="7">
        <v>6216.14</v>
      </c>
      <c r="K2978" s="7">
        <v>64.13</v>
      </c>
      <c r="L2978" s="7">
        <v>3911.93</v>
      </c>
      <c r="M2978" s="7">
        <v>621.03</v>
      </c>
    </row>
    <row r="2979" spans="2:13" x14ac:dyDescent="0.3">
      <c r="B2979" s="5">
        <v>45597</v>
      </c>
      <c r="C2979" s="4" t="s">
        <v>30</v>
      </c>
      <c r="D2979" s="4" t="s">
        <v>27</v>
      </c>
      <c r="E2979" s="4" t="s">
        <v>22</v>
      </c>
      <c r="F2979" s="4" t="s">
        <v>18</v>
      </c>
      <c r="G2979" s="6">
        <v>23</v>
      </c>
      <c r="H2979" s="7">
        <v>92</v>
      </c>
      <c r="I2979" s="8">
        <v>0</v>
      </c>
      <c r="J2979" s="7">
        <v>2379.4</v>
      </c>
      <c r="K2979" s="7">
        <v>64</v>
      </c>
      <c r="L2979" s="7">
        <v>1472</v>
      </c>
      <c r="M2979" s="7">
        <v>266.04000000000002</v>
      </c>
    </row>
    <row r="2980" spans="2:13" x14ac:dyDescent="0.3">
      <c r="B2980" s="5">
        <v>45597</v>
      </c>
      <c r="C2980" s="4" t="s">
        <v>30</v>
      </c>
      <c r="D2980" s="4" t="s">
        <v>27</v>
      </c>
      <c r="E2980" s="4" t="s">
        <v>22</v>
      </c>
      <c r="F2980" s="4" t="s">
        <v>19</v>
      </c>
      <c r="G2980" s="6">
        <v>23</v>
      </c>
      <c r="H2980" s="7">
        <v>92</v>
      </c>
      <c r="I2980" s="8">
        <v>0.01</v>
      </c>
      <c r="J2980" s="7">
        <v>2341.5300000000002</v>
      </c>
      <c r="K2980" s="7">
        <v>64.13</v>
      </c>
      <c r="L2980" s="7">
        <v>1474.99</v>
      </c>
      <c r="M2980" s="7">
        <v>282.63</v>
      </c>
    </row>
    <row r="2981" spans="2:13" x14ac:dyDescent="0.3">
      <c r="B2981" s="5">
        <v>45597</v>
      </c>
      <c r="C2981" s="4" t="s">
        <v>31</v>
      </c>
      <c r="D2981" s="4" t="s">
        <v>32</v>
      </c>
      <c r="E2981" s="4" t="s">
        <v>16</v>
      </c>
      <c r="F2981" s="4" t="s">
        <v>17</v>
      </c>
      <c r="G2981" s="6">
        <v>621</v>
      </c>
      <c r="H2981" s="7">
        <v>78</v>
      </c>
      <c r="I2981" s="8">
        <v>0.01</v>
      </c>
      <c r="J2981" s="7">
        <v>47905.18</v>
      </c>
      <c r="K2981" s="7">
        <v>56.38</v>
      </c>
      <c r="L2981" s="7">
        <v>35011.980000000003</v>
      </c>
      <c r="M2981" s="7">
        <v>976.71</v>
      </c>
    </row>
    <row r="2982" spans="2:13" x14ac:dyDescent="0.3">
      <c r="B2982" s="5">
        <v>45597</v>
      </c>
      <c r="C2982" s="4" t="s">
        <v>31</v>
      </c>
      <c r="D2982" s="4" t="s">
        <v>32</v>
      </c>
      <c r="E2982" s="4" t="s">
        <v>16</v>
      </c>
      <c r="F2982" s="4" t="s">
        <v>18</v>
      </c>
      <c r="G2982" s="6">
        <v>224</v>
      </c>
      <c r="H2982" s="7">
        <v>78</v>
      </c>
      <c r="I2982" s="8">
        <v>0</v>
      </c>
      <c r="J2982" s="7">
        <v>17524.419999999998</v>
      </c>
      <c r="K2982" s="7">
        <v>56.55</v>
      </c>
      <c r="L2982" s="7">
        <v>12667.2</v>
      </c>
      <c r="M2982" s="7">
        <v>743.32</v>
      </c>
    </row>
    <row r="2983" spans="2:13" x14ac:dyDescent="0.3">
      <c r="B2983" s="5">
        <v>45597</v>
      </c>
      <c r="C2983" s="4" t="s">
        <v>31</v>
      </c>
      <c r="D2983" s="4" t="s">
        <v>32</v>
      </c>
      <c r="E2983" s="4" t="s">
        <v>16</v>
      </c>
      <c r="F2983" s="4" t="s">
        <v>19</v>
      </c>
      <c r="G2983" s="6">
        <v>232</v>
      </c>
      <c r="H2983" s="7">
        <v>78</v>
      </c>
      <c r="I2983" s="8">
        <v>0</v>
      </c>
      <c r="J2983" s="7">
        <v>18077.87</v>
      </c>
      <c r="K2983" s="7">
        <v>56.38</v>
      </c>
      <c r="L2983" s="7">
        <v>13080.16</v>
      </c>
      <c r="M2983" s="7">
        <v>916.56</v>
      </c>
    </row>
    <row r="2984" spans="2:13" x14ac:dyDescent="0.3">
      <c r="B2984" s="5">
        <v>45597</v>
      </c>
      <c r="C2984" s="4" t="s">
        <v>31</v>
      </c>
      <c r="D2984" s="4" t="s">
        <v>32</v>
      </c>
      <c r="E2984" s="4" t="s">
        <v>20</v>
      </c>
      <c r="F2984" s="4" t="s">
        <v>17</v>
      </c>
      <c r="G2984" s="6">
        <v>449</v>
      </c>
      <c r="H2984" s="7">
        <v>78</v>
      </c>
      <c r="I2984" s="8">
        <v>0.01</v>
      </c>
      <c r="J2984" s="7">
        <v>30418.71</v>
      </c>
      <c r="K2984" s="7">
        <v>56.38</v>
      </c>
      <c r="L2984" s="7">
        <v>25314.62</v>
      </c>
      <c r="M2984" s="7">
        <v>731.33</v>
      </c>
    </row>
    <row r="2985" spans="2:13" x14ac:dyDescent="0.3">
      <c r="B2985" s="5">
        <v>45597</v>
      </c>
      <c r="C2985" s="4" t="s">
        <v>31</v>
      </c>
      <c r="D2985" s="4" t="s">
        <v>32</v>
      </c>
      <c r="E2985" s="4" t="s">
        <v>20</v>
      </c>
      <c r="F2985" s="4" t="s">
        <v>18</v>
      </c>
      <c r="G2985" s="6">
        <v>153</v>
      </c>
      <c r="H2985" s="7">
        <v>78</v>
      </c>
      <c r="I2985" s="8">
        <v>0.02</v>
      </c>
      <c r="J2985" s="7">
        <v>10240.25</v>
      </c>
      <c r="K2985" s="7">
        <v>56.66</v>
      </c>
      <c r="L2985" s="7">
        <v>8668.98</v>
      </c>
      <c r="M2985" s="7">
        <v>525.91999999999996</v>
      </c>
    </row>
    <row r="2986" spans="2:13" x14ac:dyDescent="0.3">
      <c r="B2986" s="5">
        <v>45597</v>
      </c>
      <c r="C2986" s="4" t="s">
        <v>31</v>
      </c>
      <c r="D2986" s="4" t="s">
        <v>32</v>
      </c>
      <c r="E2986" s="4" t="s">
        <v>20</v>
      </c>
      <c r="F2986" s="4" t="s">
        <v>19</v>
      </c>
      <c r="G2986" s="6">
        <v>163</v>
      </c>
      <c r="H2986" s="7">
        <v>78</v>
      </c>
      <c r="I2986" s="8">
        <v>0</v>
      </c>
      <c r="J2986" s="7">
        <v>11221.88</v>
      </c>
      <c r="K2986" s="7">
        <v>56.66</v>
      </c>
      <c r="L2986" s="7">
        <v>9235.58</v>
      </c>
      <c r="M2986" s="7">
        <v>643.96</v>
      </c>
    </row>
    <row r="2987" spans="2:13" x14ac:dyDescent="0.3">
      <c r="B2987" s="5">
        <v>45597</v>
      </c>
      <c r="C2987" s="4" t="s">
        <v>31</v>
      </c>
      <c r="D2987" s="4" t="s">
        <v>32</v>
      </c>
      <c r="E2987" s="4" t="s">
        <v>21</v>
      </c>
      <c r="F2987" s="4" t="s">
        <v>17</v>
      </c>
      <c r="G2987" s="6">
        <v>255</v>
      </c>
      <c r="H2987" s="7">
        <v>78</v>
      </c>
      <c r="I2987" s="8">
        <v>0.01</v>
      </c>
      <c r="J2987" s="7">
        <v>18782.22</v>
      </c>
      <c r="K2987" s="7">
        <v>56.49</v>
      </c>
      <c r="L2987" s="7">
        <v>14404.95</v>
      </c>
      <c r="M2987" s="7">
        <v>396.58</v>
      </c>
    </row>
    <row r="2988" spans="2:13" x14ac:dyDescent="0.3">
      <c r="B2988" s="5">
        <v>45597</v>
      </c>
      <c r="C2988" s="4" t="s">
        <v>31</v>
      </c>
      <c r="D2988" s="4" t="s">
        <v>32</v>
      </c>
      <c r="E2988" s="4" t="s">
        <v>21</v>
      </c>
      <c r="F2988" s="4" t="s">
        <v>18</v>
      </c>
      <c r="G2988" s="6">
        <v>96</v>
      </c>
      <c r="H2988" s="7">
        <v>78</v>
      </c>
      <c r="I2988" s="8">
        <v>0</v>
      </c>
      <c r="J2988" s="7">
        <v>7127.81</v>
      </c>
      <c r="K2988" s="7">
        <v>56.61</v>
      </c>
      <c r="L2988" s="7">
        <v>5434.56</v>
      </c>
      <c r="M2988" s="7">
        <v>328.68</v>
      </c>
    </row>
    <row r="2989" spans="2:13" x14ac:dyDescent="0.3">
      <c r="B2989" s="5">
        <v>45597</v>
      </c>
      <c r="C2989" s="4" t="s">
        <v>31</v>
      </c>
      <c r="D2989" s="4" t="s">
        <v>32</v>
      </c>
      <c r="E2989" s="4" t="s">
        <v>21</v>
      </c>
      <c r="F2989" s="4" t="s">
        <v>19</v>
      </c>
      <c r="G2989" s="6">
        <v>99</v>
      </c>
      <c r="H2989" s="7">
        <v>78</v>
      </c>
      <c r="I2989" s="8">
        <v>0.01</v>
      </c>
      <c r="J2989" s="7">
        <v>7225.86</v>
      </c>
      <c r="K2989" s="7">
        <v>56.72</v>
      </c>
      <c r="L2989" s="7">
        <v>5615.28</v>
      </c>
      <c r="M2989" s="7">
        <v>383.4</v>
      </c>
    </row>
    <row r="2990" spans="2:13" x14ac:dyDescent="0.3">
      <c r="B2990" s="5">
        <v>45597</v>
      </c>
      <c r="C2990" s="4" t="s">
        <v>31</v>
      </c>
      <c r="D2990" s="4" t="s">
        <v>32</v>
      </c>
      <c r="E2990" s="4" t="s">
        <v>22</v>
      </c>
      <c r="F2990" s="4" t="s">
        <v>17</v>
      </c>
      <c r="G2990" s="6">
        <v>118</v>
      </c>
      <c r="H2990" s="7">
        <v>78</v>
      </c>
      <c r="I2990" s="8">
        <v>0.01</v>
      </c>
      <c r="J2990" s="7">
        <v>10256.790000000001</v>
      </c>
      <c r="K2990" s="7">
        <v>56.66</v>
      </c>
      <c r="L2990" s="7">
        <v>6685.88</v>
      </c>
      <c r="M2990" s="7">
        <v>1156.05</v>
      </c>
    </row>
    <row r="2991" spans="2:13" x14ac:dyDescent="0.3">
      <c r="B2991" s="5">
        <v>45597</v>
      </c>
      <c r="C2991" s="4" t="s">
        <v>31</v>
      </c>
      <c r="D2991" s="4" t="s">
        <v>32</v>
      </c>
      <c r="E2991" s="4" t="s">
        <v>22</v>
      </c>
      <c r="F2991" s="4" t="s">
        <v>18</v>
      </c>
      <c r="G2991" s="6">
        <v>43</v>
      </c>
      <c r="H2991" s="7">
        <v>78</v>
      </c>
      <c r="I2991" s="8">
        <v>0</v>
      </c>
      <c r="J2991" s="7">
        <v>3763.96</v>
      </c>
      <c r="K2991" s="7">
        <v>56.55</v>
      </c>
      <c r="L2991" s="7">
        <v>2431.65</v>
      </c>
      <c r="M2991" s="7">
        <v>504.54</v>
      </c>
    </row>
    <row r="2992" spans="2:13" x14ac:dyDescent="0.3">
      <c r="B2992" s="5">
        <v>45597</v>
      </c>
      <c r="C2992" s="4" t="s">
        <v>31</v>
      </c>
      <c r="D2992" s="4" t="s">
        <v>32</v>
      </c>
      <c r="E2992" s="4" t="s">
        <v>22</v>
      </c>
      <c r="F2992" s="4" t="s">
        <v>19</v>
      </c>
      <c r="G2992" s="6">
        <v>43</v>
      </c>
      <c r="H2992" s="7">
        <v>78</v>
      </c>
      <c r="I2992" s="8">
        <v>0</v>
      </c>
      <c r="J2992" s="7">
        <v>3760.23</v>
      </c>
      <c r="K2992" s="7">
        <v>56.72</v>
      </c>
      <c r="L2992" s="7">
        <v>2438.96</v>
      </c>
      <c r="M2992" s="7">
        <v>532.13</v>
      </c>
    </row>
    <row r="2993" spans="2:13" x14ac:dyDescent="0.3">
      <c r="B2993" s="5">
        <v>45597</v>
      </c>
      <c r="C2993" s="4" t="s">
        <v>33</v>
      </c>
      <c r="D2993" s="4" t="s">
        <v>32</v>
      </c>
      <c r="E2993" s="4" t="s">
        <v>16</v>
      </c>
      <c r="F2993" s="4" t="s">
        <v>17</v>
      </c>
      <c r="G2993" s="6">
        <v>561</v>
      </c>
      <c r="H2993" s="7">
        <v>124</v>
      </c>
      <c r="I2993" s="8">
        <v>0.01</v>
      </c>
      <c r="J2993" s="7">
        <v>69008.320000000007</v>
      </c>
      <c r="K2993" s="7">
        <v>89.19</v>
      </c>
      <c r="L2993" s="7">
        <v>50035.59</v>
      </c>
      <c r="M2993" s="7">
        <v>891.32</v>
      </c>
    </row>
    <row r="2994" spans="2:13" x14ac:dyDescent="0.3">
      <c r="B2994" s="5">
        <v>45597</v>
      </c>
      <c r="C2994" s="4" t="s">
        <v>33</v>
      </c>
      <c r="D2994" s="4" t="s">
        <v>32</v>
      </c>
      <c r="E2994" s="4" t="s">
        <v>16</v>
      </c>
      <c r="F2994" s="4" t="s">
        <v>18</v>
      </c>
      <c r="G2994" s="6">
        <v>210</v>
      </c>
      <c r="H2994" s="7">
        <v>124</v>
      </c>
      <c r="I2994" s="8">
        <v>0.01</v>
      </c>
      <c r="J2994" s="7">
        <v>25675.05</v>
      </c>
      <c r="K2994" s="7">
        <v>89.1</v>
      </c>
      <c r="L2994" s="7">
        <v>18711</v>
      </c>
      <c r="M2994" s="7">
        <v>711.14</v>
      </c>
    </row>
    <row r="2995" spans="2:13" x14ac:dyDescent="0.3">
      <c r="B2995" s="5">
        <v>45597</v>
      </c>
      <c r="C2995" s="4" t="s">
        <v>33</v>
      </c>
      <c r="D2995" s="4" t="s">
        <v>32</v>
      </c>
      <c r="E2995" s="4" t="s">
        <v>16</v>
      </c>
      <c r="F2995" s="4" t="s">
        <v>19</v>
      </c>
      <c r="G2995" s="6">
        <v>204</v>
      </c>
      <c r="H2995" s="7">
        <v>124</v>
      </c>
      <c r="I2995" s="8">
        <v>0</v>
      </c>
      <c r="J2995" s="7">
        <v>25270.400000000001</v>
      </c>
      <c r="K2995" s="7">
        <v>89.28</v>
      </c>
      <c r="L2995" s="7">
        <v>18213.12</v>
      </c>
      <c r="M2995" s="7">
        <v>782.07</v>
      </c>
    </row>
    <row r="2996" spans="2:13" x14ac:dyDescent="0.3">
      <c r="B2996" s="5">
        <v>45597</v>
      </c>
      <c r="C2996" s="4" t="s">
        <v>33</v>
      </c>
      <c r="D2996" s="4" t="s">
        <v>32</v>
      </c>
      <c r="E2996" s="4" t="s">
        <v>20</v>
      </c>
      <c r="F2996" s="4" t="s">
        <v>17</v>
      </c>
      <c r="G2996" s="6">
        <v>391</v>
      </c>
      <c r="H2996" s="7">
        <v>124</v>
      </c>
      <c r="I2996" s="8">
        <v>0.01</v>
      </c>
      <c r="J2996" s="7">
        <v>42194.8</v>
      </c>
      <c r="K2996" s="7">
        <v>89.1</v>
      </c>
      <c r="L2996" s="7">
        <v>34838.1</v>
      </c>
      <c r="M2996" s="7">
        <v>618.09</v>
      </c>
    </row>
    <row r="2997" spans="2:13" x14ac:dyDescent="0.3">
      <c r="B2997" s="5">
        <v>45597</v>
      </c>
      <c r="C2997" s="4" t="s">
        <v>33</v>
      </c>
      <c r="D2997" s="4" t="s">
        <v>32</v>
      </c>
      <c r="E2997" s="4" t="s">
        <v>20</v>
      </c>
      <c r="F2997" s="4" t="s">
        <v>18</v>
      </c>
      <c r="G2997" s="6">
        <v>145</v>
      </c>
      <c r="H2997" s="7">
        <v>124</v>
      </c>
      <c r="I2997" s="8">
        <v>0.04</v>
      </c>
      <c r="J2997" s="7">
        <v>15283.88</v>
      </c>
      <c r="K2997" s="7">
        <v>89.55</v>
      </c>
      <c r="L2997" s="7">
        <v>12984.75</v>
      </c>
      <c r="M2997" s="7">
        <v>498.42</v>
      </c>
    </row>
    <row r="2998" spans="2:13" x14ac:dyDescent="0.3">
      <c r="B2998" s="5">
        <v>45597</v>
      </c>
      <c r="C2998" s="4" t="s">
        <v>33</v>
      </c>
      <c r="D2998" s="4" t="s">
        <v>32</v>
      </c>
      <c r="E2998" s="4" t="s">
        <v>20</v>
      </c>
      <c r="F2998" s="4" t="s">
        <v>19</v>
      </c>
      <c r="G2998" s="6">
        <v>145</v>
      </c>
      <c r="H2998" s="7">
        <v>124</v>
      </c>
      <c r="I2998" s="8">
        <v>0.02</v>
      </c>
      <c r="J2998" s="7">
        <v>15490.73</v>
      </c>
      <c r="K2998" s="7">
        <v>89.55</v>
      </c>
      <c r="L2998" s="7">
        <v>12984.75</v>
      </c>
      <c r="M2998" s="7">
        <v>566.63</v>
      </c>
    </row>
    <row r="2999" spans="2:13" x14ac:dyDescent="0.3">
      <c r="B2999" s="5">
        <v>45597</v>
      </c>
      <c r="C2999" s="4" t="s">
        <v>33</v>
      </c>
      <c r="D2999" s="4" t="s">
        <v>32</v>
      </c>
      <c r="E2999" s="4" t="s">
        <v>21</v>
      </c>
      <c r="F2999" s="4" t="s">
        <v>17</v>
      </c>
      <c r="G2999" s="6">
        <v>227</v>
      </c>
      <c r="H2999" s="7">
        <v>124</v>
      </c>
      <c r="I2999" s="8">
        <v>0</v>
      </c>
      <c r="J2999" s="7">
        <v>26767.18</v>
      </c>
      <c r="K2999" s="7">
        <v>89.19</v>
      </c>
      <c r="L2999" s="7">
        <v>20246.13</v>
      </c>
      <c r="M2999" s="7">
        <v>354.12</v>
      </c>
    </row>
    <row r="3000" spans="2:13" x14ac:dyDescent="0.3">
      <c r="B3000" s="5">
        <v>45597</v>
      </c>
      <c r="C3000" s="4" t="s">
        <v>33</v>
      </c>
      <c r="D3000" s="4" t="s">
        <v>32</v>
      </c>
      <c r="E3000" s="4" t="s">
        <v>21</v>
      </c>
      <c r="F3000" s="4" t="s">
        <v>18</v>
      </c>
      <c r="G3000" s="6">
        <v>87</v>
      </c>
      <c r="H3000" s="7">
        <v>124</v>
      </c>
      <c r="I3000" s="8">
        <v>0</v>
      </c>
      <c r="J3000" s="7">
        <v>10269.07</v>
      </c>
      <c r="K3000" s="7">
        <v>89.55</v>
      </c>
      <c r="L3000" s="7">
        <v>7790.85</v>
      </c>
      <c r="M3000" s="7">
        <v>291.36</v>
      </c>
    </row>
    <row r="3001" spans="2:13" x14ac:dyDescent="0.3">
      <c r="B3001" s="5">
        <v>45597</v>
      </c>
      <c r="C3001" s="4" t="s">
        <v>33</v>
      </c>
      <c r="D3001" s="4" t="s">
        <v>32</v>
      </c>
      <c r="E3001" s="4" t="s">
        <v>21</v>
      </c>
      <c r="F3001" s="4" t="s">
        <v>19</v>
      </c>
      <c r="G3001" s="6">
        <v>82</v>
      </c>
      <c r="H3001" s="7">
        <v>124</v>
      </c>
      <c r="I3001" s="8">
        <v>0.01</v>
      </c>
      <c r="J3001" s="7">
        <v>9505.42</v>
      </c>
      <c r="K3001" s="7">
        <v>89.19</v>
      </c>
      <c r="L3001" s="7">
        <v>7313.58</v>
      </c>
      <c r="M3001" s="7">
        <v>321.72000000000003</v>
      </c>
    </row>
    <row r="3002" spans="2:13" x14ac:dyDescent="0.3">
      <c r="B3002" s="5">
        <v>45597</v>
      </c>
      <c r="C3002" s="4" t="s">
        <v>33</v>
      </c>
      <c r="D3002" s="4" t="s">
        <v>32</v>
      </c>
      <c r="E3002" s="4" t="s">
        <v>22</v>
      </c>
      <c r="F3002" s="4" t="s">
        <v>17</v>
      </c>
      <c r="G3002" s="6">
        <v>102</v>
      </c>
      <c r="H3002" s="7">
        <v>124</v>
      </c>
      <c r="I3002" s="8">
        <v>0</v>
      </c>
      <c r="J3002" s="7">
        <v>14151.59</v>
      </c>
      <c r="K3002" s="7">
        <v>89.37</v>
      </c>
      <c r="L3002" s="7">
        <v>9115.74</v>
      </c>
      <c r="M3002" s="7">
        <v>1035.3499999999999</v>
      </c>
    </row>
    <row r="3003" spans="2:13" x14ac:dyDescent="0.3">
      <c r="B3003" s="5">
        <v>45597</v>
      </c>
      <c r="C3003" s="4" t="s">
        <v>33</v>
      </c>
      <c r="D3003" s="4" t="s">
        <v>32</v>
      </c>
      <c r="E3003" s="4" t="s">
        <v>22</v>
      </c>
      <c r="F3003" s="4" t="s">
        <v>18</v>
      </c>
      <c r="G3003" s="6">
        <v>37</v>
      </c>
      <c r="H3003" s="7">
        <v>124</v>
      </c>
      <c r="I3003" s="8">
        <v>0.01</v>
      </c>
      <c r="J3003" s="7">
        <v>5061.62</v>
      </c>
      <c r="K3003" s="7">
        <v>89.19</v>
      </c>
      <c r="L3003" s="7">
        <v>3300.03</v>
      </c>
      <c r="M3003" s="7">
        <v>444.7</v>
      </c>
    </row>
    <row r="3004" spans="2:13" x14ac:dyDescent="0.3">
      <c r="B3004" s="5">
        <v>45597</v>
      </c>
      <c r="C3004" s="4" t="s">
        <v>33</v>
      </c>
      <c r="D3004" s="4" t="s">
        <v>32</v>
      </c>
      <c r="E3004" s="4" t="s">
        <v>22</v>
      </c>
      <c r="F3004" s="4" t="s">
        <v>19</v>
      </c>
      <c r="G3004" s="6">
        <v>39</v>
      </c>
      <c r="H3004" s="7">
        <v>124</v>
      </c>
      <c r="I3004" s="8">
        <v>0.01</v>
      </c>
      <c r="J3004" s="7">
        <v>5324.52</v>
      </c>
      <c r="K3004" s="7">
        <v>89.55</v>
      </c>
      <c r="L3004" s="7">
        <v>3492.45</v>
      </c>
      <c r="M3004" s="7">
        <v>495.69</v>
      </c>
    </row>
    <row r="3005" spans="2:13" x14ac:dyDescent="0.3">
      <c r="B3005" s="5">
        <v>45597</v>
      </c>
      <c r="C3005" s="4" t="s">
        <v>34</v>
      </c>
      <c r="D3005" s="4" t="s">
        <v>32</v>
      </c>
      <c r="E3005" s="4" t="s">
        <v>16</v>
      </c>
      <c r="F3005" s="4" t="s">
        <v>17</v>
      </c>
      <c r="G3005" s="6">
        <v>468</v>
      </c>
      <c r="H3005" s="7">
        <v>96</v>
      </c>
      <c r="I3005" s="8">
        <v>0.01</v>
      </c>
      <c r="J3005" s="7">
        <v>44121.81</v>
      </c>
      <c r="K3005" s="7">
        <v>68.64</v>
      </c>
      <c r="L3005" s="7">
        <v>32123.52</v>
      </c>
      <c r="M3005" s="7">
        <v>760.78</v>
      </c>
    </row>
    <row r="3006" spans="2:13" x14ac:dyDescent="0.3">
      <c r="B3006" s="5">
        <v>45597</v>
      </c>
      <c r="C3006" s="4" t="s">
        <v>34</v>
      </c>
      <c r="D3006" s="4" t="s">
        <v>32</v>
      </c>
      <c r="E3006" s="4" t="s">
        <v>16</v>
      </c>
      <c r="F3006" s="4" t="s">
        <v>18</v>
      </c>
      <c r="G3006" s="6">
        <v>174</v>
      </c>
      <c r="H3006" s="7">
        <v>96</v>
      </c>
      <c r="I3006" s="8">
        <v>0</v>
      </c>
      <c r="J3006" s="7">
        <v>16703.93</v>
      </c>
      <c r="K3006" s="7">
        <v>68.430000000000007</v>
      </c>
      <c r="L3006" s="7">
        <v>11906.82</v>
      </c>
      <c r="M3006" s="7">
        <v>573.85</v>
      </c>
    </row>
    <row r="3007" spans="2:13" x14ac:dyDescent="0.3">
      <c r="B3007" s="5">
        <v>45597</v>
      </c>
      <c r="C3007" s="4" t="s">
        <v>34</v>
      </c>
      <c r="D3007" s="4" t="s">
        <v>32</v>
      </c>
      <c r="E3007" s="4" t="s">
        <v>16</v>
      </c>
      <c r="F3007" s="4" t="s">
        <v>19</v>
      </c>
      <c r="G3007" s="6">
        <v>173</v>
      </c>
      <c r="H3007" s="7">
        <v>96</v>
      </c>
      <c r="I3007" s="8">
        <v>0.01</v>
      </c>
      <c r="J3007" s="7">
        <v>16425.48</v>
      </c>
      <c r="K3007" s="7">
        <v>68.64</v>
      </c>
      <c r="L3007" s="7">
        <v>11874.72</v>
      </c>
      <c r="M3007" s="7">
        <v>684.82</v>
      </c>
    </row>
    <row r="3008" spans="2:13" x14ac:dyDescent="0.3">
      <c r="B3008" s="5">
        <v>45597</v>
      </c>
      <c r="C3008" s="4" t="s">
        <v>34</v>
      </c>
      <c r="D3008" s="4" t="s">
        <v>32</v>
      </c>
      <c r="E3008" s="4" t="s">
        <v>20</v>
      </c>
      <c r="F3008" s="4" t="s">
        <v>17</v>
      </c>
      <c r="G3008" s="6">
        <v>328</v>
      </c>
      <c r="H3008" s="7">
        <v>96</v>
      </c>
      <c r="I3008" s="8">
        <v>0.01</v>
      </c>
      <c r="J3008" s="7">
        <v>27542.07</v>
      </c>
      <c r="K3008" s="7">
        <v>68.709999999999994</v>
      </c>
      <c r="L3008" s="7">
        <v>22536.880000000001</v>
      </c>
      <c r="M3008" s="7">
        <v>514.29999999999995</v>
      </c>
    </row>
    <row r="3009" spans="2:13" x14ac:dyDescent="0.3">
      <c r="B3009" s="5">
        <v>45597</v>
      </c>
      <c r="C3009" s="4" t="s">
        <v>34</v>
      </c>
      <c r="D3009" s="4" t="s">
        <v>32</v>
      </c>
      <c r="E3009" s="4" t="s">
        <v>20</v>
      </c>
      <c r="F3009" s="4" t="s">
        <v>18</v>
      </c>
      <c r="G3009" s="6">
        <v>110</v>
      </c>
      <c r="H3009" s="7">
        <v>96</v>
      </c>
      <c r="I3009" s="8">
        <v>0.02</v>
      </c>
      <c r="J3009" s="7">
        <v>9143.9599999999991</v>
      </c>
      <c r="K3009" s="7">
        <v>68.78</v>
      </c>
      <c r="L3009" s="7">
        <v>7565.8</v>
      </c>
      <c r="M3009" s="7">
        <v>367.27</v>
      </c>
    </row>
    <row r="3010" spans="2:13" x14ac:dyDescent="0.3">
      <c r="B3010" s="5">
        <v>45597</v>
      </c>
      <c r="C3010" s="4" t="s">
        <v>34</v>
      </c>
      <c r="D3010" s="4" t="s">
        <v>32</v>
      </c>
      <c r="E3010" s="4" t="s">
        <v>20</v>
      </c>
      <c r="F3010" s="4" t="s">
        <v>19</v>
      </c>
      <c r="G3010" s="6">
        <v>109</v>
      </c>
      <c r="H3010" s="7">
        <v>96</v>
      </c>
      <c r="I3010" s="8">
        <v>0</v>
      </c>
      <c r="J3010" s="7">
        <v>9199</v>
      </c>
      <c r="K3010" s="7">
        <v>68.430000000000007</v>
      </c>
      <c r="L3010" s="7">
        <v>7458.87</v>
      </c>
      <c r="M3010" s="7">
        <v>419.15</v>
      </c>
    </row>
    <row r="3011" spans="2:13" x14ac:dyDescent="0.3">
      <c r="B3011" s="5">
        <v>45597</v>
      </c>
      <c r="C3011" s="4" t="s">
        <v>34</v>
      </c>
      <c r="D3011" s="4" t="s">
        <v>32</v>
      </c>
      <c r="E3011" s="4" t="s">
        <v>21</v>
      </c>
      <c r="F3011" s="4" t="s">
        <v>17</v>
      </c>
      <c r="G3011" s="6">
        <v>193</v>
      </c>
      <c r="H3011" s="7">
        <v>96</v>
      </c>
      <c r="I3011" s="8">
        <v>0.01</v>
      </c>
      <c r="J3011" s="7">
        <v>17320.240000000002</v>
      </c>
      <c r="K3011" s="7">
        <v>68.64</v>
      </c>
      <c r="L3011" s="7">
        <v>13247.52</v>
      </c>
      <c r="M3011" s="7">
        <v>315.27999999999997</v>
      </c>
    </row>
    <row r="3012" spans="2:13" x14ac:dyDescent="0.3">
      <c r="B3012" s="5">
        <v>45597</v>
      </c>
      <c r="C3012" s="4" t="s">
        <v>34</v>
      </c>
      <c r="D3012" s="4" t="s">
        <v>32</v>
      </c>
      <c r="E3012" s="4" t="s">
        <v>21</v>
      </c>
      <c r="F3012" s="4" t="s">
        <v>18</v>
      </c>
      <c r="G3012" s="6">
        <v>71</v>
      </c>
      <c r="H3012" s="7">
        <v>96</v>
      </c>
      <c r="I3012" s="8">
        <v>0.01</v>
      </c>
      <c r="J3012" s="7">
        <v>6352.56</v>
      </c>
      <c r="K3012" s="7">
        <v>68.64</v>
      </c>
      <c r="L3012" s="7">
        <v>4873.4399999999996</v>
      </c>
      <c r="M3012" s="7">
        <v>242.37</v>
      </c>
    </row>
    <row r="3013" spans="2:13" x14ac:dyDescent="0.3">
      <c r="B3013" s="5">
        <v>45597</v>
      </c>
      <c r="C3013" s="4" t="s">
        <v>34</v>
      </c>
      <c r="D3013" s="4" t="s">
        <v>32</v>
      </c>
      <c r="E3013" s="4" t="s">
        <v>21</v>
      </c>
      <c r="F3013" s="4" t="s">
        <v>19</v>
      </c>
      <c r="G3013" s="6">
        <v>67</v>
      </c>
      <c r="H3013" s="7">
        <v>96</v>
      </c>
      <c r="I3013" s="8">
        <v>0</v>
      </c>
      <c r="J3013" s="7">
        <v>6110.35</v>
      </c>
      <c r="K3013" s="7">
        <v>68.569999999999993</v>
      </c>
      <c r="L3013" s="7">
        <v>4594.1899999999996</v>
      </c>
      <c r="M3013" s="7">
        <v>259.73</v>
      </c>
    </row>
    <row r="3014" spans="2:13" x14ac:dyDescent="0.3">
      <c r="B3014" s="5">
        <v>45597</v>
      </c>
      <c r="C3014" s="4" t="s">
        <v>34</v>
      </c>
      <c r="D3014" s="4" t="s">
        <v>32</v>
      </c>
      <c r="E3014" s="4" t="s">
        <v>22</v>
      </c>
      <c r="F3014" s="4" t="s">
        <v>17</v>
      </c>
      <c r="G3014" s="6">
        <v>83</v>
      </c>
      <c r="H3014" s="7">
        <v>96</v>
      </c>
      <c r="I3014" s="8">
        <v>0.01</v>
      </c>
      <c r="J3014" s="7">
        <v>8826.24</v>
      </c>
      <c r="K3014" s="7">
        <v>68.5</v>
      </c>
      <c r="L3014" s="7">
        <v>5685.5</v>
      </c>
      <c r="M3014" s="7">
        <v>841.65</v>
      </c>
    </row>
    <row r="3015" spans="2:13" x14ac:dyDescent="0.3">
      <c r="B3015" s="5">
        <v>45597</v>
      </c>
      <c r="C3015" s="4" t="s">
        <v>34</v>
      </c>
      <c r="D3015" s="4" t="s">
        <v>32</v>
      </c>
      <c r="E3015" s="4" t="s">
        <v>22</v>
      </c>
      <c r="F3015" s="4" t="s">
        <v>18</v>
      </c>
      <c r="G3015" s="6">
        <v>31</v>
      </c>
      <c r="H3015" s="7">
        <v>96</v>
      </c>
      <c r="I3015" s="8">
        <v>0.01</v>
      </c>
      <c r="J3015" s="7">
        <v>3303.15</v>
      </c>
      <c r="K3015" s="7">
        <v>68.569999999999993</v>
      </c>
      <c r="L3015" s="7">
        <v>2125.67</v>
      </c>
      <c r="M3015" s="7">
        <v>378.49</v>
      </c>
    </row>
    <row r="3016" spans="2:13" x14ac:dyDescent="0.3">
      <c r="B3016" s="5">
        <v>45597</v>
      </c>
      <c r="C3016" s="4" t="s">
        <v>34</v>
      </c>
      <c r="D3016" s="4" t="s">
        <v>32</v>
      </c>
      <c r="E3016" s="4" t="s">
        <v>22</v>
      </c>
      <c r="F3016" s="4" t="s">
        <v>19</v>
      </c>
      <c r="G3016" s="6">
        <v>32</v>
      </c>
      <c r="H3016" s="7">
        <v>96</v>
      </c>
      <c r="I3016" s="8">
        <v>0</v>
      </c>
      <c r="J3016" s="7">
        <v>3433.73</v>
      </c>
      <c r="K3016" s="7">
        <v>68.849999999999994</v>
      </c>
      <c r="L3016" s="7">
        <v>2203.1999999999998</v>
      </c>
      <c r="M3016" s="7">
        <v>389.66</v>
      </c>
    </row>
    <row r="3017" spans="2:13" x14ac:dyDescent="0.3">
      <c r="B3017" s="5">
        <v>45597</v>
      </c>
      <c r="C3017" s="4" t="s">
        <v>35</v>
      </c>
      <c r="D3017" s="4" t="s">
        <v>32</v>
      </c>
      <c r="E3017" s="4" t="s">
        <v>16</v>
      </c>
      <c r="F3017" s="4" t="s">
        <v>17</v>
      </c>
      <c r="G3017" s="6">
        <v>106</v>
      </c>
      <c r="H3017" s="7">
        <v>188</v>
      </c>
      <c r="I3017" s="8">
        <v>0</v>
      </c>
      <c r="J3017" s="7">
        <v>19808.59</v>
      </c>
      <c r="K3017" s="7">
        <v>131.72999999999999</v>
      </c>
      <c r="L3017" s="7">
        <v>13963.38</v>
      </c>
      <c r="M3017" s="7">
        <v>165.36</v>
      </c>
    </row>
    <row r="3018" spans="2:13" x14ac:dyDescent="0.3">
      <c r="B3018" s="5">
        <v>45597</v>
      </c>
      <c r="C3018" s="4" t="s">
        <v>35</v>
      </c>
      <c r="D3018" s="4" t="s">
        <v>32</v>
      </c>
      <c r="E3018" s="4" t="s">
        <v>16</v>
      </c>
      <c r="F3018" s="4" t="s">
        <v>18</v>
      </c>
      <c r="G3018" s="6">
        <v>37</v>
      </c>
      <c r="H3018" s="7">
        <v>188</v>
      </c>
      <c r="I3018" s="8">
        <v>0.01</v>
      </c>
      <c r="J3018" s="7">
        <v>6893.45</v>
      </c>
      <c r="K3018" s="7">
        <v>131.34</v>
      </c>
      <c r="L3018" s="7">
        <v>4859.58</v>
      </c>
      <c r="M3018" s="7">
        <v>122.53</v>
      </c>
    </row>
    <row r="3019" spans="2:13" x14ac:dyDescent="0.3">
      <c r="B3019" s="5">
        <v>45597</v>
      </c>
      <c r="C3019" s="4" t="s">
        <v>35</v>
      </c>
      <c r="D3019" s="4" t="s">
        <v>32</v>
      </c>
      <c r="E3019" s="4" t="s">
        <v>16</v>
      </c>
      <c r="F3019" s="4" t="s">
        <v>19</v>
      </c>
      <c r="G3019" s="6">
        <v>41</v>
      </c>
      <c r="H3019" s="7">
        <v>188</v>
      </c>
      <c r="I3019" s="8">
        <v>0.01</v>
      </c>
      <c r="J3019" s="7">
        <v>7646.34</v>
      </c>
      <c r="K3019" s="7">
        <v>131.6</v>
      </c>
      <c r="L3019" s="7">
        <v>5395.6</v>
      </c>
      <c r="M3019" s="7">
        <v>157.34</v>
      </c>
    </row>
    <row r="3020" spans="2:13" x14ac:dyDescent="0.3">
      <c r="B3020" s="5">
        <v>45597</v>
      </c>
      <c r="C3020" s="4" t="s">
        <v>35</v>
      </c>
      <c r="D3020" s="4" t="s">
        <v>32</v>
      </c>
      <c r="E3020" s="4" t="s">
        <v>20</v>
      </c>
      <c r="F3020" s="4" t="s">
        <v>17</v>
      </c>
      <c r="G3020" s="6">
        <v>74</v>
      </c>
      <c r="H3020" s="7">
        <v>188</v>
      </c>
      <c r="I3020" s="8">
        <v>0.03</v>
      </c>
      <c r="J3020" s="7">
        <v>11803.39</v>
      </c>
      <c r="K3020" s="7">
        <v>131.47</v>
      </c>
      <c r="L3020" s="7">
        <v>9728.7800000000007</v>
      </c>
      <c r="M3020" s="7">
        <v>119.94</v>
      </c>
    </row>
    <row r="3021" spans="2:13" x14ac:dyDescent="0.3">
      <c r="B3021" s="5">
        <v>45597</v>
      </c>
      <c r="C3021" s="4" t="s">
        <v>35</v>
      </c>
      <c r="D3021" s="4" t="s">
        <v>32</v>
      </c>
      <c r="E3021" s="4" t="s">
        <v>20</v>
      </c>
      <c r="F3021" s="4" t="s">
        <v>18</v>
      </c>
      <c r="G3021" s="6">
        <v>26</v>
      </c>
      <c r="H3021" s="7">
        <v>188</v>
      </c>
      <c r="I3021" s="8">
        <v>0.03</v>
      </c>
      <c r="J3021" s="7">
        <v>4163.6499999999996</v>
      </c>
      <c r="K3021" s="7">
        <v>131.86000000000001</v>
      </c>
      <c r="L3021" s="7">
        <v>3428.36</v>
      </c>
      <c r="M3021" s="7">
        <v>87.78</v>
      </c>
    </row>
    <row r="3022" spans="2:13" x14ac:dyDescent="0.3">
      <c r="B3022" s="5">
        <v>45597</v>
      </c>
      <c r="C3022" s="4" t="s">
        <v>35</v>
      </c>
      <c r="D3022" s="4" t="s">
        <v>32</v>
      </c>
      <c r="E3022" s="4" t="s">
        <v>20</v>
      </c>
      <c r="F3022" s="4" t="s">
        <v>19</v>
      </c>
      <c r="G3022" s="6">
        <v>26</v>
      </c>
      <c r="H3022" s="7">
        <v>188</v>
      </c>
      <c r="I3022" s="8">
        <v>0.01</v>
      </c>
      <c r="J3022" s="7">
        <v>4241.32</v>
      </c>
      <c r="K3022" s="7">
        <v>131.6</v>
      </c>
      <c r="L3022" s="7">
        <v>3421.6</v>
      </c>
      <c r="M3022" s="7">
        <v>103.43</v>
      </c>
    </row>
    <row r="3023" spans="2:13" x14ac:dyDescent="0.3">
      <c r="B3023" s="5">
        <v>45597</v>
      </c>
      <c r="C3023" s="4" t="s">
        <v>35</v>
      </c>
      <c r="D3023" s="4" t="s">
        <v>32</v>
      </c>
      <c r="E3023" s="4" t="s">
        <v>21</v>
      </c>
      <c r="F3023" s="4" t="s">
        <v>17</v>
      </c>
      <c r="G3023" s="6">
        <v>44</v>
      </c>
      <c r="H3023" s="7">
        <v>188</v>
      </c>
      <c r="I3023" s="8">
        <v>0.01</v>
      </c>
      <c r="J3023" s="7">
        <v>7748.7</v>
      </c>
      <c r="K3023" s="7">
        <v>131.72999999999999</v>
      </c>
      <c r="L3023" s="7">
        <v>5796.12</v>
      </c>
      <c r="M3023" s="7">
        <v>69.48</v>
      </c>
    </row>
    <row r="3024" spans="2:13" x14ac:dyDescent="0.3">
      <c r="B3024" s="5">
        <v>45597</v>
      </c>
      <c r="C3024" s="4" t="s">
        <v>35</v>
      </c>
      <c r="D3024" s="4" t="s">
        <v>32</v>
      </c>
      <c r="E3024" s="4" t="s">
        <v>21</v>
      </c>
      <c r="F3024" s="4" t="s">
        <v>18</v>
      </c>
      <c r="G3024" s="6">
        <v>16</v>
      </c>
      <c r="H3024" s="7">
        <v>188</v>
      </c>
      <c r="I3024" s="8">
        <v>0.01</v>
      </c>
      <c r="J3024" s="7">
        <v>2828.91</v>
      </c>
      <c r="K3024" s="7">
        <v>131.21</v>
      </c>
      <c r="L3024" s="7">
        <v>2099.36</v>
      </c>
      <c r="M3024" s="7">
        <v>55.16</v>
      </c>
    </row>
    <row r="3025" spans="2:13" x14ac:dyDescent="0.3">
      <c r="B3025" s="5">
        <v>45597</v>
      </c>
      <c r="C3025" s="4" t="s">
        <v>35</v>
      </c>
      <c r="D3025" s="4" t="s">
        <v>32</v>
      </c>
      <c r="E3025" s="4" t="s">
        <v>21</v>
      </c>
      <c r="F3025" s="4" t="s">
        <v>19</v>
      </c>
      <c r="G3025" s="6">
        <v>16</v>
      </c>
      <c r="H3025" s="7">
        <v>188</v>
      </c>
      <c r="I3025" s="8">
        <v>0.01</v>
      </c>
      <c r="J3025" s="7">
        <v>2843.24</v>
      </c>
      <c r="K3025" s="7">
        <v>131.34</v>
      </c>
      <c r="L3025" s="7">
        <v>2101.44</v>
      </c>
      <c r="M3025" s="7">
        <v>63.21</v>
      </c>
    </row>
    <row r="3026" spans="2:13" x14ac:dyDescent="0.3">
      <c r="B3026" s="5">
        <v>45597</v>
      </c>
      <c r="C3026" s="4" t="s">
        <v>35</v>
      </c>
      <c r="D3026" s="4" t="s">
        <v>32</v>
      </c>
      <c r="E3026" s="4" t="s">
        <v>22</v>
      </c>
      <c r="F3026" s="4" t="s">
        <v>17</v>
      </c>
      <c r="G3026" s="6">
        <v>20</v>
      </c>
      <c r="H3026" s="7">
        <v>188</v>
      </c>
      <c r="I3026" s="8">
        <v>0.01</v>
      </c>
      <c r="J3026" s="7">
        <v>4164.92</v>
      </c>
      <c r="K3026" s="7">
        <v>131.99</v>
      </c>
      <c r="L3026" s="7">
        <v>2639.8</v>
      </c>
      <c r="M3026" s="7">
        <v>201.8</v>
      </c>
    </row>
    <row r="3027" spans="2:13" x14ac:dyDescent="0.3">
      <c r="B3027" s="5">
        <v>45597</v>
      </c>
      <c r="C3027" s="4" t="s">
        <v>35</v>
      </c>
      <c r="D3027" s="4" t="s">
        <v>32</v>
      </c>
      <c r="E3027" s="4" t="s">
        <v>22</v>
      </c>
      <c r="F3027" s="4" t="s">
        <v>18</v>
      </c>
      <c r="G3027" s="6">
        <v>7</v>
      </c>
      <c r="H3027" s="7">
        <v>188</v>
      </c>
      <c r="I3027" s="8">
        <v>0</v>
      </c>
      <c r="J3027" s="7">
        <v>1472.43</v>
      </c>
      <c r="K3027" s="7">
        <v>131.72999999999999</v>
      </c>
      <c r="L3027" s="7">
        <v>922.11</v>
      </c>
      <c r="M3027" s="7">
        <v>81.72</v>
      </c>
    </row>
    <row r="3028" spans="2:13" x14ac:dyDescent="0.3">
      <c r="B3028" s="5">
        <v>45597</v>
      </c>
      <c r="C3028" s="4" t="s">
        <v>35</v>
      </c>
      <c r="D3028" s="4" t="s">
        <v>32</v>
      </c>
      <c r="E3028" s="4" t="s">
        <v>22</v>
      </c>
      <c r="F3028" s="4" t="s">
        <v>19</v>
      </c>
      <c r="G3028" s="6">
        <v>7</v>
      </c>
      <c r="H3028" s="7">
        <v>188</v>
      </c>
      <c r="I3028" s="8">
        <v>0.01</v>
      </c>
      <c r="J3028" s="7">
        <v>1451.88</v>
      </c>
      <c r="K3028" s="7">
        <v>131.86000000000001</v>
      </c>
      <c r="L3028" s="7">
        <v>923.02</v>
      </c>
      <c r="M3028" s="7">
        <v>87.75</v>
      </c>
    </row>
    <row r="3029" spans="2:13" x14ac:dyDescent="0.3">
      <c r="B3029" s="5">
        <v>45597</v>
      </c>
      <c r="C3029" s="4" t="s">
        <v>36</v>
      </c>
      <c r="D3029" s="4" t="s">
        <v>37</v>
      </c>
      <c r="E3029" s="4" t="s">
        <v>16</v>
      </c>
      <c r="F3029" s="4" t="s">
        <v>17</v>
      </c>
      <c r="G3029" s="6">
        <v>234</v>
      </c>
      <c r="H3029" s="7">
        <v>176</v>
      </c>
      <c r="I3029" s="8">
        <v>0.01</v>
      </c>
      <c r="J3029" s="7">
        <v>40936.9</v>
      </c>
      <c r="K3029" s="7">
        <v>133.15</v>
      </c>
      <c r="L3029" s="7">
        <v>31157.1</v>
      </c>
      <c r="M3029" s="7">
        <v>366.16</v>
      </c>
    </row>
    <row r="3030" spans="2:13" x14ac:dyDescent="0.3">
      <c r="B3030" s="5">
        <v>45597</v>
      </c>
      <c r="C3030" s="4" t="s">
        <v>36</v>
      </c>
      <c r="D3030" s="4" t="s">
        <v>37</v>
      </c>
      <c r="E3030" s="4" t="s">
        <v>16</v>
      </c>
      <c r="F3030" s="4" t="s">
        <v>18</v>
      </c>
      <c r="G3030" s="6">
        <v>85</v>
      </c>
      <c r="H3030" s="7">
        <v>176</v>
      </c>
      <c r="I3030" s="8">
        <v>0.01</v>
      </c>
      <c r="J3030" s="7">
        <v>14795.8</v>
      </c>
      <c r="K3030" s="7">
        <v>133.01</v>
      </c>
      <c r="L3030" s="7">
        <v>11305.85</v>
      </c>
      <c r="M3030" s="7">
        <v>287.27</v>
      </c>
    </row>
    <row r="3031" spans="2:13" x14ac:dyDescent="0.3">
      <c r="B3031" s="5">
        <v>45597</v>
      </c>
      <c r="C3031" s="4" t="s">
        <v>36</v>
      </c>
      <c r="D3031" s="4" t="s">
        <v>37</v>
      </c>
      <c r="E3031" s="4" t="s">
        <v>16</v>
      </c>
      <c r="F3031" s="4" t="s">
        <v>19</v>
      </c>
      <c r="G3031" s="6">
        <v>88</v>
      </c>
      <c r="H3031" s="7">
        <v>176</v>
      </c>
      <c r="I3031" s="8">
        <v>0.01</v>
      </c>
      <c r="J3031" s="7">
        <v>15363.96</v>
      </c>
      <c r="K3031" s="7">
        <v>132.47999999999999</v>
      </c>
      <c r="L3031" s="7">
        <v>11658.24</v>
      </c>
      <c r="M3031" s="7">
        <v>346.29</v>
      </c>
    </row>
    <row r="3032" spans="2:13" x14ac:dyDescent="0.3">
      <c r="B3032" s="5">
        <v>45597</v>
      </c>
      <c r="C3032" s="4" t="s">
        <v>36</v>
      </c>
      <c r="D3032" s="4" t="s">
        <v>37</v>
      </c>
      <c r="E3032" s="4" t="s">
        <v>20</v>
      </c>
      <c r="F3032" s="4" t="s">
        <v>17</v>
      </c>
      <c r="G3032" s="6">
        <v>158</v>
      </c>
      <c r="H3032" s="7">
        <v>176</v>
      </c>
      <c r="I3032" s="8">
        <v>0.03</v>
      </c>
      <c r="J3032" s="7">
        <v>23737.62</v>
      </c>
      <c r="K3032" s="7">
        <v>132.75</v>
      </c>
      <c r="L3032" s="7">
        <v>20974.5</v>
      </c>
      <c r="M3032" s="7">
        <v>251.03</v>
      </c>
    </row>
    <row r="3033" spans="2:13" x14ac:dyDescent="0.3">
      <c r="B3033" s="5">
        <v>45597</v>
      </c>
      <c r="C3033" s="4" t="s">
        <v>36</v>
      </c>
      <c r="D3033" s="4" t="s">
        <v>37</v>
      </c>
      <c r="E3033" s="4" t="s">
        <v>20</v>
      </c>
      <c r="F3033" s="4" t="s">
        <v>18</v>
      </c>
      <c r="G3033" s="6">
        <v>59</v>
      </c>
      <c r="H3033" s="7">
        <v>176</v>
      </c>
      <c r="I3033" s="8">
        <v>0.03</v>
      </c>
      <c r="J3033" s="7">
        <v>8891.43</v>
      </c>
      <c r="K3033" s="7">
        <v>132.47999999999999</v>
      </c>
      <c r="L3033" s="7">
        <v>7816.32</v>
      </c>
      <c r="M3033" s="7">
        <v>198.79</v>
      </c>
    </row>
    <row r="3034" spans="2:13" x14ac:dyDescent="0.3">
      <c r="B3034" s="5">
        <v>45597</v>
      </c>
      <c r="C3034" s="4" t="s">
        <v>36</v>
      </c>
      <c r="D3034" s="4" t="s">
        <v>37</v>
      </c>
      <c r="E3034" s="4" t="s">
        <v>20</v>
      </c>
      <c r="F3034" s="4" t="s">
        <v>19</v>
      </c>
      <c r="G3034" s="6">
        <v>61</v>
      </c>
      <c r="H3034" s="7">
        <v>176</v>
      </c>
      <c r="I3034" s="8">
        <v>0.01</v>
      </c>
      <c r="J3034" s="7">
        <v>9324.86</v>
      </c>
      <c r="K3034" s="7">
        <v>132.75</v>
      </c>
      <c r="L3034" s="7">
        <v>8097.75</v>
      </c>
      <c r="M3034" s="7">
        <v>232.19</v>
      </c>
    </row>
    <row r="3035" spans="2:13" x14ac:dyDescent="0.3">
      <c r="B3035" s="5">
        <v>45597</v>
      </c>
      <c r="C3035" s="4" t="s">
        <v>36</v>
      </c>
      <c r="D3035" s="4" t="s">
        <v>37</v>
      </c>
      <c r="E3035" s="4" t="s">
        <v>21</v>
      </c>
      <c r="F3035" s="4" t="s">
        <v>17</v>
      </c>
      <c r="G3035" s="6">
        <v>103</v>
      </c>
      <c r="H3035" s="7">
        <v>176</v>
      </c>
      <c r="I3035" s="8">
        <v>0.01</v>
      </c>
      <c r="J3035" s="7">
        <v>16998.34</v>
      </c>
      <c r="K3035" s="7">
        <v>133.28</v>
      </c>
      <c r="L3035" s="7">
        <v>13727.84</v>
      </c>
      <c r="M3035" s="7">
        <v>160.02000000000001</v>
      </c>
    </row>
    <row r="3036" spans="2:13" x14ac:dyDescent="0.3">
      <c r="B3036" s="5">
        <v>45597</v>
      </c>
      <c r="C3036" s="4" t="s">
        <v>36</v>
      </c>
      <c r="D3036" s="4" t="s">
        <v>37</v>
      </c>
      <c r="E3036" s="4" t="s">
        <v>21</v>
      </c>
      <c r="F3036" s="4" t="s">
        <v>18</v>
      </c>
      <c r="G3036" s="6">
        <v>37</v>
      </c>
      <c r="H3036" s="7">
        <v>176</v>
      </c>
      <c r="I3036" s="8">
        <v>0</v>
      </c>
      <c r="J3036" s="7">
        <v>6192.51</v>
      </c>
      <c r="K3036" s="7">
        <v>133.28</v>
      </c>
      <c r="L3036" s="7">
        <v>4931.3599999999997</v>
      </c>
      <c r="M3036" s="7">
        <v>125.17</v>
      </c>
    </row>
    <row r="3037" spans="2:13" x14ac:dyDescent="0.3">
      <c r="B3037" s="5">
        <v>45597</v>
      </c>
      <c r="C3037" s="4" t="s">
        <v>36</v>
      </c>
      <c r="D3037" s="4" t="s">
        <v>37</v>
      </c>
      <c r="E3037" s="4" t="s">
        <v>21</v>
      </c>
      <c r="F3037" s="4" t="s">
        <v>19</v>
      </c>
      <c r="G3037" s="6">
        <v>34</v>
      </c>
      <c r="H3037" s="7">
        <v>176</v>
      </c>
      <c r="I3037" s="8">
        <v>0.01</v>
      </c>
      <c r="J3037" s="7">
        <v>5656.24</v>
      </c>
      <c r="K3037" s="7">
        <v>132.75</v>
      </c>
      <c r="L3037" s="7">
        <v>4513.5</v>
      </c>
      <c r="M3037" s="7">
        <v>133.66</v>
      </c>
    </row>
    <row r="3038" spans="2:13" x14ac:dyDescent="0.3">
      <c r="B3038" s="5">
        <v>45597</v>
      </c>
      <c r="C3038" s="4" t="s">
        <v>36</v>
      </c>
      <c r="D3038" s="4" t="s">
        <v>37</v>
      </c>
      <c r="E3038" s="4" t="s">
        <v>22</v>
      </c>
      <c r="F3038" s="4" t="s">
        <v>17</v>
      </c>
      <c r="G3038" s="6">
        <v>46</v>
      </c>
      <c r="H3038" s="7">
        <v>176</v>
      </c>
      <c r="I3038" s="8">
        <v>0.01</v>
      </c>
      <c r="J3038" s="7">
        <v>9013.16</v>
      </c>
      <c r="K3038" s="7">
        <v>132.88</v>
      </c>
      <c r="L3038" s="7">
        <v>6112.48</v>
      </c>
      <c r="M3038" s="7">
        <v>452.98</v>
      </c>
    </row>
    <row r="3039" spans="2:13" x14ac:dyDescent="0.3">
      <c r="B3039" s="5">
        <v>45597</v>
      </c>
      <c r="C3039" s="4" t="s">
        <v>36</v>
      </c>
      <c r="D3039" s="4" t="s">
        <v>37</v>
      </c>
      <c r="E3039" s="4" t="s">
        <v>22</v>
      </c>
      <c r="F3039" s="4" t="s">
        <v>18</v>
      </c>
      <c r="G3039" s="6">
        <v>15</v>
      </c>
      <c r="H3039" s="7">
        <v>176</v>
      </c>
      <c r="I3039" s="8">
        <v>0.01</v>
      </c>
      <c r="J3039" s="7">
        <v>2938.98</v>
      </c>
      <c r="K3039" s="7">
        <v>132.61000000000001</v>
      </c>
      <c r="L3039" s="7">
        <v>1989.15</v>
      </c>
      <c r="M3039" s="7">
        <v>174.57</v>
      </c>
    </row>
    <row r="3040" spans="2:13" x14ac:dyDescent="0.3">
      <c r="B3040" s="5">
        <v>45597</v>
      </c>
      <c r="C3040" s="4" t="s">
        <v>36</v>
      </c>
      <c r="D3040" s="4" t="s">
        <v>37</v>
      </c>
      <c r="E3040" s="4" t="s">
        <v>22</v>
      </c>
      <c r="F3040" s="4" t="s">
        <v>19</v>
      </c>
      <c r="G3040" s="6">
        <v>16</v>
      </c>
      <c r="H3040" s="7">
        <v>176</v>
      </c>
      <c r="I3040" s="8">
        <v>0.01</v>
      </c>
      <c r="J3040" s="7">
        <v>3116.03</v>
      </c>
      <c r="K3040" s="7">
        <v>133.01</v>
      </c>
      <c r="L3040" s="7">
        <v>2128.16</v>
      </c>
      <c r="M3040" s="7">
        <v>198.6</v>
      </c>
    </row>
    <row r="3041" spans="2:13" x14ac:dyDescent="0.3">
      <c r="B3041" s="5">
        <v>45597</v>
      </c>
      <c r="C3041" s="4" t="s">
        <v>38</v>
      </c>
      <c r="D3041" s="4" t="s">
        <v>37</v>
      </c>
      <c r="E3041" s="4" t="s">
        <v>16</v>
      </c>
      <c r="F3041" s="4" t="s">
        <v>17</v>
      </c>
      <c r="G3041" s="6">
        <v>108</v>
      </c>
      <c r="H3041" s="7">
        <v>214</v>
      </c>
      <c r="I3041" s="8">
        <v>0.01</v>
      </c>
      <c r="J3041" s="7">
        <v>22789.360000000001</v>
      </c>
      <c r="K3041" s="7">
        <v>160.5</v>
      </c>
      <c r="L3041" s="7">
        <v>17334</v>
      </c>
      <c r="M3041" s="7">
        <v>172.63</v>
      </c>
    </row>
    <row r="3042" spans="2:13" x14ac:dyDescent="0.3">
      <c r="B3042" s="5">
        <v>45597</v>
      </c>
      <c r="C3042" s="4" t="s">
        <v>38</v>
      </c>
      <c r="D3042" s="4" t="s">
        <v>37</v>
      </c>
      <c r="E3042" s="4" t="s">
        <v>16</v>
      </c>
      <c r="F3042" s="4" t="s">
        <v>18</v>
      </c>
      <c r="G3042" s="6">
        <v>38</v>
      </c>
      <c r="H3042" s="7">
        <v>214</v>
      </c>
      <c r="I3042" s="8">
        <v>0</v>
      </c>
      <c r="J3042" s="7">
        <v>8123.82</v>
      </c>
      <c r="K3042" s="7">
        <v>160.5</v>
      </c>
      <c r="L3042" s="7">
        <v>6099</v>
      </c>
      <c r="M3042" s="7">
        <v>132.16999999999999</v>
      </c>
    </row>
    <row r="3043" spans="2:13" x14ac:dyDescent="0.3">
      <c r="B3043" s="5">
        <v>45597</v>
      </c>
      <c r="C3043" s="4" t="s">
        <v>38</v>
      </c>
      <c r="D3043" s="4" t="s">
        <v>37</v>
      </c>
      <c r="E3043" s="4" t="s">
        <v>16</v>
      </c>
      <c r="F3043" s="4" t="s">
        <v>19</v>
      </c>
      <c r="G3043" s="6">
        <v>37</v>
      </c>
      <c r="H3043" s="7">
        <v>214</v>
      </c>
      <c r="I3043" s="8">
        <v>0.01</v>
      </c>
      <c r="J3043" s="7">
        <v>7886.07</v>
      </c>
      <c r="K3043" s="7">
        <v>160.66</v>
      </c>
      <c r="L3043" s="7">
        <v>5944.42</v>
      </c>
      <c r="M3043" s="7">
        <v>144.88</v>
      </c>
    </row>
    <row r="3044" spans="2:13" x14ac:dyDescent="0.3">
      <c r="B3044" s="5">
        <v>45597</v>
      </c>
      <c r="C3044" s="4" t="s">
        <v>38</v>
      </c>
      <c r="D3044" s="4" t="s">
        <v>37</v>
      </c>
      <c r="E3044" s="4" t="s">
        <v>20</v>
      </c>
      <c r="F3044" s="4" t="s">
        <v>17</v>
      </c>
      <c r="G3044" s="6">
        <v>68</v>
      </c>
      <c r="H3044" s="7">
        <v>214</v>
      </c>
      <c r="I3044" s="8">
        <v>0.03</v>
      </c>
      <c r="J3044" s="7">
        <v>12458.85</v>
      </c>
      <c r="K3044" s="7">
        <v>160.34</v>
      </c>
      <c r="L3044" s="7">
        <v>10903.12</v>
      </c>
      <c r="M3044" s="7">
        <v>105.86</v>
      </c>
    </row>
    <row r="3045" spans="2:13" x14ac:dyDescent="0.3">
      <c r="B3045" s="5">
        <v>45597</v>
      </c>
      <c r="C3045" s="4" t="s">
        <v>38</v>
      </c>
      <c r="D3045" s="4" t="s">
        <v>37</v>
      </c>
      <c r="E3045" s="4" t="s">
        <v>20</v>
      </c>
      <c r="F3045" s="4" t="s">
        <v>18</v>
      </c>
      <c r="G3045" s="6">
        <v>25</v>
      </c>
      <c r="H3045" s="7">
        <v>214</v>
      </c>
      <c r="I3045" s="8">
        <v>0.04</v>
      </c>
      <c r="J3045" s="7">
        <v>4528.72</v>
      </c>
      <c r="K3045" s="7">
        <v>160.97999999999999</v>
      </c>
      <c r="L3045" s="7">
        <v>4024.5</v>
      </c>
      <c r="M3045" s="7">
        <v>83.9</v>
      </c>
    </row>
    <row r="3046" spans="2:13" x14ac:dyDescent="0.3">
      <c r="B3046" s="5">
        <v>45597</v>
      </c>
      <c r="C3046" s="4" t="s">
        <v>38</v>
      </c>
      <c r="D3046" s="4" t="s">
        <v>37</v>
      </c>
      <c r="E3046" s="4" t="s">
        <v>20</v>
      </c>
      <c r="F3046" s="4" t="s">
        <v>19</v>
      </c>
      <c r="G3046" s="6">
        <v>25</v>
      </c>
      <c r="H3046" s="7">
        <v>214</v>
      </c>
      <c r="I3046" s="8">
        <v>0.04</v>
      </c>
      <c r="J3046" s="7">
        <v>4529.43</v>
      </c>
      <c r="K3046" s="7">
        <v>160.02000000000001</v>
      </c>
      <c r="L3046" s="7">
        <v>4000.5</v>
      </c>
      <c r="M3046" s="7">
        <v>97.89</v>
      </c>
    </row>
    <row r="3047" spans="2:13" x14ac:dyDescent="0.3">
      <c r="B3047" s="5">
        <v>45597</v>
      </c>
      <c r="C3047" s="4" t="s">
        <v>38</v>
      </c>
      <c r="D3047" s="4" t="s">
        <v>37</v>
      </c>
      <c r="E3047" s="4" t="s">
        <v>21</v>
      </c>
      <c r="F3047" s="4" t="s">
        <v>17</v>
      </c>
      <c r="G3047" s="6">
        <v>41</v>
      </c>
      <c r="H3047" s="7">
        <v>214</v>
      </c>
      <c r="I3047" s="8">
        <v>0.01</v>
      </c>
      <c r="J3047" s="7">
        <v>8243.7000000000007</v>
      </c>
      <c r="K3047" s="7">
        <v>160.82</v>
      </c>
      <c r="L3047" s="7">
        <v>6593.62</v>
      </c>
      <c r="M3047" s="7">
        <v>64.16</v>
      </c>
    </row>
    <row r="3048" spans="2:13" x14ac:dyDescent="0.3">
      <c r="B3048" s="5">
        <v>45597</v>
      </c>
      <c r="C3048" s="4" t="s">
        <v>38</v>
      </c>
      <c r="D3048" s="4" t="s">
        <v>37</v>
      </c>
      <c r="E3048" s="4" t="s">
        <v>21</v>
      </c>
      <c r="F3048" s="4" t="s">
        <v>18</v>
      </c>
      <c r="G3048" s="6">
        <v>15</v>
      </c>
      <c r="H3048" s="7">
        <v>214</v>
      </c>
      <c r="I3048" s="8">
        <v>0</v>
      </c>
      <c r="J3048" s="7">
        <v>3028.19</v>
      </c>
      <c r="K3048" s="7">
        <v>160.97999999999999</v>
      </c>
      <c r="L3048" s="7">
        <v>2414.6999999999998</v>
      </c>
      <c r="M3048" s="7">
        <v>51</v>
      </c>
    </row>
    <row r="3049" spans="2:13" x14ac:dyDescent="0.3">
      <c r="B3049" s="5">
        <v>45597</v>
      </c>
      <c r="C3049" s="4" t="s">
        <v>38</v>
      </c>
      <c r="D3049" s="4" t="s">
        <v>37</v>
      </c>
      <c r="E3049" s="4" t="s">
        <v>21</v>
      </c>
      <c r="F3049" s="4" t="s">
        <v>19</v>
      </c>
      <c r="G3049" s="6">
        <v>15</v>
      </c>
      <c r="H3049" s="7">
        <v>214</v>
      </c>
      <c r="I3049" s="8">
        <v>0.01</v>
      </c>
      <c r="J3049" s="7">
        <v>3012.82</v>
      </c>
      <c r="K3049" s="7">
        <v>160.34</v>
      </c>
      <c r="L3049" s="7">
        <v>2405.1</v>
      </c>
      <c r="M3049" s="7">
        <v>57.1</v>
      </c>
    </row>
    <row r="3050" spans="2:13" x14ac:dyDescent="0.3">
      <c r="B3050" s="5">
        <v>45597</v>
      </c>
      <c r="C3050" s="4" t="s">
        <v>38</v>
      </c>
      <c r="D3050" s="4" t="s">
        <v>37</v>
      </c>
      <c r="E3050" s="4" t="s">
        <v>22</v>
      </c>
      <c r="F3050" s="4" t="s">
        <v>17</v>
      </c>
      <c r="G3050" s="6">
        <v>19</v>
      </c>
      <c r="H3050" s="7">
        <v>214</v>
      </c>
      <c r="I3050" s="8">
        <v>0.01</v>
      </c>
      <c r="J3050" s="7">
        <v>4499.32</v>
      </c>
      <c r="K3050" s="7">
        <v>160.66</v>
      </c>
      <c r="L3050" s="7">
        <v>3052.54</v>
      </c>
      <c r="M3050" s="7">
        <v>192.28</v>
      </c>
    </row>
    <row r="3051" spans="2:13" x14ac:dyDescent="0.3">
      <c r="B3051" s="5">
        <v>45597</v>
      </c>
      <c r="C3051" s="4" t="s">
        <v>38</v>
      </c>
      <c r="D3051" s="4" t="s">
        <v>37</v>
      </c>
      <c r="E3051" s="4" t="s">
        <v>22</v>
      </c>
      <c r="F3051" s="4" t="s">
        <v>18</v>
      </c>
      <c r="G3051" s="6">
        <v>7</v>
      </c>
      <c r="H3051" s="7">
        <v>214</v>
      </c>
      <c r="I3051" s="8">
        <v>0</v>
      </c>
      <c r="J3051" s="7">
        <v>1667.71</v>
      </c>
      <c r="K3051" s="7">
        <v>160.97999999999999</v>
      </c>
      <c r="L3051" s="7">
        <v>1126.8599999999999</v>
      </c>
      <c r="M3051" s="7">
        <v>81.8</v>
      </c>
    </row>
    <row r="3052" spans="2:13" x14ac:dyDescent="0.3">
      <c r="B3052" s="5">
        <v>45597</v>
      </c>
      <c r="C3052" s="4" t="s">
        <v>38</v>
      </c>
      <c r="D3052" s="4" t="s">
        <v>37</v>
      </c>
      <c r="E3052" s="4" t="s">
        <v>22</v>
      </c>
      <c r="F3052" s="4" t="s">
        <v>19</v>
      </c>
      <c r="G3052" s="6">
        <v>7</v>
      </c>
      <c r="H3052" s="7">
        <v>214</v>
      </c>
      <c r="I3052" s="8">
        <v>0</v>
      </c>
      <c r="J3052" s="7">
        <v>1666.04</v>
      </c>
      <c r="K3052" s="7">
        <v>160.18</v>
      </c>
      <c r="L3052" s="7">
        <v>1121.26</v>
      </c>
      <c r="M3052" s="7">
        <v>86.28</v>
      </c>
    </row>
    <row r="3053" spans="2:13" x14ac:dyDescent="0.3">
      <c r="B3053" s="5">
        <v>45597</v>
      </c>
      <c r="C3053" s="4" t="s">
        <v>39</v>
      </c>
      <c r="D3053" s="4" t="s">
        <v>37</v>
      </c>
      <c r="E3053" s="4" t="s">
        <v>16</v>
      </c>
      <c r="F3053" s="4" t="s">
        <v>17</v>
      </c>
      <c r="G3053" s="6">
        <v>67</v>
      </c>
      <c r="H3053" s="7">
        <v>305</v>
      </c>
      <c r="I3053" s="8">
        <v>0</v>
      </c>
      <c r="J3053" s="7">
        <v>20475.87</v>
      </c>
      <c r="K3053" s="7">
        <v>226.77</v>
      </c>
      <c r="L3053" s="7">
        <v>15193.59</v>
      </c>
      <c r="M3053" s="7">
        <v>109.02</v>
      </c>
    </row>
    <row r="3054" spans="2:13" x14ac:dyDescent="0.3">
      <c r="B3054" s="5">
        <v>45597</v>
      </c>
      <c r="C3054" s="4" t="s">
        <v>39</v>
      </c>
      <c r="D3054" s="4" t="s">
        <v>37</v>
      </c>
      <c r="E3054" s="4" t="s">
        <v>16</v>
      </c>
      <c r="F3054" s="4" t="s">
        <v>18</v>
      </c>
      <c r="G3054" s="6">
        <v>23</v>
      </c>
      <c r="H3054" s="7">
        <v>305</v>
      </c>
      <c r="I3054" s="8">
        <v>0</v>
      </c>
      <c r="J3054" s="7">
        <v>7014.89</v>
      </c>
      <c r="K3054" s="7">
        <v>227.45</v>
      </c>
      <c r="L3054" s="7">
        <v>5231.3500000000004</v>
      </c>
      <c r="M3054" s="7">
        <v>78.75</v>
      </c>
    </row>
    <row r="3055" spans="2:13" x14ac:dyDescent="0.3">
      <c r="B3055" s="5">
        <v>45597</v>
      </c>
      <c r="C3055" s="4" t="s">
        <v>39</v>
      </c>
      <c r="D3055" s="4" t="s">
        <v>37</v>
      </c>
      <c r="E3055" s="4" t="s">
        <v>16</v>
      </c>
      <c r="F3055" s="4" t="s">
        <v>19</v>
      </c>
      <c r="G3055" s="6">
        <v>24</v>
      </c>
      <c r="H3055" s="7">
        <v>305</v>
      </c>
      <c r="I3055" s="8">
        <v>0.01</v>
      </c>
      <c r="J3055" s="7">
        <v>7232.39</v>
      </c>
      <c r="K3055" s="7">
        <v>227.22</v>
      </c>
      <c r="L3055" s="7">
        <v>5453.28</v>
      </c>
      <c r="M3055" s="7">
        <v>94.26</v>
      </c>
    </row>
    <row r="3056" spans="2:13" x14ac:dyDescent="0.3">
      <c r="B3056" s="5">
        <v>45597</v>
      </c>
      <c r="C3056" s="4" t="s">
        <v>39</v>
      </c>
      <c r="D3056" s="4" t="s">
        <v>37</v>
      </c>
      <c r="E3056" s="4" t="s">
        <v>20</v>
      </c>
      <c r="F3056" s="4" t="s">
        <v>17</v>
      </c>
      <c r="G3056" s="6">
        <v>44</v>
      </c>
      <c r="H3056" s="7">
        <v>305</v>
      </c>
      <c r="I3056" s="8">
        <v>0.01</v>
      </c>
      <c r="J3056" s="7">
        <v>11750.27</v>
      </c>
      <c r="K3056" s="7">
        <v>226.54</v>
      </c>
      <c r="L3056" s="7">
        <v>9967.76</v>
      </c>
      <c r="M3056" s="7">
        <v>72.16</v>
      </c>
    </row>
    <row r="3057" spans="2:13" x14ac:dyDescent="0.3">
      <c r="B3057" s="5">
        <v>45597</v>
      </c>
      <c r="C3057" s="4" t="s">
        <v>39</v>
      </c>
      <c r="D3057" s="4" t="s">
        <v>37</v>
      </c>
      <c r="E3057" s="4" t="s">
        <v>20</v>
      </c>
      <c r="F3057" s="4" t="s">
        <v>18</v>
      </c>
      <c r="G3057" s="6">
        <v>16</v>
      </c>
      <c r="H3057" s="7">
        <v>305</v>
      </c>
      <c r="I3057" s="8">
        <v>0</v>
      </c>
      <c r="J3057" s="7">
        <v>4272.95</v>
      </c>
      <c r="K3057" s="7">
        <v>227</v>
      </c>
      <c r="L3057" s="7">
        <v>3632</v>
      </c>
      <c r="M3057" s="7">
        <v>54.07</v>
      </c>
    </row>
    <row r="3058" spans="2:13" x14ac:dyDescent="0.3">
      <c r="B3058" s="5">
        <v>45597</v>
      </c>
      <c r="C3058" s="4" t="s">
        <v>39</v>
      </c>
      <c r="D3058" s="4" t="s">
        <v>37</v>
      </c>
      <c r="E3058" s="4" t="s">
        <v>20</v>
      </c>
      <c r="F3058" s="4" t="s">
        <v>19</v>
      </c>
      <c r="G3058" s="6">
        <v>16</v>
      </c>
      <c r="H3058" s="7">
        <v>305</v>
      </c>
      <c r="I3058" s="8">
        <v>0</v>
      </c>
      <c r="J3058" s="7">
        <v>4268.67</v>
      </c>
      <c r="K3058" s="7">
        <v>227</v>
      </c>
      <c r="L3058" s="7">
        <v>3632</v>
      </c>
      <c r="M3058" s="7">
        <v>62.21</v>
      </c>
    </row>
    <row r="3059" spans="2:13" x14ac:dyDescent="0.3">
      <c r="B3059" s="5">
        <v>45597</v>
      </c>
      <c r="C3059" s="4" t="s">
        <v>39</v>
      </c>
      <c r="D3059" s="4" t="s">
        <v>37</v>
      </c>
      <c r="E3059" s="4" t="s">
        <v>21</v>
      </c>
      <c r="F3059" s="4" t="s">
        <v>17</v>
      </c>
      <c r="G3059" s="6">
        <v>25</v>
      </c>
      <c r="H3059" s="7">
        <v>305</v>
      </c>
      <c r="I3059" s="8">
        <v>0.01</v>
      </c>
      <c r="J3059" s="7">
        <v>7135.2</v>
      </c>
      <c r="K3059" s="7">
        <v>227.22</v>
      </c>
      <c r="L3059" s="7">
        <v>5680.5</v>
      </c>
      <c r="M3059" s="7">
        <v>41.08</v>
      </c>
    </row>
    <row r="3060" spans="2:13" x14ac:dyDescent="0.3">
      <c r="B3060" s="5">
        <v>45597</v>
      </c>
      <c r="C3060" s="4" t="s">
        <v>39</v>
      </c>
      <c r="D3060" s="4" t="s">
        <v>37</v>
      </c>
      <c r="E3060" s="4" t="s">
        <v>21</v>
      </c>
      <c r="F3060" s="4" t="s">
        <v>18</v>
      </c>
      <c r="G3060" s="6">
        <v>10</v>
      </c>
      <c r="H3060" s="7">
        <v>305</v>
      </c>
      <c r="I3060" s="8">
        <v>0.01</v>
      </c>
      <c r="J3060" s="7">
        <v>2851.25</v>
      </c>
      <c r="K3060" s="7">
        <v>227.68</v>
      </c>
      <c r="L3060" s="7">
        <v>2276.8000000000002</v>
      </c>
      <c r="M3060" s="7">
        <v>34.85</v>
      </c>
    </row>
    <row r="3061" spans="2:13" x14ac:dyDescent="0.3">
      <c r="B3061" s="5">
        <v>45597</v>
      </c>
      <c r="C3061" s="4" t="s">
        <v>39</v>
      </c>
      <c r="D3061" s="4" t="s">
        <v>37</v>
      </c>
      <c r="E3061" s="4" t="s">
        <v>21</v>
      </c>
      <c r="F3061" s="4" t="s">
        <v>19</v>
      </c>
      <c r="G3061" s="6">
        <v>10</v>
      </c>
      <c r="H3061" s="7">
        <v>305</v>
      </c>
      <c r="I3061" s="8">
        <v>0</v>
      </c>
      <c r="J3061" s="7">
        <v>2897.49</v>
      </c>
      <c r="K3061" s="7">
        <v>227.22</v>
      </c>
      <c r="L3061" s="7">
        <v>2272.1999999999998</v>
      </c>
      <c r="M3061" s="7">
        <v>39.94</v>
      </c>
    </row>
    <row r="3062" spans="2:13" x14ac:dyDescent="0.3">
      <c r="B3062" s="5">
        <v>45597</v>
      </c>
      <c r="C3062" s="4" t="s">
        <v>39</v>
      </c>
      <c r="D3062" s="4" t="s">
        <v>37</v>
      </c>
      <c r="E3062" s="4" t="s">
        <v>22</v>
      </c>
      <c r="F3062" s="4" t="s">
        <v>17</v>
      </c>
      <c r="G3062" s="6">
        <v>12</v>
      </c>
      <c r="H3062" s="7">
        <v>305</v>
      </c>
      <c r="I3062" s="8">
        <v>0.01</v>
      </c>
      <c r="J3062" s="7">
        <v>4074.6</v>
      </c>
      <c r="K3062" s="7">
        <v>227.91</v>
      </c>
      <c r="L3062" s="7">
        <v>2734.92</v>
      </c>
      <c r="M3062" s="7">
        <v>124.23</v>
      </c>
    </row>
    <row r="3063" spans="2:13" x14ac:dyDescent="0.3">
      <c r="B3063" s="5">
        <v>45597</v>
      </c>
      <c r="C3063" s="4" t="s">
        <v>39</v>
      </c>
      <c r="D3063" s="4" t="s">
        <v>37</v>
      </c>
      <c r="E3063" s="4" t="s">
        <v>22</v>
      </c>
      <c r="F3063" s="4" t="s">
        <v>18</v>
      </c>
      <c r="G3063" s="6">
        <v>4</v>
      </c>
      <c r="H3063" s="7">
        <v>305</v>
      </c>
      <c r="I3063" s="8">
        <v>0.01</v>
      </c>
      <c r="J3063" s="7">
        <v>1345.92</v>
      </c>
      <c r="K3063" s="7">
        <v>226.54</v>
      </c>
      <c r="L3063" s="7">
        <v>906.16</v>
      </c>
      <c r="M3063" s="7">
        <v>47.5</v>
      </c>
    </row>
    <row r="3064" spans="2:13" x14ac:dyDescent="0.3">
      <c r="B3064" s="5">
        <v>45597</v>
      </c>
      <c r="C3064" s="4" t="s">
        <v>39</v>
      </c>
      <c r="D3064" s="4" t="s">
        <v>37</v>
      </c>
      <c r="E3064" s="4" t="s">
        <v>22</v>
      </c>
      <c r="F3064" s="4" t="s">
        <v>19</v>
      </c>
      <c r="G3064" s="6">
        <v>4</v>
      </c>
      <c r="H3064" s="7">
        <v>305</v>
      </c>
      <c r="I3064" s="8">
        <v>0</v>
      </c>
      <c r="J3064" s="7">
        <v>1370.49</v>
      </c>
      <c r="K3064" s="7">
        <v>226.77</v>
      </c>
      <c r="L3064" s="7">
        <v>907.08</v>
      </c>
      <c r="M3064" s="7">
        <v>48.61</v>
      </c>
    </row>
    <row r="3065" spans="2:13" x14ac:dyDescent="0.3">
      <c r="B3065" s="5">
        <v>45597</v>
      </c>
      <c r="C3065" s="4" t="s">
        <v>40</v>
      </c>
      <c r="D3065" s="4" t="s">
        <v>37</v>
      </c>
      <c r="E3065" s="4" t="s">
        <v>16</v>
      </c>
      <c r="F3065" s="4" t="s">
        <v>17</v>
      </c>
      <c r="G3065" s="6">
        <v>124</v>
      </c>
      <c r="H3065" s="7">
        <v>138</v>
      </c>
      <c r="I3065" s="8">
        <v>0.01</v>
      </c>
      <c r="J3065" s="7">
        <v>16873.12</v>
      </c>
      <c r="K3065" s="7">
        <v>103.19</v>
      </c>
      <c r="L3065" s="7">
        <v>12795.56</v>
      </c>
      <c r="M3065" s="7">
        <v>200.98</v>
      </c>
    </row>
    <row r="3066" spans="2:13" x14ac:dyDescent="0.3">
      <c r="B3066" s="5">
        <v>45597</v>
      </c>
      <c r="C3066" s="4" t="s">
        <v>40</v>
      </c>
      <c r="D3066" s="4" t="s">
        <v>37</v>
      </c>
      <c r="E3066" s="4" t="s">
        <v>16</v>
      </c>
      <c r="F3066" s="4" t="s">
        <v>18</v>
      </c>
      <c r="G3066" s="6">
        <v>45</v>
      </c>
      <c r="H3066" s="7">
        <v>138</v>
      </c>
      <c r="I3066" s="8">
        <v>0</v>
      </c>
      <c r="J3066" s="7">
        <v>6209.9</v>
      </c>
      <c r="K3066" s="7">
        <v>103.5</v>
      </c>
      <c r="L3066" s="7">
        <v>4657.5</v>
      </c>
      <c r="M3066" s="7">
        <v>154.99</v>
      </c>
    </row>
    <row r="3067" spans="2:13" x14ac:dyDescent="0.3">
      <c r="B3067" s="5">
        <v>45597</v>
      </c>
      <c r="C3067" s="4" t="s">
        <v>40</v>
      </c>
      <c r="D3067" s="4" t="s">
        <v>37</v>
      </c>
      <c r="E3067" s="4" t="s">
        <v>16</v>
      </c>
      <c r="F3067" s="4" t="s">
        <v>19</v>
      </c>
      <c r="G3067" s="6">
        <v>45</v>
      </c>
      <c r="H3067" s="7">
        <v>138</v>
      </c>
      <c r="I3067" s="8">
        <v>0</v>
      </c>
      <c r="J3067" s="7">
        <v>6185.18</v>
      </c>
      <c r="K3067" s="7">
        <v>103.19</v>
      </c>
      <c r="L3067" s="7">
        <v>4643.55</v>
      </c>
      <c r="M3067" s="7">
        <v>173.92</v>
      </c>
    </row>
    <row r="3068" spans="2:13" x14ac:dyDescent="0.3">
      <c r="B3068" s="5">
        <v>45597</v>
      </c>
      <c r="C3068" s="4" t="s">
        <v>40</v>
      </c>
      <c r="D3068" s="4" t="s">
        <v>37</v>
      </c>
      <c r="E3068" s="4" t="s">
        <v>20</v>
      </c>
      <c r="F3068" s="4" t="s">
        <v>17</v>
      </c>
      <c r="G3068" s="6">
        <v>81</v>
      </c>
      <c r="H3068" s="7">
        <v>138</v>
      </c>
      <c r="I3068" s="8">
        <v>0.01</v>
      </c>
      <c r="J3068" s="7">
        <v>9728.44</v>
      </c>
      <c r="K3068" s="7">
        <v>103.29</v>
      </c>
      <c r="L3068" s="7">
        <v>8366.49</v>
      </c>
      <c r="M3068" s="7">
        <v>126.36</v>
      </c>
    </row>
    <row r="3069" spans="2:13" x14ac:dyDescent="0.3">
      <c r="B3069" s="5">
        <v>45597</v>
      </c>
      <c r="C3069" s="4" t="s">
        <v>40</v>
      </c>
      <c r="D3069" s="4" t="s">
        <v>37</v>
      </c>
      <c r="E3069" s="4" t="s">
        <v>20</v>
      </c>
      <c r="F3069" s="4" t="s">
        <v>18</v>
      </c>
      <c r="G3069" s="6">
        <v>31</v>
      </c>
      <c r="H3069" s="7">
        <v>138</v>
      </c>
      <c r="I3069" s="8">
        <v>0.03</v>
      </c>
      <c r="J3069" s="7">
        <v>3662.66</v>
      </c>
      <c r="K3069" s="7">
        <v>103.4</v>
      </c>
      <c r="L3069" s="7">
        <v>3205.4</v>
      </c>
      <c r="M3069" s="7">
        <v>105.19</v>
      </c>
    </row>
    <row r="3070" spans="2:13" x14ac:dyDescent="0.3">
      <c r="B3070" s="5">
        <v>45597</v>
      </c>
      <c r="C3070" s="4" t="s">
        <v>40</v>
      </c>
      <c r="D3070" s="4" t="s">
        <v>37</v>
      </c>
      <c r="E3070" s="4" t="s">
        <v>20</v>
      </c>
      <c r="F3070" s="4" t="s">
        <v>19</v>
      </c>
      <c r="G3070" s="6">
        <v>30</v>
      </c>
      <c r="H3070" s="7">
        <v>138</v>
      </c>
      <c r="I3070" s="8">
        <v>0</v>
      </c>
      <c r="J3070" s="7">
        <v>3625.01</v>
      </c>
      <c r="K3070" s="7">
        <v>103.5</v>
      </c>
      <c r="L3070" s="7">
        <v>3105</v>
      </c>
      <c r="M3070" s="7">
        <v>116.53</v>
      </c>
    </row>
    <row r="3071" spans="2:13" x14ac:dyDescent="0.3">
      <c r="B3071" s="5">
        <v>45597</v>
      </c>
      <c r="C3071" s="4" t="s">
        <v>40</v>
      </c>
      <c r="D3071" s="4" t="s">
        <v>37</v>
      </c>
      <c r="E3071" s="4" t="s">
        <v>21</v>
      </c>
      <c r="F3071" s="4" t="s">
        <v>17</v>
      </c>
      <c r="G3071" s="6">
        <v>50</v>
      </c>
      <c r="H3071" s="7">
        <v>138</v>
      </c>
      <c r="I3071" s="8">
        <v>0</v>
      </c>
      <c r="J3071" s="7">
        <v>6522.26</v>
      </c>
      <c r="K3071" s="7">
        <v>103.4</v>
      </c>
      <c r="L3071" s="7">
        <v>5170</v>
      </c>
      <c r="M3071" s="7">
        <v>78.8</v>
      </c>
    </row>
    <row r="3072" spans="2:13" x14ac:dyDescent="0.3">
      <c r="B3072" s="5">
        <v>45597</v>
      </c>
      <c r="C3072" s="4" t="s">
        <v>40</v>
      </c>
      <c r="D3072" s="4" t="s">
        <v>37</v>
      </c>
      <c r="E3072" s="4" t="s">
        <v>21</v>
      </c>
      <c r="F3072" s="4" t="s">
        <v>18</v>
      </c>
      <c r="G3072" s="6">
        <v>17</v>
      </c>
      <c r="H3072" s="7">
        <v>138</v>
      </c>
      <c r="I3072" s="8">
        <v>0.01</v>
      </c>
      <c r="J3072" s="7">
        <v>2201.98</v>
      </c>
      <c r="K3072" s="7">
        <v>103.4</v>
      </c>
      <c r="L3072" s="7">
        <v>1757.8</v>
      </c>
      <c r="M3072" s="7">
        <v>56.64</v>
      </c>
    </row>
    <row r="3073" spans="2:13" x14ac:dyDescent="0.3">
      <c r="B3073" s="5">
        <v>45597</v>
      </c>
      <c r="C3073" s="4" t="s">
        <v>40</v>
      </c>
      <c r="D3073" s="4" t="s">
        <v>37</v>
      </c>
      <c r="E3073" s="4" t="s">
        <v>21</v>
      </c>
      <c r="F3073" s="4" t="s">
        <v>19</v>
      </c>
      <c r="G3073" s="6">
        <v>18</v>
      </c>
      <c r="H3073" s="7">
        <v>138</v>
      </c>
      <c r="I3073" s="8">
        <v>0.01</v>
      </c>
      <c r="J3073" s="7">
        <v>2326.86</v>
      </c>
      <c r="K3073" s="7">
        <v>103.19</v>
      </c>
      <c r="L3073" s="7">
        <v>1857.42</v>
      </c>
      <c r="M3073" s="7">
        <v>68.52</v>
      </c>
    </row>
    <row r="3074" spans="2:13" x14ac:dyDescent="0.3">
      <c r="B3074" s="5">
        <v>45597</v>
      </c>
      <c r="C3074" s="4" t="s">
        <v>40</v>
      </c>
      <c r="D3074" s="4" t="s">
        <v>37</v>
      </c>
      <c r="E3074" s="4" t="s">
        <v>22</v>
      </c>
      <c r="F3074" s="4" t="s">
        <v>17</v>
      </c>
      <c r="G3074" s="6">
        <v>22</v>
      </c>
      <c r="H3074" s="7">
        <v>138</v>
      </c>
      <c r="I3074" s="8">
        <v>0.01</v>
      </c>
      <c r="J3074" s="7">
        <v>3352.72</v>
      </c>
      <c r="K3074" s="7">
        <v>103.29</v>
      </c>
      <c r="L3074" s="7">
        <v>2272.38</v>
      </c>
      <c r="M3074" s="7">
        <v>223.09</v>
      </c>
    </row>
    <row r="3075" spans="2:13" x14ac:dyDescent="0.3">
      <c r="B3075" s="5">
        <v>45597</v>
      </c>
      <c r="C3075" s="4" t="s">
        <v>40</v>
      </c>
      <c r="D3075" s="4" t="s">
        <v>37</v>
      </c>
      <c r="E3075" s="4" t="s">
        <v>22</v>
      </c>
      <c r="F3075" s="4" t="s">
        <v>18</v>
      </c>
      <c r="G3075" s="6">
        <v>8</v>
      </c>
      <c r="H3075" s="7">
        <v>138</v>
      </c>
      <c r="I3075" s="8">
        <v>0.01</v>
      </c>
      <c r="J3075" s="7">
        <v>1219.19</v>
      </c>
      <c r="K3075" s="7">
        <v>103.29</v>
      </c>
      <c r="L3075" s="7">
        <v>826.32</v>
      </c>
      <c r="M3075" s="7">
        <v>92.82</v>
      </c>
    </row>
    <row r="3076" spans="2:13" x14ac:dyDescent="0.3">
      <c r="B3076" s="5">
        <v>45597</v>
      </c>
      <c r="C3076" s="4" t="s">
        <v>40</v>
      </c>
      <c r="D3076" s="4" t="s">
        <v>37</v>
      </c>
      <c r="E3076" s="4" t="s">
        <v>22</v>
      </c>
      <c r="F3076" s="4" t="s">
        <v>19</v>
      </c>
      <c r="G3076" s="6">
        <v>8</v>
      </c>
      <c r="H3076" s="7">
        <v>138</v>
      </c>
      <c r="I3076" s="8">
        <v>0.01</v>
      </c>
      <c r="J3076" s="7">
        <v>1229.01</v>
      </c>
      <c r="K3076" s="7">
        <v>103.71</v>
      </c>
      <c r="L3076" s="7">
        <v>829.68</v>
      </c>
      <c r="M3076" s="7">
        <v>98.21</v>
      </c>
    </row>
    <row r="3077" spans="2:13" x14ac:dyDescent="0.3">
      <c r="B3077" s="5">
        <v>45597</v>
      </c>
      <c r="C3077" s="4" t="s">
        <v>41</v>
      </c>
      <c r="D3077" s="4" t="s">
        <v>42</v>
      </c>
      <c r="E3077" s="4" t="s">
        <v>16</v>
      </c>
      <c r="F3077" s="4" t="s">
        <v>17</v>
      </c>
      <c r="G3077" s="6">
        <v>200</v>
      </c>
      <c r="H3077" s="7">
        <v>188</v>
      </c>
      <c r="I3077" s="8">
        <v>0</v>
      </c>
      <c r="J3077" s="7">
        <v>37600</v>
      </c>
      <c r="K3077" s="7">
        <v>109.37</v>
      </c>
      <c r="L3077" s="7">
        <v>21874</v>
      </c>
      <c r="M3077" s="7">
        <v>321.92</v>
      </c>
    </row>
    <row r="3078" spans="2:13" x14ac:dyDescent="0.3">
      <c r="B3078" s="5">
        <v>45597</v>
      </c>
      <c r="C3078" s="4" t="s">
        <v>41</v>
      </c>
      <c r="D3078" s="4" t="s">
        <v>42</v>
      </c>
      <c r="E3078" s="4" t="s">
        <v>16</v>
      </c>
      <c r="F3078" s="4" t="s">
        <v>18</v>
      </c>
      <c r="G3078" s="6">
        <v>72</v>
      </c>
      <c r="H3078" s="7">
        <v>188</v>
      </c>
      <c r="I3078" s="8">
        <v>0.01</v>
      </c>
      <c r="J3078" s="7">
        <v>13373.19</v>
      </c>
      <c r="K3078" s="7">
        <v>109.15</v>
      </c>
      <c r="L3078" s="7">
        <v>7858.8</v>
      </c>
      <c r="M3078" s="7">
        <v>242.84</v>
      </c>
    </row>
    <row r="3079" spans="2:13" x14ac:dyDescent="0.3">
      <c r="B3079" s="5">
        <v>45597</v>
      </c>
      <c r="C3079" s="4" t="s">
        <v>41</v>
      </c>
      <c r="D3079" s="4" t="s">
        <v>42</v>
      </c>
      <c r="E3079" s="4" t="s">
        <v>16</v>
      </c>
      <c r="F3079" s="4" t="s">
        <v>19</v>
      </c>
      <c r="G3079" s="6">
        <v>74</v>
      </c>
      <c r="H3079" s="7">
        <v>188</v>
      </c>
      <c r="I3079" s="8">
        <v>0.01</v>
      </c>
      <c r="J3079" s="7">
        <v>13786.9</v>
      </c>
      <c r="K3079" s="7">
        <v>109.26</v>
      </c>
      <c r="L3079" s="7">
        <v>8085.24</v>
      </c>
      <c r="M3079" s="7">
        <v>289.47000000000003</v>
      </c>
    </row>
    <row r="3080" spans="2:13" x14ac:dyDescent="0.3">
      <c r="B3080" s="5">
        <v>45597</v>
      </c>
      <c r="C3080" s="4" t="s">
        <v>41</v>
      </c>
      <c r="D3080" s="4" t="s">
        <v>42</v>
      </c>
      <c r="E3080" s="4" t="s">
        <v>20</v>
      </c>
      <c r="F3080" s="4" t="s">
        <v>17</v>
      </c>
      <c r="G3080" s="6">
        <v>146</v>
      </c>
      <c r="H3080" s="7">
        <v>188</v>
      </c>
      <c r="I3080" s="8">
        <v>0.03</v>
      </c>
      <c r="J3080" s="7">
        <v>23479.73</v>
      </c>
      <c r="K3080" s="7">
        <v>109.26</v>
      </c>
      <c r="L3080" s="7">
        <v>15951.96</v>
      </c>
      <c r="M3080" s="7">
        <v>237.8</v>
      </c>
    </row>
    <row r="3081" spans="2:13" x14ac:dyDescent="0.3">
      <c r="B3081" s="5">
        <v>45597</v>
      </c>
      <c r="C3081" s="4" t="s">
        <v>41</v>
      </c>
      <c r="D3081" s="4" t="s">
        <v>42</v>
      </c>
      <c r="E3081" s="4" t="s">
        <v>20</v>
      </c>
      <c r="F3081" s="4" t="s">
        <v>18</v>
      </c>
      <c r="G3081" s="6">
        <v>50</v>
      </c>
      <c r="H3081" s="7">
        <v>188</v>
      </c>
      <c r="I3081" s="8">
        <v>0.03</v>
      </c>
      <c r="J3081" s="7">
        <v>8040.61</v>
      </c>
      <c r="K3081" s="7">
        <v>108.82</v>
      </c>
      <c r="L3081" s="7">
        <v>5441</v>
      </c>
      <c r="M3081" s="7">
        <v>172.21</v>
      </c>
    </row>
    <row r="3082" spans="2:13" x14ac:dyDescent="0.3">
      <c r="B3082" s="5">
        <v>45597</v>
      </c>
      <c r="C3082" s="4" t="s">
        <v>41</v>
      </c>
      <c r="D3082" s="4" t="s">
        <v>42</v>
      </c>
      <c r="E3082" s="4" t="s">
        <v>20</v>
      </c>
      <c r="F3082" s="4" t="s">
        <v>19</v>
      </c>
      <c r="G3082" s="6">
        <v>50</v>
      </c>
      <c r="H3082" s="7">
        <v>188</v>
      </c>
      <c r="I3082" s="8">
        <v>0.02</v>
      </c>
      <c r="J3082" s="7">
        <v>8057.66</v>
      </c>
      <c r="K3082" s="7">
        <v>108.71</v>
      </c>
      <c r="L3082" s="7">
        <v>5435.5</v>
      </c>
      <c r="M3082" s="7">
        <v>191.1</v>
      </c>
    </row>
    <row r="3083" spans="2:13" x14ac:dyDescent="0.3">
      <c r="B3083" s="5">
        <v>45597</v>
      </c>
      <c r="C3083" s="4" t="s">
        <v>41</v>
      </c>
      <c r="D3083" s="4" t="s">
        <v>42</v>
      </c>
      <c r="E3083" s="4" t="s">
        <v>21</v>
      </c>
      <c r="F3083" s="4" t="s">
        <v>17</v>
      </c>
      <c r="G3083" s="6">
        <v>83</v>
      </c>
      <c r="H3083" s="7">
        <v>188</v>
      </c>
      <c r="I3083" s="8">
        <v>0.01</v>
      </c>
      <c r="J3083" s="7">
        <v>14719.91</v>
      </c>
      <c r="K3083" s="7">
        <v>108.93</v>
      </c>
      <c r="L3083" s="7">
        <v>9041.19</v>
      </c>
      <c r="M3083" s="7">
        <v>131.87</v>
      </c>
    </row>
    <row r="3084" spans="2:13" x14ac:dyDescent="0.3">
      <c r="B3084" s="5">
        <v>45597</v>
      </c>
      <c r="C3084" s="4" t="s">
        <v>41</v>
      </c>
      <c r="D3084" s="4" t="s">
        <v>42</v>
      </c>
      <c r="E3084" s="4" t="s">
        <v>21</v>
      </c>
      <c r="F3084" s="4" t="s">
        <v>18</v>
      </c>
      <c r="G3084" s="6">
        <v>31</v>
      </c>
      <c r="H3084" s="7">
        <v>188</v>
      </c>
      <c r="I3084" s="8">
        <v>0</v>
      </c>
      <c r="J3084" s="7">
        <v>5508.95</v>
      </c>
      <c r="K3084" s="7">
        <v>108.71</v>
      </c>
      <c r="L3084" s="7">
        <v>3370.01</v>
      </c>
      <c r="M3084" s="7">
        <v>106.45</v>
      </c>
    </row>
    <row r="3085" spans="2:13" x14ac:dyDescent="0.3">
      <c r="B3085" s="5">
        <v>45597</v>
      </c>
      <c r="C3085" s="4" t="s">
        <v>41</v>
      </c>
      <c r="D3085" s="4" t="s">
        <v>42</v>
      </c>
      <c r="E3085" s="4" t="s">
        <v>21</v>
      </c>
      <c r="F3085" s="4" t="s">
        <v>19</v>
      </c>
      <c r="G3085" s="6">
        <v>30</v>
      </c>
      <c r="H3085" s="7">
        <v>188</v>
      </c>
      <c r="I3085" s="8">
        <v>0.01</v>
      </c>
      <c r="J3085" s="7">
        <v>5277.87</v>
      </c>
      <c r="K3085" s="7">
        <v>108.71</v>
      </c>
      <c r="L3085" s="7">
        <v>3261.3</v>
      </c>
      <c r="M3085" s="7">
        <v>116.42</v>
      </c>
    </row>
    <row r="3086" spans="2:13" x14ac:dyDescent="0.3">
      <c r="B3086" s="5">
        <v>45597</v>
      </c>
      <c r="C3086" s="4" t="s">
        <v>41</v>
      </c>
      <c r="D3086" s="4" t="s">
        <v>42</v>
      </c>
      <c r="E3086" s="4" t="s">
        <v>22</v>
      </c>
      <c r="F3086" s="4" t="s">
        <v>17</v>
      </c>
      <c r="G3086" s="6">
        <v>36</v>
      </c>
      <c r="H3086" s="7">
        <v>188</v>
      </c>
      <c r="I3086" s="8">
        <v>0.01</v>
      </c>
      <c r="J3086" s="7">
        <v>7519.63</v>
      </c>
      <c r="K3086" s="7">
        <v>109.37</v>
      </c>
      <c r="L3086" s="7">
        <v>3937.32</v>
      </c>
      <c r="M3086" s="7">
        <v>359.6</v>
      </c>
    </row>
    <row r="3087" spans="2:13" x14ac:dyDescent="0.3">
      <c r="B3087" s="5">
        <v>45597</v>
      </c>
      <c r="C3087" s="4" t="s">
        <v>41</v>
      </c>
      <c r="D3087" s="4" t="s">
        <v>42</v>
      </c>
      <c r="E3087" s="4" t="s">
        <v>22</v>
      </c>
      <c r="F3087" s="4" t="s">
        <v>18</v>
      </c>
      <c r="G3087" s="6">
        <v>14</v>
      </c>
      <c r="H3087" s="7">
        <v>188</v>
      </c>
      <c r="I3087" s="8">
        <v>0.01</v>
      </c>
      <c r="J3087" s="7">
        <v>2909.58</v>
      </c>
      <c r="K3087" s="7">
        <v>109.15</v>
      </c>
      <c r="L3087" s="7">
        <v>1528.1</v>
      </c>
      <c r="M3087" s="7">
        <v>166.27</v>
      </c>
    </row>
    <row r="3088" spans="2:13" x14ac:dyDescent="0.3">
      <c r="B3088" s="5">
        <v>45597</v>
      </c>
      <c r="C3088" s="4" t="s">
        <v>41</v>
      </c>
      <c r="D3088" s="4" t="s">
        <v>42</v>
      </c>
      <c r="E3088" s="4" t="s">
        <v>22</v>
      </c>
      <c r="F3088" s="4" t="s">
        <v>19</v>
      </c>
      <c r="G3088" s="6">
        <v>13</v>
      </c>
      <c r="H3088" s="7">
        <v>188</v>
      </c>
      <c r="I3088" s="8">
        <v>0.01</v>
      </c>
      <c r="J3088" s="7">
        <v>2699.02</v>
      </c>
      <c r="K3088" s="7">
        <v>108.71</v>
      </c>
      <c r="L3088" s="7">
        <v>1413.23</v>
      </c>
      <c r="M3088" s="7">
        <v>161.04</v>
      </c>
    </row>
    <row r="3089" spans="2:13" x14ac:dyDescent="0.3">
      <c r="B3089" s="5">
        <v>45597</v>
      </c>
      <c r="C3089" s="4" t="s">
        <v>43</v>
      </c>
      <c r="D3089" s="4" t="s">
        <v>42</v>
      </c>
      <c r="E3089" s="4" t="s">
        <v>16</v>
      </c>
      <c r="F3089" s="4" t="s">
        <v>17</v>
      </c>
      <c r="G3089" s="6">
        <v>188</v>
      </c>
      <c r="H3089" s="7">
        <v>156</v>
      </c>
      <c r="I3089" s="8">
        <v>0.01</v>
      </c>
      <c r="J3089" s="7">
        <v>28976.65</v>
      </c>
      <c r="K3089" s="7">
        <v>89.88</v>
      </c>
      <c r="L3089" s="7">
        <v>16897.439999999999</v>
      </c>
      <c r="M3089" s="7">
        <v>301.7</v>
      </c>
    </row>
    <row r="3090" spans="2:13" x14ac:dyDescent="0.3">
      <c r="B3090" s="5">
        <v>45597</v>
      </c>
      <c r="C3090" s="4" t="s">
        <v>43</v>
      </c>
      <c r="D3090" s="4" t="s">
        <v>42</v>
      </c>
      <c r="E3090" s="4" t="s">
        <v>16</v>
      </c>
      <c r="F3090" s="4" t="s">
        <v>18</v>
      </c>
      <c r="G3090" s="6">
        <v>68</v>
      </c>
      <c r="H3090" s="7">
        <v>156</v>
      </c>
      <c r="I3090" s="8">
        <v>0.01</v>
      </c>
      <c r="J3090" s="7">
        <v>10459.74</v>
      </c>
      <c r="K3090" s="7">
        <v>89.52</v>
      </c>
      <c r="L3090" s="7">
        <v>6087.36</v>
      </c>
      <c r="M3090" s="7">
        <v>233.97</v>
      </c>
    </row>
    <row r="3091" spans="2:13" x14ac:dyDescent="0.3">
      <c r="B3091" s="5">
        <v>45597</v>
      </c>
      <c r="C3091" s="4" t="s">
        <v>43</v>
      </c>
      <c r="D3091" s="4" t="s">
        <v>42</v>
      </c>
      <c r="E3091" s="4" t="s">
        <v>16</v>
      </c>
      <c r="F3091" s="4" t="s">
        <v>19</v>
      </c>
      <c r="G3091" s="6">
        <v>64</v>
      </c>
      <c r="H3091" s="7">
        <v>156</v>
      </c>
      <c r="I3091" s="8">
        <v>0.01</v>
      </c>
      <c r="J3091" s="7">
        <v>9874.42</v>
      </c>
      <c r="K3091" s="7">
        <v>89.97</v>
      </c>
      <c r="L3091" s="7">
        <v>5758.08</v>
      </c>
      <c r="M3091" s="7">
        <v>247.1</v>
      </c>
    </row>
    <row r="3092" spans="2:13" x14ac:dyDescent="0.3">
      <c r="B3092" s="5">
        <v>45597</v>
      </c>
      <c r="C3092" s="4" t="s">
        <v>43</v>
      </c>
      <c r="D3092" s="4" t="s">
        <v>42</v>
      </c>
      <c r="E3092" s="4" t="s">
        <v>20</v>
      </c>
      <c r="F3092" s="4" t="s">
        <v>17</v>
      </c>
      <c r="G3092" s="6">
        <v>128</v>
      </c>
      <c r="H3092" s="7">
        <v>156</v>
      </c>
      <c r="I3092" s="8">
        <v>0.02</v>
      </c>
      <c r="J3092" s="7">
        <v>17324.57</v>
      </c>
      <c r="K3092" s="7">
        <v>89.7</v>
      </c>
      <c r="L3092" s="7">
        <v>11481.6</v>
      </c>
      <c r="M3092" s="7">
        <v>207.05</v>
      </c>
    </row>
    <row r="3093" spans="2:13" x14ac:dyDescent="0.3">
      <c r="B3093" s="5">
        <v>45597</v>
      </c>
      <c r="C3093" s="4" t="s">
        <v>43</v>
      </c>
      <c r="D3093" s="4" t="s">
        <v>42</v>
      </c>
      <c r="E3093" s="4" t="s">
        <v>20</v>
      </c>
      <c r="F3093" s="4" t="s">
        <v>18</v>
      </c>
      <c r="G3093" s="6">
        <v>46</v>
      </c>
      <c r="H3093" s="7">
        <v>156</v>
      </c>
      <c r="I3093" s="8">
        <v>0.01</v>
      </c>
      <c r="J3093" s="7">
        <v>6214.02</v>
      </c>
      <c r="K3093" s="7">
        <v>89.52</v>
      </c>
      <c r="L3093" s="7">
        <v>4117.92</v>
      </c>
      <c r="M3093" s="7">
        <v>160.94</v>
      </c>
    </row>
    <row r="3094" spans="2:13" x14ac:dyDescent="0.3">
      <c r="B3094" s="5">
        <v>45597</v>
      </c>
      <c r="C3094" s="4" t="s">
        <v>43</v>
      </c>
      <c r="D3094" s="4" t="s">
        <v>42</v>
      </c>
      <c r="E3094" s="4" t="s">
        <v>20</v>
      </c>
      <c r="F3094" s="4" t="s">
        <v>19</v>
      </c>
      <c r="G3094" s="6">
        <v>46</v>
      </c>
      <c r="H3094" s="7">
        <v>156</v>
      </c>
      <c r="I3094" s="8">
        <v>0.02</v>
      </c>
      <c r="J3094" s="7">
        <v>6163.6</v>
      </c>
      <c r="K3094" s="7">
        <v>89.52</v>
      </c>
      <c r="L3094" s="7">
        <v>4117.92</v>
      </c>
      <c r="M3094" s="7">
        <v>177.25</v>
      </c>
    </row>
    <row r="3095" spans="2:13" x14ac:dyDescent="0.3">
      <c r="B3095" s="5">
        <v>45597</v>
      </c>
      <c r="C3095" s="4" t="s">
        <v>43</v>
      </c>
      <c r="D3095" s="4" t="s">
        <v>42</v>
      </c>
      <c r="E3095" s="4" t="s">
        <v>21</v>
      </c>
      <c r="F3095" s="4" t="s">
        <v>17</v>
      </c>
      <c r="G3095" s="6">
        <v>76</v>
      </c>
      <c r="H3095" s="7">
        <v>156</v>
      </c>
      <c r="I3095" s="8">
        <v>0.01</v>
      </c>
      <c r="J3095" s="7">
        <v>11195.54</v>
      </c>
      <c r="K3095" s="7">
        <v>89.43</v>
      </c>
      <c r="L3095" s="7">
        <v>6796.68</v>
      </c>
      <c r="M3095" s="7">
        <v>119.53</v>
      </c>
    </row>
    <row r="3096" spans="2:13" x14ac:dyDescent="0.3">
      <c r="B3096" s="5">
        <v>45597</v>
      </c>
      <c r="C3096" s="4" t="s">
        <v>43</v>
      </c>
      <c r="D3096" s="4" t="s">
        <v>42</v>
      </c>
      <c r="E3096" s="4" t="s">
        <v>21</v>
      </c>
      <c r="F3096" s="4" t="s">
        <v>18</v>
      </c>
      <c r="G3096" s="6">
        <v>28</v>
      </c>
      <c r="H3096" s="7">
        <v>156</v>
      </c>
      <c r="I3096" s="8">
        <v>0</v>
      </c>
      <c r="J3096" s="7">
        <v>4133.0200000000004</v>
      </c>
      <c r="K3096" s="7">
        <v>89.79</v>
      </c>
      <c r="L3096" s="7">
        <v>2514.12</v>
      </c>
      <c r="M3096" s="7">
        <v>97.77</v>
      </c>
    </row>
    <row r="3097" spans="2:13" x14ac:dyDescent="0.3">
      <c r="B3097" s="5">
        <v>45597</v>
      </c>
      <c r="C3097" s="4" t="s">
        <v>43</v>
      </c>
      <c r="D3097" s="4" t="s">
        <v>42</v>
      </c>
      <c r="E3097" s="4" t="s">
        <v>21</v>
      </c>
      <c r="F3097" s="4" t="s">
        <v>19</v>
      </c>
      <c r="G3097" s="6">
        <v>27</v>
      </c>
      <c r="H3097" s="7">
        <v>156</v>
      </c>
      <c r="I3097" s="8">
        <v>0.01</v>
      </c>
      <c r="J3097" s="7">
        <v>3993.34</v>
      </c>
      <c r="K3097" s="7">
        <v>89.43</v>
      </c>
      <c r="L3097" s="7">
        <v>2414.61</v>
      </c>
      <c r="M3097" s="7">
        <v>108.25</v>
      </c>
    </row>
    <row r="3098" spans="2:13" x14ac:dyDescent="0.3">
      <c r="B3098" s="5">
        <v>45597</v>
      </c>
      <c r="C3098" s="4" t="s">
        <v>43</v>
      </c>
      <c r="D3098" s="4" t="s">
        <v>42</v>
      </c>
      <c r="E3098" s="4" t="s">
        <v>22</v>
      </c>
      <c r="F3098" s="4" t="s">
        <v>17</v>
      </c>
      <c r="G3098" s="6">
        <v>32</v>
      </c>
      <c r="H3098" s="7">
        <v>156</v>
      </c>
      <c r="I3098" s="8">
        <v>0.01</v>
      </c>
      <c r="J3098" s="7">
        <v>5546.4</v>
      </c>
      <c r="K3098" s="7">
        <v>89.97</v>
      </c>
      <c r="L3098" s="7">
        <v>2879.04</v>
      </c>
      <c r="M3098" s="7">
        <v>324.82</v>
      </c>
    </row>
    <row r="3099" spans="2:13" x14ac:dyDescent="0.3">
      <c r="B3099" s="5">
        <v>45597</v>
      </c>
      <c r="C3099" s="4" t="s">
        <v>43</v>
      </c>
      <c r="D3099" s="4" t="s">
        <v>42</v>
      </c>
      <c r="E3099" s="4" t="s">
        <v>22</v>
      </c>
      <c r="F3099" s="4" t="s">
        <v>18</v>
      </c>
      <c r="G3099" s="6">
        <v>12</v>
      </c>
      <c r="H3099" s="7">
        <v>156</v>
      </c>
      <c r="I3099" s="8">
        <v>0</v>
      </c>
      <c r="J3099" s="7">
        <v>2094.52</v>
      </c>
      <c r="K3099" s="7">
        <v>89.52</v>
      </c>
      <c r="L3099" s="7">
        <v>1074.24</v>
      </c>
      <c r="M3099" s="7">
        <v>139.09</v>
      </c>
    </row>
    <row r="3100" spans="2:13" x14ac:dyDescent="0.3">
      <c r="B3100" s="5">
        <v>45597</v>
      </c>
      <c r="C3100" s="4" t="s">
        <v>43</v>
      </c>
      <c r="D3100" s="4" t="s">
        <v>42</v>
      </c>
      <c r="E3100" s="4" t="s">
        <v>22</v>
      </c>
      <c r="F3100" s="4" t="s">
        <v>19</v>
      </c>
      <c r="G3100" s="6">
        <v>12</v>
      </c>
      <c r="H3100" s="7">
        <v>156</v>
      </c>
      <c r="I3100" s="8">
        <v>0.01</v>
      </c>
      <c r="J3100" s="7">
        <v>2092.42</v>
      </c>
      <c r="K3100" s="7">
        <v>89.79</v>
      </c>
      <c r="L3100" s="7">
        <v>1077.48</v>
      </c>
      <c r="M3100" s="7">
        <v>152.37</v>
      </c>
    </row>
    <row r="3101" spans="2:13" x14ac:dyDescent="0.3">
      <c r="B3101" s="5">
        <v>45597</v>
      </c>
      <c r="C3101" s="4" t="s">
        <v>44</v>
      </c>
      <c r="D3101" s="4" t="s">
        <v>42</v>
      </c>
      <c r="E3101" s="4" t="s">
        <v>16</v>
      </c>
      <c r="F3101" s="4" t="s">
        <v>17</v>
      </c>
      <c r="G3101" s="6">
        <v>95</v>
      </c>
      <c r="H3101" s="7">
        <v>204</v>
      </c>
      <c r="I3101" s="8">
        <v>0</v>
      </c>
      <c r="J3101" s="7">
        <v>19341.18</v>
      </c>
      <c r="K3101" s="7">
        <v>120.6</v>
      </c>
      <c r="L3101" s="7">
        <v>11457</v>
      </c>
      <c r="M3101" s="7">
        <v>149.72</v>
      </c>
    </row>
    <row r="3102" spans="2:13" x14ac:dyDescent="0.3">
      <c r="B3102" s="5">
        <v>45597</v>
      </c>
      <c r="C3102" s="4" t="s">
        <v>44</v>
      </c>
      <c r="D3102" s="4" t="s">
        <v>42</v>
      </c>
      <c r="E3102" s="4" t="s">
        <v>16</v>
      </c>
      <c r="F3102" s="4" t="s">
        <v>18</v>
      </c>
      <c r="G3102" s="6">
        <v>33</v>
      </c>
      <c r="H3102" s="7">
        <v>204</v>
      </c>
      <c r="I3102" s="8">
        <v>0</v>
      </c>
      <c r="J3102" s="7">
        <v>6752.2</v>
      </c>
      <c r="K3102" s="7">
        <v>120.36</v>
      </c>
      <c r="L3102" s="7">
        <v>3971.88</v>
      </c>
      <c r="M3102" s="7">
        <v>114.33</v>
      </c>
    </row>
    <row r="3103" spans="2:13" x14ac:dyDescent="0.3">
      <c r="B3103" s="5">
        <v>45597</v>
      </c>
      <c r="C3103" s="4" t="s">
        <v>44</v>
      </c>
      <c r="D3103" s="4" t="s">
        <v>42</v>
      </c>
      <c r="E3103" s="4" t="s">
        <v>16</v>
      </c>
      <c r="F3103" s="4" t="s">
        <v>19</v>
      </c>
      <c r="G3103" s="6">
        <v>33</v>
      </c>
      <c r="H3103" s="7">
        <v>204</v>
      </c>
      <c r="I3103" s="8">
        <v>0.01</v>
      </c>
      <c r="J3103" s="7">
        <v>6650.91</v>
      </c>
      <c r="K3103" s="7">
        <v>120.12</v>
      </c>
      <c r="L3103" s="7">
        <v>3963.96</v>
      </c>
      <c r="M3103" s="7">
        <v>131.15</v>
      </c>
    </row>
    <row r="3104" spans="2:13" x14ac:dyDescent="0.3">
      <c r="B3104" s="5">
        <v>45597</v>
      </c>
      <c r="C3104" s="4" t="s">
        <v>44</v>
      </c>
      <c r="D3104" s="4" t="s">
        <v>42</v>
      </c>
      <c r="E3104" s="4" t="s">
        <v>20</v>
      </c>
      <c r="F3104" s="4" t="s">
        <v>17</v>
      </c>
      <c r="G3104" s="6">
        <v>64</v>
      </c>
      <c r="H3104" s="7">
        <v>204</v>
      </c>
      <c r="I3104" s="8">
        <v>0.04</v>
      </c>
      <c r="J3104" s="7">
        <v>11008.07</v>
      </c>
      <c r="K3104" s="7">
        <v>120.36</v>
      </c>
      <c r="L3104" s="7">
        <v>7703.04</v>
      </c>
      <c r="M3104" s="7">
        <v>101.58</v>
      </c>
    </row>
    <row r="3105" spans="2:13" x14ac:dyDescent="0.3">
      <c r="B3105" s="5">
        <v>45597</v>
      </c>
      <c r="C3105" s="4" t="s">
        <v>44</v>
      </c>
      <c r="D3105" s="4" t="s">
        <v>42</v>
      </c>
      <c r="E3105" s="4" t="s">
        <v>20</v>
      </c>
      <c r="F3105" s="4" t="s">
        <v>18</v>
      </c>
      <c r="G3105" s="6">
        <v>24</v>
      </c>
      <c r="H3105" s="7">
        <v>204</v>
      </c>
      <c r="I3105" s="8">
        <v>0.04</v>
      </c>
      <c r="J3105" s="7">
        <v>4153.53</v>
      </c>
      <c r="K3105" s="7">
        <v>120.12</v>
      </c>
      <c r="L3105" s="7">
        <v>2882.88</v>
      </c>
      <c r="M3105" s="7">
        <v>79.97</v>
      </c>
    </row>
    <row r="3106" spans="2:13" x14ac:dyDescent="0.3">
      <c r="B3106" s="5">
        <v>45597</v>
      </c>
      <c r="C3106" s="4" t="s">
        <v>44</v>
      </c>
      <c r="D3106" s="4" t="s">
        <v>42</v>
      </c>
      <c r="E3106" s="4" t="s">
        <v>20</v>
      </c>
      <c r="F3106" s="4" t="s">
        <v>19</v>
      </c>
      <c r="G3106" s="6">
        <v>22</v>
      </c>
      <c r="H3106" s="7">
        <v>204</v>
      </c>
      <c r="I3106" s="8">
        <v>0.03</v>
      </c>
      <c r="J3106" s="7">
        <v>3819.11</v>
      </c>
      <c r="K3106" s="7">
        <v>120.36</v>
      </c>
      <c r="L3106" s="7">
        <v>2647.92</v>
      </c>
      <c r="M3106" s="7">
        <v>83.91</v>
      </c>
    </row>
    <row r="3107" spans="2:13" x14ac:dyDescent="0.3">
      <c r="B3107" s="5">
        <v>45597</v>
      </c>
      <c r="C3107" s="4" t="s">
        <v>44</v>
      </c>
      <c r="D3107" s="4" t="s">
        <v>42</v>
      </c>
      <c r="E3107" s="4" t="s">
        <v>21</v>
      </c>
      <c r="F3107" s="4" t="s">
        <v>17</v>
      </c>
      <c r="G3107" s="6">
        <v>39</v>
      </c>
      <c r="H3107" s="7">
        <v>204</v>
      </c>
      <c r="I3107" s="8">
        <v>0</v>
      </c>
      <c r="J3107" s="7">
        <v>7558.2</v>
      </c>
      <c r="K3107" s="7">
        <v>120.36</v>
      </c>
      <c r="L3107" s="7">
        <v>4694.04</v>
      </c>
      <c r="M3107" s="7">
        <v>62.77</v>
      </c>
    </row>
    <row r="3108" spans="2:13" x14ac:dyDescent="0.3">
      <c r="B3108" s="5">
        <v>45597</v>
      </c>
      <c r="C3108" s="4" t="s">
        <v>44</v>
      </c>
      <c r="D3108" s="4" t="s">
        <v>42</v>
      </c>
      <c r="E3108" s="4" t="s">
        <v>21</v>
      </c>
      <c r="F3108" s="4" t="s">
        <v>18</v>
      </c>
      <c r="G3108" s="6">
        <v>13</v>
      </c>
      <c r="H3108" s="7">
        <v>204</v>
      </c>
      <c r="I3108" s="8">
        <v>0.01</v>
      </c>
      <c r="J3108" s="7">
        <v>2494.21</v>
      </c>
      <c r="K3108" s="7">
        <v>120.36</v>
      </c>
      <c r="L3108" s="7">
        <v>1564.68</v>
      </c>
      <c r="M3108" s="7">
        <v>45.17</v>
      </c>
    </row>
    <row r="3109" spans="2:13" x14ac:dyDescent="0.3">
      <c r="B3109" s="5">
        <v>45597</v>
      </c>
      <c r="C3109" s="4" t="s">
        <v>44</v>
      </c>
      <c r="D3109" s="4" t="s">
        <v>42</v>
      </c>
      <c r="E3109" s="4" t="s">
        <v>21</v>
      </c>
      <c r="F3109" s="4" t="s">
        <v>19</v>
      </c>
      <c r="G3109" s="6">
        <v>14</v>
      </c>
      <c r="H3109" s="7">
        <v>204</v>
      </c>
      <c r="I3109" s="8">
        <v>0</v>
      </c>
      <c r="J3109" s="7">
        <v>2705.06</v>
      </c>
      <c r="K3109" s="7">
        <v>120.72</v>
      </c>
      <c r="L3109" s="7">
        <v>1690.08</v>
      </c>
      <c r="M3109" s="7">
        <v>54.76</v>
      </c>
    </row>
    <row r="3110" spans="2:13" x14ac:dyDescent="0.3">
      <c r="B3110" s="5">
        <v>45597</v>
      </c>
      <c r="C3110" s="4" t="s">
        <v>44</v>
      </c>
      <c r="D3110" s="4" t="s">
        <v>42</v>
      </c>
      <c r="E3110" s="4" t="s">
        <v>22</v>
      </c>
      <c r="F3110" s="4" t="s">
        <v>17</v>
      </c>
      <c r="G3110" s="6">
        <v>18</v>
      </c>
      <c r="H3110" s="7">
        <v>204</v>
      </c>
      <c r="I3110" s="8">
        <v>0</v>
      </c>
      <c r="J3110" s="7">
        <v>4104.3999999999996</v>
      </c>
      <c r="K3110" s="7">
        <v>120.72</v>
      </c>
      <c r="L3110" s="7">
        <v>2172.96</v>
      </c>
      <c r="M3110" s="7">
        <v>177.25</v>
      </c>
    </row>
    <row r="3111" spans="2:13" x14ac:dyDescent="0.3">
      <c r="B3111" s="5">
        <v>45597</v>
      </c>
      <c r="C3111" s="4" t="s">
        <v>44</v>
      </c>
      <c r="D3111" s="4" t="s">
        <v>42</v>
      </c>
      <c r="E3111" s="4" t="s">
        <v>22</v>
      </c>
      <c r="F3111" s="4" t="s">
        <v>18</v>
      </c>
      <c r="G3111" s="6">
        <v>6</v>
      </c>
      <c r="H3111" s="7">
        <v>204</v>
      </c>
      <c r="I3111" s="8">
        <v>0.01</v>
      </c>
      <c r="J3111" s="7">
        <v>1354.47</v>
      </c>
      <c r="K3111" s="7">
        <v>120.12</v>
      </c>
      <c r="L3111" s="7">
        <v>720.72</v>
      </c>
      <c r="M3111" s="7">
        <v>69.760000000000005</v>
      </c>
    </row>
    <row r="3112" spans="2:13" x14ac:dyDescent="0.3">
      <c r="B3112" s="5">
        <v>45597</v>
      </c>
      <c r="C3112" s="4" t="s">
        <v>44</v>
      </c>
      <c r="D3112" s="4" t="s">
        <v>42</v>
      </c>
      <c r="E3112" s="4" t="s">
        <v>22</v>
      </c>
      <c r="F3112" s="4" t="s">
        <v>19</v>
      </c>
      <c r="G3112" s="6">
        <v>6</v>
      </c>
      <c r="H3112" s="7">
        <v>204</v>
      </c>
      <c r="I3112" s="8">
        <v>0</v>
      </c>
      <c r="J3112" s="7">
        <v>1359.93</v>
      </c>
      <c r="K3112" s="7">
        <v>120.24</v>
      </c>
      <c r="L3112" s="7">
        <v>721.44</v>
      </c>
      <c r="M3112" s="7">
        <v>75</v>
      </c>
    </row>
    <row r="3113" spans="2:13" x14ac:dyDescent="0.3">
      <c r="B3113" s="5">
        <v>45597</v>
      </c>
      <c r="C3113" s="4" t="s">
        <v>45</v>
      </c>
      <c r="D3113" s="4" t="s">
        <v>42</v>
      </c>
      <c r="E3113" s="4" t="s">
        <v>16</v>
      </c>
      <c r="F3113" s="4" t="s">
        <v>17</v>
      </c>
      <c r="G3113" s="6">
        <v>165</v>
      </c>
      <c r="H3113" s="7">
        <v>96</v>
      </c>
      <c r="I3113" s="8">
        <v>0.01</v>
      </c>
      <c r="J3113" s="7">
        <v>15571.54</v>
      </c>
      <c r="K3113" s="7">
        <v>54.77</v>
      </c>
      <c r="L3113" s="7">
        <v>9037.0499999999993</v>
      </c>
      <c r="M3113" s="7">
        <v>267.43</v>
      </c>
    </row>
    <row r="3114" spans="2:13" x14ac:dyDescent="0.3">
      <c r="B3114" s="5">
        <v>45597</v>
      </c>
      <c r="C3114" s="4" t="s">
        <v>45</v>
      </c>
      <c r="D3114" s="4" t="s">
        <v>42</v>
      </c>
      <c r="E3114" s="4" t="s">
        <v>16</v>
      </c>
      <c r="F3114" s="4" t="s">
        <v>18</v>
      </c>
      <c r="G3114" s="6">
        <v>57</v>
      </c>
      <c r="H3114" s="7">
        <v>96</v>
      </c>
      <c r="I3114" s="8">
        <v>0.01</v>
      </c>
      <c r="J3114" s="7">
        <v>5433.53</v>
      </c>
      <c r="K3114" s="7">
        <v>54.61</v>
      </c>
      <c r="L3114" s="7">
        <v>3112.77</v>
      </c>
      <c r="M3114" s="7">
        <v>192.44</v>
      </c>
    </row>
    <row r="3115" spans="2:13" x14ac:dyDescent="0.3">
      <c r="B3115" s="5">
        <v>45597</v>
      </c>
      <c r="C3115" s="4" t="s">
        <v>45</v>
      </c>
      <c r="D3115" s="4" t="s">
        <v>42</v>
      </c>
      <c r="E3115" s="4" t="s">
        <v>16</v>
      </c>
      <c r="F3115" s="4" t="s">
        <v>19</v>
      </c>
      <c r="G3115" s="6">
        <v>61</v>
      </c>
      <c r="H3115" s="7">
        <v>96</v>
      </c>
      <c r="I3115" s="8">
        <v>0.01</v>
      </c>
      <c r="J3115" s="7">
        <v>5797.21</v>
      </c>
      <c r="K3115" s="7">
        <v>54.56</v>
      </c>
      <c r="L3115" s="7">
        <v>3328.16</v>
      </c>
      <c r="M3115" s="7">
        <v>237.66</v>
      </c>
    </row>
    <row r="3116" spans="2:13" x14ac:dyDescent="0.3">
      <c r="B3116" s="5">
        <v>45597</v>
      </c>
      <c r="C3116" s="4" t="s">
        <v>45</v>
      </c>
      <c r="D3116" s="4" t="s">
        <v>42</v>
      </c>
      <c r="E3116" s="4" t="s">
        <v>20</v>
      </c>
      <c r="F3116" s="4" t="s">
        <v>17</v>
      </c>
      <c r="G3116" s="6">
        <v>115</v>
      </c>
      <c r="H3116" s="7">
        <v>96</v>
      </c>
      <c r="I3116" s="8">
        <v>0</v>
      </c>
      <c r="J3116" s="7">
        <v>9705.4699999999993</v>
      </c>
      <c r="K3116" s="7">
        <v>54.77</v>
      </c>
      <c r="L3116" s="7">
        <v>6298.55</v>
      </c>
      <c r="M3116" s="7">
        <v>188.23</v>
      </c>
    </row>
    <row r="3117" spans="2:13" x14ac:dyDescent="0.3">
      <c r="B3117" s="5">
        <v>45597</v>
      </c>
      <c r="C3117" s="4" t="s">
        <v>45</v>
      </c>
      <c r="D3117" s="4" t="s">
        <v>42</v>
      </c>
      <c r="E3117" s="4" t="s">
        <v>20</v>
      </c>
      <c r="F3117" s="4" t="s">
        <v>18</v>
      </c>
      <c r="G3117" s="6">
        <v>42</v>
      </c>
      <c r="H3117" s="7">
        <v>96</v>
      </c>
      <c r="I3117" s="8">
        <v>0.02</v>
      </c>
      <c r="J3117" s="7">
        <v>3484.29</v>
      </c>
      <c r="K3117" s="7">
        <v>54.61</v>
      </c>
      <c r="L3117" s="7">
        <v>2293.62</v>
      </c>
      <c r="M3117" s="7">
        <v>143.51</v>
      </c>
    </row>
    <row r="3118" spans="2:13" x14ac:dyDescent="0.3">
      <c r="B3118" s="5">
        <v>45597</v>
      </c>
      <c r="C3118" s="4" t="s">
        <v>45</v>
      </c>
      <c r="D3118" s="4" t="s">
        <v>42</v>
      </c>
      <c r="E3118" s="4" t="s">
        <v>20</v>
      </c>
      <c r="F3118" s="4" t="s">
        <v>19</v>
      </c>
      <c r="G3118" s="6">
        <v>39</v>
      </c>
      <c r="H3118" s="7">
        <v>96</v>
      </c>
      <c r="I3118" s="8">
        <v>0.02</v>
      </c>
      <c r="J3118" s="7">
        <v>3248.49</v>
      </c>
      <c r="K3118" s="7">
        <v>54.83</v>
      </c>
      <c r="L3118" s="7">
        <v>2138.37</v>
      </c>
      <c r="M3118" s="7">
        <v>152.86000000000001</v>
      </c>
    </row>
    <row r="3119" spans="2:13" x14ac:dyDescent="0.3">
      <c r="B3119" s="5">
        <v>45597</v>
      </c>
      <c r="C3119" s="4" t="s">
        <v>45</v>
      </c>
      <c r="D3119" s="4" t="s">
        <v>42</v>
      </c>
      <c r="E3119" s="4" t="s">
        <v>21</v>
      </c>
      <c r="F3119" s="4" t="s">
        <v>17</v>
      </c>
      <c r="G3119" s="6">
        <v>66</v>
      </c>
      <c r="H3119" s="7">
        <v>96</v>
      </c>
      <c r="I3119" s="8">
        <v>0.01</v>
      </c>
      <c r="J3119" s="7">
        <v>5905.2</v>
      </c>
      <c r="K3119" s="7">
        <v>54.61</v>
      </c>
      <c r="L3119" s="7">
        <v>3604.26</v>
      </c>
      <c r="M3119" s="7">
        <v>107.29</v>
      </c>
    </row>
    <row r="3120" spans="2:13" x14ac:dyDescent="0.3">
      <c r="B3120" s="5">
        <v>45597</v>
      </c>
      <c r="C3120" s="4" t="s">
        <v>45</v>
      </c>
      <c r="D3120" s="4" t="s">
        <v>42</v>
      </c>
      <c r="E3120" s="4" t="s">
        <v>21</v>
      </c>
      <c r="F3120" s="4" t="s">
        <v>18</v>
      </c>
      <c r="G3120" s="6">
        <v>24</v>
      </c>
      <c r="H3120" s="7">
        <v>96</v>
      </c>
      <c r="I3120" s="8">
        <v>0</v>
      </c>
      <c r="J3120" s="7">
        <v>2193.16</v>
      </c>
      <c r="K3120" s="7">
        <v>54.72</v>
      </c>
      <c r="L3120" s="7">
        <v>1313.28</v>
      </c>
      <c r="M3120" s="7">
        <v>79.150000000000006</v>
      </c>
    </row>
    <row r="3121" spans="2:13" x14ac:dyDescent="0.3">
      <c r="B3121" s="5">
        <v>45597</v>
      </c>
      <c r="C3121" s="4" t="s">
        <v>45</v>
      </c>
      <c r="D3121" s="4" t="s">
        <v>42</v>
      </c>
      <c r="E3121" s="4" t="s">
        <v>21</v>
      </c>
      <c r="F3121" s="4" t="s">
        <v>19</v>
      </c>
      <c r="G3121" s="6">
        <v>24</v>
      </c>
      <c r="H3121" s="7">
        <v>96</v>
      </c>
      <c r="I3121" s="8">
        <v>0.01</v>
      </c>
      <c r="J3121" s="7">
        <v>2177.8000000000002</v>
      </c>
      <c r="K3121" s="7">
        <v>54.67</v>
      </c>
      <c r="L3121" s="7">
        <v>1312.08</v>
      </c>
      <c r="M3121" s="7">
        <v>92.1</v>
      </c>
    </row>
    <row r="3122" spans="2:13" x14ac:dyDescent="0.3">
      <c r="B3122" s="5">
        <v>45597</v>
      </c>
      <c r="C3122" s="4" t="s">
        <v>45</v>
      </c>
      <c r="D3122" s="4" t="s">
        <v>42</v>
      </c>
      <c r="E3122" s="4" t="s">
        <v>22</v>
      </c>
      <c r="F3122" s="4" t="s">
        <v>17</v>
      </c>
      <c r="G3122" s="6">
        <v>29</v>
      </c>
      <c r="H3122" s="7">
        <v>96</v>
      </c>
      <c r="I3122" s="8">
        <v>0</v>
      </c>
      <c r="J3122" s="7">
        <v>3121.2</v>
      </c>
      <c r="K3122" s="7">
        <v>54.88</v>
      </c>
      <c r="L3122" s="7">
        <v>1591.52</v>
      </c>
      <c r="M3122" s="7">
        <v>300.52</v>
      </c>
    </row>
    <row r="3123" spans="2:13" x14ac:dyDescent="0.3">
      <c r="B3123" s="5">
        <v>45597</v>
      </c>
      <c r="C3123" s="4" t="s">
        <v>45</v>
      </c>
      <c r="D3123" s="4" t="s">
        <v>42</v>
      </c>
      <c r="E3123" s="4" t="s">
        <v>22</v>
      </c>
      <c r="F3123" s="4" t="s">
        <v>18</v>
      </c>
      <c r="G3123" s="6">
        <v>11</v>
      </c>
      <c r="H3123" s="7">
        <v>96</v>
      </c>
      <c r="I3123" s="8">
        <v>0.01</v>
      </c>
      <c r="J3123" s="7">
        <v>1165.03</v>
      </c>
      <c r="K3123" s="7">
        <v>54.88</v>
      </c>
      <c r="L3123" s="7">
        <v>603.67999999999995</v>
      </c>
      <c r="M3123" s="7">
        <v>127.37</v>
      </c>
    </row>
    <row r="3124" spans="2:13" x14ac:dyDescent="0.3">
      <c r="B3124" s="5">
        <v>45597</v>
      </c>
      <c r="C3124" s="4" t="s">
        <v>45</v>
      </c>
      <c r="D3124" s="4" t="s">
        <v>42</v>
      </c>
      <c r="E3124" s="4" t="s">
        <v>22</v>
      </c>
      <c r="F3124" s="4" t="s">
        <v>19</v>
      </c>
      <c r="G3124" s="6">
        <v>11</v>
      </c>
      <c r="H3124" s="7">
        <v>96</v>
      </c>
      <c r="I3124" s="8">
        <v>0.01</v>
      </c>
      <c r="J3124" s="7">
        <v>1170.83</v>
      </c>
      <c r="K3124" s="7">
        <v>54.77</v>
      </c>
      <c r="L3124" s="7">
        <v>602.47</v>
      </c>
      <c r="M3124" s="7">
        <v>138.16999999999999</v>
      </c>
    </row>
    <row r="3125" spans="2:13" x14ac:dyDescent="0.3">
      <c r="B3125" s="5">
        <v>45597</v>
      </c>
      <c r="C3125" s="4" t="s">
        <v>46</v>
      </c>
      <c r="D3125" s="4" t="s">
        <v>47</v>
      </c>
      <c r="E3125" s="4" t="s">
        <v>16</v>
      </c>
      <c r="F3125" s="4" t="s">
        <v>17</v>
      </c>
      <c r="G3125" s="6">
        <v>252</v>
      </c>
      <c r="H3125" s="7">
        <v>142</v>
      </c>
      <c r="I3125" s="8">
        <v>0.01</v>
      </c>
      <c r="J3125" s="7">
        <v>35604.58</v>
      </c>
      <c r="K3125" s="7">
        <v>88.22</v>
      </c>
      <c r="L3125" s="7">
        <v>22231.439999999999</v>
      </c>
      <c r="M3125" s="7">
        <v>400.38</v>
      </c>
    </row>
    <row r="3126" spans="2:13" x14ac:dyDescent="0.3">
      <c r="B3126" s="5">
        <v>45597</v>
      </c>
      <c r="C3126" s="4" t="s">
        <v>46</v>
      </c>
      <c r="D3126" s="4" t="s">
        <v>47</v>
      </c>
      <c r="E3126" s="4" t="s">
        <v>16</v>
      </c>
      <c r="F3126" s="4" t="s">
        <v>18</v>
      </c>
      <c r="G3126" s="6">
        <v>91</v>
      </c>
      <c r="H3126" s="7">
        <v>142</v>
      </c>
      <c r="I3126" s="8">
        <v>0</v>
      </c>
      <c r="J3126" s="7">
        <v>12870.36</v>
      </c>
      <c r="K3126" s="7">
        <v>88.3</v>
      </c>
      <c r="L3126" s="7">
        <v>8035.3</v>
      </c>
      <c r="M3126" s="7">
        <v>314.97000000000003</v>
      </c>
    </row>
    <row r="3127" spans="2:13" x14ac:dyDescent="0.3">
      <c r="B3127" s="5">
        <v>45597</v>
      </c>
      <c r="C3127" s="4" t="s">
        <v>46</v>
      </c>
      <c r="D3127" s="4" t="s">
        <v>47</v>
      </c>
      <c r="E3127" s="4" t="s">
        <v>16</v>
      </c>
      <c r="F3127" s="4" t="s">
        <v>19</v>
      </c>
      <c r="G3127" s="6">
        <v>90</v>
      </c>
      <c r="H3127" s="7">
        <v>142</v>
      </c>
      <c r="I3127" s="8">
        <v>0.01</v>
      </c>
      <c r="J3127" s="7">
        <v>12651.89</v>
      </c>
      <c r="K3127" s="7">
        <v>87.78</v>
      </c>
      <c r="L3127" s="7">
        <v>7900.2</v>
      </c>
      <c r="M3127" s="7">
        <v>354.86</v>
      </c>
    </row>
    <row r="3128" spans="2:13" x14ac:dyDescent="0.3">
      <c r="B3128" s="5">
        <v>45597</v>
      </c>
      <c r="C3128" s="4" t="s">
        <v>46</v>
      </c>
      <c r="D3128" s="4" t="s">
        <v>47</v>
      </c>
      <c r="E3128" s="4" t="s">
        <v>20</v>
      </c>
      <c r="F3128" s="4" t="s">
        <v>17</v>
      </c>
      <c r="G3128" s="6">
        <v>173</v>
      </c>
      <c r="H3128" s="7">
        <v>142</v>
      </c>
      <c r="I3128" s="8">
        <v>0.04</v>
      </c>
      <c r="J3128" s="7">
        <v>20798.86</v>
      </c>
      <c r="K3128" s="7">
        <v>88.3</v>
      </c>
      <c r="L3128" s="7">
        <v>15275.9</v>
      </c>
      <c r="M3128" s="7">
        <v>274.58999999999997</v>
      </c>
    </row>
    <row r="3129" spans="2:13" x14ac:dyDescent="0.3">
      <c r="B3129" s="5">
        <v>45597</v>
      </c>
      <c r="C3129" s="4" t="s">
        <v>46</v>
      </c>
      <c r="D3129" s="4" t="s">
        <v>47</v>
      </c>
      <c r="E3129" s="4" t="s">
        <v>20</v>
      </c>
      <c r="F3129" s="4" t="s">
        <v>18</v>
      </c>
      <c r="G3129" s="6">
        <v>63</v>
      </c>
      <c r="H3129" s="7">
        <v>142</v>
      </c>
      <c r="I3129" s="8">
        <v>0.02</v>
      </c>
      <c r="J3129" s="7">
        <v>7738.65</v>
      </c>
      <c r="K3129" s="7">
        <v>87.86</v>
      </c>
      <c r="L3129" s="7">
        <v>5535.18</v>
      </c>
      <c r="M3129" s="7">
        <v>211.42</v>
      </c>
    </row>
    <row r="3130" spans="2:13" x14ac:dyDescent="0.3">
      <c r="B3130" s="5">
        <v>45597</v>
      </c>
      <c r="C3130" s="4" t="s">
        <v>46</v>
      </c>
      <c r="D3130" s="4" t="s">
        <v>47</v>
      </c>
      <c r="E3130" s="4" t="s">
        <v>20</v>
      </c>
      <c r="F3130" s="4" t="s">
        <v>19</v>
      </c>
      <c r="G3130" s="6">
        <v>60</v>
      </c>
      <c r="H3130" s="7">
        <v>142</v>
      </c>
      <c r="I3130" s="8">
        <v>0.01</v>
      </c>
      <c r="J3130" s="7">
        <v>7467.52</v>
      </c>
      <c r="K3130" s="7">
        <v>87.86</v>
      </c>
      <c r="L3130" s="7">
        <v>5271.6</v>
      </c>
      <c r="M3130" s="7">
        <v>229.79</v>
      </c>
    </row>
    <row r="3131" spans="2:13" x14ac:dyDescent="0.3">
      <c r="B3131" s="5">
        <v>45597</v>
      </c>
      <c r="C3131" s="4" t="s">
        <v>46</v>
      </c>
      <c r="D3131" s="4" t="s">
        <v>47</v>
      </c>
      <c r="E3131" s="4" t="s">
        <v>21</v>
      </c>
      <c r="F3131" s="4" t="s">
        <v>17</v>
      </c>
      <c r="G3131" s="6">
        <v>104</v>
      </c>
      <c r="H3131" s="7">
        <v>142</v>
      </c>
      <c r="I3131" s="8">
        <v>0.01</v>
      </c>
      <c r="J3131" s="7">
        <v>13889.15</v>
      </c>
      <c r="K3131" s="7">
        <v>88.04</v>
      </c>
      <c r="L3131" s="7">
        <v>9156.16</v>
      </c>
      <c r="M3131" s="7">
        <v>161.74</v>
      </c>
    </row>
    <row r="3132" spans="2:13" x14ac:dyDescent="0.3">
      <c r="B3132" s="5">
        <v>45597</v>
      </c>
      <c r="C3132" s="4" t="s">
        <v>46</v>
      </c>
      <c r="D3132" s="4" t="s">
        <v>47</v>
      </c>
      <c r="E3132" s="4" t="s">
        <v>21</v>
      </c>
      <c r="F3132" s="4" t="s">
        <v>18</v>
      </c>
      <c r="G3132" s="6">
        <v>35</v>
      </c>
      <c r="H3132" s="7">
        <v>142</v>
      </c>
      <c r="I3132" s="8">
        <v>0</v>
      </c>
      <c r="J3132" s="7">
        <v>4707.34</v>
      </c>
      <c r="K3132" s="7">
        <v>87.95</v>
      </c>
      <c r="L3132" s="7">
        <v>3078.25</v>
      </c>
      <c r="M3132" s="7">
        <v>119.71</v>
      </c>
    </row>
    <row r="3133" spans="2:13" x14ac:dyDescent="0.3">
      <c r="B3133" s="5">
        <v>45597</v>
      </c>
      <c r="C3133" s="4" t="s">
        <v>46</v>
      </c>
      <c r="D3133" s="4" t="s">
        <v>47</v>
      </c>
      <c r="E3133" s="4" t="s">
        <v>21</v>
      </c>
      <c r="F3133" s="4" t="s">
        <v>19</v>
      </c>
      <c r="G3133" s="6">
        <v>38</v>
      </c>
      <c r="H3133" s="7">
        <v>142</v>
      </c>
      <c r="I3133" s="8">
        <v>0.01</v>
      </c>
      <c r="J3133" s="7">
        <v>5054.3599999999997</v>
      </c>
      <c r="K3133" s="7">
        <v>87.95</v>
      </c>
      <c r="L3133" s="7">
        <v>3342.1</v>
      </c>
      <c r="M3133" s="7">
        <v>143.9</v>
      </c>
    </row>
    <row r="3134" spans="2:13" x14ac:dyDescent="0.3">
      <c r="B3134" s="5">
        <v>45597</v>
      </c>
      <c r="C3134" s="4" t="s">
        <v>46</v>
      </c>
      <c r="D3134" s="4" t="s">
        <v>47</v>
      </c>
      <c r="E3134" s="4" t="s">
        <v>22</v>
      </c>
      <c r="F3134" s="4" t="s">
        <v>17</v>
      </c>
      <c r="G3134" s="6">
        <v>45</v>
      </c>
      <c r="H3134" s="7">
        <v>142</v>
      </c>
      <c r="I3134" s="8">
        <v>0.01</v>
      </c>
      <c r="J3134" s="7">
        <v>7106.7</v>
      </c>
      <c r="K3134" s="7">
        <v>87.95</v>
      </c>
      <c r="L3134" s="7">
        <v>3957.75</v>
      </c>
      <c r="M3134" s="7">
        <v>448.14</v>
      </c>
    </row>
    <row r="3135" spans="2:13" x14ac:dyDescent="0.3">
      <c r="B3135" s="5">
        <v>45597</v>
      </c>
      <c r="C3135" s="4" t="s">
        <v>46</v>
      </c>
      <c r="D3135" s="4" t="s">
        <v>47</v>
      </c>
      <c r="E3135" s="4" t="s">
        <v>22</v>
      </c>
      <c r="F3135" s="4" t="s">
        <v>18</v>
      </c>
      <c r="G3135" s="6">
        <v>16</v>
      </c>
      <c r="H3135" s="7">
        <v>142</v>
      </c>
      <c r="I3135" s="8">
        <v>0.01</v>
      </c>
      <c r="J3135" s="7">
        <v>2534.4299999999998</v>
      </c>
      <c r="K3135" s="7">
        <v>88.3</v>
      </c>
      <c r="L3135" s="7">
        <v>1412.8</v>
      </c>
      <c r="M3135" s="7">
        <v>188.69</v>
      </c>
    </row>
    <row r="3136" spans="2:13" x14ac:dyDescent="0.3">
      <c r="B3136" s="5">
        <v>45597</v>
      </c>
      <c r="C3136" s="4" t="s">
        <v>46</v>
      </c>
      <c r="D3136" s="4" t="s">
        <v>47</v>
      </c>
      <c r="E3136" s="4" t="s">
        <v>22</v>
      </c>
      <c r="F3136" s="4" t="s">
        <v>19</v>
      </c>
      <c r="G3136" s="6">
        <v>16</v>
      </c>
      <c r="H3136" s="7">
        <v>142</v>
      </c>
      <c r="I3136" s="8">
        <v>0</v>
      </c>
      <c r="J3136" s="7">
        <v>2549.7199999999998</v>
      </c>
      <c r="K3136" s="7">
        <v>88.22</v>
      </c>
      <c r="L3136" s="7">
        <v>1411.52</v>
      </c>
      <c r="M3136" s="7">
        <v>203.36</v>
      </c>
    </row>
    <row r="3137" spans="2:13" x14ac:dyDescent="0.3">
      <c r="B3137" s="5">
        <v>45597</v>
      </c>
      <c r="C3137" s="4" t="s">
        <v>48</v>
      </c>
      <c r="D3137" s="4" t="s">
        <v>47</v>
      </c>
      <c r="E3137" s="4" t="s">
        <v>16</v>
      </c>
      <c r="F3137" s="4" t="s">
        <v>17</v>
      </c>
      <c r="G3137" s="6">
        <v>209</v>
      </c>
      <c r="H3137" s="7">
        <v>118</v>
      </c>
      <c r="I3137" s="8">
        <v>0.01</v>
      </c>
      <c r="J3137" s="7">
        <v>24317.55</v>
      </c>
      <c r="K3137" s="7">
        <v>72.569999999999993</v>
      </c>
      <c r="L3137" s="7">
        <v>15167.13</v>
      </c>
      <c r="M3137" s="7">
        <v>338.75</v>
      </c>
    </row>
    <row r="3138" spans="2:13" x14ac:dyDescent="0.3">
      <c r="B3138" s="5">
        <v>45597</v>
      </c>
      <c r="C3138" s="4" t="s">
        <v>48</v>
      </c>
      <c r="D3138" s="4" t="s">
        <v>47</v>
      </c>
      <c r="E3138" s="4" t="s">
        <v>16</v>
      </c>
      <c r="F3138" s="4" t="s">
        <v>18</v>
      </c>
      <c r="G3138" s="6">
        <v>73</v>
      </c>
      <c r="H3138" s="7">
        <v>118</v>
      </c>
      <c r="I3138" s="8">
        <v>0.01</v>
      </c>
      <c r="J3138" s="7">
        <v>8510.86</v>
      </c>
      <c r="K3138" s="7">
        <v>72.42</v>
      </c>
      <c r="L3138" s="7">
        <v>5286.66</v>
      </c>
      <c r="M3138" s="7">
        <v>241.5</v>
      </c>
    </row>
    <row r="3139" spans="2:13" x14ac:dyDescent="0.3">
      <c r="B3139" s="5">
        <v>45597</v>
      </c>
      <c r="C3139" s="4" t="s">
        <v>48</v>
      </c>
      <c r="D3139" s="4" t="s">
        <v>47</v>
      </c>
      <c r="E3139" s="4" t="s">
        <v>16</v>
      </c>
      <c r="F3139" s="4" t="s">
        <v>19</v>
      </c>
      <c r="G3139" s="6">
        <v>79</v>
      </c>
      <c r="H3139" s="7">
        <v>118</v>
      </c>
      <c r="I3139" s="8">
        <v>0</v>
      </c>
      <c r="J3139" s="7">
        <v>9266.14</v>
      </c>
      <c r="K3139" s="7">
        <v>72.42</v>
      </c>
      <c r="L3139" s="7">
        <v>5721.18</v>
      </c>
      <c r="M3139" s="7">
        <v>302.55</v>
      </c>
    </row>
    <row r="3140" spans="2:13" x14ac:dyDescent="0.3">
      <c r="B3140" s="5">
        <v>45597</v>
      </c>
      <c r="C3140" s="4" t="s">
        <v>48</v>
      </c>
      <c r="D3140" s="4" t="s">
        <v>47</v>
      </c>
      <c r="E3140" s="4" t="s">
        <v>20</v>
      </c>
      <c r="F3140" s="4" t="s">
        <v>17</v>
      </c>
      <c r="G3140" s="6">
        <v>144</v>
      </c>
      <c r="H3140" s="7">
        <v>118</v>
      </c>
      <c r="I3140" s="8">
        <v>0.02</v>
      </c>
      <c r="J3140" s="7">
        <v>14594.75</v>
      </c>
      <c r="K3140" s="7">
        <v>72.42</v>
      </c>
      <c r="L3140" s="7">
        <v>10428.48</v>
      </c>
      <c r="M3140" s="7">
        <v>233.86</v>
      </c>
    </row>
    <row r="3141" spans="2:13" x14ac:dyDescent="0.3">
      <c r="B3141" s="5">
        <v>45597</v>
      </c>
      <c r="C3141" s="4" t="s">
        <v>48</v>
      </c>
      <c r="D3141" s="4" t="s">
        <v>47</v>
      </c>
      <c r="E3141" s="4" t="s">
        <v>20</v>
      </c>
      <c r="F3141" s="4" t="s">
        <v>18</v>
      </c>
      <c r="G3141" s="6">
        <v>53</v>
      </c>
      <c r="H3141" s="7">
        <v>118</v>
      </c>
      <c r="I3141" s="8">
        <v>0.03</v>
      </c>
      <c r="J3141" s="7">
        <v>5327.58</v>
      </c>
      <c r="K3141" s="7">
        <v>72.349999999999994</v>
      </c>
      <c r="L3141" s="7">
        <v>3834.55</v>
      </c>
      <c r="M3141" s="7">
        <v>180.74</v>
      </c>
    </row>
    <row r="3142" spans="2:13" x14ac:dyDescent="0.3">
      <c r="B3142" s="5">
        <v>45597</v>
      </c>
      <c r="C3142" s="4" t="s">
        <v>48</v>
      </c>
      <c r="D3142" s="4" t="s">
        <v>47</v>
      </c>
      <c r="E3142" s="4" t="s">
        <v>20</v>
      </c>
      <c r="F3142" s="4" t="s">
        <v>19</v>
      </c>
      <c r="G3142" s="6">
        <v>53</v>
      </c>
      <c r="H3142" s="7">
        <v>118</v>
      </c>
      <c r="I3142" s="8">
        <v>0.03</v>
      </c>
      <c r="J3142" s="7">
        <v>5376.66</v>
      </c>
      <c r="K3142" s="7">
        <v>72.790000000000006</v>
      </c>
      <c r="L3142" s="7">
        <v>3857.87</v>
      </c>
      <c r="M3142" s="7">
        <v>212.9</v>
      </c>
    </row>
    <row r="3143" spans="2:13" x14ac:dyDescent="0.3">
      <c r="B3143" s="5">
        <v>45597</v>
      </c>
      <c r="C3143" s="4" t="s">
        <v>48</v>
      </c>
      <c r="D3143" s="4" t="s">
        <v>47</v>
      </c>
      <c r="E3143" s="4" t="s">
        <v>21</v>
      </c>
      <c r="F3143" s="4" t="s">
        <v>17</v>
      </c>
      <c r="G3143" s="6">
        <v>87</v>
      </c>
      <c r="H3143" s="7">
        <v>118</v>
      </c>
      <c r="I3143" s="8">
        <v>0</v>
      </c>
      <c r="J3143" s="7">
        <v>9704</v>
      </c>
      <c r="K3143" s="7">
        <v>72.569999999999993</v>
      </c>
      <c r="L3143" s="7">
        <v>6313.59</v>
      </c>
      <c r="M3143" s="7">
        <v>135.44</v>
      </c>
    </row>
    <row r="3144" spans="2:13" x14ac:dyDescent="0.3">
      <c r="B3144" s="5">
        <v>45597</v>
      </c>
      <c r="C3144" s="4" t="s">
        <v>48</v>
      </c>
      <c r="D3144" s="4" t="s">
        <v>47</v>
      </c>
      <c r="E3144" s="4" t="s">
        <v>21</v>
      </c>
      <c r="F3144" s="4" t="s">
        <v>18</v>
      </c>
      <c r="G3144" s="6">
        <v>30</v>
      </c>
      <c r="H3144" s="7">
        <v>118</v>
      </c>
      <c r="I3144" s="8">
        <v>0</v>
      </c>
      <c r="J3144" s="7">
        <v>3346.21</v>
      </c>
      <c r="K3144" s="7">
        <v>72.72</v>
      </c>
      <c r="L3144" s="7">
        <v>2181.6</v>
      </c>
      <c r="M3144" s="7">
        <v>104.96</v>
      </c>
    </row>
    <row r="3145" spans="2:13" x14ac:dyDescent="0.3">
      <c r="B3145" s="5">
        <v>45597</v>
      </c>
      <c r="C3145" s="4" t="s">
        <v>48</v>
      </c>
      <c r="D3145" s="4" t="s">
        <v>47</v>
      </c>
      <c r="E3145" s="4" t="s">
        <v>21</v>
      </c>
      <c r="F3145" s="4" t="s">
        <v>19</v>
      </c>
      <c r="G3145" s="6">
        <v>30</v>
      </c>
      <c r="H3145" s="7">
        <v>118</v>
      </c>
      <c r="I3145" s="8">
        <v>0.01</v>
      </c>
      <c r="J3145" s="7">
        <v>3346.14</v>
      </c>
      <c r="K3145" s="7">
        <v>72.64</v>
      </c>
      <c r="L3145" s="7">
        <v>2179.1999999999998</v>
      </c>
      <c r="M3145" s="7">
        <v>114.31</v>
      </c>
    </row>
    <row r="3146" spans="2:13" x14ac:dyDescent="0.3">
      <c r="B3146" s="5">
        <v>45597</v>
      </c>
      <c r="C3146" s="4" t="s">
        <v>48</v>
      </c>
      <c r="D3146" s="4" t="s">
        <v>47</v>
      </c>
      <c r="E3146" s="4" t="s">
        <v>22</v>
      </c>
      <c r="F3146" s="4" t="s">
        <v>17</v>
      </c>
      <c r="G3146" s="6">
        <v>40</v>
      </c>
      <c r="H3146" s="7">
        <v>118</v>
      </c>
      <c r="I3146" s="8">
        <v>0</v>
      </c>
      <c r="J3146" s="7">
        <v>5254.73</v>
      </c>
      <c r="K3146" s="7">
        <v>72.42</v>
      </c>
      <c r="L3146" s="7">
        <v>2896.8</v>
      </c>
      <c r="M3146" s="7">
        <v>403.6</v>
      </c>
    </row>
    <row r="3147" spans="2:13" x14ac:dyDescent="0.3">
      <c r="B3147" s="5">
        <v>45597</v>
      </c>
      <c r="C3147" s="4" t="s">
        <v>48</v>
      </c>
      <c r="D3147" s="4" t="s">
        <v>47</v>
      </c>
      <c r="E3147" s="4" t="s">
        <v>22</v>
      </c>
      <c r="F3147" s="4" t="s">
        <v>18</v>
      </c>
      <c r="G3147" s="6">
        <v>14</v>
      </c>
      <c r="H3147" s="7">
        <v>118</v>
      </c>
      <c r="I3147" s="8">
        <v>0.01</v>
      </c>
      <c r="J3147" s="7">
        <v>1828.06</v>
      </c>
      <c r="K3147" s="7">
        <v>72.42</v>
      </c>
      <c r="L3147" s="7">
        <v>1013.88</v>
      </c>
      <c r="M3147" s="7">
        <v>164.1</v>
      </c>
    </row>
    <row r="3148" spans="2:13" x14ac:dyDescent="0.3">
      <c r="B3148" s="5">
        <v>45597</v>
      </c>
      <c r="C3148" s="4" t="s">
        <v>48</v>
      </c>
      <c r="D3148" s="4" t="s">
        <v>47</v>
      </c>
      <c r="E3148" s="4" t="s">
        <v>22</v>
      </c>
      <c r="F3148" s="4" t="s">
        <v>19</v>
      </c>
      <c r="G3148" s="6">
        <v>13</v>
      </c>
      <c r="H3148" s="7">
        <v>118</v>
      </c>
      <c r="I3148" s="8">
        <v>0</v>
      </c>
      <c r="J3148" s="7">
        <v>1718.05</v>
      </c>
      <c r="K3148" s="7">
        <v>72.5</v>
      </c>
      <c r="L3148" s="7">
        <v>942.5</v>
      </c>
      <c r="M3148" s="7">
        <v>160.72</v>
      </c>
    </row>
    <row r="3149" spans="2:13" x14ac:dyDescent="0.3">
      <c r="B3149" s="5">
        <v>45597</v>
      </c>
      <c r="C3149" s="4" t="s">
        <v>49</v>
      </c>
      <c r="D3149" s="4" t="s">
        <v>47</v>
      </c>
      <c r="E3149" s="4" t="s">
        <v>16</v>
      </c>
      <c r="F3149" s="4" t="s">
        <v>17</v>
      </c>
      <c r="G3149" s="6">
        <v>114</v>
      </c>
      <c r="H3149" s="7">
        <v>236</v>
      </c>
      <c r="I3149" s="8">
        <v>0.01</v>
      </c>
      <c r="J3149" s="7">
        <v>26688.959999999999</v>
      </c>
      <c r="K3149" s="7">
        <v>148.38</v>
      </c>
      <c r="L3149" s="7">
        <v>16915.32</v>
      </c>
      <c r="M3149" s="7">
        <v>185.87</v>
      </c>
    </row>
    <row r="3150" spans="2:13" x14ac:dyDescent="0.3">
      <c r="B3150" s="5">
        <v>45597</v>
      </c>
      <c r="C3150" s="4" t="s">
        <v>49</v>
      </c>
      <c r="D3150" s="4" t="s">
        <v>47</v>
      </c>
      <c r="E3150" s="4" t="s">
        <v>16</v>
      </c>
      <c r="F3150" s="4" t="s">
        <v>18</v>
      </c>
      <c r="G3150" s="6">
        <v>40</v>
      </c>
      <c r="H3150" s="7">
        <v>236</v>
      </c>
      <c r="I3150" s="8">
        <v>0</v>
      </c>
      <c r="J3150" s="7">
        <v>9421.1200000000008</v>
      </c>
      <c r="K3150" s="7">
        <v>148.97999999999999</v>
      </c>
      <c r="L3150" s="7">
        <v>5959.2</v>
      </c>
      <c r="M3150" s="7">
        <v>139.81</v>
      </c>
    </row>
    <row r="3151" spans="2:13" x14ac:dyDescent="0.3">
      <c r="B3151" s="5">
        <v>45597</v>
      </c>
      <c r="C3151" s="4" t="s">
        <v>49</v>
      </c>
      <c r="D3151" s="4" t="s">
        <v>47</v>
      </c>
      <c r="E3151" s="4" t="s">
        <v>16</v>
      </c>
      <c r="F3151" s="4" t="s">
        <v>19</v>
      </c>
      <c r="G3151" s="6">
        <v>41</v>
      </c>
      <c r="H3151" s="7">
        <v>236</v>
      </c>
      <c r="I3151" s="8">
        <v>0.01</v>
      </c>
      <c r="J3151" s="7">
        <v>9540.92</v>
      </c>
      <c r="K3151" s="7">
        <v>148.83000000000001</v>
      </c>
      <c r="L3151" s="7">
        <v>6102.03</v>
      </c>
      <c r="M3151" s="7">
        <v>158.78</v>
      </c>
    </row>
    <row r="3152" spans="2:13" x14ac:dyDescent="0.3">
      <c r="B3152" s="5">
        <v>45597</v>
      </c>
      <c r="C3152" s="4" t="s">
        <v>49</v>
      </c>
      <c r="D3152" s="4" t="s">
        <v>47</v>
      </c>
      <c r="E3152" s="4" t="s">
        <v>20</v>
      </c>
      <c r="F3152" s="4" t="s">
        <v>17</v>
      </c>
      <c r="G3152" s="6">
        <v>77</v>
      </c>
      <c r="H3152" s="7">
        <v>236</v>
      </c>
      <c r="I3152" s="8">
        <v>0.03</v>
      </c>
      <c r="J3152" s="7">
        <v>15495.63</v>
      </c>
      <c r="K3152" s="7">
        <v>148.22999999999999</v>
      </c>
      <c r="L3152" s="7">
        <v>11413.71</v>
      </c>
      <c r="M3152" s="7">
        <v>124.68</v>
      </c>
    </row>
    <row r="3153" spans="2:13" x14ac:dyDescent="0.3">
      <c r="B3153" s="5">
        <v>45597</v>
      </c>
      <c r="C3153" s="4" t="s">
        <v>49</v>
      </c>
      <c r="D3153" s="4" t="s">
        <v>47</v>
      </c>
      <c r="E3153" s="4" t="s">
        <v>20</v>
      </c>
      <c r="F3153" s="4" t="s">
        <v>18</v>
      </c>
      <c r="G3153" s="6">
        <v>27</v>
      </c>
      <c r="H3153" s="7">
        <v>236</v>
      </c>
      <c r="I3153" s="8">
        <v>0</v>
      </c>
      <c r="J3153" s="7">
        <v>5618.56</v>
      </c>
      <c r="K3153" s="7">
        <v>148.83000000000001</v>
      </c>
      <c r="L3153" s="7">
        <v>4018.41</v>
      </c>
      <c r="M3153" s="7">
        <v>90.7</v>
      </c>
    </row>
    <row r="3154" spans="2:13" x14ac:dyDescent="0.3">
      <c r="B3154" s="5">
        <v>45597</v>
      </c>
      <c r="C3154" s="4" t="s">
        <v>49</v>
      </c>
      <c r="D3154" s="4" t="s">
        <v>47</v>
      </c>
      <c r="E3154" s="4" t="s">
        <v>20</v>
      </c>
      <c r="F3154" s="4" t="s">
        <v>19</v>
      </c>
      <c r="G3154" s="6">
        <v>27</v>
      </c>
      <c r="H3154" s="7">
        <v>236</v>
      </c>
      <c r="I3154" s="8">
        <v>0</v>
      </c>
      <c r="J3154" s="7">
        <v>5601.74</v>
      </c>
      <c r="K3154" s="7">
        <v>148.53</v>
      </c>
      <c r="L3154" s="7">
        <v>4010.31</v>
      </c>
      <c r="M3154" s="7">
        <v>104.35</v>
      </c>
    </row>
    <row r="3155" spans="2:13" x14ac:dyDescent="0.3">
      <c r="B3155" s="5">
        <v>45597</v>
      </c>
      <c r="C3155" s="4" t="s">
        <v>49</v>
      </c>
      <c r="D3155" s="4" t="s">
        <v>47</v>
      </c>
      <c r="E3155" s="4" t="s">
        <v>21</v>
      </c>
      <c r="F3155" s="4" t="s">
        <v>17</v>
      </c>
      <c r="G3155" s="6">
        <v>44</v>
      </c>
      <c r="H3155" s="7">
        <v>236</v>
      </c>
      <c r="I3155" s="8">
        <v>0</v>
      </c>
      <c r="J3155" s="7">
        <v>9835.23</v>
      </c>
      <c r="K3155" s="7">
        <v>148.38</v>
      </c>
      <c r="L3155" s="7">
        <v>6528.72</v>
      </c>
      <c r="M3155" s="7">
        <v>71.459999999999994</v>
      </c>
    </row>
    <row r="3156" spans="2:13" x14ac:dyDescent="0.3">
      <c r="B3156" s="5">
        <v>45597</v>
      </c>
      <c r="C3156" s="4" t="s">
        <v>49</v>
      </c>
      <c r="D3156" s="4" t="s">
        <v>47</v>
      </c>
      <c r="E3156" s="4" t="s">
        <v>21</v>
      </c>
      <c r="F3156" s="4" t="s">
        <v>18</v>
      </c>
      <c r="G3156" s="6">
        <v>17</v>
      </c>
      <c r="H3156" s="7">
        <v>236</v>
      </c>
      <c r="I3156" s="8">
        <v>0.01</v>
      </c>
      <c r="J3156" s="7">
        <v>3773.29</v>
      </c>
      <c r="K3156" s="7">
        <v>148.53</v>
      </c>
      <c r="L3156" s="7">
        <v>2525.0100000000002</v>
      </c>
      <c r="M3156" s="7">
        <v>58.32</v>
      </c>
    </row>
    <row r="3157" spans="2:13" x14ac:dyDescent="0.3">
      <c r="B3157" s="5">
        <v>45597</v>
      </c>
      <c r="C3157" s="4" t="s">
        <v>49</v>
      </c>
      <c r="D3157" s="4" t="s">
        <v>47</v>
      </c>
      <c r="E3157" s="4" t="s">
        <v>21</v>
      </c>
      <c r="F3157" s="4" t="s">
        <v>19</v>
      </c>
      <c r="G3157" s="6">
        <v>16</v>
      </c>
      <c r="H3157" s="7">
        <v>236</v>
      </c>
      <c r="I3157" s="8">
        <v>0.01</v>
      </c>
      <c r="J3157" s="7">
        <v>3576.37</v>
      </c>
      <c r="K3157" s="7">
        <v>148.83000000000001</v>
      </c>
      <c r="L3157" s="7">
        <v>2381.2800000000002</v>
      </c>
      <c r="M3157" s="7">
        <v>62.09</v>
      </c>
    </row>
    <row r="3158" spans="2:13" x14ac:dyDescent="0.3">
      <c r="B3158" s="5">
        <v>45597</v>
      </c>
      <c r="C3158" s="4" t="s">
        <v>49</v>
      </c>
      <c r="D3158" s="4" t="s">
        <v>47</v>
      </c>
      <c r="E3158" s="4" t="s">
        <v>22</v>
      </c>
      <c r="F3158" s="4" t="s">
        <v>17</v>
      </c>
      <c r="G3158" s="6">
        <v>21</v>
      </c>
      <c r="H3158" s="7">
        <v>236</v>
      </c>
      <c r="I3158" s="8">
        <v>0.01</v>
      </c>
      <c r="J3158" s="7">
        <v>5500.64</v>
      </c>
      <c r="K3158" s="7">
        <v>149.13</v>
      </c>
      <c r="L3158" s="7">
        <v>3131.73</v>
      </c>
      <c r="M3158" s="7">
        <v>208.49</v>
      </c>
    </row>
    <row r="3159" spans="2:13" x14ac:dyDescent="0.3">
      <c r="B3159" s="5">
        <v>45597</v>
      </c>
      <c r="C3159" s="4" t="s">
        <v>49</v>
      </c>
      <c r="D3159" s="4" t="s">
        <v>47</v>
      </c>
      <c r="E3159" s="4" t="s">
        <v>22</v>
      </c>
      <c r="F3159" s="4" t="s">
        <v>18</v>
      </c>
      <c r="G3159" s="6">
        <v>7</v>
      </c>
      <c r="H3159" s="7">
        <v>236</v>
      </c>
      <c r="I3159" s="8">
        <v>0.01</v>
      </c>
      <c r="J3159" s="7">
        <v>1837.27</v>
      </c>
      <c r="K3159" s="7">
        <v>148.53</v>
      </c>
      <c r="L3159" s="7">
        <v>1039.71</v>
      </c>
      <c r="M3159" s="7">
        <v>83.88</v>
      </c>
    </row>
    <row r="3160" spans="2:13" x14ac:dyDescent="0.3">
      <c r="B3160" s="5">
        <v>45597</v>
      </c>
      <c r="C3160" s="4" t="s">
        <v>49</v>
      </c>
      <c r="D3160" s="4" t="s">
        <v>47</v>
      </c>
      <c r="E3160" s="4" t="s">
        <v>22</v>
      </c>
      <c r="F3160" s="4" t="s">
        <v>19</v>
      </c>
      <c r="G3160" s="6">
        <v>8</v>
      </c>
      <c r="H3160" s="7">
        <v>236</v>
      </c>
      <c r="I3160" s="8">
        <v>0.01</v>
      </c>
      <c r="J3160" s="7">
        <v>2084.96</v>
      </c>
      <c r="K3160" s="7">
        <v>148.83000000000001</v>
      </c>
      <c r="L3160" s="7">
        <v>1190.6400000000001</v>
      </c>
      <c r="M3160" s="7">
        <v>98.21</v>
      </c>
    </row>
    <row r="3161" spans="2:13" x14ac:dyDescent="0.3">
      <c r="B3161" s="5">
        <v>45597</v>
      </c>
      <c r="C3161" s="4" t="s">
        <v>50</v>
      </c>
      <c r="D3161" s="4" t="s">
        <v>47</v>
      </c>
      <c r="E3161" s="4" t="s">
        <v>16</v>
      </c>
      <c r="F3161" s="4" t="s">
        <v>17</v>
      </c>
      <c r="G3161" s="6">
        <v>302</v>
      </c>
      <c r="H3161" s="7">
        <v>86</v>
      </c>
      <c r="I3161" s="8">
        <v>0.01</v>
      </c>
      <c r="J3161" s="7">
        <v>25685.63</v>
      </c>
      <c r="K3161" s="7">
        <v>52.62</v>
      </c>
      <c r="L3161" s="7">
        <v>15891.24</v>
      </c>
      <c r="M3161" s="7">
        <v>479.33</v>
      </c>
    </row>
    <row r="3162" spans="2:13" x14ac:dyDescent="0.3">
      <c r="B3162" s="5">
        <v>45597</v>
      </c>
      <c r="C3162" s="4" t="s">
        <v>50</v>
      </c>
      <c r="D3162" s="4" t="s">
        <v>47</v>
      </c>
      <c r="E3162" s="4" t="s">
        <v>16</v>
      </c>
      <c r="F3162" s="4" t="s">
        <v>18</v>
      </c>
      <c r="G3162" s="6">
        <v>110</v>
      </c>
      <c r="H3162" s="7">
        <v>86</v>
      </c>
      <c r="I3162" s="8">
        <v>0</v>
      </c>
      <c r="J3162" s="7">
        <v>9431.64</v>
      </c>
      <c r="K3162" s="7">
        <v>52.51</v>
      </c>
      <c r="L3162" s="7">
        <v>5776.1</v>
      </c>
      <c r="M3162" s="7">
        <v>365.77</v>
      </c>
    </row>
    <row r="3163" spans="2:13" x14ac:dyDescent="0.3">
      <c r="B3163" s="5">
        <v>45597</v>
      </c>
      <c r="C3163" s="4" t="s">
        <v>50</v>
      </c>
      <c r="D3163" s="4" t="s">
        <v>47</v>
      </c>
      <c r="E3163" s="4" t="s">
        <v>16</v>
      </c>
      <c r="F3163" s="4" t="s">
        <v>19</v>
      </c>
      <c r="G3163" s="6">
        <v>111</v>
      </c>
      <c r="H3163" s="7">
        <v>86</v>
      </c>
      <c r="I3163" s="8">
        <v>0.01</v>
      </c>
      <c r="J3163" s="7">
        <v>9507.7000000000007</v>
      </c>
      <c r="K3163" s="7">
        <v>52.56</v>
      </c>
      <c r="L3163" s="7">
        <v>5834.16</v>
      </c>
      <c r="M3163" s="7">
        <v>443.72</v>
      </c>
    </row>
    <row r="3164" spans="2:13" x14ac:dyDescent="0.3">
      <c r="B3164" s="5">
        <v>45597</v>
      </c>
      <c r="C3164" s="4" t="s">
        <v>50</v>
      </c>
      <c r="D3164" s="4" t="s">
        <v>47</v>
      </c>
      <c r="E3164" s="4" t="s">
        <v>20</v>
      </c>
      <c r="F3164" s="4" t="s">
        <v>17</v>
      </c>
      <c r="G3164" s="6">
        <v>203</v>
      </c>
      <c r="H3164" s="7">
        <v>86</v>
      </c>
      <c r="I3164" s="8">
        <v>0.03</v>
      </c>
      <c r="J3164" s="7">
        <v>14948.24</v>
      </c>
      <c r="K3164" s="7">
        <v>52.41</v>
      </c>
      <c r="L3164" s="7">
        <v>10639.23</v>
      </c>
      <c r="M3164" s="7">
        <v>333.57</v>
      </c>
    </row>
    <row r="3165" spans="2:13" x14ac:dyDescent="0.3">
      <c r="B3165" s="5">
        <v>45597</v>
      </c>
      <c r="C3165" s="4" t="s">
        <v>50</v>
      </c>
      <c r="D3165" s="4" t="s">
        <v>47</v>
      </c>
      <c r="E3165" s="4" t="s">
        <v>20</v>
      </c>
      <c r="F3165" s="4" t="s">
        <v>18</v>
      </c>
      <c r="G3165" s="6">
        <v>74</v>
      </c>
      <c r="H3165" s="7">
        <v>86</v>
      </c>
      <c r="I3165" s="8">
        <v>0.03</v>
      </c>
      <c r="J3165" s="7">
        <v>5454.04</v>
      </c>
      <c r="K3165" s="7">
        <v>52.56</v>
      </c>
      <c r="L3165" s="7">
        <v>3889.44</v>
      </c>
      <c r="M3165" s="7">
        <v>254.62</v>
      </c>
    </row>
    <row r="3166" spans="2:13" x14ac:dyDescent="0.3">
      <c r="B3166" s="5">
        <v>45597</v>
      </c>
      <c r="C3166" s="4" t="s">
        <v>50</v>
      </c>
      <c r="D3166" s="4" t="s">
        <v>47</v>
      </c>
      <c r="E3166" s="4" t="s">
        <v>20</v>
      </c>
      <c r="F3166" s="4" t="s">
        <v>19</v>
      </c>
      <c r="G3166" s="6">
        <v>77</v>
      </c>
      <c r="H3166" s="7">
        <v>86</v>
      </c>
      <c r="I3166" s="8">
        <v>0.03</v>
      </c>
      <c r="J3166" s="7">
        <v>5651.96</v>
      </c>
      <c r="K3166" s="7">
        <v>52.56</v>
      </c>
      <c r="L3166" s="7">
        <v>4047.12</v>
      </c>
      <c r="M3166" s="7">
        <v>292.79000000000002</v>
      </c>
    </row>
    <row r="3167" spans="2:13" x14ac:dyDescent="0.3">
      <c r="B3167" s="5">
        <v>45597</v>
      </c>
      <c r="C3167" s="4" t="s">
        <v>50</v>
      </c>
      <c r="D3167" s="4" t="s">
        <v>47</v>
      </c>
      <c r="E3167" s="4" t="s">
        <v>21</v>
      </c>
      <c r="F3167" s="4" t="s">
        <v>17</v>
      </c>
      <c r="G3167" s="6">
        <v>127</v>
      </c>
      <c r="H3167" s="7">
        <v>86</v>
      </c>
      <c r="I3167" s="8">
        <v>0</v>
      </c>
      <c r="J3167" s="7">
        <v>10344.73</v>
      </c>
      <c r="K3167" s="7">
        <v>52.36</v>
      </c>
      <c r="L3167" s="7">
        <v>6649.72</v>
      </c>
      <c r="M3167" s="7">
        <v>206.04</v>
      </c>
    </row>
    <row r="3168" spans="2:13" x14ac:dyDescent="0.3">
      <c r="B3168" s="5">
        <v>45597</v>
      </c>
      <c r="C3168" s="4" t="s">
        <v>50</v>
      </c>
      <c r="D3168" s="4" t="s">
        <v>47</v>
      </c>
      <c r="E3168" s="4" t="s">
        <v>21</v>
      </c>
      <c r="F3168" s="4" t="s">
        <v>18</v>
      </c>
      <c r="G3168" s="6">
        <v>46</v>
      </c>
      <c r="H3168" s="7">
        <v>86</v>
      </c>
      <c r="I3168" s="8">
        <v>0.01</v>
      </c>
      <c r="J3168" s="7">
        <v>3750.63</v>
      </c>
      <c r="K3168" s="7">
        <v>52.51</v>
      </c>
      <c r="L3168" s="7">
        <v>2415.46</v>
      </c>
      <c r="M3168" s="7">
        <v>152.18</v>
      </c>
    </row>
    <row r="3169" spans="2:13" x14ac:dyDescent="0.3">
      <c r="B3169" s="5">
        <v>45597</v>
      </c>
      <c r="C3169" s="4" t="s">
        <v>50</v>
      </c>
      <c r="D3169" s="4" t="s">
        <v>47</v>
      </c>
      <c r="E3169" s="4" t="s">
        <v>21</v>
      </c>
      <c r="F3169" s="4" t="s">
        <v>19</v>
      </c>
      <c r="G3169" s="6">
        <v>43</v>
      </c>
      <c r="H3169" s="7">
        <v>86</v>
      </c>
      <c r="I3169" s="8">
        <v>0.01</v>
      </c>
      <c r="J3169" s="7">
        <v>3474.36</v>
      </c>
      <c r="K3169" s="7">
        <v>52.41</v>
      </c>
      <c r="L3169" s="7">
        <v>2253.63</v>
      </c>
      <c r="M3169" s="7">
        <v>165.18</v>
      </c>
    </row>
    <row r="3170" spans="2:13" x14ac:dyDescent="0.3">
      <c r="B3170" s="5">
        <v>45597</v>
      </c>
      <c r="C3170" s="4" t="s">
        <v>50</v>
      </c>
      <c r="D3170" s="4" t="s">
        <v>47</v>
      </c>
      <c r="E3170" s="4" t="s">
        <v>22</v>
      </c>
      <c r="F3170" s="4" t="s">
        <v>17</v>
      </c>
      <c r="G3170" s="6">
        <v>54</v>
      </c>
      <c r="H3170" s="7">
        <v>86</v>
      </c>
      <c r="I3170" s="8">
        <v>0.01</v>
      </c>
      <c r="J3170" s="7">
        <v>5128.53</v>
      </c>
      <c r="K3170" s="7">
        <v>52.62</v>
      </c>
      <c r="L3170" s="7">
        <v>2841.48</v>
      </c>
      <c r="M3170" s="7">
        <v>541.04</v>
      </c>
    </row>
    <row r="3171" spans="2:13" x14ac:dyDescent="0.3">
      <c r="B3171" s="5">
        <v>45597</v>
      </c>
      <c r="C3171" s="4" t="s">
        <v>50</v>
      </c>
      <c r="D3171" s="4" t="s">
        <v>47</v>
      </c>
      <c r="E3171" s="4" t="s">
        <v>22</v>
      </c>
      <c r="F3171" s="4" t="s">
        <v>18</v>
      </c>
      <c r="G3171" s="6">
        <v>20</v>
      </c>
      <c r="H3171" s="7">
        <v>86</v>
      </c>
      <c r="I3171" s="8">
        <v>0</v>
      </c>
      <c r="J3171" s="7">
        <v>1934.11</v>
      </c>
      <c r="K3171" s="7">
        <v>52.62</v>
      </c>
      <c r="L3171" s="7">
        <v>1052.4000000000001</v>
      </c>
      <c r="M3171" s="7">
        <v>237.52</v>
      </c>
    </row>
    <row r="3172" spans="2:13" x14ac:dyDescent="0.3">
      <c r="B3172" s="5">
        <v>45597</v>
      </c>
      <c r="C3172" s="4" t="s">
        <v>50</v>
      </c>
      <c r="D3172" s="4" t="s">
        <v>47</v>
      </c>
      <c r="E3172" s="4" t="s">
        <v>22</v>
      </c>
      <c r="F3172" s="4" t="s">
        <v>19</v>
      </c>
      <c r="G3172" s="6">
        <v>20</v>
      </c>
      <c r="H3172" s="7">
        <v>86</v>
      </c>
      <c r="I3172" s="8">
        <v>0.01</v>
      </c>
      <c r="J3172" s="7">
        <v>1914.83</v>
      </c>
      <c r="K3172" s="7">
        <v>52.62</v>
      </c>
      <c r="L3172" s="7">
        <v>1052.4000000000001</v>
      </c>
      <c r="M3172" s="7">
        <v>254.7</v>
      </c>
    </row>
    <row r="3173" spans="2:13" x14ac:dyDescent="0.3">
      <c r="B3173" s="5">
        <v>45627</v>
      </c>
      <c r="C3173" s="4" t="s">
        <v>14</v>
      </c>
      <c r="D3173" s="4" t="s">
        <v>15</v>
      </c>
      <c r="E3173" s="4" t="s">
        <v>16</v>
      </c>
      <c r="F3173" s="4" t="s">
        <v>17</v>
      </c>
      <c r="G3173" s="6">
        <v>246</v>
      </c>
      <c r="H3173" s="7">
        <v>268</v>
      </c>
      <c r="I3173" s="8">
        <v>0</v>
      </c>
      <c r="J3173" s="7">
        <v>65795.95</v>
      </c>
      <c r="K3173" s="7">
        <v>197.92</v>
      </c>
      <c r="L3173" s="7">
        <v>48688.32</v>
      </c>
      <c r="M3173" s="7">
        <v>392.03</v>
      </c>
    </row>
    <row r="3174" spans="2:13" x14ac:dyDescent="0.3">
      <c r="B3174" s="5">
        <v>45627</v>
      </c>
      <c r="C3174" s="4" t="s">
        <v>14</v>
      </c>
      <c r="D3174" s="4" t="s">
        <v>15</v>
      </c>
      <c r="E3174" s="4" t="s">
        <v>16</v>
      </c>
      <c r="F3174" s="4" t="s">
        <v>18</v>
      </c>
      <c r="G3174" s="6">
        <v>91</v>
      </c>
      <c r="H3174" s="7">
        <v>268</v>
      </c>
      <c r="I3174" s="8">
        <v>0.01</v>
      </c>
      <c r="J3174" s="7">
        <v>24095.83</v>
      </c>
      <c r="K3174" s="7">
        <v>198.72</v>
      </c>
      <c r="L3174" s="7">
        <v>18083.52</v>
      </c>
      <c r="M3174" s="7">
        <v>311.26</v>
      </c>
    </row>
    <row r="3175" spans="2:13" x14ac:dyDescent="0.3">
      <c r="B3175" s="5">
        <v>45627</v>
      </c>
      <c r="C3175" s="4" t="s">
        <v>14</v>
      </c>
      <c r="D3175" s="4" t="s">
        <v>15</v>
      </c>
      <c r="E3175" s="4" t="s">
        <v>16</v>
      </c>
      <c r="F3175" s="4" t="s">
        <v>19</v>
      </c>
      <c r="G3175" s="6">
        <v>95</v>
      </c>
      <c r="H3175" s="7">
        <v>268</v>
      </c>
      <c r="I3175" s="8">
        <v>0.01</v>
      </c>
      <c r="J3175" s="7">
        <v>25434.03</v>
      </c>
      <c r="K3175" s="7">
        <v>198.72</v>
      </c>
      <c r="L3175" s="7">
        <v>18878.400000000001</v>
      </c>
      <c r="M3175" s="7">
        <v>379.76</v>
      </c>
    </row>
    <row r="3176" spans="2:13" x14ac:dyDescent="0.3">
      <c r="B3176" s="5">
        <v>45627</v>
      </c>
      <c r="C3176" s="4" t="s">
        <v>14</v>
      </c>
      <c r="D3176" s="4" t="s">
        <v>15</v>
      </c>
      <c r="E3176" s="4" t="s">
        <v>20</v>
      </c>
      <c r="F3176" s="4" t="s">
        <v>17</v>
      </c>
      <c r="G3176" s="6">
        <v>166</v>
      </c>
      <c r="H3176" s="7">
        <v>268</v>
      </c>
      <c r="I3176" s="8">
        <v>0.02</v>
      </c>
      <c r="J3176" s="7">
        <v>38368.449999999997</v>
      </c>
      <c r="K3176" s="7">
        <v>197.73</v>
      </c>
      <c r="L3176" s="7">
        <v>32823.18</v>
      </c>
      <c r="M3176" s="7">
        <v>257.89999999999998</v>
      </c>
    </row>
    <row r="3177" spans="2:13" x14ac:dyDescent="0.3">
      <c r="B3177" s="5">
        <v>45627</v>
      </c>
      <c r="C3177" s="4" t="s">
        <v>14</v>
      </c>
      <c r="D3177" s="4" t="s">
        <v>15</v>
      </c>
      <c r="E3177" s="4" t="s">
        <v>20</v>
      </c>
      <c r="F3177" s="4" t="s">
        <v>18</v>
      </c>
      <c r="G3177" s="6">
        <v>60</v>
      </c>
      <c r="H3177" s="7">
        <v>268</v>
      </c>
      <c r="I3177" s="8">
        <v>0.01</v>
      </c>
      <c r="J3177" s="7">
        <v>14065.4</v>
      </c>
      <c r="K3177" s="7">
        <v>198.52</v>
      </c>
      <c r="L3177" s="7">
        <v>11911.2</v>
      </c>
      <c r="M3177" s="7">
        <v>201.76</v>
      </c>
    </row>
    <row r="3178" spans="2:13" x14ac:dyDescent="0.3">
      <c r="B3178" s="5">
        <v>45627</v>
      </c>
      <c r="C3178" s="4" t="s">
        <v>14</v>
      </c>
      <c r="D3178" s="4" t="s">
        <v>15</v>
      </c>
      <c r="E3178" s="4" t="s">
        <v>20</v>
      </c>
      <c r="F3178" s="4" t="s">
        <v>19</v>
      </c>
      <c r="G3178" s="6">
        <v>59</v>
      </c>
      <c r="H3178" s="7">
        <v>268</v>
      </c>
      <c r="I3178" s="8">
        <v>0.02</v>
      </c>
      <c r="J3178" s="7">
        <v>13663.83</v>
      </c>
      <c r="K3178" s="7">
        <v>197.73</v>
      </c>
      <c r="L3178" s="7">
        <v>11666.07</v>
      </c>
      <c r="M3178" s="7">
        <v>223.43</v>
      </c>
    </row>
    <row r="3179" spans="2:13" x14ac:dyDescent="0.3">
      <c r="B3179" s="5">
        <v>45627</v>
      </c>
      <c r="C3179" s="4" t="s">
        <v>14</v>
      </c>
      <c r="D3179" s="4" t="s">
        <v>15</v>
      </c>
      <c r="E3179" s="4" t="s">
        <v>21</v>
      </c>
      <c r="F3179" s="4" t="s">
        <v>17</v>
      </c>
      <c r="G3179" s="6">
        <v>100</v>
      </c>
      <c r="H3179" s="7">
        <v>268</v>
      </c>
      <c r="I3179" s="8">
        <v>0.01</v>
      </c>
      <c r="J3179" s="7">
        <v>25332.7</v>
      </c>
      <c r="K3179" s="7">
        <v>197.92</v>
      </c>
      <c r="L3179" s="7">
        <v>19792</v>
      </c>
      <c r="M3179" s="7">
        <v>159.36000000000001</v>
      </c>
    </row>
    <row r="3180" spans="2:13" x14ac:dyDescent="0.3">
      <c r="B3180" s="5">
        <v>45627</v>
      </c>
      <c r="C3180" s="4" t="s">
        <v>14</v>
      </c>
      <c r="D3180" s="4" t="s">
        <v>15</v>
      </c>
      <c r="E3180" s="4" t="s">
        <v>21</v>
      </c>
      <c r="F3180" s="4" t="s">
        <v>18</v>
      </c>
      <c r="G3180" s="6">
        <v>38</v>
      </c>
      <c r="H3180" s="7">
        <v>268</v>
      </c>
      <c r="I3180" s="8">
        <v>0.01</v>
      </c>
      <c r="J3180" s="7">
        <v>9655.2199999999993</v>
      </c>
      <c r="K3180" s="7">
        <v>198.12</v>
      </c>
      <c r="L3180" s="7">
        <v>7528.56</v>
      </c>
      <c r="M3180" s="7">
        <v>128.04</v>
      </c>
    </row>
    <row r="3181" spans="2:13" x14ac:dyDescent="0.3">
      <c r="B3181" s="5">
        <v>45627</v>
      </c>
      <c r="C3181" s="4" t="s">
        <v>14</v>
      </c>
      <c r="D3181" s="4" t="s">
        <v>15</v>
      </c>
      <c r="E3181" s="4" t="s">
        <v>21</v>
      </c>
      <c r="F3181" s="4" t="s">
        <v>19</v>
      </c>
      <c r="G3181" s="6">
        <v>39</v>
      </c>
      <c r="H3181" s="7">
        <v>268</v>
      </c>
      <c r="I3181" s="8">
        <v>0.01</v>
      </c>
      <c r="J3181" s="7">
        <v>9829.7199999999993</v>
      </c>
      <c r="K3181" s="7">
        <v>198.12</v>
      </c>
      <c r="L3181" s="7">
        <v>7726.68</v>
      </c>
      <c r="M3181" s="7">
        <v>149.82</v>
      </c>
    </row>
    <row r="3182" spans="2:13" x14ac:dyDescent="0.3">
      <c r="B3182" s="5">
        <v>45627</v>
      </c>
      <c r="C3182" s="4" t="s">
        <v>14</v>
      </c>
      <c r="D3182" s="4" t="s">
        <v>15</v>
      </c>
      <c r="E3182" s="4" t="s">
        <v>22</v>
      </c>
      <c r="F3182" s="4" t="s">
        <v>17</v>
      </c>
      <c r="G3182" s="6">
        <v>45</v>
      </c>
      <c r="H3182" s="7">
        <v>268</v>
      </c>
      <c r="I3182" s="8">
        <v>0.01</v>
      </c>
      <c r="J3182" s="7">
        <v>13385.91</v>
      </c>
      <c r="K3182" s="7">
        <v>198.72</v>
      </c>
      <c r="L3182" s="7">
        <v>8942.4</v>
      </c>
      <c r="M3182" s="7">
        <v>443.14</v>
      </c>
    </row>
    <row r="3183" spans="2:13" x14ac:dyDescent="0.3">
      <c r="B3183" s="5">
        <v>45627</v>
      </c>
      <c r="C3183" s="4" t="s">
        <v>14</v>
      </c>
      <c r="D3183" s="4" t="s">
        <v>15</v>
      </c>
      <c r="E3183" s="4" t="s">
        <v>22</v>
      </c>
      <c r="F3183" s="4" t="s">
        <v>18</v>
      </c>
      <c r="G3183" s="6">
        <v>17</v>
      </c>
      <c r="H3183" s="7">
        <v>268</v>
      </c>
      <c r="I3183" s="8">
        <v>0.01</v>
      </c>
      <c r="J3183" s="7">
        <v>5006.07</v>
      </c>
      <c r="K3183" s="7">
        <v>198.52</v>
      </c>
      <c r="L3183" s="7">
        <v>3374.84</v>
      </c>
      <c r="M3183" s="7">
        <v>202.1</v>
      </c>
    </row>
    <row r="3184" spans="2:13" x14ac:dyDescent="0.3">
      <c r="B3184" s="5">
        <v>45627</v>
      </c>
      <c r="C3184" s="4" t="s">
        <v>14</v>
      </c>
      <c r="D3184" s="4" t="s">
        <v>15</v>
      </c>
      <c r="E3184" s="4" t="s">
        <v>22</v>
      </c>
      <c r="F3184" s="4" t="s">
        <v>19</v>
      </c>
      <c r="G3184" s="6">
        <v>16</v>
      </c>
      <c r="H3184" s="7">
        <v>268</v>
      </c>
      <c r="I3184" s="8">
        <v>0.01</v>
      </c>
      <c r="J3184" s="7">
        <v>4764.1400000000003</v>
      </c>
      <c r="K3184" s="7">
        <v>198.12</v>
      </c>
      <c r="L3184" s="7">
        <v>3169.92</v>
      </c>
      <c r="M3184" s="7">
        <v>193.64</v>
      </c>
    </row>
    <row r="3185" spans="2:13" x14ac:dyDescent="0.3">
      <c r="B3185" s="5">
        <v>45627</v>
      </c>
      <c r="C3185" s="4" t="s">
        <v>23</v>
      </c>
      <c r="D3185" s="4" t="s">
        <v>15</v>
      </c>
      <c r="E3185" s="4" t="s">
        <v>16</v>
      </c>
      <c r="F3185" s="4" t="s">
        <v>17</v>
      </c>
      <c r="G3185" s="6">
        <v>656</v>
      </c>
      <c r="H3185" s="7">
        <v>118</v>
      </c>
      <c r="I3185" s="8">
        <v>0.01</v>
      </c>
      <c r="J3185" s="7">
        <v>76554.5</v>
      </c>
      <c r="K3185" s="7">
        <v>86.64</v>
      </c>
      <c r="L3185" s="7">
        <v>56835.839999999997</v>
      </c>
      <c r="M3185" s="7">
        <v>1076.8900000000001</v>
      </c>
    </row>
    <row r="3186" spans="2:13" x14ac:dyDescent="0.3">
      <c r="B3186" s="5">
        <v>45627</v>
      </c>
      <c r="C3186" s="4" t="s">
        <v>23</v>
      </c>
      <c r="D3186" s="4" t="s">
        <v>15</v>
      </c>
      <c r="E3186" s="4" t="s">
        <v>16</v>
      </c>
      <c r="F3186" s="4" t="s">
        <v>18</v>
      </c>
      <c r="G3186" s="6">
        <v>243</v>
      </c>
      <c r="H3186" s="7">
        <v>118</v>
      </c>
      <c r="I3186" s="8">
        <v>0.01</v>
      </c>
      <c r="J3186" s="7">
        <v>28416.45</v>
      </c>
      <c r="K3186" s="7">
        <v>86.9</v>
      </c>
      <c r="L3186" s="7">
        <v>21116.7</v>
      </c>
      <c r="M3186" s="7">
        <v>808.02</v>
      </c>
    </row>
    <row r="3187" spans="2:13" x14ac:dyDescent="0.3">
      <c r="B3187" s="5">
        <v>45627</v>
      </c>
      <c r="C3187" s="4" t="s">
        <v>23</v>
      </c>
      <c r="D3187" s="4" t="s">
        <v>15</v>
      </c>
      <c r="E3187" s="4" t="s">
        <v>16</v>
      </c>
      <c r="F3187" s="4" t="s">
        <v>19</v>
      </c>
      <c r="G3187" s="6">
        <v>253</v>
      </c>
      <c r="H3187" s="7">
        <v>118</v>
      </c>
      <c r="I3187" s="8">
        <v>0.01</v>
      </c>
      <c r="J3187" s="7">
        <v>29524.83</v>
      </c>
      <c r="K3187" s="7">
        <v>86.56</v>
      </c>
      <c r="L3187" s="7">
        <v>21899.68</v>
      </c>
      <c r="M3187" s="7">
        <v>991.63</v>
      </c>
    </row>
    <row r="3188" spans="2:13" x14ac:dyDescent="0.3">
      <c r="B3188" s="5">
        <v>45627</v>
      </c>
      <c r="C3188" s="4" t="s">
        <v>23</v>
      </c>
      <c r="D3188" s="4" t="s">
        <v>15</v>
      </c>
      <c r="E3188" s="4" t="s">
        <v>20</v>
      </c>
      <c r="F3188" s="4" t="s">
        <v>17</v>
      </c>
      <c r="G3188" s="6">
        <v>442</v>
      </c>
      <c r="H3188" s="7">
        <v>118</v>
      </c>
      <c r="I3188" s="8">
        <v>0.02</v>
      </c>
      <c r="J3188" s="7">
        <v>45162.14</v>
      </c>
      <c r="K3188" s="7">
        <v>86.9</v>
      </c>
      <c r="L3188" s="7">
        <v>38409.800000000003</v>
      </c>
      <c r="M3188" s="7">
        <v>689.52</v>
      </c>
    </row>
    <row r="3189" spans="2:13" x14ac:dyDescent="0.3">
      <c r="B3189" s="5">
        <v>45627</v>
      </c>
      <c r="C3189" s="4" t="s">
        <v>23</v>
      </c>
      <c r="D3189" s="4" t="s">
        <v>15</v>
      </c>
      <c r="E3189" s="4" t="s">
        <v>20</v>
      </c>
      <c r="F3189" s="4" t="s">
        <v>18</v>
      </c>
      <c r="G3189" s="6">
        <v>169</v>
      </c>
      <c r="H3189" s="7">
        <v>118</v>
      </c>
      <c r="I3189" s="8">
        <v>0.02</v>
      </c>
      <c r="J3189" s="7">
        <v>17231.53</v>
      </c>
      <c r="K3189" s="7">
        <v>86.9</v>
      </c>
      <c r="L3189" s="7">
        <v>14686.1</v>
      </c>
      <c r="M3189" s="7">
        <v>582.64</v>
      </c>
    </row>
    <row r="3190" spans="2:13" x14ac:dyDescent="0.3">
      <c r="B3190" s="5">
        <v>45627</v>
      </c>
      <c r="C3190" s="4" t="s">
        <v>23</v>
      </c>
      <c r="D3190" s="4" t="s">
        <v>15</v>
      </c>
      <c r="E3190" s="4" t="s">
        <v>20</v>
      </c>
      <c r="F3190" s="4" t="s">
        <v>19</v>
      </c>
      <c r="G3190" s="6">
        <v>162</v>
      </c>
      <c r="H3190" s="7">
        <v>118</v>
      </c>
      <c r="I3190" s="8">
        <v>0.01</v>
      </c>
      <c r="J3190" s="7">
        <v>16737.57</v>
      </c>
      <c r="K3190" s="7">
        <v>86.9</v>
      </c>
      <c r="L3190" s="7">
        <v>14077.8</v>
      </c>
      <c r="M3190" s="7">
        <v>624.85</v>
      </c>
    </row>
    <row r="3191" spans="2:13" x14ac:dyDescent="0.3">
      <c r="B3191" s="5">
        <v>45627</v>
      </c>
      <c r="C3191" s="4" t="s">
        <v>23</v>
      </c>
      <c r="D3191" s="4" t="s">
        <v>15</v>
      </c>
      <c r="E3191" s="4" t="s">
        <v>21</v>
      </c>
      <c r="F3191" s="4" t="s">
        <v>17</v>
      </c>
      <c r="G3191" s="6">
        <v>270</v>
      </c>
      <c r="H3191" s="7">
        <v>118</v>
      </c>
      <c r="I3191" s="8">
        <v>0.01</v>
      </c>
      <c r="J3191" s="7">
        <v>30114.58</v>
      </c>
      <c r="K3191" s="7">
        <v>86.73</v>
      </c>
      <c r="L3191" s="7">
        <v>23417.1</v>
      </c>
      <c r="M3191" s="7">
        <v>440.64</v>
      </c>
    </row>
    <row r="3192" spans="2:13" x14ac:dyDescent="0.3">
      <c r="B3192" s="5">
        <v>45627</v>
      </c>
      <c r="C3192" s="4" t="s">
        <v>23</v>
      </c>
      <c r="D3192" s="4" t="s">
        <v>15</v>
      </c>
      <c r="E3192" s="4" t="s">
        <v>21</v>
      </c>
      <c r="F3192" s="4" t="s">
        <v>18</v>
      </c>
      <c r="G3192" s="6">
        <v>98</v>
      </c>
      <c r="H3192" s="7">
        <v>118</v>
      </c>
      <c r="I3192" s="8">
        <v>0.01</v>
      </c>
      <c r="J3192" s="7">
        <v>10854.19</v>
      </c>
      <c r="K3192" s="7">
        <v>86.99</v>
      </c>
      <c r="L3192" s="7">
        <v>8525.02</v>
      </c>
      <c r="M3192" s="7">
        <v>324.87</v>
      </c>
    </row>
    <row r="3193" spans="2:13" x14ac:dyDescent="0.3">
      <c r="B3193" s="5">
        <v>45627</v>
      </c>
      <c r="C3193" s="4" t="s">
        <v>23</v>
      </c>
      <c r="D3193" s="4" t="s">
        <v>15</v>
      </c>
      <c r="E3193" s="4" t="s">
        <v>21</v>
      </c>
      <c r="F3193" s="4" t="s">
        <v>19</v>
      </c>
      <c r="G3193" s="6">
        <v>99</v>
      </c>
      <c r="H3193" s="7">
        <v>118</v>
      </c>
      <c r="I3193" s="8">
        <v>0</v>
      </c>
      <c r="J3193" s="7">
        <v>11075.62</v>
      </c>
      <c r="K3193" s="7">
        <v>86.56</v>
      </c>
      <c r="L3193" s="7">
        <v>8569.44</v>
      </c>
      <c r="M3193" s="7">
        <v>394.21</v>
      </c>
    </row>
    <row r="3194" spans="2:13" x14ac:dyDescent="0.3">
      <c r="B3194" s="5">
        <v>45627</v>
      </c>
      <c r="C3194" s="4" t="s">
        <v>23</v>
      </c>
      <c r="D3194" s="4" t="s">
        <v>15</v>
      </c>
      <c r="E3194" s="4" t="s">
        <v>22</v>
      </c>
      <c r="F3194" s="4" t="s">
        <v>17</v>
      </c>
      <c r="G3194" s="6">
        <v>123</v>
      </c>
      <c r="H3194" s="7">
        <v>118</v>
      </c>
      <c r="I3194" s="8">
        <v>0</v>
      </c>
      <c r="J3194" s="7">
        <v>16223.12</v>
      </c>
      <c r="K3194" s="7">
        <v>86.47</v>
      </c>
      <c r="L3194" s="7">
        <v>10635.81</v>
      </c>
      <c r="M3194" s="7">
        <v>1264.6600000000001</v>
      </c>
    </row>
    <row r="3195" spans="2:13" x14ac:dyDescent="0.3">
      <c r="B3195" s="5">
        <v>45627</v>
      </c>
      <c r="C3195" s="4" t="s">
        <v>23</v>
      </c>
      <c r="D3195" s="4" t="s">
        <v>15</v>
      </c>
      <c r="E3195" s="4" t="s">
        <v>22</v>
      </c>
      <c r="F3195" s="4" t="s">
        <v>18</v>
      </c>
      <c r="G3195" s="6">
        <v>44</v>
      </c>
      <c r="H3195" s="7">
        <v>118</v>
      </c>
      <c r="I3195" s="8">
        <v>0.01</v>
      </c>
      <c r="J3195" s="7">
        <v>5751</v>
      </c>
      <c r="K3195" s="7">
        <v>86.9</v>
      </c>
      <c r="L3195" s="7">
        <v>3823.6</v>
      </c>
      <c r="M3195" s="7">
        <v>519.41</v>
      </c>
    </row>
    <row r="3196" spans="2:13" x14ac:dyDescent="0.3">
      <c r="B3196" s="5">
        <v>45627</v>
      </c>
      <c r="C3196" s="4" t="s">
        <v>23</v>
      </c>
      <c r="D3196" s="4" t="s">
        <v>15</v>
      </c>
      <c r="E3196" s="4" t="s">
        <v>22</v>
      </c>
      <c r="F3196" s="4" t="s">
        <v>19</v>
      </c>
      <c r="G3196" s="6">
        <v>43</v>
      </c>
      <c r="H3196" s="7">
        <v>118</v>
      </c>
      <c r="I3196" s="8">
        <v>0.01</v>
      </c>
      <c r="J3196" s="7">
        <v>5620.47</v>
      </c>
      <c r="K3196" s="7">
        <v>86.9</v>
      </c>
      <c r="L3196" s="7">
        <v>3736.7</v>
      </c>
      <c r="M3196" s="7">
        <v>540.13</v>
      </c>
    </row>
    <row r="3197" spans="2:13" x14ac:dyDescent="0.3">
      <c r="B3197" s="5">
        <v>45627</v>
      </c>
      <c r="C3197" s="4" t="s">
        <v>24</v>
      </c>
      <c r="D3197" s="4" t="s">
        <v>15</v>
      </c>
      <c r="E3197" s="4" t="s">
        <v>16</v>
      </c>
      <c r="F3197" s="4" t="s">
        <v>17</v>
      </c>
      <c r="G3197" s="6">
        <v>298</v>
      </c>
      <c r="H3197" s="7">
        <v>196</v>
      </c>
      <c r="I3197" s="8">
        <v>0.01</v>
      </c>
      <c r="J3197" s="7">
        <v>58055.22</v>
      </c>
      <c r="K3197" s="7">
        <v>145.72999999999999</v>
      </c>
      <c r="L3197" s="7">
        <v>43427.54</v>
      </c>
      <c r="M3197" s="7">
        <v>478.71</v>
      </c>
    </row>
    <row r="3198" spans="2:13" x14ac:dyDescent="0.3">
      <c r="B3198" s="5">
        <v>45627</v>
      </c>
      <c r="C3198" s="4" t="s">
        <v>24</v>
      </c>
      <c r="D3198" s="4" t="s">
        <v>15</v>
      </c>
      <c r="E3198" s="4" t="s">
        <v>16</v>
      </c>
      <c r="F3198" s="4" t="s">
        <v>18</v>
      </c>
      <c r="G3198" s="6">
        <v>102</v>
      </c>
      <c r="H3198" s="7">
        <v>196</v>
      </c>
      <c r="I3198" s="8">
        <v>0.01</v>
      </c>
      <c r="J3198" s="7">
        <v>19752.5</v>
      </c>
      <c r="K3198" s="7">
        <v>146.31</v>
      </c>
      <c r="L3198" s="7">
        <v>14923.62</v>
      </c>
      <c r="M3198" s="7">
        <v>352.7</v>
      </c>
    </row>
    <row r="3199" spans="2:13" x14ac:dyDescent="0.3">
      <c r="B3199" s="5">
        <v>45627</v>
      </c>
      <c r="C3199" s="4" t="s">
        <v>24</v>
      </c>
      <c r="D3199" s="4" t="s">
        <v>15</v>
      </c>
      <c r="E3199" s="4" t="s">
        <v>16</v>
      </c>
      <c r="F3199" s="4" t="s">
        <v>19</v>
      </c>
      <c r="G3199" s="6">
        <v>107</v>
      </c>
      <c r="H3199" s="7">
        <v>196</v>
      </c>
      <c r="I3199" s="8">
        <v>0.01</v>
      </c>
      <c r="J3199" s="7">
        <v>20637.27</v>
      </c>
      <c r="K3199" s="7">
        <v>146.02000000000001</v>
      </c>
      <c r="L3199" s="7">
        <v>15624.14</v>
      </c>
      <c r="M3199" s="7">
        <v>410.62</v>
      </c>
    </row>
    <row r="3200" spans="2:13" x14ac:dyDescent="0.3">
      <c r="B3200" s="5">
        <v>45627</v>
      </c>
      <c r="C3200" s="4" t="s">
        <v>24</v>
      </c>
      <c r="D3200" s="4" t="s">
        <v>15</v>
      </c>
      <c r="E3200" s="4" t="s">
        <v>20</v>
      </c>
      <c r="F3200" s="4" t="s">
        <v>17</v>
      </c>
      <c r="G3200" s="6">
        <v>201</v>
      </c>
      <c r="H3200" s="7">
        <v>196</v>
      </c>
      <c r="I3200" s="8">
        <v>0.02</v>
      </c>
      <c r="J3200" s="7">
        <v>34111.81</v>
      </c>
      <c r="K3200" s="7">
        <v>145.87</v>
      </c>
      <c r="L3200" s="7">
        <v>29319.87</v>
      </c>
      <c r="M3200" s="7">
        <v>328.03</v>
      </c>
    </row>
    <row r="3201" spans="2:13" x14ac:dyDescent="0.3">
      <c r="B3201" s="5">
        <v>45627</v>
      </c>
      <c r="C3201" s="4" t="s">
        <v>24</v>
      </c>
      <c r="D3201" s="4" t="s">
        <v>15</v>
      </c>
      <c r="E3201" s="4" t="s">
        <v>20</v>
      </c>
      <c r="F3201" s="4" t="s">
        <v>18</v>
      </c>
      <c r="G3201" s="6">
        <v>76</v>
      </c>
      <c r="H3201" s="7">
        <v>196</v>
      </c>
      <c r="I3201" s="8">
        <v>0</v>
      </c>
      <c r="J3201" s="7">
        <v>13056.09</v>
      </c>
      <c r="K3201" s="7">
        <v>145.72999999999999</v>
      </c>
      <c r="L3201" s="7">
        <v>11075.48</v>
      </c>
      <c r="M3201" s="7">
        <v>259.69</v>
      </c>
    </row>
    <row r="3202" spans="2:13" x14ac:dyDescent="0.3">
      <c r="B3202" s="5">
        <v>45627</v>
      </c>
      <c r="C3202" s="4" t="s">
        <v>24</v>
      </c>
      <c r="D3202" s="4" t="s">
        <v>15</v>
      </c>
      <c r="E3202" s="4" t="s">
        <v>20</v>
      </c>
      <c r="F3202" s="4" t="s">
        <v>19</v>
      </c>
      <c r="G3202" s="6">
        <v>70</v>
      </c>
      <c r="H3202" s="7">
        <v>196</v>
      </c>
      <c r="I3202" s="8">
        <v>0.01</v>
      </c>
      <c r="J3202" s="7">
        <v>11988.99</v>
      </c>
      <c r="K3202" s="7">
        <v>146.02000000000001</v>
      </c>
      <c r="L3202" s="7">
        <v>10221.4</v>
      </c>
      <c r="M3202" s="7">
        <v>269.72000000000003</v>
      </c>
    </row>
    <row r="3203" spans="2:13" x14ac:dyDescent="0.3">
      <c r="B3203" s="5">
        <v>45627</v>
      </c>
      <c r="C3203" s="4" t="s">
        <v>24</v>
      </c>
      <c r="D3203" s="4" t="s">
        <v>15</v>
      </c>
      <c r="E3203" s="4" t="s">
        <v>21</v>
      </c>
      <c r="F3203" s="4" t="s">
        <v>17</v>
      </c>
      <c r="G3203" s="6">
        <v>117</v>
      </c>
      <c r="H3203" s="7">
        <v>196</v>
      </c>
      <c r="I3203" s="8">
        <v>0.01</v>
      </c>
      <c r="J3203" s="7">
        <v>21697.8</v>
      </c>
      <c r="K3203" s="7">
        <v>145.87</v>
      </c>
      <c r="L3203" s="7">
        <v>17066.79</v>
      </c>
      <c r="M3203" s="7">
        <v>184.02</v>
      </c>
    </row>
    <row r="3204" spans="2:13" x14ac:dyDescent="0.3">
      <c r="B3204" s="5">
        <v>45627</v>
      </c>
      <c r="C3204" s="4" t="s">
        <v>24</v>
      </c>
      <c r="D3204" s="4" t="s">
        <v>15</v>
      </c>
      <c r="E3204" s="4" t="s">
        <v>21</v>
      </c>
      <c r="F3204" s="4" t="s">
        <v>18</v>
      </c>
      <c r="G3204" s="6">
        <v>45</v>
      </c>
      <c r="H3204" s="7">
        <v>196</v>
      </c>
      <c r="I3204" s="8">
        <v>0.01</v>
      </c>
      <c r="J3204" s="7">
        <v>8295.39</v>
      </c>
      <c r="K3204" s="7">
        <v>146.46</v>
      </c>
      <c r="L3204" s="7">
        <v>6590.7</v>
      </c>
      <c r="M3204" s="7">
        <v>156.97999999999999</v>
      </c>
    </row>
    <row r="3205" spans="2:13" x14ac:dyDescent="0.3">
      <c r="B3205" s="5">
        <v>45627</v>
      </c>
      <c r="C3205" s="4" t="s">
        <v>24</v>
      </c>
      <c r="D3205" s="4" t="s">
        <v>15</v>
      </c>
      <c r="E3205" s="4" t="s">
        <v>21</v>
      </c>
      <c r="F3205" s="4" t="s">
        <v>19</v>
      </c>
      <c r="G3205" s="6">
        <v>44</v>
      </c>
      <c r="H3205" s="7">
        <v>196</v>
      </c>
      <c r="I3205" s="8">
        <v>0.01</v>
      </c>
      <c r="J3205" s="7">
        <v>8094.49</v>
      </c>
      <c r="K3205" s="7">
        <v>146.46</v>
      </c>
      <c r="L3205" s="7">
        <v>6444.24</v>
      </c>
      <c r="M3205" s="7">
        <v>172.8</v>
      </c>
    </row>
    <row r="3206" spans="2:13" x14ac:dyDescent="0.3">
      <c r="B3206" s="5">
        <v>45627</v>
      </c>
      <c r="C3206" s="4" t="s">
        <v>24</v>
      </c>
      <c r="D3206" s="4" t="s">
        <v>15</v>
      </c>
      <c r="E3206" s="4" t="s">
        <v>22</v>
      </c>
      <c r="F3206" s="4" t="s">
        <v>17</v>
      </c>
      <c r="G3206" s="6">
        <v>55</v>
      </c>
      <c r="H3206" s="7">
        <v>196</v>
      </c>
      <c r="I3206" s="8">
        <v>0.01</v>
      </c>
      <c r="J3206" s="7">
        <v>12037.26</v>
      </c>
      <c r="K3206" s="7">
        <v>145.72999999999999</v>
      </c>
      <c r="L3206" s="7">
        <v>8015.15</v>
      </c>
      <c r="M3206" s="7">
        <v>563.83000000000004</v>
      </c>
    </row>
    <row r="3207" spans="2:13" x14ac:dyDescent="0.3">
      <c r="B3207" s="5">
        <v>45627</v>
      </c>
      <c r="C3207" s="4" t="s">
        <v>24</v>
      </c>
      <c r="D3207" s="4" t="s">
        <v>15</v>
      </c>
      <c r="E3207" s="4" t="s">
        <v>22</v>
      </c>
      <c r="F3207" s="4" t="s">
        <v>18</v>
      </c>
      <c r="G3207" s="6">
        <v>20</v>
      </c>
      <c r="H3207" s="7">
        <v>196</v>
      </c>
      <c r="I3207" s="8">
        <v>0.01</v>
      </c>
      <c r="J3207" s="7">
        <v>4350.97</v>
      </c>
      <c r="K3207" s="7">
        <v>145.72999999999999</v>
      </c>
      <c r="L3207" s="7">
        <v>2914.6</v>
      </c>
      <c r="M3207" s="7">
        <v>238.71</v>
      </c>
    </row>
    <row r="3208" spans="2:13" x14ac:dyDescent="0.3">
      <c r="B3208" s="5">
        <v>45627</v>
      </c>
      <c r="C3208" s="4" t="s">
        <v>24</v>
      </c>
      <c r="D3208" s="4" t="s">
        <v>15</v>
      </c>
      <c r="E3208" s="4" t="s">
        <v>22</v>
      </c>
      <c r="F3208" s="4" t="s">
        <v>19</v>
      </c>
      <c r="G3208" s="6">
        <v>19</v>
      </c>
      <c r="H3208" s="7">
        <v>196</v>
      </c>
      <c r="I3208" s="8">
        <v>0</v>
      </c>
      <c r="J3208" s="7">
        <v>4162.54</v>
      </c>
      <c r="K3208" s="7">
        <v>145.58000000000001</v>
      </c>
      <c r="L3208" s="7">
        <v>2766.02</v>
      </c>
      <c r="M3208" s="7">
        <v>239.61</v>
      </c>
    </row>
    <row r="3209" spans="2:13" x14ac:dyDescent="0.3">
      <c r="B3209" s="5">
        <v>45627</v>
      </c>
      <c r="C3209" s="4" t="s">
        <v>25</v>
      </c>
      <c r="D3209" s="4" t="s">
        <v>15</v>
      </c>
      <c r="E3209" s="4" t="s">
        <v>16</v>
      </c>
      <c r="F3209" s="4" t="s">
        <v>17</v>
      </c>
      <c r="G3209" s="6">
        <v>137</v>
      </c>
      <c r="H3209" s="7">
        <v>342</v>
      </c>
      <c r="I3209" s="8">
        <v>0.01</v>
      </c>
      <c r="J3209" s="7">
        <v>46386.58</v>
      </c>
      <c r="K3209" s="7">
        <v>255.99</v>
      </c>
      <c r="L3209" s="7">
        <v>35070.629999999997</v>
      </c>
      <c r="M3209" s="7">
        <v>220.3</v>
      </c>
    </row>
    <row r="3210" spans="2:13" x14ac:dyDescent="0.3">
      <c r="B3210" s="5">
        <v>45627</v>
      </c>
      <c r="C3210" s="4" t="s">
        <v>25</v>
      </c>
      <c r="D3210" s="4" t="s">
        <v>15</v>
      </c>
      <c r="E3210" s="4" t="s">
        <v>16</v>
      </c>
      <c r="F3210" s="4" t="s">
        <v>18</v>
      </c>
      <c r="G3210" s="6">
        <v>51</v>
      </c>
      <c r="H3210" s="7">
        <v>342</v>
      </c>
      <c r="I3210" s="8">
        <v>0</v>
      </c>
      <c r="J3210" s="7">
        <v>17354.86</v>
      </c>
      <c r="K3210" s="7">
        <v>256.24</v>
      </c>
      <c r="L3210" s="7">
        <v>13068.24</v>
      </c>
      <c r="M3210" s="7">
        <v>174.79</v>
      </c>
    </row>
    <row r="3211" spans="2:13" x14ac:dyDescent="0.3">
      <c r="B3211" s="5">
        <v>45627</v>
      </c>
      <c r="C3211" s="4" t="s">
        <v>25</v>
      </c>
      <c r="D3211" s="4" t="s">
        <v>15</v>
      </c>
      <c r="E3211" s="4" t="s">
        <v>16</v>
      </c>
      <c r="F3211" s="4" t="s">
        <v>19</v>
      </c>
      <c r="G3211" s="6">
        <v>52</v>
      </c>
      <c r="H3211" s="7">
        <v>342</v>
      </c>
      <c r="I3211" s="8">
        <v>0.01</v>
      </c>
      <c r="J3211" s="7">
        <v>17517.240000000002</v>
      </c>
      <c r="K3211" s="7">
        <v>256.76</v>
      </c>
      <c r="L3211" s="7">
        <v>13351.52</v>
      </c>
      <c r="M3211" s="7">
        <v>204.83</v>
      </c>
    </row>
    <row r="3212" spans="2:13" x14ac:dyDescent="0.3">
      <c r="B3212" s="5">
        <v>45627</v>
      </c>
      <c r="C3212" s="4" t="s">
        <v>25</v>
      </c>
      <c r="D3212" s="4" t="s">
        <v>15</v>
      </c>
      <c r="E3212" s="4" t="s">
        <v>20</v>
      </c>
      <c r="F3212" s="4" t="s">
        <v>17</v>
      </c>
      <c r="G3212" s="6">
        <v>94</v>
      </c>
      <c r="H3212" s="7">
        <v>342</v>
      </c>
      <c r="I3212" s="8">
        <v>0.01</v>
      </c>
      <c r="J3212" s="7">
        <v>27838.95</v>
      </c>
      <c r="K3212" s="7">
        <v>255.99</v>
      </c>
      <c r="L3212" s="7">
        <v>24063.06</v>
      </c>
      <c r="M3212" s="7">
        <v>151.44999999999999</v>
      </c>
    </row>
    <row r="3213" spans="2:13" x14ac:dyDescent="0.3">
      <c r="B3213" s="5">
        <v>45627</v>
      </c>
      <c r="C3213" s="4" t="s">
        <v>25</v>
      </c>
      <c r="D3213" s="4" t="s">
        <v>15</v>
      </c>
      <c r="E3213" s="4" t="s">
        <v>20</v>
      </c>
      <c r="F3213" s="4" t="s">
        <v>18</v>
      </c>
      <c r="G3213" s="6">
        <v>36</v>
      </c>
      <c r="H3213" s="7">
        <v>342</v>
      </c>
      <c r="I3213" s="8">
        <v>0.03</v>
      </c>
      <c r="J3213" s="7">
        <v>10521.44</v>
      </c>
      <c r="K3213" s="7">
        <v>255.99</v>
      </c>
      <c r="L3213" s="7">
        <v>9215.64</v>
      </c>
      <c r="M3213" s="7">
        <v>122.89</v>
      </c>
    </row>
    <row r="3214" spans="2:13" x14ac:dyDescent="0.3">
      <c r="B3214" s="5">
        <v>45627</v>
      </c>
      <c r="C3214" s="4" t="s">
        <v>25</v>
      </c>
      <c r="D3214" s="4" t="s">
        <v>15</v>
      </c>
      <c r="E3214" s="4" t="s">
        <v>20</v>
      </c>
      <c r="F3214" s="4" t="s">
        <v>19</v>
      </c>
      <c r="G3214" s="6">
        <v>36</v>
      </c>
      <c r="H3214" s="7">
        <v>342</v>
      </c>
      <c r="I3214" s="8">
        <v>0.04</v>
      </c>
      <c r="J3214" s="7">
        <v>10454.120000000001</v>
      </c>
      <c r="K3214" s="7">
        <v>255.73</v>
      </c>
      <c r="L3214" s="7">
        <v>9206.2800000000007</v>
      </c>
      <c r="M3214" s="7">
        <v>139.28</v>
      </c>
    </row>
    <row r="3215" spans="2:13" x14ac:dyDescent="0.3">
      <c r="B3215" s="5">
        <v>45627</v>
      </c>
      <c r="C3215" s="4" t="s">
        <v>25</v>
      </c>
      <c r="D3215" s="4" t="s">
        <v>15</v>
      </c>
      <c r="E3215" s="4" t="s">
        <v>21</v>
      </c>
      <c r="F3215" s="4" t="s">
        <v>17</v>
      </c>
      <c r="G3215" s="6">
        <v>55</v>
      </c>
      <c r="H3215" s="7">
        <v>342</v>
      </c>
      <c r="I3215" s="8">
        <v>0</v>
      </c>
      <c r="J3215" s="7">
        <v>17798.09</v>
      </c>
      <c r="K3215" s="7">
        <v>256.5</v>
      </c>
      <c r="L3215" s="7">
        <v>14107.5</v>
      </c>
      <c r="M3215" s="7">
        <v>87.47</v>
      </c>
    </row>
    <row r="3216" spans="2:13" x14ac:dyDescent="0.3">
      <c r="B3216" s="5">
        <v>45627</v>
      </c>
      <c r="C3216" s="4" t="s">
        <v>25</v>
      </c>
      <c r="D3216" s="4" t="s">
        <v>15</v>
      </c>
      <c r="E3216" s="4" t="s">
        <v>21</v>
      </c>
      <c r="F3216" s="4" t="s">
        <v>18</v>
      </c>
      <c r="G3216" s="6">
        <v>20</v>
      </c>
      <c r="H3216" s="7">
        <v>342</v>
      </c>
      <c r="I3216" s="8">
        <v>0</v>
      </c>
      <c r="J3216" s="7">
        <v>6465.55</v>
      </c>
      <c r="K3216" s="7">
        <v>255.73</v>
      </c>
      <c r="L3216" s="7">
        <v>5114.6000000000004</v>
      </c>
      <c r="M3216" s="7">
        <v>69.09</v>
      </c>
    </row>
    <row r="3217" spans="2:13" x14ac:dyDescent="0.3">
      <c r="B3217" s="5">
        <v>45627</v>
      </c>
      <c r="C3217" s="4" t="s">
        <v>25</v>
      </c>
      <c r="D3217" s="4" t="s">
        <v>15</v>
      </c>
      <c r="E3217" s="4" t="s">
        <v>21</v>
      </c>
      <c r="F3217" s="4" t="s">
        <v>19</v>
      </c>
      <c r="G3217" s="6">
        <v>20</v>
      </c>
      <c r="H3217" s="7">
        <v>342</v>
      </c>
      <c r="I3217" s="8">
        <v>0.01</v>
      </c>
      <c r="J3217" s="7">
        <v>6452.23</v>
      </c>
      <c r="K3217" s="7">
        <v>257.01</v>
      </c>
      <c r="L3217" s="7">
        <v>5140.2</v>
      </c>
      <c r="M3217" s="7">
        <v>78.39</v>
      </c>
    </row>
    <row r="3218" spans="2:13" x14ac:dyDescent="0.3">
      <c r="B3218" s="5">
        <v>45627</v>
      </c>
      <c r="C3218" s="4" t="s">
        <v>25</v>
      </c>
      <c r="D3218" s="4" t="s">
        <v>15</v>
      </c>
      <c r="E3218" s="4" t="s">
        <v>22</v>
      </c>
      <c r="F3218" s="4" t="s">
        <v>17</v>
      </c>
      <c r="G3218" s="6">
        <v>26</v>
      </c>
      <c r="H3218" s="7">
        <v>342</v>
      </c>
      <c r="I3218" s="8">
        <v>0.01</v>
      </c>
      <c r="J3218" s="7">
        <v>9899.34</v>
      </c>
      <c r="K3218" s="7">
        <v>256.24</v>
      </c>
      <c r="L3218" s="7">
        <v>6662.24</v>
      </c>
      <c r="M3218" s="7">
        <v>265.23</v>
      </c>
    </row>
    <row r="3219" spans="2:13" x14ac:dyDescent="0.3">
      <c r="B3219" s="5">
        <v>45627</v>
      </c>
      <c r="C3219" s="4" t="s">
        <v>25</v>
      </c>
      <c r="D3219" s="4" t="s">
        <v>15</v>
      </c>
      <c r="E3219" s="4" t="s">
        <v>22</v>
      </c>
      <c r="F3219" s="4" t="s">
        <v>18</v>
      </c>
      <c r="G3219" s="6">
        <v>9</v>
      </c>
      <c r="H3219" s="7">
        <v>342</v>
      </c>
      <c r="I3219" s="8">
        <v>0</v>
      </c>
      <c r="J3219" s="7">
        <v>3450.79</v>
      </c>
      <c r="K3219" s="7">
        <v>256.5</v>
      </c>
      <c r="L3219" s="7">
        <v>2308.5</v>
      </c>
      <c r="M3219" s="7">
        <v>105.49</v>
      </c>
    </row>
    <row r="3220" spans="2:13" x14ac:dyDescent="0.3">
      <c r="B3220" s="5">
        <v>45627</v>
      </c>
      <c r="C3220" s="4" t="s">
        <v>25</v>
      </c>
      <c r="D3220" s="4" t="s">
        <v>15</v>
      </c>
      <c r="E3220" s="4" t="s">
        <v>22</v>
      </c>
      <c r="F3220" s="4" t="s">
        <v>19</v>
      </c>
      <c r="G3220" s="6">
        <v>9</v>
      </c>
      <c r="H3220" s="7">
        <v>342</v>
      </c>
      <c r="I3220" s="8">
        <v>0.01</v>
      </c>
      <c r="J3220" s="7">
        <v>3409.44</v>
      </c>
      <c r="K3220" s="7">
        <v>257.01</v>
      </c>
      <c r="L3220" s="7">
        <v>2313.09</v>
      </c>
      <c r="M3220" s="7">
        <v>109.7</v>
      </c>
    </row>
    <row r="3221" spans="2:13" x14ac:dyDescent="0.3">
      <c r="B3221" s="5">
        <v>45627</v>
      </c>
      <c r="C3221" s="4" t="s">
        <v>26</v>
      </c>
      <c r="D3221" s="4" t="s">
        <v>27</v>
      </c>
      <c r="E3221" s="4" t="s">
        <v>16</v>
      </c>
      <c r="F3221" s="4" t="s">
        <v>17</v>
      </c>
      <c r="G3221" s="6">
        <v>433</v>
      </c>
      <c r="H3221" s="7">
        <v>132</v>
      </c>
      <c r="I3221" s="8">
        <v>0.01</v>
      </c>
      <c r="J3221" s="7">
        <v>56812.66</v>
      </c>
      <c r="K3221" s="7">
        <v>92.4</v>
      </c>
      <c r="L3221" s="7">
        <v>40009.199999999997</v>
      </c>
      <c r="M3221" s="7">
        <v>692.8</v>
      </c>
    </row>
    <row r="3222" spans="2:13" x14ac:dyDescent="0.3">
      <c r="B3222" s="5">
        <v>45627</v>
      </c>
      <c r="C3222" s="4" t="s">
        <v>26</v>
      </c>
      <c r="D3222" s="4" t="s">
        <v>27</v>
      </c>
      <c r="E3222" s="4" t="s">
        <v>16</v>
      </c>
      <c r="F3222" s="4" t="s">
        <v>18</v>
      </c>
      <c r="G3222" s="6">
        <v>150</v>
      </c>
      <c r="H3222" s="7">
        <v>132</v>
      </c>
      <c r="I3222" s="8">
        <v>0.01</v>
      </c>
      <c r="J3222" s="7">
        <v>19542.84</v>
      </c>
      <c r="K3222" s="7">
        <v>92.4</v>
      </c>
      <c r="L3222" s="7">
        <v>13860</v>
      </c>
      <c r="M3222" s="7">
        <v>508.98</v>
      </c>
    </row>
    <row r="3223" spans="2:13" x14ac:dyDescent="0.3">
      <c r="B3223" s="5">
        <v>45627</v>
      </c>
      <c r="C3223" s="4" t="s">
        <v>26</v>
      </c>
      <c r="D3223" s="4" t="s">
        <v>27</v>
      </c>
      <c r="E3223" s="4" t="s">
        <v>16</v>
      </c>
      <c r="F3223" s="4" t="s">
        <v>19</v>
      </c>
      <c r="G3223" s="6">
        <v>154</v>
      </c>
      <c r="H3223" s="7">
        <v>132</v>
      </c>
      <c r="I3223" s="8">
        <v>0.01</v>
      </c>
      <c r="J3223" s="7">
        <v>20063.45</v>
      </c>
      <c r="K3223" s="7">
        <v>92.68</v>
      </c>
      <c r="L3223" s="7">
        <v>14272.72</v>
      </c>
      <c r="M3223" s="7">
        <v>615.62</v>
      </c>
    </row>
    <row r="3224" spans="2:13" x14ac:dyDescent="0.3">
      <c r="B3224" s="5">
        <v>45627</v>
      </c>
      <c r="C3224" s="4" t="s">
        <v>26</v>
      </c>
      <c r="D3224" s="4" t="s">
        <v>27</v>
      </c>
      <c r="E3224" s="4" t="s">
        <v>20</v>
      </c>
      <c r="F3224" s="4" t="s">
        <v>17</v>
      </c>
      <c r="G3224" s="6">
        <v>295</v>
      </c>
      <c r="H3224" s="7">
        <v>132</v>
      </c>
      <c r="I3224" s="8">
        <v>0</v>
      </c>
      <c r="J3224" s="7">
        <v>34335.629999999997</v>
      </c>
      <c r="K3224" s="7">
        <v>92.12</v>
      </c>
      <c r="L3224" s="7">
        <v>27175.4</v>
      </c>
      <c r="M3224" s="7">
        <v>465.39</v>
      </c>
    </row>
    <row r="3225" spans="2:13" x14ac:dyDescent="0.3">
      <c r="B3225" s="5">
        <v>45627</v>
      </c>
      <c r="C3225" s="4" t="s">
        <v>26</v>
      </c>
      <c r="D3225" s="4" t="s">
        <v>27</v>
      </c>
      <c r="E3225" s="4" t="s">
        <v>20</v>
      </c>
      <c r="F3225" s="4" t="s">
        <v>18</v>
      </c>
      <c r="G3225" s="6">
        <v>104</v>
      </c>
      <c r="H3225" s="7">
        <v>132</v>
      </c>
      <c r="I3225" s="8">
        <v>0.02</v>
      </c>
      <c r="J3225" s="7">
        <v>11779.42</v>
      </c>
      <c r="K3225" s="7">
        <v>92.22</v>
      </c>
      <c r="L3225" s="7">
        <v>9590.8799999999992</v>
      </c>
      <c r="M3225" s="7">
        <v>349.71</v>
      </c>
    </row>
    <row r="3226" spans="2:13" x14ac:dyDescent="0.3">
      <c r="B3226" s="5">
        <v>45627</v>
      </c>
      <c r="C3226" s="4" t="s">
        <v>26</v>
      </c>
      <c r="D3226" s="4" t="s">
        <v>27</v>
      </c>
      <c r="E3226" s="4" t="s">
        <v>20</v>
      </c>
      <c r="F3226" s="4" t="s">
        <v>19</v>
      </c>
      <c r="G3226" s="6">
        <v>109</v>
      </c>
      <c r="H3226" s="7">
        <v>132</v>
      </c>
      <c r="I3226" s="8">
        <v>0.01</v>
      </c>
      <c r="J3226" s="7">
        <v>12471.85</v>
      </c>
      <c r="K3226" s="7">
        <v>92.68</v>
      </c>
      <c r="L3226" s="7">
        <v>10102.120000000001</v>
      </c>
      <c r="M3226" s="7">
        <v>427.65</v>
      </c>
    </row>
    <row r="3227" spans="2:13" x14ac:dyDescent="0.3">
      <c r="B3227" s="5">
        <v>45627</v>
      </c>
      <c r="C3227" s="4" t="s">
        <v>26</v>
      </c>
      <c r="D3227" s="4" t="s">
        <v>27</v>
      </c>
      <c r="E3227" s="4" t="s">
        <v>21</v>
      </c>
      <c r="F3227" s="4" t="s">
        <v>17</v>
      </c>
      <c r="G3227" s="6">
        <v>174</v>
      </c>
      <c r="H3227" s="7">
        <v>132</v>
      </c>
      <c r="I3227" s="8">
        <v>0.01</v>
      </c>
      <c r="J3227" s="7">
        <v>21622.44</v>
      </c>
      <c r="K3227" s="7">
        <v>92.12</v>
      </c>
      <c r="L3227" s="7">
        <v>16028.88</v>
      </c>
      <c r="M3227" s="7">
        <v>277.01</v>
      </c>
    </row>
    <row r="3228" spans="2:13" x14ac:dyDescent="0.3">
      <c r="B3228" s="5">
        <v>45627</v>
      </c>
      <c r="C3228" s="4" t="s">
        <v>26</v>
      </c>
      <c r="D3228" s="4" t="s">
        <v>27</v>
      </c>
      <c r="E3228" s="4" t="s">
        <v>21</v>
      </c>
      <c r="F3228" s="4" t="s">
        <v>18</v>
      </c>
      <c r="G3228" s="6">
        <v>62</v>
      </c>
      <c r="H3228" s="7">
        <v>132</v>
      </c>
      <c r="I3228" s="8">
        <v>0.01</v>
      </c>
      <c r="J3228" s="7">
        <v>7688.81</v>
      </c>
      <c r="K3228" s="7">
        <v>92.12</v>
      </c>
      <c r="L3228" s="7">
        <v>5711.44</v>
      </c>
      <c r="M3228" s="7">
        <v>212.28</v>
      </c>
    </row>
    <row r="3229" spans="2:13" x14ac:dyDescent="0.3">
      <c r="B3229" s="5">
        <v>45627</v>
      </c>
      <c r="C3229" s="4" t="s">
        <v>26</v>
      </c>
      <c r="D3229" s="4" t="s">
        <v>27</v>
      </c>
      <c r="E3229" s="4" t="s">
        <v>21</v>
      </c>
      <c r="F3229" s="4" t="s">
        <v>19</v>
      </c>
      <c r="G3229" s="6">
        <v>64</v>
      </c>
      <c r="H3229" s="7">
        <v>132</v>
      </c>
      <c r="I3229" s="8">
        <v>0</v>
      </c>
      <c r="J3229" s="7">
        <v>7993.5</v>
      </c>
      <c r="K3229" s="7">
        <v>92.58</v>
      </c>
      <c r="L3229" s="7">
        <v>5925.12</v>
      </c>
      <c r="M3229" s="7">
        <v>254.84</v>
      </c>
    </row>
    <row r="3230" spans="2:13" x14ac:dyDescent="0.3">
      <c r="B3230" s="5">
        <v>45627</v>
      </c>
      <c r="C3230" s="4" t="s">
        <v>26</v>
      </c>
      <c r="D3230" s="4" t="s">
        <v>27</v>
      </c>
      <c r="E3230" s="4" t="s">
        <v>22</v>
      </c>
      <c r="F3230" s="4" t="s">
        <v>17</v>
      </c>
      <c r="G3230" s="6">
        <v>77</v>
      </c>
      <c r="H3230" s="7">
        <v>132</v>
      </c>
      <c r="I3230" s="8">
        <v>0.01</v>
      </c>
      <c r="J3230" s="7">
        <v>11269.84</v>
      </c>
      <c r="K3230" s="7">
        <v>92.31</v>
      </c>
      <c r="L3230" s="7">
        <v>7107.87</v>
      </c>
      <c r="M3230" s="7">
        <v>755.15</v>
      </c>
    </row>
    <row r="3231" spans="2:13" x14ac:dyDescent="0.3">
      <c r="B3231" s="5">
        <v>45627</v>
      </c>
      <c r="C3231" s="4" t="s">
        <v>26</v>
      </c>
      <c r="D3231" s="4" t="s">
        <v>27</v>
      </c>
      <c r="E3231" s="4" t="s">
        <v>22</v>
      </c>
      <c r="F3231" s="4" t="s">
        <v>18</v>
      </c>
      <c r="G3231" s="6">
        <v>28</v>
      </c>
      <c r="H3231" s="7">
        <v>132</v>
      </c>
      <c r="I3231" s="8">
        <v>0.01</v>
      </c>
      <c r="J3231" s="7">
        <v>4089.96</v>
      </c>
      <c r="K3231" s="7">
        <v>92.4</v>
      </c>
      <c r="L3231" s="7">
        <v>2587.1999999999998</v>
      </c>
      <c r="M3231" s="7">
        <v>331.87</v>
      </c>
    </row>
    <row r="3232" spans="2:13" x14ac:dyDescent="0.3">
      <c r="B3232" s="5">
        <v>45627</v>
      </c>
      <c r="C3232" s="4" t="s">
        <v>26</v>
      </c>
      <c r="D3232" s="4" t="s">
        <v>27</v>
      </c>
      <c r="E3232" s="4" t="s">
        <v>22</v>
      </c>
      <c r="F3232" s="4" t="s">
        <v>19</v>
      </c>
      <c r="G3232" s="6">
        <v>28</v>
      </c>
      <c r="H3232" s="7">
        <v>132</v>
      </c>
      <c r="I3232" s="8">
        <v>0</v>
      </c>
      <c r="J3232" s="7">
        <v>4122.96</v>
      </c>
      <c r="K3232" s="7">
        <v>92.12</v>
      </c>
      <c r="L3232" s="7">
        <v>2579.36</v>
      </c>
      <c r="M3232" s="7">
        <v>337.13</v>
      </c>
    </row>
    <row r="3233" spans="2:13" x14ac:dyDescent="0.3">
      <c r="B3233" s="5">
        <v>45627</v>
      </c>
      <c r="C3233" s="4" t="s">
        <v>28</v>
      </c>
      <c r="D3233" s="4" t="s">
        <v>27</v>
      </c>
      <c r="E3233" s="4" t="s">
        <v>16</v>
      </c>
      <c r="F3233" s="4" t="s">
        <v>17</v>
      </c>
      <c r="G3233" s="6">
        <v>304</v>
      </c>
      <c r="H3233" s="7">
        <v>104</v>
      </c>
      <c r="I3233" s="8">
        <v>0.01</v>
      </c>
      <c r="J3233" s="7">
        <v>31331.14</v>
      </c>
      <c r="K3233" s="7">
        <v>71.540000000000006</v>
      </c>
      <c r="L3233" s="7">
        <v>21748.16</v>
      </c>
      <c r="M3233" s="7">
        <v>493.21</v>
      </c>
    </row>
    <row r="3234" spans="2:13" x14ac:dyDescent="0.3">
      <c r="B3234" s="5">
        <v>45627</v>
      </c>
      <c r="C3234" s="4" t="s">
        <v>28</v>
      </c>
      <c r="D3234" s="4" t="s">
        <v>27</v>
      </c>
      <c r="E3234" s="4" t="s">
        <v>16</v>
      </c>
      <c r="F3234" s="4" t="s">
        <v>18</v>
      </c>
      <c r="G3234" s="6">
        <v>113</v>
      </c>
      <c r="H3234" s="7">
        <v>104</v>
      </c>
      <c r="I3234" s="8">
        <v>0.01</v>
      </c>
      <c r="J3234" s="7">
        <v>11599.37</v>
      </c>
      <c r="K3234" s="7">
        <v>71.900000000000006</v>
      </c>
      <c r="L3234" s="7">
        <v>8124.7</v>
      </c>
      <c r="M3234" s="7">
        <v>391.5</v>
      </c>
    </row>
    <row r="3235" spans="2:13" x14ac:dyDescent="0.3">
      <c r="B3235" s="5">
        <v>45627</v>
      </c>
      <c r="C3235" s="4" t="s">
        <v>28</v>
      </c>
      <c r="D3235" s="4" t="s">
        <v>27</v>
      </c>
      <c r="E3235" s="4" t="s">
        <v>16</v>
      </c>
      <c r="F3235" s="4" t="s">
        <v>19</v>
      </c>
      <c r="G3235" s="6">
        <v>108</v>
      </c>
      <c r="H3235" s="7">
        <v>104</v>
      </c>
      <c r="I3235" s="8">
        <v>0.01</v>
      </c>
      <c r="J3235" s="7">
        <v>11130.51</v>
      </c>
      <c r="K3235" s="7">
        <v>71.62</v>
      </c>
      <c r="L3235" s="7">
        <v>7734.96</v>
      </c>
      <c r="M3235" s="7">
        <v>417.41</v>
      </c>
    </row>
    <row r="3236" spans="2:13" x14ac:dyDescent="0.3">
      <c r="B3236" s="5">
        <v>45627</v>
      </c>
      <c r="C3236" s="4" t="s">
        <v>28</v>
      </c>
      <c r="D3236" s="4" t="s">
        <v>27</v>
      </c>
      <c r="E3236" s="4" t="s">
        <v>20</v>
      </c>
      <c r="F3236" s="4" t="s">
        <v>17</v>
      </c>
      <c r="G3236" s="6">
        <v>206</v>
      </c>
      <c r="H3236" s="7">
        <v>104</v>
      </c>
      <c r="I3236" s="8">
        <v>0.01</v>
      </c>
      <c r="J3236" s="7">
        <v>18608.259999999998</v>
      </c>
      <c r="K3236" s="7">
        <v>71.900000000000006</v>
      </c>
      <c r="L3236" s="7">
        <v>14811.4</v>
      </c>
      <c r="M3236" s="7">
        <v>320.7</v>
      </c>
    </row>
    <row r="3237" spans="2:13" x14ac:dyDescent="0.3">
      <c r="B3237" s="5">
        <v>45627</v>
      </c>
      <c r="C3237" s="4" t="s">
        <v>28</v>
      </c>
      <c r="D3237" s="4" t="s">
        <v>27</v>
      </c>
      <c r="E3237" s="4" t="s">
        <v>20</v>
      </c>
      <c r="F3237" s="4" t="s">
        <v>18</v>
      </c>
      <c r="G3237" s="6">
        <v>75</v>
      </c>
      <c r="H3237" s="7">
        <v>104</v>
      </c>
      <c r="I3237" s="8">
        <v>0.01</v>
      </c>
      <c r="J3237" s="7">
        <v>6754.44</v>
      </c>
      <c r="K3237" s="7">
        <v>71.540000000000006</v>
      </c>
      <c r="L3237" s="7">
        <v>5365.5</v>
      </c>
      <c r="M3237" s="7">
        <v>261.63</v>
      </c>
    </row>
    <row r="3238" spans="2:13" x14ac:dyDescent="0.3">
      <c r="B3238" s="5">
        <v>45627</v>
      </c>
      <c r="C3238" s="4" t="s">
        <v>28</v>
      </c>
      <c r="D3238" s="4" t="s">
        <v>27</v>
      </c>
      <c r="E3238" s="4" t="s">
        <v>20</v>
      </c>
      <c r="F3238" s="4" t="s">
        <v>19</v>
      </c>
      <c r="G3238" s="6">
        <v>77</v>
      </c>
      <c r="H3238" s="7">
        <v>104</v>
      </c>
      <c r="I3238" s="8">
        <v>0.03</v>
      </c>
      <c r="J3238" s="7">
        <v>6821.75</v>
      </c>
      <c r="K3238" s="7">
        <v>71.83</v>
      </c>
      <c r="L3238" s="7">
        <v>5530.91</v>
      </c>
      <c r="M3238" s="7">
        <v>298.8</v>
      </c>
    </row>
    <row r="3239" spans="2:13" x14ac:dyDescent="0.3">
      <c r="B3239" s="5">
        <v>45627</v>
      </c>
      <c r="C3239" s="4" t="s">
        <v>28</v>
      </c>
      <c r="D3239" s="4" t="s">
        <v>27</v>
      </c>
      <c r="E3239" s="4" t="s">
        <v>21</v>
      </c>
      <c r="F3239" s="4" t="s">
        <v>17</v>
      </c>
      <c r="G3239" s="6">
        <v>120</v>
      </c>
      <c r="H3239" s="7">
        <v>104</v>
      </c>
      <c r="I3239" s="8">
        <v>0</v>
      </c>
      <c r="J3239" s="7">
        <v>11844</v>
      </c>
      <c r="K3239" s="7">
        <v>71.69</v>
      </c>
      <c r="L3239" s="7">
        <v>8602.7999999999993</v>
      </c>
      <c r="M3239" s="7">
        <v>186.62</v>
      </c>
    </row>
    <row r="3240" spans="2:13" x14ac:dyDescent="0.3">
      <c r="B3240" s="5">
        <v>45627</v>
      </c>
      <c r="C3240" s="4" t="s">
        <v>28</v>
      </c>
      <c r="D3240" s="4" t="s">
        <v>27</v>
      </c>
      <c r="E3240" s="4" t="s">
        <v>21</v>
      </c>
      <c r="F3240" s="4" t="s">
        <v>18</v>
      </c>
      <c r="G3240" s="6">
        <v>43</v>
      </c>
      <c r="H3240" s="7">
        <v>104</v>
      </c>
      <c r="I3240" s="8">
        <v>0.01</v>
      </c>
      <c r="J3240" s="7">
        <v>4210.24</v>
      </c>
      <c r="K3240" s="7">
        <v>71.540000000000006</v>
      </c>
      <c r="L3240" s="7">
        <v>3076.22</v>
      </c>
      <c r="M3240" s="7">
        <v>146.93</v>
      </c>
    </row>
    <row r="3241" spans="2:13" x14ac:dyDescent="0.3">
      <c r="B3241" s="5">
        <v>45627</v>
      </c>
      <c r="C3241" s="4" t="s">
        <v>28</v>
      </c>
      <c r="D3241" s="4" t="s">
        <v>27</v>
      </c>
      <c r="E3241" s="4" t="s">
        <v>21</v>
      </c>
      <c r="F3241" s="4" t="s">
        <v>19</v>
      </c>
      <c r="G3241" s="6">
        <v>45</v>
      </c>
      <c r="H3241" s="7">
        <v>104</v>
      </c>
      <c r="I3241" s="8">
        <v>0</v>
      </c>
      <c r="J3241" s="7">
        <v>4445.9799999999996</v>
      </c>
      <c r="K3241" s="7">
        <v>71.540000000000006</v>
      </c>
      <c r="L3241" s="7">
        <v>3219.3</v>
      </c>
      <c r="M3241" s="7">
        <v>173.57</v>
      </c>
    </row>
    <row r="3242" spans="2:13" x14ac:dyDescent="0.3">
      <c r="B3242" s="5">
        <v>45627</v>
      </c>
      <c r="C3242" s="4" t="s">
        <v>28</v>
      </c>
      <c r="D3242" s="4" t="s">
        <v>27</v>
      </c>
      <c r="E3242" s="4" t="s">
        <v>22</v>
      </c>
      <c r="F3242" s="4" t="s">
        <v>17</v>
      </c>
      <c r="G3242" s="6">
        <v>54</v>
      </c>
      <c r="H3242" s="7">
        <v>104</v>
      </c>
      <c r="I3242" s="8">
        <v>0.01</v>
      </c>
      <c r="J3242" s="7">
        <v>6270.99</v>
      </c>
      <c r="K3242" s="7">
        <v>71.62</v>
      </c>
      <c r="L3242" s="7">
        <v>3867.48</v>
      </c>
      <c r="M3242" s="7">
        <v>557.94000000000005</v>
      </c>
    </row>
    <row r="3243" spans="2:13" x14ac:dyDescent="0.3">
      <c r="B3243" s="5">
        <v>45627</v>
      </c>
      <c r="C3243" s="4" t="s">
        <v>28</v>
      </c>
      <c r="D3243" s="4" t="s">
        <v>27</v>
      </c>
      <c r="E3243" s="4" t="s">
        <v>22</v>
      </c>
      <c r="F3243" s="4" t="s">
        <v>18</v>
      </c>
      <c r="G3243" s="6">
        <v>20</v>
      </c>
      <c r="H3243" s="7">
        <v>104</v>
      </c>
      <c r="I3243" s="8">
        <v>0.01</v>
      </c>
      <c r="J3243" s="7">
        <v>2324.88</v>
      </c>
      <c r="K3243" s="7">
        <v>71.900000000000006</v>
      </c>
      <c r="L3243" s="7">
        <v>1438</v>
      </c>
      <c r="M3243" s="7">
        <v>231.81</v>
      </c>
    </row>
    <row r="3244" spans="2:13" x14ac:dyDescent="0.3">
      <c r="B3244" s="5">
        <v>45627</v>
      </c>
      <c r="C3244" s="4" t="s">
        <v>28</v>
      </c>
      <c r="D3244" s="4" t="s">
        <v>27</v>
      </c>
      <c r="E3244" s="4" t="s">
        <v>22</v>
      </c>
      <c r="F3244" s="4" t="s">
        <v>19</v>
      </c>
      <c r="G3244" s="6">
        <v>21</v>
      </c>
      <c r="H3244" s="7">
        <v>104</v>
      </c>
      <c r="I3244" s="8">
        <v>0</v>
      </c>
      <c r="J3244" s="7">
        <v>2448.5300000000002</v>
      </c>
      <c r="K3244" s="7">
        <v>71.69</v>
      </c>
      <c r="L3244" s="7">
        <v>1505.49</v>
      </c>
      <c r="M3244" s="7">
        <v>266.39</v>
      </c>
    </row>
    <row r="3245" spans="2:13" x14ac:dyDescent="0.3">
      <c r="B3245" s="5">
        <v>45627</v>
      </c>
      <c r="C3245" s="4" t="s">
        <v>29</v>
      </c>
      <c r="D3245" s="4" t="s">
        <v>27</v>
      </c>
      <c r="E3245" s="4" t="s">
        <v>16</v>
      </c>
      <c r="F3245" s="4" t="s">
        <v>17</v>
      </c>
      <c r="G3245" s="6">
        <v>265</v>
      </c>
      <c r="H3245" s="7">
        <v>146</v>
      </c>
      <c r="I3245" s="8">
        <v>0.01</v>
      </c>
      <c r="J3245" s="7">
        <v>38303.449999999997</v>
      </c>
      <c r="K3245" s="7">
        <v>102.62</v>
      </c>
      <c r="L3245" s="7">
        <v>27194.3</v>
      </c>
      <c r="M3245" s="7">
        <v>411.7</v>
      </c>
    </row>
    <row r="3246" spans="2:13" x14ac:dyDescent="0.3">
      <c r="B3246" s="5">
        <v>45627</v>
      </c>
      <c r="C3246" s="4" t="s">
        <v>29</v>
      </c>
      <c r="D3246" s="4" t="s">
        <v>27</v>
      </c>
      <c r="E3246" s="4" t="s">
        <v>16</v>
      </c>
      <c r="F3246" s="4" t="s">
        <v>18</v>
      </c>
      <c r="G3246" s="6">
        <v>95</v>
      </c>
      <c r="H3246" s="7">
        <v>146</v>
      </c>
      <c r="I3246" s="8">
        <v>0</v>
      </c>
      <c r="J3246" s="7">
        <v>13870</v>
      </c>
      <c r="K3246" s="7">
        <v>102.83</v>
      </c>
      <c r="L3246" s="7">
        <v>9768.85</v>
      </c>
      <c r="M3246" s="7">
        <v>323.32</v>
      </c>
    </row>
    <row r="3247" spans="2:13" x14ac:dyDescent="0.3">
      <c r="B3247" s="5">
        <v>45627</v>
      </c>
      <c r="C3247" s="4" t="s">
        <v>29</v>
      </c>
      <c r="D3247" s="4" t="s">
        <v>27</v>
      </c>
      <c r="E3247" s="4" t="s">
        <v>16</v>
      </c>
      <c r="F3247" s="4" t="s">
        <v>19</v>
      </c>
      <c r="G3247" s="6">
        <v>98</v>
      </c>
      <c r="H3247" s="7">
        <v>146</v>
      </c>
      <c r="I3247" s="8">
        <v>0.01</v>
      </c>
      <c r="J3247" s="7">
        <v>14236.12</v>
      </c>
      <c r="K3247" s="7">
        <v>102.62</v>
      </c>
      <c r="L3247" s="7">
        <v>10056.76</v>
      </c>
      <c r="M3247" s="7">
        <v>375.7</v>
      </c>
    </row>
    <row r="3248" spans="2:13" x14ac:dyDescent="0.3">
      <c r="B3248" s="5">
        <v>45627</v>
      </c>
      <c r="C3248" s="4" t="s">
        <v>29</v>
      </c>
      <c r="D3248" s="4" t="s">
        <v>27</v>
      </c>
      <c r="E3248" s="4" t="s">
        <v>20</v>
      </c>
      <c r="F3248" s="4" t="s">
        <v>17</v>
      </c>
      <c r="G3248" s="6">
        <v>183</v>
      </c>
      <c r="H3248" s="7">
        <v>146</v>
      </c>
      <c r="I3248" s="8">
        <v>0.01</v>
      </c>
      <c r="J3248" s="7">
        <v>23347.49</v>
      </c>
      <c r="K3248" s="7">
        <v>103.24</v>
      </c>
      <c r="L3248" s="7">
        <v>18892.919999999998</v>
      </c>
      <c r="M3248" s="7">
        <v>294.85000000000002</v>
      </c>
    </row>
    <row r="3249" spans="2:13" x14ac:dyDescent="0.3">
      <c r="B3249" s="5">
        <v>45627</v>
      </c>
      <c r="C3249" s="4" t="s">
        <v>29</v>
      </c>
      <c r="D3249" s="4" t="s">
        <v>27</v>
      </c>
      <c r="E3249" s="4" t="s">
        <v>20</v>
      </c>
      <c r="F3249" s="4" t="s">
        <v>18</v>
      </c>
      <c r="G3249" s="6">
        <v>68</v>
      </c>
      <c r="H3249" s="7">
        <v>146</v>
      </c>
      <c r="I3249" s="8">
        <v>0.03</v>
      </c>
      <c r="J3249" s="7">
        <v>8456.7800000000007</v>
      </c>
      <c r="K3249" s="7">
        <v>102.62</v>
      </c>
      <c r="L3249" s="7">
        <v>6978.16</v>
      </c>
      <c r="M3249" s="7">
        <v>231.2</v>
      </c>
    </row>
    <row r="3250" spans="2:13" x14ac:dyDescent="0.3">
      <c r="B3250" s="5">
        <v>45627</v>
      </c>
      <c r="C3250" s="4" t="s">
        <v>29</v>
      </c>
      <c r="D3250" s="4" t="s">
        <v>27</v>
      </c>
      <c r="E3250" s="4" t="s">
        <v>20</v>
      </c>
      <c r="F3250" s="4" t="s">
        <v>19</v>
      </c>
      <c r="G3250" s="6">
        <v>68</v>
      </c>
      <c r="H3250" s="7">
        <v>146</v>
      </c>
      <c r="I3250" s="8">
        <v>0.03</v>
      </c>
      <c r="J3250" s="7">
        <v>8526.25</v>
      </c>
      <c r="K3250" s="7">
        <v>102.62</v>
      </c>
      <c r="L3250" s="7">
        <v>6978.16</v>
      </c>
      <c r="M3250" s="7">
        <v>265.2</v>
      </c>
    </row>
    <row r="3251" spans="2:13" x14ac:dyDescent="0.3">
      <c r="B3251" s="5">
        <v>45627</v>
      </c>
      <c r="C3251" s="4" t="s">
        <v>29</v>
      </c>
      <c r="D3251" s="4" t="s">
        <v>27</v>
      </c>
      <c r="E3251" s="4" t="s">
        <v>21</v>
      </c>
      <c r="F3251" s="4" t="s">
        <v>17</v>
      </c>
      <c r="G3251" s="6">
        <v>107</v>
      </c>
      <c r="H3251" s="7">
        <v>146</v>
      </c>
      <c r="I3251" s="8">
        <v>0</v>
      </c>
      <c r="J3251" s="7">
        <v>14766.78</v>
      </c>
      <c r="K3251" s="7">
        <v>103.14</v>
      </c>
      <c r="L3251" s="7">
        <v>11035.98</v>
      </c>
      <c r="M3251" s="7">
        <v>167.6</v>
      </c>
    </row>
    <row r="3252" spans="2:13" x14ac:dyDescent="0.3">
      <c r="B3252" s="5">
        <v>45627</v>
      </c>
      <c r="C3252" s="4" t="s">
        <v>29</v>
      </c>
      <c r="D3252" s="4" t="s">
        <v>27</v>
      </c>
      <c r="E3252" s="4" t="s">
        <v>21</v>
      </c>
      <c r="F3252" s="4" t="s">
        <v>18</v>
      </c>
      <c r="G3252" s="6">
        <v>40</v>
      </c>
      <c r="H3252" s="7">
        <v>146</v>
      </c>
      <c r="I3252" s="8">
        <v>0.01</v>
      </c>
      <c r="J3252" s="7">
        <v>5470.55</v>
      </c>
      <c r="K3252" s="7">
        <v>103.24</v>
      </c>
      <c r="L3252" s="7">
        <v>4129.6000000000004</v>
      </c>
      <c r="M3252" s="7">
        <v>137.5</v>
      </c>
    </row>
    <row r="3253" spans="2:13" x14ac:dyDescent="0.3">
      <c r="B3253" s="5">
        <v>45627</v>
      </c>
      <c r="C3253" s="4" t="s">
        <v>29</v>
      </c>
      <c r="D3253" s="4" t="s">
        <v>27</v>
      </c>
      <c r="E3253" s="4" t="s">
        <v>21</v>
      </c>
      <c r="F3253" s="4" t="s">
        <v>19</v>
      </c>
      <c r="G3253" s="6">
        <v>38</v>
      </c>
      <c r="H3253" s="7">
        <v>146</v>
      </c>
      <c r="I3253" s="8">
        <v>0</v>
      </c>
      <c r="J3253" s="7">
        <v>5270.55</v>
      </c>
      <c r="K3253" s="7">
        <v>103.14</v>
      </c>
      <c r="L3253" s="7">
        <v>3919.32</v>
      </c>
      <c r="M3253" s="7">
        <v>143.75</v>
      </c>
    </row>
    <row r="3254" spans="2:13" x14ac:dyDescent="0.3">
      <c r="B3254" s="5">
        <v>45627</v>
      </c>
      <c r="C3254" s="4" t="s">
        <v>29</v>
      </c>
      <c r="D3254" s="4" t="s">
        <v>27</v>
      </c>
      <c r="E3254" s="4" t="s">
        <v>22</v>
      </c>
      <c r="F3254" s="4" t="s">
        <v>17</v>
      </c>
      <c r="G3254" s="6">
        <v>49</v>
      </c>
      <c r="H3254" s="7">
        <v>146</v>
      </c>
      <c r="I3254" s="8">
        <v>0.01</v>
      </c>
      <c r="J3254" s="7">
        <v>7916.55</v>
      </c>
      <c r="K3254" s="7">
        <v>102.62</v>
      </c>
      <c r="L3254" s="7">
        <v>5028.38</v>
      </c>
      <c r="M3254" s="7">
        <v>491.93</v>
      </c>
    </row>
    <row r="3255" spans="2:13" x14ac:dyDescent="0.3">
      <c r="B3255" s="5">
        <v>45627</v>
      </c>
      <c r="C3255" s="4" t="s">
        <v>29</v>
      </c>
      <c r="D3255" s="4" t="s">
        <v>27</v>
      </c>
      <c r="E3255" s="4" t="s">
        <v>22</v>
      </c>
      <c r="F3255" s="4" t="s">
        <v>18</v>
      </c>
      <c r="G3255" s="6">
        <v>18</v>
      </c>
      <c r="H3255" s="7">
        <v>146</v>
      </c>
      <c r="I3255" s="8">
        <v>0.01</v>
      </c>
      <c r="J3255" s="7">
        <v>2890.54</v>
      </c>
      <c r="K3255" s="7">
        <v>103.24</v>
      </c>
      <c r="L3255" s="7">
        <v>1858.32</v>
      </c>
      <c r="M3255" s="7">
        <v>216.77</v>
      </c>
    </row>
    <row r="3256" spans="2:13" x14ac:dyDescent="0.3">
      <c r="B3256" s="5">
        <v>45627</v>
      </c>
      <c r="C3256" s="4" t="s">
        <v>29</v>
      </c>
      <c r="D3256" s="4" t="s">
        <v>27</v>
      </c>
      <c r="E3256" s="4" t="s">
        <v>22</v>
      </c>
      <c r="F3256" s="4" t="s">
        <v>19</v>
      </c>
      <c r="G3256" s="6">
        <v>17</v>
      </c>
      <c r="H3256" s="7">
        <v>146</v>
      </c>
      <c r="I3256" s="8">
        <v>0.01</v>
      </c>
      <c r="J3256" s="7">
        <v>2741.03</v>
      </c>
      <c r="K3256" s="7">
        <v>102.72</v>
      </c>
      <c r="L3256" s="7">
        <v>1746.24</v>
      </c>
      <c r="M3256" s="7">
        <v>205.53</v>
      </c>
    </row>
    <row r="3257" spans="2:13" x14ac:dyDescent="0.3">
      <c r="B3257" s="5">
        <v>45627</v>
      </c>
      <c r="C3257" s="4" t="s">
        <v>30</v>
      </c>
      <c r="D3257" s="4" t="s">
        <v>27</v>
      </c>
      <c r="E3257" s="4" t="s">
        <v>16</v>
      </c>
      <c r="F3257" s="4" t="s">
        <v>17</v>
      </c>
      <c r="G3257" s="6">
        <v>397</v>
      </c>
      <c r="H3257" s="7">
        <v>92</v>
      </c>
      <c r="I3257" s="8">
        <v>0.01</v>
      </c>
      <c r="J3257" s="7">
        <v>36122.239999999998</v>
      </c>
      <c r="K3257" s="7">
        <v>64</v>
      </c>
      <c r="L3257" s="7">
        <v>25408</v>
      </c>
      <c r="M3257" s="7">
        <v>635.84</v>
      </c>
    </row>
    <row r="3258" spans="2:13" x14ac:dyDescent="0.3">
      <c r="B3258" s="5">
        <v>45627</v>
      </c>
      <c r="C3258" s="4" t="s">
        <v>30</v>
      </c>
      <c r="D3258" s="4" t="s">
        <v>27</v>
      </c>
      <c r="E3258" s="4" t="s">
        <v>16</v>
      </c>
      <c r="F3258" s="4" t="s">
        <v>18</v>
      </c>
      <c r="G3258" s="6">
        <v>138</v>
      </c>
      <c r="H3258" s="7">
        <v>92</v>
      </c>
      <c r="I3258" s="8">
        <v>0.01</v>
      </c>
      <c r="J3258" s="7">
        <v>12531.23</v>
      </c>
      <c r="K3258" s="7">
        <v>64</v>
      </c>
      <c r="L3258" s="7">
        <v>8832</v>
      </c>
      <c r="M3258" s="7">
        <v>480.93</v>
      </c>
    </row>
    <row r="3259" spans="2:13" x14ac:dyDescent="0.3">
      <c r="B3259" s="5">
        <v>45627</v>
      </c>
      <c r="C3259" s="4" t="s">
        <v>30</v>
      </c>
      <c r="D3259" s="4" t="s">
        <v>27</v>
      </c>
      <c r="E3259" s="4" t="s">
        <v>16</v>
      </c>
      <c r="F3259" s="4" t="s">
        <v>19</v>
      </c>
      <c r="G3259" s="6">
        <v>144</v>
      </c>
      <c r="H3259" s="7">
        <v>92</v>
      </c>
      <c r="I3259" s="8">
        <v>0.01</v>
      </c>
      <c r="J3259" s="7">
        <v>13115.73</v>
      </c>
      <c r="K3259" s="7">
        <v>63.75</v>
      </c>
      <c r="L3259" s="7">
        <v>9180</v>
      </c>
      <c r="M3259" s="7">
        <v>572.27</v>
      </c>
    </row>
    <row r="3260" spans="2:13" x14ac:dyDescent="0.3">
      <c r="B3260" s="5">
        <v>45627</v>
      </c>
      <c r="C3260" s="4" t="s">
        <v>30</v>
      </c>
      <c r="D3260" s="4" t="s">
        <v>27</v>
      </c>
      <c r="E3260" s="4" t="s">
        <v>20</v>
      </c>
      <c r="F3260" s="4" t="s">
        <v>17</v>
      </c>
      <c r="G3260" s="6">
        <v>272</v>
      </c>
      <c r="H3260" s="7">
        <v>92</v>
      </c>
      <c r="I3260" s="8">
        <v>0.02</v>
      </c>
      <c r="J3260" s="7">
        <v>21600.69</v>
      </c>
      <c r="K3260" s="7">
        <v>63.88</v>
      </c>
      <c r="L3260" s="7">
        <v>17375.36</v>
      </c>
      <c r="M3260" s="7">
        <v>426.06</v>
      </c>
    </row>
    <row r="3261" spans="2:13" x14ac:dyDescent="0.3">
      <c r="B3261" s="5">
        <v>45627</v>
      </c>
      <c r="C3261" s="4" t="s">
        <v>30</v>
      </c>
      <c r="D3261" s="4" t="s">
        <v>27</v>
      </c>
      <c r="E3261" s="4" t="s">
        <v>20</v>
      </c>
      <c r="F3261" s="4" t="s">
        <v>18</v>
      </c>
      <c r="G3261" s="6">
        <v>94</v>
      </c>
      <c r="H3261" s="7">
        <v>92</v>
      </c>
      <c r="I3261" s="8">
        <v>0.01</v>
      </c>
      <c r="J3261" s="7">
        <v>7602.48</v>
      </c>
      <c r="K3261" s="7">
        <v>63.88</v>
      </c>
      <c r="L3261" s="7">
        <v>6004.72</v>
      </c>
      <c r="M3261" s="7">
        <v>328.23</v>
      </c>
    </row>
    <row r="3262" spans="2:13" x14ac:dyDescent="0.3">
      <c r="B3262" s="5">
        <v>45627</v>
      </c>
      <c r="C3262" s="4" t="s">
        <v>30</v>
      </c>
      <c r="D3262" s="4" t="s">
        <v>27</v>
      </c>
      <c r="E3262" s="4" t="s">
        <v>20</v>
      </c>
      <c r="F3262" s="4" t="s">
        <v>19</v>
      </c>
      <c r="G3262" s="6">
        <v>97</v>
      </c>
      <c r="H3262" s="7">
        <v>92</v>
      </c>
      <c r="I3262" s="8">
        <v>0.01</v>
      </c>
      <c r="J3262" s="7">
        <v>7712.2</v>
      </c>
      <c r="K3262" s="7">
        <v>64.13</v>
      </c>
      <c r="L3262" s="7">
        <v>6220.61</v>
      </c>
      <c r="M3262" s="7">
        <v>380.95</v>
      </c>
    </row>
    <row r="3263" spans="2:13" x14ac:dyDescent="0.3">
      <c r="B3263" s="5">
        <v>45627</v>
      </c>
      <c r="C3263" s="4" t="s">
        <v>30</v>
      </c>
      <c r="D3263" s="4" t="s">
        <v>27</v>
      </c>
      <c r="E3263" s="4" t="s">
        <v>21</v>
      </c>
      <c r="F3263" s="4" t="s">
        <v>17</v>
      </c>
      <c r="G3263" s="6">
        <v>155</v>
      </c>
      <c r="H3263" s="7">
        <v>92</v>
      </c>
      <c r="I3263" s="8">
        <v>0</v>
      </c>
      <c r="J3263" s="7">
        <v>13519.91</v>
      </c>
      <c r="K3263" s="7">
        <v>63.88</v>
      </c>
      <c r="L3263" s="7">
        <v>9901.4</v>
      </c>
      <c r="M3263" s="7">
        <v>249.74</v>
      </c>
    </row>
    <row r="3264" spans="2:13" x14ac:dyDescent="0.3">
      <c r="B3264" s="5">
        <v>45627</v>
      </c>
      <c r="C3264" s="4" t="s">
        <v>30</v>
      </c>
      <c r="D3264" s="4" t="s">
        <v>27</v>
      </c>
      <c r="E3264" s="4" t="s">
        <v>21</v>
      </c>
      <c r="F3264" s="4" t="s">
        <v>18</v>
      </c>
      <c r="G3264" s="6">
        <v>58</v>
      </c>
      <c r="H3264" s="7">
        <v>92</v>
      </c>
      <c r="I3264" s="8">
        <v>0.01</v>
      </c>
      <c r="J3264" s="7">
        <v>5048.8999999999996</v>
      </c>
      <c r="K3264" s="7">
        <v>63.88</v>
      </c>
      <c r="L3264" s="7">
        <v>3705.04</v>
      </c>
      <c r="M3264" s="7">
        <v>199.17</v>
      </c>
    </row>
    <row r="3265" spans="2:13" x14ac:dyDescent="0.3">
      <c r="B3265" s="5">
        <v>45627</v>
      </c>
      <c r="C3265" s="4" t="s">
        <v>30</v>
      </c>
      <c r="D3265" s="4" t="s">
        <v>27</v>
      </c>
      <c r="E3265" s="4" t="s">
        <v>21</v>
      </c>
      <c r="F3265" s="4" t="s">
        <v>19</v>
      </c>
      <c r="G3265" s="6">
        <v>58</v>
      </c>
      <c r="H3265" s="7">
        <v>92</v>
      </c>
      <c r="I3265" s="8">
        <v>0.01</v>
      </c>
      <c r="J3265" s="7">
        <v>5028.55</v>
      </c>
      <c r="K3265" s="7">
        <v>63.94</v>
      </c>
      <c r="L3265" s="7">
        <v>3708.52</v>
      </c>
      <c r="M3265" s="7">
        <v>232.08</v>
      </c>
    </row>
    <row r="3266" spans="2:13" x14ac:dyDescent="0.3">
      <c r="B3266" s="5">
        <v>45627</v>
      </c>
      <c r="C3266" s="4" t="s">
        <v>30</v>
      </c>
      <c r="D3266" s="4" t="s">
        <v>27</v>
      </c>
      <c r="E3266" s="4" t="s">
        <v>22</v>
      </c>
      <c r="F3266" s="4" t="s">
        <v>17</v>
      </c>
      <c r="G3266" s="6">
        <v>68</v>
      </c>
      <c r="H3266" s="7">
        <v>92</v>
      </c>
      <c r="I3266" s="8">
        <v>0</v>
      </c>
      <c r="J3266" s="7">
        <v>6964.74</v>
      </c>
      <c r="K3266" s="7">
        <v>64</v>
      </c>
      <c r="L3266" s="7">
        <v>4352</v>
      </c>
      <c r="M3266" s="7">
        <v>695.73</v>
      </c>
    </row>
    <row r="3267" spans="2:13" x14ac:dyDescent="0.3">
      <c r="B3267" s="5">
        <v>45627</v>
      </c>
      <c r="C3267" s="4" t="s">
        <v>30</v>
      </c>
      <c r="D3267" s="4" t="s">
        <v>27</v>
      </c>
      <c r="E3267" s="4" t="s">
        <v>22</v>
      </c>
      <c r="F3267" s="4" t="s">
        <v>18</v>
      </c>
      <c r="G3267" s="6">
        <v>25</v>
      </c>
      <c r="H3267" s="7">
        <v>92</v>
      </c>
      <c r="I3267" s="8">
        <v>0.01</v>
      </c>
      <c r="J3267" s="7">
        <v>2542.5700000000002</v>
      </c>
      <c r="K3267" s="7">
        <v>64.069999999999993</v>
      </c>
      <c r="L3267" s="7">
        <v>1601.75</v>
      </c>
      <c r="M3267" s="7">
        <v>293.93</v>
      </c>
    </row>
    <row r="3268" spans="2:13" x14ac:dyDescent="0.3">
      <c r="B3268" s="5">
        <v>45627</v>
      </c>
      <c r="C3268" s="4" t="s">
        <v>30</v>
      </c>
      <c r="D3268" s="4" t="s">
        <v>27</v>
      </c>
      <c r="E3268" s="4" t="s">
        <v>22</v>
      </c>
      <c r="F3268" s="4" t="s">
        <v>19</v>
      </c>
      <c r="G3268" s="6">
        <v>26</v>
      </c>
      <c r="H3268" s="7">
        <v>92</v>
      </c>
      <c r="I3268" s="8">
        <v>0.01</v>
      </c>
      <c r="J3268" s="7">
        <v>2670.98</v>
      </c>
      <c r="K3268" s="7">
        <v>63.88</v>
      </c>
      <c r="L3268" s="7">
        <v>1660.88</v>
      </c>
      <c r="M3268" s="7">
        <v>314.98</v>
      </c>
    </row>
    <row r="3269" spans="2:13" x14ac:dyDescent="0.3">
      <c r="B3269" s="5">
        <v>45627</v>
      </c>
      <c r="C3269" s="4" t="s">
        <v>31</v>
      </c>
      <c r="D3269" s="4" t="s">
        <v>32</v>
      </c>
      <c r="E3269" s="4" t="s">
        <v>16</v>
      </c>
      <c r="F3269" s="4" t="s">
        <v>17</v>
      </c>
      <c r="G3269" s="6">
        <v>691</v>
      </c>
      <c r="H3269" s="7">
        <v>78</v>
      </c>
      <c r="I3269" s="8">
        <v>0.01</v>
      </c>
      <c r="J3269" s="7">
        <v>53628.51</v>
      </c>
      <c r="K3269" s="7">
        <v>56.49</v>
      </c>
      <c r="L3269" s="7">
        <v>39034.589999999997</v>
      </c>
      <c r="M3269" s="7">
        <v>1125.5</v>
      </c>
    </row>
    <row r="3270" spans="2:13" x14ac:dyDescent="0.3">
      <c r="B3270" s="5">
        <v>45627</v>
      </c>
      <c r="C3270" s="4" t="s">
        <v>31</v>
      </c>
      <c r="D3270" s="4" t="s">
        <v>32</v>
      </c>
      <c r="E3270" s="4" t="s">
        <v>16</v>
      </c>
      <c r="F3270" s="4" t="s">
        <v>18</v>
      </c>
      <c r="G3270" s="6">
        <v>244</v>
      </c>
      <c r="H3270" s="7">
        <v>78</v>
      </c>
      <c r="I3270" s="8">
        <v>0.01</v>
      </c>
      <c r="J3270" s="7">
        <v>18728.23</v>
      </c>
      <c r="K3270" s="7">
        <v>56.72</v>
      </c>
      <c r="L3270" s="7">
        <v>13839.68</v>
      </c>
      <c r="M3270" s="7">
        <v>812.18</v>
      </c>
    </row>
    <row r="3271" spans="2:13" x14ac:dyDescent="0.3">
      <c r="B3271" s="5">
        <v>45627</v>
      </c>
      <c r="C3271" s="4" t="s">
        <v>31</v>
      </c>
      <c r="D3271" s="4" t="s">
        <v>32</v>
      </c>
      <c r="E3271" s="4" t="s">
        <v>16</v>
      </c>
      <c r="F3271" s="4" t="s">
        <v>19</v>
      </c>
      <c r="G3271" s="6">
        <v>244</v>
      </c>
      <c r="H3271" s="7">
        <v>78</v>
      </c>
      <c r="I3271" s="8">
        <v>0.01</v>
      </c>
      <c r="J3271" s="7">
        <v>18917.900000000001</v>
      </c>
      <c r="K3271" s="7">
        <v>56.66</v>
      </c>
      <c r="L3271" s="7">
        <v>13825.04</v>
      </c>
      <c r="M3271" s="7">
        <v>934.47</v>
      </c>
    </row>
    <row r="3272" spans="2:13" x14ac:dyDescent="0.3">
      <c r="B3272" s="5">
        <v>45627</v>
      </c>
      <c r="C3272" s="4" t="s">
        <v>31</v>
      </c>
      <c r="D3272" s="4" t="s">
        <v>32</v>
      </c>
      <c r="E3272" s="4" t="s">
        <v>20</v>
      </c>
      <c r="F3272" s="4" t="s">
        <v>17</v>
      </c>
      <c r="G3272" s="6">
        <v>460</v>
      </c>
      <c r="H3272" s="7">
        <v>78</v>
      </c>
      <c r="I3272" s="8">
        <v>0.02</v>
      </c>
      <c r="J3272" s="7">
        <v>30849.51</v>
      </c>
      <c r="K3272" s="7">
        <v>56.44</v>
      </c>
      <c r="L3272" s="7">
        <v>25962.400000000001</v>
      </c>
      <c r="M3272" s="7">
        <v>715.39</v>
      </c>
    </row>
    <row r="3273" spans="2:13" x14ac:dyDescent="0.3">
      <c r="B3273" s="5">
        <v>45627</v>
      </c>
      <c r="C3273" s="4" t="s">
        <v>31</v>
      </c>
      <c r="D3273" s="4" t="s">
        <v>32</v>
      </c>
      <c r="E3273" s="4" t="s">
        <v>20</v>
      </c>
      <c r="F3273" s="4" t="s">
        <v>18</v>
      </c>
      <c r="G3273" s="6">
        <v>178</v>
      </c>
      <c r="H3273" s="7">
        <v>78</v>
      </c>
      <c r="I3273" s="8">
        <v>0.03</v>
      </c>
      <c r="J3273" s="7">
        <v>11828.01</v>
      </c>
      <c r="K3273" s="7">
        <v>56.66</v>
      </c>
      <c r="L3273" s="7">
        <v>10085.48</v>
      </c>
      <c r="M3273" s="7">
        <v>600.96</v>
      </c>
    </row>
    <row r="3274" spans="2:13" x14ac:dyDescent="0.3">
      <c r="B3274" s="5">
        <v>45627</v>
      </c>
      <c r="C3274" s="4" t="s">
        <v>31</v>
      </c>
      <c r="D3274" s="4" t="s">
        <v>32</v>
      </c>
      <c r="E3274" s="4" t="s">
        <v>20</v>
      </c>
      <c r="F3274" s="4" t="s">
        <v>19</v>
      </c>
      <c r="G3274" s="6">
        <v>175</v>
      </c>
      <c r="H3274" s="7">
        <v>78</v>
      </c>
      <c r="I3274" s="8">
        <v>0</v>
      </c>
      <c r="J3274" s="7">
        <v>11975.96</v>
      </c>
      <c r="K3274" s="7">
        <v>56.38</v>
      </c>
      <c r="L3274" s="7">
        <v>9866.5</v>
      </c>
      <c r="M3274" s="7">
        <v>685.23</v>
      </c>
    </row>
    <row r="3275" spans="2:13" x14ac:dyDescent="0.3">
      <c r="B3275" s="5">
        <v>45627</v>
      </c>
      <c r="C3275" s="4" t="s">
        <v>31</v>
      </c>
      <c r="D3275" s="4" t="s">
        <v>32</v>
      </c>
      <c r="E3275" s="4" t="s">
        <v>21</v>
      </c>
      <c r="F3275" s="4" t="s">
        <v>17</v>
      </c>
      <c r="G3275" s="6">
        <v>275</v>
      </c>
      <c r="H3275" s="7">
        <v>78</v>
      </c>
      <c r="I3275" s="8">
        <v>0.01</v>
      </c>
      <c r="J3275" s="7">
        <v>20153.71</v>
      </c>
      <c r="K3275" s="7">
        <v>56.66</v>
      </c>
      <c r="L3275" s="7">
        <v>15581.5</v>
      </c>
      <c r="M3275" s="7">
        <v>439.56</v>
      </c>
    </row>
    <row r="3276" spans="2:13" x14ac:dyDescent="0.3">
      <c r="B3276" s="5">
        <v>45627</v>
      </c>
      <c r="C3276" s="4" t="s">
        <v>31</v>
      </c>
      <c r="D3276" s="4" t="s">
        <v>32</v>
      </c>
      <c r="E3276" s="4" t="s">
        <v>21</v>
      </c>
      <c r="F3276" s="4" t="s">
        <v>18</v>
      </c>
      <c r="G3276" s="6">
        <v>104</v>
      </c>
      <c r="H3276" s="7">
        <v>78</v>
      </c>
      <c r="I3276" s="8">
        <v>0.01</v>
      </c>
      <c r="J3276" s="7">
        <v>7583.47</v>
      </c>
      <c r="K3276" s="7">
        <v>56.38</v>
      </c>
      <c r="L3276" s="7">
        <v>5863.52</v>
      </c>
      <c r="M3276" s="7">
        <v>346.53</v>
      </c>
    </row>
    <row r="3277" spans="2:13" x14ac:dyDescent="0.3">
      <c r="B3277" s="5">
        <v>45627</v>
      </c>
      <c r="C3277" s="4" t="s">
        <v>31</v>
      </c>
      <c r="D3277" s="4" t="s">
        <v>32</v>
      </c>
      <c r="E3277" s="4" t="s">
        <v>21</v>
      </c>
      <c r="F3277" s="4" t="s">
        <v>19</v>
      </c>
      <c r="G3277" s="6">
        <v>99</v>
      </c>
      <c r="H3277" s="7">
        <v>78</v>
      </c>
      <c r="I3277" s="8">
        <v>0.01</v>
      </c>
      <c r="J3277" s="7">
        <v>7255.28</v>
      </c>
      <c r="K3277" s="7">
        <v>56.72</v>
      </c>
      <c r="L3277" s="7">
        <v>5615.28</v>
      </c>
      <c r="M3277" s="7">
        <v>380.69</v>
      </c>
    </row>
    <row r="3278" spans="2:13" x14ac:dyDescent="0.3">
      <c r="B3278" s="5">
        <v>45627</v>
      </c>
      <c r="C3278" s="4" t="s">
        <v>31</v>
      </c>
      <c r="D3278" s="4" t="s">
        <v>32</v>
      </c>
      <c r="E3278" s="4" t="s">
        <v>22</v>
      </c>
      <c r="F3278" s="4" t="s">
        <v>17</v>
      </c>
      <c r="G3278" s="6">
        <v>131</v>
      </c>
      <c r="H3278" s="7">
        <v>78</v>
      </c>
      <c r="I3278" s="8">
        <v>0</v>
      </c>
      <c r="J3278" s="7">
        <v>11375.59</v>
      </c>
      <c r="K3278" s="7">
        <v>56.61</v>
      </c>
      <c r="L3278" s="7">
        <v>7415.91</v>
      </c>
      <c r="M3278" s="7">
        <v>1317.81</v>
      </c>
    </row>
    <row r="3279" spans="2:13" x14ac:dyDescent="0.3">
      <c r="B3279" s="5">
        <v>45627</v>
      </c>
      <c r="C3279" s="4" t="s">
        <v>31</v>
      </c>
      <c r="D3279" s="4" t="s">
        <v>32</v>
      </c>
      <c r="E3279" s="4" t="s">
        <v>22</v>
      </c>
      <c r="F3279" s="4" t="s">
        <v>18</v>
      </c>
      <c r="G3279" s="6">
        <v>45</v>
      </c>
      <c r="H3279" s="7">
        <v>78</v>
      </c>
      <c r="I3279" s="8">
        <v>0</v>
      </c>
      <c r="J3279" s="7">
        <v>3946.92</v>
      </c>
      <c r="K3279" s="7">
        <v>56.61</v>
      </c>
      <c r="L3279" s="7">
        <v>2547.4499999999998</v>
      </c>
      <c r="M3279" s="7">
        <v>522.11</v>
      </c>
    </row>
    <row r="3280" spans="2:13" x14ac:dyDescent="0.3">
      <c r="B3280" s="5">
        <v>45627</v>
      </c>
      <c r="C3280" s="4" t="s">
        <v>31</v>
      </c>
      <c r="D3280" s="4" t="s">
        <v>32</v>
      </c>
      <c r="E3280" s="4" t="s">
        <v>22</v>
      </c>
      <c r="F3280" s="4" t="s">
        <v>19</v>
      </c>
      <c r="G3280" s="6">
        <v>46</v>
      </c>
      <c r="H3280" s="7">
        <v>78</v>
      </c>
      <c r="I3280" s="8">
        <v>0.01</v>
      </c>
      <c r="J3280" s="7">
        <v>3970.47</v>
      </c>
      <c r="K3280" s="7">
        <v>56.49</v>
      </c>
      <c r="L3280" s="7">
        <v>2598.54</v>
      </c>
      <c r="M3280" s="7">
        <v>553.29</v>
      </c>
    </row>
    <row r="3281" spans="2:13" x14ac:dyDescent="0.3">
      <c r="B3281" s="5">
        <v>45627</v>
      </c>
      <c r="C3281" s="4" t="s">
        <v>33</v>
      </c>
      <c r="D3281" s="4" t="s">
        <v>32</v>
      </c>
      <c r="E3281" s="4" t="s">
        <v>16</v>
      </c>
      <c r="F3281" s="4" t="s">
        <v>17</v>
      </c>
      <c r="G3281" s="6">
        <v>611</v>
      </c>
      <c r="H3281" s="7">
        <v>124</v>
      </c>
      <c r="I3281" s="8">
        <v>0</v>
      </c>
      <c r="J3281" s="7">
        <v>75763.92</v>
      </c>
      <c r="K3281" s="7">
        <v>89.55</v>
      </c>
      <c r="L3281" s="7">
        <v>54715.05</v>
      </c>
      <c r="M3281" s="7">
        <v>991.29</v>
      </c>
    </row>
    <row r="3282" spans="2:13" x14ac:dyDescent="0.3">
      <c r="B3282" s="5">
        <v>45627</v>
      </c>
      <c r="C3282" s="4" t="s">
        <v>33</v>
      </c>
      <c r="D3282" s="4" t="s">
        <v>32</v>
      </c>
      <c r="E3282" s="4" t="s">
        <v>16</v>
      </c>
      <c r="F3282" s="4" t="s">
        <v>18</v>
      </c>
      <c r="G3282" s="6">
        <v>215</v>
      </c>
      <c r="H3282" s="7">
        <v>124</v>
      </c>
      <c r="I3282" s="8">
        <v>0.01</v>
      </c>
      <c r="J3282" s="7">
        <v>26472.58</v>
      </c>
      <c r="K3282" s="7">
        <v>89.1</v>
      </c>
      <c r="L3282" s="7">
        <v>19156.5</v>
      </c>
      <c r="M3282" s="7">
        <v>726.61</v>
      </c>
    </row>
    <row r="3283" spans="2:13" x14ac:dyDescent="0.3">
      <c r="B3283" s="5">
        <v>45627</v>
      </c>
      <c r="C3283" s="4" t="s">
        <v>33</v>
      </c>
      <c r="D3283" s="4" t="s">
        <v>32</v>
      </c>
      <c r="E3283" s="4" t="s">
        <v>16</v>
      </c>
      <c r="F3283" s="4" t="s">
        <v>19</v>
      </c>
      <c r="G3283" s="6">
        <v>227</v>
      </c>
      <c r="H3283" s="7">
        <v>124</v>
      </c>
      <c r="I3283" s="8">
        <v>0</v>
      </c>
      <c r="J3283" s="7">
        <v>27979.34</v>
      </c>
      <c r="K3283" s="7">
        <v>89.46</v>
      </c>
      <c r="L3283" s="7">
        <v>20307.419999999998</v>
      </c>
      <c r="M3283" s="7">
        <v>902.12</v>
      </c>
    </row>
    <row r="3284" spans="2:13" x14ac:dyDescent="0.3">
      <c r="B3284" s="5">
        <v>45627</v>
      </c>
      <c r="C3284" s="4" t="s">
        <v>33</v>
      </c>
      <c r="D3284" s="4" t="s">
        <v>32</v>
      </c>
      <c r="E3284" s="4" t="s">
        <v>20</v>
      </c>
      <c r="F3284" s="4" t="s">
        <v>17</v>
      </c>
      <c r="G3284" s="6">
        <v>433</v>
      </c>
      <c r="H3284" s="7">
        <v>124</v>
      </c>
      <c r="I3284" s="8">
        <v>0.02</v>
      </c>
      <c r="J3284" s="7">
        <v>46254.559999999998</v>
      </c>
      <c r="K3284" s="7">
        <v>89.28</v>
      </c>
      <c r="L3284" s="7">
        <v>38658.239999999998</v>
      </c>
      <c r="M3284" s="7">
        <v>692.8</v>
      </c>
    </row>
    <row r="3285" spans="2:13" x14ac:dyDescent="0.3">
      <c r="B3285" s="5">
        <v>45627</v>
      </c>
      <c r="C3285" s="4" t="s">
        <v>33</v>
      </c>
      <c r="D3285" s="4" t="s">
        <v>32</v>
      </c>
      <c r="E3285" s="4" t="s">
        <v>20</v>
      </c>
      <c r="F3285" s="4" t="s">
        <v>18</v>
      </c>
      <c r="G3285" s="6">
        <v>149</v>
      </c>
      <c r="H3285" s="7">
        <v>124</v>
      </c>
      <c r="I3285" s="8">
        <v>0.02</v>
      </c>
      <c r="J3285" s="7">
        <v>15998.74</v>
      </c>
      <c r="K3285" s="7">
        <v>89.55</v>
      </c>
      <c r="L3285" s="7">
        <v>13342.95</v>
      </c>
      <c r="M3285" s="7">
        <v>520.28</v>
      </c>
    </row>
    <row r="3286" spans="2:13" x14ac:dyDescent="0.3">
      <c r="B3286" s="5">
        <v>45627</v>
      </c>
      <c r="C3286" s="4" t="s">
        <v>33</v>
      </c>
      <c r="D3286" s="4" t="s">
        <v>32</v>
      </c>
      <c r="E3286" s="4" t="s">
        <v>20</v>
      </c>
      <c r="F3286" s="4" t="s">
        <v>19</v>
      </c>
      <c r="G3286" s="6">
        <v>150</v>
      </c>
      <c r="H3286" s="7">
        <v>124</v>
      </c>
      <c r="I3286" s="8">
        <v>0.01</v>
      </c>
      <c r="J3286" s="7">
        <v>16285.77</v>
      </c>
      <c r="K3286" s="7">
        <v>89.1</v>
      </c>
      <c r="L3286" s="7">
        <v>13365</v>
      </c>
      <c r="M3286" s="7">
        <v>601.96</v>
      </c>
    </row>
    <row r="3287" spans="2:13" x14ac:dyDescent="0.3">
      <c r="B3287" s="5">
        <v>45627</v>
      </c>
      <c r="C3287" s="4" t="s">
        <v>33</v>
      </c>
      <c r="D3287" s="4" t="s">
        <v>32</v>
      </c>
      <c r="E3287" s="4" t="s">
        <v>21</v>
      </c>
      <c r="F3287" s="4" t="s">
        <v>17</v>
      </c>
      <c r="G3287" s="6">
        <v>256</v>
      </c>
      <c r="H3287" s="7">
        <v>124</v>
      </c>
      <c r="I3287" s="8">
        <v>0</v>
      </c>
      <c r="J3287" s="7">
        <v>30156.68</v>
      </c>
      <c r="K3287" s="7">
        <v>89.28</v>
      </c>
      <c r="L3287" s="7">
        <v>22855.68</v>
      </c>
      <c r="M3287" s="7">
        <v>397.31</v>
      </c>
    </row>
    <row r="3288" spans="2:13" x14ac:dyDescent="0.3">
      <c r="B3288" s="5">
        <v>45627</v>
      </c>
      <c r="C3288" s="4" t="s">
        <v>33</v>
      </c>
      <c r="D3288" s="4" t="s">
        <v>32</v>
      </c>
      <c r="E3288" s="4" t="s">
        <v>21</v>
      </c>
      <c r="F3288" s="4" t="s">
        <v>18</v>
      </c>
      <c r="G3288" s="6">
        <v>91</v>
      </c>
      <c r="H3288" s="7">
        <v>124</v>
      </c>
      <c r="I3288" s="8">
        <v>0</v>
      </c>
      <c r="J3288" s="7">
        <v>10644.89</v>
      </c>
      <c r="K3288" s="7">
        <v>89.01</v>
      </c>
      <c r="L3288" s="7">
        <v>8099.91</v>
      </c>
      <c r="M3288" s="7">
        <v>312.49</v>
      </c>
    </row>
    <row r="3289" spans="2:13" x14ac:dyDescent="0.3">
      <c r="B3289" s="5">
        <v>45627</v>
      </c>
      <c r="C3289" s="4" t="s">
        <v>33</v>
      </c>
      <c r="D3289" s="4" t="s">
        <v>32</v>
      </c>
      <c r="E3289" s="4" t="s">
        <v>21</v>
      </c>
      <c r="F3289" s="4" t="s">
        <v>19</v>
      </c>
      <c r="G3289" s="6">
        <v>91</v>
      </c>
      <c r="H3289" s="7">
        <v>124</v>
      </c>
      <c r="I3289" s="8">
        <v>0.01</v>
      </c>
      <c r="J3289" s="7">
        <v>10633.95</v>
      </c>
      <c r="K3289" s="7">
        <v>89.01</v>
      </c>
      <c r="L3289" s="7">
        <v>8099.91</v>
      </c>
      <c r="M3289" s="7">
        <v>351.35</v>
      </c>
    </row>
    <row r="3290" spans="2:13" x14ac:dyDescent="0.3">
      <c r="B3290" s="5">
        <v>45627</v>
      </c>
      <c r="C3290" s="4" t="s">
        <v>33</v>
      </c>
      <c r="D3290" s="4" t="s">
        <v>32</v>
      </c>
      <c r="E3290" s="4" t="s">
        <v>22</v>
      </c>
      <c r="F3290" s="4" t="s">
        <v>17</v>
      </c>
      <c r="G3290" s="6">
        <v>115</v>
      </c>
      <c r="H3290" s="7">
        <v>124</v>
      </c>
      <c r="I3290" s="8">
        <v>0.01</v>
      </c>
      <c r="J3290" s="7">
        <v>15763.77</v>
      </c>
      <c r="K3290" s="7">
        <v>89.46</v>
      </c>
      <c r="L3290" s="7">
        <v>10287.9</v>
      </c>
      <c r="M3290" s="7">
        <v>1131.3</v>
      </c>
    </row>
    <row r="3291" spans="2:13" x14ac:dyDescent="0.3">
      <c r="B3291" s="5">
        <v>45627</v>
      </c>
      <c r="C3291" s="4" t="s">
        <v>33</v>
      </c>
      <c r="D3291" s="4" t="s">
        <v>32</v>
      </c>
      <c r="E3291" s="4" t="s">
        <v>22</v>
      </c>
      <c r="F3291" s="4" t="s">
        <v>18</v>
      </c>
      <c r="G3291" s="6">
        <v>41</v>
      </c>
      <c r="H3291" s="7">
        <v>124</v>
      </c>
      <c r="I3291" s="8">
        <v>0.01</v>
      </c>
      <c r="J3291" s="7">
        <v>5659.82</v>
      </c>
      <c r="K3291" s="7">
        <v>89.01</v>
      </c>
      <c r="L3291" s="7">
        <v>3649.41</v>
      </c>
      <c r="M3291" s="7">
        <v>490.34</v>
      </c>
    </row>
    <row r="3292" spans="2:13" x14ac:dyDescent="0.3">
      <c r="B3292" s="5">
        <v>45627</v>
      </c>
      <c r="C3292" s="4" t="s">
        <v>33</v>
      </c>
      <c r="D3292" s="4" t="s">
        <v>32</v>
      </c>
      <c r="E3292" s="4" t="s">
        <v>22</v>
      </c>
      <c r="F3292" s="4" t="s">
        <v>19</v>
      </c>
      <c r="G3292" s="6">
        <v>41</v>
      </c>
      <c r="H3292" s="7">
        <v>124</v>
      </c>
      <c r="I3292" s="8">
        <v>0.01</v>
      </c>
      <c r="J3292" s="7">
        <v>5654.12</v>
      </c>
      <c r="K3292" s="7">
        <v>89.37</v>
      </c>
      <c r="L3292" s="7">
        <v>3664.17</v>
      </c>
      <c r="M3292" s="7">
        <v>500.27</v>
      </c>
    </row>
    <row r="3293" spans="2:13" x14ac:dyDescent="0.3">
      <c r="B3293" s="5">
        <v>45627</v>
      </c>
      <c r="C3293" s="4" t="s">
        <v>34</v>
      </c>
      <c r="D3293" s="4" t="s">
        <v>32</v>
      </c>
      <c r="E3293" s="4" t="s">
        <v>16</v>
      </c>
      <c r="F3293" s="4" t="s">
        <v>17</v>
      </c>
      <c r="G3293" s="6">
        <v>486</v>
      </c>
      <c r="H3293" s="7">
        <v>96</v>
      </c>
      <c r="I3293" s="8">
        <v>0.01</v>
      </c>
      <c r="J3293" s="7">
        <v>45818.8</v>
      </c>
      <c r="K3293" s="7">
        <v>68.569999999999993</v>
      </c>
      <c r="L3293" s="7">
        <v>33325.019999999997</v>
      </c>
      <c r="M3293" s="7">
        <v>797.04</v>
      </c>
    </row>
    <row r="3294" spans="2:13" x14ac:dyDescent="0.3">
      <c r="B3294" s="5">
        <v>45627</v>
      </c>
      <c r="C3294" s="4" t="s">
        <v>34</v>
      </c>
      <c r="D3294" s="4" t="s">
        <v>32</v>
      </c>
      <c r="E3294" s="4" t="s">
        <v>16</v>
      </c>
      <c r="F3294" s="4" t="s">
        <v>18</v>
      </c>
      <c r="G3294" s="6">
        <v>186</v>
      </c>
      <c r="H3294" s="7">
        <v>96</v>
      </c>
      <c r="I3294" s="8">
        <v>0.01</v>
      </c>
      <c r="J3294" s="7">
        <v>17713.150000000001</v>
      </c>
      <c r="K3294" s="7">
        <v>68.430000000000007</v>
      </c>
      <c r="L3294" s="7">
        <v>12727.98</v>
      </c>
      <c r="M3294" s="7">
        <v>629.87</v>
      </c>
    </row>
    <row r="3295" spans="2:13" x14ac:dyDescent="0.3">
      <c r="B3295" s="5">
        <v>45627</v>
      </c>
      <c r="C3295" s="4" t="s">
        <v>34</v>
      </c>
      <c r="D3295" s="4" t="s">
        <v>32</v>
      </c>
      <c r="E3295" s="4" t="s">
        <v>16</v>
      </c>
      <c r="F3295" s="4" t="s">
        <v>19</v>
      </c>
      <c r="G3295" s="6">
        <v>174</v>
      </c>
      <c r="H3295" s="7">
        <v>96</v>
      </c>
      <c r="I3295" s="8">
        <v>0</v>
      </c>
      <c r="J3295" s="7">
        <v>16637.25</v>
      </c>
      <c r="K3295" s="7">
        <v>68.849999999999994</v>
      </c>
      <c r="L3295" s="7">
        <v>11979.9</v>
      </c>
      <c r="M3295" s="7">
        <v>665.71</v>
      </c>
    </row>
    <row r="3296" spans="2:13" x14ac:dyDescent="0.3">
      <c r="B3296" s="5">
        <v>45627</v>
      </c>
      <c r="C3296" s="4" t="s">
        <v>34</v>
      </c>
      <c r="D3296" s="4" t="s">
        <v>32</v>
      </c>
      <c r="E3296" s="4" t="s">
        <v>20</v>
      </c>
      <c r="F3296" s="4" t="s">
        <v>17</v>
      </c>
      <c r="G3296" s="6">
        <v>338</v>
      </c>
      <c r="H3296" s="7">
        <v>96</v>
      </c>
      <c r="I3296" s="8">
        <v>0.04</v>
      </c>
      <c r="J3296" s="7">
        <v>27581.34</v>
      </c>
      <c r="K3296" s="7">
        <v>68.709999999999994</v>
      </c>
      <c r="L3296" s="7">
        <v>23223.98</v>
      </c>
      <c r="M3296" s="7">
        <v>551.62</v>
      </c>
    </row>
    <row r="3297" spans="2:13" x14ac:dyDescent="0.3">
      <c r="B3297" s="5">
        <v>45627</v>
      </c>
      <c r="C3297" s="4" t="s">
        <v>34</v>
      </c>
      <c r="D3297" s="4" t="s">
        <v>32</v>
      </c>
      <c r="E3297" s="4" t="s">
        <v>20</v>
      </c>
      <c r="F3297" s="4" t="s">
        <v>18</v>
      </c>
      <c r="G3297" s="6">
        <v>125</v>
      </c>
      <c r="H3297" s="7">
        <v>96</v>
      </c>
      <c r="I3297" s="8">
        <v>0.01</v>
      </c>
      <c r="J3297" s="7">
        <v>10496.47</v>
      </c>
      <c r="K3297" s="7">
        <v>68.5</v>
      </c>
      <c r="L3297" s="7">
        <v>8562.5</v>
      </c>
      <c r="M3297" s="7">
        <v>412.68</v>
      </c>
    </row>
    <row r="3298" spans="2:13" x14ac:dyDescent="0.3">
      <c r="B3298" s="5">
        <v>45627</v>
      </c>
      <c r="C3298" s="4" t="s">
        <v>34</v>
      </c>
      <c r="D3298" s="4" t="s">
        <v>32</v>
      </c>
      <c r="E3298" s="4" t="s">
        <v>20</v>
      </c>
      <c r="F3298" s="4" t="s">
        <v>19</v>
      </c>
      <c r="G3298" s="6">
        <v>126</v>
      </c>
      <c r="H3298" s="7">
        <v>96</v>
      </c>
      <c r="I3298" s="8">
        <v>0.04</v>
      </c>
      <c r="J3298" s="7">
        <v>10260.879999999999</v>
      </c>
      <c r="K3298" s="7">
        <v>68.430000000000007</v>
      </c>
      <c r="L3298" s="7">
        <v>8622.18</v>
      </c>
      <c r="M3298" s="7">
        <v>501.23</v>
      </c>
    </row>
    <row r="3299" spans="2:13" x14ac:dyDescent="0.3">
      <c r="B3299" s="5">
        <v>45627</v>
      </c>
      <c r="C3299" s="4" t="s">
        <v>34</v>
      </c>
      <c r="D3299" s="4" t="s">
        <v>32</v>
      </c>
      <c r="E3299" s="4" t="s">
        <v>21</v>
      </c>
      <c r="F3299" s="4" t="s">
        <v>17</v>
      </c>
      <c r="G3299" s="6">
        <v>195</v>
      </c>
      <c r="H3299" s="7">
        <v>96</v>
      </c>
      <c r="I3299" s="8">
        <v>0.01</v>
      </c>
      <c r="J3299" s="7">
        <v>17641.73</v>
      </c>
      <c r="K3299" s="7">
        <v>68.64</v>
      </c>
      <c r="L3299" s="7">
        <v>13384.8</v>
      </c>
      <c r="M3299" s="7">
        <v>314.18</v>
      </c>
    </row>
    <row r="3300" spans="2:13" x14ac:dyDescent="0.3">
      <c r="B3300" s="5">
        <v>45627</v>
      </c>
      <c r="C3300" s="4" t="s">
        <v>34</v>
      </c>
      <c r="D3300" s="4" t="s">
        <v>32</v>
      </c>
      <c r="E3300" s="4" t="s">
        <v>21</v>
      </c>
      <c r="F3300" s="4" t="s">
        <v>18</v>
      </c>
      <c r="G3300" s="6">
        <v>72</v>
      </c>
      <c r="H3300" s="7">
        <v>96</v>
      </c>
      <c r="I3300" s="8">
        <v>0.01</v>
      </c>
      <c r="J3300" s="7">
        <v>6526.74</v>
      </c>
      <c r="K3300" s="7">
        <v>68.569999999999993</v>
      </c>
      <c r="L3300" s="7">
        <v>4937.04</v>
      </c>
      <c r="M3300" s="7">
        <v>237.46</v>
      </c>
    </row>
    <row r="3301" spans="2:13" x14ac:dyDescent="0.3">
      <c r="B3301" s="5">
        <v>45627</v>
      </c>
      <c r="C3301" s="4" t="s">
        <v>34</v>
      </c>
      <c r="D3301" s="4" t="s">
        <v>32</v>
      </c>
      <c r="E3301" s="4" t="s">
        <v>21</v>
      </c>
      <c r="F3301" s="4" t="s">
        <v>19</v>
      </c>
      <c r="G3301" s="6">
        <v>74</v>
      </c>
      <c r="H3301" s="7">
        <v>96</v>
      </c>
      <c r="I3301" s="8">
        <v>0</v>
      </c>
      <c r="J3301" s="7">
        <v>6721.83</v>
      </c>
      <c r="K3301" s="7">
        <v>68.569999999999993</v>
      </c>
      <c r="L3301" s="7">
        <v>5074.18</v>
      </c>
      <c r="M3301" s="7">
        <v>285.14</v>
      </c>
    </row>
    <row r="3302" spans="2:13" x14ac:dyDescent="0.3">
      <c r="B3302" s="5">
        <v>45627</v>
      </c>
      <c r="C3302" s="4" t="s">
        <v>34</v>
      </c>
      <c r="D3302" s="4" t="s">
        <v>32</v>
      </c>
      <c r="E3302" s="4" t="s">
        <v>22</v>
      </c>
      <c r="F3302" s="4" t="s">
        <v>17</v>
      </c>
      <c r="G3302" s="6">
        <v>88</v>
      </c>
      <c r="H3302" s="7">
        <v>96</v>
      </c>
      <c r="I3302" s="8">
        <v>0.01</v>
      </c>
      <c r="J3302" s="7">
        <v>9291.8700000000008</v>
      </c>
      <c r="K3302" s="7">
        <v>68.709999999999994</v>
      </c>
      <c r="L3302" s="7">
        <v>6046.48</v>
      </c>
      <c r="M3302" s="7">
        <v>871.91</v>
      </c>
    </row>
    <row r="3303" spans="2:13" x14ac:dyDescent="0.3">
      <c r="B3303" s="5">
        <v>45627</v>
      </c>
      <c r="C3303" s="4" t="s">
        <v>34</v>
      </c>
      <c r="D3303" s="4" t="s">
        <v>32</v>
      </c>
      <c r="E3303" s="4" t="s">
        <v>22</v>
      </c>
      <c r="F3303" s="4" t="s">
        <v>18</v>
      </c>
      <c r="G3303" s="6">
        <v>33</v>
      </c>
      <c r="H3303" s="7">
        <v>96</v>
      </c>
      <c r="I3303" s="8">
        <v>0</v>
      </c>
      <c r="J3303" s="7">
        <v>3541.05</v>
      </c>
      <c r="K3303" s="7">
        <v>68.430000000000007</v>
      </c>
      <c r="L3303" s="7">
        <v>2258.19</v>
      </c>
      <c r="M3303" s="7">
        <v>395.06</v>
      </c>
    </row>
    <row r="3304" spans="2:13" x14ac:dyDescent="0.3">
      <c r="B3304" s="5">
        <v>45627</v>
      </c>
      <c r="C3304" s="4" t="s">
        <v>34</v>
      </c>
      <c r="D3304" s="4" t="s">
        <v>32</v>
      </c>
      <c r="E3304" s="4" t="s">
        <v>22</v>
      </c>
      <c r="F3304" s="4" t="s">
        <v>19</v>
      </c>
      <c r="G3304" s="6">
        <v>31</v>
      </c>
      <c r="H3304" s="7">
        <v>96</v>
      </c>
      <c r="I3304" s="8">
        <v>0.01</v>
      </c>
      <c r="J3304" s="7">
        <v>3309.64</v>
      </c>
      <c r="K3304" s="7">
        <v>68.849999999999994</v>
      </c>
      <c r="L3304" s="7">
        <v>2134.35</v>
      </c>
      <c r="M3304" s="7">
        <v>385.55</v>
      </c>
    </row>
    <row r="3305" spans="2:13" x14ac:dyDescent="0.3">
      <c r="B3305" s="5">
        <v>45627</v>
      </c>
      <c r="C3305" s="4" t="s">
        <v>35</v>
      </c>
      <c r="D3305" s="4" t="s">
        <v>32</v>
      </c>
      <c r="E3305" s="4" t="s">
        <v>16</v>
      </c>
      <c r="F3305" s="4" t="s">
        <v>17</v>
      </c>
      <c r="G3305" s="6">
        <v>119</v>
      </c>
      <c r="H3305" s="7">
        <v>188</v>
      </c>
      <c r="I3305" s="8">
        <v>0.01</v>
      </c>
      <c r="J3305" s="7">
        <v>22037.23</v>
      </c>
      <c r="K3305" s="7">
        <v>131.6</v>
      </c>
      <c r="L3305" s="7">
        <v>15660.4</v>
      </c>
      <c r="M3305" s="7">
        <v>195.54</v>
      </c>
    </row>
    <row r="3306" spans="2:13" x14ac:dyDescent="0.3">
      <c r="B3306" s="5">
        <v>45627</v>
      </c>
      <c r="C3306" s="4" t="s">
        <v>35</v>
      </c>
      <c r="D3306" s="4" t="s">
        <v>32</v>
      </c>
      <c r="E3306" s="4" t="s">
        <v>16</v>
      </c>
      <c r="F3306" s="4" t="s">
        <v>18</v>
      </c>
      <c r="G3306" s="6">
        <v>42</v>
      </c>
      <c r="H3306" s="7">
        <v>188</v>
      </c>
      <c r="I3306" s="8">
        <v>0</v>
      </c>
      <c r="J3306" s="7">
        <v>7880.21</v>
      </c>
      <c r="K3306" s="7">
        <v>131.34</v>
      </c>
      <c r="L3306" s="7">
        <v>5516.28</v>
      </c>
      <c r="M3306" s="7">
        <v>145.08000000000001</v>
      </c>
    </row>
    <row r="3307" spans="2:13" x14ac:dyDescent="0.3">
      <c r="B3307" s="5">
        <v>45627</v>
      </c>
      <c r="C3307" s="4" t="s">
        <v>35</v>
      </c>
      <c r="D3307" s="4" t="s">
        <v>32</v>
      </c>
      <c r="E3307" s="4" t="s">
        <v>16</v>
      </c>
      <c r="F3307" s="4" t="s">
        <v>19</v>
      </c>
      <c r="G3307" s="6">
        <v>40</v>
      </c>
      <c r="H3307" s="7">
        <v>188</v>
      </c>
      <c r="I3307" s="8">
        <v>0</v>
      </c>
      <c r="J3307" s="7">
        <v>7535.02</v>
      </c>
      <c r="K3307" s="7">
        <v>131.99</v>
      </c>
      <c r="L3307" s="7">
        <v>5279.6</v>
      </c>
      <c r="M3307" s="7">
        <v>160.21</v>
      </c>
    </row>
    <row r="3308" spans="2:13" x14ac:dyDescent="0.3">
      <c r="B3308" s="5">
        <v>45627</v>
      </c>
      <c r="C3308" s="4" t="s">
        <v>35</v>
      </c>
      <c r="D3308" s="4" t="s">
        <v>32</v>
      </c>
      <c r="E3308" s="4" t="s">
        <v>20</v>
      </c>
      <c r="F3308" s="4" t="s">
        <v>17</v>
      </c>
      <c r="G3308" s="6">
        <v>78</v>
      </c>
      <c r="H3308" s="7">
        <v>188</v>
      </c>
      <c r="I3308" s="8">
        <v>0.01</v>
      </c>
      <c r="J3308" s="7">
        <v>12813.89</v>
      </c>
      <c r="K3308" s="7">
        <v>131.99</v>
      </c>
      <c r="L3308" s="7">
        <v>10295.219999999999</v>
      </c>
      <c r="M3308" s="7">
        <v>127.92</v>
      </c>
    </row>
    <row r="3309" spans="2:13" x14ac:dyDescent="0.3">
      <c r="B3309" s="5">
        <v>45627</v>
      </c>
      <c r="C3309" s="4" t="s">
        <v>35</v>
      </c>
      <c r="D3309" s="4" t="s">
        <v>32</v>
      </c>
      <c r="E3309" s="4" t="s">
        <v>20</v>
      </c>
      <c r="F3309" s="4" t="s">
        <v>18</v>
      </c>
      <c r="G3309" s="6">
        <v>28</v>
      </c>
      <c r="H3309" s="7">
        <v>188</v>
      </c>
      <c r="I3309" s="8">
        <v>0.01</v>
      </c>
      <c r="J3309" s="7">
        <v>4595.29</v>
      </c>
      <c r="K3309" s="7">
        <v>131.99</v>
      </c>
      <c r="L3309" s="7">
        <v>3695.72</v>
      </c>
      <c r="M3309" s="7">
        <v>96.25</v>
      </c>
    </row>
    <row r="3310" spans="2:13" x14ac:dyDescent="0.3">
      <c r="B3310" s="5">
        <v>45627</v>
      </c>
      <c r="C3310" s="4" t="s">
        <v>35</v>
      </c>
      <c r="D3310" s="4" t="s">
        <v>32</v>
      </c>
      <c r="E3310" s="4" t="s">
        <v>20</v>
      </c>
      <c r="F3310" s="4" t="s">
        <v>19</v>
      </c>
      <c r="G3310" s="6">
        <v>28</v>
      </c>
      <c r="H3310" s="7">
        <v>188</v>
      </c>
      <c r="I3310" s="8">
        <v>0.03</v>
      </c>
      <c r="J3310" s="7">
        <v>4521.03</v>
      </c>
      <c r="K3310" s="7">
        <v>131.47</v>
      </c>
      <c r="L3310" s="7">
        <v>3681.16</v>
      </c>
      <c r="M3310" s="7">
        <v>109.09</v>
      </c>
    </row>
    <row r="3311" spans="2:13" x14ac:dyDescent="0.3">
      <c r="B3311" s="5">
        <v>45627</v>
      </c>
      <c r="C3311" s="4" t="s">
        <v>35</v>
      </c>
      <c r="D3311" s="4" t="s">
        <v>32</v>
      </c>
      <c r="E3311" s="4" t="s">
        <v>21</v>
      </c>
      <c r="F3311" s="4" t="s">
        <v>17</v>
      </c>
      <c r="G3311" s="6">
        <v>48</v>
      </c>
      <c r="H3311" s="7">
        <v>188</v>
      </c>
      <c r="I3311" s="8">
        <v>0.01</v>
      </c>
      <c r="J3311" s="7">
        <v>8521.02</v>
      </c>
      <c r="K3311" s="7">
        <v>131.47</v>
      </c>
      <c r="L3311" s="7">
        <v>6310.56</v>
      </c>
      <c r="M3311" s="7">
        <v>75.11</v>
      </c>
    </row>
    <row r="3312" spans="2:13" x14ac:dyDescent="0.3">
      <c r="B3312" s="5">
        <v>45627</v>
      </c>
      <c r="C3312" s="4" t="s">
        <v>35</v>
      </c>
      <c r="D3312" s="4" t="s">
        <v>32</v>
      </c>
      <c r="E3312" s="4" t="s">
        <v>21</v>
      </c>
      <c r="F3312" s="4" t="s">
        <v>18</v>
      </c>
      <c r="G3312" s="6">
        <v>17</v>
      </c>
      <c r="H3312" s="7">
        <v>188</v>
      </c>
      <c r="I3312" s="8">
        <v>0.01</v>
      </c>
      <c r="J3312" s="7">
        <v>3011.93</v>
      </c>
      <c r="K3312" s="7">
        <v>131.99</v>
      </c>
      <c r="L3312" s="7">
        <v>2243.83</v>
      </c>
      <c r="M3312" s="7">
        <v>58.49</v>
      </c>
    </row>
    <row r="3313" spans="2:13" x14ac:dyDescent="0.3">
      <c r="B3313" s="5">
        <v>45627</v>
      </c>
      <c r="C3313" s="4" t="s">
        <v>35</v>
      </c>
      <c r="D3313" s="4" t="s">
        <v>32</v>
      </c>
      <c r="E3313" s="4" t="s">
        <v>21</v>
      </c>
      <c r="F3313" s="4" t="s">
        <v>19</v>
      </c>
      <c r="G3313" s="6">
        <v>17</v>
      </c>
      <c r="H3313" s="7">
        <v>188</v>
      </c>
      <c r="I3313" s="8">
        <v>0.01</v>
      </c>
      <c r="J3313" s="7">
        <v>3014.86</v>
      </c>
      <c r="K3313" s="7">
        <v>131.34</v>
      </c>
      <c r="L3313" s="7">
        <v>2232.7800000000002</v>
      </c>
      <c r="M3313" s="7">
        <v>68.09</v>
      </c>
    </row>
    <row r="3314" spans="2:13" x14ac:dyDescent="0.3">
      <c r="B3314" s="5">
        <v>45627</v>
      </c>
      <c r="C3314" s="4" t="s">
        <v>35</v>
      </c>
      <c r="D3314" s="4" t="s">
        <v>32</v>
      </c>
      <c r="E3314" s="4" t="s">
        <v>22</v>
      </c>
      <c r="F3314" s="4" t="s">
        <v>17</v>
      </c>
      <c r="G3314" s="6">
        <v>22</v>
      </c>
      <c r="H3314" s="7">
        <v>188</v>
      </c>
      <c r="I3314" s="8">
        <v>0.01</v>
      </c>
      <c r="J3314" s="7">
        <v>4590.46</v>
      </c>
      <c r="K3314" s="7">
        <v>131.6</v>
      </c>
      <c r="L3314" s="7">
        <v>2895.2</v>
      </c>
      <c r="M3314" s="7">
        <v>223.09</v>
      </c>
    </row>
    <row r="3315" spans="2:13" x14ac:dyDescent="0.3">
      <c r="B3315" s="5">
        <v>45627</v>
      </c>
      <c r="C3315" s="4" t="s">
        <v>35</v>
      </c>
      <c r="D3315" s="4" t="s">
        <v>32</v>
      </c>
      <c r="E3315" s="4" t="s">
        <v>22</v>
      </c>
      <c r="F3315" s="4" t="s">
        <v>18</v>
      </c>
      <c r="G3315" s="6">
        <v>8</v>
      </c>
      <c r="H3315" s="7">
        <v>188</v>
      </c>
      <c r="I3315" s="8">
        <v>0.01</v>
      </c>
      <c r="J3315" s="7">
        <v>1662.58</v>
      </c>
      <c r="K3315" s="7">
        <v>131.86000000000001</v>
      </c>
      <c r="L3315" s="7">
        <v>1054.8800000000001</v>
      </c>
      <c r="M3315" s="7">
        <v>94.72</v>
      </c>
    </row>
    <row r="3316" spans="2:13" x14ac:dyDescent="0.3">
      <c r="B3316" s="5">
        <v>45627</v>
      </c>
      <c r="C3316" s="4" t="s">
        <v>35</v>
      </c>
      <c r="D3316" s="4" t="s">
        <v>32</v>
      </c>
      <c r="E3316" s="4" t="s">
        <v>22</v>
      </c>
      <c r="F3316" s="4" t="s">
        <v>19</v>
      </c>
      <c r="G3316" s="6">
        <v>8</v>
      </c>
      <c r="H3316" s="7">
        <v>188</v>
      </c>
      <c r="I3316" s="8">
        <v>0</v>
      </c>
      <c r="J3316" s="7">
        <v>1681.1</v>
      </c>
      <c r="K3316" s="7">
        <v>131.99</v>
      </c>
      <c r="L3316" s="7">
        <v>1055.92</v>
      </c>
      <c r="M3316" s="7">
        <v>100.99</v>
      </c>
    </row>
    <row r="3317" spans="2:13" x14ac:dyDescent="0.3">
      <c r="B3317" s="5">
        <v>45627</v>
      </c>
      <c r="C3317" s="4" t="s">
        <v>36</v>
      </c>
      <c r="D3317" s="4" t="s">
        <v>37</v>
      </c>
      <c r="E3317" s="4" t="s">
        <v>16</v>
      </c>
      <c r="F3317" s="4" t="s">
        <v>17</v>
      </c>
      <c r="G3317" s="6">
        <v>271</v>
      </c>
      <c r="H3317" s="7">
        <v>176</v>
      </c>
      <c r="I3317" s="8">
        <v>0</v>
      </c>
      <c r="J3317" s="7">
        <v>47457.81</v>
      </c>
      <c r="K3317" s="7">
        <v>133.15</v>
      </c>
      <c r="L3317" s="7">
        <v>36083.65</v>
      </c>
      <c r="M3317" s="7">
        <v>444.87</v>
      </c>
    </row>
    <row r="3318" spans="2:13" x14ac:dyDescent="0.3">
      <c r="B3318" s="5">
        <v>45627</v>
      </c>
      <c r="C3318" s="4" t="s">
        <v>36</v>
      </c>
      <c r="D3318" s="4" t="s">
        <v>37</v>
      </c>
      <c r="E3318" s="4" t="s">
        <v>16</v>
      </c>
      <c r="F3318" s="4" t="s">
        <v>18</v>
      </c>
      <c r="G3318" s="6">
        <v>100</v>
      </c>
      <c r="H3318" s="7">
        <v>176</v>
      </c>
      <c r="I3318" s="8">
        <v>0.01</v>
      </c>
      <c r="J3318" s="7">
        <v>17301.330000000002</v>
      </c>
      <c r="K3318" s="7">
        <v>133.28</v>
      </c>
      <c r="L3318" s="7">
        <v>13328</v>
      </c>
      <c r="M3318" s="7">
        <v>346.8</v>
      </c>
    </row>
    <row r="3319" spans="2:13" x14ac:dyDescent="0.3">
      <c r="B3319" s="5">
        <v>45627</v>
      </c>
      <c r="C3319" s="4" t="s">
        <v>36</v>
      </c>
      <c r="D3319" s="4" t="s">
        <v>37</v>
      </c>
      <c r="E3319" s="4" t="s">
        <v>16</v>
      </c>
      <c r="F3319" s="4" t="s">
        <v>19</v>
      </c>
      <c r="G3319" s="6">
        <v>94</v>
      </c>
      <c r="H3319" s="7">
        <v>176</v>
      </c>
      <c r="I3319" s="8">
        <v>0.01</v>
      </c>
      <c r="J3319" s="7">
        <v>16394.240000000002</v>
      </c>
      <c r="K3319" s="7">
        <v>133.01</v>
      </c>
      <c r="L3319" s="7">
        <v>12502.94</v>
      </c>
      <c r="M3319" s="7">
        <v>358.53</v>
      </c>
    </row>
    <row r="3320" spans="2:13" x14ac:dyDescent="0.3">
      <c r="B3320" s="5">
        <v>45627</v>
      </c>
      <c r="C3320" s="4" t="s">
        <v>36</v>
      </c>
      <c r="D3320" s="4" t="s">
        <v>37</v>
      </c>
      <c r="E3320" s="4" t="s">
        <v>20</v>
      </c>
      <c r="F3320" s="4" t="s">
        <v>17</v>
      </c>
      <c r="G3320" s="6">
        <v>193</v>
      </c>
      <c r="H3320" s="7">
        <v>176</v>
      </c>
      <c r="I3320" s="8">
        <v>0.02</v>
      </c>
      <c r="J3320" s="7">
        <v>29264.71</v>
      </c>
      <c r="K3320" s="7">
        <v>132.75</v>
      </c>
      <c r="L3320" s="7">
        <v>25620.75</v>
      </c>
      <c r="M3320" s="7">
        <v>312.2</v>
      </c>
    </row>
    <row r="3321" spans="2:13" x14ac:dyDescent="0.3">
      <c r="B3321" s="5">
        <v>45627</v>
      </c>
      <c r="C3321" s="4" t="s">
        <v>36</v>
      </c>
      <c r="D3321" s="4" t="s">
        <v>37</v>
      </c>
      <c r="E3321" s="4" t="s">
        <v>20</v>
      </c>
      <c r="F3321" s="4" t="s">
        <v>18</v>
      </c>
      <c r="G3321" s="6">
        <v>67</v>
      </c>
      <c r="H3321" s="7">
        <v>176</v>
      </c>
      <c r="I3321" s="8">
        <v>0</v>
      </c>
      <c r="J3321" s="7">
        <v>10325.120000000001</v>
      </c>
      <c r="K3321" s="7">
        <v>132.61000000000001</v>
      </c>
      <c r="L3321" s="7">
        <v>8884.8700000000008</v>
      </c>
      <c r="M3321" s="7">
        <v>229.17</v>
      </c>
    </row>
    <row r="3322" spans="2:13" x14ac:dyDescent="0.3">
      <c r="B3322" s="5">
        <v>45627</v>
      </c>
      <c r="C3322" s="4" t="s">
        <v>36</v>
      </c>
      <c r="D3322" s="4" t="s">
        <v>37</v>
      </c>
      <c r="E3322" s="4" t="s">
        <v>20</v>
      </c>
      <c r="F3322" s="4" t="s">
        <v>19</v>
      </c>
      <c r="G3322" s="6">
        <v>65</v>
      </c>
      <c r="H3322" s="7">
        <v>176</v>
      </c>
      <c r="I3322" s="8">
        <v>0.01</v>
      </c>
      <c r="J3322" s="7">
        <v>9916.5499999999993</v>
      </c>
      <c r="K3322" s="7">
        <v>132.61000000000001</v>
      </c>
      <c r="L3322" s="7">
        <v>8619.65</v>
      </c>
      <c r="M3322" s="7">
        <v>258.32</v>
      </c>
    </row>
    <row r="3323" spans="2:13" x14ac:dyDescent="0.3">
      <c r="B3323" s="5">
        <v>45627</v>
      </c>
      <c r="C3323" s="4" t="s">
        <v>36</v>
      </c>
      <c r="D3323" s="4" t="s">
        <v>37</v>
      </c>
      <c r="E3323" s="4" t="s">
        <v>21</v>
      </c>
      <c r="F3323" s="4" t="s">
        <v>17</v>
      </c>
      <c r="G3323" s="6">
        <v>110</v>
      </c>
      <c r="H3323" s="7">
        <v>176</v>
      </c>
      <c r="I3323" s="8">
        <v>0.01</v>
      </c>
      <c r="J3323" s="7">
        <v>18116.599999999999</v>
      </c>
      <c r="K3323" s="7">
        <v>132.88</v>
      </c>
      <c r="L3323" s="7">
        <v>14616.8</v>
      </c>
      <c r="M3323" s="7">
        <v>177.41</v>
      </c>
    </row>
    <row r="3324" spans="2:13" x14ac:dyDescent="0.3">
      <c r="B3324" s="5">
        <v>45627</v>
      </c>
      <c r="C3324" s="4" t="s">
        <v>36</v>
      </c>
      <c r="D3324" s="4" t="s">
        <v>37</v>
      </c>
      <c r="E3324" s="4" t="s">
        <v>21</v>
      </c>
      <c r="F3324" s="4" t="s">
        <v>18</v>
      </c>
      <c r="G3324" s="6">
        <v>39</v>
      </c>
      <c r="H3324" s="7">
        <v>176</v>
      </c>
      <c r="I3324" s="8">
        <v>0.01</v>
      </c>
      <c r="J3324" s="7">
        <v>6449.07</v>
      </c>
      <c r="K3324" s="7">
        <v>133.28</v>
      </c>
      <c r="L3324" s="7">
        <v>5197.92</v>
      </c>
      <c r="M3324" s="7">
        <v>134.06</v>
      </c>
    </row>
    <row r="3325" spans="2:13" x14ac:dyDescent="0.3">
      <c r="B3325" s="5">
        <v>45627</v>
      </c>
      <c r="C3325" s="4" t="s">
        <v>36</v>
      </c>
      <c r="D3325" s="4" t="s">
        <v>37</v>
      </c>
      <c r="E3325" s="4" t="s">
        <v>21</v>
      </c>
      <c r="F3325" s="4" t="s">
        <v>19</v>
      </c>
      <c r="G3325" s="6">
        <v>39</v>
      </c>
      <c r="H3325" s="7">
        <v>176</v>
      </c>
      <c r="I3325" s="8">
        <v>0.01</v>
      </c>
      <c r="J3325" s="7">
        <v>6442.62</v>
      </c>
      <c r="K3325" s="7">
        <v>133.15</v>
      </c>
      <c r="L3325" s="7">
        <v>5192.8500000000004</v>
      </c>
      <c r="M3325" s="7">
        <v>153.01</v>
      </c>
    </row>
    <row r="3326" spans="2:13" x14ac:dyDescent="0.3">
      <c r="B3326" s="5">
        <v>45627</v>
      </c>
      <c r="C3326" s="4" t="s">
        <v>36</v>
      </c>
      <c r="D3326" s="4" t="s">
        <v>37</v>
      </c>
      <c r="E3326" s="4" t="s">
        <v>22</v>
      </c>
      <c r="F3326" s="4" t="s">
        <v>17</v>
      </c>
      <c r="G3326" s="6">
        <v>50</v>
      </c>
      <c r="H3326" s="7">
        <v>176</v>
      </c>
      <c r="I3326" s="8">
        <v>0</v>
      </c>
      <c r="J3326" s="7">
        <v>9777.31</v>
      </c>
      <c r="K3326" s="7">
        <v>132.61000000000001</v>
      </c>
      <c r="L3326" s="7">
        <v>6630.5</v>
      </c>
      <c r="M3326" s="7">
        <v>515.6</v>
      </c>
    </row>
    <row r="3327" spans="2:13" x14ac:dyDescent="0.3">
      <c r="B3327" s="5">
        <v>45627</v>
      </c>
      <c r="C3327" s="4" t="s">
        <v>36</v>
      </c>
      <c r="D3327" s="4" t="s">
        <v>37</v>
      </c>
      <c r="E3327" s="4" t="s">
        <v>22</v>
      </c>
      <c r="F3327" s="4" t="s">
        <v>18</v>
      </c>
      <c r="G3327" s="6">
        <v>17</v>
      </c>
      <c r="H3327" s="7">
        <v>176</v>
      </c>
      <c r="I3327" s="8">
        <v>0.01</v>
      </c>
      <c r="J3327" s="7">
        <v>3294.21</v>
      </c>
      <c r="K3327" s="7">
        <v>132.61000000000001</v>
      </c>
      <c r="L3327" s="7">
        <v>2254.37</v>
      </c>
      <c r="M3327" s="7">
        <v>207.96</v>
      </c>
    </row>
    <row r="3328" spans="2:13" x14ac:dyDescent="0.3">
      <c r="B3328" s="5">
        <v>45627</v>
      </c>
      <c r="C3328" s="4" t="s">
        <v>36</v>
      </c>
      <c r="D3328" s="4" t="s">
        <v>37</v>
      </c>
      <c r="E3328" s="4" t="s">
        <v>22</v>
      </c>
      <c r="F3328" s="4" t="s">
        <v>19</v>
      </c>
      <c r="G3328" s="6">
        <v>18</v>
      </c>
      <c r="H3328" s="7">
        <v>176</v>
      </c>
      <c r="I3328" s="8">
        <v>0.01</v>
      </c>
      <c r="J3328" s="7">
        <v>3530.29</v>
      </c>
      <c r="K3328" s="7">
        <v>132.61000000000001</v>
      </c>
      <c r="L3328" s="7">
        <v>2386.98</v>
      </c>
      <c r="M3328" s="7">
        <v>228.33</v>
      </c>
    </row>
    <row r="3329" spans="2:13" x14ac:dyDescent="0.3">
      <c r="B3329" s="5">
        <v>45627</v>
      </c>
      <c r="C3329" s="4" t="s">
        <v>38</v>
      </c>
      <c r="D3329" s="4" t="s">
        <v>37</v>
      </c>
      <c r="E3329" s="4" t="s">
        <v>16</v>
      </c>
      <c r="F3329" s="4" t="s">
        <v>17</v>
      </c>
      <c r="G3329" s="6">
        <v>116</v>
      </c>
      <c r="H3329" s="7">
        <v>214</v>
      </c>
      <c r="I3329" s="8">
        <v>0.01</v>
      </c>
      <c r="J3329" s="7">
        <v>24674.06</v>
      </c>
      <c r="K3329" s="7">
        <v>160.02000000000001</v>
      </c>
      <c r="L3329" s="7">
        <v>18562.32</v>
      </c>
      <c r="M3329" s="7">
        <v>180.59</v>
      </c>
    </row>
    <row r="3330" spans="2:13" x14ac:dyDescent="0.3">
      <c r="B3330" s="5">
        <v>45627</v>
      </c>
      <c r="C3330" s="4" t="s">
        <v>38</v>
      </c>
      <c r="D3330" s="4" t="s">
        <v>37</v>
      </c>
      <c r="E3330" s="4" t="s">
        <v>16</v>
      </c>
      <c r="F3330" s="4" t="s">
        <v>18</v>
      </c>
      <c r="G3330" s="6">
        <v>44</v>
      </c>
      <c r="H3330" s="7">
        <v>214</v>
      </c>
      <c r="I3330" s="8">
        <v>0.01</v>
      </c>
      <c r="J3330" s="7">
        <v>9406.4</v>
      </c>
      <c r="K3330" s="7">
        <v>160.82</v>
      </c>
      <c r="L3330" s="7">
        <v>7076.08</v>
      </c>
      <c r="M3330" s="7">
        <v>152.88999999999999</v>
      </c>
    </row>
    <row r="3331" spans="2:13" x14ac:dyDescent="0.3">
      <c r="B3331" s="5">
        <v>45627</v>
      </c>
      <c r="C3331" s="4" t="s">
        <v>38</v>
      </c>
      <c r="D3331" s="4" t="s">
        <v>37</v>
      </c>
      <c r="E3331" s="4" t="s">
        <v>16</v>
      </c>
      <c r="F3331" s="4" t="s">
        <v>19</v>
      </c>
      <c r="G3331" s="6">
        <v>43</v>
      </c>
      <c r="H3331" s="7">
        <v>214</v>
      </c>
      <c r="I3331" s="8">
        <v>0.01</v>
      </c>
      <c r="J3331" s="7">
        <v>9119.26</v>
      </c>
      <c r="K3331" s="7">
        <v>160.5</v>
      </c>
      <c r="L3331" s="7">
        <v>6901.5</v>
      </c>
      <c r="M3331" s="7">
        <v>165.18</v>
      </c>
    </row>
    <row r="3332" spans="2:13" x14ac:dyDescent="0.3">
      <c r="B3332" s="5">
        <v>45627</v>
      </c>
      <c r="C3332" s="4" t="s">
        <v>38</v>
      </c>
      <c r="D3332" s="4" t="s">
        <v>37</v>
      </c>
      <c r="E3332" s="4" t="s">
        <v>20</v>
      </c>
      <c r="F3332" s="4" t="s">
        <v>17</v>
      </c>
      <c r="G3332" s="6">
        <v>81</v>
      </c>
      <c r="H3332" s="7">
        <v>214</v>
      </c>
      <c r="I3332" s="8">
        <v>0.03</v>
      </c>
      <c r="J3332" s="7">
        <v>14782.7</v>
      </c>
      <c r="K3332" s="7">
        <v>160.34</v>
      </c>
      <c r="L3332" s="7">
        <v>12987.54</v>
      </c>
      <c r="M3332" s="7">
        <v>130.63999999999999</v>
      </c>
    </row>
    <row r="3333" spans="2:13" x14ac:dyDescent="0.3">
      <c r="B3333" s="5">
        <v>45627</v>
      </c>
      <c r="C3333" s="4" t="s">
        <v>38</v>
      </c>
      <c r="D3333" s="4" t="s">
        <v>37</v>
      </c>
      <c r="E3333" s="4" t="s">
        <v>20</v>
      </c>
      <c r="F3333" s="4" t="s">
        <v>18</v>
      </c>
      <c r="G3333" s="6">
        <v>28</v>
      </c>
      <c r="H3333" s="7">
        <v>214</v>
      </c>
      <c r="I3333" s="8">
        <v>0.01</v>
      </c>
      <c r="J3333" s="7">
        <v>5188.8</v>
      </c>
      <c r="K3333" s="7">
        <v>160.82</v>
      </c>
      <c r="L3333" s="7">
        <v>4502.96</v>
      </c>
      <c r="M3333" s="7">
        <v>95.77</v>
      </c>
    </row>
    <row r="3334" spans="2:13" x14ac:dyDescent="0.3">
      <c r="B3334" s="5">
        <v>45627</v>
      </c>
      <c r="C3334" s="4" t="s">
        <v>38</v>
      </c>
      <c r="D3334" s="4" t="s">
        <v>37</v>
      </c>
      <c r="E3334" s="4" t="s">
        <v>20</v>
      </c>
      <c r="F3334" s="4" t="s">
        <v>19</v>
      </c>
      <c r="G3334" s="6">
        <v>28</v>
      </c>
      <c r="H3334" s="7">
        <v>214</v>
      </c>
      <c r="I3334" s="8">
        <v>0.02</v>
      </c>
      <c r="J3334" s="7">
        <v>5162.59</v>
      </c>
      <c r="K3334" s="7">
        <v>160.82</v>
      </c>
      <c r="L3334" s="7">
        <v>4502.96</v>
      </c>
      <c r="M3334" s="7">
        <v>110.18</v>
      </c>
    </row>
    <row r="3335" spans="2:13" x14ac:dyDescent="0.3">
      <c r="B3335" s="5">
        <v>45627</v>
      </c>
      <c r="C3335" s="4" t="s">
        <v>38</v>
      </c>
      <c r="D3335" s="4" t="s">
        <v>37</v>
      </c>
      <c r="E3335" s="4" t="s">
        <v>21</v>
      </c>
      <c r="F3335" s="4" t="s">
        <v>17</v>
      </c>
      <c r="G3335" s="6">
        <v>46</v>
      </c>
      <c r="H3335" s="7">
        <v>214</v>
      </c>
      <c r="I3335" s="8">
        <v>0.01</v>
      </c>
      <c r="J3335" s="7">
        <v>9193.2099999999991</v>
      </c>
      <c r="K3335" s="7">
        <v>160.66</v>
      </c>
      <c r="L3335" s="7">
        <v>7390.36</v>
      </c>
      <c r="M3335" s="7">
        <v>72.64</v>
      </c>
    </row>
    <row r="3336" spans="2:13" x14ac:dyDescent="0.3">
      <c r="B3336" s="5">
        <v>45627</v>
      </c>
      <c r="C3336" s="4" t="s">
        <v>38</v>
      </c>
      <c r="D3336" s="4" t="s">
        <v>37</v>
      </c>
      <c r="E3336" s="4" t="s">
        <v>21</v>
      </c>
      <c r="F3336" s="4" t="s">
        <v>18</v>
      </c>
      <c r="G3336" s="6">
        <v>17</v>
      </c>
      <c r="H3336" s="7">
        <v>214</v>
      </c>
      <c r="I3336" s="8">
        <v>0.01</v>
      </c>
      <c r="J3336" s="7">
        <v>3428.42</v>
      </c>
      <c r="K3336" s="7">
        <v>160.82</v>
      </c>
      <c r="L3336" s="7">
        <v>2733.94</v>
      </c>
      <c r="M3336" s="7">
        <v>56.64</v>
      </c>
    </row>
    <row r="3337" spans="2:13" x14ac:dyDescent="0.3">
      <c r="B3337" s="5">
        <v>45627</v>
      </c>
      <c r="C3337" s="4" t="s">
        <v>38</v>
      </c>
      <c r="D3337" s="4" t="s">
        <v>37</v>
      </c>
      <c r="E3337" s="4" t="s">
        <v>21</v>
      </c>
      <c r="F3337" s="4" t="s">
        <v>19</v>
      </c>
      <c r="G3337" s="6">
        <v>18</v>
      </c>
      <c r="H3337" s="7">
        <v>214</v>
      </c>
      <c r="I3337" s="8">
        <v>0.01</v>
      </c>
      <c r="J3337" s="7">
        <v>3622.89</v>
      </c>
      <c r="K3337" s="7">
        <v>160.66</v>
      </c>
      <c r="L3337" s="7">
        <v>2891.88</v>
      </c>
      <c r="M3337" s="7">
        <v>72.239999999999995</v>
      </c>
    </row>
    <row r="3338" spans="2:13" x14ac:dyDescent="0.3">
      <c r="B3338" s="5">
        <v>45627</v>
      </c>
      <c r="C3338" s="4" t="s">
        <v>38</v>
      </c>
      <c r="D3338" s="4" t="s">
        <v>37</v>
      </c>
      <c r="E3338" s="4" t="s">
        <v>22</v>
      </c>
      <c r="F3338" s="4" t="s">
        <v>17</v>
      </c>
      <c r="G3338" s="6">
        <v>21</v>
      </c>
      <c r="H3338" s="7">
        <v>214</v>
      </c>
      <c r="I3338" s="8">
        <v>0.01</v>
      </c>
      <c r="J3338" s="7">
        <v>4952.82</v>
      </c>
      <c r="K3338" s="7">
        <v>160.18</v>
      </c>
      <c r="L3338" s="7">
        <v>3363.78</v>
      </c>
      <c r="M3338" s="7">
        <v>211.89</v>
      </c>
    </row>
    <row r="3339" spans="2:13" x14ac:dyDescent="0.3">
      <c r="B3339" s="5">
        <v>45627</v>
      </c>
      <c r="C3339" s="4" t="s">
        <v>38</v>
      </c>
      <c r="D3339" s="4" t="s">
        <v>37</v>
      </c>
      <c r="E3339" s="4" t="s">
        <v>22</v>
      </c>
      <c r="F3339" s="4" t="s">
        <v>18</v>
      </c>
      <c r="G3339" s="6">
        <v>8</v>
      </c>
      <c r="H3339" s="7">
        <v>214</v>
      </c>
      <c r="I3339" s="8">
        <v>0</v>
      </c>
      <c r="J3339" s="7">
        <v>1913.61</v>
      </c>
      <c r="K3339" s="7">
        <v>160.97999999999999</v>
      </c>
      <c r="L3339" s="7">
        <v>1287.8399999999999</v>
      </c>
      <c r="M3339" s="7">
        <v>94.63</v>
      </c>
    </row>
    <row r="3340" spans="2:13" x14ac:dyDescent="0.3">
      <c r="B3340" s="5">
        <v>45627</v>
      </c>
      <c r="C3340" s="4" t="s">
        <v>38</v>
      </c>
      <c r="D3340" s="4" t="s">
        <v>37</v>
      </c>
      <c r="E3340" s="4" t="s">
        <v>22</v>
      </c>
      <c r="F3340" s="4" t="s">
        <v>19</v>
      </c>
      <c r="G3340" s="6">
        <v>8</v>
      </c>
      <c r="H3340" s="7">
        <v>214</v>
      </c>
      <c r="I3340" s="8">
        <v>0.01</v>
      </c>
      <c r="J3340" s="7">
        <v>1898.28</v>
      </c>
      <c r="K3340" s="7">
        <v>160.34</v>
      </c>
      <c r="L3340" s="7">
        <v>1282.72</v>
      </c>
      <c r="M3340" s="7">
        <v>101.68</v>
      </c>
    </row>
    <row r="3341" spans="2:13" x14ac:dyDescent="0.3">
      <c r="B3341" s="5">
        <v>45627</v>
      </c>
      <c r="C3341" s="4" t="s">
        <v>39</v>
      </c>
      <c r="D3341" s="4" t="s">
        <v>37</v>
      </c>
      <c r="E3341" s="4" t="s">
        <v>16</v>
      </c>
      <c r="F3341" s="4" t="s">
        <v>17</v>
      </c>
      <c r="G3341" s="6">
        <v>73</v>
      </c>
      <c r="H3341" s="7">
        <v>305</v>
      </c>
      <c r="I3341" s="8">
        <v>0.01</v>
      </c>
      <c r="J3341" s="7">
        <v>21998.42</v>
      </c>
      <c r="K3341" s="7">
        <v>227.68</v>
      </c>
      <c r="L3341" s="7">
        <v>16620.64</v>
      </c>
      <c r="M3341" s="7">
        <v>114.58</v>
      </c>
    </row>
    <row r="3342" spans="2:13" x14ac:dyDescent="0.3">
      <c r="B3342" s="5">
        <v>45627</v>
      </c>
      <c r="C3342" s="4" t="s">
        <v>39</v>
      </c>
      <c r="D3342" s="4" t="s">
        <v>37</v>
      </c>
      <c r="E3342" s="4" t="s">
        <v>16</v>
      </c>
      <c r="F3342" s="4" t="s">
        <v>18</v>
      </c>
      <c r="G3342" s="6">
        <v>27</v>
      </c>
      <c r="H3342" s="7">
        <v>305</v>
      </c>
      <c r="I3342" s="8">
        <v>0.01</v>
      </c>
      <c r="J3342" s="7">
        <v>8193.6299999999992</v>
      </c>
      <c r="K3342" s="7">
        <v>227.22</v>
      </c>
      <c r="L3342" s="7">
        <v>6134.94</v>
      </c>
      <c r="M3342" s="7">
        <v>89.69</v>
      </c>
    </row>
    <row r="3343" spans="2:13" x14ac:dyDescent="0.3">
      <c r="B3343" s="5">
        <v>45627</v>
      </c>
      <c r="C3343" s="4" t="s">
        <v>39</v>
      </c>
      <c r="D3343" s="4" t="s">
        <v>37</v>
      </c>
      <c r="E3343" s="4" t="s">
        <v>16</v>
      </c>
      <c r="F3343" s="4" t="s">
        <v>19</v>
      </c>
      <c r="G3343" s="6">
        <v>27</v>
      </c>
      <c r="H3343" s="7">
        <v>305</v>
      </c>
      <c r="I3343" s="8">
        <v>0</v>
      </c>
      <c r="J3343" s="7">
        <v>8202.06</v>
      </c>
      <c r="K3343" s="7">
        <v>227.91</v>
      </c>
      <c r="L3343" s="7">
        <v>6153.57</v>
      </c>
      <c r="M3343" s="7">
        <v>108.14</v>
      </c>
    </row>
    <row r="3344" spans="2:13" x14ac:dyDescent="0.3">
      <c r="B3344" s="5">
        <v>45627</v>
      </c>
      <c r="C3344" s="4" t="s">
        <v>39</v>
      </c>
      <c r="D3344" s="4" t="s">
        <v>37</v>
      </c>
      <c r="E3344" s="4" t="s">
        <v>20</v>
      </c>
      <c r="F3344" s="4" t="s">
        <v>17</v>
      </c>
      <c r="G3344" s="6">
        <v>50</v>
      </c>
      <c r="H3344" s="7">
        <v>305</v>
      </c>
      <c r="I3344" s="8">
        <v>0.01</v>
      </c>
      <c r="J3344" s="7">
        <v>13392.96</v>
      </c>
      <c r="K3344" s="7">
        <v>226.54</v>
      </c>
      <c r="L3344" s="7">
        <v>11327</v>
      </c>
      <c r="M3344" s="7">
        <v>81.040000000000006</v>
      </c>
    </row>
    <row r="3345" spans="2:13" x14ac:dyDescent="0.3">
      <c r="B3345" s="5">
        <v>45627</v>
      </c>
      <c r="C3345" s="4" t="s">
        <v>39</v>
      </c>
      <c r="D3345" s="4" t="s">
        <v>37</v>
      </c>
      <c r="E3345" s="4" t="s">
        <v>20</v>
      </c>
      <c r="F3345" s="4" t="s">
        <v>18</v>
      </c>
      <c r="G3345" s="6">
        <v>18</v>
      </c>
      <c r="H3345" s="7">
        <v>305</v>
      </c>
      <c r="I3345" s="8">
        <v>0.04</v>
      </c>
      <c r="J3345" s="7">
        <v>4643.3</v>
      </c>
      <c r="K3345" s="7">
        <v>227</v>
      </c>
      <c r="L3345" s="7">
        <v>4086</v>
      </c>
      <c r="M3345" s="7">
        <v>60.4</v>
      </c>
    </row>
    <row r="3346" spans="2:13" x14ac:dyDescent="0.3">
      <c r="B3346" s="5">
        <v>45627</v>
      </c>
      <c r="C3346" s="4" t="s">
        <v>39</v>
      </c>
      <c r="D3346" s="4" t="s">
        <v>37</v>
      </c>
      <c r="E3346" s="4" t="s">
        <v>20</v>
      </c>
      <c r="F3346" s="4" t="s">
        <v>19</v>
      </c>
      <c r="G3346" s="6">
        <v>19</v>
      </c>
      <c r="H3346" s="7">
        <v>305</v>
      </c>
      <c r="I3346" s="8">
        <v>0.03</v>
      </c>
      <c r="J3346" s="7">
        <v>4992</v>
      </c>
      <c r="K3346" s="7">
        <v>227.68</v>
      </c>
      <c r="L3346" s="7">
        <v>4325.92</v>
      </c>
      <c r="M3346" s="7">
        <v>72.400000000000006</v>
      </c>
    </row>
    <row r="3347" spans="2:13" x14ac:dyDescent="0.3">
      <c r="B3347" s="5">
        <v>45627</v>
      </c>
      <c r="C3347" s="4" t="s">
        <v>39</v>
      </c>
      <c r="D3347" s="4" t="s">
        <v>37</v>
      </c>
      <c r="E3347" s="4" t="s">
        <v>21</v>
      </c>
      <c r="F3347" s="4" t="s">
        <v>17</v>
      </c>
      <c r="G3347" s="6">
        <v>29</v>
      </c>
      <c r="H3347" s="7">
        <v>305</v>
      </c>
      <c r="I3347" s="8">
        <v>0.01</v>
      </c>
      <c r="J3347" s="7">
        <v>8301.5400000000009</v>
      </c>
      <c r="K3347" s="7">
        <v>227.22</v>
      </c>
      <c r="L3347" s="7">
        <v>6589.38</v>
      </c>
      <c r="M3347" s="7">
        <v>47.33</v>
      </c>
    </row>
    <row r="3348" spans="2:13" x14ac:dyDescent="0.3">
      <c r="B3348" s="5">
        <v>45627</v>
      </c>
      <c r="C3348" s="4" t="s">
        <v>39</v>
      </c>
      <c r="D3348" s="4" t="s">
        <v>37</v>
      </c>
      <c r="E3348" s="4" t="s">
        <v>21</v>
      </c>
      <c r="F3348" s="4" t="s">
        <v>18</v>
      </c>
      <c r="G3348" s="6">
        <v>11</v>
      </c>
      <c r="H3348" s="7">
        <v>305</v>
      </c>
      <c r="I3348" s="8">
        <v>0</v>
      </c>
      <c r="J3348" s="7">
        <v>3177.68</v>
      </c>
      <c r="K3348" s="7">
        <v>227.22</v>
      </c>
      <c r="L3348" s="7">
        <v>2499.42</v>
      </c>
      <c r="M3348" s="7">
        <v>38.22</v>
      </c>
    </row>
    <row r="3349" spans="2:13" x14ac:dyDescent="0.3">
      <c r="B3349" s="5">
        <v>45627</v>
      </c>
      <c r="C3349" s="4" t="s">
        <v>39</v>
      </c>
      <c r="D3349" s="4" t="s">
        <v>37</v>
      </c>
      <c r="E3349" s="4" t="s">
        <v>21</v>
      </c>
      <c r="F3349" s="4" t="s">
        <v>19</v>
      </c>
      <c r="G3349" s="6">
        <v>11</v>
      </c>
      <c r="H3349" s="7">
        <v>305</v>
      </c>
      <c r="I3349" s="8">
        <v>0.01</v>
      </c>
      <c r="J3349" s="7">
        <v>3164.97</v>
      </c>
      <c r="K3349" s="7">
        <v>226.77</v>
      </c>
      <c r="L3349" s="7">
        <v>2494.4699999999998</v>
      </c>
      <c r="M3349" s="7">
        <v>43.41</v>
      </c>
    </row>
    <row r="3350" spans="2:13" x14ac:dyDescent="0.3">
      <c r="B3350" s="5">
        <v>45627</v>
      </c>
      <c r="C3350" s="4" t="s">
        <v>39</v>
      </c>
      <c r="D3350" s="4" t="s">
        <v>37</v>
      </c>
      <c r="E3350" s="4" t="s">
        <v>22</v>
      </c>
      <c r="F3350" s="4" t="s">
        <v>17</v>
      </c>
      <c r="G3350" s="6">
        <v>13</v>
      </c>
      <c r="H3350" s="7">
        <v>305</v>
      </c>
      <c r="I3350" s="8">
        <v>0.01</v>
      </c>
      <c r="J3350" s="7">
        <v>4405.34</v>
      </c>
      <c r="K3350" s="7">
        <v>226.54</v>
      </c>
      <c r="L3350" s="7">
        <v>2945.02</v>
      </c>
      <c r="M3350" s="7">
        <v>128.81</v>
      </c>
    </row>
    <row r="3351" spans="2:13" x14ac:dyDescent="0.3">
      <c r="B3351" s="5">
        <v>45627</v>
      </c>
      <c r="C3351" s="4" t="s">
        <v>39</v>
      </c>
      <c r="D3351" s="4" t="s">
        <v>37</v>
      </c>
      <c r="E3351" s="4" t="s">
        <v>22</v>
      </c>
      <c r="F3351" s="4" t="s">
        <v>18</v>
      </c>
      <c r="G3351" s="6">
        <v>5</v>
      </c>
      <c r="H3351" s="7">
        <v>305</v>
      </c>
      <c r="I3351" s="8">
        <v>0</v>
      </c>
      <c r="J3351" s="7">
        <v>1699.47</v>
      </c>
      <c r="K3351" s="7">
        <v>227.22</v>
      </c>
      <c r="L3351" s="7">
        <v>1136.0999999999999</v>
      </c>
      <c r="M3351" s="7">
        <v>58.61</v>
      </c>
    </row>
    <row r="3352" spans="2:13" x14ac:dyDescent="0.3">
      <c r="B3352" s="5">
        <v>45627</v>
      </c>
      <c r="C3352" s="4" t="s">
        <v>39</v>
      </c>
      <c r="D3352" s="4" t="s">
        <v>37</v>
      </c>
      <c r="E3352" s="4" t="s">
        <v>22</v>
      </c>
      <c r="F3352" s="4" t="s">
        <v>19</v>
      </c>
      <c r="G3352" s="6">
        <v>5</v>
      </c>
      <c r="H3352" s="7">
        <v>305</v>
      </c>
      <c r="I3352" s="8">
        <v>0.01</v>
      </c>
      <c r="J3352" s="7">
        <v>1699.42</v>
      </c>
      <c r="K3352" s="7">
        <v>227.68</v>
      </c>
      <c r="L3352" s="7">
        <v>1138.4000000000001</v>
      </c>
      <c r="M3352" s="7">
        <v>60.76</v>
      </c>
    </row>
    <row r="3353" spans="2:13" x14ac:dyDescent="0.3">
      <c r="B3353" s="5">
        <v>45627</v>
      </c>
      <c r="C3353" s="4" t="s">
        <v>40</v>
      </c>
      <c r="D3353" s="4" t="s">
        <v>37</v>
      </c>
      <c r="E3353" s="4" t="s">
        <v>16</v>
      </c>
      <c r="F3353" s="4" t="s">
        <v>17</v>
      </c>
      <c r="G3353" s="6">
        <v>137</v>
      </c>
      <c r="H3353" s="7">
        <v>138</v>
      </c>
      <c r="I3353" s="8">
        <v>0.01</v>
      </c>
      <c r="J3353" s="7">
        <v>18547.919999999998</v>
      </c>
      <c r="K3353" s="7">
        <v>103.5</v>
      </c>
      <c r="L3353" s="7">
        <v>14179.5</v>
      </c>
      <c r="M3353" s="7">
        <v>220.73</v>
      </c>
    </row>
    <row r="3354" spans="2:13" x14ac:dyDescent="0.3">
      <c r="B3354" s="5">
        <v>45627</v>
      </c>
      <c r="C3354" s="4" t="s">
        <v>40</v>
      </c>
      <c r="D3354" s="4" t="s">
        <v>37</v>
      </c>
      <c r="E3354" s="4" t="s">
        <v>16</v>
      </c>
      <c r="F3354" s="4" t="s">
        <v>18</v>
      </c>
      <c r="G3354" s="6">
        <v>49</v>
      </c>
      <c r="H3354" s="7">
        <v>138</v>
      </c>
      <c r="I3354" s="8">
        <v>0.01</v>
      </c>
      <c r="J3354" s="7">
        <v>6654</v>
      </c>
      <c r="K3354" s="7">
        <v>103.19</v>
      </c>
      <c r="L3354" s="7">
        <v>5056.3100000000004</v>
      </c>
      <c r="M3354" s="7">
        <v>165.6</v>
      </c>
    </row>
    <row r="3355" spans="2:13" x14ac:dyDescent="0.3">
      <c r="B3355" s="5">
        <v>45627</v>
      </c>
      <c r="C3355" s="4" t="s">
        <v>40</v>
      </c>
      <c r="D3355" s="4" t="s">
        <v>37</v>
      </c>
      <c r="E3355" s="4" t="s">
        <v>16</v>
      </c>
      <c r="F3355" s="4" t="s">
        <v>19</v>
      </c>
      <c r="G3355" s="6">
        <v>49</v>
      </c>
      <c r="H3355" s="7">
        <v>138</v>
      </c>
      <c r="I3355" s="8">
        <v>0</v>
      </c>
      <c r="J3355" s="7">
        <v>6741.71</v>
      </c>
      <c r="K3355" s="7">
        <v>103.19</v>
      </c>
      <c r="L3355" s="7">
        <v>5056.3100000000004</v>
      </c>
      <c r="M3355" s="7">
        <v>186.32</v>
      </c>
    </row>
    <row r="3356" spans="2:13" x14ac:dyDescent="0.3">
      <c r="B3356" s="5">
        <v>45627</v>
      </c>
      <c r="C3356" s="4" t="s">
        <v>40</v>
      </c>
      <c r="D3356" s="4" t="s">
        <v>37</v>
      </c>
      <c r="E3356" s="4" t="s">
        <v>20</v>
      </c>
      <c r="F3356" s="4" t="s">
        <v>17</v>
      </c>
      <c r="G3356" s="6">
        <v>95</v>
      </c>
      <c r="H3356" s="7">
        <v>138</v>
      </c>
      <c r="I3356" s="8">
        <v>0.02</v>
      </c>
      <c r="J3356" s="7">
        <v>11237.64</v>
      </c>
      <c r="K3356" s="7">
        <v>103.6</v>
      </c>
      <c r="L3356" s="7">
        <v>9842</v>
      </c>
      <c r="M3356" s="7">
        <v>154.43</v>
      </c>
    </row>
    <row r="3357" spans="2:13" x14ac:dyDescent="0.3">
      <c r="B3357" s="5">
        <v>45627</v>
      </c>
      <c r="C3357" s="4" t="s">
        <v>40</v>
      </c>
      <c r="D3357" s="4" t="s">
        <v>37</v>
      </c>
      <c r="E3357" s="4" t="s">
        <v>20</v>
      </c>
      <c r="F3357" s="4" t="s">
        <v>18</v>
      </c>
      <c r="G3357" s="6">
        <v>35</v>
      </c>
      <c r="H3357" s="7">
        <v>138</v>
      </c>
      <c r="I3357" s="8">
        <v>0.04</v>
      </c>
      <c r="J3357" s="7">
        <v>4109.84</v>
      </c>
      <c r="K3357" s="7">
        <v>103.29</v>
      </c>
      <c r="L3357" s="7">
        <v>3615.15</v>
      </c>
      <c r="M3357" s="7">
        <v>121.74</v>
      </c>
    </row>
    <row r="3358" spans="2:13" x14ac:dyDescent="0.3">
      <c r="B3358" s="5">
        <v>45627</v>
      </c>
      <c r="C3358" s="4" t="s">
        <v>40</v>
      </c>
      <c r="D3358" s="4" t="s">
        <v>37</v>
      </c>
      <c r="E3358" s="4" t="s">
        <v>20</v>
      </c>
      <c r="F3358" s="4" t="s">
        <v>19</v>
      </c>
      <c r="G3358" s="6">
        <v>33</v>
      </c>
      <c r="H3358" s="7">
        <v>138</v>
      </c>
      <c r="I3358" s="8">
        <v>0.04</v>
      </c>
      <c r="J3358" s="7">
        <v>3851.07</v>
      </c>
      <c r="K3358" s="7">
        <v>103.29</v>
      </c>
      <c r="L3358" s="7">
        <v>3408.57</v>
      </c>
      <c r="M3358" s="7">
        <v>131.4</v>
      </c>
    </row>
    <row r="3359" spans="2:13" x14ac:dyDescent="0.3">
      <c r="B3359" s="5">
        <v>45627</v>
      </c>
      <c r="C3359" s="4" t="s">
        <v>40</v>
      </c>
      <c r="D3359" s="4" t="s">
        <v>37</v>
      </c>
      <c r="E3359" s="4" t="s">
        <v>21</v>
      </c>
      <c r="F3359" s="4" t="s">
        <v>17</v>
      </c>
      <c r="G3359" s="6">
        <v>55</v>
      </c>
      <c r="H3359" s="7">
        <v>138</v>
      </c>
      <c r="I3359" s="8">
        <v>0.01</v>
      </c>
      <c r="J3359" s="7">
        <v>7124.2</v>
      </c>
      <c r="K3359" s="7">
        <v>103.29</v>
      </c>
      <c r="L3359" s="7">
        <v>5680.95</v>
      </c>
      <c r="M3359" s="7">
        <v>88.09</v>
      </c>
    </row>
    <row r="3360" spans="2:13" x14ac:dyDescent="0.3">
      <c r="B3360" s="5">
        <v>45627</v>
      </c>
      <c r="C3360" s="4" t="s">
        <v>40</v>
      </c>
      <c r="D3360" s="4" t="s">
        <v>37</v>
      </c>
      <c r="E3360" s="4" t="s">
        <v>21</v>
      </c>
      <c r="F3360" s="4" t="s">
        <v>18</v>
      </c>
      <c r="G3360" s="6">
        <v>20</v>
      </c>
      <c r="H3360" s="7">
        <v>138</v>
      </c>
      <c r="I3360" s="8">
        <v>0</v>
      </c>
      <c r="J3360" s="7">
        <v>2616.75</v>
      </c>
      <c r="K3360" s="7">
        <v>103.4</v>
      </c>
      <c r="L3360" s="7">
        <v>2068</v>
      </c>
      <c r="M3360" s="7">
        <v>68.14</v>
      </c>
    </row>
    <row r="3361" spans="2:13" x14ac:dyDescent="0.3">
      <c r="B3361" s="5">
        <v>45627</v>
      </c>
      <c r="C3361" s="4" t="s">
        <v>40</v>
      </c>
      <c r="D3361" s="4" t="s">
        <v>37</v>
      </c>
      <c r="E3361" s="4" t="s">
        <v>21</v>
      </c>
      <c r="F3361" s="4" t="s">
        <v>19</v>
      </c>
      <c r="G3361" s="6">
        <v>20</v>
      </c>
      <c r="H3361" s="7">
        <v>138</v>
      </c>
      <c r="I3361" s="8">
        <v>0.01</v>
      </c>
      <c r="J3361" s="7">
        <v>2595.8200000000002</v>
      </c>
      <c r="K3361" s="7">
        <v>103.81</v>
      </c>
      <c r="L3361" s="7">
        <v>2076.1999999999998</v>
      </c>
      <c r="M3361" s="7">
        <v>78.86</v>
      </c>
    </row>
    <row r="3362" spans="2:13" x14ac:dyDescent="0.3">
      <c r="B3362" s="5">
        <v>45627</v>
      </c>
      <c r="C3362" s="4" t="s">
        <v>40</v>
      </c>
      <c r="D3362" s="4" t="s">
        <v>37</v>
      </c>
      <c r="E3362" s="4" t="s">
        <v>22</v>
      </c>
      <c r="F3362" s="4" t="s">
        <v>17</v>
      </c>
      <c r="G3362" s="6">
        <v>24</v>
      </c>
      <c r="H3362" s="7">
        <v>138</v>
      </c>
      <c r="I3362" s="8">
        <v>0.01</v>
      </c>
      <c r="J3362" s="7">
        <v>3653.96</v>
      </c>
      <c r="K3362" s="7">
        <v>103.81</v>
      </c>
      <c r="L3362" s="7">
        <v>2491.44</v>
      </c>
      <c r="M3362" s="7">
        <v>249.43</v>
      </c>
    </row>
    <row r="3363" spans="2:13" x14ac:dyDescent="0.3">
      <c r="B3363" s="5">
        <v>45627</v>
      </c>
      <c r="C3363" s="4" t="s">
        <v>40</v>
      </c>
      <c r="D3363" s="4" t="s">
        <v>37</v>
      </c>
      <c r="E3363" s="4" t="s">
        <v>22</v>
      </c>
      <c r="F3363" s="4" t="s">
        <v>18</v>
      </c>
      <c r="G3363" s="6">
        <v>9</v>
      </c>
      <c r="H3363" s="7">
        <v>138</v>
      </c>
      <c r="I3363" s="8">
        <v>0.01</v>
      </c>
      <c r="J3363" s="7">
        <v>1373</v>
      </c>
      <c r="K3363" s="7">
        <v>103.5</v>
      </c>
      <c r="L3363" s="7">
        <v>931.5</v>
      </c>
      <c r="M3363" s="7">
        <v>103.89</v>
      </c>
    </row>
    <row r="3364" spans="2:13" x14ac:dyDescent="0.3">
      <c r="B3364" s="5">
        <v>45627</v>
      </c>
      <c r="C3364" s="4" t="s">
        <v>40</v>
      </c>
      <c r="D3364" s="4" t="s">
        <v>37</v>
      </c>
      <c r="E3364" s="4" t="s">
        <v>22</v>
      </c>
      <c r="F3364" s="4" t="s">
        <v>19</v>
      </c>
      <c r="G3364" s="6">
        <v>9</v>
      </c>
      <c r="H3364" s="7">
        <v>138</v>
      </c>
      <c r="I3364" s="8">
        <v>0</v>
      </c>
      <c r="J3364" s="7">
        <v>1391.03</v>
      </c>
      <c r="K3364" s="7">
        <v>103.29</v>
      </c>
      <c r="L3364" s="7">
        <v>929.61</v>
      </c>
      <c r="M3364" s="7">
        <v>111.49</v>
      </c>
    </row>
    <row r="3365" spans="2:13" x14ac:dyDescent="0.3">
      <c r="B3365" s="5">
        <v>45627</v>
      </c>
      <c r="C3365" s="4" t="s">
        <v>41</v>
      </c>
      <c r="D3365" s="4" t="s">
        <v>42</v>
      </c>
      <c r="E3365" s="4" t="s">
        <v>16</v>
      </c>
      <c r="F3365" s="4" t="s">
        <v>17</v>
      </c>
      <c r="G3365" s="6">
        <v>227</v>
      </c>
      <c r="H3365" s="7">
        <v>188</v>
      </c>
      <c r="I3365" s="8">
        <v>0</v>
      </c>
      <c r="J3365" s="7">
        <v>42377.78</v>
      </c>
      <c r="K3365" s="7">
        <v>109.26</v>
      </c>
      <c r="L3365" s="7">
        <v>24802.02</v>
      </c>
      <c r="M3365" s="7">
        <v>361.38</v>
      </c>
    </row>
    <row r="3366" spans="2:13" x14ac:dyDescent="0.3">
      <c r="B3366" s="5">
        <v>45627</v>
      </c>
      <c r="C3366" s="4" t="s">
        <v>41</v>
      </c>
      <c r="D3366" s="4" t="s">
        <v>42</v>
      </c>
      <c r="E3366" s="4" t="s">
        <v>16</v>
      </c>
      <c r="F3366" s="4" t="s">
        <v>18</v>
      </c>
      <c r="G3366" s="6">
        <v>88</v>
      </c>
      <c r="H3366" s="7">
        <v>188</v>
      </c>
      <c r="I3366" s="8">
        <v>0.01</v>
      </c>
      <c r="J3366" s="7">
        <v>16411.650000000001</v>
      </c>
      <c r="K3366" s="7">
        <v>109.37</v>
      </c>
      <c r="L3366" s="7">
        <v>9624.56</v>
      </c>
      <c r="M3366" s="7">
        <v>292.62</v>
      </c>
    </row>
    <row r="3367" spans="2:13" x14ac:dyDescent="0.3">
      <c r="B3367" s="5">
        <v>45627</v>
      </c>
      <c r="C3367" s="4" t="s">
        <v>41</v>
      </c>
      <c r="D3367" s="4" t="s">
        <v>42</v>
      </c>
      <c r="E3367" s="4" t="s">
        <v>16</v>
      </c>
      <c r="F3367" s="4" t="s">
        <v>19</v>
      </c>
      <c r="G3367" s="6">
        <v>83</v>
      </c>
      <c r="H3367" s="7">
        <v>188</v>
      </c>
      <c r="I3367" s="8">
        <v>0.01</v>
      </c>
      <c r="J3367" s="7">
        <v>15463.78</v>
      </c>
      <c r="K3367" s="7">
        <v>108.82</v>
      </c>
      <c r="L3367" s="7">
        <v>9032.06</v>
      </c>
      <c r="M3367" s="7">
        <v>330.5</v>
      </c>
    </row>
    <row r="3368" spans="2:13" x14ac:dyDescent="0.3">
      <c r="B3368" s="5">
        <v>45627</v>
      </c>
      <c r="C3368" s="4" t="s">
        <v>41</v>
      </c>
      <c r="D3368" s="4" t="s">
        <v>42</v>
      </c>
      <c r="E3368" s="4" t="s">
        <v>20</v>
      </c>
      <c r="F3368" s="4" t="s">
        <v>17</v>
      </c>
      <c r="G3368" s="6">
        <v>162</v>
      </c>
      <c r="H3368" s="7">
        <v>188</v>
      </c>
      <c r="I3368" s="8">
        <v>0.01</v>
      </c>
      <c r="J3368" s="7">
        <v>26399.26</v>
      </c>
      <c r="K3368" s="7">
        <v>108.82</v>
      </c>
      <c r="L3368" s="7">
        <v>17628.84</v>
      </c>
      <c r="M3368" s="7">
        <v>265.16000000000003</v>
      </c>
    </row>
    <row r="3369" spans="2:13" x14ac:dyDescent="0.3">
      <c r="B3369" s="5">
        <v>45627</v>
      </c>
      <c r="C3369" s="4" t="s">
        <v>41</v>
      </c>
      <c r="D3369" s="4" t="s">
        <v>42</v>
      </c>
      <c r="E3369" s="4" t="s">
        <v>20</v>
      </c>
      <c r="F3369" s="4" t="s">
        <v>18</v>
      </c>
      <c r="G3369" s="6">
        <v>57</v>
      </c>
      <c r="H3369" s="7">
        <v>188</v>
      </c>
      <c r="I3369" s="8">
        <v>0.01</v>
      </c>
      <c r="J3369" s="7">
        <v>9382.7999999999993</v>
      </c>
      <c r="K3369" s="7">
        <v>109.26</v>
      </c>
      <c r="L3369" s="7">
        <v>6227.82</v>
      </c>
      <c r="M3369" s="7">
        <v>190.31</v>
      </c>
    </row>
    <row r="3370" spans="2:13" x14ac:dyDescent="0.3">
      <c r="B3370" s="5">
        <v>45627</v>
      </c>
      <c r="C3370" s="4" t="s">
        <v>41</v>
      </c>
      <c r="D3370" s="4" t="s">
        <v>42</v>
      </c>
      <c r="E3370" s="4" t="s">
        <v>20</v>
      </c>
      <c r="F3370" s="4" t="s">
        <v>19</v>
      </c>
      <c r="G3370" s="6">
        <v>59</v>
      </c>
      <c r="H3370" s="7">
        <v>188</v>
      </c>
      <c r="I3370" s="8">
        <v>0.01</v>
      </c>
      <c r="J3370" s="7">
        <v>9741.2900000000009</v>
      </c>
      <c r="K3370" s="7">
        <v>109.37</v>
      </c>
      <c r="L3370" s="7">
        <v>6452.83</v>
      </c>
      <c r="M3370" s="7">
        <v>234.7</v>
      </c>
    </row>
    <row r="3371" spans="2:13" x14ac:dyDescent="0.3">
      <c r="B3371" s="5">
        <v>45627</v>
      </c>
      <c r="C3371" s="4" t="s">
        <v>41</v>
      </c>
      <c r="D3371" s="4" t="s">
        <v>42</v>
      </c>
      <c r="E3371" s="4" t="s">
        <v>21</v>
      </c>
      <c r="F3371" s="4" t="s">
        <v>17</v>
      </c>
      <c r="G3371" s="6">
        <v>92</v>
      </c>
      <c r="H3371" s="7">
        <v>188</v>
      </c>
      <c r="I3371" s="8">
        <v>0.01</v>
      </c>
      <c r="J3371" s="7">
        <v>16316.28</v>
      </c>
      <c r="K3371" s="7">
        <v>109.26</v>
      </c>
      <c r="L3371" s="7">
        <v>10051.92</v>
      </c>
      <c r="M3371" s="7">
        <v>146.46</v>
      </c>
    </row>
    <row r="3372" spans="2:13" x14ac:dyDescent="0.3">
      <c r="B3372" s="5">
        <v>45627</v>
      </c>
      <c r="C3372" s="4" t="s">
        <v>41</v>
      </c>
      <c r="D3372" s="4" t="s">
        <v>42</v>
      </c>
      <c r="E3372" s="4" t="s">
        <v>21</v>
      </c>
      <c r="F3372" s="4" t="s">
        <v>18</v>
      </c>
      <c r="G3372" s="6">
        <v>34</v>
      </c>
      <c r="H3372" s="7">
        <v>188</v>
      </c>
      <c r="I3372" s="8">
        <v>0</v>
      </c>
      <c r="J3372" s="7">
        <v>6036.01</v>
      </c>
      <c r="K3372" s="7">
        <v>108.82</v>
      </c>
      <c r="L3372" s="7">
        <v>3699.88</v>
      </c>
      <c r="M3372" s="7">
        <v>116.18</v>
      </c>
    </row>
    <row r="3373" spans="2:13" x14ac:dyDescent="0.3">
      <c r="B3373" s="5">
        <v>45627</v>
      </c>
      <c r="C3373" s="4" t="s">
        <v>41</v>
      </c>
      <c r="D3373" s="4" t="s">
        <v>42</v>
      </c>
      <c r="E3373" s="4" t="s">
        <v>21</v>
      </c>
      <c r="F3373" s="4" t="s">
        <v>19</v>
      </c>
      <c r="G3373" s="6">
        <v>35</v>
      </c>
      <c r="H3373" s="7">
        <v>188</v>
      </c>
      <c r="I3373" s="8">
        <v>0.01</v>
      </c>
      <c r="J3373" s="7">
        <v>6169.92</v>
      </c>
      <c r="K3373" s="7">
        <v>108.93</v>
      </c>
      <c r="L3373" s="7">
        <v>3812.55</v>
      </c>
      <c r="M3373" s="7">
        <v>134.72999999999999</v>
      </c>
    </row>
    <row r="3374" spans="2:13" x14ac:dyDescent="0.3">
      <c r="B3374" s="5">
        <v>45627</v>
      </c>
      <c r="C3374" s="4" t="s">
        <v>41</v>
      </c>
      <c r="D3374" s="4" t="s">
        <v>42</v>
      </c>
      <c r="E3374" s="4" t="s">
        <v>22</v>
      </c>
      <c r="F3374" s="4" t="s">
        <v>17</v>
      </c>
      <c r="G3374" s="6">
        <v>42</v>
      </c>
      <c r="H3374" s="7">
        <v>188</v>
      </c>
      <c r="I3374" s="8">
        <v>0.01</v>
      </c>
      <c r="J3374" s="7">
        <v>8746.4</v>
      </c>
      <c r="K3374" s="7">
        <v>109.26</v>
      </c>
      <c r="L3374" s="7">
        <v>4588.92</v>
      </c>
      <c r="M3374" s="7">
        <v>436.5</v>
      </c>
    </row>
    <row r="3375" spans="2:13" x14ac:dyDescent="0.3">
      <c r="B3375" s="5">
        <v>45627</v>
      </c>
      <c r="C3375" s="4" t="s">
        <v>41</v>
      </c>
      <c r="D3375" s="4" t="s">
        <v>42</v>
      </c>
      <c r="E3375" s="4" t="s">
        <v>22</v>
      </c>
      <c r="F3375" s="4" t="s">
        <v>18</v>
      </c>
      <c r="G3375" s="6">
        <v>15</v>
      </c>
      <c r="H3375" s="7">
        <v>188</v>
      </c>
      <c r="I3375" s="8">
        <v>0.01</v>
      </c>
      <c r="J3375" s="7">
        <v>3104.87</v>
      </c>
      <c r="K3375" s="7">
        <v>108.82</v>
      </c>
      <c r="L3375" s="7">
        <v>1632.3</v>
      </c>
      <c r="M3375" s="7">
        <v>173.68</v>
      </c>
    </row>
    <row r="3376" spans="2:13" x14ac:dyDescent="0.3">
      <c r="B3376" s="5">
        <v>45627</v>
      </c>
      <c r="C3376" s="4" t="s">
        <v>41</v>
      </c>
      <c r="D3376" s="4" t="s">
        <v>42</v>
      </c>
      <c r="E3376" s="4" t="s">
        <v>22</v>
      </c>
      <c r="F3376" s="4" t="s">
        <v>19</v>
      </c>
      <c r="G3376" s="6">
        <v>15</v>
      </c>
      <c r="H3376" s="7">
        <v>188</v>
      </c>
      <c r="I3376" s="8">
        <v>0.01</v>
      </c>
      <c r="J3376" s="7">
        <v>3136.2</v>
      </c>
      <c r="K3376" s="7">
        <v>109.26</v>
      </c>
      <c r="L3376" s="7">
        <v>1638.9</v>
      </c>
      <c r="M3376" s="7">
        <v>181.72</v>
      </c>
    </row>
    <row r="3377" spans="2:13" x14ac:dyDescent="0.3">
      <c r="B3377" s="5">
        <v>45627</v>
      </c>
      <c r="C3377" s="4" t="s">
        <v>43</v>
      </c>
      <c r="D3377" s="4" t="s">
        <v>42</v>
      </c>
      <c r="E3377" s="4" t="s">
        <v>16</v>
      </c>
      <c r="F3377" s="4" t="s">
        <v>17</v>
      </c>
      <c r="G3377" s="6">
        <v>212</v>
      </c>
      <c r="H3377" s="7">
        <v>156</v>
      </c>
      <c r="I3377" s="8">
        <v>0</v>
      </c>
      <c r="J3377" s="7">
        <v>33071.699999999997</v>
      </c>
      <c r="K3377" s="7">
        <v>89.79</v>
      </c>
      <c r="L3377" s="7">
        <v>19035.48</v>
      </c>
      <c r="M3377" s="7">
        <v>332.08</v>
      </c>
    </row>
    <row r="3378" spans="2:13" x14ac:dyDescent="0.3">
      <c r="B3378" s="5">
        <v>45627</v>
      </c>
      <c r="C3378" s="4" t="s">
        <v>43</v>
      </c>
      <c r="D3378" s="4" t="s">
        <v>42</v>
      </c>
      <c r="E3378" s="4" t="s">
        <v>16</v>
      </c>
      <c r="F3378" s="4" t="s">
        <v>18</v>
      </c>
      <c r="G3378" s="6">
        <v>77</v>
      </c>
      <c r="H3378" s="7">
        <v>156</v>
      </c>
      <c r="I3378" s="8">
        <v>0</v>
      </c>
      <c r="J3378" s="7">
        <v>11975.92</v>
      </c>
      <c r="K3378" s="7">
        <v>89.97</v>
      </c>
      <c r="L3378" s="7">
        <v>6927.69</v>
      </c>
      <c r="M3378" s="7">
        <v>257.87</v>
      </c>
    </row>
    <row r="3379" spans="2:13" x14ac:dyDescent="0.3">
      <c r="B3379" s="5">
        <v>45627</v>
      </c>
      <c r="C3379" s="4" t="s">
        <v>43</v>
      </c>
      <c r="D3379" s="4" t="s">
        <v>42</v>
      </c>
      <c r="E3379" s="4" t="s">
        <v>16</v>
      </c>
      <c r="F3379" s="4" t="s">
        <v>19</v>
      </c>
      <c r="G3379" s="6">
        <v>73</v>
      </c>
      <c r="H3379" s="7">
        <v>156</v>
      </c>
      <c r="I3379" s="8">
        <v>0.01</v>
      </c>
      <c r="J3379" s="7">
        <v>11296.79</v>
      </c>
      <c r="K3379" s="7">
        <v>89.7</v>
      </c>
      <c r="L3379" s="7">
        <v>6548.1</v>
      </c>
      <c r="M3379" s="7">
        <v>281.27999999999997</v>
      </c>
    </row>
    <row r="3380" spans="2:13" x14ac:dyDescent="0.3">
      <c r="B3380" s="5">
        <v>45627</v>
      </c>
      <c r="C3380" s="4" t="s">
        <v>43</v>
      </c>
      <c r="D3380" s="4" t="s">
        <v>42</v>
      </c>
      <c r="E3380" s="4" t="s">
        <v>20</v>
      </c>
      <c r="F3380" s="4" t="s">
        <v>17</v>
      </c>
      <c r="G3380" s="6">
        <v>138</v>
      </c>
      <c r="H3380" s="7">
        <v>156</v>
      </c>
      <c r="I3380" s="8">
        <v>0.02</v>
      </c>
      <c r="J3380" s="7">
        <v>18529.22</v>
      </c>
      <c r="K3380" s="7">
        <v>89.97</v>
      </c>
      <c r="L3380" s="7">
        <v>12415.86</v>
      </c>
      <c r="M3380" s="7">
        <v>226.32</v>
      </c>
    </row>
    <row r="3381" spans="2:13" x14ac:dyDescent="0.3">
      <c r="B3381" s="5">
        <v>45627</v>
      </c>
      <c r="C3381" s="4" t="s">
        <v>43</v>
      </c>
      <c r="D3381" s="4" t="s">
        <v>42</v>
      </c>
      <c r="E3381" s="4" t="s">
        <v>20</v>
      </c>
      <c r="F3381" s="4" t="s">
        <v>18</v>
      </c>
      <c r="G3381" s="6">
        <v>52</v>
      </c>
      <c r="H3381" s="7">
        <v>156</v>
      </c>
      <c r="I3381" s="8">
        <v>0.04</v>
      </c>
      <c r="J3381" s="7">
        <v>6846.44</v>
      </c>
      <c r="K3381" s="7">
        <v>89.79</v>
      </c>
      <c r="L3381" s="7">
        <v>4669.08</v>
      </c>
      <c r="M3381" s="7">
        <v>180.34</v>
      </c>
    </row>
    <row r="3382" spans="2:13" x14ac:dyDescent="0.3">
      <c r="B3382" s="5">
        <v>45627</v>
      </c>
      <c r="C3382" s="4" t="s">
        <v>43</v>
      </c>
      <c r="D3382" s="4" t="s">
        <v>42</v>
      </c>
      <c r="E3382" s="4" t="s">
        <v>20</v>
      </c>
      <c r="F3382" s="4" t="s">
        <v>19</v>
      </c>
      <c r="G3382" s="6">
        <v>52</v>
      </c>
      <c r="H3382" s="7">
        <v>156</v>
      </c>
      <c r="I3382" s="8">
        <v>0.01</v>
      </c>
      <c r="J3382" s="7">
        <v>7067.17</v>
      </c>
      <c r="K3382" s="7">
        <v>89.61</v>
      </c>
      <c r="L3382" s="7">
        <v>4659.72</v>
      </c>
      <c r="M3382" s="7">
        <v>200.57</v>
      </c>
    </row>
    <row r="3383" spans="2:13" x14ac:dyDescent="0.3">
      <c r="B3383" s="5">
        <v>45627</v>
      </c>
      <c r="C3383" s="4" t="s">
        <v>43</v>
      </c>
      <c r="D3383" s="4" t="s">
        <v>42</v>
      </c>
      <c r="E3383" s="4" t="s">
        <v>21</v>
      </c>
      <c r="F3383" s="4" t="s">
        <v>17</v>
      </c>
      <c r="G3383" s="6">
        <v>85</v>
      </c>
      <c r="H3383" s="7">
        <v>156</v>
      </c>
      <c r="I3383" s="8">
        <v>0.01</v>
      </c>
      <c r="J3383" s="7">
        <v>12458.79</v>
      </c>
      <c r="K3383" s="7">
        <v>89.43</v>
      </c>
      <c r="L3383" s="7">
        <v>7601.55</v>
      </c>
      <c r="M3383" s="7">
        <v>138.86000000000001</v>
      </c>
    </row>
    <row r="3384" spans="2:13" x14ac:dyDescent="0.3">
      <c r="B3384" s="5">
        <v>45627</v>
      </c>
      <c r="C3384" s="4" t="s">
        <v>43</v>
      </c>
      <c r="D3384" s="4" t="s">
        <v>42</v>
      </c>
      <c r="E3384" s="4" t="s">
        <v>21</v>
      </c>
      <c r="F3384" s="4" t="s">
        <v>18</v>
      </c>
      <c r="G3384" s="6">
        <v>31</v>
      </c>
      <c r="H3384" s="7">
        <v>156</v>
      </c>
      <c r="I3384" s="8">
        <v>0.01</v>
      </c>
      <c r="J3384" s="7">
        <v>4525.45</v>
      </c>
      <c r="K3384" s="7">
        <v>89.97</v>
      </c>
      <c r="L3384" s="7">
        <v>2789.07</v>
      </c>
      <c r="M3384" s="7">
        <v>104.98</v>
      </c>
    </row>
    <row r="3385" spans="2:13" x14ac:dyDescent="0.3">
      <c r="B3385" s="5">
        <v>45627</v>
      </c>
      <c r="C3385" s="4" t="s">
        <v>43</v>
      </c>
      <c r="D3385" s="4" t="s">
        <v>42</v>
      </c>
      <c r="E3385" s="4" t="s">
        <v>21</v>
      </c>
      <c r="F3385" s="4" t="s">
        <v>19</v>
      </c>
      <c r="G3385" s="6">
        <v>31</v>
      </c>
      <c r="H3385" s="7">
        <v>156</v>
      </c>
      <c r="I3385" s="8">
        <v>0.01</v>
      </c>
      <c r="J3385" s="7">
        <v>4534.53</v>
      </c>
      <c r="K3385" s="7">
        <v>89.97</v>
      </c>
      <c r="L3385" s="7">
        <v>2789.07</v>
      </c>
      <c r="M3385" s="7">
        <v>119.45</v>
      </c>
    </row>
    <row r="3386" spans="2:13" x14ac:dyDescent="0.3">
      <c r="B3386" s="5">
        <v>45627</v>
      </c>
      <c r="C3386" s="4" t="s">
        <v>43</v>
      </c>
      <c r="D3386" s="4" t="s">
        <v>42</v>
      </c>
      <c r="E3386" s="4" t="s">
        <v>22</v>
      </c>
      <c r="F3386" s="4" t="s">
        <v>17</v>
      </c>
      <c r="G3386" s="6">
        <v>39</v>
      </c>
      <c r="H3386" s="7">
        <v>156</v>
      </c>
      <c r="I3386" s="8">
        <v>0.01</v>
      </c>
      <c r="J3386" s="7">
        <v>6712.05</v>
      </c>
      <c r="K3386" s="7">
        <v>89.88</v>
      </c>
      <c r="L3386" s="7">
        <v>3505.32</v>
      </c>
      <c r="M3386" s="7">
        <v>391.93</v>
      </c>
    </row>
    <row r="3387" spans="2:13" x14ac:dyDescent="0.3">
      <c r="B3387" s="5">
        <v>45627</v>
      </c>
      <c r="C3387" s="4" t="s">
        <v>43</v>
      </c>
      <c r="D3387" s="4" t="s">
        <v>42</v>
      </c>
      <c r="E3387" s="4" t="s">
        <v>22</v>
      </c>
      <c r="F3387" s="4" t="s">
        <v>18</v>
      </c>
      <c r="G3387" s="6">
        <v>14</v>
      </c>
      <c r="H3387" s="7">
        <v>156</v>
      </c>
      <c r="I3387" s="8">
        <v>0.01</v>
      </c>
      <c r="J3387" s="7">
        <v>2433.83</v>
      </c>
      <c r="K3387" s="7">
        <v>89.97</v>
      </c>
      <c r="L3387" s="7">
        <v>1259.58</v>
      </c>
      <c r="M3387" s="7">
        <v>162.1</v>
      </c>
    </row>
    <row r="3388" spans="2:13" x14ac:dyDescent="0.3">
      <c r="B3388" s="5">
        <v>45627</v>
      </c>
      <c r="C3388" s="4" t="s">
        <v>43</v>
      </c>
      <c r="D3388" s="4" t="s">
        <v>42</v>
      </c>
      <c r="E3388" s="4" t="s">
        <v>22</v>
      </c>
      <c r="F3388" s="4" t="s">
        <v>19</v>
      </c>
      <c r="G3388" s="6">
        <v>14</v>
      </c>
      <c r="H3388" s="7">
        <v>156</v>
      </c>
      <c r="I3388" s="8">
        <v>0.01</v>
      </c>
      <c r="J3388" s="7">
        <v>2402.16</v>
      </c>
      <c r="K3388" s="7">
        <v>89.52</v>
      </c>
      <c r="L3388" s="7">
        <v>1253.28</v>
      </c>
      <c r="M3388" s="7">
        <v>169.26</v>
      </c>
    </row>
    <row r="3389" spans="2:13" x14ac:dyDescent="0.3">
      <c r="B3389" s="5">
        <v>45627</v>
      </c>
      <c r="C3389" s="4" t="s">
        <v>44</v>
      </c>
      <c r="D3389" s="4" t="s">
        <v>42</v>
      </c>
      <c r="E3389" s="4" t="s">
        <v>16</v>
      </c>
      <c r="F3389" s="4" t="s">
        <v>17</v>
      </c>
      <c r="G3389" s="6">
        <v>107</v>
      </c>
      <c r="H3389" s="7">
        <v>204</v>
      </c>
      <c r="I3389" s="8">
        <v>0.01</v>
      </c>
      <c r="J3389" s="7">
        <v>21653.53</v>
      </c>
      <c r="K3389" s="7">
        <v>120.48</v>
      </c>
      <c r="L3389" s="7">
        <v>12891.36</v>
      </c>
      <c r="M3389" s="7">
        <v>166.41</v>
      </c>
    </row>
    <row r="3390" spans="2:13" x14ac:dyDescent="0.3">
      <c r="B3390" s="5">
        <v>45627</v>
      </c>
      <c r="C3390" s="4" t="s">
        <v>44</v>
      </c>
      <c r="D3390" s="4" t="s">
        <v>42</v>
      </c>
      <c r="E3390" s="4" t="s">
        <v>16</v>
      </c>
      <c r="F3390" s="4" t="s">
        <v>18</v>
      </c>
      <c r="G3390" s="6">
        <v>39</v>
      </c>
      <c r="H3390" s="7">
        <v>204</v>
      </c>
      <c r="I3390" s="8">
        <v>0.01</v>
      </c>
      <c r="J3390" s="7">
        <v>7876.57</v>
      </c>
      <c r="K3390" s="7">
        <v>120</v>
      </c>
      <c r="L3390" s="7">
        <v>4680</v>
      </c>
      <c r="M3390" s="7">
        <v>134.59</v>
      </c>
    </row>
    <row r="3391" spans="2:13" x14ac:dyDescent="0.3">
      <c r="B3391" s="5">
        <v>45627</v>
      </c>
      <c r="C3391" s="4" t="s">
        <v>44</v>
      </c>
      <c r="D3391" s="4" t="s">
        <v>42</v>
      </c>
      <c r="E3391" s="4" t="s">
        <v>16</v>
      </c>
      <c r="F3391" s="4" t="s">
        <v>19</v>
      </c>
      <c r="G3391" s="6">
        <v>40</v>
      </c>
      <c r="H3391" s="7">
        <v>204</v>
      </c>
      <c r="I3391" s="8">
        <v>0</v>
      </c>
      <c r="J3391" s="7">
        <v>8143.69</v>
      </c>
      <c r="K3391" s="7">
        <v>120</v>
      </c>
      <c r="L3391" s="7">
        <v>4800</v>
      </c>
      <c r="M3391" s="7">
        <v>156.31</v>
      </c>
    </row>
    <row r="3392" spans="2:13" x14ac:dyDescent="0.3">
      <c r="B3392" s="5">
        <v>45627</v>
      </c>
      <c r="C3392" s="4" t="s">
        <v>44</v>
      </c>
      <c r="D3392" s="4" t="s">
        <v>42</v>
      </c>
      <c r="E3392" s="4" t="s">
        <v>20</v>
      </c>
      <c r="F3392" s="4" t="s">
        <v>17</v>
      </c>
      <c r="G3392" s="6">
        <v>71</v>
      </c>
      <c r="H3392" s="7">
        <v>204</v>
      </c>
      <c r="I3392" s="8">
        <v>0.02</v>
      </c>
      <c r="J3392" s="7">
        <v>12528.17</v>
      </c>
      <c r="K3392" s="7">
        <v>120.24</v>
      </c>
      <c r="L3392" s="7">
        <v>8537.0400000000009</v>
      </c>
      <c r="M3392" s="7">
        <v>112.69</v>
      </c>
    </row>
    <row r="3393" spans="2:13" x14ac:dyDescent="0.3">
      <c r="B3393" s="5">
        <v>45627</v>
      </c>
      <c r="C3393" s="4" t="s">
        <v>44</v>
      </c>
      <c r="D3393" s="4" t="s">
        <v>42</v>
      </c>
      <c r="E3393" s="4" t="s">
        <v>20</v>
      </c>
      <c r="F3393" s="4" t="s">
        <v>18</v>
      </c>
      <c r="G3393" s="6">
        <v>26</v>
      </c>
      <c r="H3393" s="7">
        <v>204</v>
      </c>
      <c r="I3393" s="8">
        <v>0.03</v>
      </c>
      <c r="J3393" s="7">
        <v>4531.87</v>
      </c>
      <c r="K3393" s="7">
        <v>120.12</v>
      </c>
      <c r="L3393" s="7">
        <v>3123.12</v>
      </c>
      <c r="M3393" s="7">
        <v>89.2</v>
      </c>
    </row>
    <row r="3394" spans="2:13" x14ac:dyDescent="0.3">
      <c r="B3394" s="5">
        <v>45627</v>
      </c>
      <c r="C3394" s="4" t="s">
        <v>44</v>
      </c>
      <c r="D3394" s="4" t="s">
        <v>42</v>
      </c>
      <c r="E3394" s="4" t="s">
        <v>20</v>
      </c>
      <c r="F3394" s="4" t="s">
        <v>19</v>
      </c>
      <c r="G3394" s="6">
        <v>26</v>
      </c>
      <c r="H3394" s="7">
        <v>204</v>
      </c>
      <c r="I3394" s="8">
        <v>0.01</v>
      </c>
      <c r="J3394" s="7">
        <v>4620.7299999999996</v>
      </c>
      <c r="K3394" s="7">
        <v>120.12</v>
      </c>
      <c r="L3394" s="7">
        <v>3123.12</v>
      </c>
      <c r="M3394" s="7">
        <v>99.78</v>
      </c>
    </row>
    <row r="3395" spans="2:13" x14ac:dyDescent="0.3">
      <c r="B3395" s="5">
        <v>45627</v>
      </c>
      <c r="C3395" s="4" t="s">
        <v>44</v>
      </c>
      <c r="D3395" s="4" t="s">
        <v>42</v>
      </c>
      <c r="E3395" s="4" t="s">
        <v>21</v>
      </c>
      <c r="F3395" s="4" t="s">
        <v>17</v>
      </c>
      <c r="G3395" s="6">
        <v>44</v>
      </c>
      <c r="H3395" s="7">
        <v>204</v>
      </c>
      <c r="I3395" s="8">
        <v>0.01</v>
      </c>
      <c r="J3395" s="7">
        <v>8492.99</v>
      </c>
      <c r="K3395" s="7">
        <v>120.48</v>
      </c>
      <c r="L3395" s="7">
        <v>5301.12</v>
      </c>
      <c r="M3395" s="7">
        <v>68.290000000000006</v>
      </c>
    </row>
    <row r="3396" spans="2:13" x14ac:dyDescent="0.3">
      <c r="B3396" s="5">
        <v>45627</v>
      </c>
      <c r="C3396" s="4" t="s">
        <v>44</v>
      </c>
      <c r="D3396" s="4" t="s">
        <v>42</v>
      </c>
      <c r="E3396" s="4" t="s">
        <v>21</v>
      </c>
      <c r="F3396" s="4" t="s">
        <v>18</v>
      </c>
      <c r="G3396" s="6">
        <v>16</v>
      </c>
      <c r="H3396" s="7">
        <v>204</v>
      </c>
      <c r="I3396" s="8">
        <v>0.01</v>
      </c>
      <c r="J3396" s="7">
        <v>3063.69</v>
      </c>
      <c r="K3396" s="7">
        <v>120.24</v>
      </c>
      <c r="L3396" s="7">
        <v>1923.84</v>
      </c>
      <c r="M3396" s="7">
        <v>53.96</v>
      </c>
    </row>
    <row r="3397" spans="2:13" x14ac:dyDescent="0.3">
      <c r="B3397" s="5">
        <v>45627</v>
      </c>
      <c r="C3397" s="4" t="s">
        <v>44</v>
      </c>
      <c r="D3397" s="4" t="s">
        <v>42</v>
      </c>
      <c r="E3397" s="4" t="s">
        <v>21</v>
      </c>
      <c r="F3397" s="4" t="s">
        <v>19</v>
      </c>
      <c r="G3397" s="6">
        <v>16</v>
      </c>
      <c r="H3397" s="7">
        <v>204</v>
      </c>
      <c r="I3397" s="8">
        <v>0.01</v>
      </c>
      <c r="J3397" s="7">
        <v>3076.03</v>
      </c>
      <c r="K3397" s="7">
        <v>120.36</v>
      </c>
      <c r="L3397" s="7">
        <v>1925.76</v>
      </c>
      <c r="M3397" s="7">
        <v>60.53</v>
      </c>
    </row>
    <row r="3398" spans="2:13" x14ac:dyDescent="0.3">
      <c r="B3398" s="5">
        <v>45627</v>
      </c>
      <c r="C3398" s="4" t="s">
        <v>44</v>
      </c>
      <c r="D3398" s="4" t="s">
        <v>42</v>
      </c>
      <c r="E3398" s="4" t="s">
        <v>22</v>
      </c>
      <c r="F3398" s="4" t="s">
        <v>17</v>
      </c>
      <c r="G3398" s="6">
        <v>20</v>
      </c>
      <c r="H3398" s="7">
        <v>204</v>
      </c>
      <c r="I3398" s="8">
        <v>0</v>
      </c>
      <c r="J3398" s="7">
        <v>4569.6000000000004</v>
      </c>
      <c r="K3398" s="7">
        <v>120.72</v>
      </c>
      <c r="L3398" s="7">
        <v>2414.4</v>
      </c>
      <c r="M3398" s="7">
        <v>203.62</v>
      </c>
    </row>
    <row r="3399" spans="2:13" x14ac:dyDescent="0.3">
      <c r="B3399" s="5">
        <v>45627</v>
      </c>
      <c r="C3399" s="4" t="s">
        <v>44</v>
      </c>
      <c r="D3399" s="4" t="s">
        <v>42</v>
      </c>
      <c r="E3399" s="4" t="s">
        <v>22</v>
      </c>
      <c r="F3399" s="4" t="s">
        <v>18</v>
      </c>
      <c r="G3399" s="6">
        <v>7</v>
      </c>
      <c r="H3399" s="7">
        <v>204</v>
      </c>
      <c r="I3399" s="8">
        <v>0.01</v>
      </c>
      <c r="J3399" s="7">
        <v>1588.18</v>
      </c>
      <c r="K3399" s="7">
        <v>120.12</v>
      </c>
      <c r="L3399" s="7">
        <v>840.84</v>
      </c>
      <c r="M3399" s="7">
        <v>84.63</v>
      </c>
    </row>
    <row r="3400" spans="2:13" x14ac:dyDescent="0.3">
      <c r="B3400" s="5">
        <v>45627</v>
      </c>
      <c r="C3400" s="4" t="s">
        <v>44</v>
      </c>
      <c r="D3400" s="4" t="s">
        <v>42</v>
      </c>
      <c r="E3400" s="4" t="s">
        <v>22</v>
      </c>
      <c r="F3400" s="4" t="s">
        <v>19</v>
      </c>
      <c r="G3400" s="6">
        <v>7</v>
      </c>
      <c r="H3400" s="7">
        <v>204</v>
      </c>
      <c r="I3400" s="8">
        <v>0.01</v>
      </c>
      <c r="J3400" s="7">
        <v>1570.66</v>
      </c>
      <c r="K3400" s="7">
        <v>120</v>
      </c>
      <c r="L3400" s="7">
        <v>840</v>
      </c>
      <c r="M3400" s="7">
        <v>87.06</v>
      </c>
    </row>
    <row r="3401" spans="2:13" x14ac:dyDescent="0.3">
      <c r="B3401" s="5">
        <v>45627</v>
      </c>
      <c r="C3401" s="4" t="s">
        <v>45</v>
      </c>
      <c r="D3401" s="4" t="s">
        <v>42</v>
      </c>
      <c r="E3401" s="4" t="s">
        <v>16</v>
      </c>
      <c r="F3401" s="4" t="s">
        <v>17</v>
      </c>
      <c r="G3401" s="6">
        <v>186</v>
      </c>
      <c r="H3401" s="7">
        <v>96</v>
      </c>
      <c r="I3401" s="8">
        <v>0.01</v>
      </c>
      <c r="J3401" s="7">
        <v>17588.8</v>
      </c>
      <c r="K3401" s="7">
        <v>54.61</v>
      </c>
      <c r="L3401" s="7">
        <v>10157.459999999999</v>
      </c>
      <c r="M3401" s="7">
        <v>295.22000000000003</v>
      </c>
    </row>
    <row r="3402" spans="2:13" x14ac:dyDescent="0.3">
      <c r="B3402" s="5">
        <v>45627</v>
      </c>
      <c r="C3402" s="4" t="s">
        <v>45</v>
      </c>
      <c r="D3402" s="4" t="s">
        <v>42</v>
      </c>
      <c r="E3402" s="4" t="s">
        <v>16</v>
      </c>
      <c r="F3402" s="4" t="s">
        <v>18</v>
      </c>
      <c r="G3402" s="6">
        <v>68</v>
      </c>
      <c r="H3402" s="7">
        <v>96</v>
      </c>
      <c r="I3402" s="8">
        <v>0</v>
      </c>
      <c r="J3402" s="7">
        <v>6514.89</v>
      </c>
      <c r="K3402" s="7">
        <v>54.72</v>
      </c>
      <c r="L3402" s="7">
        <v>3720.96</v>
      </c>
      <c r="M3402" s="7">
        <v>225.88</v>
      </c>
    </row>
    <row r="3403" spans="2:13" x14ac:dyDescent="0.3">
      <c r="B3403" s="5">
        <v>45627</v>
      </c>
      <c r="C3403" s="4" t="s">
        <v>45</v>
      </c>
      <c r="D3403" s="4" t="s">
        <v>42</v>
      </c>
      <c r="E3403" s="4" t="s">
        <v>16</v>
      </c>
      <c r="F3403" s="4" t="s">
        <v>19</v>
      </c>
      <c r="G3403" s="6">
        <v>66</v>
      </c>
      <c r="H3403" s="7">
        <v>96</v>
      </c>
      <c r="I3403" s="8">
        <v>0</v>
      </c>
      <c r="J3403" s="7">
        <v>6342.3</v>
      </c>
      <c r="K3403" s="7">
        <v>54.77</v>
      </c>
      <c r="L3403" s="7">
        <v>3614.82</v>
      </c>
      <c r="M3403" s="7">
        <v>258.43</v>
      </c>
    </row>
    <row r="3404" spans="2:13" x14ac:dyDescent="0.3">
      <c r="B3404" s="5">
        <v>45627</v>
      </c>
      <c r="C3404" s="4" t="s">
        <v>45</v>
      </c>
      <c r="D3404" s="4" t="s">
        <v>42</v>
      </c>
      <c r="E3404" s="4" t="s">
        <v>20</v>
      </c>
      <c r="F3404" s="4" t="s">
        <v>17</v>
      </c>
      <c r="G3404" s="6">
        <v>130</v>
      </c>
      <c r="H3404" s="7">
        <v>96</v>
      </c>
      <c r="I3404" s="8">
        <v>0.01</v>
      </c>
      <c r="J3404" s="7">
        <v>10817.82</v>
      </c>
      <c r="K3404" s="7">
        <v>54.83</v>
      </c>
      <c r="L3404" s="7">
        <v>7127.9</v>
      </c>
      <c r="M3404" s="7">
        <v>207.79</v>
      </c>
    </row>
    <row r="3405" spans="2:13" x14ac:dyDescent="0.3">
      <c r="B3405" s="5">
        <v>45627</v>
      </c>
      <c r="C3405" s="4" t="s">
        <v>45</v>
      </c>
      <c r="D3405" s="4" t="s">
        <v>42</v>
      </c>
      <c r="E3405" s="4" t="s">
        <v>20</v>
      </c>
      <c r="F3405" s="4" t="s">
        <v>18</v>
      </c>
      <c r="G3405" s="6">
        <v>45</v>
      </c>
      <c r="H3405" s="7">
        <v>96</v>
      </c>
      <c r="I3405" s="8">
        <v>0.03</v>
      </c>
      <c r="J3405" s="7">
        <v>3691.56</v>
      </c>
      <c r="K3405" s="7">
        <v>54.61</v>
      </c>
      <c r="L3405" s="7">
        <v>2457.4499999999998</v>
      </c>
      <c r="M3405" s="7">
        <v>151.93</v>
      </c>
    </row>
    <row r="3406" spans="2:13" x14ac:dyDescent="0.3">
      <c r="B3406" s="5">
        <v>45627</v>
      </c>
      <c r="C3406" s="4" t="s">
        <v>45</v>
      </c>
      <c r="D3406" s="4" t="s">
        <v>42</v>
      </c>
      <c r="E3406" s="4" t="s">
        <v>20</v>
      </c>
      <c r="F3406" s="4" t="s">
        <v>19</v>
      </c>
      <c r="G3406" s="6">
        <v>47</v>
      </c>
      <c r="H3406" s="7">
        <v>96</v>
      </c>
      <c r="I3406" s="8">
        <v>0.01</v>
      </c>
      <c r="J3406" s="7">
        <v>3915.13</v>
      </c>
      <c r="K3406" s="7">
        <v>54.88</v>
      </c>
      <c r="L3406" s="7">
        <v>2579.36</v>
      </c>
      <c r="M3406" s="7">
        <v>180.37</v>
      </c>
    </row>
    <row r="3407" spans="2:13" x14ac:dyDescent="0.3">
      <c r="B3407" s="5">
        <v>45627</v>
      </c>
      <c r="C3407" s="4" t="s">
        <v>45</v>
      </c>
      <c r="D3407" s="4" t="s">
        <v>42</v>
      </c>
      <c r="E3407" s="4" t="s">
        <v>21</v>
      </c>
      <c r="F3407" s="4" t="s">
        <v>17</v>
      </c>
      <c r="G3407" s="6">
        <v>74</v>
      </c>
      <c r="H3407" s="7">
        <v>96</v>
      </c>
      <c r="I3407" s="8">
        <v>0.01</v>
      </c>
      <c r="J3407" s="7">
        <v>6708.31</v>
      </c>
      <c r="K3407" s="7">
        <v>54.67</v>
      </c>
      <c r="L3407" s="7">
        <v>4045.58</v>
      </c>
      <c r="M3407" s="7">
        <v>114.85</v>
      </c>
    </row>
    <row r="3408" spans="2:13" x14ac:dyDescent="0.3">
      <c r="B3408" s="5">
        <v>45627</v>
      </c>
      <c r="C3408" s="4" t="s">
        <v>45</v>
      </c>
      <c r="D3408" s="4" t="s">
        <v>42</v>
      </c>
      <c r="E3408" s="4" t="s">
        <v>21</v>
      </c>
      <c r="F3408" s="4" t="s">
        <v>18</v>
      </c>
      <c r="G3408" s="6">
        <v>26</v>
      </c>
      <c r="H3408" s="7">
        <v>96</v>
      </c>
      <c r="I3408" s="8">
        <v>0.01</v>
      </c>
      <c r="J3408" s="7">
        <v>2340.37</v>
      </c>
      <c r="K3408" s="7">
        <v>54.56</v>
      </c>
      <c r="L3408" s="7">
        <v>1418.56</v>
      </c>
      <c r="M3408" s="7">
        <v>88.31</v>
      </c>
    </row>
    <row r="3409" spans="2:13" x14ac:dyDescent="0.3">
      <c r="B3409" s="5">
        <v>45627</v>
      </c>
      <c r="C3409" s="4" t="s">
        <v>45</v>
      </c>
      <c r="D3409" s="4" t="s">
        <v>42</v>
      </c>
      <c r="E3409" s="4" t="s">
        <v>21</v>
      </c>
      <c r="F3409" s="4" t="s">
        <v>19</v>
      </c>
      <c r="G3409" s="6">
        <v>27</v>
      </c>
      <c r="H3409" s="7">
        <v>96</v>
      </c>
      <c r="I3409" s="8">
        <v>0.01</v>
      </c>
      <c r="J3409" s="7">
        <v>2435.34</v>
      </c>
      <c r="K3409" s="7">
        <v>54.61</v>
      </c>
      <c r="L3409" s="7">
        <v>1474.47</v>
      </c>
      <c r="M3409" s="7">
        <v>107.51</v>
      </c>
    </row>
    <row r="3410" spans="2:13" x14ac:dyDescent="0.3">
      <c r="B3410" s="5">
        <v>45627</v>
      </c>
      <c r="C3410" s="4" t="s">
        <v>45</v>
      </c>
      <c r="D3410" s="4" t="s">
        <v>42</v>
      </c>
      <c r="E3410" s="4" t="s">
        <v>22</v>
      </c>
      <c r="F3410" s="4" t="s">
        <v>17</v>
      </c>
      <c r="G3410" s="6">
        <v>34</v>
      </c>
      <c r="H3410" s="7">
        <v>96</v>
      </c>
      <c r="I3410" s="8">
        <v>0.01</v>
      </c>
      <c r="J3410" s="7">
        <v>3644.68</v>
      </c>
      <c r="K3410" s="7">
        <v>54.83</v>
      </c>
      <c r="L3410" s="7">
        <v>1864.22</v>
      </c>
      <c r="M3410" s="7">
        <v>338.59</v>
      </c>
    </row>
    <row r="3411" spans="2:13" x14ac:dyDescent="0.3">
      <c r="B3411" s="5">
        <v>45627</v>
      </c>
      <c r="C3411" s="4" t="s">
        <v>45</v>
      </c>
      <c r="D3411" s="4" t="s">
        <v>42</v>
      </c>
      <c r="E3411" s="4" t="s">
        <v>22</v>
      </c>
      <c r="F3411" s="4" t="s">
        <v>18</v>
      </c>
      <c r="G3411" s="6">
        <v>12</v>
      </c>
      <c r="H3411" s="7">
        <v>96</v>
      </c>
      <c r="I3411" s="8">
        <v>0</v>
      </c>
      <c r="J3411" s="7">
        <v>1290.23</v>
      </c>
      <c r="K3411" s="7">
        <v>54.56</v>
      </c>
      <c r="L3411" s="7">
        <v>654.72</v>
      </c>
      <c r="M3411" s="7">
        <v>146.22999999999999</v>
      </c>
    </row>
    <row r="3412" spans="2:13" x14ac:dyDescent="0.3">
      <c r="B3412" s="5">
        <v>45627</v>
      </c>
      <c r="C3412" s="4" t="s">
        <v>45</v>
      </c>
      <c r="D3412" s="4" t="s">
        <v>42</v>
      </c>
      <c r="E3412" s="4" t="s">
        <v>22</v>
      </c>
      <c r="F3412" s="4" t="s">
        <v>19</v>
      </c>
      <c r="G3412" s="6">
        <v>12</v>
      </c>
      <c r="H3412" s="7">
        <v>96</v>
      </c>
      <c r="I3412" s="8">
        <v>0</v>
      </c>
      <c r="J3412" s="7">
        <v>1288.93</v>
      </c>
      <c r="K3412" s="7">
        <v>54.72</v>
      </c>
      <c r="L3412" s="7">
        <v>656.64</v>
      </c>
      <c r="M3412" s="7">
        <v>144.47999999999999</v>
      </c>
    </row>
    <row r="3413" spans="2:13" x14ac:dyDescent="0.3">
      <c r="B3413" s="5">
        <v>45627</v>
      </c>
      <c r="C3413" s="4" t="s">
        <v>46</v>
      </c>
      <c r="D3413" s="4" t="s">
        <v>47</v>
      </c>
      <c r="E3413" s="4" t="s">
        <v>16</v>
      </c>
      <c r="F3413" s="4" t="s">
        <v>17</v>
      </c>
      <c r="G3413" s="6">
        <v>267</v>
      </c>
      <c r="H3413" s="7">
        <v>142</v>
      </c>
      <c r="I3413" s="8">
        <v>0.01</v>
      </c>
      <c r="J3413" s="7">
        <v>37345.82</v>
      </c>
      <c r="K3413" s="7">
        <v>88.3</v>
      </c>
      <c r="L3413" s="7">
        <v>23576.1</v>
      </c>
      <c r="M3413" s="7">
        <v>428.91</v>
      </c>
    </row>
    <row r="3414" spans="2:13" x14ac:dyDescent="0.3">
      <c r="B3414" s="5">
        <v>45627</v>
      </c>
      <c r="C3414" s="4" t="s">
        <v>46</v>
      </c>
      <c r="D3414" s="4" t="s">
        <v>47</v>
      </c>
      <c r="E3414" s="4" t="s">
        <v>16</v>
      </c>
      <c r="F3414" s="4" t="s">
        <v>18</v>
      </c>
      <c r="G3414" s="6">
        <v>103</v>
      </c>
      <c r="H3414" s="7">
        <v>142</v>
      </c>
      <c r="I3414" s="8">
        <v>0.01</v>
      </c>
      <c r="J3414" s="7">
        <v>14406.99</v>
      </c>
      <c r="K3414" s="7">
        <v>88.22</v>
      </c>
      <c r="L3414" s="7">
        <v>9086.66</v>
      </c>
      <c r="M3414" s="7">
        <v>343.55</v>
      </c>
    </row>
    <row r="3415" spans="2:13" x14ac:dyDescent="0.3">
      <c r="B3415" s="5">
        <v>45627</v>
      </c>
      <c r="C3415" s="4" t="s">
        <v>46</v>
      </c>
      <c r="D3415" s="4" t="s">
        <v>47</v>
      </c>
      <c r="E3415" s="4" t="s">
        <v>16</v>
      </c>
      <c r="F3415" s="4" t="s">
        <v>19</v>
      </c>
      <c r="G3415" s="6">
        <v>102</v>
      </c>
      <c r="H3415" s="7">
        <v>142</v>
      </c>
      <c r="I3415" s="8">
        <v>0.01</v>
      </c>
      <c r="J3415" s="7">
        <v>14396.52</v>
      </c>
      <c r="K3415" s="7">
        <v>88.04</v>
      </c>
      <c r="L3415" s="7">
        <v>8980.08</v>
      </c>
      <c r="M3415" s="7">
        <v>394.22</v>
      </c>
    </row>
    <row r="3416" spans="2:13" x14ac:dyDescent="0.3">
      <c r="B3416" s="5">
        <v>45627</v>
      </c>
      <c r="C3416" s="4" t="s">
        <v>46</v>
      </c>
      <c r="D3416" s="4" t="s">
        <v>47</v>
      </c>
      <c r="E3416" s="4" t="s">
        <v>20</v>
      </c>
      <c r="F3416" s="4" t="s">
        <v>17</v>
      </c>
      <c r="G3416" s="6">
        <v>187</v>
      </c>
      <c r="H3416" s="7">
        <v>142</v>
      </c>
      <c r="I3416" s="8">
        <v>0.03</v>
      </c>
      <c r="J3416" s="7">
        <v>22664.18</v>
      </c>
      <c r="K3416" s="7">
        <v>88.3</v>
      </c>
      <c r="L3416" s="7">
        <v>16512.099999999999</v>
      </c>
      <c r="M3416" s="7">
        <v>296.51</v>
      </c>
    </row>
    <row r="3417" spans="2:13" x14ac:dyDescent="0.3">
      <c r="B3417" s="5">
        <v>45627</v>
      </c>
      <c r="C3417" s="4" t="s">
        <v>46</v>
      </c>
      <c r="D3417" s="4" t="s">
        <v>47</v>
      </c>
      <c r="E3417" s="4" t="s">
        <v>20</v>
      </c>
      <c r="F3417" s="4" t="s">
        <v>18</v>
      </c>
      <c r="G3417" s="6">
        <v>71</v>
      </c>
      <c r="H3417" s="7">
        <v>142</v>
      </c>
      <c r="I3417" s="8">
        <v>0.03</v>
      </c>
      <c r="J3417" s="7">
        <v>8570.51</v>
      </c>
      <c r="K3417" s="7">
        <v>88.22</v>
      </c>
      <c r="L3417" s="7">
        <v>6263.62</v>
      </c>
      <c r="M3417" s="7">
        <v>243.57</v>
      </c>
    </row>
    <row r="3418" spans="2:13" x14ac:dyDescent="0.3">
      <c r="B3418" s="5">
        <v>45627</v>
      </c>
      <c r="C3418" s="4" t="s">
        <v>46</v>
      </c>
      <c r="D3418" s="4" t="s">
        <v>47</v>
      </c>
      <c r="E3418" s="4" t="s">
        <v>20</v>
      </c>
      <c r="F3418" s="4" t="s">
        <v>19</v>
      </c>
      <c r="G3418" s="6">
        <v>69</v>
      </c>
      <c r="H3418" s="7">
        <v>142</v>
      </c>
      <c r="I3418" s="8">
        <v>0.02</v>
      </c>
      <c r="J3418" s="7">
        <v>8432.14</v>
      </c>
      <c r="K3418" s="7">
        <v>88.3</v>
      </c>
      <c r="L3418" s="7">
        <v>6092.7</v>
      </c>
      <c r="M3418" s="7">
        <v>265.87</v>
      </c>
    </row>
    <row r="3419" spans="2:13" x14ac:dyDescent="0.3">
      <c r="B3419" s="5">
        <v>45627</v>
      </c>
      <c r="C3419" s="4" t="s">
        <v>46</v>
      </c>
      <c r="D3419" s="4" t="s">
        <v>47</v>
      </c>
      <c r="E3419" s="4" t="s">
        <v>21</v>
      </c>
      <c r="F3419" s="4" t="s">
        <v>17</v>
      </c>
      <c r="G3419" s="6">
        <v>111</v>
      </c>
      <c r="H3419" s="7">
        <v>142</v>
      </c>
      <c r="I3419" s="8">
        <v>0</v>
      </c>
      <c r="J3419" s="7">
        <v>14973.66</v>
      </c>
      <c r="K3419" s="7">
        <v>88.22</v>
      </c>
      <c r="L3419" s="7">
        <v>9792.42</v>
      </c>
      <c r="M3419" s="7">
        <v>174.05</v>
      </c>
    </row>
    <row r="3420" spans="2:13" x14ac:dyDescent="0.3">
      <c r="B3420" s="5">
        <v>45627</v>
      </c>
      <c r="C3420" s="4" t="s">
        <v>46</v>
      </c>
      <c r="D3420" s="4" t="s">
        <v>47</v>
      </c>
      <c r="E3420" s="4" t="s">
        <v>21</v>
      </c>
      <c r="F3420" s="4" t="s">
        <v>18</v>
      </c>
      <c r="G3420" s="6">
        <v>40</v>
      </c>
      <c r="H3420" s="7">
        <v>142</v>
      </c>
      <c r="I3420" s="8">
        <v>0</v>
      </c>
      <c r="J3420" s="7">
        <v>5379.82</v>
      </c>
      <c r="K3420" s="7">
        <v>87.95</v>
      </c>
      <c r="L3420" s="7">
        <v>3518</v>
      </c>
      <c r="M3420" s="7">
        <v>134.63999999999999</v>
      </c>
    </row>
    <row r="3421" spans="2:13" x14ac:dyDescent="0.3">
      <c r="B3421" s="5">
        <v>45627</v>
      </c>
      <c r="C3421" s="4" t="s">
        <v>46</v>
      </c>
      <c r="D3421" s="4" t="s">
        <v>47</v>
      </c>
      <c r="E3421" s="4" t="s">
        <v>21</v>
      </c>
      <c r="F3421" s="4" t="s">
        <v>19</v>
      </c>
      <c r="G3421" s="6">
        <v>41</v>
      </c>
      <c r="H3421" s="7">
        <v>142</v>
      </c>
      <c r="I3421" s="8">
        <v>0.01</v>
      </c>
      <c r="J3421" s="7">
        <v>5486.6</v>
      </c>
      <c r="K3421" s="7">
        <v>88.04</v>
      </c>
      <c r="L3421" s="7">
        <v>3609.64</v>
      </c>
      <c r="M3421" s="7">
        <v>155.9</v>
      </c>
    </row>
    <row r="3422" spans="2:13" x14ac:dyDescent="0.3">
      <c r="B3422" s="5">
        <v>45627</v>
      </c>
      <c r="C3422" s="4" t="s">
        <v>46</v>
      </c>
      <c r="D3422" s="4" t="s">
        <v>47</v>
      </c>
      <c r="E3422" s="4" t="s">
        <v>22</v>
      </c>
      <c r="F3422" s="4" t="s">
        <v>17</v>
      </c>
      <c r="G3422" s="6">
        <v>49</v>
      </c>
      <c r="H3422" s="7">
        <v>142</v>
      </c>
      <c r="I3422" s="8">
        <v>0.01</v>
      </c>
      <c r="J3422" s="7">
        <v>7777.26</v>
      </c>
      <c r="K3422" s="7">
        <v>88.22</v>
      </c>
      <c r="L3422" s="7">
        <v>4322.78</v>
      </c>
      <c r="M3422" s="7">
        <v>500.84</v>
      </c>
    </row>
    <row r="3423" spans="2:13" x14ac:dyDescent="0.3">
      <c r="B3423" s="5">
        <v>45627</v>
      </c>
      <c r="C3423" s="4" t="s">
        <v>46</v>
      </c>
      <c r="D3423" s="4" t="s">
        <v>47</v>
      </c>
      <c r="E3423" s="4" t="s">
        <v>22</v>
      </c>
      <c r="F3423" s="4" t="s">
        <v>18</v>
      </c>
      <c r="G3423" s="6">
        <v>18</v>
      </c>
      <c r="H3423" s="7">
        <v>142</v>
      </c>
      <c r="I3423" s="8">
        <v>0.01</v>
      </c>
      <c r="J3423" s="7">
        <v>2834.12</v>
      </c>
      <c r="K3423" s="7">
        <v>87.95</v>
      </c>
      <c r="L3423" s="7">
        <v>1583.1</v>
      </c>
      <c r="M3423" s="7">
        <v>212.49</v>
      </c>
    </row>
    <row r="3424" spans="2:13" x14ac:dyDescent="0.3">
      <c r="B3424" s="5">
        <v>45627</v>
      </c>
      <c r="C3424" s="4" t="s">
        <v>46</v>
      </c>
      <c r="D3424" s="4" t="s">
        <v>47</v>
      </c>
      <c r="E3424" s="4" t="s">
        <v>22</v>
      </c>
      <c r="F3424" s="4" t="s">
        <v>19</v>
      </c>
      <c r="G3424" s="6">
        <v>18</v>
      </c>
      <c r="H3424" s="7">
        <v>142</v>
      </c>
      <c r="I3424" s="8">
        <v>0.01</v>
      </c>
      <c r="J3424" s="7">
        <v>2828.42</v>
      </c>
      <c r="K3424" s="7">
        <v>88.3</v>
      </c>
      <c r="L3424" s="7">
        <v>1589.4</v>
      </c>
      <c r="M3424" s="7">
        <v>218.29</v>
      </c>
    </row>
    <row r="3425" spans="2:13" x14ac:dyDescent="0.3">
      <c r="B3425" s="5">
        <v>45627</v>
      </c>
      <c r="C3425" s="4" t="s">
        <v>48</v>
      </c>
      <c r="D3425" s="4" t="s">
        <v>47</v>
      </c>
      <c r="E3425" s="4" t="s">
        <v>16</v>
      </c>
      <c r="F3425" s="4" t="s">
        <v>17</v>
      </c>
      <c r="G3425" s="6">
        <v>233</v>
      </c>
      <c r="H3425" s="7">
        <v>118</v>
      </c>
      <c r="I3425" s="8">
        <v>0</v>
      </c>
      <c r="J3425" s="7">
        <v>27411.52</v>
      </c>
      <c r="K3425" s="7">
        <v>72.72</v>
      </c>
      <c r="L3425" s="7">
        <v>16943.759999999998</v>
      </c>
      <c r="M3425" s="7">
        <v>383.98</v>
      </c>
    </row>
    <row r="3426" spans="2:13" x14ac:dyDescent="0.3">
      <c r="B3426" s="5">
        <v>45627</v>
      </c>
      <c r="C3426" s="4" t="s">
        <v>48</v>
      </c>
      <c r="D3426" s="4" t="s">
        <v>47</v>
      </c>
      <c r="E3426" s="4" t="s">
        <v>16</v>
      </c>
      <c r="F3426" s="4" t="s">
        <v>18</v>
      </c>
      <c r="G3426" s="6">
        <v>85</v>
      </c>
      <c r="H3426" s="7">
        <v>118</v>
      </c>
      <c r="I3426" s="8">
        <v>0.01</v>
      </c>
      <c r="J3426" s="7">
        <v>9869.7999999999993</v>
      </c>
      <c r="K3426" s="7">
        <v>72.5</v>
      </c>
      <c r="L3426" s="7">
        <v>6162.5</v>
      </c>
      <c r="M3426" s="7">
        <v>282.35000000000002</v>
      </c>
    </row>
    <row r="3427" spans="2:13" x14ac:dyDescent="0.3">
      <c r="B3427" s="5">
        <v>45627</v>
      </c>
      <c r="C3427" s="4" t="s">
        <v>48</v>
      </c>
      <c r="D3427" s="4" t="s">
        <v>47</v>
      </c>
      <c r="E3427" s="4" t="s">
        <v>16</v>
      </c>
      <c r="F3427" s="4" t="s">
        <v>19</v>
      </c>
      <c r="G3427" s="6">
        <v>90</v>
      </c>
      <c r="H3427" s="7">
        <v>118</v>
      </c>
      <c r="I3427" s="8">
        <v>0</v>
      </c>
      <c r="J3427" s="7">
        <v>10630.62</v>
      </c>
      <c r="K3427" s="7">
        <v>72.64</v>
      </c>
      <c r="L3427" s="7">
        <v>6537.6</v>
      </c>
      <c r="M3427" s="7">
        <v>355.91</v>
      </c>
    </row>
    <row r="3428" spans="2:13" x14ac:dyDescent="0.3">
      <c r="B3428" s="5">
        <v>45627</v>
      </c>
      <c r="C3428" s="4" t="s">
        <v>48</v>
      </c>
      <c r="D3428" s="4" t="s">
        <v>47</v>
      </c>
      <c r="E3428" s="4" t="s">
        <v>20</v>
      </c>
      <c r="F3428" s="4" t="s">
        <v>17</v>
      </c>
      <c r="G3428" s="6">
        <v>169</v>
      </c>
      <c r="H3428" s="7">
        <v>118</v>
      </c>
      <c r="I3428" s="8">
        <v>0.03</v>
      </c>
      <c r="J3428" s="7">
        <v>16969.25</v>
      </c>
      <c r="K3428" s="7">
        <v>72.569999999999993</v>
      </c>
      <c r="L3428" s="7">
        <v>12264.33</v>
      </c>
      <c r="M3428" s="7">
        <v>272.83</v>
      </c>
    </row>
    <row r="3429" spans="2:13" x14ac:dyDescent="0.3">
      <c r="B3429" s="5">
        <v>45627</v>
      </c>
      <c r="C3429" s="4" t="s">
        <v>48</v>
      </c>
      <c r="D3429" s="4" t="s">
        <v>47</v>
      </c>
      <c r="E3429" s="4" t="s">
        <v>20</v>
      </c>
      <c r="F3429" s="4" t="s">
        <v>18</v>
      </c>
      <c r="G3429" s="6">
        <v>61</v>
      </c>
      <c r="H3429" s="7">
        <v>118</v>
      </c>
      <c r="I3429" s="8">
        <v>0.03</v>
      </c>
      <c r="J3429" s="7">
        <v>6143.35</v>
      </c>
      <c r="K3429" s="7">
        <v>72.42</v>
      </c>
      <c r="L3429" s="7">
        <v>4417.62</v>
      </c>
      <c r="M3429" s="7">
        <v>206.16</v>
      </c>
    </row>
    <row r="3430" spans="2:13" x14ac:dyDescent="0.3">
      <c r="B3430" s="5">
        <v>45627</v>
      </c>
      <c r="C3430" s="4" t="s">
        <v>48</v>
      </c>
      <c r="D3430" s="4" t="s">
        <v>47</v>
      </c>
      <c r="E3430" s="4" t="s">
        <v>20</v>
      </c>
      <c r="F3430" s="4" t="s">
        <v>19</v>
      </c>
      <c r="G3430" s="6">
        <v>60</v>
      </c>
      <c r="H3430" s="7">
        <v>118</v>
      </c>
      <c r="I3430" s="8">
        <v>0.01</v>
      </c>
      <c r="J3430" s="7">
        <v>6168.2</v>
      </c>
      <c r="K3430" s="7">
        <v>72.569999999999993</v>
      </c>
      <c r="L3430" s="7">
        <v>4354.2</v>
      </c>
      <c r="M3430" s="7">
        <v>238.91</v>
      </c>
    </row>
    <row r="3431" spans="2:13" x14ac:dyDescent="0.3">
      <c r="B3431" s="5">
        <v>45627</v>
      </c>
      <c r="C3431" s="4" t="s">
        <v>48</v>
      </c>
      <c r="D3431" s="4" t="s">
        <v>47</v>
      </c>
      <c r="E3431" s="4" t="s">
        <v>21</v>
      </c>
      <c r="F3431" s="4" t="s">
        <v>17</v>
      </c>
      <c r="G3431" s="6">
        <v>93</v>
      </c>
      <c r="H3431" s="7">
        <v>118</v>
      </c>
      <c r="I3431" s="8">
        <v>0.01</v>
      </c>
      <c r="J3431" s="7">
        <v>10331.620000000001</v>
      </c>
      <c r="K3431" s="7">
        <v>72.790000000000006</v>
      </c>
      <c r="L3431" s="7">
        <v>6769.47</v>
      </c>
      <c r="M3431" s="7">
        <v>146.72</v>
      </c>
    </row>
    <row r="3432" spans="2:13" x14ac:dyDescent="0.3">
      <c r="B3432" s="5">
        <v>45627</v>
      </c>
      <c r="C3432" s="4" t="s">
        <v>48</v>
      </c>
      <c r="D3432" s="4" t="s">
        <v>47</v>
      </c>
      <c r="E3432" s="4" t="s">
        <v>21</v>
      </c>
      <c r="F3432" s="4" t="s">
        <v>18</v>
      </c>
      <c r="G3432" s="6">
        <v>35</v>
      </c>
      <c r="H3432" s="7">
        <v>118</v>
      </c>
      <c r="I3432" s="8">
        <v>0</v>
      </c>
      <c r="J3432" s="7">
        <v>3939.19</v>
      </c>
      <c r="K3432" s="7">
        <v>72.72</v>
      </c>
      <c r="L3432" s="7">
        <v>2545.1999999999998</v>
      </c>
      <c r="M3432" s="7">
        <v>117.69</v>
      </c>
    </row>
    <row r="3433" spans="2:13" x14ac:dyDescent="0.3">
      <c r="B3433" s="5">
        <v>45627</v>
      </c>
      <c r="C3433" s="4" t="s">
        <v>48</v>
      </c>
      <c r="D3433" s="4" t="s">
        <v>47</v>
      </c>
      <c r="E3433" s="4" t="s">
        <v>21</v>
      </c>
      <c r="F3433" s="4" t="s">
        <v>19</v>
      </c>
      <c r="G3433" s="6">
        <v>37</v>
      </c>
      <c r="H3433" s="7">
        <v>118</v>
      </c>
      <c r="I3433" s="8">
        <v>0.01</v>
      </c>
      <c r="J3433" s="7">
        <v>4105.99</v>
      </c>
      <c r="K3433" s="7">
        <v>72.72</v>
      </c>
      <c r="L3433" s="7">
        <v>2690.64</v>
      </c>
      <c r="M3433" s="7">
        <v>140.84</v>
      </c>
    </row>
    <row r="3434" spans="2:13" x14ac:dyDescent="0.3">
      <c r="B3434" s="5">
        <v>45627</v>
      </c>
      <c r="C3434" s="4" t="s">
        <v>48</v>
      </c>
      <c r="D3434" s="4" t="s">
        <v>47</v>
      </c>
      <c r="E3434" s="4" t="s">
        <v>22</v>
      </c>
      <c r="F3434" s="4" t="s">
        <v>17</v>
      </c>
      <c r="G3434" s="6">
        <v>43</v>
      </c>
      <c r="H3434" s="7">
        <v>118</v>
      </c>
      <c r="I3434" s="8">
        <v>0</v>
      </c>
      <c r="J3434" s="7">
        <v>5660.15</v>
      </c>
      <c r="K3434" s="7">
        <v>72.349999999999994</v>
      </c>
      <c r="L3434" s="7">
        <v>3111.05</v>
      </c>
      <c r="M3434" s="7">
        <v>423.01</v>
      </c>
    </row>
    <row r="3435" spans="2:13" x14ac:dyDescent="0.3">
      <c r="B3435" s="5">
        <v>45627</v>
      </c>
      <c r="C3435" s="4" t="s">
        <v>48</v>
      </c>
      <c r="D3435" s="4" t="s">
        <v>47</v>
      </c>
      <c r="E3435" s="4" t="s">
        <v>22</v>
      </c>
      <c r="F3435" s="4" t="s">
        <v>18</v>
      </c>
      <c r="G3435" s="6">
        <v>16</v>
      </c>
      <c r="H3435" s="7">
        <v>118</v>
      </c>
      <c r="I3435" s="8">
        <v>0.01</v>
      </c>
      <c r="J3435" s="7">
        <v>2095.5100000000002</v>
      </c>
      <c r="K3435" s="7">
        <v>72.72</v>
      </c>
      <c r="L3435" s="7">
        <v>1163.52</v>
      </c>
      <c r="M3435" s="7">
        <v>187.54</v>
      </c>
    </row>
    <row r="3436" spans="2:13" x14ac:dyDescent="0.3">
      <c r="B3436" s="5">
        <v>45627</v>
      </c>
      <c r="C3436" s="4" t="s">
        <v>48</v>
      </c>
      <c r="D3436" s="4" t="s">
        <v>47</v>
      </c>
      <c r="E3436" s="4" t="s">
        <v>22</v>
      </c>
      <c r="F3436" s="4" t="s">
        <v>19</v>
      </c>
      <c r="G3436" s="6">
        <v>16</v>
      </c>
      <c r="H3436" s="7">
        <v>118</v>
      </c>
      <c r="I3436" s="8">
        <v>0</v>
      </c>
      <c r="J3436" s="7">
        <v>2110.33</v>
      </c>
      <c r="K3436" s="7">
        <v>72.349999999999994</v>
      </c>
      <c r="L3436" s="7">
        <v>1157.5999999999999</v>
      </c>
      <c r="M3436" s="7">
        <v>197.21</v>
      </c>
    </row>
    <row r="3437" spans="2:13" x14ac:dyDescent="0.3">
      <c r="B3437" s="5">
        <v>45627</v>
      </c>
      <c r="C3437" s="4" t="s">
        <v>49</v>
      </c>
      <c r="D3437" s="4" t="s">
        <v>47</v>
      </c>
      <c r="E3437" s="4" t="s">
        <v>16</v>
      </c>
      <c r="F3437" s="4" t="s">
        <v>17</v>
      </c>
      <c r="G3437" s="6">
        <v>126</v>
      </c>
      <c r="H3437" s="7">
        <v>236</v>
      </c>
      <c r="I3437" s="8">
        <v>0.01</v>
      </c>
      <c r="J3437" s="7">
        <v>29616.7</v>
      </c>
      <c r="K3437" s="7">
        <v>148.83000000000001</v>
      </c>
      <c r="L3437" s="7">
        <v>18752.580000000002</v>
      </c>
      <c r="M3437" s="7">
        <v>202.41</v>
      </c>
    </row>
    <row r="3438" spans="2:13" x14ac:dyDescent="0.3">
      <c r="B3438" s="5">
        <v>45627</v>
      </c>
      <c r="C3438" s="4" t="s">
        <v>49</v>
      </c>
      <c r="D3438" s="4" t="s">
        <v>47</v>
      </c>
      <c r="E3438" s="4" t="s">
        <v>16</v>
      </c>
      <c r="F3438" s="4" t="s">
        <v>18</v>
      </c>
      <c r="G3438" s="6">
        <v>45</v>
      </c>
      <c r="H3438" s="7">
        <v>236</v>
      </c>
      <c r="I3438" s="8">
        <v>0</v>
      </c>
      <c r="J3438" s="7">
        <v>10566.96</v>
      </c>
      <c r="K3438" s="7">
        <v>148.38</v>
      </c>
      <c r="L3438" s="7">
        <v>6677.1</v>
      </c>
      <c r="M3438" s="7">
        <v>150.25</v>
      </c>
    </row>
    <row r="3439" spans="2:13" x14ac:dyDescent="0.3">
      <c r="B3439" s="5">
        <v>45627</v>
      </c>
      <c r="C3439" s="4" t="s">
        <v>49</v>
      </c>
      <c r="D3439" s="4" t="s">
        <v>47</v>
      </c>
      <c r="E3439" s="4" t="s">
        <v>16</v>
      </c>
      <c r="F3439" s="4" t="s">
        <v>19</v>
      </c>
      <c r="G3439" s="6">
        <v>45</v>
      </c>
      <c r="H3439" s="7">
        <v>236</v>
      </c>
      <c r="I3439" s="8">
        <v>0</v>
      </c>
      <c r="J3439" s="7">
        <v>10630.62</v>
      </c>
      <c r="K3439" s="7">
        <v>148.97999999999999</v>
      </c>
      <c r="L3439" s="7">
        <v>6704.1</v>
      </c>
      <c r="M3439" s="7">
        <v>180.59</v>
      </c>
    </row>
    <row r="3440" spans="2:13" x14ac:dyDescent="0.3">
      <c r="B3440" s="5">
        <v>45627</v>
      </c>
      <c r="C3440" s="4" t="s">
        <v>49</v>
      </c>
      <c r="D3440" s="4" t="s">
        <v>47</v>
      </c>
      <c r="E3440" s="4" t="s">
        <v>20</v>
      </c>
      <c r="F3440" s="4" t="s">
        <v>17</v>
      </c>
      <c r="G3440" s="6">
        <v>82</v>
      </c>
      <c r="H3440" s="7">
        <v>236</v>
      </c>
      <c r="I3440" s="8">
        <v>0.04</v>
      </c>
      <c r="J3440" s="7">
        <v>16382.63</v>
      </c>
      <c r="K3440" s="7">
        <v>148.83000000000001</v>
      </c>
      <c r="L3440" s="7">
        <v>12204.06</v>
      </c>
      <c r="M3440" s="7">
        <v>129.76</v>
      </c>
    </row>
    <row r="3441" spans="2:13" x14ac:dyDescent="0.3">
      <c r="B3441" s="5">
        <v>45627</v>
      </c>
      <c r="C3441" s="4" t="s">
        <v>49</v>
      </c>
      <c r="D3441" s="4" t="s">
        <v>47</v>
      </c>
      <c r="E3441" s="4" t="s">
        <v>20</v>
      </c>
      <c r="F3441" s="4" t="s">
        <v>18</v>
      </c>
      <c r="G3441" s="6">
        <v>31</v>
      </c>
      <c r="H3441" s="7">
        <v>236</v>
      </c>
      <c r="I3441" s="8">
        <v>0.03</v>
      </c>
      <c r="J3441" s="7">
        <v>6226.02</v>
      </c>
      <c r="K3441" s="7">
        <v>148.83000000000001</v>
      </c>
      <c r="L3441" s="7">
        <v>4613.7299999999996</v>
      </c>
      <c r="M3441" s="7">
        <v>107.4</v>
      </c>
    </row>
    <row r="3442" spans="2:13" x14ac:dyDescent="0.3">
      <c r="B3442" s="5">
        <v>45627</v>
      </c>
      <c r="C3442" s="4" t="s">
        <v>49</v>
      </c>
      <c r="D3442" s="4" t="s">
        <v>47</v>
      </c>
      <c r="E3442" s="4" t="s">
        <v>20</v>
      </c>
      <c r="F3442" s="4" t="s">
        <v>19</v>
      </c>
      <c r="G3442" s="6">
        <v>30</v>
      </c>
      <c r="H3442" s="7">
        <v>236</v>
      </c>
      <c r="I3442" s="8">
        <v>0.02</v>
      </c>
      <c r="J3442" s="7">
        <v>6099.28</v>
      </c>
      <c r="K3442" s="7">
        <v>149.13</v>
      </c>
      <c r="L3442" s="7">
        <v>4473.8999999999996</v>
      </c>
      <c r="M3442" s="7">
        <v>117.47</v>
      </c>
    </row>
    <row r="3443" spans="2:13" x14ac:dyDescent="0.3">
      <c r="B3443" s="5">
        <v>45627</v>
      </c>
      <c r="C3443" s="4" t="s">
        <v>49</v>
      </c>
      <c r="D3443" s="4" t="s">
        <v>47</v>
      </c>
      <c r="E3443" s="4" t="s">
        <v>21</v>
      </c>
      <c r="F3443" s="4" t="s">
        <v>17</v>
      </c>
      <c r="G3443" s="6">
        <v>50</v>
      </c>
      <c r="H3443" s="7">
        <v>236</v>
      </c>
      <c r="I3443" s="8">
        <v>0</v>
      </c>
      <c r="J3443" s="7">
        <v>11221.19</v>
      </c>
      <c r="K3443" s="7">
        <v>148.68</v>
      </c>
      <c r="L3443" s="7">
        <v>7434</v>
      </c>
      <c r="M3443" s="7">
        <v>78</v>
      </c>
    </row>
    <row r="3444" spans="2:13" x14ac:dyDescent="0.3">
      <c r="B3444" s="5">
        <v>45627</v>
      </c>
      <c r="C3444" s="4" t="s">
        <v>49</v>
      </c>
      <c r="D3444" s="4" t="s">
        <v>47</v>
      </c>
      <c r="E3444" s="4" t="s">
        <v>21</v>
      </c>
      <c r="F3444" s="4" t="s">
        <v>18</v>
      </c>
      <c r="G3444" s="6">
        <v>19</v>
      </c>
      <c r="H3444" s="7">
        <v>236</v>
      </c>
      <c r="I3444" s="8">
        <v>0.01</v>
      </c>
      <c r="J3444" s="7">
        <v>4238.4799999999996</v>
      </c>
      <c r="K3444" s="7">
        <v>148.22999999999999</v>
      </c>
      <c r="L3444" s="7">
        <v>2816.37</v>
      </c>
      <c r="M3444" s="7">
        <v>64.790000000000006</v>
      </c>
    </row>
    <row r="3445" spans="2:13" x14ac:dyDescent="0.3">
      <c r="B3445" s="5">
        <v>45627</v>
      </c>
      <c r="C3445" s="4" t="s">
        <v>49</v>
      </c>
      <c r="D3445" s="4" t="s">
        <v>47</v>
      </c>
      <c r="E3445" s="4" t="s">
        <v>21</v>
      </c>
      <c r="F3445" s="4" t="s">
        <v>19</v>
      </c>
      <c r="G3445" s="6">
        <v>19</v>
      </c>
      <c r="H3445" s="7">
        <v>236</v>
      </c>
      <c r="I3445" s="8">
        <v>0</v>
      </c>
      <c r="J3445" s="7">
        <v>4276.84</v>
      </c>
      <c r="K3445" s="7">
        <v>148.83000000000001</v>
      </c>
      <c r="L3445" s="7">
        <v>2827.77</v>
      </c>
      <c r="M3445" s="7">
        <v>75.58</v>
      </c>
    </row>
    <row r="3446" spans="2:13" x14ac:dyDescent="0.3">
      <c r="B3446" s="5">
        <v>45627</v>
      </c>
      <c r="C3446" s="4" t="s">
        <v>49</v>
      </c>
      <c r="D3446" s="4" t="s">
        <v>47</v>
      </c>
      <c r="E3446" s="4" t="s">
        <v>22</v>
      </c>
      <c r="F3446" s="4" t="s">
        <v>17</v>
      </c>
      <c r="G3446" s="6">
        <v>24</v>
      </c>
      <c r="H3446" s="7">
        <v>236</v>
      </c>
      <c r="I3446" s="8">
        <v>0.01</v>
      </c>
      <c r="J3446" s="7">
        <v>6242.43</v>
      </c>
      <c r="K3446" s="7">
        <v>148.53</v>
      </c>
      <c r="L3446" s="7">
        <v>3564.72</v>
      </c>
      <c r="M3446" s="7">
        <v>247.49</v>
      </c>
    </row>
    <row r="3447" spans="2:13" x14ac:dyDescent="0.3">
      <c r="B3447" s="5">
        <v>45627</v>
      </c>
      <c r="C3447" s="4" t="s">
        <v>49</v>
      </c>
      <c r="D3447" s="4" t="s">
        <v>47</v>
      </c>
      <c r="E3447" s="4" t="s">
        <v>22</v>
      </c>
      <c r="F3447" s="4" t="s">
        <v>18</v>
      </c>
      <c r="G3447" s="6">
        <v>8</v>
      </c>
      <c r="H3447" s="7">
        <v>236</v>
      </c>
      <c r="I3447" s="8">
        <v>0.01</v>
      </c>
      <c r="J3447" s="7">
        <v>2095.48</v>
      </c>
      <c r="K3447" s="7">
        <v>148.68</v>
      </c>
      <c r="L3447" s="7">
        <v>1189.44</v>
      </c>
      <c r="M3447" s="7">
        <v>95.01</v>
      </c>
    </row>
    <row r="3448" spans="2:13" x14ac:dyDescent="0.3">
      <c r="B3448" s="5">
        <v>45627</v>
      </c>
      <c r="C3448" s="4" t="s">
        <v>49</v>
      </c>
      <c r="D3448" s="4" t="s">
        <v>47</v>
      </c>
      <c r="E3448" s="4" t="s">
        <v>22</v>
      </c>
      <c r="F3448" s="4" t="s">
        <v>19</v>
      </c>
      <c r="G3448" s="6">
        <v>8</v>
      </c>
      <c r="H3448" s="7">
        <v>236</v>
      </c>
      <c r="I3448" s="8">
        <v>0.01</v>
      </c>
      <c r="J3448" s="7">
        <v>2095.42</v>
      </c>
      <c r="K3448" s="7">
        <v>148.83000000000001</v>
      </c>
      <c r="L3448" s="7">
        <v>1190.6400000000001</v>
      </c>
      <c r="M3448" s="7">
        <v>96.42</v>
      </c>
    </row>
    <row r="3449" spans="2:13" x14ac:dyDescent="0.3">
      <c r="B3449" s="5">
        <v>45627</v>
      </c>
      <c r="C3449" s="4" t="s">
        <v>50</v>
      </c>
      <c r="D3449" s="4" t="s">
        <v>47</v>
      </c>
      <c r="E3449" s="4" t="s">
        <v>16</v>
      </c>
      <c r="F3449" s="4" t="s">
        <v>17</v>
      </c>
      <c r="G3449" s="6">
        <v>333</v>
      </c>
      <c r="H3449" s="7">
        <v>86</v>
      </c>
      <c r="I3449" s="8">
        <v>0.01</v>
      </c>
      <c r="J3449" s="7">
        <v>28522.85</v>
      </c>
      <c r="K3449" s="7">
        <v>52.56</v>
      </c>
      <c r="L3449" s="7">
        <v>17502.48</v>
      </c>
      <c r="M3449" s="7">
        <v>538.66</v>
      </c>
    </row>
    <row r="3450" spans="2:13" x14ac:dyDescent="0.3">
      <c r="B3450" s="5">
        <v>45627</v>
      </c>
      <c r="C3450" s="4" t="s">
        <v>50</v>
      </c>
      <c r="D3450" s="4" t="s">
        <v>47</v>
      </c>
      <c r="E3450" s="4" t="s">
        <v>16</v>
      </c>
      <c r="F3450" s="4" t="s">
        <v>18</v>
      </c>
      <c r="G3450" s="6">
        <v>125</v>
      </c>
      <c r="H3450" s="7">
        <v>86</v>
      </c>
      <c r="I3450" s="8">
        <v>0.01</v>
      </c>
      <c r="J3450" s="7">
        <v>10653.25</v>
      </c>
      <c r="K3450" s="7">
        <v>52.46</v>
      </c>
      <c r="L3450" s="7">
        <v>6557.5</v>
      </c>
      <c r="M3450" s="7">
        <v>421.18</v>
      </c>
    </row>
    <row r="3451" spans="2:13" x14ac:dyDescent="0.3">
      <c r="B3451" s="5">
        <v>45627</v>
      </c>
      <c r="C3451" s="4" t="s">
        <v>50</v>
      </c>
      <c r="D3451" s="4" t="s">
        <v>47</v>
      </c>
      <c r="E3451" s="4" t="s">
        <v>16</v>
      </c>
      <c r="F3451" s="4" t="s">
        <v>19</v>
      </c>
      <c r="G3451" s="6">
        <v>122</v>
      </c>
      <c r="H3451" s="7">
        <v>86</v>
      </c>
      <c r="I3451" s="8">
        <v>0.01</v>
      </c>
      <c r="J3451" s="7">
        <v>10324.290000000001</v>
      </c>
      <c r="K3451" s="7">
        <v>52.36</v>
      </c>
      <c r="L3451" s="7">
        <v>6387.92</v>
      </c>
      <c r="M3451" s="7">
        <v>477.7</v>
      </c>
    </row>
    <row r="3452" spans="2:13" x14ac:dyDescent="0.3">
      <c r="B3452" s="5">
        <v>45627</v>
      </c>
      <c r="C3452" s="4" t="s">
        <v>50</v>
      </c>
      <c r="D3452" s="4" t="s">
        <v>47</v>
      </c>
      <c r="E3452" s="4" t="s">
        <v>20</v>
      </c>
      <c r="F3452" s="4" t="s">
        <v>17</v>
      </c>
      <c r="G3452" s="6">
        <v>234</v>
      </c>
      <c r="H3452" s="7">
        <v>86</v>
      </c>
      <c r="I3452" s="8">
        <v>0.03</v>
      </c>
      <c r="J3452" s="7">
        <v>17230.48</v>
      </c>
      <c r="K3452" s="7">
        <v>52.56</v>
      </c>
      <c r="L3452" s="7">
        <v>12299.04</v>
      </c>
      <c r="M3452" s="7">
        <v>365.41</v>
      </c>
    </row>
    <row r="3453" spans="2:13" x14ac:dyDescent="0.3">
      <c r="B3453" s="5">
        <v>45627</v>
      </c>
      <c r="C3453" s="4" t="s">
        <v>50</v>
      </c>
      <c r="D3453" s="4" t="s">
        <v>47</v>
      </c>
      <c r="E3453" s="4" t="s">
        <v>20</v>
      </c>
      <c r="F3453" s="4" t="s">
        <v>18</v>
      </c>
      <c r="G3453" s="6">
        <v>82</v>
      </c>
      <c r="H3453" s="7">
        <v>86</v>
      </c>
      <c r="I3453" s="8">
        <v>0.03</v>
      </c>
      <c r="J3453" s="7">
        <v>6068.59</v>
      </c>
      <c r="K3453" s="7">
        <v>52.41</v>
      </c>
      <c r="L3453" s="7">
        <v>4297.62</v>
      </c>
      <c r="M3453" s="7">
        <v>280.75</v>
      </c>
    </row>
    <row r="3454" spans="2:13" x14ac:dyDescent="0.3">
      <c r="B3454" s="5">
        <v>45627</v>
      </c>
      <c r="C3454" s="4" t="s">
        <v>50</v>
      </c>
      <c r="D3454" s="4" t="s">
        <v>47</v>
      </c>
      <c r="E3454" s="4" t="s">
        <v>20</v>
      </c>
      <c r="F3454" s="4" t="s">
        <v>19</v>
      </c>
      <c r="G3454" s="6">
        <v>83</v>
      </c>
      <c r="H3454" s="7">
        <v>86</v>
      </c>
      <c r="I3454" s="8">
        <v>0.04</v>
      </c>
      <c r="J3454" s="7">
        <v>6042.75</v>
      </c>
      <c r="K3454" s="7">
        <v>52.46</v>
      </c>
      <c r="L3454" s="7">
        <v>4354.18</v>
      </c>
      <c r="M3454" s="7">
        <v>323.38</v>
      </c>
    </row>
    <row r="3455" spans="2:13" x14ac:dyDescent="0.3">
      <c r="B3455" s="5">
        <v>45627</v>
      </c>
      <c r="C3455" s="4" t="s">
        <v>50</v>
      </c>
      <c r="D3455" s="4" t="s">
        <v>47</v>
      </c>
      <c r="E3455" s="4" t="s">
        <v>21</v>
      </c>
      <c r="F3455" s="4" t="s">
        <v>17</v>
      </c>
      <c r="G3455" s="6">
        <v>137</v>
      </c>
      <c r="H3455" s="7">
        <v>86</v>
      </c>
      <c r="I3455" s="8">
        <v>0.01</v>
      </c>
      <c r="J3455" s="7">
        <v>11025.16</v>
      </c>
      <c r="K3455" s="7">
        <v>52.3</v>
      </c>
      <c r="L3455" s="7">
        <v>7165.1</v>
      </c>
      <c r="M3455" s="7">
        <v>223.36</v>
      </c>
    </row>
    <row r="3456" spans="2:13" x14ac:dyDescent="0.3">
      <c r="B3456" s="5">
        <v>45627</v>
      </c>
      <c r="C3456" s="4" t="s">
        <v>50</v>
      </c>
      <c r="D3456" s="4" t="s">
        <v>47</v>
      </c>
      <c r="E3456" s="4" t="s">
        <v>21</v>
      </c>
      <c r="F3456" s="4" t="s">
        <v>18</v>
      </c>
      <c r="G3456" s="6">
        <v>49</v>
      </c>
      <c r="H3456" s="7">
        <v>86</v>
      </c>
      <c r="I3456" s="8">
        <v>0.01</v>
      </c>
      <c r="J3456" s="7">
        <v>3987.27</v>
      </c>
      <c r="K3456" s="7">
        <v>52.62</v>
      </c>
      <c r="L3456" s="7">
        <v>2578.38</v>
      </c>
      <c r="M3456" s="7">
        <v>168.27</v>
      </c>
    </row>
    <row r="3457" spans="2:13" x14ac:dyDescent="0.3">
      <c r="B3457" s="5">
        <v>45627</v>
      </c>
      <c r="C3457" s="4" t="s">
        <v>50</v>
      </c>
      <c r="D3457" s="4" t="s">
        <v>47</v>
      </c>
      <c r="E3457" s="4" t="s">
        <v>21</v>
      </c>
      <c r="F3457" s="4" t="s">
        <v>19</v>
      </c>
      <c r="G3457" s="6">
        <v>49</v>
      </c>
      <c r="H3457" s="7">
        <v>86</v>
      </c>
      <c r="I3457" s="8">
        <v>0.01</v>
      </c>
      <c r="J3457" s="7">
        <v>3939.4</v>
      </c>
      <c r="K3457" s="7">
        <v>52.51</v>
      </c>
      <c r="L3457" s="7">
        <v>2572.9899999999998</v>
      </c>
      <c r="M3457" s="7">
        <v>187.28</v>
      </c>
    </row>
    <row r="3458" spans="2:13" x14ac:dyDescent="0.3">
      <c r="B3458" s="5">
        <v>45627</v>
      </c>
      <c r="C3458" s="4" t="s">
        <v>50</v>
      </c>
      <c r="D3458" s="4" t="s">
        <v>47</v>
      </c>
      <c r="E3458" s="4" t="s">
        <v>22</v>
      </c>
      <c r="F3458" s="4" t="s">
        <v>17</v>
      </c>
      <c r="G3458" s="6">
        <v>65</v>
      </c>
      <c r="H3458" s="7">
        <v>86</v>
      </c>
      <c r="I3458" s="8">
        <v>0.01</v>
      </c>
      <c r="J3458" s="7">
        <v>6204.13</v>
      </c>
      <c r="K3458" s="7">
        <v>52.56</v>
      </c>
      <c r="L3458" s="7">
        <v>3416.4</v>
      </c>
      <c r="M3458" s="7">
        <v>676.2</v>
      </c>
    </row>
    <row r="3459" spans="2:13" x14ac:dyDescent="0.3">
      <c r="B3459" s="5">
        <v>45627</v>
      </c>
      <c r="C3459" s="4" t="s">
        <v>50</v>
      </c>
      <c r="D3459" s="4" t="s">
        <v>47</v>
      </c>
      <c r="E3459" s="4" t="s">
        <v>22</v>
      </c>
      <c r="F3459" s="4" t="s">
        <v>18</v>
      </c>
      <c r="G3459" s="6">
        <v>23</v>
      </c>
      <c r="H3459" s="7">
        <v>86</v>
      </c>
      <c r="I3459" s="8">
        <v>0.01</v>
      </c>
      <c r="J3459" s="7">
        <v>2188.7800000000002</v>
      </c>
      <c r="K3459" s="7">
        <v>52.46</v>
      </c>
      <c r="L3459" s="7">
        <v>1206.58</v>
      </c>
      <c r="M3459" s="7">
        <v>281.08999999999997</v>
      </c>
    </row>
    <row r="3460" spans="2:13" x14ac:dyDescent="0.3">
      <c r="B3460" s="5">
        <v>45627</v>
      </c>
      <c r="C3460" s="4" t="s">
        <v>50</v>
      </c>
      <c r="D3460" s="4" t="s">
        <v>47</v>
      </c>
      <c r="E3460" s="4" t="s">
        <v>22</v>
      </c>
      <c r="F3460" s="4" t="s">
        <v>19</v>
      </c>
      <c r="G3460" s="6">
        <v>24</v>
      </c>
      <c r="H3460" s="7">
        <v>86</v>
      </c>
      <c r="I3460" s="8">
        <v>0.01</v>
      </c>
      <c r="J3460" s="7">
        <v>2288.4699999999998</v>
      </c>
      <c r="K3460" s="7">
        <v>52.46</v>
      </c>
      <c r="L3460" s="7">
        <v>1259.04</v>
      </c>
      <c r="M3460" s="7">
        <v>289.86</v>
      </c>
    </row>
    <row r="3461" spans="2:13" x14ac:dyDescent="0.3">
      <c r="B3461" s="5">
        <v>45658</v>
      </c>
      <c r="C3461" s="4" t="s">
        <v>14</v>
      </c>
      <c r="D3461" s="4" t="s">
        <v>15</v>
      </c>
      <c r="E3461" s="4" t="s">
        <v>16</v>
      </c>
      <c r="F3461" s="4" t="s">
        <v>17</v>
      </c>
      <c r="G3461" s="6">
        <v>241</v>
      </c>
      <c r="H3461" s="7">
        <v>276.04000000000002</v>
      </c>
      <c r="I3461" s="8">
        <v>0.01</v>
      </c>
      <c r="J3461" s="7">
        <v>65859.649999999994</v>
      </c>
      <c r="K3461" s="7">
        <v>204.27</v>
      </c>
      <c r="L3461" s="7">
        <v>49229.07</v>
      </c>
      <c r="M3461" s="7">
        <v>398.43</v>
      </c>
    </row>
    <row r="3462" spans="2:13" x14ac:dyDescent="0.3">
      <c r="B3462" s="5">
        <v>45658</v>
      </c>
      <c r="C3462" s="4" t="s">
        <v>14</v>
      </c>
      <c r="D3462" s="4" t="s">
        <v>15</v>
      </c>
      <c r="E3462" s="4" t="s">
        <v>16</v>
      </c>
      <c r="F3462" s="4" t="s">
        <v>18</v>
      </c>
      <c r="G3462" s="6">
        <v>81</v>
      </c>
      <c r="H3462" s="7">
        <v>276.04000000000002</v>
      </c>
      <c r="I3462" s="8">
        <v>0</v>
      </c>
      <c r="J3462" s="7">
        <v>22359.040000000001</v>
      </c>
      <c r="K3462" s="7">
        <v>203.66</v>
      </c>
      <c r="L3462" s="7">
        <v>16496.46</v>
      </c>
      <c r="M3462" s="7">
        <v>289.33999999999997</v>
      </c>
    </row>
    <row r="3463" spans="2:13" x14ac:dyDescent="0.3">
      <c r="B3463" s="5">
        <v>45658</v>
      </c>
      <c r="C3463" s="4" t="s">
        <v>14</v>
      </c>
      <c r="D3463" s="4" t="s">
        <v>15</v>
      </c>
      <c r="E3463" s="4" t="s">
        <v>16</v>
      </c>
      <c r="F3463" s="4" t="s">
        <v>19</v>
      </c>
      <c r="G3463" s="6">
        <v>84</v>
      </c>
      <c r="H3463" s="7">
        <v>276.04000000000002</v>
      </c>
      <c r="I3463" s="8">
        <v>0.01</v>
      </c>
      <c r="J3463" s="7">
        <v>23117.57</v>
      </c>
      <c r="K3463" s="7">
        <v>203.66</v>
      </c>
      <c r="L3463" s="7">
        <v>17107.439999999999</v>
      </c>
      <c r="M3463" s="7">
        <v>337.83</v>
      </c>
    </row>
    <row r="3464" spans="2:13" x14ac:dyDescent="0.3">
      <c r="B3464" s="5">
        <v>45658</v>
      </c>
      <c r="C3464" s="4" t="s">
        <v>14</v>
      </c>
      <c r="D3464" s="4" t="s">
        <v>15</v>
      </c>
      <c r="E3464" s="4" t="s">
        <v>20</v>
      </c>
      <c r="F3464" s="4" t="s">
        <v>17</v>
      </c>
      <c r="G3464" s="6">
        <v>163</v>
      </c>
      <c r="H3464" s="7">
        <v>276.04000000000002</v>
      </c>
      <c r="I3464" s="8">
        <v>0.03</v>
      </c>
      <c r="J3464" s="7">
        <v>38526.11</v>
      </c>
      <c r="K3464" s="7">
        <v>204.27</v>
      </c>
      <c r="L3464" s="7">
        <v>33296.01</v>
      </c>
      <c r="M3464" s="7">
        <v>264.14999999999998</v>
      </c>
    </row>
    <row r="3465" spans="2:13" x14ac:dyDescent="0.3">
      <c r="B3465" s="5">
        <v>45658</v>
      </c>
      <c r="C3465" s="4" t="s">
        <v>14</v>
      </c>
      <c r="D3465" s="4" t="s">
        <v>15</v>
      </c>
      <c r="E3465" s="4" t="s">
        <v>20</v>
      </c>
      <c r="F3465" s="4" t="s">
        <v>18</v>
      </c>
      <c r="G3465" s="6">
        <v>55</v>
      </c>
      <c r="H3465" s="7">
        <v>276.04000000000002</v>
      </c>
      <c r="I3465" s="8">
        <v>0.03</v>
      </c>
      <c r="J3465" s="7">
        <v>12946.94</v>
      </c>
      <c r="K3465" s="7">
        <v>204.47</v>
      </c>
      <c r="L3465" s="7">
        <v>11245.85</v>
      </c>
      <c r="M3465" s="7">
        <v>196.46</v>
      </c>
    </row>
    <row r="3466" spans="2:13" x14ac:dyDescent="0.3">
      <c r="B3466" s="5">
        <v>45658</v>
      </c>
      <c r="C3466" s="4" t="s">
        <v>14</v>
      </c>
      <c r="D3466" s="4" t="s">
        <v>15</v>
      </c>
      <c r="E3466" s="4" t="s">
        <v>20</v>
      </c>
      <c r="F3466" s="4" t="s">
        <v>19</v>
      </c>
      <c r="G3466" s="6">
        <v>55</v>
      </c>
      <c r="H3466" s="7">
        <v>276.04000000000002</v>
      </c>
      <c r="I3466" s="8">
        <v>0.02</v>
      </c>
      <c r="J3466" s="7">
        <v>13119.01</v>
      </c>
      <c r="K3466" s="7">
        <v>204.68</v>
      </c>
      <c r="L3466" s="7">
        <v>11257.4</v>
      </c>
      <c r="M3466" s="7">
        <v>222.95</v>
      </c>
    </row>
    <row r="3467" spans="2:13" x14ac:dyDescent="0.3">
      <c r="B3467" s="5">
        <v>45658</v>
      </c>
      <c r="C3467" s="4" t="s">
        <v>14</v>
      </c>
      <c r="D3467" s="4" t="s">
        <v>15</v>
      </c>
      <c r="E3467" s="4" t="s">
        <v>21</v>
      </c>
      <c r="F3467" s="4" t="s">
        <v>17</v>
      </c>
      <c r="G3467" s="6">
        <v>93</v>
      </c>
      <c r="H3467" s="7">
        <v>276.04000000000002</v>
      </c>
      <c r="I3467" s="8">
        <v>0.01</v>
      </c>
      <c r="J3467" s="7">
        <v>24143.3</v>
      </c>
      <c r="K3467" s="7">
        <v>204.68</v>
      </c>
      <c r="L3467" s="7">
        <v>19035.240000000002</v>
      </c>
      <c r="M3467" s="7">
        <v>149.19999999999999</v>
      </c>
    </row>
    <row r="3468" spans="2:13" x14ac:dyDescent="0.3">
      <c r="B3468" s="5">
        <v>45658</v>
      </c>
      <c r="C3468" s="4" t="s">
        <v>14</v>
      </c>
      <c r="D3468" s="4" t="s">
        <v>15</v>
      </c>
      <c r="E3468" s="4" t="s">
        <v>21</v>
      </c>
      <c r="F3468" s="4" t="s">
        <v>18</v>
      </c>
      <c r="G3468" s="6">
        <v>35</v>
      </c>
      <c r="H3468" s="7">
        <v>276.04000000000002</v>
      </c>
      <c r="I3468" s="8">
        <v>0.01</v>
      </c>
      <c r="J3468" s="7">
        <v>9104.82</v>
      </c>
      <c r="K3468" s="7">
        <v>204.07</v>
      </c>
      <c r="L3468" s="7">
        <v>7142.45</v>
      </c>
      <c r="M3468" s="7">
        <v>122.59</v>
      </c>
    </row>
    <row r="3469" spans="2:13" x14ac:dyDescent="0.3">
      <c r="B3469" s="5">
        <v>45658</v>
      </c>
      <c r="C3469" s="4" t="s">
        <v>14</v>
      </c>
      <c r="D3469" s="4" t="s">
        <v>15</v>
      </c>
      <c r="E3469" s="4" t="s">
        <v>21</v>
      </c>
      <c r="F3469" s="4" t="s">
        <v>19</v>
      </c>
      <c r="G3469" s="6">
        <v>34</v>
      </c>
      <c r="H3469" s="7">
        <v>276.04000000000002</v>
      </c>
      <c r="I3469" s="8">
        <v>0.01</v>
      </c>
      <c r="J3469" s="7">
        <v>8827.07</v>
      </c>
      <c r="K3469" s="7">
        <v>204.88</v>
      </c>
      <c r="L3469" s="7">
        <v>6965.92</v>
      </c>
      <c r="M3469" s="7">
        <v>131.33000000000001</v>
      </c>
    </row>
    <row r="3470" spans="2:13" x14ac:dyDescent="0.3">
      <c r="B3470" s="5">
        <v>45658</v>
      </c>
      <c r="C3470" s="4" t="s">
        <v>14</v>
      </c>
      <c r="D3470" s="4" t="s">
        <v>15</v>
      </c>
      <c r="E3470" s="4" t="s">
        <v>22</v>
      </c>
      <c r="F3470" s="4" t="s">
        <v>17</v>
      </c>
      <c r="G3470" s="6">
        <v>43</v>
      </c>
      <c r="H3470" s="7">
        <v>276.04000000000002</v>
      </c>
      <c r="I3470" s="8">
        <v>0.01</v>
      </c>
      <c r="J3470" s="7">
        <v>13200.92</v>
      </c>
      <c r="K3470" s="7">
        <v>203.66</v>
      </c>
      <c r="L3470" s="7">
        <v>8757.3799999999992</v>
      </c>
      <c r="M3470" s="7">
        <v>432.19</v>
      </c>
    </row>
    <row r="3471" spans="2:13" x14ac:dyDescent="0.3">
      <c r="B3471" s="5">
        <v>45658</v>
      </c>
      <c r="C3471" s="4" t="s">
        <v>14</v>
      </c>
      <c r="D3471" s="4" t="s">
        <v>15</v>
      </c>
      <c r="E3471" s="4" t="s">
        <v>22</v>
      </c>
      <c r="F3471" s="4" t="s">
        <v>18</v>
      </c>
      <c r="G3471" s="6">
        <v>15</v>
      </c>
      <c r="H3471" s="7">
        <v>276.04000000000002</v>
      </c>
      <c r="I3471" s="8">
        <v>0.01</v>
      </c>
      <c r="J3471" s="7">
        <v>4586.54</v>
      </c>
      <c r="K3471" s="7">
        <v>204.07</v>
      </c>
      <c r="L3471" s="7">
        <v>3061.05</v>
      </c>
      <c r="M3471" s="7">
        <v>183.29</v>
      </c>
    </row>
    <row r="3472" spans="2:13" x14ac:dyDescent="0.3">
      <c r="B3472" s="5">
        <v>45658</v>
      </c>
      <c r="C3472" s="4" t="s">
        <v>14</v>
      </c>
      <c r="D3472" s="4" t="s">
        <v>15</v>
      </c>
      <c r="E3472" s="4" t="s">
        <v>22</v>
      </c>
      <c r="F3472" s="4" t="s">
        <v>19</v>
      </c>
      <c r="G3472" s="6">
        <v>16</v>
      </c>
      <c r="H3472" s="7">
        <v>276.04000000000002</v>
      </c>
      <c r="I3472" s="8">
        <v>0.01</v>
      </c>
      <c r="J3472" s="7">
        <v>4882.4799999999996</v>
      </c>
      <c r="K3472" s="7">
        <v>204.88</v>
      </c>
      <c r="L3472" s="7">
        <v>3278.08</v>
      </c>
      <c r="M3472" s="7">
        <v>204.44</v>
      </c>
    </row>
    <row r="3473" spans="2:13" x14ac:dyDescent="0.3">
      <c r="B3473" s="5">
        <v>45658</v>
      </c>
      <c r="C3473" s="4" t="s">
        <v>23</v>
      </c>
      <c r="D3473" s="4" t="s">
        <v>15</v>
      </c>
      <c r="E3473" s="4" t="s">
        <v>16</v>
      </c>
      <c r="F3473" s="4" t="s">
        <v>17</v>
      </c>
      <c r="G3473" s="6">
        <v>636</v>
      </c>
      <c r="H3473" s="7">
        <v>121.54</v>
      </c>
      <c r="I3473" s="8">
        <v>0.01</v>
      </c>
      <c r="J3473" s="7">
        <v>76910.16</v>
      </c>
      <c r="K3473" s="7">
        <v>89.6</v>
      </c>
      <c r="L3473" s="7">
        <v>56985.599999999999</v>
      </c>
      <c r="M3473" s="7">
        <v>1059.75</v>
      </c>
    </row>
    <row r="3474" spans="2:13" x14ac:dyDescent="0.3">
      <c r="B3474" s="5">
        <v>45658</v>
      </c>
      <c r="C3474" s="4" t="s">
        <v>23</v>
      </c>
      <c r="D3474" s="4" t="s">
        <v>15</v>
      </c>
      <c r="E3474" s="4" t="s">
        <v>16</v>
      </c>
      <c r="F3474" s="4" t="s">
        <v>18</v>
      </c>
      <c r="G3474" s="6">
        <v>222</v>
      </c>
      <c r="H3474" s="7">
        <v>121.54</v>
      </c>
      <c r="I3474" s="8">
        <v>0.01</v>
      </c>
      <c r="J3474" s="7">
        <v>26470.84</v>
      </c>
      <c r="K3474" s="7">
        <v>89.06</v>
      </c>
      <c r="L3474" s="7">
        <v>19771.32</v>
      </c>
      <c r="M3474" s="7">
        <v>769.13</v>
      </c>
    </row>
    <row r="3475" spans="2:13" x14ac:dyDescent="0.3">
      <c r="B3475" s="5">
        <v>45658</v>
      </c>
      <c r="C3475" s="4" t="s">
        <v>23</v>
      </c>
      <c r="D3475" s="4" t="s">
        <v>15</v>
      </c>
      <c r="E3475" s="4" t="s">
        <v>16</v>
      </c>
      <c r="F3475" s="4" t="s">
        <v>19</v>
      </c>
      <c r="G3475" s="6">
        <v>228</v>
      </c>
      <c r="H3475" s="7">
        <v>121.54</v>
      </c>
      <c r="I3475" s="8">
        <v>0</v>
      </c>
      <c r="J3475" s="7">
        <v>27766.54</v>
      </c>
      <c r="K3475" s="7">
        <v>89.42</v>
      </c>
      <c r="L3475" s="7">
        <v>20387.759999999998</v>
      </c>
      <c r="M3475" s="7">
        <v>885.22</v>
      </c>
    </row>
    <row r="3476" spans="2:13" x14ac:dyDescent="0.3">
      <c r="B3476" s="5">
        <v>45658</v>
      </c>
      <c r="C3476" s="4" t="s">
        <v>23</v>
      </c>
      <c r="D3476" s="4" t="s">
        <v>15</v>
      </c>
      <c r="E3476" s="4" t="s">
        <v>20</v>
      </c>
      <c r="F3476" s="4" t="s">
        <v>17</v>
      </c>
      <c r="G3476" s="6">
        <v>414</v>
      </c>
      <c r="H3476" s="7">
        <v>121.54</v>
      </c>
      <c r="I3476" s="8">
        <v>0.02</v>
      </c>
      <c r="J3476" s="7">
        <v>43176.19</v>
      </c>
      <c r="K3476" s="7">
        <v>89.15</v>
      </c>
      <c r="L3476" s="7">
        <v>36908.1</v>
      </c>
      <c r="M3476" s="7">
        <v>695.92</v>
      </c>
    </row>
    <row r="3477" spans="2:13" x14ac:dyDescent="0.3">
      <c r="B3477" s="5">
        <v>45658</v>
      </c>
      <c r="C3477" s="4" t="s">
        <v>23</v>
      </c>
      <c r="D3477" s="4" t="s">
        <v>15</v>
      </c>
      <c r="E3477" s="4" t="s">
        <v>20</v>
      </c>
      <c r="F3477" s="4" t="s">
        <v>18</v>
      </c>
      <c r="G3477" s="6">
        <v>160</v>
      </c>
      <c r="H3477" s="7">
        <v>121.54</v>
      </c>
      <c r="I3477" s="8">
        <v>0.03</v>
      </c>
      <c r="J3477" s="7">
        <v>16566.71</v>
      </c>
      <c r="K3477" s="7">
        <v>89.06</v>
      </c>
      <c r="L3477" s="7">
        <v>14249.6</v>
      </c>
      <c r="M3477" s="7">
        <v>546</v>
      </c>
    </row>
    <row r="3478" spans="2:13" x14ac:dyDescent="0.3">
      <c r="B3478" s="5">
        <v>45658</v>
      </c>
      <c r="C3478" s="4" t="s">
        <v>23</v>
      </c>
      <c r="D3478" s="4" t="s">
        <v>15</v>
      </c>
      <c r="E3478" s="4" t="s">
        <v>20</v>
      </c>
      <c r="F3478" s="4" t="s">
        <v>19</v>
      </c>
      <c r="G3478" s="6">
        <v>149</v>
      </c>
      <c r="H3478" s="7">
        <v>121.54</v>
      </c>
      <c r="I3478" s="8">
        <v>0.02</v>
      </c>
      <c r="J3478" s="7">
        <v>15633.22</v>
      </c>
      <c r="K3478" s="7">
        <v>89.42</v>
      </c>
      <c r="L3478" s="7">
        <v>13323.58</v>
      </c>
      <c r="M3478" s="7">
        <v>579.67999999999995</v>
      </c>
    </row>
    <row r="3479" spans="2:13" x14ac:dyDescent="0.3">
      <c r="B3479" s="5">
        <v>45658</v>
      </c>
      <c r="C3479" s="4" t="s">
        <v>23</v>
      </c>
      <c r="D3479" s="4" t="s">
        <v>15</v>
      </c>
      <c r="E3479" s="4" t="s">
        <v>21</v>
      </c>
      <c r="F3479" s="4" t="s">
        <v>17</v>
      </c>
      <c r="G3479" s="6">
        <v>264</v>
      </c>
      <c r="H3479" s="7">
        <v>121.54</v>
      </c>
      <c r="I3479" s="8">
        <v>0.01</v>
      </c>
      <c r="J3479" s="7">
        <v>30208.32</v>
      </c>
      <c r="K3479" s="7">
        <v>89.33</v>
      </c>
      <c r="L3479" s="7">
        <v>23583.119999999999</v>
      </c>
      <c r="M3479" s="7">
        <v>428.69</v>
      </c>
    </row>
    <row r="3480" spans="2:13" x14ac:dyDescent="0.3">
      <c r="B3480" s="5">
        <v>45658</v>
      </c>
      <c r="C3480" s="4" t="s">
        <v>23</v>
      </c>
      <c r="D3480" s="4" t="s">
        <v>15</v>
      </c>
      <c r="E3480" s="4" t="s">
        <v>21</v>
      </c>
      <c r="F3480" s="4" t="s">
        <v>18</v>
      </c>
      <c r="G3480" s="6">
        <v>94</v>
      </c>
      <c r="H3480" s="7">
        <v>121.54</v>
      </c>
      <c r="I3480" s="8">
        <v>0.01</v>
      </c>
      <c r="J3480" s="7">
        <v>10712.43</v>
      </c>
      <c r="K3480" s="7">
        <v>89.42</v>
      </c>
      <c r="L3480" s="7">
        <v>8405.48</v>
      </c>
      <c r="M3480" s="7">
        <v>322.73</v>
      </c>
    </row>
    <row r="3481" spans="2:13" x14ac:dyDescent="0.3">
      <c r="B3481" s="5">
        <v>45658</v>
      </c>
      <c r="C3481" s="4" t="s">
        <v>23</v>
      </c>
      <c r="D3481" s="4" t="s">
        <v>15</v>
      </c>
      <c r="E3481" s="4" t="s">
        <v>21</v>
      </c>
      <c r="F3481" s="4" t="s">
        <v>19</v>
      </c>
      <c r="G3481" s="6">
        <v>95</v>
      </c>
      <c r="H3481" s="7">
        <v>121.54</v>
      </c>
      <c r="I3481" s="8">
        <v>0.01</v>
      </c>
      <c r="J3481" s="7">
        <v>10826.78</v>
      </c>
      <c r="K3481" s="7">
        <v>89.24</v>
      </c>
      <c r="L3481" s="7">
        <v>8477.7999999999993</v>
      </c>
      <c r="M3481" s="7">
        <v>373</v>
      </c>
    </row>
    <row r="3482" spans="2:13" x14ac:dyDescent="0.3">
      <c r="B3482" s="5">
        <v>45658</v>
      </c>
      <c r="C3482" s="4" t="s">
        <v>23</v>
      </c>
      <c r="D3482" s="4" t="s">
        <v>15</v>
      </c>
      <c r="E3482" s="4" t="s">
        <v>22</v>
      </c>
      <c r="F3482" s="4" t="s">
        <v>17</v>
      </c>
      <c r="G3482" s="6">
        <v>114</v>
      </c>
      <c r="H3482" s="7">
        <v>121.54</v>
      </c>
      <c r="I3482" s="8">
        <v>0</v>
      </c>
      <c r="J3482" s="7">
        <v>15409.79</v>
      </c>
      <c r="K3482" s="7">
        <v>89.42</v>
      </c>
      <c r="L3482" s="7">
        <v>10193.879999999999</v>
      </c>
      <c r="M3482" s="7">
        <v>1143.5</v>
      </c>
    </row>
    <row r="3483" spans="2:13" x14ac:dyDescent="0.3">
      <c r="B3483" s="5">
        <v>45658</v>
      </c>
      <c r="C3483" s="4" t="s">
        <v>23</v>
      </c>
      <c r="D3483" s="4" t="s">
        <v>15</v>
      </c>
      <c r="E3483" s="4" t="s">
        <v>22</v>
      </c>
      <c r="F3483" s="4" t="s">
        <v>18</v>
      </c>
      <c r="G3483" s="6">
        <v>41</v>
      </c>
      <c r="H3483" s="7">
        <v>121.54</v>
      </c>
      <c r="I3483" s="8">
        <v>0</v>
      </c>
      <c r="J3483" s="7">
        <v>5569.91</v>
      </c>
      <c r="K3483" s="7">
        <v>89.51</v>
      </c>
      <c r="L3483" s="7">
        <v>3669.91</v>
      </c>
      <c r="M3483" s="7">
        <v>493.63</v>
      </c>
    </row>
    <row r="3484" spans="2:13" x14ac:dyDescent="0.3">
      <c r="B3484" s="5">
        <v>45658</v>
      </c>
      <c r="C3484" s="4" t="s">
        <v>23</v>
      </c>
      <c r="D3484" s="4" t="s">
        <v>15</v>
      </c>
      <c r="E3484" s="4" t="s">
        <v>22</v>
      </c>
      <c r="F3484" s="4" t="s">
        <v>19</v>
      </c>
      <c r="G3484" s="6">
        <v>39</v>
      </c>
      <c r="H3484" s="7">
        <v>121.54</v>
      </c>
      <c r="I3484" s="8">
        <v>0.01</v>
      </c>
      <c r="J3484" s="7">
        <v>5276.93</v>
      </c>
      <c r="K3484" s="7">
        <v>89.33</v>
      </c>
      <c r="L3484" s="7">
        <v>3483.87</v>
      </c>
      <c r="M3484" s="7">
        <v>477.4</v>
      </c>
    </row>
    <row r="3485" spans="2:13" x14ac:dyDescent="0.3">
      <c r="B3485" s="5">
        <v>45658</v>
      </c>
      <c r="C3485" s="4" t="s">
        <v>24</v>
      </c>
      <c r="D3485" s="4" t="s">
        <v>15</v>
      </c>
      <c r="E3485" s="4" t="s">
        <v>16</v>
      </c>
      <c r="F3485" s="4" t="s">
        <v>17</v>
      </c>
      <c r="G3485" s="6">
        <v>273</v>
      </c>
      <c r="H3485" s="7">
        <v>201.88</v>
      </c>
      <c r="I3485" s="8">
        <v>0</v>
      </c>
      <c r="J3485" s="7">
        <v>55058.13</v>
      </c>
      <c r="K3485" s="7">
        <v>149.94999999999999</v>
      </c>
      <c r="L3485" s="7">
        <v>40936.35</v>
      </c>
      <c r="M3485" s="7">
        <v>455.78</v>
      </c>
    </row>
    <row r="3486" spans="2:13" x14ac:dyDescent="0.3">
      <c r="B3486" s="5">
        <v>45658</v>
      </c>
      <c r="C3486" s="4" t="s">
        <v>24</v>
      </c>
      <c r="D3486" s="4" t="s">
        <v>15</v>
      </c>
      <c r="E3486" s="4" t="s">
        <v>16</v>
      </c>
      <c r="F3486" s="4" t="s">
        <v>18</v>
      </c>
      <c r="G3486" s="6">
        <v>102</v>
      </c>
      <c r="H3486" s="7">
        <v>201.88</v>
      </c>
      <c r="I3486" s="8">
        <v>0.01</v>
      </c>
      <c r="J3486" s="7">
        <v>20364.02</v>
      </c>
      <c r="K3486" s="7">
        <v>150.25</v>
      </c>
      <c r="L3486" s="7">
        <v>15325.5</v>
      </c>
      <c r="M3486" s="7">
        <v>355.15</v>
      </c>
    </row>
    <row r="3487" spans="2:13" x14ac:dyDescent="0.3">
      <c r="B3487" s="5">
        <v>45658</v>
      </c>
      <c r="C3487" s="4" t="s">
        <v>24</v>
      </c>
      <c r="D3487" s="4" t="s">
        <v>15</v>
      </c>
      <c r="E3487" s="4" t="s">
        <v>16</v>
      </c>
      <c r="F3487" s="4" t="s">
        <v>19</v>
      </c>
      <c r="G3487" s="6">
        <v>102</v>
      </c>
      <c r="H3487" s="7">
        <v>201.88</v>
      </c>
      <c r="I3487" s="8">
        <v>0.01</v>
      </c>
      <c r="J3487" s="7">
        <v>20386.03</v>
      </c>
      <c r="K3487" s="7">
        <v>150.1</v>
      </c>
      <c r="L3487" s="7">
        <v>15310.2</v>
      </c>
      <c r="M3487" s="7">
        <v>399.67</v>
      </c>
    </row>
    <row r="3488" spans="2:13" x14ac:dyDescent="0.3">
      <c r="B3488" s="5">
        <v>45658</v>
      </c>
      <c r="C3488" s="4" t="s">
        <v>24</v>
      </c>
      <c r="D3488" s="4" t="s">
        <v>15</v>
      </c>
      <c r="E3488" s="4" t="s">
        <v>20</v>
      </c>
      <c r="F3488" s="4" t="s">
        <v>17</v>
      </c>
      <c r="G3488" s="6">
        <v>185</v>
      </c>
      <c r="H3488" s="7">
        <v>201.88</v>
      </c>
      <c r="I3488" s="8">
        <v>0.03</v>
      </c>
      <c r="J3488" s="7">
        <v>31813.27</v>
      </c>
      <c r="K3488" s="7">
        <v>150.69999999999999</v>
      </c>
      <c r="L3488" s="7">
        <v>27879.5</v>
      </c>
      <c r="M3488" s="7">
        <v>301.92</v>
      </c>
    </row>
    <row r="3489" spans="2:13" x14ac:dyDescent="0.3">
      <c r="B3489" s="5">
        <v>45658</v>
      </c>
      <c r="C3489" s="4" t="s">
        <v>24</v>
      </c>
      <c r="D3489" s="4" t="s">
        <v>15</v>
      </c>
      <c r="E3489" s="4" t="s">
        <v>20</v>
      </c>
      <c r="F3489" s="4" t="s">
        <v>18</v>
      </c>
      <c r="G3489" s="6">
        <v>70</v>
      </c>
      <c r="H3489" s="7">
        <v>201.88</v>
      </c>
      <c r="I3489" s="8">
        <v>0.03</v>
      </c>
      <c r="J3489" s="7">
        <v>12099.69</v>
      </c>
      <c r="K3489" s="7">
        <v>150.25</v>
      </c>
      <c r="L3489" s="7">
        <v>10517.5</v>
      </c>
      <c r="M3489" s="7">
        <v>239.36</v>
      </c>
    </row>
    <row r="3490" spans="2:13" x14ac:dyDescent="0.3">
      <c r="B3490" s="5">
        <v>45658</v>
      </c>
      <c r="C3490" s="4" t="s">
        <v>24</v>
      </c>
      <c r="D3490" s="4" t="s">
        <v>15</v>
      </c>
      <c r="E3490" s="4" t="s">
        <v>20</v>
      </c>
      <c r="F3490" s="4" t="s">
        <v>19</v>
      </c>
      <c r="G3490" s="6">
        <v>64</v>
      </c>
      <c r="H3490" s="7">
        <v>201.88</v>
      </c>
      <c r="I3490" s="8">
        <v>0.01</v>
      </c>
      <c r="J3490" s="7">
        <v>11233.81</v>
      </c>
      <c r="K3490" s="7">
        <v>150.85</v>
      </c>
      <c r="L3490" s="7">
        <v>9654.4</v>
      </c>
      <c r="M3490" s="7">
        <v>253.57</v>
      </c>
    </row>
    <row r="3491" spans="2:13" x14ac:dyDescent="0.3">
      <c r="B3491" s="5">
        <v>45658</v>
      </c>
      <c r="C3491" s="4" t="s">
        <v>24</v>
      </c>
      <c r="D3491" s="4" t="s">
        <v>15</v>
      </c>
      <c r="E3491" s="4" t="s">
        <v>21</v>
      </c>
      <c r="F3491" s="4" t="s">
        <v>17</v>
      </c>
      <c r="G3491" s="6">
        <v>106</v>
      </c>
      <c r="H3491" s="7">
        <v>201.88</v>
      </c>
      <c r="I3491" s="8">
        <v>0.01</v>
      </c>
      <c r="J3491" s="7">
        <v>20024.900000000001</v>
      </c>
      <c r="K3491" s="7">
        <v>150.55000000000001</v>
      </c>
      <c r="L3491" s="7">
        <v>15958.3</v>
      </c>
      <c r="M3491" s="7">
        <v>176.8</v>
      </c>
    </row>
    <row r="3492" spans="2:13" x14ac:dyDescent="0.3">
      <c r="B3492" s="5">
        <v>45658</v>
      </c>
      <c r="C3492" s="4" t="s">
        <v>24</v>
      </c>
      <c r="D3492" s="4" t="s">
        <v>15</v>
      </c>
      <c r="E3492" s="4" t="s">
        <v>21</v>
      </c>
      <c r="F3492" s="4" t="s">
        <v>18</v>
      </c>
      <c r="G3492" s="6">
        <v>41</v>
      </c>
      <c r="H3492" s="7">
        <v>201.88</v>
      </c>
      <c r="I3492" s="8">
        <v>0</v>
      </c>
      <c r="J3492" s="7">
        <v>7847.5</v>
      </c>
      <c r="K3492" s="7">
        <v>150.1</v>
      </c>
      <c r="L3492" s="7">
        <v>6154.1</v>
      </c>
      <c r="M3492" s="7">
        <v>142.33000000000001</v>
      </c>
    </row>
    <row r="3493" spans="2:13" x14ac:dyDescent="0.3">
      <c r="B3493" s="5">
        <v>45658</v>
      </c>
      <c r="C3493" s="4" t="s">
        <v>24</v>
      </c>
      <c r="D3493" s="4" t="s">
        <v>15</v>
      </c>
      <c r="E3493" s="4" t="s">
        <v>21</v>
      </c>
      <c r="F3493" s="4" t="s">
        <v>19</v>
      </c>
      <c r="G3493" s="6">
        <v>41</v>
      </c>
      <c r="H3493" s="7">
        <v>201.88</v>
      </c>
      <c r="I3493" s="8">
        <v>0.01</v>
      </c>
      <c r="J3493" s="7">
        <v>7768.65</v>
      </c>
      <c r="K3493" s="7">
        <v>150.85</v>
      </c>
      <c r="L3493" s="7">
        <v>6184.85</v>
      </c>
      <c r="M3493" s="7">
        <v>166.69</v>
      </c>
    </row>
    <row r="3494" spans="2:13" x14ac:dyDescent="0.3">
      <c r="B3494" s="5">
        <v>45658</v>
      </c>
      <c r="C3494" s="4" t="s">
        <v>24</v>
      </c>
      <c r="D3494" s="4" t="s">
        <v>15</v>
      </c>
      <c r="E3494" s="4" t="s">
        <v>22</v>
      </c>
      <c r="F3494" s="4" t="s">
        <v>17</v>
      </c>
      <c r="G3494" s="6">
        <v>49</v>
      </c>
      <c r="H3494" s="7">
        <v>201.88</v>
      </c>
      <c r="I3494" s="8">
        <v>0.01</v>
      </c>
      <c r="J3494" s="7">
        <v>10979.22</v>
      </c>
      <c r="K3494" s="7">
        <v>150.85</v>
      </c>
      <c r="L3494" s="7">
        <v>7391.65</v>
      </c>
      <c r="M3494" s="7">
        <v>486.54</v>
      </c>
    </row>
    <row r="3495" spans="2:13" x14ac:dyDescent="0.3">
      <c r="B3495" s="5">
        <v>45658</v>
      </c>
      <c r="C3495" s="4" t="s">
        <v>24</v>
      </c>
      <c r="D3495" s="4" t="s">
        <v>15</v>
      </c>
      <c r="E3495" s="4" t="s">
        <v>22</v>
      </c>
      <c r="F3495" s="4" t="s">
        <v>18</v>
      </c>
      <c r="G3495" s="6">
        <v>17</v>
      </c>
      <c r="H3495" s="7">
        <v>201.88</v>
      </c>
      <c r="I3495" s="8">
        <v>0.01</v>
      </c>
      <c r="J3495" s="7">
        <v>3828.37</v>
      </c>
      <c r="K3495" s="7">
        <v>150.1</v>
      </c>
      <c r="L3495" s="7">
        <v>2551.6999999999998</v>
      </c>
      <c r="M3495" s="7">
        <v>208.14</v>
      </c>
    </row>
    <row r="3496" spans="2:13" x14ac:dyDescent="0.3">
      <c r="B3496" s="5">
        <v>45658</v>
      </c>
      <c r="C3496" s="4" t="s">
        <v>24</v>
      </c>
      <c r="D3496" s="4" t="s">
        <v>15</v>
      </c>
      <c r="E3496" s="4" t="s">
        <v>22</v>
      </c>
      <c r="F3496" s="4" t="s">
        <v>19</v>
      </c>
      <c r="G3496" s="6">
        <v>17</v>
      </c>
      <c r="H3496" s="7">
        <v>201.88</v>
      </c>
      <c r="I3496" s="8">
        <v>0.01</v>
      </c>
      <c r="J3496" s="7">
        <v>3797.62</v>
      </c>
      <c r="K3496" s="7">
        <v>150.4</v>
      </c>
      <c r="L3496" s="7">
        <v>2556.8000000000002</v>
      </c>
      <c r="M3496" s="7">
        <v>209.79</v>
      </c>
    </row>
    <row r="3497" spans="2:13" x14ac:dyDescent="0.3">
      <c r="B3497" s="5">
        <v>45658</v>
      </c>
      <c r="C3497" s="4" t="s">
        <v>25</v>
      </c>
      <c r="D3497" s="4" t="s">
        <v>15</v>
      </c>
      <c r="E3497" s="4" t="s">
        <v>16</v>
      </c>
      <c r="F3497" s="4" t="s">
        <v>17</v>
      </c>
      <c r="G3497" s="6">
        <v>126</v>
      </c>
      <c r="H3497" s="7">
        <v>352.26</v>
      </c>
      <c r="I3497" s="8">
        <v>0</v>
      </c>
      <c r="J3497" s="7">
        <v>44295.99</v>
      </c>
      <c r="K3497" s="7">
        <v>264.72000000000003</v>
      </c>
      <c r="L3497" s="7">
        <v>33354.720000000001</v>
      </c>
      <c r="M3497" s="7">
        <v>202.34</v>
      </c>
    </row>
    <row r="3498" spans="2:13" x14ac:dyDescent="0.3">
      <c r="B3498" s="5">
        <v>45658</v>
      </c>
      <c r="C3498" s="4" t="s">
        <v>25</v>
      </c>
      <c r="D3498" s="4" t="s">
        <v>15</v>
      </c>
      <c r="E3498" s="4" t="s">
        <v>16</v>
      </c>
      <c r="F3498" s="4" t="s">
        <v>18</v>
      </c>
      <c r="G3498" s="6">
        <v>49</v>
      </c>
      <c r="H3498" s="7">
        <v>352.26</v>
      </c>
      <c r="I3498" s="8">
        <v>0</v>
      </c>
      <c r="J3498" s="7">
        <v>17260.46</v>
      </c>
      <c r="K3498" s="7">
        <v>264.45999999999998</v>
      </c>
      <c r="L3498" s="7">
        <v>12958.54</v>
      </c>
      <c r="M3498" s="7">
        <v>170.61</v>
      </c>
    </row>
    <row r="3499" spans="2:13" x14ac:dyDescent="0.3">
      <c r="B3499" s="5">
        <v>45658</v>
      </c>
      <c r="C3499" s="4" t="s">
        <v>25</v>
      </c>
      <c r="D3499" s="4" t="s">
        <v>15</v>
      </c>
      <c r="E3499" s="4" t="s">
        <v>16</v>
      </c>
      <c r="F3499" s="4" t="s">
        <v>19</v>
      </c>
      <c r="G3499" s="6">
        <v>48</v>
      </c>
      <c r="H3499" s="7">
        <v>352.26</v>
      </c>
      <c r="I3499" s="8">
        <v>0.01</v>
      </c>
      <c r="J3499" s="7">
        <v>16621.75</v>
      </c>
      <c r="K3499" s="7">
        <v>263.93</v>
      </c>
      <c r="L3499" s="7">
        <v>12668.64</v>
      </c>
      <c r="M3499" s="7">
        <v>192.85</v>
      </c>
    </row>
    <row r="3500" spans="2:13" x14ac:dyDescent="0.3">
      <c r="B3500" s="5">
        <v>45658</v>
      </c>
      <c r="C3500" s="4" t="s">
        <v>25</v>
      </c>
      <c r="D3500" s="4" t="s">
        <v>15</v>
      </c>
      <c r="E3500" s="4" t="s">
        <v>20</v>
      </c>
      <c r="F3500" s="4" t="s">
        <v>17</v>
      </c>
      <c r="G3500" s="6">
        <v>87</v>
      </c>
      <c r="H3500" s="7">
        <v>352.26</v>
      </c>
      <c r="I3500" s="8">
        <v>0.02</v>
      </c>
      <c r="J3500" s="7">
        <v>26508.93</v>
      </c>
      <c r="K3500" s="7">
        <v>263.39999999999998</v>
      </c>
      <c r="L3500" s="7">
        <v>22915.8</v>
      </c>
      <c r="M3500" s="7">
        <v>145.96</v>
      </c>
    </row>
    <row r="3501" spans="2:13" x14ac:dyDescent="0.3">
      <c r="B3501" s="5">
        <v>45658</v>
      </c>
      <c r="C3501" s="4" t="s">
        <v>25</v>
      </c>
      <c r="D3501" s="4" t="s">
        <v>15</v>
      </c>
      <c r="E3501" s="4" t="s">
        <v>20</v>
      </c>
      <c r="F3501" s="4" t="s">
        <v>18</v>
      </c>
      <c r="G3501" s="6">
        <v>32</v>
      </c>
      <c r="H3501" s="7">
        <v>352.26</v>
      </c>
      <c r="I3501" s="8">
        <v>0</v>
      </c>
      <c r="J3501" s="7">
        <v>9889.9</v>
      </c>
      <c r="K3501" s="7">
        <v>263.67</v>
      </c>
      <c r="L3501" s="7">
        <v>8437.44</v>
      </c>
      <c r="M3501" s="7">
        <v>113.42</v>
      </c>
    </row>
    <row r="3502" spans="2:13" x14ac:dyDescent="0.3">
      <c r="B3502" s="5">
        <v>45658</v>
      </c>
      <c r="C3502" s="4" t="s">
        <v>25</v>
      </c>
      <c r="D3502" s="4" t="s">
        <v>15</v>
      </c>
      <c r="E3502" s="4" t="s">
        <v>20</v>
      </c>
      <c r="F3502" s="4" t="s">
        <v>19</v>
      </c>
      <c r="G3502" s="6">
        <v>32</v>
      </c>
      <c r="H3502" s="7">
        <v>352.26</v>
      </c>
      <c r="I3502" s="8">
        <v>0</v>
      </c>
      <c r="J3502" s="7">
        <v>9899.7999999999993</v>
      </c>
      <c r="K3502" s="7">
        <v>264.72000000000003</v>
      </c>
      <c r="L3502" s="7">
        <v>8471.0400000000009</v>
      </c>
      <c r="M3502" s="7">
        <v>129.59</v>
      </c>
    </row>
    <row r="3503" spans="2:13" x14ac:dyDescent="0.3">
      <c r="B3503" s="5">
        <v>45658</v>
      </c>
      <c r="C3503" s="4" t="s">
        <v>25</v>
      </c>
      <c r="D3503" s="4" t="s">
        <v>15</v>
      </c>
      <c r="E3503" s="4" t="s">
        <v>21</v>
      </c>
      <c r="F3503" s="4" t="s">
        <v>17</v>
      </c>
      <c r="G3503" s="6">
        <v>55</v>
      </c>
      <c r="H3503" s="7">
        <v>352.26</v>
      </c>
      <c r="I3503" s="8">
        <v>0</v>
      </c>
      <c r="J3503" s="7">
        <v>18460.8</v>
      </c>
      <c r="K3503" s="7">
        <v>264.72000000000003</v>
      </c>
      <c r="L3503" s="7">
        <v>14559.6</v>
      </c>
      <c r="M3503" s="7">
        <v>90.57</v>
      </c>
    </row>
    <row r="3504" spans="2:13" x14ac:dyDescent="0.3">
      <c r="B3504" s="5">
        <v>45658</v>
      </c>
      <c r="C3504" s="4" t="s">
        <v>25</v>
      </c>
      <c r="D3504" s="4" t="s">
        <v>15</v>
      </c>
      <c r="E3504" s="4" t="s">
        <v>21</v>
      </c>
      <c r="F3504" s="4" t="s">
        <v>18</v>
      </c>
      <c r="G3504" s="6">
        <v>20</v>
      </c>
      <c r="H3504" s="7">
        <v>352.26</v>
      </c>
      <c r="I3504" s="8">
        <v>0</v>
      </c>
      <c r="J3504" s="7">
        <v>6646.17</v>
      </c>
      <c r="K3504" s="7">
        <v>263.39999999999998</v>
      </c>
      <c r="L3504" s="7">
        <v>5268</v>
      </c>
      <c r="M3504" s="7">
        <v>70.400000000000006</v>
      </c>
    </row>
    <row r="3505" spans="2:13" x14ac:dyDescent="0.3">
      <c r="B3505" s="5">
        <v>45658</v>
      </c>
      <c r="C3505" s="4" t="s">
        <v>25</v>
      </c>
      <c r="D3505" s="4" t="s">
        <v>15</v>
      </c>
      <c r="E3505" s="4" t="s">
        <v>21</v>
      </c>
      <c r="F3505" s="4" t="s">
        <v>19</v>
      </c>
      <c r="G3505" s="6">
        <v>18</v>
      </c>
      <c r="H3505" s="7">
        <v>352.26</v>
      </c>
      <c r="I3505" s="8">
        <v>0.01</v>
      </c>
      <c r="J3505" s="7">
        <v>5915.49</v>
      </c>
      <c r="K3505" s="7">
        <v>264.72000000000003</v>
      </c>
      <c r="L3505" s="7">
        <v>4764.96</v>
      </c>
      <c r="M3505" s="7">
        <v>71.319999999999993</v>
      </c>
    </row>
    <row r="3506" spans="2:13" x14ac:dyDescent="0.3">
      <c r="B3506" s="5">
        <v>45658</v>
      </c>
      <c r="C3506" s="4" t="s">
        <v>25</v>
      </c>
      <c r="D3506" s="4" t="s">
        <v>15</v>
      </c>
      <c r="E3506" s="4" t="s">
        <v>22</v>
      </c>
      <c r="F3506" s="4" t="s">
        <v>17</v>
      </c>
      <c r="G3506" s="6">
        <v>24</v>
      </c>
      <c r="H3506" s="7">
        <v>352.26</v>
      </c>
      <c r="I3506" s="8">
        <v>0.01</v>
      </c>
      <c r="J3506" s="7">
        <v>9449.58</v>
      </c>
      <c r="K3506" s="7">
        <v>263.67</v>
      </c>
      <c r="L3506" s="7">
        <v>6328.08</v>
      </c>
      <c r="M3506" s="7">
        <v>239.76</v>
      </c>
    </row>
    <row r="3507" spans="2:13" x14ac:dyDescent="0.3">
      <c r="B3507" s="5">
        <v>45658</v>
      </c>
      <c r="C3507" s="4" t="s">
        <v>25</v>
      </c>
      <c r="D3507" s="4" t="s">
        <v>15</v>
      </c>
      <c r="E3507" s="4" t="s">
        <v>22</v>
      </c>
      <c r="F3507" s="4" t="s">
        <v>18</v>
      </c>
      <c r="G3507" s="6">
        <v>9</v>
      </c>
      <c r="H3507" s="7">
        <v>352.26</v>
      </c>
      <c r="I3507" s="8">
        <v>0.01</v>
      </c>
      <c r="J3507" s="7">
        <v>3533.03</v>
      </c>
      <c r="K3507" s="7">
        <v>264.72000000000003</v>
      </c>
      <c r="L3507" s="7">
        <v>2382.48</v>
      </c>
      <c r="M3507" s="7">
        <v>107.39</v>
      </c>
    </row>
    <row r="3508" spans="2:13" x14ac:dyDescent="0.3">
      <c r="B3508" s="5">
        <v>45658</v>
      </c>
      <c r="C3508" s="4" t="s">
        <v>25</v>
      </c>
      <c r="D3508" s="4" t="s">
        <v>15</v>
      </c>
      <c r="E3508" s="4" t="s">
        <v>22</v>
      </c>
      <c r="F3508" s="4" t="s">
        <v>19</v>
      </c>
      <c r="G3508" s="6">
        <v>8</v>
      </c>
      <c r="H3508" s="7">
        <v>352.26</v>
      </c>
      <c r="I3508" s="8">
        <v>0.01</v>
      </c>
      <c r="J3508" s="7">
        <v>3112.01</v>
      </c>
      <c r="K3508" s="7">
        <v>264.99</v>
      </c>
      <c r="L3508" s="7">
        <v>2119.92</v>
      </c>
      <c r="M3508" s="7">
        <v>99.03</v>
      </c>
    </row>
    <row r="3509" spans="2:13" x14ac:dyDescent="0.3">
      <c r="B3509" s="5">
        <v>45658</v>
      </c>
      <c r="C3509" s="4" t="s">
        <v>26</v>
      </c>
      <c r="D3509" s="4" t="s">
        <v>27</v>
      </c>
      <c r="E3509" s="4" t="s">
        <v>16</v>
      </c>
      <c r="F3509" s="4" t="s">
        <v>17</v>
      </c>
      <c r="G3509" s="6">
        <v>383</v>
      </c>
      <c r="H3509" s="7">
        <v>135.96</v>
      </c>
      <c r="I3509" s="8">
        <v>0.01</v>
      </c>
      <c r="J3509" s="7">
        <v>51501.13</v>
      </c>
      <c r="K3509" s="7">
        <v>94.98</v>
      </c>
      <c r="L3509" s="7">
        <v>36377.339999999997</v>
      </c>
      <c r="M3509" s="7">
        <v>607.54999999999995</v>
      </c>
    </row>
    <row r="3510" spans="2:13" x14ac:dyDescent="0.3">
      <c r="B3510" s="5">
        <v>45658</v>
      </c>
      <c r="C3510" s="4" t="s">
        <v>26</v>
      </c>
      <c r="D3510" s="4" t="s">
        <v>27</v>
      </c>
      <c r="E3510" s="4" t="s">
        <v>16</v>
      </c>
      <c r="F3510" s="4" t="s">
        <v>18</v>
      </c>
      <c r="G3510" s="6">
        <v>136</v>
      </c>
      <c r="H3510" s="7">
        <v>135.96</v>
      </c>
      <c r="I3510" s="8">
        <v>0.01</v>
      </c>
      <c r="J3510" s="7">
        <v>18213.68</v>
      </c>
      <c r="K3510" s="7">
        <v>95.17</v>
      </c>
      <c r="L3510" s="7">
        <v>12943.12</v>
      </c>
      <c r="M3510" s="7">
        <v>478.72</v>
      </c>
    </row>
    <row r="3511" spans="2:13" x14ac:dyDescent="0.3">
      <c r="B3511" s="5">
        <v>45658</v>
      </c>
      <c r="C3511" s="4" t="s">
        <v>26</v>
      </c>
      <c r="D3511" s="4" t="s">
        <v>27</v>
      </c>
      <c r="E3511" s="4" t="s">
        <v>16</v>
      </c>
      <c r="F3511" s="4" t="s">
        <v>19</v>
      </c>
      <c r="G3511" s="6">
        <v>138</v>
      </c>
      <c r="H3511" s="7">
        <v>135.96</v>
      </c>
      <c r="I3511" s="8">
        <v>0</v>
      </c>
      <c r="J3511" s="7">
        <v>18668.78</v>
      </c>
      <c r="K3511" s="7">
        <v>94.89</v>
      </c>
      <c r="L3511" s="7">
        <v>13094.82</v>
      </c>
      <c r="M3511" s="7">
        <v>549.51</v>
      </c>
    </row>
    <row r="3512" spans="2:13" x14ac:dyDescent="0.3">
      <c r="B3512" s="5">
        <v>45658</v>
      </c>
      <c r="C3512" s="4" t="s">
        <v>26</v>
      </c>
      <c r="D3512" s="4" t="s">
        <v>27</v>
      </c>
      <c r="E3512" s="4" t="s">
        <v>20</v>
      </c>
      <c r="F3512" s="4" t="s">
        <v>17</v>
      </c>
      <c r="G3512" s="6">
        <v>268</v>
      </c>
      <c r="H3512" s="7">
        <v>135.96</v>
      </c>
      <c r="I3512" s="8">
        <v>0.04</v>
      </c>
      <c r="J3512" s="7">
        <v>30878.41</v>
      </c>
      <c r="K3512" s="7">
        <v>95.36</v>
      </c>
      <c r="L3512" s="7">
        <v>25556.48</v>
      </c>
      <c r="M3512" s="7">
        <v>447.87</v>
      </c>
    </row>
    <row r="3513" spans="2:13" x14ac:dyDescent="0.3">
      <c r="B3513" s="5">
        <v>45658</v>
      </c>
      <c r="C3513" s="4" t="s">
        <v>26</v>
      </c>
      <c r="D3513" s="4" t="s">
        <v>27</v>
      </c>
      <c r="E3513" s="4" t="s">
        <v>20</v>
      </c>
      <c r="F3513" s="4" t="s">
        <v>18</v>
      </c>
      <c r="G3513" s="6">
        <v>92</v>
      </c>
      <c r="H3513" s="7">
        <v>135.96</v>
      </c>
      <c r="I3513" s="8">
        <v>0.01</v>
      </c>
      <c r="J3513" s="7">
        <v>10896.82</v>
      </c>
      <c r="K3513" s="7">
        <v>95.08</v>
      </c>
      <c r="L3513" s="7">
        <v>8747.36</v>
      </c>
      <c r="M3513" s="7">
        <v>311.72000000000003</v>
      </c>
    </row>
    <row r="3514" spans="2:13" x14ac:dyDescent="0.3">
      <c r="B3514" s="5">
        <v>45658</v>
      </c>
      <c r="C3514" s="4" t="s">
        <v>26</v>
      </c>
      <c r="D3514" s="4" t="s">
        <v>27</v>
      </c>
      <c r="E3514" s="4" t="s">
        <v>20</v>
      </c>
      <c r="F3514" s="4" t="s">
        <v>19</v>
      </c>
      <c r="G3514" s="6">
        <v>91</v>
      </c>
      <c r="H3514" s="7">
        <v>135.96</v>
      </c>
      <c r="I3514" s="8">
        <v>0.03</v>
      </c>
      <c r="J3514" s="7">
        <v>10582.51</v>
      </c>
      <c r="K3514" s="7">
        <v>95.27</v>
      </c>
      <c r="L3514" s="7">
        <v>8669.57</v>
      </c>
      <c r="M3514" s="7">
        <v>364.17</v>
      </c>
    </row>
    <row r="3515" spans="2:13" x14ac:dyDescent="0.3">
      <c r="B3515" s="5">
        <v>45658</v>
      </c>
      <c r="C3515" s="4" t="s">
        <v>26</v>
      </c>
      <c r="D3515" s="4" t="s">
        <v>27</v>
      </c>
      <c r="E3515" s="4" t="s">
        <v>21</v>
      </c>
      <c r="F3515" s="4" t="s">
        <v>17</v>
      </c>
      <c r="G3515" s="6">
        <v>147</v>
      </c>
      <c r="H3515" s="7">
        <v>135.96</v>
      </c>
      <c r="I3515" s="8">
        <v>0.01</v>
      </c>
      <c r="J3515" s="7">
        <v>18835.2</v>
      </c>
      <c r="K3515" s="7">
        <v>94.98</v>
      </c>
      <c r="L3515" s="7">
        <v>13962.06</v>
      </c>
      <c r="M3515" s="7">
        <v>241.1</v>
      </c>
    </row>
    <row r="3516" spans="2:13" x14ac:dyDescent="0.3">
      <c r="B3516" s="5">
        <v>45658</v>
      </c>
      <c r="C3516" s="4" t="s">
        <v>26</v>
      </c>
      <c r="D3516" s="4" t="s">
        <v>27</v>
      </c>
      <c r="E3516" s="4" t="s">
        <v>21</v>
      </c>
      <c r="F3516" s="4" t="s">
        <v>18</v>
      </c>
      <c r="G3516" s="6">
        <v>58</v>
      </c>
      <c r="H3516" s="7">
        <v>135.96</v>
      </c>
      <c r="I3516" s="8">
        <v>0.01</v>
      </c>
      <c r="J3516" s="7">
        <v>7349.51</v>
      </c>
      <c r="K3516" s="7">
        <v>95.46</v>
      </c>
      <c r="L3516" s="7">
        <v>5536.68</v>
      </c>
      <c r="M3516" s="7">
        <v>199.33</v>
      </c>
    </row>
    <row r="3517" spans="2:13" x14ac:dyDescent="0.3">
      <c r="B3517" s="5">
        <v>45658</v>
      </c>
      <c r="C3517" s="4" t="s">
        <v>26</v>
      </c>
      <c r="D3517" s="4" t="s">
        <v>27</v>
      </c>
      <c r="E3517" s="4" t="s">
        <v>21</v>
      </c>
      <c r="F3517" s="4" t="s">
        <v>19</v>
      </c>
      <c r="G3517" s="6">
        <v>57</v>
      </c>
      <c r="H3517" s="7">
        <v>135.96</v>
      </c>
      <c r="I3517" s="8">
        <v>0</v>
      </c>
      <c r="J3517" s="7">
        <v>7347.51</v>
      </c>
      <c r="K3517" s="7">
        <v>95.17</v>
      </c>
      <c r="L3517" s="7">
        <v>5424.69</v>
      </c>
      <c r="M3517" s="7">
        <v>226.29</v>
      </c>
    </row>
    <row r="3518" spans="2:13" x14ac:dyDescent="0.3">
      <c r="B3518" s="5">
        <v>45658</v>
      </c>
      <c r="C3518" s="4" t="s">
        <v>26</v>
      </c>
      <c r="D3518" s="4" t="s">
        <v>27</v>
      </c>
      <c r="E3518" s="4" t="s">
        <v>22</v>
      </c>
      <c r="F3518" s="4" t="s">
        <v>17</v>
      </c>
      <c r="G3518" s="6">
        <v>69</v>
      </c>
      <c r="H3518" s="7">
        <v>135.96</v>
      </c>
      <c r="I3518" s="8">
        <v>0.01</v>
      </c>
      <c r="J3518" s="7">
        <v>10370.709999999999</v>
      </c>
      <c r="K3518" s="7">
        <v>95.46</v>
      </c>
      <c r="L3518" s="7">
        <v>6586.74</v>
      </c>
      <c r="M3518" s="7">
        <v>680.93</v>
      </c>
    </row>
    <row r="3519" spans="2:13" x14ac:dyDescent="0.3">
      <c r="B3519" s="5">
        <v>45658</v>
      </c>
      <c r="C3519" s="4" t="s">
        <v>26</v>
      </c>
      <c r="D3519" s="4" t="s">
        <v>27</v>
      </c>
      <c r="E3519" s="4" t="s">
        <v>22</v>
      </c>
      <c r="F3519" s="4" t="s">
        <v>18</v>
      </c>
      <c r="G3519" s="6">
        <v>25</v>
      </c>
      <c r="H3519" s="7">
        <v>135.96</v>
      </c>
      <c r="I3519" s="8">
        <v>0.01</v>
      </c>
      <c r="J3519" s="7">
        <v>3746.12</v>
      </c>
      <c r="K3519" s="7">
        <v>95.17</v>
      </c>
      <c r="L3519" s="7">
        <v>2379.25</v>
      </c>
      <c r="M3519" s="7">
        <v>298.3</v>
      </c>
    </row>
    <row r="3520" spans="2:13" x14ac:dyDescent="0.3">
      <c r="B3520" s="5">
        <v>45658</v>
      </c>
      <c r="C3520" s="4" t="s">
        <v>26</v>
      </c>
      <c r="D3520" s="4" t="s">
        <v>27</v>
      </c>
      <c r="E3520" s="4" t="s">
        <v>22</v>
      </c>
      <c r="F3520" s="4" t="s">
        <v>19</v>
      </c>
      <c r="G3520" s="6">
        <v>25</v>
      </c>
      <c r="H3520" s="7">
        <v>135.96</v>
      </c>
      <c r="I3520" s="8">
        <v>0</v>
      </c>
      <c r="J3520" s="7">
        <v>3822.11</v>
      </c>
      <c r="K3520" s="7">
        <v>95.27</v>
      </c>
      <c r="L3520" s="7">
        <v>2381.75</v>
      </c>
      <c r="M3520" s="7">
        <v>306.02</v>
      </c>
    </row>
    <row r="3521" spans="2:13" x14ac:dyDescent="0.3">
      <c r="B3521" s="5">
        <v>45658</v>
      </c>
      <c r="C3521" s="4" t="s">
        <v>28</v>
      </c>
      <c r="D3521" s="4" t="s">
        <v>27</v>
      </c>
      <c r="E3521" s="4" t="s">
        <v>16</v>
      </c>
      <c r="F3521" s="4" t="s">
        <v>17</v>
      </c>
      <c r="G3521" s="6">
        <v>268</v>
      </c>
      <c r="H3521" s="7">
        <v>107.12</v>
      </c>
      <c r="I3521" s="8">
        <v>0.01</v>
      </c>
      <c r="J3521" s="7">
        <v>28362.86</v>
      </c>
      <c r="K3521" s="7">
        <v>73.84</v>
      </c>
      <c r="L3521" s="7">
        <v>19789.12</v>
      </c>
      <c r="M3521" s="7">
        <v>435.19</v>
      </c>
    </row>
    <row r="3522" spans="2:13" x14ac:dyDescent="0.3">
      <c r="B3522" s="5">
        <v>45658</v>
      </c>
      <c r="C3522" s="4" t="s">
        <v>28</v>
      </c>
      <c r="D3522" s="4" t="s">
        <v>27</v>
      </c>
      <c r="E3522" s="4" t="s">
        <v>16</v>
      </c>
      <c r="F3522" s="4" t="s">
        <v>18</v>
      </c>
      <c r="G3522" s="6">
        <v>100</v>
      </c>
      <c r="H3522" s="7">
        <v>107.12</v>
      </c>
      <c r="I3522" s="8">
        <v>0</v>
      </c>
      <c r="J3522" s="7">
        <v>10679.86</v>
      </c>
      <c r="K3522" s="7">
        <v>73.69</v>
      </c>
      <c r="L3522" s="7">
        <v>7369</v>
      </c>
      <c r="M3522" s="7">
        <v>355.82</v>
      </c>
    </row>
    <row r="3523" spans="2:13" x14ac:dyDescent="0.3">
      <c r="B3523" s="5">
        <v>45658</v>
      </c>
      <c r="C3523" s="4" t="s">
        <v>28</v>
      </c>
      <c r="D3523" s="4" t="s">
        <v>27</v>
      </c>
      <c r="E3523" s="4" t="s">
        <v>16</v>
      </c>
      <c r="F3523" s="4" t="s">
        <v>19</v>
      </c>
      <c r="G3523" s="6">
        <v>96</v>
      </c>
      <c r="H3523" s="7">
        <v>107.12</v>
      </c>
      <c r="I3523" s="8">
        <v>0.01</v>
      </c>
      <c r="J3523" s="7">
        <v>10180.280000000001</v>
      </c>
      <c r="K3523" s="7">
        <v>73.989999999999995</v>
      </c>
      <c r="L3523" s="7">
        <v>7103.04</v>
      </c>
      <c r="M3523" s="7">
        <v>378.45</v>
      </c>
    </row>
    <row r="3524" spans="2:13" x14ac:dyDescent="0.3">
      <c r="B3524" s="5">
        <v>45658</v>
      </c>
      <c r="C3524" s="4" t="s">
        <v>28</v>
      </c>
      <c r="D3524" s="4" t="s">
        <v>27</v>
      </c>
      <c r="E3524" s="4" t="s">
        <v>20</v>
      </c>
      <c r="F3524" s="4" t="s">
        <v>17</v>
      </c>
      <c r="G3524" s="6">
        <v>174</v>
      </c>
      <c r="H3524" s="7">
        <v>107.12</v>
      </c>
      <c r="I3524" s="8">
        <v>0.02</v>
      </c>
      <c r="J3524" s="7">
        <v>15992.55</v>
      </c>
      <c r="K3524" s="7">
        <v>74.13</v>
      </c>
      <c r="L3524" s="7">
        <v>12898.62</v>
      </c>
      <c r="M3524" s="7">
        <v>290.22000000000003</v>
      </c>
    </row>
    <row r="3525" spans="2:13" x14ac:dyDescent="0.3">
      <c r="B3525" s="5">
        <v>45658</v>
      </c>
      <c r="C3525" s="4" t="s">
        <v>28</v>
      </c>
      <c r="D3525" s="4" t="s">
        <v>27</v>
      </c>
      <c r="E3525" s="4" t="s">
        <v>20</v>
      </c>
      <c r="F3525" s="4" t="s">
        <v>18</v>
      </c>
      <c r="G3525" s="6">
        <v>66</v>
      </c>
      <c r="H3525" s="7">
        <v>107.12</v>
      </c>
      <c r="I3525" s="8">
        <v>0</v>
      </c>
      <c r="J3525" s="7">
        <v>6184.26</v>
      </c>
      <c r="K3525" s="7">
        <v>73.69</v>
      </c>
      <c r="L3525" s="7">
        <v>4863.54</v>
      </c>
      <c r="M3525" s="7">
        <v>223.17</v>
      </c>
    </row>
    <row r="3526" spans="2:13" x14ac:dyDescent="0.3">
      <c r="B3526" s="5">
        <v>45658</v>
      </c>
      <c r="C3526" s="4" t="s">
        <v>28</v>
      </c>
      <c r="D3526" s="4" t="s">
        <v>27</v>
      </c>
      <c r="E3526" s="4" t="s">
        <v>20</v>
      </c>
      <c r="F3526" s="4" t="s">
        <v>19</v>
      </c>
      <c r="G3526" s="6">
        <v>68</v>
      </c>
      <c r="H3526" s="7">
        <v>107.12</v>
      </c>
      <c r="I3526" s="8">
        <v>0</v>
      </c>
      <c r="J3526" s="7">
        <v>6416.39</v>
      </c>
      <c r="K3526" s="7">
        <v>74.06</v>
      </c>
      <c r="L3526" s="7">
        <v>5036.08</v>
      </c>
      <c r="M3526" s="7">
        <v>273.20999999999998</v>
      </c>
    </row>
    <row r="3527" spans="2:13" x14ac:dyDescent="0.3">
      <c r="B3527" s="5">
        <v>45658</v>
      </c>
      <c r="C3527" s="4" t="s">
        <v>28</v>
      </c>
      <c r="D3527" s="4" t="s">
        <v>27</v>
      </c>
      <c r="E3527" s="4" t="s">
        <v>21</v>
      </c>
      <c r="F3527" s="4" t="s">
        <v>17</v>
      </c>
      <c r="G3527" s="6">
        <v>113</v>
      </c>
      <c r="H3527" s="7">
        <v>107.12</v>
      </c>
      <c r="I3527" s="8">
        <v>0.01</v>
      </c>
      <c r="J3527" s="7">
        <v>11441.84</v>
      </c>
      <c r="K3527" s="7">
        <v>73.989999999999995</v>
      </c>
      <c r="L3527" s="7">
        <v>8360.8700000000008</v>
      </c>
      <c r="M3527" s="7">
        <v>179.25</v>
      </c>
    </row>
    <row r="3528" spans="2:13" x14ac:dyDescent="0.3">
      <c r="B3528" s="5">
        <v>45658</v>
      </c>
      <c r="C3528" s="4" t="s">
        <v>28</v>
      </c>
      <c r="D3528" s="4" t="s">
        <v>27</v>
      </c>
      <c r="E3528" s="4" t="s">
        <v>21</v>
      </c>
      <c r="F3528" s="4" t="s">
        <v>18</v>
      </c>
      <c r="G3528" s="6">
        <v>40</v>
      </c>
      <c r="H3528" s="7">
        <v>107.12</v>
      </c>
      <c r="I3528" s="8">
        <v>0.01</v>
      </c>
      <c r="J3528" s="7">
        <v>4025.73</v>
      </c>
      <c r="K3528" s="7">
        <v>73.84</v>
      </c>
      <c r="L3528" s="7">
        <v>2953.6</v>
      </c>
      <c r="M3528" s="7">
        <v>141.49</v>
      </c>
    </row>
    <row r="3529" spans="2:13" x14ac:dyDescent="0.3">
      <c r="B3529" s="5">
        <v>45658</v>
      </c>
      <c r="C3529" s="4" t="s">
        <v>28</v>
      </c>
      <c r="D3529" s="4" t="s">
        <v>27</v>
      </c>
      <c r="E3529" s="4" t="s">
        <v>21</v>
      </c>
      <c r="F3529" s="4" t="s">
        <v>19</v>
      </c>
      <c r="G3529" s="6">
        <v>40</v>
      </c>
      <c r="H3529" s="7">
        <v>107.12</v>
      </c>
      <c r="I3529" s="8">
        <v>0.01</v>
      </c>
      <c r="J3529" s="7">
        <v>4021.71</v>
      </c>
      <c r="K3529" s="7">
        <v>73.760000000000005</v>
      </c>
      <c r="L3529" s="7">
        <v>2950.4</v>
      </c>
      <c r="M3529" s="7">
        <v>154.82</v>
      </c>
    </row>
    <row r="3530" spans="2:13" x14ac:dyDescent="0.3">
      <c r="B3530" s="5">
        <v>45658</v>
      </c>
      <c r="C3530" s="4" t="s">
        <v>28</v>
      </c>
      <c r="D3530" s="4" t="s">
        <v>27</v>
      </c>
      <c r="E3530" s="4" t="s">
        <v>22</v>
      </c>
      <c r="F3530" s="4" t="s">
        <v>17</v>
      </c>
      <c r="G3530" s="6">
        <v>50</v>
      </c>
      <c r="H3530" s="7">
        <v>107.12</v>
      </c>
      <c r="I3530" s="8">
        <v>0.01</v>
      </c>
      <c r="J3530" s="7">
        <v>5938.88</v>
      </c>
      <c r="K3530" s="7">
        <v>73.91</v>
      </c>
      <c r="L3530" s="7">
        <v>3695.5</v>
      </c>
      <c r="M3530" s="7">
        <v>511.16</v>
      </c>
    </row>
    <row r="3531" spans="2:13" x14ac:dyDescent="0.3">
      <c r="B3531" s="5">
        <v>45658</v>
      </c>
      <c r="C3531" s="4" t="s">
        <v>28</v>
      </c>
      <c r="D3531" s="4" t="s">
        <v>27</v>
      </c>
      <c r="E3531" s="4" t="s">
        <v>22</v>
      </c>
      <c r="F3531" s="4" t="s">
        <v>18</v>
      </c>
      <c r="G3531" s="6">
        <v>18</v>
      </c>
      <c r="H3531" s="7">
        <v>107.12</v>
      </c>
      <c r="I3531" s="8">
        <v>0.01</v>
      </c>
      <c r="J3531" s="7">
        <v>2140.08</v>
      </c>
      <c r="K3531" s="7">
        <v>74.13</v>
      </c>
      <c r="L3531" s="7">
        <v>1334.34</v>
      </c>
      <c r="M3531" s="7">
        <v>219.09</v>
      </c>
    </row>
    <row r="3532" spans="2:13" x14ac:dyDescent="0.3">
      <c r="B3532" s="5">
        <v>45658</v>
      </c>
      <c r="C3532" s="4" t="s">
        <v>28</v>
      </c>
      <c r="D3532" s="4" t="s">
        <v>27</v>
      </c>
      <c r="E3532" s="4" t="s">
        <v>22</v>
      </c>
      <c r="F3532" s="4" t="s">
        <v>19</v>
      </c>
      <c r="G3532" s="6">
        <v>18</v>
      </c>
      <c r="H3532" s="7">
        <v>107.12</v>
      </c>
      <c r="I3532" s="8">
        <v>0.01</v>
      </c>
      <c r="J3532" s="7">
        <v>2150.88</v>
      </c>
      <c r="K3532" s="7">
        <v>74.06</v>
      </c>
      <c r="L3532" s="7">
        <v>1333.08</v>
      </c>
      <c r="M3532" s="7">
        <v>222.36</v>
      </c>
    </row>
    <row r="3533" spans="2:13" x14ac:dyDescent="0.3">
      <c r="B3533" s="5">
        <v>45658</v>
      </c>
      <c r="C3533" s="4" t="s">
        <v>29</v>
      </c>
      <c r="D3533" s="4" t="s">
        <v>27</v>
      </c>
      <c r="E3533" s="4" t="s">
        <v>16</v>
      </c>
      <c r="F3533" s="4" t="s">
        <v>17</v>
      </c>
      <c r="G3533" s="6">
        <v>244</v>
      </c>
      <c r="H3533" s="7">
        <v>150.38</v>
      </c>
      <c r="I3533" s="8">
        <v>0.01</v>
      </c>
      <c r="J3533" s="7">
        <v>36434.769999999997</v>
      </c>
      <c r="K3533" s="7">
        <v>106.02</v>
      </c>
      <c r="L3533" s="7">
        <v>25868.880000000001</v>
      </c>
      <c r="M3533" s="7">
        <v>399.8</v>
      </c>
    </row>
    <row r="3534" spans="2:13" x14ac:dyDescent="0.3">
      <c r="B3534" s="5">
        <v>45658</v>
      </c>
      <c r="C3534" s="4" t="s">
        <v>29</v>
      </c>
      <c r="D3534" s="4" t="s">
        <v>27</v>
      </c>
      <c r="E3534" s="4" t="s">
        <v>16</v>
      </c>
      <c r="F3534" s="4" t="s">
        <v>18</v>
      </c>
      <c r="G3534" s="6">
        <v>87</v>
      </c>
      <c r="H3534" s="7">
        <v>150.38</v>
      </c>
      <c r="I3534" s="8">
        <v>0.01</v>
      </c>
      <c r="J3534" s="7">
        <v>12991.37</v>
      </c>
      <c r="K3534" s="7">
        <v>106.02</v>
      </c>
      <c r="L3534" s="7">
        <v>9223.74</v>
      </c>
      <c r="M3534" s="7">
        <v>297.49</v>
      </c>
    </row>
    <row r="3535" spans="2:13" x14ac:dyDescent="0.3">
      <c r="B3535" s="5">
        <v>45658</v>
      </c>
      <c r="C3535" s="4" t="s">
        <v>29</v>
      </c>
      <c r="D3535" s="4" t="s">
        <v>27</v>
      </c>
      <c r="E3535" s="4" t="s">
        <v>16</v>
      </c>
      <c r="F3535" s="4" t="s">
        <v>19</v>
      </c>
      <c r="G3535" s="6">
        <v>86</v>
      </c>
      <c r="H3535" s="7">
        <v>150.38</v>
      </c>
      <c r="I3535" s="8">
        <v>0.01</v>
      </c>
      <c r="J3535" s="7">
        <v>12816.16</v>
      </c>
      <c r="K3535" s="7">
        <v>105.91</v>
      </c>
      <c r="L3535" s="7">
        <v>9108.26</v>
      </c>
      <c r="M3535" s="7">
        <v>335.27</v>
      </c>
    </row>
    <row r="3536" spans="2:13" x14ac:dyDescent="0.3">
      <c r="B3536" s="5">
        <v>45658</v>
      </c>
      <c r="C3536" s="4" t="s">
        <v>29</v>
      </c>
      <c r="D3536" s="4" t="s">
        <v>27</v>
      </c>
      <c r="E3536" s="4" t="s">
        <v>20</v>
      </c>
      <c r="F3536" s="4" t="s">
        <v>17</v>
      </c>
      <c r="G3536" s="6">
        <v>167</v>
      </c>
      <c r="H3536" s="7">
        <v>150.38</v>
      </c>
      <c r="I3536" s="8">
        <v>0.01</v>
      </c>
      <c r="J3536" s="7">
        <v>21790.98</v>
      </c>
      <c r="K3536" s="7">
        <v>106.23</v>
      </c>
      <c r="L3536" s="7">
        <v>17740.41</v>
      </c>
      <c r="M3536" s="7">
        <v>269.27</v>
      </c>
    </row>
    <row r="3537" spans="2:13" x14ac:dyDescent="0.3">
      <c r="B3537" s="5">
        <v>45658</v>
      </c>
      <c r="C3537" s="4" t="s">
        <v>29</v>
      </c>
      <c r="D3537" s="4" t="s">
        <v>27</v>
      </c>
      <c r="E3537" s="4" t="s">
        <v>20</v>
      </c>
      <c r="F3537" s="4" t="s">
        <v>18</v>
      </c>
      <c r="G3537" s="6">
        <v>57</v>
      </c>
      <c r="H3537" s="7">
        <v>150.38</v>
      </c>
      <c r="I3537" s="8">
        <v>0.04</v>
      </c>
      <c r="J3537" s="7">
        <v>7286.05</v>
      </c>
      <c r="K3537" s="7">
        <v>106.02</v>
      </c>
      <c r="L3537" s="7">
        <v>6043.14</v>
      </c>
      <c r="M3537" s="7">
        <v>192.14</v>
      </c>
    </row>
    <row r="3538" spans="2:13" x14ac:dyDescent="0.3">
      <c r="B3538" s="5">
        <v>45658</v>
      </c>
      <c r="C3538" s="4" t="s">
        <v>29</v>
      </c>
      <c r="D3538" s="4" t="s">
        <v>27</v>
      </c>
      <c r="E3538" s="4" t="s">
        <v>20</v>
      </c>
      <c r="F3538" s="4" t="s">
        <v>19</v>
      </c>
      <c r="G3538" s="6">
        <v>61</v>
      </c>
      <c r="H3538" s="7">
        <v>150.38</v>
      </c>
      <c r="I3538" s="8">
        <v>0.01</v>
      </c>
      <c r="J3538" s="7">
        <v>7983.8</v>
      </c>
      <c r="K3538" s="7">
        <v>105.91</v>
      </c>
      <c r="L3538" s="7">
        <v>6460.51</v>
      </c>
      <c r="M3538" s="7">
        <v>241.2</v>
      </c>
    </row>
    <row r="3539" spans="2:13" x14ac:dyDescent="0.3">
      <c r="B3539" s="5">
        <v>45658</v>
      </c>
      <c r="C3539" s="4" t="s">
        <v>29</v>
      </c>
      <c r="D3539" s="4" t="s">
        <v>27</v>
      </c>
      <c r="E3539" s="4" t="s">
        <v>21</v>
      </c>
      <c r="F3539" s="4" t="s">
        <v>17</v>
      </c>
      <c r="G3539" s="6">
        <v>97</v>
      </c>
      <c r="H3539" s="7">
        <v>150.38</v>
      </c>
      <c r="I3539" s="8">
        <v>0</v>
      </c>
      <c r="J3539" s="7">
        <v>13815.94</v>
      </c>
      <c r="K3539" s="7">
        <v>105.91</v>
      </c>
      <c r="L3539" s="7">
        <v>10273.27</v>
      </c>
      <c r="M3539" s="7">
        <v>155.44999999999999</v>
      </c>
    </row>
    <row r="3540" spans="2:13" x14ac:dyDescent="0.3">
      <c r="B3540" s="5">
        <v>45658</v>
      </c>
      <c r="C3540" s="4" t="s">
        <v>29</v>
      </c>
      <c r="D3540" s="4" t="s">
        <v>27</v>
      </c>
      <c r="E3540" s="4" t="s">
        <v>21</v>
      </c>
      <c r="F3540" s="4" t="s">
        <v>18</v>
      </c>
      <c r="G3540" s="6">
        <v>35</v>
      </c>
      <c r="H3540" s="7">
        <v>150.38</v>
      </c>
      <c r="I3540" s="8">
        <v>0</v>
      </c>
      <c r="J3540" s="7">
        <v>4975.16</v>
      </c>
      <c r="K3540" s="7">
        <v>106.34</v>
      </c>
      <c r="L3540" s="7">
        <v>3721.9</v>
      </c>
      <c r="M3540" s="7">
        <v>120.41</v>
      </c>
    </row>
    <row r="3541" spans="2:13" x14ac:dyDescent="0.3">
      <c r="B3541" s="5">
        <v>45658</v>
      </c>
      <c r="C3541" s="4" t="s">
        <v>29</v>
      </c>
      <c r="D3541" s="4" t="s">
        <v>27</v>
      </c>
      <c r="E3541" s="4" t="s">
        <v>21</v>
      </c>
      <c r="F3541" s="4" t="s">
        <v>19</v>
      </c>
      <c r="G3541" s="6">
        <v>36</v>
      </c>
      <c r="H3541" s="7">
        <v>150.38</v>
      </c>
      <c r="I3541" s="8">
        <v>0.01</v>
      </c>
      <c r="J3541" s="7">
        <v>5111.93</v>
      </c>
      <c r="K3541" s="7">
        <v>106.23</v>
      </c>
      <c r="L3541" s="7">
        <v>3824.28</v>
      </c>
      <c r="M3541" s="7">
        <v>145.21</v>
      </c>
    </row>
    <row r="3542" spans="2:13" x14ac:dyDescent="0.3">
      <c r="B3542" s="5">
        <v>45658</v>
      </c>
      <c r="C3542" s="4" t="s">
        <v>29</v>
      </c>
      <c r="D3542" s="4" t="s">
        <v>27</v>
      </c>
      <c r="E3542" s="4" t="s">
        <v>22</v>
      </c>
      <c r="F3542" s="4" t="s">
        <v>17</v>
      </c>
      <c r="G3542" s="6">
        <v>43</v>
      </c>
      <c r="H3542" s="7">
        <v>150.38</v>
      </c>
      <c r="I3542" s="8">
        <v>0</v>
      </c>
      <c r="J3542" s="7">
        <v>7220.57</v>
      </c>
      <c r="K3542" s="7">
        <v>106.02</v>
      </c>
      <c r="L3542" s="7">
        <v>4558.8599999999997</v>
      </c>
      <c r="M3542" s="7">
        <v>424.35</v>
      </c>
    </row>
    <row r="3543" spans="2:13" x14ac:dyDescent="0.3">
      <c r="B3543" s="5">
        <v>45658</v>
      </c>
      <c r="C3543" s="4" t="s">
        <v>29</v>
      </c>
      <c r="D3543" s="4" t="s">
        <v>27</v>
      </c>
      <c r="E3543" s="4" t="s">
        <v>22</v>
      </c>
      <c r="F3543" s="4" t="s">
        <v>18</v>
      </c>
      <c r="G3543" s="6">
        <v>16</v>
      </c>
      <c r="H3543" s="7">
        <v>150.38</v>
      </c>
      <c r="I3543" s="8">
        <v>0</v>
      </c>
      <c r="J3543" s="7">
        <v>2673.29</v>
      </c>
      <c r="K3543" s="7">
        <v>106.02</v>
      </c>
      <c r="L3543" s="7">
        <v>1696.32</v>
      </c>
      <c r="M3543" s="7">
        <v>194.93</v>
      </c>
    </row>
    <row r="3544" spans="2:13" x14ac:dyDescent="0.3">
      <c r="B3544" s="5">
        <v>45658</v>
      </c>
      <c r="C3544" s="4" t="s">
        <v>29</v>
      </c>
      <c r="D3544" s="4" t="s">
        <v>27</v>
      </c>
      <c r="E3544" s="4" t="s">
        <v>22</v>
      </c>
      <c r="F3544" s="4" t="s">
        <v>19</v>
      </c>
      <c r="G3544" s="6">
        <v>16</v>
      </c>
      <c r="H3544" s="7">
        <v>150.38</v>
      </c>
      <c r="I3544" s="8">
        <v>0.01</v>
      </c>
      <c r="J3544" s="7">
        <v>2670.46</v>
      </c>
      <c r="K3544" s="7">
        <v>106.23</v>
      </c>
      <c r="L3544" s="7">
        <v>1699.68</v>
      </c>
      <c r="M3544" s="7">
        <v>198.05</v>
      </c>
    </row>
    <row r="3545" spans="2:13" x14ac:dyDescent="0.3">
      <c r="B3545" s="5">
        <v>45658</v>
      </c>
      <c r="C3545" s="4" t="s">
        <v>30</v>
      </c>
      <c r="D3545" s="4" t="s">
        <v>27</v>
      </c>
      <c r="E3545" s="4" t="s">
        <v>16</v>
      </c>
      <c r="F3545" s="4" t="s">
        <v>17</v>
      </c>
      <c r="G3545" s="6">
        <v>354</v>
      </c>
      <c r="H3545" s="7">
        <v>94.76</v>
      </c>
      <c r="I3545" s="8">
        <v>0</v>
      </c>
      <c r="J3545" s="7">
        <v>33477.949999999997</v>
      </c>
      <c r="K3545" s="7">
        <v>66.06</v>
      </c>
      <c r="L3545" s="7">
        <v>23385.24</v>
      </c>
      <c r="M3545" s="7">
        <v>566.16999999999996</v>
      </c>
    </row>
    <row r="3546" spans="2:13" x14ac:dyDescent="0.3">
      <c r="B3546" s="5">
        <v>45658</v>
      </c>
      <c r="C3546" s="4" t="s">
        <v>30</v>
      </c>
      <c r="D3546" s="4" t="s">
        <v>27</v>
      </c>
      <c r="E3546" s="4" t="s">
        <v>16</v>
      </c>
      <c r="F3546" s="4" t="s">
        <v>18</v>
      </c>
      <c r="G3546" s="6">
        <v>123</v>
      </c>
      <c r="H3546" s="7">
        <v>94.76</v>
      </c>
      <c r="I3546" s="8">
        <v>0</v>
      </c>
      <c r="J3546" s="7">
        <v>11620.47</v>
      </c>
      <c r="K3546" s="7">
        <v>65.989999999999995</v>
      </c>
      <c r="L3546" s="7">
        <v>8116.77</v>
      </c>
      <c r="M3546" s="7">
        <v>436.8</v>
      </c>
    </row>
    <row r="3547" spans="2:13" x14ac:dyDescent="0.3">
      <c r="B3547" s="5">
        <v>45658</v>
      </c>
      <c r="C3547" s="4" t="s">
        <v>30</v>
      </c>
      <c r="D3547" s="4" t="s">
        <v>27</v>
      </c>
      <c r="E3547" s="4" t="s">
        <v>16</v>
      </c>
      <c r="F3547" s="4" t="s">
        <v>19</v>
      </c>
      <c r="G3547" s="6">
        <v>124</v>
      </c>
      <c r="H3547" s="7">
        <v>94.76</v>
      </c>
      <c r="I3547" s="8">
        <v>0.01</v>
      </c>
      <c r="J3547" s="7">
        <v>11620.28</v>
      </c>
      <c r="K3547" s="7">
        <v>66.06</v>
      </c>
      <c r="L3547" s="7">
        <v>8191.44</v>
      </c>
      <c r="M3547" s="7">
        <v>504.12</v>
      </c>
    </row>
    <row r="3548" spans="2:13" x14ac:dyDescent="0.3">
      <c r="B3548" s="5">
        <v>45658</v>
      </c>
      <c r="C3548" s="4" t="s">
        <v>30</v>
      </c>
      <c r="D3548" s="4" t="s">
        <v>27</v>
      </c>
      <c r="E3548" s="4" t="s">
        <v>20</v>
      </c>
      <c r="F3548" s="4" t="s">
        <v>17</v>
      </c>
      <c r="G3548" s="6">
        <v>241</v>
      </c>
      <c r="H3548" s="7">
        <v>94.76</v>
      </c>
      <c r="I3548" s="8">
        <v>0.03</v>
      </c>
      <c r="J3548" s="7">
        <v>19572.439999999999</v>
      </c>
      <c r="K3548" s="7">
        <v>65.790000000000006</v>
      </c>
      <c r="L3548" s="7">
        <v>15855.39</v>
      </c>
      <c r="M3548" s="7">
        <v>405.11</v>
      </c>
    </row>
    <row r="3549" spans="2:13" x14ac:dyDescent="0.3">
      <c r="B3549" s="5">
        <v>45658</v>
      </c>
      <c r="C3549" s="4" t="s">
        <v>30</v>
      </c>
      <c r="D3549" s="4" t="s">
        <v>27</v>
      </c>
      <c r="E3549" s="4" t="s">
        <v>20</v>
      </c>
      <c r="F3549" s="4" t="s">
        <v>18</v>
      </c>
      <c r="G3549" s="6">
        <v>88</v>
      </c>
      <c r="H3549" s="7">
        <v>94.76</v>
      </c>
      <c r="I3549" s="8">
        <v>0.03</v>
      </c>
      <c r="J3549" s="7">
        <v>7133.13</v>
      </c>
      <c r="K3549" s="7">
        <v>65.86</v>
      </c>
      <c r="L3549" s="7">
        <v>5795.68</v>
      </c>
      <c r="M3549" s="7">
        <v>305.79000000000002</v>
      </c>
    </row>
    <row r="3550" spans="2:13" x14ac:dyDescent="0.3">
      <c r="B3550" s="5">
        <v>45658</v>
      </c>
      <c r="C3550" s="4" t="s">
        <v>30</v>
      </c>
      <c r="D3550" s="4" t="s">
        <v>27</v>
      </c>
      <c r="E3550" s="4" t="s">
        <v>20</v>
      </c>
      <c r="F3550" s="4" t="s">
        <v>19</v>
      </c>
      <c r="G3550" s="6">
        <v>87</v>
      </c>
      <c r="H3550" s="7">
        <v>94.76</v>
      </c>
      <c r="I3550" s="8">
        <v>0.02</v>
      </c>
      <c r="J3550" s="7">
        <v>7117.33</v>
      </c>
      <c r="K3550" s="7">
        <v>65.73</v>
      </c>
      <c r="L3550" s="7">
        <v>5718.51</v>
      </c>
      <c r="M3550" s="7">
        <v>348.51</v>
      </c>
    </row>
    <row r="3551" spans="2:13" x14ac:dyDescent="0.3">
      <c r="B3551" s="5">
        <v>45658</v>
      </c>
      <c r="C3551" s="4" t="s">
        <v>30</v>
      </c>
      <c r="D3551" s="4" t="s">
        <v>27</v>
      </c>
      <c r="E3551" s="4" t="s">
        <v>21</v>
      </c>
      <c r="F3551" s="4" t="s">
        <v>17</v>
      </c>
      <c r="G3551" s="6">
        <v>143</v>
      </c>
      <c r="H3551" s="7">
        <v>94.76</v>
      </c>
      <c r="I3551" s="8">
        <v>0.01</v>
      </c>
      <c r="J3551" s="7">
        <v>12770.35</v>
      </c>
      <c r="K3551" s="7">
        <v>65.92</v>
      </c>
      <c r="L3551" s="7">
        <v>9426.56</v>
      </c>
      <c r="M3551" s="7">
        <v>240.38</v>
      </c>
    </row>
    <row r="3552" spans="2:13" x14ac:dyDescent="0.3">
      <c r="B3552" s="5">
        <v>45658</v>
      </c>
      <c r="C3552" s="4" t="s">
        <v>30</v>
      </c>
      <c r="D3552" s="4" t="s">
        <v>27</v>
      </c>
      <c r="E3552" s="4" t="s">
        <v>21</v>
      </c>
      <c r="F3552" s="4" t="s">
        <v>18</v>
      </c>
      <c r="G3552" s="6">
        <v>52</v>
      </c>
      <c r="H3552" s="7">
        <v>94.76</v>
      </c>
      <c r="I3552" s="8">
        <v>0</v>
      </c>
      <c r="J3552" s="7">
        <v>4676.46</v>
      </c>
      <c r="K3552" s="7">
        <v>65.73</v>
      </c>
      <c r="L3552" s="7">
        <v>3417.96</v>
      </c>
      <c r="M3552" s="7">
        <v>181.6</v>
      </c>
    </row>
    <row r="3553" spans="2:13" x14ac:dyDescent="0.3">
      <c r="B3553" s="5">
        <v>45658</v>
      </c>
      <c r="C3553" s="4" t="s">
        <v>30</v>
      </c>
      <c r="D3553" s="4" t="s">
        <v>27</v>
      </c>
      <c r="E3553" s="4" t="s">
        <v>21</v>
      </c>
      <c r="F3553" s="4" t="s">
        <v>19</v>
      </c>
      <c r="G3553" s="6">
        <v>49</v>
      </c>
      <c r="H3553" s="7">
        <v>94.76</v>
      </c>
      <c r="I3553" s="8">
        <v>0.01</v>
      </c>
      <c r="J3553" s="7">
        <v>4388.8599999999997</v>
      </c>
      <c r="K3553" s="7">
        <v>65.790000000000006</v>
      </c>
      <c r="L3553" s="7">
        <v>3223.71</v>
      </c>
      <c r="M3553" s="7">
        <v>197.07</v>
      </c>
    </row>
    <row r="3554" spans="2:13" x14ac:dyDescent="0.3">
      <c r="B3554" s="5">
        <v>45658</v>
      </c>
      <c r="C3554" s="4" t="s">
        <v>30</v>
      </c>
      <c r="D3554" s="4" t="s">
        <v>27</v>
      </c>
      <c r="E3554" s="4" t="s">
        <v>22</v>
      </c>
      <c r="F3554" s="4" t="s">
        <v>17</v>
      </c>
      <c r="G3554" s="6">
        <v>65</v>
      </c>
      <c r="H3554" s="7">
        <v>94.76</v>
      </c>
      <c r="I3554" s="8">
        <v>0</v>
      </c>
      <c r="J3554" s="7">
        <v>6864.06</v>
      </c>
      <c r="K3554" s="7">
        <v>65.92</v>
      </c>
      <c r="L3554" s="7">
        <v>4284.8</v>
      </c>
      <c r="M3554" s="7">
        <v>661.87</v>
      </c>
    </row>
    <row r="3555" spans="2:13" x14ac:dyDescent="0.3">
      <c r="B3555" s="5">
        <v>45658</v>
      </c>
      <c r="C3555" s="4" t="s">
        <v>30</v>
      </c>
      <c r="D3555" s="4" t="s">
        <v>27</v>
      </c>
      <c r="E3555" s="4" t="s">
        <v>22</v>
      </c>
      <c r="F3555" s="4" t="s">
        <v>18</v>
      </c>
      <c r="G3555" s="6">
        <v>22</v>
      </c>
      <c r="H3555" s="7">
        <v>94.76</v>
      </c>
      <c r="I3555" s="8">
        <v>0</v>
      </c>
      <c r="J3555" s="7">
        <v>2339.54</v>
      </c>
      <c r="K3555" s="7">
        <v>65.73</v>
      </c>
      <c r="L3555" s="7">
        <v>1446.06</v>
      </c>
      <c r="M3555" s="7">
        <v>265.14</v>
      </c>
    </row>
    <row r="3556" spans="2:13" x14ac:dyDescent="0.3">
      <c r="B3556" s="5">
        <v>45658</v>
      </c>
      <c r="C3556" s="4" t="s">
        <v>30</v>
      </c>
      <c r="D3556" s="4" t="s">
        <v>27</v>
      </c>
      <c r="E3556" s="4" t="s">
        <v>22</v>
      </c>
      <c r="F3556" s="4" t="s">
        <v>19</v>
      </c>
      <c r="G3556" s="6">
        <v>23</v>
      </c>
      <c r="H3556" s="7">
        <v>94.76</v>
      </c>
      <c r="I3556" s="8">
        <v>0.01</v>
      </c>
      <c r="J3556" s="7">
        <v>2397.2199999999998</v>
      </c>
      <c r="K3556" s="7">
        <v>65.66</v>
      </c>
      <c r="L3556" s="7">
        <v>1510.18</v>
      </c>
      <c r="M3556" s="7">
        <v>291.87</v>
      </c>
    </row>
    <row r="3557" spans="2:13" x14ac:dyDescent="0.3">
      <c r="B3557" s="5">
        <v>45658</v>
      </c>
      <c r="C3557" s="4" t="s">
        <v>31</v>
      </c>
      <c r="D3557" s="4" t="s">
        <v>32</v>
      </c>
      <c r="E3557" s="4" t="s">
        <v>16</v>
      </c>
      <c r="F3557" s="4" t="s">
        <v>17</v>
      </c>
      <c r="G3557" s="6">
        <v>622</v>
      </c>
      <c r="H3557" s="7">
        <v>80.34</v>
      </c>
      <c r="I3557" s="8">
        <v>0</v>
      </c>
      <c r="J3557" s="7">
        <v>49771.74</v>
      </c>
      <c r="K3557" s="7">
        <v>58.42</v>
      </c>
      <c r="L3557" s="7">
        <v>36337.24</v>
      </c>
      <c r="M3557" s="7">
        <v>1040.48</v>
      </c>
    </row>
    <row r="3558" spans="2:13" x14ac:dyDescent="0.3">
      <c r="B3558" s="5">
        <v>45658</v>
      </c>
      <c r="C3558" s="4" t="s">
        <v>31</v>
      </c>
      <c r="D3558" s="4" t="s">
        <v>32</v>
      </c>
      <c r="E3558" s="4" t="s">
        <v>16</v>
      </c>
      <c r="F3558" s="4" t="s">
        <v>18</v>
      </c>
      <c r="G3558" s="6">
        <v>241</v>
      </c>
      <c r="H3558" s="7">
        <v>80.34</v>
      </c>
      <c r="I3558" s="8">
        <v>0</v>
      </c>
      <c r="J3558" s="7">
        <v>19245.939999999999</v>
      </c>
      <c r="K3558" s="7">
        <v>58.42</v>
      </c>
      <c r="L3558" s="7">
        <v>14079.22</v>
      </c>
      <c r="M3558" s="7">
        <v>824.92</v>
      </c>
    </row>
    <row r="3559" spans="2:13" x14ac:dyDescent="0.3">
      <c r="B3559" s="5">
        <v>45658</v>
      </c>
      <c r="C3559" s="4" t="s">
        <v>31</v>
      </c>
      <c r="D3559" s="4" t="s">
        <v>32</v>
      </c>
      <c r="E3559" s="4" t="s">
        <v>16</v>
      </c>
      <c r="F3559" s="4" t="s">
        <v>19</v>
      </c>
      <c r="G3559" s="6">
        <v>237</v>
      </c>
      <c r="H3559" s="7">
        <v>80.34</v>
      </c>
      <c r="I3559" s="8">
        <v>0</v>
      </c>
      <c r="J3559" s="7">
        <v>19002.5</v>
      </c>
      <c r="K3559" s="7">
        <v>58.36</v>
      </c>
      <c r="L3559" s="7">
        <v>13831.32</v>
      </c>
      <c r="M3559" s="7">
        <v>955.04</v>
      </c>
    </row>
    <row r="3560" spans="2:13" x14ac:dyDescent="0.3">
      <c r="B3560" s="5">
        <v>45658</v>
      </c>
      <c r="C3560" s="4" t="s">
        <v>31</v>
      </c>
      <c r="D3560" s="4" t="s">
        <v>32</v>
      </c>
      <c r="E3560" s="4" t="s">
        <v>20</v>
      </c>
      <c r="F3560" s="4" t="s">
        <v>17</v>
      </c>
      <c r="G3560" s="6">
        <v>424</v>
      </c>
      <c r="H3560" s="7">
        <v>80.34</v>
      </c>
      <c r="I3560" s="8">
        <v>0.02</v>
      </c>
      <c r="J3560" s="7">
        <v>29140</v>
      </c>
      <c r="K3560" s="7">
        <v>58.13</v>
      </c>
      <c r="L3560" s="7">
        <v>24647.119999999999</v>
      </c>
      <c r="M3560" s="7">
        <v>689.89</v>
      </c>
    </row>
    <row r="3561" spans="2:13" x14ac:dyDescent="0.3">
      <c r="B3561" s="5">
        <v>45658</v>
      </c>
      <c r="C3561" s="4" t="s">
        <v>31</v>
      </c>
      <c r="D3561" s="4" t="s">
        <v>32</v>
      </c>
      <c r="E3561" s="4" t="s">
        <v>20</v>
      </c>
      <c r="F3561" s="4" t="s">
        <v>18</v>
      </c>
      <c r="G3561" s="6">
        <v>156</v>
      </c>
      <c r="H3561" s="7">
        <v>80.34</v>
      </c>
      <c r="I3561" s="8">
        <v>0.03</v>
      </c>
      <c r="J3561" s="7">
        <v>10719.24</v>
      </c>
      <c r="K3561" s="7">
        <v>58.19</v>
      </c>
      <c r="L3561" s="7">
        <v>9077.64</v>
      </c>
      <c r="M3561" s="7">
        <v>525.32000000000005</v>
      </c>
    </row>
    <row r="3562" spans="2:13" x14ac:dyDescent="0.3">
      <c r="B3562" s="5">
        <v>45658</v>
      </c>
      <c r="C3562" s="4" t="s">
        <v>31</v>
      </c>
      <c r="D3562" s="4" t="s">
        <v>32</v>
      </c>
      <c r="E3562" s="4" t="s">
        <v>20</v>
      </c>
      <c r="F3562" s="4" t="s">
        <v>19</v>
      </c>
      <c r="G3562" s="6">
        <v>159</v>
      </c>
      <c r="H3562" s="7">
        <v>80.34</v>
      </c>
      <c r="I3562" s="8">
        <v>0.03</v>
      </c>
      <c r="J3562" s="7">
        <v>10848.81</v>
      </c>
      <c r="K3562" s="7">
        <v>58.42</v>
      </c>
      <c r="L3562" s="7">
        <v>9288.7800000000007</v>
      </c>
      <c r="M3562" s="7">
        <v>638.83000000000004</v>
      </c>
    </row>
    <row r="3563" spans="2:13" x14ac:dyDescent="0.3">
      <c r="B3563" s="5">
        <v>45658</v>
      </c>
      <c r="C3563" s="4" t="s">
        <v>31</v>
      </c>
      <c r="D3563" s="4" t="s">
        <v>32</v>
      </c>
      <c r="E3563" s="4" t="s">
        <v>21</v>
      </c>
      <c r="F3563" s="4" t="s">
        <v>17</v>
      </c>
      <c r="G3563" s="6">
        <v>274</v>
      </c>
      <c r="H3563" s="7">
        <v>80.34</v>
      </c>
      <c r="I3563" s="8">
        <v>0.01</v>
      </c>
      <c r="J3563" s="7">
        <v>20619.41</v>
      </c>
      <c r="K3563" s="7">
        <v>58.19</v>
      </c>
      <c r="L3563" s="7">
        <v>15944.06</v>
      </c>
      <c r="M3563" s="7">
        <v>440.01</v>
      </c>
    </row>
    <row r="3564" spans="2:13" x14ac:dyDescent="0.3">
      <c r="B3564" s="5">
        <v>45658</v>
      </c>
      <c r="C3564" s="4" t="s">
        <v>31</v>
      </c>
      <c r="D3564" s="4" t="s">
        <v>32</v>
      </c>
      <c r="E3564" s="4" t="s">
        <v>21</v>
      </c>
      <c r="F3564" s="4" t="s">
        <v>18</v>
      </c>
      <c r="G3564" s="6">
        <v>100</v>
      </c>
      <c r="H3564" s="7">
        <v>80.34</v>
      </c>
      <c r="I3564" s="8">
        <v>0.01</v>
      </c>
      <c r="J3564" s="7">
        <v>7518.01</v>
      </c>
      <c r="K3564" s="7">
        <v>58.3</v>
      </c>
      <c r="L3564" s="7">
        <v>5830</v>
      </c>
      <c r="M3564" s="7">
        <v>355.82</v>
      </c>
    </row>
    <row r="3565" spans="2:13" x14ac:dyDescent="0.3">
      <c r="B3565" s="5">
        <v>45658</v>
      </c>
      <c r="C3565" s="4" t="s">
        <v>31</v>
      </c>
      <c r="D3565" s="4" t="s">
        <v>32</v>
      </c>
      <c r="E3565" s="4" t="s">
        <v>21</v>
      </c>
      <c r="F3565" s="4" t="s">
        <v>19</v>
      </c>
      <c r="G3565" s="6">
        <v>99</v>
      </c>
      <c r="H3565" s="7">
        <v>80.34</v>
      </c>
      <c r="I3565" s="8">
        <v>0</v>
      </c>
      <c r="J3565" s="7">
        <v>7525.78</v>
      </c>
      <c r="K3565" s="7">
        <v>58.25</v>
      </c>
      <c r="L3565" s="7">
        <v>5766.75</v>
      </c>
      <c r="M3565" s="7">
        <v>395.4</v>
      </c>
    </row>
    <row r="3566" spans="2:13" x14ac:dyDescent="0.3">
      <c r="B3566" s="5">
        <v>45658</v>
      </c>
      <c r="C3566" s="4" t="s">
        <v>31</v>
      </c>
      <c r="D3566" s="4" t="s">
        <v>32</v>
      </c>
      <c r="E3566" s="4" t="s">
        <v>22</v>
      </c>
      <c r="F3566" s="4" t="s">
        <v>17</v>
      </c>
      <c r="G3566" s="6">
        <v>120</v>
      </c>
      <c r="H3566" s="7">
        <v>80.34</v>
      </c>
      <c r="I3566" s="8">
        <v>0.01</v>
      </c>
      <c r="J3566" s="7">
        <v>10668.47</v>
      </c>
      <c r="K3566" s="7">
        <v>58.07</v>
      </c>
      <c r="L3566" s="7">
        <v>6968.4</v>
      </c>
      <c r="M3566" s="7">
        <v>1223.1400000000001</v>
      </c>
    </row>
    <row r="3567" spans="2:13" x14ac:dyDescent="0.3">
      <c r="B3567" s="5">
        <v>45658</v>
      </c>
      <c r="C3567" s="4" t="s">
        <v>31</v>
      </c>
      <c r="D3567" s="4" t="s">
        <v>32</v>
      </c>
      <c r="E3567" s="4" t="s">
        <v>22</v>
      </c>
      <c r="F3567" s="4" t="s">
        <v>18</v>
      </c>
      <c r="G3567" s="6">
        <v>41</v>
      </c>
      <c r="H3567" s="7">
        <v>80.34</v>
      </c>
      <c r="I3567" s="8">
        <v>0.01</v>
      </c>
      <c r="J3567" s="7">
        <v>3652.38</v>
      </c>
      <c r="K3567" s="7">
        <v>58.36</v>
      </c>
      <c r="L3567" s="7">
        <v>2392.7600000000002</v>
      </c>
      <c r="M3567" s="7">
        <v>481.36</v>
      </c>
    </row>
    <row r="3568" spans="2:13" x14ac:dyDescent="0.3">
      <c r="B3568" s="5">
        <v>45658</v>
      </c>
      <c r="C3568" s="4" t="s">
        <v>31</v>
      </c>
      <c r="D3568" s="4" t="s">
        <v>32</v>
      </c>
      <c r="E3568" s="4" t="s">
        <v>22</v>
      </c>
      <c r="F3568" s="4" t="s">
        <v>19</v>
      </c>
      <c r="G3568" s="6">
        <v>42</v>
      </c>
      <c r="H3568" s="7">
        <v>80.34</v>
      </c>
      <c r="I3568" s="8">
        <v>0</v>
      </c>
      <c r="J3568" s="7">
        <v>3775.39</v>
      </c>
      <c r="K3568" s="7">
        <v>58.36</v>
      </c>
      <c r="L3568" s="7">
        <v>2451.12</v>
      </c>
      <c r="M3568" s="7">
        <v>516.74</v>
      </c>
    </row>
    <row r="3569" spans="2:13" x14ac:dyDescent="0.3">
      <c r="B3569" s="5">
        <v>45658</v>
      </c>
      <c r="C3569" s="4" t="s">
        <v>33</v>
      </c>
      <c r="D3569" s="4" t="s">
        <v>32</v>
      </c>
      <c r="E3569" s="4" t="s">
        <v>16</v>
      </c>
      <c r="F3569" s="4" t="s">
        <v>17</v>
      </c>
      <c r="G3569" s="6">
        <v>593</v>
      </c>
      <c r="H3569" s="7">
        <v>127.72</v>
      </c>
      <c r="I3569" s="8">
        <v>0</v>
      </c>
      <c r="J3569" s="7">
        <v>75662.22</v>
      </c>
      <c r="K3569" s="7">
        <v>91.96</v>
      </c>
      <c r="L3569" s="7">
        <v>54532.28</v>
      </c>
      <c r="M3569" s="7">
        <v>979.39</v>
      </c>
    </row>
    <row r="3570" spans="2:13" x14ac:dyDescent="0.3">
      <c r="B3570" s="5">
        <v>45658</v>
      </c>
      <c r="C3570" s="4" t="s">
        <v>33</v>
      </c>
      <c r="D3570" s="4" t="s">
        <v>32</v>
      </c>
      <c r="E3570" s="4" t="s">
        <v>16</v>
      </c>
      <c r="F3570" s="4" t="s">
        <v>18</v>
      </c>
      <c r="G3570" s="6">
        <v>208</v>
      </c>
      <c r="H3570" s="7">
        <v>127.72</v>
      </c>
      <c r="I3570" s="8">
        <v>0</v>
      </c>
      <c r="J3570" s="7">
        <v>26645.35</v>
      </c>
      <c r="K3570" s="7">
        <v>91.68</v>
      </c>
      <c r="L3570" s="7">
        <v>19069.439999999999</v>
      </c>
      <c r="M3570" s="7">
        <v>726.39</v>
      </c>
    </row>
    <row r="3571" spans="2:13" x14ac:dyDescent="0.3">
      <c r="B3571" s="5">
        <v>45658</v>
      </c>
      <c r="C3571" s="4" t="s">
        <v>33</v>
      </c>
      <c r="D3571" s="4" t="s">
        <v>32</v>
      </c>
      <c r="E3571" s="4" t="s">
        <v>16</v>
      </c>
      <c r="F3571" s="4" t="s">
        <v>19</v>
      </c>
      <c r="G3571" s="6">
        <v>201</v>
      </c>
      <c r="H3571" s="7">
        <v>127.72</v>
      </c>
      <c r="I3571" s="8">
        <v>0.01</v>
      </c>
      <c r="J3571" s="7">
        <v>25619.759999999998</v>
      </c>
      <c r="K3571" s="7">
        <v>92.05</v>
      </c>
      <c r="L3571" s="7">
        <v>18502.05</v>
      </c>
      <c r="M3571" s="7">
        <v>801.98</v>
      </c>
    </row>
    <row r="3572" spans="2:13" x14ac:dyDescent="0.3">
      <c r="B3572" s="5">
        <v>45658</v>
      </c>
      <c r="C3572" s="4" t="s">
        <v>33</v>
      </c>
      <c r="D3572" s="4" t="s">
        <v>32</v>
      </c>
      <c r="E3572" s="4" t="s">
        <v>20</v>
      </c>
      <c r="F3572" s="4" t="s">
        <v>17</v>
      </c>
      <c r="G3572" s="6">
        <v>383</v>
      </c>
      <c r="H3572" s="7">
        <v>127.72</v>
      </c>
      <c r="I3572" s="8">
        <v>0.01</v>
      </c>
      <c r="J3572" s="7">
        <v>42570.65</v>
      </c>
      <c r="K3572" s="7">
        <v>92.14</v>
      </c>
      <c r="L3572" s="7">
        <v>35289.620000000003</v>
      </c>
      <c r="M3572" s="7">
        <v>625.67999999999995</v>
      </c>
    </row>
    <row r="3573" spans="2:13" x14ac:dyDescent="0.3">
      <c r="B3573" s="5">
        <v>45658</v>
      </c>
      <c r="C3573" s="4" t="s">
        <v>33</v>
      </c>
      <c r="D3573" s="4" t="s">
        <v>32</v>
      </c>
      <c r="E3573" s="4" t="s">
        <v>20</v>
      </c>
      <c r="F3573" s="4" t="s">
        <v>18</v>
      </c>
      <c r="G3573" s="6">
        <v>138</v>
      </c>
      <c r="H3573" s="7">
        <v>127.72</v>
      </c>
      <c r="I3573" s="8">
        <v>0</v>
      </c>
      <c r="J3573" s="7">
        <v>15448.34</v>
      </c>
      <c r="K3573" s="7">
        <v>91.96</v>
      </c>
      <c r="L3573" s="7">
        <v>12690.48</v>
      </c>
      <c r="M3573" s="7">
        <v>491.03</v>
      </c>
    </row>
    <row r="3574" spans="2:13" x14ac:dyDescent="0.3">
      <c r="B3574" s="5">
        <v>45658</v>
      </c>
      <c r="C3574" s="4" t="s">
        <v>33</v>
      </c>
      <c r="D3574" s="4" t="s">
        <v>32</v>
      </c>
      <c r="E3574" s="4" t="s">
        <v>20</v>
      </c>
      <c r="F3574" s="4" t="s">
        <v>19</v>
      </c>
      <c r="G3574" s="6">
        <v>145</v>
      </c>
      <c r="H3574" s="7">
        <v>127.72</v>
      </c>
      <c r="I3574" s="8">
        <v>0.01</v>
      </c>
      <c r="J3574" s="7">
        <v>16134.44</v>
      </c>
      <c r="K3574" s="7">
        <v>91.87</v>
      </c>
      <c r="L3574" s="7">
        <v>13321.15</v>
      </c>
      <c r="M3574" s="7">
        <v>564.12</v>
      </c>
    </row>
    <row r="3575" spans="2:13" x14ac:dyDescent="0.3">
      <c r="B3575" s="5">
        <v>45658</v>
      </c>
      <c r="C3575" s="4" t="s">
        <v>33</v>
      </c>
      <c r="D3575" s="4" t="s">
        <v>32</v>
      </c>
      <c r="E3575" s="4" t="s">
        <v>21</v>
      </c>
      <c r="F3575" s="4" t="s">
        <v>17</v>
      </c>
      <c r="G3575" s="6">
        <v>242</v>
      </c>
      <c r="H3575" s="7">
        <v>127.72</v>
      </c>
      <c r="I3575" s="8">
        <v>0</v>
      </c>
      <c r="J3575" s="7">
        <v>29362.560000000001</v>
      </c>
      <c r="K3575" s="7">
        <v>91.77</v>
      </c>
      <c r="L3575" s="7">
        <v>22208.34</v>
      </c>
      <c r="M3575" s="7">
        <v>390.99</v>
      </c>
    </row>
    <row r="3576" spans="2:13" x14ac:dyDescent="0.3">
      <c r="B3576" s="5">
        <v>45658</v>
      </c>
      <c r="C3576" s="4" t="s">
        <v>33</v>
      </c>
      <c r="D3576" s="4" t="s">
        <v>32</v>
      </c>
      <c r="E3576" s="4" t="s">
        <v>21</v>
      </c>
      <c r="F3576" s="4" t="s">
        <v>18</v>
      </c>
      <c r="G3576" s="6">
        <v>83</v>
      </c>
      <c r="H3576" s="7">
        <v>127.72</v>
      </c>
      <c r="I3576" s="8">
        <v>0.01</v>
      </c>
      <c r="J3576" s="7">
        <v>10010.14</v>
      </c>
      <c r="K3576" s="7">
        <v>92.05</v>
      </c>
      <c r="L3576" s="7">
        <v>7640.15</v>
      </c>
      <c r="M3576" s="7">
        <v>295.89999999999998</v>
      </c>
    </row>
    <row r="3577" spans="2:13" x14ac:dyDescent="0.3">
      <c r="B3577" s="5">
        <v>45658</v>
      </c>
      <c r="C3577" s="4" t="s">
        <v>33</v>
      </c>
      <c r="D3577" s="4" t="s">
        <v>32</v>
      </c>
      <c r="E3577" s="4" t="s">
        <v>21</v>
      </c>
      <c r="F3577" s="4" t="s">
        <v>19</v>
      </c>
      <c r="G3577" s="6">
        <v>82</v>
      </c>
      <c r="H3577" s="7">
        <v>127.72</v>
      </c>
      <c r="I3577" s="8">
        <v>0.01</v>
      </c>
      <c r="J3577" s="7">
        <v>9829.7199999999993</v>
      </c>
      <c r="K3577" s="7">
        <v>91.87</v>
      </c>
      <c r="L3577" s="7">
        <v>7533.34</v>
      </c>
      <c r="M3577" s="7">
        <v>331.42</v>
      </c>
    </row>
    <row r="3578" spans="2:13" x14ac:dyDescent="0.3">
      <c r="B3578" s="5">
        <v>45658</v>
      </c>
      <c r="C3578" s="4" t="s">
        <v>33</v>
      </c>
      <c r="D3578" s="4" t="s">
        <v>32</v>
      </c>
      <c r="E3578" s="4" t="s">
        <v>22</v>
      </c>
      <c r="F3578" s="4" t="s">
        <v>17</v>
      </c>
      <c r="G3578" s="6">
        <v>100</v>
      </c>
      <c r="H3578" s="7">
        <v>127.72</v>
      </c>
      <c r="I3578" s="8">
        <v>0</v>
      </c>
      <c r="J3578" s="7">
        <v>14304.51</v>
      </c>
      <c r="K3578" s="7">
        <v>92.05</v>
      </c>
      <c r="L3578" s="7">
        <v>9205</v>
      </c>
      <c r="M3578" s="7">
        <v>1024.3499999999999</v>
      </c>
    </row>
    <row r="3579" spans="2:13" x14ac:dyDescent="0.3">
      <c r="B3579" s="5">
        <v>45658</v>
      </c>
      <c r="C3579" s="4" t="s">
        <v>33</v>
      </c>
      <c r="D3579" s="4" t="s">
        <v>32</v>
      </c>
      <c r="E3579" s="4" t="s">
        <v>22</v>
      </c>
      <c r="F3579" s="4" t="s">
        <v>18</v>
      </c>
      <c r="G3579" s="6">
        <v>36</v>
      </c>
      <c r="H3579" s="7">
        <v>127.72</v>
      </c>
      <c r="I3579" s="8">
        <v>0</v>
      </c>
      <c r="J3579" s="7">
        <v>5118.82</v>
      </c>
      <c r="K3579" s="7">
        <v>91.77</v>
      </c>
      <c r="L3579" s="7">
        <v>3303.72</v>
      </c>
      <c r="M3579" s="7">
        <v>440.76</v>
      </c>
    </row>
    <row r="3580" spans="2:13" x14ac:dyDescent="0.3">
      <c r="B3580" s="5">
        <v>45658</v>
      </c>
      <c r="C3580" s="4" t="s">
        <v>33</v>
      </c>
      <c r="D3580" s="4" t="s">
        <v>32</v>
      </c>
      <c r="E3580" s="4" t="s">
        <v>22</v>
      </c>
      <c r="F3580" s="4" t="s">
        <v>19</v>
      </c>
      <c r="G3580" s="6">
        <v>37</v>
      </c>
      <c r="H3580" s="7">
        <v>127.72</v>
      </c>
      <c r="I3580" s="8">
        <v>0</v>
      </c>
      <c r="J3580" s="7">
        <v>5266.27</v>
      </c>
      <c r="K3580" s="7">
        <v>91.87</v>
      </c>
      <c r="L3580" s="7">
        <v>3399.19</v>
      </c>
      <c r="M3580" s="7">
        <v>471.38</v>
      </c>
    </row>
    <row r="3581" spans="2:13" x14ac:dyDescent="0.3">
      <c r="B3581" s="5">
        <v>45658</v>
      </c>
      <c r="C3581" s="4" t="s">
        <v>34</v>
      </c>
      <c r="D3581" s="4" t="s">
        <v>32</v>
      </c>
      <c r="E3581" s="4" t="s">
        <v>16</v>
      </c>
      <c r="F3581" s="4" t="s">
        <v>17</v>
      </c>
      <c r="G3581" s="6">
        <v>460</v>
      </c>
      <c r="H3581" s="7">
        <v>98.88</v>
      </c>
      <c r="I3581" s="8">
        <v>0</v>
      </c>
      <c r="J3581" s="7">
        <v>45439.32</v>
      </c>
      <c r="K3581" s="7">
        <v>70.63</v>
      </c>
      <c r="L3581" s="7">
        <v>32489.8</v>
      </c>
      <c r="M3581" s="7">
        <v>735.71</v>
      </c>
    </row>
    <row r="3582" spans="2:13" x14ac:dyDescent="0.3">
      <c r="B3582" s="5">
        <v>45658</v>
      </c>
      <c r="C3582" s="4" t="s">
        <v>34</v>
      </c>
      <c r="D3582" s="4" t="s">
        <v>32</v>
      </c>
      <c r="E3582" s="4" t="s">
        <v>16</v>
      </c>
      <c r="F3582" s="4" t="s">
        <v>18</v>
      </c>
      <c r="G3582" s="6">
        <v>165</v>
      </c>
      <c r="H3582" s="7">
        <v>98.88</v>
      </c>
      <c r="I3582" s="8">
        <v>0</v>
      </c>
      <c r="J3582" s="7">
        <v>16347.7</v>
      </c>
      <c r="K3582" s="7">
        <v>70.84</v>
      </c>
      <c r="L3582" s="7">
        <v>11688.6</v>
      </c>
      <c r="M3582" s="7">
        <v>587.66999999999996</v>
      </c>
    </row>
    <row r="3583" spans="2:13" x14ac:dyDescent="0.3">
      <c r="B3583" s="5">
        <v>45658</v>
      </c>
      <c r="C3583" s="4" t="s">
        <v>34</v>
      </c>
      <c r="D3583" s="4" t="s">
        <v>32</v>
      </c>
      <c r="E3583" s="4" t="s">
        <v>16</v>
      </c>
      <c r="F3583" s="4" t="s">
        <v>19</v>
      </c>
      <c r="G3583" s="6">
        <v>166</v>
      </c>
      <c r="H3583" s="7">
        <v>98.88</v>
      </c>
      <c r="I3583" s="8">
        <v>0.01</v>
      </c>
      <c r="J3583" s="7">
        <v>16103.2</v>
      </c>
      <c r="K3583" s="7">
        <v>70.489999999999995</v>
      </c>
      <c r="L3583" s="7">
        <v>11701.34</v>
      </c>
      <c r="M3583" s="7">
        <v>662.99</v>
      </c>
    </row>
    <row r="3584" spans="2:13" x14ac:dyDescent="0.3">
      <c r="B3584" s="5">
        <v>45658</v>
      </c>
      <c r="C3584" s="4" t="s">
        <v>34</v>
      </c>
      <c r="D3584" s="4" t="s">
        <v>32</v>
      </c>
      <c r="E3584" s="4" t="s">
        <v>20</v>
      </c>
      <c r="F3584" s="4" t="s">
        <v>17</v>
      </c>
      <c r="G3584" s="6">
        <v>315</v>
      </c>
      <c r="H3584" s="7">
        <v>98.88</v>
      </c>
      <c r="I3584" s="8">
        <v>0.02</v>
      </c>
      <c r="J3584" s="7">
        <v>26726.11</v>
      </c>
      <c r="K3584" s="7">
        <v>70.91</v>
      </c>
      <c r="L3584" s="7">
        <v>22336.65</v>
      </c>
      <c r="M3584" s="7">
        <v>508.94</v>
      </c>
    </row>
    <row r="3585" spans="2:13" x14ac:dyDescent="0.3">
      <c r="B3585" s="5">
        <v>45658</v>
      </c>
      <c r="C3585" s="4" t="s">
        <v>34</v>
      </c>
      <c r="D3585" s="4" t="s">
        <v>32</v>
      </c>
      <c r="E3585" s="4" t="s">
        <v>20</v>
      </c>
      <c r="F3585" s="4" t="s">
        <v>18</v>
      </c>
      <c r="G3585" s="6">
        <v>119</v>
      </c>
      <c r="H3585" s="7">
        <v>98.88</v>
      </c>
      <c r="I3585" s="8">
        <v>0.01</v>
      </c>
      <c r="J3585" s="7">
        <v>10302.94</v>
      </c>
      <c r="K3585" s="7">
        <v>70.84</v>
      </c>
      <c r="L3585" s="7">
        <v>8429.9599999999991</v>
      </c>
      <c r="M3585" s="7">
        <v>411.04</v>
      </c>
    </row>
    <row r="3586" spans="2:13" x14ac:dyDescent="0.3">
      <c r="B3586" s="5">
        <v>45658</v>
      </c>
      <c r="C3586" s="4" t="s">
        <v>34</v>
      </c>
      <c r="D3586" s="4" t="s">
        <v>32</v>
      </c>
      <c r="E3586" s="4" t="s">
        <v>20</v>
      </c>
      <c r="F3586" s="4" t="s">
        <v>19</v>
      </c>
      <c r="G3586" s="6">
        <v>111</v>
      </c>
      <c r="H3586" s="7">
        <v>98.88</v>
      </c>
      <c r="I3586" s="8">
        <v>0</v>
      </c>
      <c r="J3586" s="7">
        <v>9629.64</v>
      </c>
      <c r="K3586" s="7">
        <v>70.56</v>
      </c>
      <c r="L3586" s="7">
        <v>7832.16</v>
      </c>
      <c r="M3586" s="7">
        <v>449.51</v>
      </c>
    </row>
    <row r="3587" spans="2:13" x14ac:dyDescent="0.3">
      <c r="B3587" s="5">
        <v>45658</v>
      </c>
      <c r="C3587" s="4" t="s">
        <v>34</v>
      </c>
      <c r="D3587" s="4" t="s">
        <v>32</v>
      </c>
      <c r="E3587" s="4" t="s">
        <v>21</v>
      </c>
      <c r="F3587" s="4" t="s">
        <v>17</v>
      </c>
      <c r="G3587" s="6">
        <v>185</v>
      </c>
      <c r="H3587" s="7">
        <v>98.88</v>
      </c>
      <c r="I3587" s="8">
        <v>0.01</v>
      </c>
      <c r="J3587" s="7">
        <v>17255.990000000002</v>
      </c>
      <c r="K3587" s="7">
        <v>70.91</v>
      </c>
      <c r="L3587" s="7">
        <v>13118.35</v>
      </c>
      <c r="M3587" s="7">
        <v>305.54000000000002</v>
      </c>
    </row>
    <row r="3588" spans="2:13" x14ac:dyDescent="0.3">
      <c r="B3588" s="5">
        <v>45658</v>
      </c>
      <c r="C3588" s="4" t="s">
        <v>34</v>
      </c>
      <c r="D3588" s="4" t="s">
        <v>32</v>
      </c>
      <c r="E3588" s="4" t="s">
        <v>21</v>
      </c>
      <c r="F3588" s="4" t="s">
        <v>18</v>
      </c>
      <c r="G3588" s="6">
        <v>69</v>
      </c>
      <c r="H3588" s="7">
        <v>98.88</v>
      </c>
      <c r="I3588" s="8">
        <v>0</v>
      </c>
      <c r="J3588" s="7">
        <v>6487.99</v>
      </c>
      <c r="K3588" s="7">
        <v>70.56</v>
      </c>
      <c r="L3588" s="7">
        <v>4868.6400000000003</v>
      </c>
      <c r="M3588" s="7">
        <v>238.33</v>
      </c>
    </row>
    <row r="3589" spans="2:13" x14ac:dyDescent="0.3">
      <c r="B3589" s="5">
        <v>45658</v>
      </c>
      <c r="C3589" s="4" t="s">
        <v>34</v>
      </c>
      <c r="D3589" s="4" t="s">
        <v>32</v>
      </c>
      <c r="E3589" s="4" t="s">
        <v>21</v>
      </c>
      <c r="F3589" s="4" t="s">
        <v>19</v>
      </c>
      <c r="G3589" s="6">
        <v>66</v>
      </c>
      <c r="H3589" s="7">
        <v>98.88</v>
      </c>
      <c r="I3589" s="8">
        <v>0</v>
      </c>
      <c r="J3589" s="7">
        <v>6181.19</v>
      </c>
      <c r="K3589" s="7">
        <v>70.84</v>
      </c>
      <c r="L3589" s="7">
        <v>4675.4399999999996</v>
      </c>
      <c r="M3589" s="7">
        <v>258.61</v>
      </c>
    </row>
    <row r="3590" spans="2:13" x14ac:dyDescent="0.3">
      <c r="B3590" s="5">
        <v>45658</v>
      </c>
      <c r="C3590" s="4" t="s">
        <v>34</v>
      </c>
      <c r="D3590" s="4" t="s">
        <v>32</v>
      </c>
      <c r="E3590" s="4" t="s">
        <v>22</v>
      </c>
      <c r="F3590" s="4" t="s">
        <v>17</v>
      </c>
      <c r="G3590" s="6">
        <v>83</v>
      </c>
      <c r="H3590" s="7">
        <v>98.88</v>
      </c>
      <c r="I3590" s="8">
        <v>0.01</v>
      </c>
      <c r="J3590" s="7">
        <v>9109.16</v>
      </c>
      <c r="K3590" s="7">
        <v>70.7</v>
      </c>
      <c r="L3590" s="7">
        <v>5868.1</v>
      </c>
      <c r="M3590" s="7">
        <v>858.62</v>
      </c>
    </row>
    <row r="3591" spans="2:13" x14ac:dyDescent="0.3">
      <c r="B3591" s="5">
        <v>45658</v>
      </c>
      <c r="C3591" s="4" t="s">
        <v>34</v>
      </c>
      <c r="D3591" s="4" t="s">
        <v>32</v>
      </c>
      <c r="E3591" s="4" t="s">
        <v>22</v>
      </c>
      <c r="F3591" s="4" t="s">
        <v>18</v>
      </c>
      <c r="G3591" s="6">
        <v>32</v>
      </c>
      <c r="H3591" s="7">
        <v>98.88</v>
      </c>
      <c r="I3591" s="8">
        <v>0.01</v>
      </c>
      <c r="J3591" s="7">
        <v>3536.69</v>
      </c>
      <c r="K3591" s="7">
        <v>70.91</v>
      </c>
      <c r="L3591" s="7">
        <v>2269.12</v>
      </c>
      <c r="M3591" s="7">
        <v>371.87</v>
      </c>
    </row>
    <row r="3592" spans="2:13" x14ac:dyDescent="0.3">
      <c r="B3592" s="5">
        <v>45658</v>
      </c>
      <c r="C3592" s="4" t="s">
        <v>34</v>
      </c>
      <c r="D3592" s="4" t="s">
        <v>32</v>
      </c>
      <c r="E3592" s="4" t="s">
        <v>22</v>
      </c>
      <c r="F3592" s="4" t="s">
        <v>19</v>
      </c>
      <c r="G3592" s="6">
        <v>32</v>
      </c>
      <c r="H3592" s="7">
        <v>98.88</v>
      </c>
      <c r="I3592" s="8">
        <v>0.01</v>
      </c>
      <c r="J3592" s="7">
        <v>3522.54</v>
      </c>
      <c r="K3592" s="7">
        <v>70.77</v>
      </c>
      <c r="L3592" s="7">
        <v>2264.64</v>
      </c>
      <c r="M3592" s="7">
        <v>387.32</v>
      </c>
    </row>
    <row r="3593" spans="2:13" x14ac:dyDescent="0.3">
      <c r="B3593" s="5">
        <v>45658</v>
      </c>
      <c r="C3593" s="4" t="s">
        <v>35</v>
      </c>
      <c r="D3593" s="4" t="s">
        <v>32</v>
      </c>
      <c r="E3593" s="4" t="s">
        <v>16</v>
      </c>
      <c r="F3593" s="4" t="s">
        <v>17</v>
      </c>
      <c r="G3593" s="6">
        <v>110</v>
      </c>
      <c r="H3593" s="7">
        <v>193.64</v>
      </c>
      <c r="I3593" s="8">
        <v>0.01</v>
      </c>
      <c r="J3593" s="7">
        <v>21108.23</v>
      </c>
      <c r="K3593" s="7">
        <v>135.68</v>
      </c>
      <c r="L3593" s="7">
        <v>14924.8</v>
      </c>
      <c r="M3593" s="7">
        <v>181.67</v>
      </c>
    </row>
    <row r="3594" spans="2:13" x14ac:dyDescent="0.3">
      <c r="B3594" s="5">
        <v>45658</v>
      </c>
      <c r="C3594" s="4" t="s">
        <v>35</v>
      </c>
      <c r="D3594" s="4" t="s">
        <v>32</v>
      </c>
      <c r="E3594" s="4" t="s">
        <v>16</v>
      </c>
      <c r="F3594" s="4" t="s">
        <v>18</v>
      </c>
      <c r="G3594" s="6">
        <v>40</v>
      </c>
      <c r="H3594" s="7">
        <v>193.64</v>
      </c>
      <c r="I3594" s="8">
        <v>0.01</v>
      </c>
      <c r="J3594" s="7">
        <v>7660.07</v>
      </c>
      <c r="K3594" s="7">
        <v>135.28</v>
      </c>
      <c r="L3594" s="7">
        <v>5411.2</v>
      </c>
      <c r="M3594" s="7">
        <v>137.88999999999999</v>
      </c>
    </row>
    <row r="3595" spans="2:13" x14ac:dyDescent="0.3">
      <c r="B3595" s="5">
        <v>45658</v>
      </c>
      <c r="C3595" s="4" t="s">
        <v>35</v>
      </c>
      <c r="D3595" s="4" t="s">
        <v>32</v>
      </c>
      <c r="E3595" s="4" t="s">
        <v>16</v>
      </c>
      <c r="F3595" s="4" t="s">
        <v>19</v>
      </c>
      <c r="G3595" s="6">
        <v>40</v>
      </c>
      <c r="H3595" s="7">
        <v>193.64</v>
      </c>
      <c r="I3595" s="8">
        <v>0</v>
      </c>
      <c r="J3595" s="7">
        <v>7714.62</v>
      </c>
      <c r="K3595" s="7">
        <v>135.55000000000001</v>
      </c>
      <c r="L3595" s="7">
        <v>5422</v>
      </c>
      <c r="M3595" s="7">
        <v>157.21</v>
      </c>
    </row>
    <row r="3596" spans="2:13" x14ac:dyDescent="0.3">
      <c r="B3596" s="5">
        <v>45658</v>
      </c>
      <c r="C3596" s="4" t="s">
        <v>35</v>
      </c>
      <c r="D3596" s="4" t="s">
        <v>32</v>
      </c>
      <c r="E3596" s="4" t="s">
        <v>20</v>
      </c>
      <c r="F3596" s="4" t="s">
        <v>17</v>
      </c>
      <c r="G3596" s="6">
        <v>77</v>
      </c>
      <c r="H3596" s="7">
        <v>193.64</v>
      </c>
      <c r="I3596" s="8">
        <v>0.02</v>
      </c>
      <c r="J3596" s="7">
        <v>12844.9</v>
      </c>
      <c r="K3596" s="7">
        <v>135.68</v>
      </c>
      <c r="L3596" s="7">
        <v>10447.36</v>
      </c>
      <c r="M3596" s="7">
        <v>129.43</v>
      </c>
    </row>
    <row r="3597" spans="2:13" x14ac:dyDescent="0.3">
      <c r="B3597" s="5">
        <v>45658</v>
      </c>
      <c r="C3597" s="4" t="s">
        <v>35</v>
      </c>
      <c r="D3597" s="4" t="s">
        <v>32</v>
      </c>
      <c r="E3597" s="4" t="s">
        <v>20</v>
      </c>
      <c r="F3597" s="4" t="s">
        <v>18</v>
      </c>
      <c r="G3597" s="6">
        <v>26</v>
      </c>
      <c r="H3597" s="7">
        <v>193.64</v>
      </c>
      <c r="I3597" s="8">
        <v>0.01</v>
      </c>
      <c r="J3597" s="7">
        <v>4381.79</v>
      </c>
      <c r="K3597" s="7">
        <v>135.94999999999999</v>
      </c>
      <c r="L3597" s="7">
        <v>3534.7</v>
      </c>
      <c r="M3597" s="7">
        <v>87.73</v>
      </c>
    </row>
    <row r="3598" spans="2:13" x14ac:dyDescent="0.3">
      <c r="B3598" s="5">
        <v>45658</v>
      </c>
      <c r="C3598" s="4" t="s">
        <v>35</v>
      </c>
      <c r="D3598" s="4" t="s">
        <v>32</v>
      </c>
      <c r="E3598" s="4" t="s">
        <v>20</v>
      </c>
      <c r="F3598" s="4" t="s">
        <v>19</v>
      </c>
      <c r="G3598" s="6">
        <v>27</v>
      </c>
      <c r="H3598" s="7">
        <v>193.64</v>
      </c>
      <c r="I3598" s="8">
        <v>0.02</v>
      </c>
      <c r="J3598" s="7">
        <v>4545.38</v>
      </c>
      <c r="K3598" s="7">
        <v>135.55000000000001</v>
      </c>
      <c r="L3598" s="7">
        <v>3659.85</v>
      </c>
      <c r="M3598" s="7">
        <v>105.04</v>
      </c>
    </row>
    <row r="3599" spans="2:13" x14ac:dyDescent="0.3">
      <c r="B3599" s="5">
        <v>45658</v>
      </c>
      <c r="C3599" s="4" t="s">
        <v>35</v>
      </c>
      <c r="D3599" s="4" t="s">
        <v>32</v>
      </c>
      <c r="E3599" s="4" t="s">
        <v>21</v>
      </c>
      <c r="F3599" s="4" t="s">
        <v>17</v>
      </c>
      <c r="G3599" s="6">
        <v>43</v>
      </c>
      <c r="H3599" s="7">
        <v>193.64</v>
      </c>
      <c r="I3599" s="8">
        <v>0</v>
      </c>
      <c r="J3599" s="7">
        <v>7878.55</v>
      </c>
      <c r="K3599" s="7">
        <v>135.13999999999999</v>
      </c>
      <c r="L3599" s="7">
        <v>5811.02</v>
      </c>
      <c r="M3599" s="7">
        <v>71.72</v>
      </c>
    </row>
    <row r="3600" spans="2:13" x14ac:dyDescent="0.3">
      <c r="B3600" s="5">
        <v>45658</v>
      </c>
      <c r="C3600" s="4" t="s">
        <v>35</v>
      </c>
      <c r="D3600" s="4" t="s">
        <v>32</v>
      </c>
      <c r="E3600" s="4" t="s">
        <v>21</v>
      </c>
      <c r="F3600" s="4" t="s">
        <v>18</v>
      </c>
      <c r="G3600" s="6">
        <v>16</v>
      </c>
      <c r="H3600" s="7">
        <v>193.64</v>
      </c>
      <c r="I3600" s="8">
        <v>0</v>
      </c>
      <c r="J3600" s="7">
        <v>2937.44</v>
      </c>
      <c r="K3600" s="7">
        <v>135.28</v>
      </c>
      <c r="L3600" s="7">
        <v>2164.48</v>
      </c>
      <c r="M3600" s="7">
        <v>54.88</v>
      </c>
    </row>
    <row r="3601" spans="2:13" x14ac:dyDescent="0.3">
      <c r="B3601" s="5">
        <v>45658</v>
      </c>
      <c r="C3601" s="4" t="s">
        <v>35</v>
      </c>
      <c r="D3601" s="4" t="s">
        <v>32</v>
      </c>
      <c r="E3601" s="4" t="s">
        <v>21</v>
      </c>
      <c r="F3601" s="4" t="s">
        <v>19</v>
      </c>
      <c r="G3601" s="6">
        <v>16</v>
      </c>
      <c r="H3601" s="7">
        <v>193.64</v>
      </c>
      <c r="I3601" s="8">
        <v>0.01</v>
      </c>
      <c r="J3601" s="7">
        <v>2931.54</v>
      </c>
      <c r="K3601" s="7">
        <v>135.55000000000001</v>
      </c>
      <c r="L3601" s="7">
        <v>2168.8000000000002</v>
      </c>
      <c r="M3601" s="7">
        <v>62.44</v>
      </c>
    </row>
    <row r="3602" spans="2:13" x14ac:dyDescent="0.3">
      <c r="B3602" s="5">
        <v>45658</v>
      </c>
      <c r="C3602" s="4" t="s">
        <v>35</v>
      </c>
      <c r="D3602" s="4" t="s">
        <v>32</v>
      </c>
      <c r="E3602" s="4" t="s">
        <v>22</v>
      </c>
      <c r="F3602" s="4" t="s">
        <v>17</v>
      </c>
      <c r="G3602" s="6">
        <v>21</v>
      </c>
      <c r="H3602" s="7">
        <v>193.64</v>
      </c>
      <c r="I3602" s="8">
        <v>0.01</v>
      </c>
      <c r="J3602" s="7">
        <v>4508.6099999999997</v>
      </c>
      <c r="K3602" s="7">
        <v>135.13999999999999</v>
      </c>
      <c r="L3602" s="7">
        <v>2837.94</v>
      </c>
      <c r="M3602" s="7">
        <v>208.3</v>
      </c>
    </row>
    <row r="3603" spans="2:13" x14ac:dyDescent="0.3">
      <c r="B3603" s="5">
        <v>45658</v>
      </c>
      <c r="C3603" s="4" t="s">
        <v>35</v>
      </c>
      <c r="D3603" s="4" t="s">
        <v>32</v>
      </c>
      <c r="E3603" s="4" t="s">
        <v>22</v>
      </c>
      <c r="F3603" s="4" t="s">
        <v>18</v>
      </c>
      <c r="G3603" s="6">
        <v>7</v>
      </c>
      <c r="H3603" s="7">
        <v>193.64</v>
      </c>
      <c r="I3603" s="8">
        <v>0.01</v>
      </c>
      <c r="J3603" s="7">
        <v>1498.38</v>
      </c>
      <c r="K3603" s="7">
        <v>135.82</v>
      </c>
      <c r="L3603" s="7">
        <v>950.74</v>
      </c>
      <c r="M3603" s="7">
        <v>82.27</v>
      </c>
    </row>
    <row r="3604" spans="2:13" x14ac:dyDescent="0.3">
      <c r="B3604" s="5">
        <v>45658</v>
      </c>
      <c r="C3604" s="4" t="s">
        <v>35</v>
      </c>
      <c r="D3604" s="4" t="s">
        <v>32</v>
      </c>
      <c r="E3604" s="4" t="s">
        <v>22</v>
      </c>
      <c r="F3604" s="4" t="s">
        <v>19</v>
      </c>
      <c r="G3604" s="6">
        <v>7</v>
      </c>
      <c r="H3604" s="7">
        <v>193.64</v>
      </c>
      <c r="I3604" s="8">
        <v>0</v>
      </c>
      <c r="J3604" s="7">
        <v>1513.58</v>
      </c>
      <c r="K3604" s="7">
        <v>135.68</v>
      </c>
      <c r="L3604" s="7">
        <v>949.76</v>
      </c>
      <c r="M3604" s="7">
        <v>89.35</v>
      </c>
    </row>
    <row r="3605" spans="2:13" x14ac:dyDescent="0.3">
      <c r="B3605" s="5">
        <v>45658</v>
      </c>
      <c r="C3605" s="4" t="s">
        <v>36</v>
      </c>
      <c r="D3605" s="4" t="s">
        <v>37</v>
      </c>
      <c r="E3605" s="4" t="s">
        <v>16</v>
      </c>
      <c r="F3605" s="4" t="s">
        <v>17</v>
      </c>
      <c r="G3605" s="6">
        <v>232</v>
      </c>
      <c r="H3605" s="7">
        <v>181.28</v>
      </c>
      <c r="I3605" s="8">
        <v>0.01</v>
      </c>
      <c r="J3605" s="7">
        <v>41551.1</v>
      </c>
      <c r="K3605" s="7">
        <v>137</v>
      </c>
      <c r="L3605" s="7">
        <v>31784</v>
      </c>
      <c r="M3605" s="7">
        <v>369.92</v>
      </c>
    </row>
    <row r="3606" spans="2:13" x14ac:dyDescent="0.3">
      <c r="B3606" s="5">
        <v>45658</v>
      </c>
      <c r="C3606" s="4" t="s">
        <v>36</v>
      </c>
      <c r="D3606" s="4" t="s">
        <v>37</v>
      </c>
      <c r="E3606" s="4" t="s">
        <v>16</v>
      </c>
      <c r="F3606" s="4" t="s">
        <v>18</v>
      </c>
      <c r="G3606" s="6">
        <v>89</v>
      </c>
      <c r="H3606" s="7">
        <v>181.28</v>
      </c>
      <c r="I3606" s="8">
        <v>0.01</v>
      </c>
      <c r="J3606" s="7">
        <v>16005.04</v>
      </c>
      <c r="K3606" s="7">
        <v>136.72999999999999</v>
      </c>
      <c r="L3606" s="7">
        <v>12168.97</v>
      </c>
      <c r="M3606" s="7">
        <v>302.48</v>
      </c>
    </row>
    <row r="3607" spans="2:13" x14ac:dyDescent="0.3">
      <c r="B3607" s="5">
        <v>45658</v>
      </c>
      <c r="C3607" s="4" t="s">
        <v>36</v>
      </c>
      <c r="D3607" s="4" t="s">
        <v>37</v>
      </c>
      <c r="E3607" s="4" t="s">
        <v>16</v>
      </c>
      <c r="F3607" s="4" t="s">
        <v>19</v>
      </c>
      <c r="G3607" s="6">
        <v>89</v>
      </c>
      <c r="H3607" s="7">
        <v>181.28</v>
      </c>
      <c r="I3607" s="8">
        <v>0.01</v>
      </c>
      <c r="J3607" s="7">
        <v>15940.83</v>
      </c>
      <c r="K3607" s="7">
        <v>136.72999999999999</v>
      </c>
      <c r="L3607" s="7">
        <v>12168.97</v>
      </c>
      <c r="M3607" s="7">
        <v>357.94</v>
      </c>
    </row>
    <row r="3608" spans="2:13" x14ac:dyDescent="0.3">
      <c r="B3608" s="5">
        <v>45658</v>
      </c>
      <c r="C3608" s="4" t="s">
        <v>36</v>
      </c>
      <c r="D3608" s="4" t="s">
        <v>37</v>
      </c>
      <c r="E3608" s="4" t="s">
        <v>20</v>
      </c>
      <c r="F3608" s="4" t="s">
        <v>17</v>
      </c>
      <c r="G3608" s="6">
        <v>165</v>
      </c>
      <c r="H3608" s="7">
        <v>181.28</v>
      </c>
      <c r="I3608" s="8">
        <v>0.04</v>
      </c>
      <c r="J3608" s="7">
        <v>25298.15</v>
      </c>
      <c r="K3608" s="7">
        <v>137</v>
      </c>
      <c r="L3608" s="7">
        <v>22605</v>
      </c>
      <c r="M3608" s="7">
        <v>274.93</v>
      </c>
    </row>
    <row r="3609" spans="2:13" x14ac:dyDescent="0.3">
      <c r="B3609" s="5">
        <v>45658</v>
      </c>
      <c r="C3609" s="4" t="s">
        <v>36</v>
      </c>
      <c r="D3609" s="4" t="s">
        <v>37</v>
      </c>
      <c r="E3609" s="4" t="s">
        <v>20</v>
      </c>
      <c r="F3609" s="4" t="s">
        <v>18</v>
      </c>
      <c r="G3609" s="6">
        <v>60</v>
      </c>
      <c r="H3609" s="7">
        <v>181.28</v>
      </c>
      <c r="I3609" s="8">
        <v>0.01</v>
      </c>
      <c r="J3609" s="7">
        <v>9428.43</v>
      </c>
      <c r="K3609" s="7">
        <v>136.59</v>
      </c>
      <c r="L3609" s="7">
        <v>8195.4</v>
      </c>
      <c r="M3609" s="7">
        <v>213.49</v>
      </c>
    </row>
    <row r="3610" spans="2:13" x14ac:dyDescent="0.3">
      <c r="B3610" s="5">
        <v>45658</v>
      </c>
      <c r="C3610" s="4" t="s">
        <v>36</v>
      </c>
      <c r="D3610" s="4" t="s">
        <v>37</v>
      </c>
      <c r="E3610" s="4" t="s">
        <v>20</v>
      </c>
      <c r="F3610" s="4" t="s">
        <v>19</v>
      </c>
      <c r="G3610" s="6">
        <v>60</v>
      </c>
      <c r="H3610" s="7">
        <v>181.28</v>
      </c>
      <c r="I3610" s="8">
        <v>0.04</v>
      </c>
      <c r="J3610" s="7">
        <v>9236.58</v>
      </c>
      <c r="K3610" s="7">
        <v>136.46</v>
      </c>
      <c r="L3610" s="7">
        <v>8187.6</v>
      </c>
      <c r="M3610" s="7">
        <v>235.34</v>
      </c>
    </row>
    <row r="3611" spans="2:13" x14ac:dyDescent="0.3">
      <c r="B3611" s="5">
        <v>45658</v>
      </c>
      <c r="C3611" s="4" t="s">
        <v>36</v>
      </c>
      <c r="D3611" s="4" t="s">
        <v>37</v>
      </c>
      <c r="E3611" s="4" t="s">
        <v>21</v>
      </c>
      <c r="F3611" s="4" t="s">
        <v>17</v>
      </c>
      <c r="G3611" s="6">
        <v>98</v>
      </c>
      <c r="H3611" s="7">
        <v>181.28</v>
      </c>
      <c r="I3611" s="8">
        <v>0.01</v>
      </c>
      <c r="J3611" s="7">
        <v>16574.32</v>
      </c>
      <c r="K3611" s="7">
        <v>137</v>
      </c>
      <c r="L3611" s="7">
        <v>13426</v>
      </c>
      <c r="M3611" s="7">
        <v>161.22</v>
      </c>
    </row>
    <row r="3612" spans="2:13" x14ac:dyDescent="0.3">
      <c r="B3612" s="5">
        <v>45658</v>
      </c>
      <c r="C3612" s="4" t="s">
        <v>36</v>
      </c>
      <c r="D3612" s="4" t="s">
        <v>37</v>
      </c>
      <c r="E3612" s="4" t="s">
        <v>21</v>
      </c>
      <c r="F3612" s="4" t="s">
        <v>18</v>
      </c>
      <c r="G3612" s="6">
        <v>34</v>
      </c>
      <c r="H3612" s="7">
        <v>181.28</v>
      </c>
      <c r="I3612" s="8">
        <v>0</v>
      </c>
      <c r="J3612" s="7">
        <v>5872.89</v>
      </c>
      <c r="K3612" s="7">
        <v>136.87</v>
      </c>
      <c r="L3612" s="7">
        <v>4653.58</v>
      </c>
      <c r="M3612" s="7">
        <v>118.74</v>
      </c>
    </row>
    <row r="3613" spans="2:13" x14ac:dyDescent="0.3">
      <c r="B3613" s="5">
        <v>45658</v>
      </c>
      <c r="C3613" s="4" t="s">
        <v>36</v>
      </c>
      <c r="D3613" s="4" t="s">
        <v>37</v>
      </c>
      <c r="E3613" s="4" t="s">
        <v>21</v>
      </c>
      <c r="F3613" s="4" t="s">
        <v>19</v>
      </c>
      <c r="G3613" s="6">
        <v>36</v>
      </c>
      <c r="H3613" s="7">
        <v>181.28</v>
      </c>
      <c r="I3613" s="8">
        <v>0</v>
      </c>
      <c r="J3613" s="7">
        <v>6212.18</v>
      </c>
      <c r="K3613" s="7">
        <v>136.46</v>
      </c>
      <c r="L3613" s="7">
        <v>4912.5600000000004</v>
      </c>
      <c r="M3613" s="7">
        <v>144.07</v>
      </c>
    </row>
    <row r="3614" spans="2:13" x14ac:dyDescent="0.3">
      <c r="B3614" s="5">
        <v>45658</v>
      </c>
      <c r="C3614" s="4" t="s">
        <v>36</v>
      </c>
      <c r="D3614" s="4" t="s">
        <v>37</v>
      </c>
      <c r="E3614" s="4" t="s">
        <v>22</v>
      </c>
      <c r="F3614" s="4" t="s">
        <v>17</v>
      </c>
      <c r="G3614" s="6">
        <v>43</v>
      </c>
      <c r="H3614" s="7">
        <v>181.28</v>
      </c>
      <c r="I3614" s="8">
        <v>0</v>
      </c>
      <c r="J3614" s="7">
        <v>8695.5499999999993</v>
      </c>
      <c r="K3614" s="7">
        <v>137.28</v>
      </c>
      <c r="L3614" s="7">
        <v>5903.04</v>
      </c>
      <c r="M3614" s="7">
        <v>440.9</v>
      </c>
    </row>
    <row r="3615" spans="2:13" x14ac:dyDescent="0.3">
      <c r="B3615" s="5">
        <v>45658</v>
      </c>
      <c r="C3615" s="4" t="s">
        <v>36</v>
      </c>
      <c r="D3615" s="4" t="s">
        <v>37</v>
      </c>
      <c r="E3615" s="4" t="s">
        <v>22</v>
      </c>
      <c r="F3615" s="4" t="s">
        <v>18</v>
      </c>
      <c r="G3615" s="6">
        <v>15</v>
      </c>
      <c r="H3615" s="7">
        <v>181.28</v>
      </c>
      <c r="I3615" s="8">
        <v>0.01</v>
      </c>
      <c r="J3615" s="7">
        <v>3002.82</v>
      </c>
      <c r="K3615" s="7">
        <v>136.59</v>
      </c>
      <c r="L3615" s="7">
        <v>2048.85</v>
      </c>
      <c r="M3615" s="7">
        <v>175.39</v>
      </c>
    </row>
    <row r="3616" spans="2:13" x14ac:dyDescent="0.3">
      <c r="B3616" s="5">
        <v>45658</v>
      </c>
      <c r="C3616" s="4" t="s">
        <v>36</v>
      </c>
      <c r="D3616" s="4" t="s">
        <v>37</v>
      </c>
      <c r="E3616" s="4" t="s">
        <v>22</v>
      </c>
      <c r="F3616" s="4" t="s">
        <v>19</v>
      </c>
      <c r="G3616" s="6">
        <v>16</v>
      </c>
      <c r="H3616" s="7">
        <v>181.28</v>
      </c>
      <c r="I3616" s="8">
        <v>0.01</v>
      </c>
      <c r="J3616" s="7">
        <v>3196.69</v>
      </c>
      <c r="K3616" s="7">
        <v>136.87</v>
      </c>
      <c r="L3616" s="7">
        <v>2189.92</v>
      </c>
      <c r="M3616" s="7">
        <v>193.86</v>
      </c>
    </row>
    <row r="3617" spans="2:13" x14ac:dyDescent="0.3">
      <c r="B3617" s="5">
        <v>45658</v>
      </c>
      <c r="C3617" s="4" t="s">
        <v>38</v>
      </c>
      <c r="D3617" s="4" t="s">
        <v>37</v>
      </c>
      <c r="E3617" s="4" t="s">
        <v>16</v>
      </c>
      <c r="F3617" s="4" t="s">
        <v>17</v>
      </c>
      <c r="G3617" s="6">
        <v>103</v>
      </c>
      <c r="H3617" s="7">
        <v>220.42</v>
      </c>
      <c r="I3617" s="8">
        <v>0.01</v>
      </c>
      <c r="J3617" s="7">
        <v>22499.11</v>
      </c>
      <c r="K3617" s="7">
        <v>165.48</v>
      </c>
      <c r="L3617" s="7">
        <v>17044.439999999999</v>
      </c>
      <c r="M3617" s="7">
        <v>167.59</v>
      </c>
    </row>
    <row r="3618" spans="2:13" x14ac:dyDescent="0.3">
      <c r="B3618" s="5">
        <v>45658</v>
      </c>
      <c r="C3618" s="4" t="s">
        <v>38</v>
      </c>
      <c r="D3618" s="4" t="s">
        <v>37</v>
      </c>
      <c r="E3618" s="4" t="s">
        <v>16</v>
      </c>
      <c r="F3618" s="4" t="s">
        <v>18</v>
      </c>
      <c r="G3618" s="6">
        <v>37</v>
      </c>
      <c r="H3618" s="7">
        <v>220.42</v>
      </c>
      <c r="I3618" s="8">
        <v>0</v>
      </c>
      <c r="J3618" s="7">
        <v>8147.37</v>
      </c>
      <c r="K3618" s="7">
        <v>164.98</v>
      </c>
      <c r="L3618" s="7">
        <v>6104.26</v>
      </c>
      <c r="M3618" s="7">
        <v>128.44</v>
      </c>
    </row>
    <row r="3619" spans="2:13" x14ac:dyDescent="0.3">
      <c r="B3619" s="5">
        <v>45658</v>
      </c>
      <c r="C3619" s="4" t="s">
        <v>38</v>
      </c>
      <c r="D3619" s="4" t="s">
        <v>37</v>
      </c>
      <c r="E3619" s="4" t="s">
        <v>16</v>
      </c>
      <c r="F3619" s="4" t="s">
        <v>19</v>
      </c>
      <c r="G3619" s="6">
        <v>37</v>
      </c>
      <c r="H3619" s="7">
        <v>220.42</v>
      </c>
      <c r="I3619" s="8">
        <v>0.01</v>
      </c>
      <c r="J3619" s="7">
        <v>8090.42</v>
      </c>
      <c r="K3619" s="7">
        <v>165.32</v>
      </c>
      <c r="L3619" s="7">
        <v>6116.84</v>
      </c>
      <c r="M3619" s="7">
        <v>144.68</v>
      </c>
    </row>
    <row r="3620" spans="2:13" x14ac:dyDescent="0.3">
      <c r="B3620" s="5">
        <v>45658</v>
      </c>
      <c r="C3620" s="4" t="s">
        <v>38</v>
      </c>
      <c r="D3620" s="4" t="s">
        <v>37</v>
      </c>
      <c r="E3620" s="4" t="s">
        <v>20</v>
      </c>
      <c r="F3620" s="4" t="s">
        <v>17</v>
      </c>
      <c r="G3620" s="6">
        <v>66</v>
      </c>
      <c r="H3620" s="7">
        <v>220.42</v>
      </c>
      <c r="I3620" s="8">
        <v>0.03</v>
      </c>
      <c r="J3620" s="7">
        <v>12432.02</v>
      </c>
      <c r="K3620" s="7">
        <v>164.98</v>
      </c>
      <c r="L3620" s="7">
        <v>10888.68</v>
      </c>
      <c r="M3620" s="7">
        <v>106.96</v>
      </c>
    </row>
    <row r="3621" spans="2:13" x14ac:dyDescent="0.3">
      <c r="B3621" s="5">
        <v>45658</v>
      </c>
      <c r="C3621" s="4" t="s">
        <v>38</v>
      </c>
      <c r="D3621" s="4" t="s">
        <v>37</v>
      </c>
      <c r="E3621" s="4" t="s">
        <v>20</v>
      </c>
      <c r="F3621" s="4" t="s">
        <v>18</v>
      </c>
      <c r="G3621" s="6">
        <v>25</v>
      </c>
      <c r="H3621" s="7">
        <v>220.42</v>
      </c>
      <c r="I3621" s="8">
        <v>0.02</v>
      </c>
      <c r="J3621" s="7">
        <v>4771.26</v>
      </c>
      <c r="K3621" s="7">
        <v>165.65</v>
      </c>
      <c r="L3621" s="7">
        <v>4141.25</v>
      </c>
      <c r="M3621" s="7">
        <v>88.87</v>
      </c>
    </row>
    <row r="3622" spans="2:13" x14ac:dyDescent="0.3">
      <c r="B3622" s="5">
        <v>45658</v>
      </c>
      <c r="C3622" s="4" t="s">
        <v>38</v>
      </c>
      <c r="D3622" s="4" t="s">
        <v>37</v>
      </c>
      <c r="E3622" s="4" t="s">
        <v>20</v>
      </c>
      <c r="F3622" s="4" t="s">
        <v>19</v>
      </c>
      <c r="G3622" s="6">
        <v>25</v>
      </c>
      <c r="H3622" s="7">
        <v>220.42</v>
      </c>
      <c r="I3622" s="8">
        <v>0.03</v>
      </c>
      <c r="J3622" s="7">
        <v>4718.03</v>
      </c>
      <c r="K3622" s="7">
        <v>165.15</v>
      </c>
      <c r="L3622" s="7">
        <v>4128.75</v>
      </c>
      <c r="M3622" s="7">
        <v>100.44</v>
      </c>
    </row>
    <row r="3623" spans="2:13" x14ac:dyDescent="0.3">
      <c r="B3623" s="5">
        <v>45658</v>
      </c>
      <c r="C3623" s="4" t="s">
        <v>38</v>
      </c>
      <c r="D3623" s="4" t="s">
        <v>37</v>
      </c>
      <c r="E3623" s="4" t="s">
        <v>21</v>
      </c>
      <c r="F3623" s="4" t="s">
        <v>17</v>
      </c>
      <c r="G3623" s="6">
        <v>41</v>
      </c>
      <c r="H3623" s="7">
        <v>220.42</v>
      </c>
      <c r="I3623" s="8">
        <v>0.01</v>
      </c>
      <c r="J3623" s="7">
        <v>8499.02</v>
      </c>
      <c r="K3623" s="7">
        <v>164.98</v>
      </c>
      <c r="L3623" s="7">
        <v>6764.18</v>
      </c>
      <c r="M3623" s="7">
        <v>67.180000000000007</v>
      </c>
    </row>
    <row r="3624" spans="2:13" x14ac:dyDescent="0.3">
      <c r="B3624" s="5">
        <v>45658</v>
      </c>
      <c r="C3624" s="4" t="s">
        <v>38</v>
      </c>
      <c r="D3624" s="4" t="s">
        <v>37</v>
      </c>
      <c r="E3624" s="4" t="s">
        <v>21</v>
      </c>
      <c r="F3624" s="4" t="s">
        <v>18</v>
      </c>
      <c r="G3624" s="6">
        <v>15</v>
      </c>
      <c r="H3624" s="7">
        <v>220.42</v>
      </c>
      <c r="I3624" s="8">
        <v>0.01</v>
      </c>
      <c r="J3624" s="7">
        <v>3109.58</v>
      </c>
      <c r="K3624" s="7">
        <v>164.82</v>
      </c>
      <c r="L3624" s="7">
        <v>2472.3000000000002</v>
      </c>
      <c r="M3624" s="7">
        <v>50.82</v>
      </c>
    </row>
    <row r="3625" spans="2:13" x14ac:dyDescent="0.3">
      <c r="B3625" s="5">
        <v>45658</v>
      </c>
      <c r="C3625" s="4" t="s">
        <v>38</v>
      </c>
      <c r="D3625" s="4" t="s">
        <v>37</v>
      </c>
      <c r="E3625" s="4" t="s">
        <v>21</v>
      </c>
      <c r="F3625" s="4" t="s">
        <v>19</v>
      </c>
      <c r="G3625" s="6">
        <v>15</v>
      </c>
      <c r="H3625" s="7">
        <v>220.42</v>
      </c>
      <c r="I3625" s="8">
        <v>0.01</v>
      </c>
      <c r="J3625" s="7">
        <v>3109.45</v>
      </c>
      <c r="K3625" s="7">
        <v>164.98</v>
      </c>
      <c r="L3625" s="7">
        <v>2474.6999999999998</v>
      </c>
      <c r="M3625" s="7">
        <v>59.85</v>
      </c>
    </row>
    <row r="3626" spans="2:13" x14ac:dyDescent="0.3">
      <c r="B3626" s="5">
        <v>45658</v>
      </c>
      <c r="C3626" s="4" t="s">
        <v>38</v>
      </c>
      <c r="D3626" s="4" t="s">
        <v>37</v>
      </c>
      <c r="E3626" s="4" t="s">
        <v>22</v>
      </c>
      <c r="F3626" s="4" t="s">
        <v>17</v>
      </c>
      <c r="G3626" s="6">
        <v>19</v>
      </c>
      <c r="H3626" s="7">
        <v>220.42</v>
      </c>
      <c r="I3626" s="8">
        <v>0.01</v>
      </c>
      <c r="J3626" s="7">
        <v>4667.0200000000004</v>
      </c>
      <c r="K3626" s="7">
        <v>165.65</v>
      </c>
      <c r="L3626" s="7">
        <v>3147.35</v>
      </c>
      <c r="M3626" s="7">
        <v>195.01</v>
      </c>
    </row>
    <row r="3627" spans="2:13" x14ac:dyDescent="0.3">
      <c r="B3627" s="5">
        <v>45658</v>
      </c>
      <c r="C3627" s="4" t="s">
        <v>38</v>
      </c>
      <c r="D3627" s="4" t="s">
        <v>37</v>
      </c>
      <c r="E3627" s="4" t="s">
        <v>22</v>
      </c>
      <c r="F3627" s="4" t="s">
        <v>18</v>
      </c>
      <c r="G3627" s="6">
        <v>6</v>
      </c>
      <c r="H3627" s="7">
        <v>220.42</v>
      </c>
      <c r="I3627" s="8">
        <v>0.01</v>
      </c>
      <c r="J3627" s="7">
        <v>1469.39</v>
      </c>
      <c r="K3627" s="7">
        <v>164.98</v>
      </c>
      <c r="L3627" s="7">
        <v>989.88</v>
      </c>
      <c r="M3627" s="7">
        <v>69.73</v>
      </c>
    </row>
    <row r="3628" spans="2:13" x14ac:dyDescent="0.3">
      <c r="B3628" s="5">
        <v>45658</v>
      </c>
      <c r="C3628" s="4" t="s">
        <v>38</v>
      </c>
      <c r="D3628" s="4" t="s">
        <v>37</v>
      </c>
      <c r="E3628" s="4" t="s">
        <v>22</v>
      </c>
      <c r="F3628" s="4" t="s">
        <v>19</v>
      </c>
      <c r="G3628" s="6">
        <v>6</v>
      </c>
      <c r="H3628" s="7">
        <v>220.42</v>
      </c>
      <c r="I3628" s="8">
        <v>0.01</v>
      </c>
      <c r="J3628" s="7">
        <v>1459</v>
      </c>
      <c r="K3628" s="7">
        <v>165.15</v>
      </c>
      <c r="L3628" s="7">
        <v>990.9</v>
      </c>
      <c r="M3628" s="7">
        <v>74.569999999999993</v>
      </c>
    </row>
    <row r="3629" spans="2:13" x14ac:dyDescent="0.3">
      <c r="B3629" s="5">
        <v>45658</v>
      </c>
      <c r="C3629" s="4" t="s">
        <v>39</v>
      </c>
      <c r="D3629" s="4" t="s">
        <v>37</v>
      </c>
      <c r="E3629" s="4" t="s">
        <v>16</v>
      </c>
      <c r="F3629" s="4" t="s">
        <v>17</v>
      </c>
      <c r="G3629" s="6">
        <v>60</v>
      </c>
      <c r="H3629" s="7">
        <v>314.14999999999998</v>
      </c>
      <c r="I3629" s="8">
        <v>0.01</v>
      </c>
      <c r="J3629" s="7">
        <v>18659.45</v>
      </c>
      <c r="K3629" s="7">
        <v>234.51</v>
      </c>
      <c r="L3629" s="7">
        <v>14070.6</v>
      </c>
      <c r="M3629" s="7">
        <v>98.7</v>
      </c>
    </row>
    <row r="3630" spans="2:13" x14ac:dyDescent="0.3">
      <c r="B3630" s="5">
        <v>45658</v>
      </c>
      <c r="C3630" s="4" t="s">
        <v>39</v>
      </c>
      <c r="D3630" s="4" t="s">
        <v>37</v>
      </c>
      <c r="E3630" s="4" t="s">
        <v>16</v>
      </c>
      <c r="F3630" s="4" t="s">
        <v>18</v>
      </c>
      <c r="G3630" s="6">
        <v>22</v>
      </c>
      <c r="H3630" s="7">
        <v>314.14999999999998</v>
      </c>
      <c r="I3630" s="8">
        <v>0.01</v>
      </c>
      <c r="J3630" s="7">
        <v>6787.21</v>
      </c>
      <c r="K3630" s="7">
        <v>234.51</v>
      </c>
      <c r="L3630" s="7">
        <v>5159.22</v>
      </c>
      <c r="M3630" s="7">
        <v>78.36</v>
      </c>
    </row>
    <row r="3631" spans="2:13" x14ac:dyDescent="0.3">
      <c r="B3631" s="5">
        <v>45658</v>
      </c>
      <c r="C3631" s="4" t="s">
        <v>39</v>
      </c>
      <c r="D3631" s="4" t="s">
        <v>37</v>
      </c>
      <c r="E3631" s="4" t="s">
        <v>16</v>
      </c>
      <c r="F3631" s="4" t="s">
        <v>19</v>
      </c>
      <c r="G3631" s="6">
        <v>23</v>
      </c>
      <c r="H3631" s="7">
        <v>314.14999999999998</v>
      </c>
      <c r="I3631" s="8">
        <v>0.01</v>
      </c>
      <c r="J3631" s="7">
        <v>7189.28</v>
      </c>
      <c r="K3631" s="7">
        <v>234.74</v>
      </c>
      <c r="L3631" s="7">
        <v>5399.02</v>
      </c>
      <c r="M3631" s="7">
        <v>92.68</v>
      </c>
    </row>
    <row r="3632" spans="2:13" x14ac:dyDescent="0.3">
      <c r="B3632" s="5">
        <v>45658</v>
      </c>
      <c r="C3632" s="4" t="s">
        <v>39</v>
      </c>
      <c r="D3632" s="4" t="s">
        <v>37</v>
      </c>
      <c r="E3632" s="4" t="s">
        <v>20</v>
      </c>
      <c r="F3632" s="4" t="s">
        <v>17</v>
      </c>
      <c r="G3632" s="6">
        <v>44</v>
      </c>
      <c r="H3632" s="7">
        <v>314.14999999999998</v>
      </c>
      <c r="I3632" s="8">
        <v>0</v>
      </c>
      <c r="J3632" s="7">
        <v>12127.42</v>
      </c>
      <c r="K3632" s="7">
        <v>233.81</v>
      </c>
      <c r="L3632" s="7">
        <v>10287.64</v>
      </c>
      <c r="M3632" s="7">
        <v>72.239999999999995</v>
      </c>
    </row>
    <row r="3633" spans="2:13" x14ac:dyDescent="0.3">
      <c r="B3633" s="5">
        <v>45658</v>
      </c>
      <c r="C3633" s="4" t="s">
        <v>39</v>
      </c>
      <c r="D3633" s="4" t="s">
        <v>37</v>
      </c>
      <c r="E3633" s="4" t="s">
        <v>20</v>
      </c>
      <c r="F3633" s="4" t="s">
        <v>18</v>
      </c>
      <c r="G3633" s="6">
        <v>15</v>
      </c>
      <c r="H3633" s="7">
        <v>314.14999999999998</v>
      </c>
      <c r="I3633" s="8">
        <v>0.01</v>
      </c>
      <c r="J3633" s="7">
        <v>4101.26</v>
      </c>
      <c r="K3633" s="7">
        <v>234.51</v>
      </c>
      <c r="L3633" s="7">
        <v>3517.65</v>
      </c>
      <c r="M3633" s="7">
        <v>52.07</v>
      </c>
    </row>
    <row r="3634" spans="2:13" x14ac:dyDescent="0.3">
      <c r="B3634" s="5">
        <v>45658</v>
      </c>
      <c r="C3634" s="4" t="s">
        <v>39</v>
      </c>
      <c r="D3634" s="4" t="s">
        <v>37</v>
      </c>
      <c r="E3634" s="4" t="s">
        <v>20</v>
      </c>
      <c r="F3634" s="4" t="s">
        <v>19</v>
      </c>
      <c r="G3634" s="6">
        <v>15</v>
      </c>
      <c r="H3634" s="7">
        <v>314.14999999999998</v>
      </c>
      <c r="I3634" s="8">
        <v>0.04</v>
      </c>
      <c r="J3634" s="7">
        <v>3989.2</v>
      </c>
      <c r="K3634" s="7">
        <v>233.34</v>
      </c>
      <c r="L3634" s="7">
        <v>3500.1</v>
      </c>
      <c r="M3634" s="7">
        <v>59.61</v>
      </c>
    </row>
    <row r="3635" spans="2:13" x14ac:dyDescent="0.3">
      <c r="B3635" s="5">
        <v>45658</v>
      </c>
      <c r="C3635" s="4" t="s">
        <v>39</v>
      </c>
      <c r="D3635" s="4" t="s">
        <v>37</v>
      </c>
      <c r="E3635" s="4" t="s">
        <v>21</v>
      </c>
      <c r="F3635" s="4" t="s">
        <v>17</v>
      </c>
      <c r="G3635" s="6">
        <v>25</v>
      </c>
      <c r="H3635" s="7">
        <v>314.14999999999998</v>
      </c>
      <c r="I3635" s="8">
        <v>0</v>
      </c>
      <c r="J3635" s="7">
        <v>7408.92</v>
      </c>
      <c r="K3635" s="7">
        <v>234.28</v>
      </c>
      <c r="L3635" s="7">
        <v>5857</v>
      </c>
      <c r="M3635" s="7">
        <v>40.020000000000003</v>
      </c>
    </row>
    <row r="3636" spans="2:13" x14ac:dyDescent="0.3">
      <c r="B3636" s="5">
        <v>45658</v>
      </c>
      <c r="C3636" s="4" t="s">
        <v>39</v>
      </c>
      <c r="D3636" s="4" t="s">
        <v>37</v>
      </c>
      <c r="E3636" s="4" t="s">
        <v>21</v>
      </c>
      <c r="F3636" s="4" t="s">
        <v>18</v>
      </c>
      <c r="G3636" s="6">
        <v>9</v>
      </c>
      <c r="H3636" s="7">
        <v>314.14999999999998</v>
      </c>
      <c r="I3636" s="8">
        <v>0.01</v>
      </c>
      <c r="J3636" s="7">
        <v>2667.18</v>
      </c>
      <c r="K3636" s="7">
        <v>234.51</v>
      </c>
      <c r="L3636" s="7">
        <v>2110.59</v>
      </c>
      <c r="M3636" s="7">
        <v>30.34</v>
      </c>
    </row>
    <row r="3637" spans="2:13" x14ac:dyDescent="0.3">
      <c r="B3637" s="5">
        <v>45658</v>
      </c>
      <c r="C3637" s="4" t="s">
        <v>39</v>
      </c>
      <c r="D3637" s="4" t="s">
        <v>37</v>
      </c>
      <c r="E3637" s="4" t="s">
        <v>21</v>
      </c>
      <c r="F3637" s="4" t="s">
        <v>19</v>
      </c>
      <c r="G3637" s="6">
        <v>9</v>
      </c>
      <c r="H3637" s="7">
        <v>314.14999999999998</v>
      </c>
      <c r="I3637" s="8">
        <v>0.01</v>
      </c>
      <c r="J3637" s="7">
        <v>2667.2</v>
      </c>
      <c r="K3637" s="7">
        <v>234.28</v>
      </c>
      <c r="L3637" s="7">
        <v>2108.52</v>
      </c>
      <c r="M3637" s="7">
        <v>36.200000000000003</v>
      </c>
    </row>
    <row r="3638" spans="2:13" x14ac:dyDescent="0.3">
      <c r="B3638" s="5">
        <v>45658</v>
      </c>
      <c r="C3638" s="4" t="s">
        <v>39</v>
      </c>
      <c r="D3638" s="4" t="s">
        <v>37</v>
      </c>
      <c r="E3638" s="4" t="s">
        <v>22</v>
      </c>
      <c r="F3638" s="4" t="s">
        <v>17</v>
      </c>
      <c r="G3638" s="6">
        <v>12</v>
      </c>
      <c r="H3638" s="7">
        <v>314.14999999999998</v>
      </c>
      <c r="I3638" s="8">
        <v>0</v>
      </c>
      <c r="J3638" s="7">
        <v>4209.5200000000004</v>
      </c>
      <c r="K3638" s="7">
        <v>233.57</v>
      </c>
      <c r="L3638" s="7">
        <v>2802.84</v>
      </c>
      <c r="M3638" s="7">
        <v>119.64</v>
      </c>
    </row>
    <row r="3639" spans="2:13" x14ac:dyDescent="0.3">
      <c r="B3639" s="5">
        <v>45658</v>
      </c>
      <c r="C3639" s="4" t="s">
        <v>39</v>
      </c>
      <c r="D3639" s="4" t="s">
        <v>37</v>
      </c>
      <c r="E3639" s="4" t="s">
        <v>22</v>
      </c>
      <c r="F3639" s="4" t="s">
        <v>18</v>
      </c>
      <c r="G3639" s="6">
        <v>4</v>
      </c>
      <c r="H3639" s="7">
        <v>314.14999999999998</v>
      </c>
      <c r="I3639" s="8">
        <v>0.01</v>
      </c>
      <c r="J3639" s="7">
        <v>1387.72</v>
      </c>
      <c r="K3639" s="7">
        <v>233.34</v>
      </c>
      <c r="L3639" s="7">
        <v>933.36</v>
      </c>
      <c r="M3639" s="7">
        <v>47.01</v>
      </c>
    </row>
    <row r="3640" spans="2:13" x14ac:dyDescent="0.3">
      <c r="B3640" s="5">
        <v>45658</v>
      </c>
      <c r="C3640" s="4" t="s">
        <v>39</v>
      </c>
      <c r="D3640" s="4" t="s">
        <v>37</v>
      </c>
      <c r="E3640" s="4" t="s">
        <v>22</v>
      </c>
      <c r="F3640" s="4" t="s">
        <v>19</v>
      </c>
      <c r="G3640" s="6">
        <v>4</v>
      </c>
      <c r="H3640" s="7">
        <v>314.14999999999998</v>
      </c>
      <c r="I3640" s="8">
        <v>0</v>
      </c>
      <c r="J3640" s="7">
        <v>1407.39</v>
      </c>
      <c r="K3640" s="7">
        <v>234.51</v>
      </c>
      <c r="L3640" s="7">
        <v>938.04</v>
      </c>
      <c r="M3640" s="7">
        <v>48.71</v>
      </c>
    </row>
    <row r="3641" spans="2:13" x14ac:dyDescent="0.3">
      <c r="B3641" s="5">
        <v>45658</v>
      </c>
      <c r="C3641" s="4" t="s">
        <v>40</v>
      </c>
      <c r="D3641" s="4" t="s">
        <v>37</v>
      </c>
      <c r="E3641" s="4" t="s">
        <v>16</v>
      </c>
      <c r="F3641" s="4" t="s">
        <v>17</v>
      </c>
      <c r="G3641" s="6">
        <v>119</v>
      </c>
      <c r="H3641" s="7">
        <v>142.13999999999999</v>
      </c>
      <c r="I3641" s="8">
        <v>0.01</v>
      </c>
      <c r="J3641" s="7">
        <v>16796.36</v>
      </c>
      <c r="K3641" s="7">
        <v>106.29</v>
      </c>
      <c r="L3641" s="7">
        <v>12648.51</v>
      </c>
      <c r="M3641" s="7">
        <v>195.37</v>
      </c>
    </row>
    <row r="3642" spans="2:13" x14ac:dyDescent="0.3">
      <c r="B3642" s="5">
        <v>45658</v>
      </c>
      <c r="C3642" s="4" t="s">
        <v>40</v>
      </c>
      <c r="D3642" s="4" t="s">
        <v>37</v>
      </c>
      <c r="E3642" s="4" t="s">
        <v>16</v>
      </c>
      <c r="F3642" s="4" t="s">
        <v>18</v>
      </c>
      <c r="G3642" s="6">
        <v>41</v>
      </c>
      <c r="H3642" s="7">
        <v>142.13999999999999</v>
      </c>
      <c r="I3642" s="8">
        <v>0.01</v>
      </c>
      <c r="J3642" s="7">
        <v>5751.98</v>
      </c>
      <c r="K3642" s="7">
        <v>106.5</v>
      </c>
      <c r="L3642" s="7">
        <v>4366.5</v>
      </c>
      <c r="M3642" s="7">
        <v>144.75</v>
      </c>
    </row>
    <row r="3643" spans="2:13" x14ac:dyDescent="0.3">
      <c r="B3643" s="5">
        <v>45658</v>
      </c>
      <c r="C3643" s="4" t="s">
        <v>40</v>
      </c>
      <c r="D3643" s="4" t="s">
        <v>37</v>
      </c>
      <c r="E3643" s="4" t="s">
        <v>16</v>
      </c>
      <c r="F3643" s="4" t="s">
        <v>19</v>
      </c>
      <c r="G3643" s="6">
        <v>44</v>
      </c>
      <c r="H3643" s="7">
        <v>142.13999999999999</v>
      </c>
      <c r="I3643" s="8">
        <v>0.01</v>
      </c>
      <c r="J3643" s="7">
        <v>6154.27</v>
      </c>
      <c r="K3643" s="7">
        <v>106.82</v>
      </c>
      <c r="L3643" s="7">
        <v>4700.08</v>
      </c>
      <c r="M3643" s="7">
        <v>171.53</v>
      </c>
    </row>
    <row r="3644" spans="2:13" x14ac:dyDescent="0.3">
      <c r="B3644" s="5">
        <v>45658</v>
      </c>
      <c r="C3644" s="4" t="s">
        <v>40</v>
      </c>
      <c r="D3644" s="4" t="s">
        <v>37</v>
      </c>
      <c r="E3644" s="4" t="s">
        <v>20</v>
      </c>
      <c r="F3644" s="4" t="s">
        <v>17</v>
      </c>
      <c r="G3644" s="6">
        <v>81</v>
      </c>
      <c r="H3644" s="7">
        <v>142.13999999999999</v>
      </c>
      <c r="I3644" s="8">
        <v>0.03</v>
      </c>
      <c r="J3644" s="7">
        <v>9887.44</v>
      </c>
      <c r="K3644" s="7">
        <v>106.6</v>
      </c>
      <c r="L3644" s="7">
        <v>8634.6</v>
      </c>
      <c r="M3644" s="7">
        <v>130.61000000000001</v>
      </c>
    </row>
    <row r="3645" spans="2:13" x14ac:dyDescent="0.3">
      <c r="B3645" s="5">
        <v>45658</v>
      </c>
      <c r="C3645" s="4" t="s">
        <v>40</v>
      </c>
      <c r="D3645" s="4" t="s">
        <v>37</v>
      </c>
      <c r="E3645" s="4" t="s">
        <v>20</v>
      </c>
      <c r="F3645" s="4" t="s">
        <v>18</v>
      </c>
      <c r="G3645" s="6">
        <v>30</v>
      </c>
      <c r="H3645" s="7">
        <v>142.13999999999999</v>
      </c>
      <c r="I3645" s="8">
        <v>0.03</v>
      </c>
      <c r="J3645" s="7">
        <v>3658.37</v>
      </c>
      <c r="K3645" s="7">
        <v>106.39</v>
      </c>
      <c r="L3645" s="7">
        <v>3191.7</v>
      </c>
      <c r="M3645" s="7">
        <v>104.56</v>
      </c>
    </row>
    <row r="3646" spans="2:13" x14ac:dyDescent="0.3">
      <c r="B3646" s="5">
        <v>45658</v>
      </c>
      <c r="C3646" s="4" t="s">
        <v>40</v>
      </c>
      <c r="D3646" s="4" t="s">
        <v>37</v>
      </c>
      <c r="E3646" s="4" t="s">
        <v>20</v>
      </c>
      <c r="F3646" s="4" t="s">
        <v>19</v>
      </c>
      <c r="G3646" s="6">
        <v>29</v>
      </c>
      <c r="H3646" s="7">
        <v>142.13999999999999</v>
      </c>
      <c r="I3646" s="8">
        <v>0.03</v>
      </c>
      <c r="J3646" s="7">
        <v>3536.53</v>
      </c>
      <c r="K3646" s="7">
        <v>106.71</v>
      </c>
      <c r="L3646" s="7">
        <v>3094.59</v>
      </c>
      <c r="M3646" s="7">
        <v>113.86</v>
      </c>
    </row>
    <row r="3647" spans="2:13" x14ac:dyDescent="0.3">
      <c r="B3647" s="5">
        <v>45658</v>
      </c>
      <c r="C3647" s="4" t="s">
        <v>40</v>
      </c>
      <c r="D3647" s="4" t="s">
        <v>37</v>
      </c>
      <c r="E3647" s="4" t="s">
        <v>21</v>
      </c>
      <c r="F3647" s="4" t="s">
        <v>17</v>
      </c>
      <c r="G3647" s="6">
        <v>47</v>
      </c>
      <c r="H3647" s="7">
        <v>142.13999999999999</v>
      </c>
      <c r="I3647" s="8">
        <v>0.01</v>
      </c>
      <c r="J3647" s="7">
        <v>6301.85</v>
      </c>
      <c r="K3647" s="7">
        <v>106.71</v>
      </c>
      <c r="L3647" s="7">
        <v>5015.37</v>
      </c>
      <c r="M3647" s="7">
        <v>75.63</v>
      </c>
    </row>
    <row r="3648" spans="2:13" x14ac:dyDescent="0.3">
      <c r="B3648" s="5">
        <v>45658</v>
      </c>
      <c r="C3648" s="4" t="s">
        <v>40</v>
      </c>
      <c r="D3648" s="4" t="s">
        <v>37</v>
      </c>
      <c r="E3648" s="4" t="s">
        <v>21</v>
      </c>
      <c r="F3648" s="4" t="s">
        <v>18</v>
      </c>
      <c r="G3648" s="6">
        <v>17</v>
      </c>
      <c r="H3648" s="7">
        <v>142.13999999999999</v>
      </c>
      <c r="I3648" s="8">
        <v>0</v>
      </c>
      <c r="J3648" s="7">
        <v>2297.83</v>
      </c>
      <c r="K3648" s="7">
        <v>106.39</v>
      </c>
      <c r="L3648" s="7">
        <v>1808.63</v>
      </c>
      <c r="M3648" s="7">
        <v>58.01</v>
      </c>
    </row>
    <row r="3649" spans="2:13" x14ac:dyDescent="0.3">
      <c r="B3649" s="5">
        <v>45658</v>
      </c>
      <c r="C3649" s="4" t="s">
        <v>40</v>
      </c>
      <c r="D3649" s="4" t="s">
        <v>37</v>
      </c>
      <c r="E3649" s="4" t="s">
        <v>21</v>
      </c>
      <c r="F3649" s="4" t="s">
        <v>19</v>
      </c>
      <c r="G3649" s="6">
        <v>17</v>
      </c>
      <c r="H3649" s="7">
        <v>142.13999999999999</v>
      </c>
      <c r="I3649" s="8">
        <v>0.01</v>
      </c>
      <c r="J3649" s="7">
        <v>2270.17</v>
      </c>
      <c r="K3649" s="7">
        <v>106.82</v>
      </c>
      <c r="L3649" s="7">
        <v>1815.94</v>
      </c>
      <c r="M3649" s="7">
        <v>67.56</v>
      </c>
    </row>
    <row r="3650" spans="2:13" x14ac:dyDescent="0.3">
      <c r="B3650" s="5">
        <v>45658</v>
      </c>
      <c r="C3650" s="4" t="s">
        <v>40</v>
      </c>
      <c r="D3650" s="4" t="s">
        <v>37</v>
      </c>
      <c r="E3650" s="4" t="s">
        <v>22</v>
      </c>
      <c r="F3650" s="4" t="s">
        <v>17</v>
      </c>
      <c r="G3650" s="6">
        <v>22</v>
      </c>
      <c r="H3650" s="7">
        <v>142.13999999999999</v>
      </c>
      <c r="I3650" s="8">
        <v>0</v>
      </c>
      <c r="J3650" s="7">
        <v>3488.33</v>
      </c>
      <c r="K3650" s="7">
        <v>106.6</v>
      </c>
      <c r="L3650" s="7">
        <v>2345.1999999999998</v>
      </c>
      <c r="M3650" s="7">
        <v>220.23</v>
      </c>
    </row>
    <row r="3651" spans="2:13" x14ac:dyDescent="0.3">
      <c r="B3651" s="5">
        <v>45658</v>
      </c>
      <c r="C3651" s="4" t="s">
        <v>40</v>
      </c>
      <c r="D3651" s="4" t="s">
        <v>37</v>
      </c>
      <c r="E3651" s="4" t="s">
        <v>22</v>
      </c>
      <c r="F3651" s="4" t="s">
        <v>18</v>
      </c>
      <c r="G3651" s="6">
        <v>8</v>
      </c>
      <c r="H3651" s="7">
        <v>142.13999999999999</v>
      </c>
      <c r="I3651" s="8">
        <v>0</v>
      </c>
      <c r="J3651" s="7">
        <v>1267.21</v>
      </c>
      <c r="K3651" s="7">
        <v>106.5</v>
      </c>
      <c r="L3651" s="7">
        <v>852</v>
      </c>
      <c r="M3651" s="7">
        <v>92.97</v>
      </c>
    </row>
    <row r="3652" spans="2:13" x14ac:dyDescent="0.3">
      <c r="B3652" s="5">
        <v>45658</v>
      </c>
      <c r="C3652" s="4" t="s">
        <v>40</v>
      </c>
      <c r="D3652" s="4" t="s">
        <v>37</v>
      </c>
      <c r="E3652" s="4" t="s">
        <v>22</v>
      </c>
      <c r="F3652" s="4" t="s">
        <v>19</v>
      </c>
      <c r="G3652" s="6">
        <v>7</v>
      </c>
      <c r="H3652" s="7">
        <v>142.13999999999999</v>
      </c>
      <c r="I3652" s="8">
        <v>0.01</v>
      </c>
      <c r="J3652" s="7">
        <v>1097.7</v>
      </c>
      <c r="K3652" s="7">
        <v>106.71</v>
      </c>
      <c r="L3652" s="7">
        <v>746.97</v>
      </c>
      <c r="M3652" s="7">
        <v>86.65</v>
      </c>
    </row>
    <row r="3653" spans="2:13" x14ac:dyDescent="0.3">
      <c r="B3653" s="5">
        <v>45658</v>
      </c>
      <c r="C3653" s="4" t="s">
        <v>41</v>
      </c>
      <c r="D3653" s="4" t="s">
        <v>42</v>
      </c>
      <c r="E3653" s="4" t="s">
        <v>16</v>
      </c>
      <c r="F3653" s="4" t="s">
        <v>17</v>
      </c>
      <c r="G3653" s="6">
        <v>159</v>
      </c>
      <c r="H3653" s="7">
        <v>193.64</v>
      </c>
      <c r="I3653" s="8">
        <v>0.01</v>
      </c>
      <c r="J3653" s="7">
        <v>30510.06</v>
      </c>
      <c r="K3653" s="7">
        <v>112.42</v>
      </c>
      <c r="L3653" s="7">
        <v>17874.78</v>
      </c>
      <c r="M3653" s="7">
        <v>262.33999999999997</v>
      </c>
    </row>
    <row r="3654" spans="2:13" x14ac:dyDescent="0.3">
      <c r="B3654" s="5">
        <v>45658</v>
      </c>
      <c r="C3654" s="4" t="s">
        <v>41</v>
      </c>
      <c r="D3654" s="4" t="s">
        <v>42</v>
      </c>
      <c r="E3654" s="4" t="s">
        <v>16</v>
      </c>
      <c r="F3654" s="4" t="s">
        <v>18</v>
      </c>
      <c r="G3654" s="6">
        <v>58</v>
      </c>
      <c r="H3654" s="7">
        <v>193.64</v>
      </c>
      <c r="I3654" s="8">
        <v>0.01</v>
      </c>
      <c r="J3654" s="7">
        <v>11163.55</v>
      </c>
      <c r="K3654" s="7">
        <v>112.42</v>
      </c>
      <c r="L3654" s="7">
        <v>6520.36</v>
      </c>
      <c r="M3654" s="7">
        <v>202.55</v>
      </c>
    </row>
    <row r="3655" spans="2:13" x14ac:dyDescent="0.3">
      <c r="B3655" s="5">
        <v>45658</v>
      </c>
      <c r="C3655" s="4" t="s">
        <v>41</v>
      </c>
      <c r="D3655" s="4" t="s">
        <v>42</v>
      </c>
      <c r="E3655" s="4" t="s">
        <v>16</v>
      </c>
      <c r="F3655" s="4" t="s">
        <v>19</v>
      </c>
      <c r="G3655" s="6">
        <v>53</v>
      </c>
      <c r="H3655" s="7">
        <v>193.64</v>
      </c>
      <c r="I3655" s="8">
        <v>0.01</v>
      </c>
      <c r="J3655" s="7">
        <v>10160.459999999999</v>
      </c>
      <c r="K3655" s="7">
        <v>112.65</v>
      </c>
      <c r="L3655" s="7">
        <v>5970.45</v>
      </c>
      <c r="M3655" s="7">
        <v>208.51</v>
      </c>
    </row>
    <row r="3656" spans="2:13" x14ac:dyDescent="0.3">
      <c r="B3656" s="5">
        <v>45658</v>
      </c>
      <c r="C3656" s="4" t="s">
        <v>41</v>
      </c>
      <c r="D3656" s="4" t="s">
        <v>42</v>
      </c>
      <c r="E3656" s="4" t="s">
        <v>20</v>
      </c>
      <c r="F3656" s="4" t="s">
        <v>17</v>
      </c>
      <c r="G3656" s="6">
        <v>106</v>
      </c>
      <c r="H3656" s="7">
        <v>193.64</v>
      </c>
      <c r="I3656" s="8">
        <v>0</v>
      </c>
      <c r="J3656" s="7">
        <v>17990.490000000002</v>
      </c>
      <c r="K3656" s="7">
        <v>112.54</v>
      </c>
      <c r="L3656" s="7">
        <v>11929.24</v>
      </c>
      <c r="M3656" s="7">
        <v>175.59</v>
      </c>
    </row>
    <row r="3657" spans="2:13" x14ac:dyDescent="0.3">
      <c r="B3657" s="5">
        <v>45658</v>
      </c>
      <c r="C3657" s="4" t="s">
        <v>41</v>
      </c>
      <c r="D3657" s="4" t="s">
        <v>42</v>
      </c>
      <c r="E3657" s="4" t="s">
        <v>20</v>
      </c>
      <c r="F3657" s="4" t="s">
        <v>18</v>
      </c>
      <c r="G3657" s="6">
        <v>39</v>
      </c>
      <c r="H3657" s="7">
        <v>193.64</v>
      </c>
      <c r="I3657" s="8">
        <v>0.04</v>
      </c>
      <c r="J3657" s="7">
        <v>6399.58</v>
      </c>
      <c r="K3657" s="7">
        <v>112.2</v>
      </c>
      <c r="L3657" s="7">
        <v>4375.8</v>
      </c>
      <c r="M3657" s="7">
        <v>138.36000000000001</v>
      </c>
    </row>
    <row r="3658" spans="2:13" x14ac:dyDescent="0.3">
      <c r="B3658" s="5">
        <v>45658</v>
      </c>
      <c r="C3658" s="4" t="s">
        <v>41</v>
      </c>
      <c r="D3658" s="4" t="s">
        <v>42</v>
      </c>
      <c r="E3658" s="4" t="s">
        <v>20</v>
      </c>
      <c r="F3658" s="4" t="s">
        <v>19</v>
      </c>
      <c r="G3658" s="6">
        <v>37</v>
      </c>
      <c r="H3658" s="7">
        <v>193.64</v>
      </c>
      <c r="I3658" s="8">
        <v>0.01</v>
      </c>
      <c r="J3658" s="7">
        <v>6235.3</v>
      </c>
      <c r="K3658" s="7">
        <v>112.54</v>
      </c>
      <c r="L3658" s="7">
        <v>4163.9799999999996</v>
      </c>
      <c r="M3658" s="7">
        <v>151.31</v>
      </c>
    </row>
    <row r="3659" spans="2:13" x14ac:dyDescent="0.3">
      <c r="B3659" s="5">
        <v>45658</v>
      </c>
      <c r="C3659" s="4" t="s">
        <v>41</v>
      </c>
      <c r="D3659" s="4" t="s">
        <v>42</v>
      </c>
      <c r="E3659" s="4" t="s">
        <v>21</v>
      </c>
      <c r="F3659" s="4" t="s">
        <v>17</v>
      </c>
      <c r="G3659" s="6">
        <v>62</v>
      </c>
      <c r="H3659" s="7">
        <v>193.64</v>
      </c>
      <c r="I3659" s="8">
        <v>0.01</v>
      </c>
      <c r="J3659" s="7">
        <v>11234.47</v>
      </c>
      <c r="K3659" s="7">
        <v>111.97</v>
      </c>
      <c r="L3659" s="7">
        <v>6942.14</v>
      </c>
      <c r="M3659" s="7">
        <v>103.41</v>
      </c>
    </row>
    <row r="3660" spans="2:13" x14ac:dyDescent="0.3">
      <c r="B3660" s="5">
        <v>45658</v>
      </c>
      <c r="C3660" s="4" t="s">
        <v>41</v>
      </c>
      <c r="D3660" s="4" t="s">
        <v>42</v>
      </c>
      <c r="E3660" s="4" t="s">
        <v>21</v>
      </c>
      <c r="F3660" s="4" t="s">
        <v>18</v>
      </c>
      <c r="G3660" s="6">
        <v>23</v>
      </c>
      <c r="H3660" s="7">
        <v>193.64</v>
      </c>
      <c r="I3660" s="8">
        <v>0</v>
      </c>
      <c r="J3660" s="7">
        <v>4222.54</v>
      </c>
      <c r="K3660" s="7">
        <v>112.2</v>
      </c>
      <c r="L3660" s="7">
        <v>2580.6</v>
      </c>
      <c r="M3660" s="7">
        <v>78.89</v>
      </c>
    </row>
    <row r="3661" spans="2:13" x14ac:dyDescent="0.3">
      <c r="B3661" s="5">
        <v>45658</v>
      </c>
      <c r="C3661" s="4" t="s">
        <v>41</v>
      </c>
      <c r="D3661" s="4" t="s">
        <v>42</v>
      </c>
      <c r="E3661" s="4" t="s">
        <v>21</v>
      </c>
      <c r="F3661" s="4" t="s">
        <v>19</v>
      </c>
      <c r="G3661" s="6">
        <v>22</v>
      </c>
      <c r="H3661" s="7">
        <v>193.64</v>
      </c>
      <c r="I3661" s="8">
        <v>0.01</v>
      </c>
      <c r="J3661" s="7">
        <v>4018.79</v>
      </c>
      <c r="K3661" s="7">
        <v>112.31</v>
      </c>
      <c r="L3661" s="7">
        <v>2470.8200000000002</v>
      </c>
      <c r="M3661" s="7">
        <v>85.5</v>
      </c>
    </row>
    <row r="3662" spans="2:13" x14ac:dyDescent="0.3">
      <c r="B3662" s="5">
        <v>45658</v>
      </c>
      <c r="C3662" s="4" t="s">
        <v>41</v>
      </c>
      <c r="D3662" s="4" t="s">
        <v>42</v>
      </c>
      <c r="E3662" s="4" t="s">
        <v>22</v>
      </c>
      <c r="F3662" s="4" t="s">
        <v>17</v>
      </c>
      <c r="G3662" s="6">
        <v>28</v>
      </c>
      <c r="H3662" s="7">
        <v>193.64</v>
      </c>
      <c r="I3662" s="8">
        <v>0.01</v>
      </c>
      <c r="J3662" s="7">
        <v>5993.61</v>
      </c>
      <c r="K3662" s="7">
        <v>112.65</v>
      </c>
      <c r="L3662" s="7">
        <v>3154.2</v>
      </c>
      <c r="M3662" s="7">
        <v>289.08999999999997</v>
      </c>
    </row>
    <row r="3663" spans="2:13" x14ac:dyDescent="0.3">
      <c r="B3663" s="5">
        <v>45658</v>
      </c>
      <c r="C3663" s="4" t="s">
        <v>41</v>
      </c>
      <c r="D3663" s="4" t="s">
        <v>42</v>
      </c>
      <c r="E3663" s="4" t="s">
        <v>22</v>
      </c>
      <c r="F3663" s="4" t="s">
        <v>18</v>
      </c>
      <c r="G3663" s="6">
        <v>10</v>
      </c>
      <c r="H3663" s="7">
        <v>193.64</v>
      </c>
      <c r="I3663" s="8">
        <v>0.01</v>
      </c>
      <c r="J3663" s="7">
        <v>2151.4299999999998</v>
      </c>
      <c r="K3663" s="7">
        <v>112.31</v>
      </c>
      <c r="L3663" s="7">
        <v>1123.0999999999999</v>
      </c>
      <c r="M3663" s="7">
        <v>121.48</v>
      </c>
    </row>
    <row r="3664" spans="2:13" x14ac:dyDescent="0.3">
      <c r="B3664" s="5">
        <v>45658</v>
      </c>
      <c r="C3664" s="4" t="s">
        <v>41</v>
      </c>
      <c r="D3664" s="4" t="s">
        <v>42</v>
      </c>
      <c r="E3664" s="4" t="s">
        <v>22</v>
      </c>
      <c r="F3664" s="4" t="s">
        <v>19</v>
      </c>
      <c r="G3664" s="6">
        <v>10</v>
      </c>
      <c r="H3664" s="7">
        <v>193.64</v>
      </c>
      <c r="I3664" s="8">
        <v>0.01</v>
      </c>
      <c r="J3664" s="7">
        <v>2144.9499999999998</v>
      </c>
      <c r="K3664" s="7">
        <v>112.54</v>
      </c>
      <c r="L3664" s="7">
        <v>1125.4000000000001</v>
      </c>
      <c r="M3664" s="7">
        <v>124.66</v>
      </c>
    </row>
    <row r="3665" spans="2:13" x14ac:dyDescent="0.3">
      <c r="B3665" s="5">
        <v>45658</v>
      </c>
      <c r="C3665" s="4" t="s">
        <v>43</v>
      </c>
      <c r="D3665" s="4" t="s">
        <v>42</v>
      </c>
      <c r="E3665" s="4" t="s">
        <v>16</v>
      </c>
      <c r="F3665" s="4" t="s">
        <v>17</v>
      </c>
      <c r="G3665" s="6">
        <v>133</v>
      </c>
      <c r="H3665" s="7">
        <v>160.68</v>
      </c>
      <c r="I3665" s="8">
        <v>0</v>
      </c>
      <c r="J3665" s="7">
        <v>21285.040000000001</v>
      </c>
      <c r="K3665" s="7">
        <v>92.21</v>
      </c>
      <c r="L3665" s="7">
        <v>12263.93</v>
      </c>
      <c r="M3665" s="7">
        <v>214.23</v>
      </c>
    </row>
    <row r="3666" spans="2:13" x14ac:dyDescent="0.3">
      <c r="B3666" s="5">
        <v>45658</v>
      </c>
      <c r="C3666" s="4" t="s">
        <v>43</v>
      </c>
      <c r="D3666" s="4" t="s">
        <v>42</v>
      </c>
      <c r="E3666" s="4" t="s">
        <v>16</v>
      </c>
      <c r="F3666" s="4" t="s">
        <v>18</v>
      </c>
      <c r="G3666" s="6">
        <v>50</v>
      </c>
      <c r="H3666" s="7">
        <v>160.68</v>
      </c>
      <c r="I3666" s="8">
        <v>0.01</v>
      </c>
      <c r="J3666" s="7">
        <v>7985.47</v>
      </c>
      <c r="K3666" s="7">
        <v>92.11</v>
      </c>
      <c r="L3666" s="7">
        <v>4605.5</v>
      </c>
      <c r="M3666" s="7">
        <v>174.96</v>
      </c>
    </row>
    <row r="3667" spans="2:13" x14ac:dyDescent="0.3">
      <c r="B3667" s="5">
        <v>45658</v>
      </c>
      <c r="C3667" s="4" t="s">
        <v>43</v>
      </c>
      <c r="D3667" s="4" t="s">
        <v>42</v>
      </c>
      <c r="E3667" s="4" t="s">
        <v>16</v>
      </c>
      <c r="F3667" s="4" t="s">
        <v>19</v>
      </c>
      <c r="G3667" s="6">
        <v>48</v>
      </c>
      <c r="H3667" s="7">
        <v>160.68</v>
      </c>
      <c r="I3667" s="8">
        <v>0</v>
      </c>
      <c r="J3667" s="7">
        <v>7697.22</v>
      </c>
      <c r="K3667" s="7">
        <v>92.21</v>
      </c>
      <c r="L3667" s="7">
        <v>4426.08</v>
      </c>
      <c r="M3667" s="7">
        <v>190.75</v>
      </c>
    </row>
    <row r="3668" spans="2:13" x14ac:dyDescent="0.3">
      <c r="B3668" s="5">
        <v>45658</v>
      </c>
      <c r="C3668" s="4" t="s">
        <v>43</v>
      </c>
      <c r="D3668" s="4" t="s">
        <v>42</v>
      </c>
      <c r="E3668" s="4" t="s">
        <v>20</v>
      </c>
      <c r="F3668" s="4" t="s">
        <v>17</v>
      </c>
      <c r="G3668" s="6">
        <v>94</v>
      </c>
      <c r="H3668" s="7">
        <v>160.68</v>
      </c>
      <c r="I3668" s="8">
        <v>0.03</v>
      </c>
      <c r="J3668" s="7">
        <v>12905.17</v>
      </c>
      <c r="K3668" s="7">
        <v>92.3</v>
      </c>
      <c r="L3668" s="7">
        <v>8676.2000000000007</v>
      </c>
      <c r="M3668" s="7">
        <v>157.4</v>
      </c>
    </row>
    <row r="3669" spans="2:13" x14ac:dyDescent="0.3">
      <c r="B3669" s="5">
        <v>45658</v>
      </c>
      <c r="C3669" s="4" t="s">
        <v>43</v>
      </c>
      <c r="D3669" s="4" t="s">
        <v>42</v>
      </c>
      <c r="E3669" s="4" t="s">
        <v>20</v>
      </c>
      <c r="F3669" s="4" t="s">
        <v>18</v>
      </c>
      <c r="G3669" s="6">
        <v>34</v>
      </c>
      <c r="H3669" s="7">
        <v>160.68</v>
      </c>
      <c r="I3669" s="8">
        <v>0.03</v>
      </c>
      <c r="J3669" s="7">
        <v>4668.5</v>
      </c>
      <c r="K3669" s="7">
        <v>92.39</v>
      </c>
      <c r="L3669" s="7">
        <v>3141.26</v>
      </c>
      <c r="M3669" s="7">
        <v>114.85</v>
      </c>
    </row>
    <row r="3670" spans="2:13" x14ac:dyDescent="0.3">
      <c r="B3670" s="5">
        <v>45658</v>
      </c>
      <c r="C3670" s="4" t="s">
        <v>43</v>
      </c>
      <c r="D3670" s="4" t="s">
        <v>42</v>
      </c>
      <c r="E3670" s="4" t="s">
        <v>20</v>
      </c>
      <c r="F3670" s="4" t="s">
        <v>19</v>
      </c>
      <c r="G3670" s="6">
        <v>32</v>
      </c>
      <c r="H3670" s="7">
        <v>160.68</v>
      </c>
      <c r="I3670" s="8">
        <v>0.04</v>
      </c>
      <c r="J3670" s="7">
        <v>4356.79</v>
      </c>
      <c r="K3670" s="7">
        <v>92.67</v>
      </c>
      <c r="L3670" s="7">
        <v>2965.44</v>
      </c>
      <c r="M3670" s="7">
        <v>130.22</v>
      </c>
    </row>
    <row r="3671" spans="2:13" x14ac:dyDescent="0.3">
      <c r="B3671" s="5">
        <v>45658</v>
      </c>
      <c r="C3671" s="4" t="s">
        <v>43</v>
      </c>
      <c r="D3671" s="4" t="s">
        <v>42</v>
      </c>
      <c r="E3671" s="4" t="s">
        <v>21</v>
      </c>
      <c r="F3671" s="4" t="s">
        <v>17</v>
      </c>
      <c r="G3671" s="6">
        <v>58</v>
      </c>
      <c r="H3671" s="7">
        <v>160.68</v>
      </c>
      <c r="I3671" s="8">
        <v>0.01</v>
      </c>
      <c r="J3671" s="7">
        <v>8746.98</v>
      </c>
      <c r="K3671" s="7">
        <v>92.21</v>
      </c>
      <c r="L3671" s="7">
        <v>5348.18</v>
      </c>
      <c r="M3671" s="7">
        <v>93.24</v>
      </c>
    </row>
    <row r="3672" spans="2:13" x14ac:dyDescent="0.3">
      <c r="B3672" s="5">
        <v>45658</v>
      </c>
      <c r="C3672" s="4" t="s">
        <v>43</v>
      </c>
      <c r="D3672" s="4" t="s">
        <v>42</v>
      </c>
      <c r="E3672" s="4" t="s">
        <v>21</v>
      </c>
      <c r="F3672" s="4" t="s">
        <v>18</v>
      </c>
      <c r="G3672" s="6">
        <v>21</v>
      </c>
      <c r="H3672" s="7">
        <v>160.68</v>
      </c>
      <c r="I3672" s="8">
        <v>0</v>
      </c>
      <c r="J3672" s="7">
        <v>3195.95</v>
      </c>
      <c r="K3672" s="7">
        <v>92.21</v>
      </c>
      <c r="L3672" s="7">
        <v>1936.41</v>
      </c>
      <c r="M3672" s="7">
        <v>72.540000000000006</v>
      </c>
    </row>
    <row r="3673" spans="2:13" x14ac:dyDescent="0.3">
      <c r="B3673" s="5">
        <v>45658</v>
      </c>
      <c r="C3673" s="4" t="s">
        <v>43</v>
      </c>
      <c r="D3673" s="4" t="s">
        <v>42</v>
      </c>
      <c r="E3673" s="4" t="s">
        <v>21</v>
      </c>
      <c r="F3673" s="4" t="s">
        <v>19</v>
      </c>
      <c r="G3673" s="6">
        <v>19</v>
      </c>
      <c r="H3673" s="7">
        <v>160.68</v>
      </c>
      <c r="I3673" s="8">
        <v>0.01</v>
      </c>
      <c r="J3673" s="7">
        <v>2882.83</v>
      </c>
      <c r="K3673" s="7">
        <v>92.39</v>
      </c>
      <c r="L3673" s="7">
        <v>1755.41</v>
      </c>
      <c r="M3673" s="7">
        <v>73.69</v>
      </c>
    </row>
    <row r="3674" spans="2:13" x14ac:dyDescent="0.3">
      <c r="B3674" s="5">
        <v>45658</v>
      </c>
      <c r="C3674" s="4" t="s">
        <v>43</v>
      </c>
      <c r="D3674" s="4" t="s">
        <v>42</v>
      </c>
      <c r="E3674" s="4" t="s">
        <v>22</v>
      </c>
      <c r="F3674" s="4" t="s">
        <v>17</v>
      </c>
      <c r="G3674" s="6">
        <v>26</v>
      </c>
      <c r="H3674" s="7">
        <v>160.68</v>
      </c>
      <c r="I3674" s="8">
        <v>0</v>
      </c>
      <c r="J3674" s="7">
        <v>4674.32</v>
      </c>
      <c r="K3674" s="7">
        <v>92.11</v>
      </c>
      <c r="L3674" s="7">
        <v>2394.86</v>
      </c>
      <c r="M3674" s="7">
        <v>265.27999999999997</v>
      </c>
    </row>
    <row r="3675" spans="2:13" x14ac:dyDescent="0.3">
      <c r="B3675" s="5">
        <v>45658</v>
      </c>
      <c r="C3675" s="4" t="s">
        <v>43</v>
      </c>
      <c r="D3675" s="4" t="s">
        <v>42</v>
      </c>
      <c r="E3675" s="4" t="s">
        <v>22</v>
      </c>
      <c r="F3675" s="4" t="s">
        <v>18</v>
      </c>
      <c r="G3675" s="6">
        <v>9</v>
      </c>
      <c r="H3675" s="7">
        <v>160.68</v>
      </c>
      <c r="I3675" s="8">
        <v>0</v>
      </c>
      <c r="J3675" s="7">
        <v>1609.95</v>
      </c>
      <c r="K3675" s="7">
        <v>92.3</v>
      </c>
      <c r="L3675" s="7">
        <v>830.7</v>
      </c>
      <c r="M3675" s="7">
        <v>107.5</v>
      </c>
    </row>
    <row r="3676" spans="2:13" x14ac:dyDescent="0.3">
      <c r="B3676" s="5">
        <v>45658</v>
      </c>
      <c r="C3676" s="4" t="s">
        <v>43</v>
      </c>
      <c r="D3676" s="4" t="s">
        <v>42</v>
      </c>
      <c r="E3676" s="4" t="s">
        <v>22</v>
      </c>
      <c r="F3676" s="4" t="s">
        <v>19</v>
      </c>
      <c r="G3676" s="6">
        <v>9</v>
      </c>
      <c r="H3676" s="7">
        <v>160.68</v>
      </c>
      <c r="I3676" s="8">
        <v>0.01</v>
      </c>
      <c r="J3676" s="7">
        <v>1603.46</v>
      </c>
      <c r="K3676" s="7">
        <v>92.58</v>
      </c>
      <c r="L3676" s="7">
        <v>833.22</v>
      </c>
      <c r="M3676" s="7">
        <v>110.84</v>
      </c>
    </row>
    <row r="3677" spans="2:13" x14ac:dyDescent="0.3">
      <c r="B3677" s="5">
        <v>45658</v>
      </c>
      <c r="C3677" s="4" t="s">
        <v>44</v>
      </c>
      <c r="D3677" s="4" t="s">
        <v>42</v>
      </c>
      <c r="E3677" s="4" t="s">
        <v>16</v>
      </c>
      <c r="F3677" s="4" t="s">
        <v>17</v>
      </c>
      <c r="G3677" s="6">
        <v>72</v>
      </c>
      <c r="H3677" s="7">
        <v>210.12</v>
      </c>
      <c r="I3677" s="8">
        <v>0.01</v>
      </c>
      <c r="J3677" s="7">
        <v>14976.76</v>
      </c>
      <c r="K3677" s="7">
        <v>124.09</v>
      </c>
      <c r="L3677" s="7">
        <v>8934.48</v>
      </c>
      <c r="M3677" s="7">
        <v>116.68</v>
      </c>
    </row>
    <row r="3678" spans="2:13" x14ac:dyDescent="0.3">
      <c r="B3678" s="5">
        <v>45658</v>
      </c>
      <c r="C3678" s="4" t="s">
        <v>44</v>
      </c>
      <c r="D3678" s="4" t="s">
        <v>42</v>
      </c>
      <c r="E3678" s="4" t="s">
        <v>16</v>
      </c>
      <c r="F3678" s="4" t="s">
        <v>18</v>
      </c>
      <c r="G3678" s="6">
        <v>25</v>
      </c>
      <c r="H3678" s="7">
        <v>210.12</v>
      </c>
      <c r="I3678" s="8">
        <v>0.01</v>
      </c>
      <c r="J3678" s="7">
        <v>5189.7299999999996</v>
      </c>
      <c r="K3678" s="7">
        <v>124.22</v>
      </c>
      <c r="L3678" s="7">
        <v>3105.5</v>
      </c>
      <c r="M3678" s="7">
        <v>84.88</v>
      </c>
    </row>
    <row r="3679" spans="2:13" x14ac:dyDescent="0.3">
      <c r="B3679" s="5">
        <v>45658</v>
      </c>
      <c r="C3679" s="4" t="s">
        <v>44</v>
      </c>
      <c r="D3679" s="4" t="s">
        <v>42</v>
      </c>
      <c r="E3679" s="4" t="s">
        <v>16</v>
      </c>
      <c r="F3679" s="4" t="s">
        <v>19</v>
      </c>
      <c r="G3679" s="6">
        <v>25</v>
      </c>
      <c r="H3679" s="7">
        <v>210.12</v>
      </c>
      <c r="I3679" s="8">
        <v>0.01</v>
      </c>
      <c r="J3679" s="7">
        <v>5231.88</v>
      </c>
      <c r="K3679" s="7">
        <v>124.34</v>
      </c>
      <c r="L3679" s="7">
        <v>3108.5</v>
      </c>
      <c r="M3679" s="7">
        <v>101.04</v>
      </c>
    </row>
    <row r="3680" spans="2:13" x14ac:dyDescent="0.3">
      <c r="B3680" s="5">
        <v>45658</v>
      </c>
      <c r="C3680" s="4" t="s">
        <v>44</v>
      </c>
      <c r="D3680" s="4" t="s">
        <v>42</v>
      </c>
      <c r="E3680" s="4" t="s">
        <v>20</v>
      </c>
      <c r="F3680" s="4" t="s">
        <v>17</v>
      </c>
      <c r="G3680" s="6">
        <v>50</v>
      </c>
      <c r="H3680" s="7">
        <v>210.12</v>
      </c>
      <c r="I3680" s="8">
        <v>0.02</v>
      </c>
      <c r="J3680" s="7">
        <v>9041.8799999999992</v>
      </c>
      <c r="K3680" s="7">
        <v>123.6</v>
      </c>
      <c r="L3680" s="7">
        <v>6180</v>
      </c>
      <c r="M3680" s="7">
        <v>82.74</v>
      </c>
    </row>
    <row r="3681" spans="2:13" x14ac:dyDescent="0.3">
      <c r="B3681" s="5">
        <v>45658</v>
      </c>
      <c r="C3681" s="4" t="s">
        <v>44</v>
      </c>
      <c r="D3681" s="4" t="s">
        <v>42</v>
      </c>
      <c r="E3681" s="4" t="s">
        <v>20</v>
      </c>
      <c r="F3681" s="4" t="s">
        <v>18</v>
      </c>
      <c r="G3681" s="6">
        <v>17</v>
      </c>
      <c r="H3681" s="7">
        <v>210.12</v>
      </c>
      <c r="I3681" s="8">
        <v>0.03</v>
      </c>
      <c r="J3681" s="7">
        <v>3061.75</v>
      </c>
      <c r="K3681" s="7">
        <v>123.85</v>
      </c>
      <c r="L3681" s="7">
        <v>2105.4499999999998</v>
      </c>
      <c r="M3681" s="7">
        <v>59.49</v>
      </c>
    </row>
    <row r="3682" spans="2:13" x14ac:dyDescent="0.3">
      <c r="B3682" s="5">
        <v>45658</v>
      </c>
      <c r="C3682" s="4" t="s">
        <v>44</v>
      </c>
      <c r="D3682" s="4" t="s">
        <v>42</v>
      </c>
      <c r="E3682" s="4" t="s">
        <v>20</v>
      </c>
      <c r="F3682" s="4" t="s">
        <v>19</v>
      </c>
      <c r="G3682" s="6">
        <v>17</v>
      </c>
      <c r="H3682" s="7">
        <v>210.12</v>
      </c>
      <c r="I3682" s="8">
        <v>0.03</v>
      </c>
      <c r="J3682" s="7">
        <v>3030.64</v>
      </c>
      <c r="K3682" s="7">
        <v>123.6</v>
      </c>
      <c r="L3682" s="7">
        <v>2101.1999999999998</v>
      </c>
      <c r="M3682" s="7">
        <v>67.08</v>
      </c>
    </row>
    <row r="3683" spans="2:13" x14ac:dyDescent="0.3">
      <c r="B3683" s="5">
        <v>45658</v>
      </c>
      <c r="C3683" s="4" t="s">
        <v>44</v>
      </c>
      <c r="D3683" s="4" t="s">
        <v>42</v>
      </c>
      <c r="E3683" s="4" t="s">
        <v>21</v>
      </c>
      <c r="F3683" s="4" t="s">
        <v>17</v>
      </c>
      <c r="G3683" s="6">
        <v>30</v>
      </c>
      <c r="H3683" s="7">
        <v>210.12</v>
      </c>
      <c r="I3683" s="8">
        <v>0.01</v>
      </c>
      <c r="J3683" s="7">
        <v>5970.39</v>
      </c>
      <c r="K3683" s="7">
        <v>123.72</v>
      </c>
      <c r="L3683" s="7">
        <v>3711.6</v>
      </c>
      <c r="M3683" s="7">
        <v>49.5</v>
      </c>
    </row>
    <row r="3684" spans="2:13" x14ac:dyDescent="0.3">
      <c r="B3684" s="5">
        <v>45658</v>
      </c>
      <c r="C3684" s="4" t="s">
        <v>44</v>
      </c>
      <c r="D3684" s="4" t="s">
        <v>42</v>
      </c>
      <c r="E3684" s="4" t="s">
        <v>21</v>
      </c>
      <c r="F3684" s="4" t="s">
        <v>18</v>
      </c>
      <c r="G3684" s="6">
        <v>11</v>
      </c>
      <c r="H3684" s="7">
        <v>210.12</v>
      </c>
      <c r="I3684" s="8">
        <v>0.01</v>
      </c>
      <c r="J3684" s="7">
        <v>2167.2800000000002</v>
      </c>
      <c r="K3684" s="7">
        <v>123.72</v>
      </c>
      <c r="L3684" s="7">
        <v>1360.92</v>
      </c>
      <c r="M3684" s="7">
        <v>38.03</v>
      </c>
    </row>
    <row r="3685" spans="2:13" x14ac:dyDescent="0.3">
      <c r="B3685" s="5">
        <v>45658</v>
      </c>
      <c r="C3685" s="4" t="s">
        <v>44</v>
      </c>
      <c r="D3685" s="4" t="s">
        <v>42</v>
      </c>
      <c r="E3685" s="4" t="s">
        <v>21</v>
      </c>
      <c r="F3685" s="4" t="s">
        <v>19</v>
      </c>
      <c r="G3685" s="6">
        <v>11</v>
      </c>
      <c r="H3685" s="7">
        <v>210.12</v>
      </c>
      <c r="I3685" s="8">
        <v>0.01</v>
      </c>
      <c r="J3685" s="7">
        <v>2171.5700000000002</v>
      </c>
      <c r="K3685" s="7">
        <v>123.72</v>
      </c>
      <c r="L3685" s="7">
        <v>1360.92</v>
      </c>
      <c r="M3685" s="7">
        <v>42.75</v>
      </c>
    </row>
    <row r="3686" spans="2:13" x14ac:dyDescent="0.3">
      <c r="B3686" s="5">
        <v>45658</v>
      </c>
      <c r="C3686" s="4" t="s">
        <v>44</v>
      </c>
      <c r="D3686" s="4" t="s">
        <v>42</v>
      </c>
      <c r="E3686" s="4" t="s">
        <v>22</v>
      </c>
      <c r="F3686" s="4" t="s">
        <v>17</v>
      </c>
      <c r="G3686" s="6">
        <v>13</v>
      </c>
      <c r="H3686" s="7">
        <v>210.12</v>
      </c>
      <c r="I3686" s="8">
        <v>0.01</v>
      </c>
      <c r="J3686" s="7">
        <v>3034.73</v>
      </c>
      <c r="K3686" s="7">
        <v>124.22</v>
      </c>
      <c r="L3686" s="7">
        <v>1614.86</v>
      </c>
      <c r="M3686" s="7">
        <v>127.9</v>
      </c>
    </row>
    <row r="3687" spans="2:13" x14ac:dyDescent="0.3">
      <c r="B3687" s="5">
        <v>45658</v>
      </c>
      <c r="C3687" s="4" t="s">
        <v>44</v>
      </c>
      <c r="D3687" s="4" t="s">
        <v>42</v>
      </c>
      <c r="E3687" s="4" t="s">
        <v>22</v>
      </c>
      <c r="F3687" s="4" t="s">
        <v>18</v>
      </c>
      <c r="G3687" s="6">
        <v>5</v>
      </c>
      <c r="H3687" s="7">
        <v>210.12</v>
      </c>
      <c r="I3687" s="8">
        <v>0.01</v>
      </c>
      <c r="J3687" s="7">
        <v>1161.3800000000001</v>
      </c>
      <c r="K3687" s="7">
        <v>123.85</v>
      </c>
      <c r="L3687" s="7">
        <v>619.25</v>
      </c>
      <c r="M3687" s="7">
        <v>60.74</v>
      </c>
    </row>
    <row r="3688" spans="2:13" x14ac:dyDescent="0.3">
      <c r="B3688" s="5">
        <v>45658</v>
      </c>
      <c r="C3688" s="4" t="s">
        <v>44</v>
      </c>
      <c r="D3688" s="4" t="s">
        <v>42</v>
      </c>
      <c r="E3688" s="4" t="s">
        <v>22</v>
      </c>
      <c r="F3688" s="4" t="s">
        <v>19</v>
      </c>
      <c r="G3688" s="6">
        <v>5</v>
      </c>
      <c r="H3688" s="7">
        <v>210.12</v>
      </c>
      <c r="I3688" s="8">
        <v>0.01</v>
      </c>
      <c r="J3688" s="7">
        <v>1171.95</v>
      </c>
      <c r="K3688" s="7">
        <v>124.34</v>
      </c>
      <c r="L3688" s="7">
        <v>621.70000000000005</v>
      </c>
      <c r="M3688" s="7">
        <v>63.45</v>
      </c>
    </row>
    <row r="3689" spans="2:13" x14ac:dyDescent="0.3">
      <c r="B3689" s="5">
        <v>45658</v>
      </c>
      <c r="C3689" s="4" t="s">
        <v>45</v>
      </c>
      <c r="D3689" s="4" t="s">
        <v>42</v>
      </c>
      <c r="E3689" s="4" t="s">
        <v>16</v>
      </c>
      <c r="F3689" s="4" t="s">
        <v>17</v>
      </c>
      <c r="G3689" s="6">
        <v>122</v>
      </c>
      <c r="H3689" s="7">
        <v>98.88</v>
      </c>
      <c r="I3689" s="8">
        <v>0.01</v>
      </c>
      <c r="J3689" s="7">
        <v>11942.26</v>
      </c>
      <c r="K3689" s="7">
        <v>56.25</v>
      </c>
      <c r="L3689" s="7">
        <v>6862.5</v>
      </c>
      <c r="M3689" s="7">
        <v>194.52</v>
      </c>
    </row>
    <row r="3690" spans="2:13" x14ac:dyDescent="0.3">
      <c r="B3690" s="5">
        <v>45658</v>
      </c>
      <c r="C3690" s="4" t="s">
        <v>45</v>
      </c>
      <c r="D3690" s="4" t="s">
        <v>42</v>
      </c>
      <c r="E3690" s="4" t="s">
        <v>16</v>
      </c>
      <c r="F3690" s="4" t="s">
        <v>18</v>
      </c>
      <c r="G3690" s="6">
        <v>46</v>
      </c>
      <c r="H3690" s="7">
        <v>98.88</v>
      </c>
      <c r="I3690" s="8">
        <v>0.01</v>
      </c>
      <c r="J3690" s="7">
        <v>4462.33</v>
      </c>
      <c r="K3690" s="7">
        <v>56.19</v>
      </c>
      <c r="L3690" s="7">
        <v>2584.7399999999998</v>
      </c>
      <c r="M3690" s="7">
        <v>155.38</v>
      </c>
    </row>
    <row r="3691" spans="2:13" x14ac:dyDescent="0.3">
      <c r="B3691" s="5">
        <v>45658</v>
      </c>
      <c r="C3691" s="4" t="s">
        <v>45</v>
      </c>
      <c r="D3691" s="4" t="s">
        <v>42</v>
      </c>
      <c r="E3691" s="4" t="s">
        <v>16</v>
      </c>
      <c r="F3691" s="4" t="s">
        <v>19</v>
      </c>
      <c r="G3691" s="6">
        <v>46</v>
      </c>
      <c r="H3691" s="7">
        <v>98.88</v>
      </c>
      <c r="I3691" s="8">
        <v>0</v>
      </c>
      <c r="J3691" s="7">
        <v>4525.76</v>
      </c>
      <c r="K3691" s="7">
        <v>56.42</v>
      </c>
      <c r="L3691" s="7">
        <v>2595.3200000000002</v>
      </c>
      <c r="M3691" s="7">
        <v>179.88</v>
      </c>
    </row>
    <row r="3692" spans="2:13" x14ac:dyDescent="0.3">
      <c r="B3692" s="5">
        <v>45658</v>
      </c>
      <c r="C3692" s="4" t="s">
        <v>45</v>
      </c>
      <c r="D3692" s="4" t="s">
        <v>42</v>
      </c>
      <c r="E3692" s="4" t="s">
        <v>20</v>
      </c>
      <c r="F3692" s="4" t="s">
        <v>17</v>
      </c>
      <c r="G3692" s="6">
        <v>83</v>
      </c>
      <c r="H3692" s="7">
        <v>98.88</v>
      </c>
      <c r="I3692" s="8">
        <v>0.02</v>
      </c>
      <c r="J3692" s="7">
        <v>7120.85</v>
      </c>
      <c r="K3692" s="7">
        <v>56.31</v>
      </c>
      <c r="L3692" s="7">
        <v>4673.7299999999996</v>
      </c>
      <c r="M3692" s="7">
        <v>136.54</v>
      </c>
    </row>
    <row r="3693" spans="2:13" x14ac:dyDescent="0.3">
      <c r="B3693" s="5">
        <v>45658</v>
      </c>
      <c r="C3693" s="4" t="s">
        <v>45</v>
      </c>
      <c r="D3693" s="4" t="s">
        <v>42</v>
      </c>
      <c r="E3693" s="4" t="s">
        <v>20</v>
      </c>
      <c r="F3693" s="4" t="s">
        <v>18</v>
      </c>
      <c r="G3693" s="6">
        <v>30</v>
      </c>
      <c r="H3693" s="7">
        <v>98.88</v>
      </c>
      <c r="I3693" s="8">
        <v>0.02</v>
      </c>
      <c r="J3693" s="7">
        <v>2563.34</v>
      </c>
      <c r="K3693" s="7">
        <v>56.47</v>
      </c>
      <c r="L3693" s="7">
        <v>1694.1</v>
      </c>
      <c r="M3693" s="7">
        <v>105.18</v>
      </c>
    </row>
    <row r="3694" spans="2:13" x14ac:dyDescent="0.3">
      <c r="B3694" s="5">
        <v>45658</v>
      </c>
      <c r="C3694" s="4" t="s">
        <v>45</v>
      </c>
      <c r="D3694" s="4" t="s">
        <v>42</v>
      </c>
      <c r="E3694" s="4" t="s">
        <v>20</v>
      </c>
      <c r="F3694" s="4" t="s">
        <v>19</v>
      </c>
      <c r="G3694" s="6">
        <v>30</v>
      </c>
      <c r="H3694" s="7">
        <v>98.88</v>
      </c>
      <c r="I3694" s="8">
        <v>0.01</v>
      </c>
      <c r="J3694" s="7">
        <v>2566.13</v>
      </c>
      <c r="K3694" s="7">
        <v>56.25</v>
      </c>
      <c r="L3694" s="7">
        <v>1687.5</v>
      </c>
      <c r="M3694" s="7">
        <v>115.76</v>
      </c>
    </row>
    <row r="3695" spans="2:13" x14ac:dyDescent="0.3">
      <c r="B3695" s="5">
        <v>45658</v>
      </c>
      <c r="C3695" s="4" t="s">
        <v>45</v>
      </c>
      <c r="D3695" s="4" t="s">
        <v>42</v>
      </c>
      <c r="E3695" s="4" t="s">
        <v>21</v>
      </c>
      <c r="F3695" s="4" t="s">
        <v>17</v>
      </c>
      <c r="G3695" s="6">
        <v>48</v>
      </c>
      <c r="H3695" s="7">
        <v>98.88</v>
      </c>
      <c r="I3695" s="8">
        <v>0.01</v>
      </c>
      <c r="J3695" s="7">
        <v>4459.21</v>
      </c>
      <c r="K3695" s="7">
        <v>56.42</v>
      </c>
      <c r="L3695" s="7">
        <v>2708.16</v>
      </c>
      <c r="M3695" s="7">
        <v>75.989999999999995</v>
      </c>
    </row>
    <row r="3696" spans="2:13" x14ac:dyDescent="0.3">
      <c r="B3696" s="5">
        <v>45658</v>
      </c>
      <c r="C3696" s="4" t="s">
        <v>45</v>
      </c>
      <c r="D3696" s="4" t="s">
        <v>42</v>
      </c>
      <c r="E3696" s="4" t="s">
        <v>21</v>
      </c>
      <c r="F3696" s="4" t="s">
        <v>18</v>
      </c>
      <c r="G3696" s="6">
        <v>18</v>
      </c>
      <c r="H3696" s="7">
        <v>98.88</v>
      </c>
      <c r="I3696" s="8">
        <v>0.01</v>
      </c>
      <c r="J3696" s="7">
        <v>1682.33</v>
      </c>
      <c r="K3696" s="7">
        <v>56.36</v>
      </c>
      <c r="L3696" s="7">
        <v>1014.48</v>
      </c>
      <c r="M3696" s="7">
        <v>61.67</v>
      </c>
    </row>
    <row r="3697" spans="2:13" x14ac:dyDescent="0.3">
      <c r="B3697" s="5">
        <v>45658</v>
      </c>
      <c r="C3697" s="4" t="s">
        <v>45</v>
      </c>
      <c r="D3697" s="4" t="s">
        <v>42</v>
      </c>
      <c r="E3697" s="4" t="s">
        <v>21</v>
      </c>
      <c r="F3697" s="4" t="s">
        <v>19</v>
      </c>
      <c r="G3697" s="6">
        <v>17</v>
      </c>
      <c r="H3697" s="7">
        <v>98.88</v>
      </c>
      <c r="I3697" s="8">
        <v>0.01</v>
      </c>
      <c r="J3697" s="7">
        <v>1576.21</v>
      </c>
      <c r="K3697" s="7">
        <v>56.19</v>
      </c>
      <c r="L3697" s="7">
        <v>955.23</v>
      </c>
      <c r="M3697" s="7">
        <v>67.760000000000005</v>
      </c>
    </row>
    <row r="3698" spans="2:13" x14ac:dyDescent="0.3">
      <c r="B3698" s="5">
        <v>45658</v>
      </c>
      <c r="C3698" s="4" t="s">
        <v>45</v>
      </c>
      <c r="D3698" s="4" t="s">
        <v>42</v>
      </c>
      <c r="E3698" s="4" t="s">
        <v>22</v>
      </c>
      <c r="F3698" s="4" t="s">
        <v>17</v>
      </c>
      <c r="G3698" s="6">
        <v>22</v>
      </c>
      <c r="H3698" s="7">
        <v>98.88</v>
      </c>
      <c r="I3698" s="8">
        <v>0</v>
      </c>
      <c r="J3698" s="7">
        <v>2424.2399999999998</v>
      </c>
      <c r="K3698" s="7">
        <v>56.19</v>
      </c>
      <c r="L3698" s="7">
        <v>1236.18</v>
      </c>
      <c r="M3698" s="7">
        <v>222.01</v>
      </c>
    </row>
    <row r="3699" spans="2:13" x14ac:dyDescent="0.3">
      <c r="B3699" s="5">
        <v>45658</v>
      </c>
      <c r="C3699" s="4" t="s">
        <v>45</v>
      </c>
      <c r="D3699" s="4" t="s">
        <v>42</v>
      </c>
      <c r="E3699" s="4" t="s">
        <v>22</v>
      </c>
      <c r="F3699" s="4" t="s">
        <v>18</v>
      </c>
      <c r="G3699" s="6">
        <v>8</v>
      </c>
      <c r="H3699" s="7">
        <v>98.88</v>
      </c>
      <c r="I3699" s="8">
        <v>0</v>
      </c>
      <c r="J3699" s="7">
        <v>885.96</v>
      </c>
      <c r="K3699" s="7">
        <v>56.25</v>
      </c>
      <c r="L3699" s="7">
        <v>450</v>
      </c>
      <c r="M3699" s="7">
        <v>94.12</v>
      </c>
    </row>
    <row r="3700" spans="2:13" x14ac:dyDescent="0.3">
      <c r="B3700" s="5">
        <v>45658</v>
      </c>
      <c r="C3700" s="4" t="s">
        <v>45</v>
      </c>
      <c r="D3700" s="4" t="s">
        <v>42</v>
      </c>
      <c r="E3700" s="4" t="s">
        <v>22</v>
      </c>
      <c r="F3700" s="4" t="s">
        <v>19</v>
      </c>
      <c r="G3700" s="6">
        <v>8</v>
      </c>
      <c r="H3700" s="7">
        <v>98.88</v>
      </c>
      <c r="I3700" s="8">
        <v>0.01</v>
      </c>
      <c r="J3700" s="7">
        <v>882.42</v>
      </c>
      <c r="K3700" s="7">
        <v>56.42</v>
      </c>
      <c r="L3700" s="7">
        <v>451.36</v>
      </c>
      <c r="M3700" s="7">
        <v>96.83</v>
      </c>
    </row>
    <row r="3701" spans="2:13" x14ac:dyDescent="0.3">
      <c r="B3701" s="5">
        <v>45658</v>
      </c>
      <c r="C3701" s="4" t="s">
        <v>46</v>
      </c>
      <c r="D3701" s="4" t="s">
        <v>47</v>
      </c>
      <c r="E3701" s="4" t="s">
        <v>16</v>
      </c>
      <c r="F3701" s="4" t="s">
        <v>17</v>
      </c>
      <c r="G3701" s="6">
        <v>202</v>
      </c>
      <c r="H3701" s="7">
        <v>146.26</v>
      </c>
      <c r="I3701" s="8">
        <v>0</v>
      </c>
      <c r="J3701" s="7">
        <v>29367.52</v>
      </c>
      <c r="K3701" s="7">
        <v>90.95</v>
      </c>
      <c r="L3701" s="7">
        <v>18371.900000000001</v>
      </c>
      <c r="M3701" s="7">
        <v>332.3</v>
      </c>
    </row>
    <row r="3702" spans="2:13" x14ac:dyDescent="0.3">
      <c r="B3702" s="5">
        <v>45658</v>
      </c>
      <c r="C3702" s="4" t="s">
        <v>46</v>
      </c>
      <c r="D3702" s="4" t="s">
        <v>47</v>
      </c>
      <c r="E3702" s="4" t="s">
        <v>16</v>
      </c>
      <c r="F3702" s="4" t="s">
        <v>18</v>
      </c>
      <c r="G3702" s="6">
        <v>78</v>
      </c>
      <c r="H3702" s="7">
        <v>146.26</v>
      </c>
      <c r="I3702" s="8">
        <v>0.01</v>
      </c>
      <c r="J3702" s="7">
        <v>11226.07</v>
      </c>
      <c r="K3702" s="7">
        <v>90.86</v>
      </c>
      <c r="L3702" s="7">
        <v>7087.08</v>
      </c>
      <c r="M3702" s="7">
        <v>269.95999999999998</v>
      </c>
    </row>
    <row r="3703" spans="2:13" x14ac:dyDescent="0.3">
      <c r="B3703" s="5">
        <v>45658</v>
      </c>
      <c r="C3703" s="4" t="s">
        <v>46</v>
      </c>
      <c r="D3703" s="4" t="s">
        <v>47</v>
      </c>
      <c r="E3703" s="4" t="s">
        <v>16</v>
      </c>
      <c r="F3703" s="4" t="s">
        <v>19</v>
      </c>
      <c r="G3703" s="6">
        <v>77</v>
      </c>
      <c r="H3703" s="7">
        <v>146.26</v>
      </c>
      <c r="I3703" s="8">
        <v>0</v>
      </c>
      <c r="J3703" s="7">
        <v>11295.76</v>
      </c>
      <c r="K3703" s="7">
        <v>90.41</v>
      </c>
      <c r="L3703" s="7">
        <v>6961.57</v>
      </c>
      <c r="M3703" s="7">
        <v>298.33999999999997</v>
      </c>
    </row>
    <row r="3704" spans="2:13" x14ac:dyDescent="0.3">
      <c r="B3704" s="5">
        <v>45658</v>
      </c>
      <c r="C3704" s="4" t="s">
        <v>46</v>
      </c>
      <c r="D3704" s="4" t="s">
        <v>47</v>
      </c>
      <c r="E3704" s="4" t="s">
        <v>20</v>
      </c>
      <c r="F3704" s="4" t="s">
        <v>17</v>
      </c>
      <c r="G3704" s="6">
        <v>139</v>
      </c>
      <c r="H3704" s="7">
        <v>146.26</v>
      </c>
      <c r="I3704" s="8">
        <v>0.01</v>
      </c>
      <c r="J3704" s="7">
        <v>17712.05</v>
      </c>
      <c r="K3704" s="7">
        <v>90.41</v>
      </c>
      <c r="L3704" s="7">
        <v>12566.99</v>
      </c>
      <c r="M3704" s="7">
        <v>220.5</v>
      </c>
    </row>
    <row r="3705" spans="2:13" x14ac:dyDescent="0.3">
      <c r="B3705" s="5">
        <v>45658</v>
      </c>
      <c r="C3705" s="4" t="s">
        <v>46</v>
      </c>
      <c r="D3705" s="4" t="s">
        <v>47</v>
      </c>
      <c r="E3705" s="4" t="s">
        <v>20</v>
      </c>
      <c r="F3705" s="4" t="s">
        <v>18</v>
      </c>
      <c r="G3705" s="6">
        <v>51</v>
      </c>
      <c r="H3705" s="7">
        <v>146.26</v>
      </c>
      <c r="I3705" s="8">
        <v>0.02</v>
      </c>
      <c r="J3705" s="7">
        <v>6484.96</v>
      </c>
      <c r="K3705" s="7">
        <v>90.59</v>
      </c>
      <c r="L3705" s="7">
        <v>4620.09</v>
      </c>
      <c r="M3705" s="7">
        <v>176.51</v>
      </c>
    </row>
    <row r="3706" spans="2:13" x14ac:dyDescent="0.3">
      <c r="B3706" s="5">
        <v>45658</v>
      </c>
      <c r="C3706" s="4" t="s">
        <v>46</v>
      </c>
      <c r="D3706" s="4" t="s">
        <v>47</v>
      </c>
      <c r="E3706" s="4" t="s">
        <v>20</v>
      </c>
      <c r="F3706" s="4" t="s">
        <v>19</v>
      </c>
      <c r="G3706" s="6">
        <v>49</v>
      </c>
      <c r="H3706" s="7">
        <v>146.26</v>
      </c>
      <c r="I3706" s="8">
        <v>0.01</v>
      </c>
      <c r="J3706" s="7">
        <v>6262.31</v>
      </c>
      <c r="K3706" s="7">
        <v>90.86</v>
      </c>
      <c r="L3706" s="7">
        <v>4452.1400000000003</v>
      </c>
      <c r="M3706" s="7">
        <v>198.63</v>
      </c>
    </row>
    <row r="3707" spans="2:13" x14ac:dyDescent="0.3">
      <c r="B3707" s="5">
        <v>45658</v>
      </c>
      <c r="C3707" s="4" t="s">
        <v>46</v>
      </c>
      <c r="D3707" s="4" t="s">
        <v>47</v>
      </c>
      <c r="E3707" s="4" t="s">
        <v>21</v>
      </c>
      <c r="F3707" s="4" t="s">
        <v>17</v>
      </c>
      <c r="G3707" s="6">
        <v>82</v>
      </c>
      <c r="H3707" s="7">
        <v>146.26</v>
      </c>
      <c r="I3707" s="8">
        <v>0.01</v>
      </c>
      <c r="J3707" s="7">
        <v>11279.82</v>
      </c>
      <c r="K3707" s="7">
        <v>90.77</v>
      </c>
      <c r="L3707" s="7">
        <v>7443.14</v>
      </c>
      <c r="M3707" s="7">
        <v>136.37</v>
      </c>
    </row>
    <row r="3708" spans="2:13" x14ac:dyDescent="0.3">
      <c r="B3708" s="5">
        <v>45658</v>
      </c>
      <c r="C3708" s="4" t="s">
        <v>46</v>
      </c>
      <c r="D3708" s="4" t="s">
        <v>47</v>
      </c>
      <c r="E3708" s="4" t="s">
        <v>21</v>
      </c>
      <c r="F3708" s="4" t="s">
        <v>18</v>
      </c>
      <c r="G3708" s="6">
        <v>32</v>
      </c>
      <c r="H3708" s="7">
        <v>146.26</v>
      </c>
      <c r="I3708" s="8">
        <v>0.01</v>
      </c>
      <c r="J3708" s="7">
        <v>4428.47</v>
      </c>
      <c r="K3708" s="7">
        <v>90.95</v>
      </c>
      <c r="L3708" s="7">
        <v>2910.4</v>
      </c>
      <c r="M3708" s="7">
        <v>111.53</v>
      </c>
    </row>
    <row r="3709" spans="2:13" x14ac:dyDescent="0.3">
      <c r="B3709" s="5">
        <v>45658</v>
      </c>
      <c r="C3709" s="4" t="s">
        <v>46</v>
      </c>
      <c r="D3709" s="4" t="s">
        <v>47</v>
      </c>
      <c r="E3709" s="4" t="s">
        <v>21</v>
      </c>
      <c r="F3709" s="4" t="s">
        <v>19</v>
      </c>
      <c r="G3709" s="6">
        <v>32</v>
      </c>
      <c r="H3709" s="7">
        <v>146.26</v>
      </c>
      <c r="I3709" s="8">
        <v>0.01</v>
      </c>
      <c r="J3709" s="7">
        <v>4428.38</v>
      </c>
      <c r="K3709" s="7">
        <v>90.5</v>
      </c>
      <c r="L3709" s="7">
        <v>2896</v>
      </c>
      <c r="M3709" s="7">
        <v>127.68</v>
      </c>
    </row>
    <row r="3710" spans="2:13" x14ac:dyDescent="0.3">
      <c r="B3710" s="5">
        <v>45658</v>
      </c>
      <c r="C3710" s="4" t="s">
        <v>46</v>
      </c>
      <c r="D3710" s="4" t="s">
        <v>47</v>
      </c>
      <c r="E3710" s="4" t="s">
        <v>22</v>
      </c>
      <c r="F3710" s="4" t="s">
        <v>17</v>
      </c>
      <c r="G3710" s="6">
        <v>38</v>
      </c>
      <c r="H3710" s="7">
        <v>146.26</v>
      </c>
      <c r="I3710" s="8">
        <v>0.01</v>
      </c>
      <c r="J3710" s="7">
        <v>6175.07</v>
      </c>
      <c r="K3710" s="7">
        <v>90.77</v>
      </c>
      <c r="L3710" s="7">
        <v>3449.26</v>
      </c>
      <c r="M3710" s="7">
        <v>381.55</v>
      </c>
    </row>
    <row r="3711" spans="2:13" x14ac:dyDescent="0.3">
      <c r="B3711" s="5">
        <v>45658</v>
      </c>
      <c r="C3711" s="4" t="s">
        <v>46</v>
      </c>
      <c r="D3711" s="4" t="s">
        <v>47</v>
      </c>
      <c r="E3711" s="4" t="s">
        <v>22</v>
      </c>
      <c r="F3711" s="4" t="s">
        <v>18</v>
      </c>
      <c r="G3711" s="6">
        <v>13</v>
      </c>
      <c r="H3711" s="7">
        <v>146.26</v>
      </c>
      <c r="I3711" s="8">
        <v>0</v>
      </c>
      <c r="J3711" s="7">
        <v>2114.66</v>
      </c>
      <c r="K3711" s="7">
        <v>90.77</v>
      </c>
      <c r="L3711" s="7">
        <v>1180.01</v>
      </c>
      <c r="M3711" s="7">
        <v>156.36000000000001</v>
      </c>
    </row>
    <row r="3712" spans="2:13" x14ac:dyDescent="0.3">
      <c r="B3712" s="5">
        <v>45658</v>
      </c>
      <c r="C3712" s="4" t="s">
        <v>46</v>
      </c>
      <c r="D3712" s="4" t="s">
        <v>47</v>
      </c>
      <c r="E3712" s="4" t="s">
        <v>22</v>
      </c>
      <c r="F3712" s="4" t="s">
        <v>19</v>
      </c>
      <c r="G3712" s="6">
        <v>14</v>
      </c>
      <c r="H3712" s="7">
        <v>146.26</v>
      </c>
      <c r="I3712" s="8">
        <v>0.01</v>
      </c>
      <c r="J3712" s="7">
        <v>2267.9899999999998</v>
      </c>
      <c r="K3712" s="7">
        <v>90.5</v>
      </c>
      <c r="L3712" s="7">
        <v>1267</v>
      </c>
      <c r="M3712" s="7">
        <v>177.66</v>
      </c>
    </row>
    <row r="3713" spans="2:13" x14ac:dyDescent="0.3">
      <c r="B3713" s="5">
        <v>45658</v>
      </c>
      <c r="C3713" s="4" t="s">
        <v>48</v>
      </c>
      <c r="D3713" s="4" t="s">
        <v>47</v>
      </c>
      <c r="E3713" s="4" t="s">
        <v>16</v>
      </c>
      <c r="F3713" s="4" t="s">
        <v>17</v>
      </c>
      <c r="G3713" s="6">
        <v>175</v>
      </c>
      <c r="H3713" s="7">
        <v>121.54</v>
      </c>
      <c r="I3713" s="8">
        <v>0.01</v>
      </c>
      <c r="J3713" s="7">
        <v>21205.31</v>
      </c>
      <c r="K3713" s="7">
        <v>74.900000000000006</v>
      </c>
      <c r="L3713" s="7">
        <v>13107.5</v>
      </c>
      <c r="M3713" s="7">
        <v>293.88</v>
      </c>
    </row>
    <row r="3714" spans="2:13" x14ac:dyDescent="0.3">
      <c r="B3714" s="5">
        <v>45658</v>
      </c>
      <c r="C3714" s="4" t="s">
        <v>48</v>
      </c>
      <c r="D3714" s="4" t="s">
        <v>47</v>
      </c>
      <c r="E3714" s="4" t="s">
        <v>16</v>
      </c>
      <c r="F3714" s="4" t="s">
        <v>18</v>
      </c>
      <c r="G3714" s="6">
        <v>66</v>
      </c>
      <c r="H3714" s="7">
        <v>121.54</v>
      </c>
      <c r="I3714" s="8">
        <v>0.01</v>
      </c>
      <c r="J3714" s="7">
        <v>7949.51</v>
      </c>
      <c r="K3714" s="7">
        <v>74.52</v>
      </c>
      <c r="L3714" s="7">
        <v>4918.32</v>
      </c>
      <c r="M3714" s="7">
        <v>231.18</v>
      </c>
    </row>
    <row r="3715" spans="2:13" x14ac:dyDescent="0.3">
      <c r="B3715" s="5">
        <v>45658</v>
      </c>
      <c r="C3715" s="4" t="s">
        <v>48</v>
      </c>
      <c r="D3715" s="4" t="s">
        <v>47</v>
      </c>
      <c r="E3715" s="4" t="s">
        <v>16</v>
      </c>
      <c r="F3715" s="4" t="s">
        <v>19</v>
      </c>
      <c r="G3715" s="6">
        <v>66</v>
      </c>
      <c r="H3715" s="7">
        <v>121.54</v>
      </c>
      <c r="I3715" s="8">
        <v>0</v>
      </c>
      <c r="J3715" s="7">
        <v>7997.59</v>
      </c>
      <c r="K3715" s="7">
        <v>74.819999999999993</v>
      </c>
      <c r="L3715" s="7">
        <v>4938.12</v>
      </c>
      <c r="M3715" s="7">
        <v>266.22000000000003</v>
      </c>
    </row>
    <row r="3716" spans="2:13" x14ac:dyDescent="0.3">
      <c r="B3716" s="5">
        <v>45658</v>
      </c>
      <c r="C3716" s="4" t="s">
        <v>48</v>
      </c>
      <c r="D3716" s="4" t="s">
        <v>47</v>
      </c>
      <c r="E3716" s="4" t="s">
        <v>20</v>
      </c>
      <c r="F3716" s="4" t="s">
        <v>17</v>
      </c>
      <c r="G3716" s="6">
        <v>124</v>
      </c>
      <c r="H3716" s="7">
        <v>121.54</v>
      </c>
      <c r="I3716" s="8">
        <v>0.01</v>
      </c>
      <c r="J3716" s="7">
        <v>13130.14</v>
      </c>
      <c r="K3716" s="7">
        <v>74.599999999999994</v>
      </c>
      <c r="L3716" s="7">
        <v>9250.4</v>
      </c>
      <c r="M3716" s="7">
        <v>198.32</v>
      </c>
    </row>
    <row r="3717" spans="2:13" x14ac:dyDescent="0.3">
      <c r="B3717" s="5">
        <v>45658</v>
      </c>
      <c r="C3717" s="4" t="s">
        <v>48</v>
      </c>
      <c r="D3717" s="4" t="s">
        <v>47</v>
      </c>
      <c r="E3717" s="4" t="s">
        <v>20</v>
      </c>
      <c r="F3717" s="4" t="s">
        <v>18</v>
      </c>
      <c r="G3717" s="6">
        <v>46</v>
      </c>
      <c r="H3717" s="7">
        <v>121.54</v>
      </c>
      <c r="I3717" s="8">
        <v>0.01</v>
      </c>
      <c r="J3717" s="7">
        <v>4870.78</v>
      </c>
      <c r="K3717" s="7">
        <v>74.75</v>
      </c>
      <c r="L3717" s="7">
        <v>3438.5</v>
      </c>
      <c r="M3717" s="7">
        <v>158.41</v>
      </c>
    </row>
    <row r="3718" spans="2:13" x14ac:dyDescent="0.3">
      <c r="B3718" s="5">
        <v>45658</v>
      </c>
      <c r="C3718" s="4" t="s">
        <v>48</v>
      </c>
      <c r="D3718" s="4" t="s">
        <v>47</v>
      </c>
      <c r="E3718" s="4" t="s">
        <v>20</v>
      </c>
      <c r="F3718" s="4" t="s">
        <v>19</v>
      </c>
      <c r="G3718" s="6">
        <v>42</v>
      </c>
      <c r="H3718" s="7">
        <v>121.54</v>
      </c>
      <c r="I3718" s="8">
        <v>0.01</v>
      </c>
      <c r="J3718" s="7">
        <v>4438.3599999999997</v>
      </c>
      <c r="K3718" s="7">
        <v>74.75</v>
      </c>
      <c r="L3718" s="7">
        <v>3139.5</v>
      </c>
      <c r="M3718" s="7">
        <v>168.41</v>
      </c>
    </row>
    <row r="3719" spans="2:13" x14ac:dyDescent="0.3">
      <c r="B3719" s="5">
        <v>45658</v>
      </c>
      <c r="C3719" s="4" t="s">
        <v>48</v>
      </c>
      <c r="D3719" s="4" t="s">
        <v>47</v>
      </c>
      <c r="E3719" s="4" t="s">
        <v>21</v>
      </c>
      <c r="F3719" s="4" t="s">
        <v>17</v>
      </c>
      <c r="G3719" s="6">
        <v>75</v>
      </c>
      <c r="H3719" s="7">
        <v>121.54</v>
      </c>
      <c r="I3719" s="8">
        <v>0</v>
      </c>
      <c r="J3719" s="7">
        <v>8651.01</v>
      </c>
      <c r="K3719" s="7">
        <v>74.52</v>
      </c>
      <c r="L3719" s="7">
        <v>5589</v>
      </c>
      <c r="M3719" s="7">
        <v>120.07</v>
      </c>
    </row>
    <row r="3720" spans="2:13" x14ac:dyDescent="0.3">
      <c r="B3720" s="5">
        <v>45658</v>
      </c>
      <c r="C3720" s="4" t="s">
        <v>48</v>
      </c>
      <c r="D3720" s="4" t="s">
        <v>47</v>
      </c>
      <c r="E3720" s="4" t="s">
        <v>21</v>
      </c>
      <c r="F3720" s="4" t="s">
        <v>18</v>
      </c>
      <c r="G3720" s="6">
        <v>27</v>
      </c>
      <c r="H3720" s="7">
        <v>121.54</v>
      </c>
      <c r="I3720" s="8">
        <v>0</v>
      </c>
      <c r="J3720" s="7">
        <v>3105.04</v>
      </c>
      <c r="K3720" s="7">
        <v>74.97</v>
      </c>
      <c r="L3720" s="7">
        <v>2024.19</v>
      </c>
      <c r="M3720" s="7">
        <v>92.23</v>
      </c>
    </row>
    <row r="3721" spans="2:13" x14ac:dyDescent="0.3">
      <c r="B3721" s="5">
        <v>45658</v>
      </c>
      <c r="C3721" s="4" t="s">
        <v>48</v>
      </c>
      <c r="D3721" s="4" t="s">
        <v>47</v>
      </c>
      <c r="E3721" s="4" t="s">
        <v>21</v>
      </c>
      <c r="F3721" s="4" t="s">
        <v>19</v>
      </c>
      <c r="G3721" s="6">
        <v>26</v>
      </c>
      <c r="H3721" s="7">
        <v>121.54</v>
      </c>
      <c r="I3721" s="8">
        <v>0.01</v>
      </c>
      <c r="J3721" s="7">
        <v>2981</v>
      </c>
      <c r="K3721" s="7">
        <v>74.97</v>
      </c>
      <c r="L3721" s="7">
        <v>1949.22</v>
      </c>
      <c r="M3721" s="7">
        <v>103.22</v>
      </c>
    </row>
    <row r="3722" spans="2:13" x14ac:dyDescent="0.3">
      <c r="B3722" s="5">
        <v>45658</v>
      </c>
      <c r="C3722" s="4" t="s">
        <v>48</v>
      </c>
      <c r="D3722" s="4" t="s">
        <v>47</v>
      </c>
      <c r="E3722" s="4" t="s">
        <v>22</v>
      </c>
      <c r="F3722" s="4" t="s">
        <v>17</v>
      </c>
      <c r="G3722" s="6">
        <v>32</v>
      </c>
      <c r="H3722" s="7">
        <v>121.54</v>
      </c>
      <c r="I3722" s="8">
        <v>0.01</v>
      </c>
      <c r="J3722" s="7">
        <v>4303.84</v>
      </c>
      <c r="K3722" s="7">
        <v>74.819999999999993</v>
      </c>
      <c r="L3722" s="7">
        <v>2394.2399999999998</v>
      </c>
      <c r="M3722" s="7">
        <v>314.5</v>
      </c>
    </row>
    <row r="3723" spans="2:13" x14ac:dyDescent="0.3">
      <c r="B3723" s="5">
        <v>45658</v>
      </c>
      <c r="C3723" s="4" t="s">
        <v>48</v>
      </c>
      <c r="D3723" s="4" t="s">
        <v>47</v>
      </c>
      <c r="E3723" s="4" t="s">
        <v>22</v>
      </c>
      <c r="F3723" s="4" t="s">
        <v>18</v>
      </c>
      <c r="G3723" s="6">
        <v>12</v>
      </c>
      <c r="H3723" s="7">
        <v>121.54</v>
      </c>
      <c r="I3723" s="8">
        <v>0</v>
      </c>
      <c r="J3723" s="7">
        <v>1633.5</v>
      </c>
      <c r="K3723" s="7">
        <v>74.52</v>
      </c>
      <c r="L3723" s="7">
        <v>894.24</v>
      </c>
      <c r="M3723" s="7">
        <v>139.44999999999999</v>
      </c>
    </row>
    <row r="3724" spans="2:13" x14ac:dyDescent="0.3">
      <c r="B3724" s="5">
        <v>45658</v>
      </c>
      <c r="C3724" s="4" t="s">
        <v>48</v>
      </c>
      <c r="D3724" s="4" t="s">
        <v>47</v>
      </c>
      <c r="E3724" s="4" t="s">
        <v>22</v>
      </c>
      <c r="F3724" s="4" t="s">
        <v>19</v>
      </c>
      <c r="G3724" s="6">
        <v>11</v>
      </c>
      <c r="H3724" s="7">
        <v>121.54</v>
      </c>
      <c r="I3724" s="8">
        <v>0.01</v>
      </c>
      <c r="J3724" s="7">
        <v>1488.33</v>
      </c>
      <c r="K3724" s="7">
        <v>74.819999999999993</v>
      </c>
      <c r="L3724" s="7">
        <v>823.02</v>
      </c>
      <c r="M3724" s="7">
        <v>135.06</v>
      </c>
    </row>
    <row r="3725" spans="2:13" x14ac:dyDescent="0.3">
      <c r="B3725" s="5">
        <v>45658</v>
      </c>
      <c r="C3725" s="4" t="s">
        <v>49</v>
      </c>
      <c r="D3725" s="4" t="s">
        <v>47</v>
      </c>
      <c r="E3725" s="4" t="s">
        <v>16</v>
      </c>
      <c r="F3725" s="4" t="s">
        <v>17</v>
      </c>
      <c r="G3725" s="6">
        <v>91</v>
      </c>
      <c r="H3725" s="7">
        <v>243.08</v>
      </c>
      <c r="I3725" s="8">
        <v>0.01</v>
      </c>
      <c r="J3725" s="7">
        <v>21899.54</v>
      </c>
      <c r="K3725" s="7">
        <v>153.6</v>
      </c>
      <c r="L3725" s="7">
        <v>13977.6</v>
      </c>
      <c r="M3725" s="7">
        <v>150.15</v>
      </c>
    </row>
    <row r="3726" spans="2:13" x14ac:dyDescent="0.3">
      <c r="B3726" s="5">
        <v>45658</v>
      </c>
      <c r="C3726" s="4" t="s">
        <v>49</v>
      </c>
      <c r="D3726" s="4" t="s">
        <v>47</v>
      </c>
      <c r="E3726" s="4" t="s">
        <v>16</v>
      </c>
      <c r="F3726" s="4" t="s">
        <v>18</v>
      </c>
      <c r="G3726" s="6">
        <v>35</v>
      </c>
      <c r="H3726" s="7">
        <v>243.08</v>
      </c>
      <c r="I3726" s="8">
        <v>0</v>
      </c>
      <c r="J3726" s="7">
        <v>8482.24</v>
      </c>
      <c r="K3726" s="7">
        <v>152.99</v>
      </c>
      <c r="L3726" s="7">
        <v>5354.65</v>
      </c>
      <c r="M3726" s="7">
        <v>122.72</v>
      </c>
    </row>
    <row r="3727" spans="2:13" x14ac:dyDescent="0.3">
      <c r="B3727" s="5">
        <v>45658</v>
      </c>
      <c r="C3727" s="4" t="s">
        <v>49</v>
      </c>
      <c r="D3727" s="4" t="s">
        <v>47</v>
      </c>
      <c r="E3727" s="4" t="s">
        <v>16</v>
      </c>
      <c r="F3727" s="4" t="s">
        <v>19</v>
      </c>
      <c r="G3727" s="6">
        <v>34</v>
      </c>
      <c r="H3727" s="7">
        <v>243.08</v>
      </c>
      <c r="I3727" s="8">
        <v>0.01</v>
      </c>
      <c r="J3727" s="7">
        <v>8248.07</v>
      </c>
      <c r="K3727" s="7">
        <v>153.6</v>
      </c>
      <c r="L3727" s="7">
        <v>5222.3999999999996</v>
      </c>
      <c r="M3727" s="7">
        <v>133.49</v>
      </c>
    </row>
    <row r="3728" spans="2:13" x14ac:dyDescent="0.3">
      <c r="B3728" s="5">
        <v>45658</v>
      </c>
      <c r="C3728" s="4" t="s">
        <v>49</v>
      </c>
      <c r="D3728" s="4" t="s">
        <v>47</v>
      </c>
      <c r="E3728" s="4" t="s">
        <v>20</v>
      </c>
      <c r="F3728" s="4" t="s">
        <v>17</v>
      </c>
      <c r="G3728" s="6">
        <v>65</v>
      </c>
      <c r="H3728" s="7">
        <v>243.08</v>
      </c>
      <c r="I3728" s="8">
        <v>0.04</v>
      </c>
      <c r="J3728" s="7">
        <v>13349.07</v>
      </c>
      <c r="K3728" s="7">
        <v>152.83000000000001</v>
      </c>
      <c r="L3728" s="7">
        <v>9933.9500000000007</v>
      </c>
      <c r="M3728" s="7">
        <v>108.84</v>
      </c>
    </row>
    <row r="3729" spans="2:13" x14ac:dyDescent="0.3">
      <c r="B3729" s="5">
        <v>45658</v>
      </c>
      <c r="C3729" s="4" t="s">
        <v>49</v>
      </c>
      <c r="D3729" s="4" t="s">
        <v>47</v>
      </c>
      <c r="E3729" s="4" t="s">
        <v>20</v>
      </c>
      <c r="F3729" s="4" t="s">
        <v>18</v>
      </c>
      <c r="G3729" s="6">
        <v>22</v>
      </c>
      <c r="H3729" s="7">
        <v>243.08</v>
      </c>
      <c r="I3729" s="8">
        <v>0.01</v>
      </c>
      <c r="J3729" s="7">
        <v>4645.0200000000004</v>
      </c>
      <c r="K3729" s="7">
        <v>153.44999999999999</v>
      </c>
      <c r="L3729" s="7">
        <v>3375.9</v>
      </c>
      <c r="M3729" s="7">
        <v>76.069999999999993</v>
      </c>
    </row>
    <row r="3730" spans="2:13" x14ac:dyDescent="0.3">
      <c r="B3730" s="5">
        <v>45658</v>
      </c>
      <c r="C3730" s="4" t="s">
        <v>49</v>
      </c>
      <c r="D3730" s="4" t="s">
        <v>47</v>
      </c>
      <c r="E3730" s="4" t="s">
        <v>20</v>
      </c>
      <c r="F3730" s="4" t="s">
        <v>19</v>
      </c>
      <c r="G3730" s="6">
        <v>22</v>
      </c>
      <c r="H3730" s="7">
        <v>243.08</v>
      </c>
      <c r="I3730" s="8">
        <v>0</v>
      </c>
      <c r="J3730" s="7">
        <v>4720.1499999999996</v>
      </c>
      <c r="K3730" s="7">
        <v>152.68</v>
      </c>
      <c r="L3730" s="7">
        <v>3358.96</v>
      </c>
      <c r="M3730" s="7">
        <v>88.92</v>
      </c>
    </row>
    <row r="3731" spans="2:13" x14ac:dyDescent="0.3">
      <c r="B3731" s="5">
        <v>45658</v>
      </c>
      <c r="C3731" s="4" t="s">
        <v>49</v>
      </c>
      <c r="D3731" s="4" t="s">
        <v>47</v>
      </c>
      <c r="E3731" s="4" t="s">
        <v>21</v>
      </c>
      <c r="F3731" s="4" t="s">
        <v>17</v>
      </c>
      <c r="G3731" s="6">
        <v>40</v>
      </c>
      <c r="H3731" s="7">
        <v>243.08</v>
      </c>
      <c r="I3731" s="8">
        <v>0.01</v>
      </c>
      <c r="J3731" s="7">
        <v>9062.09</v>
      </c>
      <c r="K3731" s="7">
        <v>152.83000000000001</v>
      </c>
      <c r="L3731" s="7">
        <v>6113.2</v>
      </c>
      <c r="M3731" s="7">
        <v>65.150000000000006</v>
      </c>
    </row>
    <row r="3732" spans="2:13" x14ac:dyDescent="0.3">
      <c r="B3732" s="5">
        <v>45658</v>
      </c>
      <c r="C3732" s="4" t="s">
        <v>49</v>
      </c>
      <c r="D3732" s="4" t="s">
        <v>47</v>
      </c>
      <c r="E3732" s="4" t="s">
        <v>21</v>
      </c>
      <c r="F3732" s="4" t="s">
        <v>18</v>
      </c>
      <c r="G3732" s="6">
        <v>15</v>
      </c>
      <c r="H3732" s="7">
        <v>243.08</v>
      </c>
      <c r="I3732" s="8">
        <v>0</v>
      </c>
      <c r="J3732" s="7">
        <v>3453.51</v>
      </c>
      <c r="K3732" s="7">
        <v>153.29</v>
      </c>
      <c r="L3732" s="7">
        <v>2299.35</v>
      </c>
      <c r="M3732" s="7">
        <v>51.5</v>
      </c>
    </row>
    <row r="3733" spans="2:13" x14ac:dyDescent="0.3">
      <c r="B3733" s="5">
        <v>45658</v>
      </c>
      <c r="C3733" s="4" t="s">
        <v>49</v>
      </c>
      <c r="D3733" s="4" t="s">
        <v>47</v>
      </c>
      <c r="E3733" s="4" t="s">
        <v>21</v>
      </c>
      <c r="F3733" s="4" t="s">
        <v>19</v>
      </c>
      <c r="G3733" s="6">
        <v>14</v>
      </c>
      <c r="H3733" s="7">
        <v>243.08</v>
      </c>
      <c r="I3733" s="8">
        <v>0.01</v>
      </c>
      <c r="J3733" s="7">
        <v>3213.58</v>
      </c>
      <c r="K3733" s="7">
        <v>153.29</v>
      </c>
      <c r="L3733" s="7">
        <v>2146.06</v>
      </c>
      <c r="M3733" s="7">
        <v>56.3</v>
      </c>
    </row>
    <row r="3734" spans="2:13" x14ac:dyDescent="0.3">
      <c r="B3734" s="5">
        <v>45658</v>
      </c>
      <c r="C3734" s="4" t="s">
        <v>49</v>
      </c>
      <c r="D3734" s="4" t="s">
        <v>47</v>
      </c>
      <c r="E3734" s="4" t="s">
        <v>22</v>
      </c>
      <c r="F3734" s="4" t="s">
        <v>17</v>
      </c>
      <c r="G3734" s="6">
        <v>17</v>
      </c>
      <c r="H3734" s="7">
        <v>243.08</v>
      </c>
      <c r="I3734" s="8">
        <v>0.01</v>
      </c>
      <c r="J3734" s="7">
        <v>4586.67</v>
      </c>
      <c r="K3734" s="7">
        <v>153.29</v>
      </c>
      <c r="L3734" s="7">
        <v>2605.9299999999998</v>
      </c>
      <c r="M3734" s="7">
        <v>175.69</v>
      </c>
    </row>
    <row r="3735" spans="2:13" x14ac:dyDescent="0.3">
      <c r="B3735" s="5">
        <v>45658</v>
      </c>
      <c r="C3735" s="4" t="s">
        <v>49</v>
      </c>
      <c r="D3735" s="4" t="s">
        <v>47</v>
      </c>
      <c r="E3735" s="4" t="s">
        <v>22</v>
      </c>
      <c r="F3735" s="4" t="s">
        <v>18</v>
      </c>
      <c r="G3735" s="6">
        <v>6</v>
      </c>
      <c r="H3735" s="7">
        <v>243.08</v>
      </c>
      <c r="I3735" s="8">
        <v>0</v>
      </c>
      <c r="J3735" s="7">
        <v>1622.08</v>
      </c>
      <c r="K3735" s="7">
        <v>153.13999999999999</v>
      </c>
      <c r="L3735" s="7">
        <v>918.84</v>
      </c>
      <c r="M3735" s="7">
        <v>70.010000000000005</v>
      </c>
    </row>
    <row r="3736" spans="2:13" x14ac:dyDescent="0.3">
      <c r="B3736" s="5">
        <v>45658</v>
      </c>
      <c r="C3736" s="4" t="s">
        <v>49</v>
      </c>
      <c r="D3736" s="4" t="s">
        <v>47</v>
      </c>
      <c r="E3736" s="4" t="s">
        <v>22</v>
      </c>
      <c r="F3736" s="4" t="s">
        <v>19</v>
      </c>
      <c r="G3736" s="6">
        <v>6</v>
      </c>
      <c r="H3736" s="7">
        <v>243.08</v>
      </c>
      <c r="I3736" s="8">
        <v>0</v>
      </c>
      <c r="J3736" s="7">
        <v>1625.34</v>
      </c>
      <c r="K3736" s="7">
        <v>153.44999999999999</v>
      </c>
      <c r="L3736" s="7">
        <v>920.7</v>
      </c>
      <c r="M3736" s="7">
        <v>73.819999999999993</v>
      </c>
    </row>
    <row r="3737" spans="2:13" x14ac:dyDescent="0.3">
      <c r="B3737" s="5">
        <v>45658</v>
      </c>
      <c r="C3737" s="4" t="s">
        <v>50</v>
      </c>
      <c r="D3737" s="4" t="s">
        <v>47</v>
      </c>
      <c r="E3737" s="4" t="s">
        <v>16</v>
      </c>
      <c r="F3737" s="4" t="s">
        <v>17</v>
      </c>
      <c r="G3737" s="6">
        <v>250</v>
      </c>
      <c r="H3737" s="7">
        <v>88.58</v>
      </c>
      <c r="I3737" s="8">
        <v>0.01</v>
      </c>
      <c r="J3737" s="7">
        <v>21834.639999999999</v>
      </c>
      <c r="K3737" s="7">
        <v>53.98</v>
      </c>
      <c r="L3737" s="7">
        <v>13495</v>
      </c>
      <c r="M3737" s="7">
        <v>412.08</v>
      </c>
    </row>
    <row r="3738" spans="2:13" x14ac:dyDescent="0.3">
      <c r="B3738" s="5">
        <v>45658</v>
      </c>
      <c r="C3738" s="4" t="s">
        <v>50</v>
      </c>
      <c r="D3738" s="4" t="s">
        <v>47</v>
      </c>
      <c r="E3738" s="4" t="s">
        <v>16</v>
      </c>
      <c r="F3738" s="4" t="s">
        <v>18</v>
      </c>
      <c r="G3738" s="6">
        <v>92</v>
      </c>
      <c r="H3738" s="7">
        <v>88.58</v>
      </c>
      <c r="I3738" s="8">
        <v>0.01</v>
      </c>
      <c r="J3738" s="7">
        <v>8076.08</v>
      </c>
      <c r="K3738" s="7">
        <v>53.98</v>
      </c>
      <c r="L3738" s="7">
        <v>4966.16</v>
      </c>
      <c r="M3738" s="7">
        <v>311.72000000000003</v>
      </c>
    </row>
    <row r="3739" spans="2:13" x14ac:dyDescent="0.3">
      <c r="B3739" s="5">
        <v>45658</v>
      </c>
      <c r="C3739" s="4" t="s">
        <v>50</v>
      </c>
      <c r="D3739" s="4" t="s">
        <v>47</v>
      </c>
      <c r="E3739" s="4" t="s">
        <v>16</v>
      </c>
      <c r="F3739" s="4" t="s">
        <v>19</v>
      </c>
      <c r="G3739" s="6">
        <v>94</v>
      </c>
      <c r="H3739" s="7">
        <v>88.58</v>
      </c>
      <c r="I3739" s="8">
        <v>0.01</v>
      </c>
      <c r="J3739" s="7">
        <v>8259.6299999999992</v>
      </c>
      <c r="K3739" s="7">
        <v>54.09</v>
      </c>
      <c r="L3739" s="7">
        <v>5084.46</v>
      </c>
      <c r="M3739" s="7">
        <v>373.93</v>
      </c>
    </row>
    <row r="3740" spans="2:13" x14ac:dyDescent="0.3">
      <c r="B3740" s="5">
        <v>45658</v>
      </c>
      <c r="C3740" s="4" t="s">
        <v>50</v>
      </c>
      <c r="D3740" s="4" t="s">
        <v>47</v>
      </c>
      <c r="E3740" s="4" t="s">
        <v>20</v>
      </c>
      <c r="F3740" s="4" t="s">
        <v>17</v>
      </c>
      <c r="G3740" s="6">
        <v>174</v>
      </c>
      <c r="H3740" s="7">
        <v>88.58</v>
      </c>
      <c r="I3740" s="8">
        <v>0.03</v>
      </c>
      <c r="J3740" s="7">
        <v>13171.39</v>
      </c>
      <c r="K3740" s="7">
        <v>54.2</v>
      </c>
      <c r="L3740" s="7">
        <v>9430.7999999999993</v>
      </c>
      <c r="M3740" s="7">
        <v>289.08</v>
      </c>
    </row>
    <row r="3741" spans="2:13" x14ac:dyDescent="0.3">
      <c r="B3741" s="5">
        <v>45658</v>
      </c>
      <c r="C3741" s="4" t="s">
        <v>50</v>
      </c>
      <c r="D3741" s="4" t="s">
        <v>47</v>
      </c>
      <c r="E3741" s="4" t="s">
        <v>20</v>
      </c>
      <c r="F3741" s="4" t="s">
        <v>18</v>
      </c>
      <c r="G3741" s="6">
        <v>64</v>
      </c>
      <c r="H3741" s="7">
        <v>88.58</v>
      </c>
      <c r="I3741" s="8">
        <v>0.01</v>
      </c>
      <c r="J3741" s="7">
        <v>4909.24</v>
      </c>
      <c r="K3741" s="7">
        <v>54.03</v>
      </c>
      <c r="L3741" s="7">
        <v>3457.92</v>
      </c>
      <c r="M3741" s="7">
        <v>215.29</v>
      </c>
    </row>
    <row r="3742" spans="2:13" x14ac:dyDescent="0.3">
      <c r="B3742" s="5">
        <v>45658</v>
      </c>
      <c r="C3742" s="4" t="s">
        <v>50</v>
      </c>
      <c r="D3742" s="4" t="s">
        <v>47</v>
      </c>
      <c r="E3742" s="4" t="s">
        <v>20</v>
      </c>
      <c r="F3742" s="4" t="s">
        <v>19</v>
      </c>
      <c r="G3742" s="6">
        <v>65</v>
      </c>
      <c r="H3742" s="7">
        <v>88.58</v>
      </c>
      <c r="I3742" s="8">
        <v>0.02</v>
      </c>
      <c r="J3742" s="7">
        <v>4965.54</v>
      </c>
      <c r="K3742" s="7">
        <v>53.93</v>
      </c>
      <c r="L3742" s="7">
        <v>3505.45</v>
      </c>
      <c r="M3742" s="7">
        <v>252.36</v>
      </c>
    </row>
    <row r="3743" spans="2:13" x14ac:dyDescent="0.3">
      <c r="B3743" s="5">
        <v>45658</v>
      </c>
      <c r="C3743" s="4" t="s">
        <v>50</v>
      </c>
      <c r="D3743" s="4" t="s">
        <v>47</v>
      </c>
      <c r="E3743" s="4" t="s">
        <v>21</v>
      </c>
      <c r="F3743" s="4" t="s">
        <v>17</v>
      </c>
      <c r="G3743" s="6">
        <v>105</v>
      </c>
      <c r="H3743" s="7">
        <v>88.58</v>
      </c>
      <c r="I3743" s="8">
        <v>0.01</v>
      </c>
      <c r="J3743" s="7">
        <v>8712.3700000000008</v>
      </c>
      <c r="K3743" s="7">
        <v>53.93</v>
      </c>
      <c r="L3743" s="7">
        <v>5662.65</v>
      </c>
      <c r="M3743" s="7">
        <v>173.42</v>
      </c>
    </row>
    <row r="3744" spans="2:13" x14ac:dyDescent="0.3">
      <c r="B3744" s="5">
        <v>45658</v>
      </c>
      <c r="C3744" s="4" t="s">
        <v>50</v>
      </c>
      <c r="D3744" s="4" t="s">
        <v>47</v>
      </c>
      <c r="E3744" s="4" t="s">
        <v>21</v>
      </c>
      <c r="F3744" s="4" t="s">
        <v>18</v>
      </c>
      <c r="G3744" s="6">
        <v>38</v>
      </c>
      <c r="H3744" s="7">
        <v>88.58</v>
      </c>
      <c r="I3744" s="8">
        <v>0</v>
      </c>
      <c r="J3744" s="7">
        <v>3210.53</v>
      </c>
      <c r="K3744" s="7">
        <v>53.87</v>
      </c>
      <c r="L3744" s="7">
        <v>2047.06</v>
      </c>
      <c r="M3744" s="7">
        <v>129.41</v>
      </c>
    </row>
    <row r="3745" spans="2:13" x14ac:dyDescent="0.3">
      <c r="B3745" s="5">
        <v>45658</v>
      </c>
      <c r="C3745" s="4" t="s">
        <v>50</v>
      </c>
      <c r="D3745" s="4" t="s">
        <v>47</v>
      </c>
      <c r="E3745" s="4" t="s">
        <v>21</v>
      </c>
      <c r="F3745" s="4" t="s">
        <v>19</v>
      </c>
      <c r="G3745" s="6">
        <v>39</v>
      </c>
      <c r="H3745" s="7">
        <v>88.58</v>
      </c>
      <c r="I3745" s="8">
        <v>0</v>
      </c>
      <c r="J3745" s="7">
        <v>3272.04</v>
      </c>
      <c r="K3745" s="7">
        <v>54.03</v>
      </c>
      <c r="L3745" s="7">
        <v>2107.17</v>
      </c>
      <c r="M3745" s="7">
        <v>152.97</v>
      </c>
    </row>
    <row r="3746" spans="2:13" x14ac:dyDescent="0.3">
      <c r="B3746" s="5">
        <v>45658</v>
      </c>
      <c r="C3746" s="4" t="s">
        <v>50</v>
      </c>
      <c r="D3746" s="4" t="s">
        <v>47</v>
      </c>
      <c r="E3746" s="4" t="s">
        <v>22</v>
      </c>
      <c r="F3746" s="4" t="s">
        <v>17</v>
      </c>
      <c r="G3746" s="6">
        <v>46</v>
      </c>
      <c r="H3746" s="7">
        <v>88.58</v>
      </c>
      <c r="I3746" s="8">
        <v>0.01</v>
      </c>
      <c r="J3746" s="7">
        <v>4518.08</v>
      </c>
      <c r="K3746" s="7">
        <v>54.03</v>
      </c>
      <c r="L3746" s="7">
        <v>2485.38</v>
      </c>
      <c r="M3746" s="7">
        <v>459.55</v>
      </c>
    </row>
    <row r="3747" spans="2:13" x14ac:dyDescent="0.3">
      <c r="B3747" s="5">
        <v>45658</v>
      </c>
      <c r="C3747" s="4" t="s">
        <v>50</v>
      </c>
      <c r="D3747" s="4" t="s">
        <v>47</v>
      </c>
      <c r="E3747" s="4" t="s">
        <v>22</v>
      </c>
      <c r="F3747" s="4" t="s">
        <v>18</v>
      </c>
      <c r="G3747" s="6">
        <v>17</v>
      </c>
      <c r="H3747" s="7">
        <v>88.58</v>
      </c>
      <c r="I3747" s="8">
        <v>0</v>
      </c>
      <c r="J3747" s="7">
        <v>1679.82</v>
      </c>
      <c r="K3747" s="7">
        <v>53.98</v>
      </c>
      <c r="L3747" s="7">
        <v>917.66</v>
      </c>
      <c r="M3747" s="7">
        <v>204.68</v>
      </c>
    </row>
    <row r="3748" spans="2:13" x14ac:dyDescent="0.3">
      <c r="B3748" s="5">
        <v>45658</v>
      </c>
      <c r="C3748" s="4" t="s">
        <v>50</v>
      </c>
      <c r="D3748" s="4" t="s">
        <v>47</v>
      </c>
      <c r="E3748" s="4" t="s">
        <v>22</v>
      </c>
      <c r="F3748" s="4" t="s">
        <v>19</v>
      </c>
      <c r="G3748" s="6">
        <v>16</v>
      </c>
      <c r="H3748" s="7">
        <v>88.58</v>
      </c>
      <c r="I3748" s="8">
        <v>0.01</v>
      </c>
      <c r="J3748" s="7">
        <v>1574.67</v>
      </c>
      <c r="K3748" s="7">
        <v>53.98</v>
      </c>
      <c r="L3748" s="7">
        <v>863.68</v>
      </c>
      <c r="M3748" s="7">
        <v>199.05</v>
      </c>
    </row>
    <row r="3749" spans="2:13" x14ac:dyDescent="0.3">
      <c r="B3749" s="5">
        <v>45689</v>
      </c>
      <c r="C3749" s="4" t="s">
        <v>14</v>
      </c>
      <c r="D3749" s="4" t="s">
        <v>15</v>
      </c>
      <c r="E3749" s="4" t="s">
        <v>16</v>
      </c>
      <c r="F3749" s="4" t="s">
        <v>17</v>
      </c>
      <c r="G3749" s="6">
        <v>236</v>
      </c>
      <c r="H3749" s="7">
        <v>276.04000000000002</v>
      </c>
      <c r="I3749" s="8">
        <v>0.01</v>
      </c>
      <c r="J3749" s="7">
        <v>64560.43</v>
      </c>
      <c r="K3749" s="7">
        <v>203.86</v>
      </c>
      <c r="L3749" s="7">
        <v>48110.96</v>
      </c>
      <c r="M3749" s="7">
        <v>388.62</v>
      </c>
    </row>
    <row r="3750" spans="2:13" x14ac:dyDescent="0.3">
      <c r="B3750" s="5">
        <v>45689</v>
      </c>
      <c r="C3750" s="4" t="s">
        <v>14</v>
      </c>
      <c r="D3750" s="4" t="s">
        <v>15</v>
      </c>
      <c r="E3750" s="4" t="s">
        <v>16</v>
      </c>
      <c r="F3750" s="4" t="s">
        <v>18</v>
      </c>
      <c r="G3750" s="6">
        <v>86</v>
      </c>
      <c r="H3750" s="7">
        <v>276.04000000000002</v>
      </c>
      <c r="I3750" s="8">
        <v>0.01</v>
      </c>
      <c r="J3750" s="7">
        <v>23476.880000000001</v>
      </c>
      <c r="K3750" s="7">
        <v>204.88</v>
      </c>
      <c r="L3750" s="7">
        <v>17619.68</v>
      </c>
      <c r="M3750" s="7">
        <v>301.83</v>
      </c>
    </row>
    <row r="3751" spans="2:13" x14ac:dyDescent="0.3">
      <c r="B3751" s="5">
        <v>45689</v>
      </c>
      <c r="C3751" s="4" t="s">
        <v>14</v>
      </c>
      <c r="D3751" s="4" t="s">
        <v>15</v>
      </c>
      <c r="E3751" s="4" t="s">
        <v>16</v>
      </c>
      <c r="F3751" s="4" t="s">
        <v>19</v>
      </c>
      <c r="G3751" s="6">
        <v>83</v>
      </c>
      <c r="H3751" s="7">
        <v>276.04000000000002</v>
      </c>
      <c r="I3751" s="8">
        <v>0.01</v>
      </c>
      <c r="J3751" s="7">
        <v>22705.119999999999</v>
      </c>
      <c r="K3751" s="7">
        <v>204.68</v>
      </c>
      <c r="L3751" s="7">
        <v>16988.439999999999</v>
      </c>
      <c r="M3751" s="7">
        <v>320.93</v>
      </c>
    </row>
    <row r="3752" spans="2:13" x14ac:dyDescent="0.3">
      <c r="B3752" s="5">
        <v>45689</v>
      </c>
      <c r="C3752" s="4" t="s">
        <v>14</v>
      </c>
      <c r="D3752" s="4" t="s">
        <v>15</v>
      </c>
      <c r="E3752" s="4" t="s">
        <v>20</v>
      </c>
      <c r="F3752" s="4" t="s">
        <v>17</v>
      </c>
      <c r="G3752" s="6">
        <v>162</v>
      </c>
      <c r="H3752" s="7">
        <v>276.04000000000002</v>
      </c>
      <c r="I3752" s="8">
        <v>0</v>
      </c>
      <c r="J3752" s="7">
        <v>39194.85</v>
      </c>
      <c r="K3752" s="7">
        <v>204.47</v>
      </c>
      <c r="L3752" s="7">
        <v>33124.14</v>
      </c>
      <c r="M3752" s="7">
        <v>257.25</v>
      </c>
    </row>
    <row r="3753" spans="2:13" x14ac:dyDescent="0.3">
      <c r="B3753" s="5">
        <v>45689</v>
      </c>
      <c r="C3753" s="4" t="s">
        <v>14</v>
      </c>
      <c r="D3753" s="4" t="s">
        <v>15</v>
      </c>
      <c r="E3753" s="4" t="s">
        <v>20</v>
      </c>
      <c r="F3753" s="4" t="s">
        <v>18</v>
      </c>
      <c r="G3753" s="6">
        <v>59</v>
      </c>
      <c r="H3753" s="7">
        <v>276.04000000000002</v>
      </c>
      <c r="I3753" s="8">
        <v>0.01</v>
      </c>
      <c r="J3753" s="7">
        <v>14088.78</v>
      </c>
      <c r="K3753" s="7">
        <v>203.66</v>
      </c>
      <c r="L3753" s="7">
        <v>12015.94</v>
      </c>
      <c r="M3753" s="7">
        <v>202.16</v>
      </c>
    </row>
    <row r="3754" spans="2:13" x14ac:dyDescent="0.3">
      <c r="B3754" s="5">
        <v>45689</v>
      </c>
      <c r="C3754" s="4" t="s">
        <v>14</v>
      </c>
      <c r="D3754" s="4" t="s">
        <v>15</v>
      </c>
      <c r="E3754" s="4" t="s">
        <v>20</v>
      </c>
      <c r="F3754" s="4" t="s">
        <v>19</v>
      </c>
      <c r="G3754" s="6">
        <v>56</v>
      </c>
      <c r="H3754" s="7">
        <v>276.04000000000002</v>
      </c>
      <c r="I3754" s="8">
        <v>0.04</v>
      </c>
      <c r="J3754" s="7">
        <v>13059.12</v>
      </c>
      <c r="K3754" s="7">
        <v>203.86</v>
      </c>
      <c r="L3754" s="7">
        <v>11416.16</v>
      </c>
      <c r="M3754" s="7">
        <v>225.22</v>
      </c>
    </row>
    <row r="3755" spans="2:13" x14ac:dyDescent="0.3">
      <c r="B3755" s="5">
        <v>45689</v>
      </c>
      <c r="C3755" s="4" t="s">
        <v>14</v>
      </c>
      <c r="D3755" s="4" t="s">
        <v>15</v>
      </c>
      <c r="E3755" s="4" t="s">
        <v>21</v>
      </c>
      <c r="F3755" s="4" t="s">
        <v>17</v>
      </c>
      <c r="G3755" s="6">
        <v>91</v>
      </c>
      <c r="H3755" s="7">
        <v>276.04000000000002</v>
      </c>
      <c r="I3755" s="8">
        <v>0.01</v>
      </c>
      <c r="J3755" s="7">
        <v>23482.51</v>
      </c>
      <c r="K3755" s="7">
        <v>204.88</v>
      </c>
      <c r="L3755" s="7">
        <v>18644.080000000002</v>
      </c>
      <c r="M3755" s="7">
        <v>145.84</v>
      </c>
    </row>
    <row r="3756" spans="2:13" x14ac:dyDescent="0.3">
      <c r="B3756" s="5">
        <v>45689</v>
      </c>
      <c r="C3756" s="4" t="s">
        <v>14</v>
      </c>
      <c r="D3756" s="4" t="s">
        <v>15</v>
      </c>
      <c r="E3756" s="4" t="s">
        <v>21</v>
      </c>
      <c r="F3756" s="4" t="s">
        <v>18</v>
      </c>
      <c r="G3756" s="6">
        <v>35</v>
      </c>
      <c r="H3756" s="7">
        <v>276.04000000000002</v>
      </c>
      <c r="I3756" s="8">
        <v>0.01</v>
      </c>
      <c r="J3756" s="7">
        <v>9113.92</v>
      </c>
      <c r="K3756" s="7">
        <v>204.47</v>
      </c>
      <c r="L3756" s="7">
        <v>7156.45</v>
      </c>
      <c r="M3756" s="7">
        <v>119.8</v>
      </c>
    </row>
    <row r="3757" spans="2:13" x14ac:dyDescent="0.3">
      <c r="B3757" s="5">
        <v>45689</v>
      </c>
      <c r="C3757" s="4" t="s">
        <v>14</v>
      </c>
      <c r="D3757" s="4" t="s">
        <v>15</v>
      </c>
      <c r="E3757" s="4" t="s">
        <v>21</v>
      </c>
      <c r="F3757" s="4" t="s">
        <v>19</v>
      </c>
      <c r="G3757" s="6">
        <v>33</v>
      </c>
      <c r="H3757" s="7">
        <v>276.04000000000002</v>
      </c>
      <c r="I3757" s="8">
        <v>0.01</v>
      </c>
      <c r="J3757" s="7">
        <v>8566.98</v>
      </c>
      <c r="K3757" s="7">
        <v>204.68</v>
      </c>
      <c r="L3757" s="7">
        <v>6754.44</v>
      </c>
      <c r="M3757" s="7">
        <v>129.57</v>
      </c>
    </row>
    <row r="3758" spans="2:13" x14ac:dyDescent="0.3">
      <c r="B3758" s="5">
        <v>45689</v>
      </c>
      <c r="C3758" s="4" t="s">
        <v>14</v>
      </c>
      <c r="D3758" s="4" t="s">
        <v>15</v>
      </c>
      <c r="E3758" s="4" t="s">
        <v>22</v>
      </c>
      <c r="F3758" s="4" t="s">
        <v>17</v>
      </c>
      <c r="G3758" s="6">
        <v>41</v>
      </c>
      <c r="H3758" s="7">
        <v>276.04000000000002</v>
      </c>
      <c r="I3758" s="8">
        <v>0.01</v>
      </c>
      <c r="J3758" s="7">
        <v>12460.8</v>
      </c>
      <c r="K3758" s="7">
        <v>203.66</v>
      </c>
      <c r="L3758" s="7">
        <v>8350.06</v>
      </c>
      <c r="M3758" s="7">
        <v>412.5</v>
      </c>
    </row>
    <row r="3759" spans="2:13" x14ac:dyDescent="0.3">
      <c r="B3759" s="5">
        <v>45689</v>
      </c>
      <c r="C3759" s="4" t="s">
        <v>14</v>
      </c>
      <c r="D3759" s="4" t="s">
        <v>15</v>
      </c>
      <c r="E3759" s="4" t="s">
        <v>22</v>
      </c>
      <c r="F3759" s="4" t="s">
        <v>18</v>
      </c>
      <c r="G3759" s="6">
        <v>15</v>
      </c>
      <c r="H3759" s="7">
        <v>276.04000000000002</v>
      </c>
      <c r="I3759" s="8">
        <v>0</v>
      </c>
      <c r="J3759" s="7">
        <v>4632.8100000000004</v>
      </c>
      <c r="K3759" s="7">
        <v>203.86</v>
      </c>
      <c r="L3759" s="7">
        <v>3057.9</v>
      </c>
      <c r="M3759" s="7">
        <v>179.7</v>
      </c>
    </row>
    <row r="3760" spans="2:13" x14ac:dyDescent="0.3">
      <c r="B3760" s="5">
        <v>45689</v>
      </c>
      <c r="C3760" s="4" t="s">
        <v>14</v>
      </c>
      <c r="D3760" s="4" t="s">
        <v>15</v>
      </c>
      <c r="E3760" s="4" t="s">
        <v>22</v>
      </c>
      <c r="F3760" s="4" t="s">
        <v>19</v>
      </c>
      <c r="G3760" s="6">
        <v>15</v>
      </c>
      <c r="H3760" s="7">
        <v>276.04000000000002</v>
      </c>
      <c r="I3760" s="8">
        <v>0.01</v>
      </c>
      <c r="J3760" s="7">
        <v>4563.34</v>
      </c>
      <c r="K3760" s="7">
        <v>204.07</v>
      </c>
      <c r="L3760" s="7">
        <v>3061.05</v>
      </c>
      <c r="M3760" s="7">
        <v>182.87</v>
      </c>
    </row>
    <row r="3761" spans="2:13" x14ac:dyDescent="0.3">
      <c r="B3761" s="5">
        <v>45689</v>
      </c>
      <c r="C3761" s="4" t="s">
        <v>23</v>
      </c>
      <c r="D3761" s="4" t="s">
        <v>15</v>
      </c>
      <c r="E3761" s="4" t="s">
        <v>16</v>
      </c>
      <c r="F3761" s="4" t="s">
        <v>17</v>
      </c>
      <c r="G3761" s="6">
        <v>638</v>
      </c>
      <c r="H3761" s="7">
        <v>121.54</v>
      </c>
      <c r="I3761" s="8">
        <v>0.01</v>
      </c>
      <c r="J3761" s="7">
        <v>76684.899999999994</v>
      </c>
      <c r="K3761" s="7">
        <v>89.42</v>
      </c>
      <c r="L3761" s="7">
        <v>57049.96</v>
      </c>
      <c r="M3761" s="7">
        <v>1013.1</v>
      </c>
    </row>
    <row r="3762" spans="2:13" x14ac:dyDescent="0.3">
      <c r="B3762" s="5">
        <v>45689</v>
      </c>
      <c r="C3762" s="4" t="s">
        <v>23</v>
      </c>
      <c r="D3762" s="4" t="s">
        <v>15</v>
      </c>
      <c r="E3762" s="4" t="s">
        <v>16</v>
      </c>
      <c r="F3762" s="4" t="s">
        <v>18</v>
      </c>
      <c r="G3762" s="6">
        <v>228</v>
      </c>
      <c r="H3762" s="7">
        <v>121.54</v>
      </c>
      <c r="I3762" s="8">
        <v>0.01</v>
      </c>
      <c r="J3762" s="7">
        <v>27351.71</v>
      </c>
      <c r="K3762" s="7">
        <v>89.33</v>
      </c>
      <c r="L3762" s="7">
        <v>20367.240000000002</v>
      </c>
      <c r="M3762" s="7">
        <v>793.08</v>
      </c>
    </row>
    <row r="3763" spans="2:13" x14ac:dyDescent="0.3">
      <c r="B3763" s="5">
        <v>45689</v>
      </c>
      <c r="C3763" s="4" t="s">
        <v>23</v>
      </c>
      <c r="D3763" s="4" t="s">
        <v>15</v>
      </c>
      <c r="E3763" s="4" t="s">
        <v>16</v>
      </c>
      <c r="F3763" s="4" t="s">
        <v>19</v>
      </c>
      <c r="G3763" s="6">
        <v>223</v>
      </c>
      <c r="H3763" s="7">
        <v>121.54</v>
      </c>
      <c r="I3763" s="8">
        <v>0.01</v>
      </c>
      <c r="J3763" s="7">
        <v>26940.37</v>
      </c>
      <c r="K3763" s="7">
        <v>89.24</v>
      </c>
      <c r="L3763" s="7">
        <v>19900.52</v>
      </c>
      <c r="M3763" s="7">
        <v>865.8</v>
      </c>
    </row>
    <row r="3764" spans="2:13" x14ac:dyDescent="0.3">
      <c r="B3764" s="5">
        <v>45689</v>
      </c>
      <c r="C3764" s="4" t="s">
        <v>23</v>
      </c>
      <c r="D3764" s="4" t="s">
        <v>15</v>
      </c>
      <c r="E3764" s="4" t="s">
        <v>20</v>
      </c>
      <c r="F3764" s="4" t="s">
        <v>17</v>
      </c>
      <c r="G3764" s="6">
        <v>420</v>
      </c>
      <c r="H3764" s="7">
        <v>121.54</v>
      </c>
      <c r="I3764" s="8">
        <v>0.03</v>
      </c>
      <c r="J3764" s="7">
        <v>43612.54</v>
      </c>
      <c r="K3764" s="7">
        <v>89.6</v>
      </c>
      <c r="L3764" s="7">
        <v>37632</v>
      </c>
      <c r="M3764" s="7">
        <v>664.88</v>
      </c>
    </row>
    <row r="3765" spans="2:13" x14ac:dyDescent="0.3">
      <c r="B3765" s="5">
        <v>45689</v>
      </c>
      <c r="C3765" s="4" t="s">
        <v>23</v>
      </c>
      <c r="D3765" s="4" t="s">
        <v>15</v>
      </c>
      <c r="E3765" s="4" t="s">
        <v>20</v>
      </c>
      <c r="F3765" s="4" t="s">
        <v>18</v>
      </c>
      <c r="G3765" s="6">
        <v>157</v>
      </c>
      <c r="H3765" s="7">
        <v>121.54</v>
      </c>
      <c r="I3765" s="8">
        <v>0.01</v>
      </c>
      <c r="J3765" s="7">
        <v>16724.599999999999</v>
      </c>
      <c r="K3765" s="7">
        <v>89.06</v>
      </c>
      <c r="L3765" s="7">
        <v>13982.42</v>
      </c>
      <c r="M3765" s="7">
        <v>528.14</v>
      </c>
    </row>
    <row r="3766" spans="2:13" x14ac:dyDescent="0.3">
      <c r="B3766" s="5">
        <v>45689</v>
      </c>
      <c r="C3766" s="4" t="s">
        <v>23</v>
      </c>
      <c r="D3766" s="4" t="s">
        <v>15</v>
      </c>
      <c r="E3766" s="4" t="s">
        <v>20</v>
      </c>
      <c r="F3766" s="4" t="s">
        <v>19</v>
      </c>
      <c r="G3766" s="6">
        <v>156</v>
      </c>
      <c r="H3766" s="7">
        <v>121.54</v>
      </c>
      <c r="I3766" s="8">
        <v>0.02</v>
      </c>
      <c r="J3766" s="7">
        <v>16401.63</v>
      </c>
      <c r="K3766" s="7">
        <v>89.42</v>
      </c>
      <c r="L3766" s="7">
        <v>13949.52</v>
      </c>
      <c r="M3766" s="7">
        <v>626.77</v>
      </c>
    </row>
    <row r="3767" spans="2:13" x14ac:dyDescent="0.3">
      <c r="B3767" s="5">
        <v>45689</v>
      </c>
      <c r="C3767" s="4" t="s">
        <v>23</v>
      </c>
      <c r="D3767" s="4" t="s">
        <v>15</v>
      </c>
      <c r="E3767" s="4" t="s">
        <v>21</v>
      </c>
      <c r="F3767" s="4" t="s">
        <v>17</v>
      </c>
      <c r="G3767" s="6">
        <v>260</v>
      </c>
      <c r="H3767" s="7">
        <v>121.54</v>
      </c>
      <c r="I3767" s="8">
        <v>0.01</v>
      </c>
      <c r="J3767" s="7">
        <v>29840.26</v>
      </c>
      <c r="K3767" s="7">
        <v>89.24</v>
      </c>
      <c r="L3767" s="7">
        <v>23202.400000000001</v>
      </c>
      <c r="M3767" s="7">
        <v>418.8</v>
      </c>
    </row>
    <row r="3768" spans="2:13" x14ac:dyDescent="0.3">
      <c r="B3768" s="5">
        <v>45689</v>
      </c>
      <c r="C3768" s="4" t="s">
        <v>23</v>
      </c>
      <c r="D3768" s="4" t="s">
        <v>15</v>
      </c>
      <c r="E3768" s="4" t="s">
        <v>21</v>
      </c>
      <c r="F3768" s="4" t="s">
        <v>18</v>
      </c>
      <c r="G3768" s="6">
        <v>92</v>
      </c>
      <c r="H3768" s="7">
        <v>121.54</v>
      </c>
      <c r="I3768" s="8">
        <v>0.01</v>
      </c>
      <c r="J3768" s="7">
        <v>10558.79</v>
      </c>
      <c r="K3768" s="7">
        <v>89.15</v>
      </c>
      <c r="L3768" s="7">
        <v>8201.7999999999993</v>
      </c>
      <c r="M3768" s="7">
        <v>328.63</v>
      </c>
    </row>
    <row r="3769" spans="2:13" x14ac:dyDescent="0.3">
      <c r="B3769" s="5">
        <v>45689</v>
      </c>
      <c r="C3769" s="4" t="s">
        <v>23</v>
      </c>
      <c r="D3769" s="4" t="s">
        <v>15</v>
      </c>
      <c r="E3769" s="4" t="s">
        <v>21</v>
      </c>
      <c r="F3769" s="4" t="s">
        <v>19</v>
      </c>
      <c r="G3769" s="6">
        <v>90</v>
      </c>
      <c r="H3769" s="7">
        <v>121.54</v>
      </c>
      <c r="I3769" s="8">
        <v>0</v>
      </c>
      <c r="J3769" s="7">
        <v>10391.5</v>
      </c>
      <c r="K3769" s="7">
        <v>89.33</v>
      </c>
      <c r="L3769" s="7">
        <v>8039.7</v>
      </c>
      <c r="M3769" s="7">
        <v>365.54</v>
      </c>
    </row>
    <row r="3770" spans="2:13" x14ac:dyDescent="0.3">
      <c r="B3770" s="5">
        <v>45689</v>
      </c>
      <c r="C3770" s="4" t="s">
        <v>23</v>
      </c>
      <c r="D3770" s="4" t="s">
        <v>15</v>
      </c>
      <c r="E3770" s="4" t="s">
        <v>22</v>
      </c>
      <c r="F3770" s="4" t="s">
        <v>17</v>
      </c>
      <c r="G3770" s="6">
        <v>115</v>
      </c>
      <c r="H3770" s="7">
        <v>121.54</v>
      </c>
      <c r="I3770" s="8">
        <v>0.01</v>
      </c>
      <c r="J3770" s="7">
        <v>15622.67</v>
      </c>
      <c r="K3770" s="7">
        <v>89.33</v>
      </c>
      <c r="L3770" s="7">
        <v>10272.950000000001</v>
      </c>
      <c r="M3770" s="7">
        <v>1165.18</v>
      </c>
    </row>
    <row r="3771" spans="2:13" x14ac:dyDescent="0.3">
      <c r="B3771" s="5">
        <v>45689</v>
      </c>
      <c r="C3771" s="4" t="s">
        <v>23</v>
      </c>
      <c r="D3771" s="4" t="s">
        <v>15</v>
      </c>
      <c r="E3771" s="4" t="s">
        <v>22</v>
      </c>
      <c r="F3771" s="4" t="s">
        <v>18</v>
      </c>
      <c r="G3771" s="6">
        <v>42</v>
      </c>
      <c r="H3771" s="7">
        <v>121.54</v>
      </c>
      <c r="I3771" s="8">
        <v>0.01</v>
      </c>
      <c r="J3771" s="7">
        <v>5637.43</v>
      </c>
      <c r="K3771" s="7">
        <v>89.15</v>
      </c>
      <c r="L3771" s="7">
        <v>3744.3</v>
      </c>
      <c r="M3771" s="7">
        <v>511.7</v>
      </c>
    </row>
    <row r="3772" spans="2:13" x14ac:dyDescent="0.3">
      <c r="B3772" s="5">
        <v>45689</v>
      </c>
      <c r="C3772" s="4" t="s">
        <v>23</v>
      </c>
      <c r="D3772" s="4" t="s">
        <v>15</v>
      </c>
      <c r="E3772" s="4" t="s">
        <v>22</v>
      </c>
      <c r="F3772" s="4" t="s">
        <v>19</v>
      </c>
      <c r="G3772" s="6">
        <v>42</v>
      </c>
      <c r="H3772" s="7">
        <v>121.54</v>
      </c>
      <c r="I3772" s="8">
        <v>0.01</v>
      </c>
      <c r="J3772" s="7">
        <v>5642.84</v>
      </c>
      <c r="K3772" s="7">
        <v>89.24</v>
      </c>
      <c r="L3772" s="7">
        <v>3748.08</v>
      </c>
      <c r="M3772" s="7">
        <v>533.51</v>
      </c>
    </row>
    <row r="3773" spans="2:13" x14ac:dyDescent="0.3">
      <c r="B3773" s="5">
        <v>45689</v>
      </c>
      <c r="C3773" s="4" t="s">
        <v>24</v>
      </c>
      <c r="D3773" s="4" t="s">
        <v>15</v>
      </c>
      <c r="E3773" s="4" t="s">
        <v>16</v>
      </c>
      <c r="F3773" s="4" t="s">
        <v>17</v>
      </c>
      <c r="G3773" s="6">
        <v>281</v>
      </c>
      <c r="H3773" s="7">
        <v>201.88</v>
      </c>
      <c r="I3773" s="8">
        <v>0.01</v>
      </c>
      <c r="J3773" s="7">
        <v>55990.81</v>
      </c>
      <c r="K3773" s="7">
        <v>150.25</v>
      </c>
      <c r="L3773" s="7">
        <v>42220.25</v>
      </c>
      <c r="M3773" s="7">
        <v>447.59</v>
      </c>
    </row>
    <row r="3774" spans="2:13" x14ac:dyDescent="0.3">
      <c r="B3774" s="5">
        <v>45689</v>
      </c>
      <c r="C3774" s="4" t="s">
        <v>24</v>
      </c>
      <c r="D3774" s="4" t="s">
        <v>15</v>
      </c>
      <c r="E3774" s="4" t="s">
        <v>16</v>
      </c>
      <c r="F3774" s="4" t="s">
        <v>18</v>
      </c>
      <c r="G3774" s="6">
        <v>103</v>
      </c>
      <c r="H3774" s="7">
        <v>201.88</v>
      </c>
      <c r="I3774" s="8">
        <v>0.01</v>
      </c>
      <c r="J3774" s="7">
        <v>20543.849999999999</v>
      </c>
      <c r="K3774" s="7">
        <v>150.4</v>
      </c>
      <c r="L3774" s="7">
        <v>15491.2</v>
      </c>
      <c r="M3774" s="7">
        <v>367.56</v>
      </c>
    </row>
    <row r="3775" spans="2:13" x14ac:dyDescent="0.3">
      <c r="B3775" s="5">
        <v>45689</v>
      </c>
      <c r="C3775" s="4" t="s">
        <v>24</v>
      </c>
      <c r="D3775" s="4" t="s">
        <v>15</v>
      </c>
      <c r="E3775" s="4" t="s">
        <v>16</v>
      </c>
      <c r="F3775" s="4" t="s">
        <v>19</v>
      </c>
      <c r="G3775" s="6">
        <v>99</v>
      </c>
      <c r="H3775" s="7">
        <v>201.88</v>
      </c>
      <c r="I3775" s="8">
        <v>0.01</v>
      </c>
      <c r="J3775" s="7">
        <v>19846.22</v>
      </c>
      <c r="K3775" s="7">
        <v>150.55000000000001</v>
      </c>
      <c r="L3775" s="7">
        <v>14904.45</v>
      </c>
      <c r="M3775" s="7">
        <v>397.37</v>
      </c>
    </row>
    <row r="3776" spans="2:13" x14ac:dyDescent="0.3">
      <c r="B3776" s="5">
        <v>45689</v>
      </c>
      <c r="C3776" s="4" t="s">
        <v>24</v>
      </c>
      <c r="D3776" s="4" t="s">
        <v>15</v>
      </c>
      <c r="E3776" s="4" t="s">
        <v>20</v>
      </c>
      <c r="F3776" s="4" t="s">
        <v>17</v>
      </c>
      <c r="G3776" s="6">
        <v>188</v>
      </c>
      <c r="H3776" s="7">
        <v>201.88</v>
      </c>
      <c r="I3776" s="8">
        <v>0.04</v>
      </c>
      <c r="J3776" s="7">
        <v>32065.599999999999</v>
      </c>
      <c r="K3776" s="7">
        <v>150.4</v>
      </c>
      <c r="L3776" s="7">
        <v>28275.200000000001</v>
      </c>
      <c r="M3776" s="7">
        <v>300.99</v>
      </c>
    </row>
    <row r="3777" spans="2:13" x14ac:dyDescent="0.3">
      <c r="B3777" s="5">
        <v>45689</v>
      </c>
      <c r="C3777" s="4" t="s">
        <v>24</v>
      </c>
      <c r="D3777" s="4" t="s">
        <v>15</v>
      </c>
      <c r="E3777" s="4" t="s">
        <v>20</v>
      </c>
      <c r="F3777" s="4" t="s">
        <v>18</v>
      </c>
      <c r="G3777" s="6">
        <v>70</v>
      </c>
      <c r="H3777" s="7">
        <v>201.88</v>
      </c>
      <c r="I3777" s="8">
        <v>0.04</v>
      </c>
      <c r="J3777" s="7">
        <v>11940.17</v>
      </c>
      <c r="K3777" s="7">
        <v>150.69999999999999</v>
      </c>
      <c r="L3777" s="7">
        <v>10549</v>
      </c>
      <c r="M3777" s="7">
        <v>247.13</v>
      </c>
    </row>
    <row r="3778" spans="2:13" x14ac:dyDescent="0.3">
      <c r="B3778" s="5">
        <v>45689</v>
      </c>
      <c r="C3778" s="4" t="s">
        <v>24</v>
      </c>
      <c r="D3778" s="4" t="s">
        <v>15</v>
      </c>
      <c r="E3778" s="4" t="s">
        <v>20</v>
      </c>
      <c r="F3778" s="4" t="s">
        <v>19</v>
      </c>
      <c r="G3778" s="6">
        <v>66</v>
      </c>
      <c r="H3778" s="7">
        <v>201.88</v>
      </c>
      <c r="I3778" s="8">
        <v>0.03</v>
      </c>
      <c r="J3778" s="7">
        <v>11349.98</v>
      </c>
      <c r="K3778" s="7">
        <v>149.94999999999999</v>
      </c>
      <c r="L3778" s="7">
        <v>9896.7000000000007</v>
      </c>
      <c r="M3778" s="7">
        <v>261.5</v>
      </c>
    </row>
    <row r="3779" spans="2:13" x14ac:dyDescent="0.3">
      <c r="B3779" s="5">
        <v>45689</v>
      </c>
      <c r="C3779" s="4" t="s">
        <v>24</v>
      </c>
      <c r="D3779" s="4" t="s">
        <v>15</v>
      </c>
      <c r="E3779" s="4" t="s">
        <v>21</v>
      </c>
      <c r="F3779" s="4" t="s">
        <v>17</v>
      </c>
      <c r="G3779" s="6">
        <v>108</v>
      </c>
      <c r="H3779" s="7">
        <v>201.88</v>
      </c>
      <c r="I3779" s="8">
        <v>0.01</v>
      </c>
      <c r="J3779" s="7">
        <v>20629.599999999999</v>
      </c>
      <c r="K3779" s="7">
        <v>150.25</v>
      </c>
      <c r="L3779" s="7">
        <v>16227</v>
      </c>
      <c r="M3779" s="7">
        <v>180.49</v>
      </c>
    </row>
    <row r="3780" spans="2:13" x14ac:dyDescent="0.3">
      <c r="B3780" s="5">
        <v>45689</v>
      </c>
      <c r="C3780" s="4" t="s">
        <v>24</v>
      </c>
      <c r="D3780" s="4" t="s">
        <v>15</v>
      </c>
      <c r="E3780" s="4" t="s">
        <v>21</v>
      </c>
      <c r="F3780" s="4" t="s">
        <v>18</v>
      </c>
      <c r="G3780" s="6">
        <v>39</v>
      </c>
      <c r="H3780" s="7">
        <v>201.88</v>
      </c>
      <c r="I3780" s="8">
        <v>0.01</v>
      </c>
      <c r="J3780" s="7">
        <v>7404.57</v>
      </c>
      <c r="K3780" s="7">
        <v>150.25</v>
      </c>
      <c r="L3780" s="7">
        <v>5859.75</v>
      </c>
      <c r="M3780" s="7">
        <v>137.69</v>
      </c>
    </row>
    <row r="3781" spans="2:13" x14ac:dyDescent="0.3">
      <c r="B3781" s="5">
        <v>45689</v>
      </c>
      <c r="C3781" s="4" t="s">
        <v>24</v>
      </c>
      <c r="D3781" s="4" t="s">
        <v>15</v>
      </c>
      <c r="E3781" s="4" t="s">
        <v>21</v>
      </c>
      <c r="F3781" s="4" t="s">
        <v>19</v>
      </c>
      <c r="G3781" s="6">
        <v>40</v>
      </c>
      <c r="H3781" s="7">
        <v>201.88</v>
      </c>
      <c r="I3781" s="8">
        <v>0.01</v>
      </c>
      <c r="J3781" s="7">
        <v>7617.74</v>
      </c>
      <c r="K3781" s="7">
        <v>150.4</v>
      </c>
      <c r="L3781" s="7">
        <v>6016</v>
      </c>
      <c r="M3781" s="7">
        <v>159.28</v>
      </c>
    </row>
    <row r="3782" spans="2:13" x14ac:dyDescent="0.3">
      <c r="B3782" s="5">
        <v>45689</v>
      </c>
      <c r="C3782" s="4" t="s">
        <v>24</v>
      </c>
      <c r="D3782" s="4" t="s">
        <v>15</v>
      </c>
      <c r="E3782" s="4" t="s">
        <v>22</v>
      </c>
      <c r="F3782" s="4" t="s">
        <v>17</v>
      </c>
      <c r="G3782" s="6">
        <v>51</v>
      </c>
      <c r="H3782" s="7">
        <v>201.88</v>
      </c>
      <c r="I3782" s="8">
        <v>0.01</v>
      </c>
      <c r="J3782" s="7">
        <v>11439.22</v>
      </c>
      <c r="K3782" s="7">
        <v>150.25</v>
      </c>
      <c r="L3782" s="7">
        <v>7662.75</v>
      </c>
      <c r="M3782" s="7">
        <v>530.67999999999995</v>
      </c>
    </row>
    <row r="3783" spans="2:13" x14ac:dyDescent="0.3">
      <c r="B3783" s="5">
        <v>45689</v>
      </c>
      <c r="C3783" s="4" t="s">
        <v>24</v>
      </c>
      <c r="D3783" s="4" t="s">
        <v>15</v>
      </c>
      <c r="E3783" s="4" t="s">
        <v>22</v>
      </c>
      <c r="F3783" s="4" t="s">
        <v>18</v>
      </c>
      <c r="G3783" s="6">
        <v>18</v>
      </c>
      <c r="H3783" s="7">
        <v>201.88</v>
      </c>
      <c r="I3783" s="8">
        <v>0.01</v>
      </c>
      <c r="J3783" s="7">
        <v>4033.27</v>
      </c>
      <c r="K3783" s="7">
        <v>150.1</v>
      </c>
      <c r="L3783" s="7">
        <v>2701.8</v>
      </c>
      <c r="M3783" s="7">
        <v>214.99</v>
      </c>
    </row>
    <row r="3784" spans="2:13" x14ac:dyDescent="0.3">
      <c r="B3784" s="5">
        <v>45689</v>
      </c>
      <c r="C3784" s="4" t="s">
        <v>24</v>
      </c>
      <c r="D3784" s="4" t="s">
        <v>15</v>
      </c>
      <c r="E3784" s="4" t="s">
        <v>22</v>
      </c>
      <c r="F3784" s="4" t="s">
        <v>19</v>
      </c>
      <c r="G3784" s="6">
        <v>18</v>
      </c>
      <c r="H3784" s="7">
        <v>201.88</v>
      </c>
      <c r="I3784" s="8">
        <v>0.01</v>
      </c>
      <c r="J3784" s="7">
        <v>4012.86</v>
      </c>
      <c r="K3784" s="7">
        <v>149.94999999999999</v>
      </c>
      <c r="L3784" s="7">
        <v>2699.1</v>
      </c>
      <c r="M3784" s="7">
        <v>226.85</v>
      </c>
    </row>
    <row r="3785" spans="2:13" x14ac:dyDescent="0.3">
      <c r="B3785" s="5">
        <v>45689</v>
      </c>
      <c r="C3785" s="4" t="s">
        <v>25</v>
      </c>
      <c r="D3785" s="4" t="s">
        <v>15</v>
      </c>
      <c r="E3785" s="4" t="s">
        <v>16</v>
      </c>
      <c r="F3785" s="4" t="s">
        <v>17</v>
      </c>
      <c r="G3785" s="6">
        <v>131</v>
      </c>
      <c r="H3785" s="7">
        <v>352.26</v>
      </c>
      <c r="I3785" s="8">
        <v>0</v>
      </c>
      <c r="J3785" s="7">
        <v>46191.65</v>
      </c>
      <c r="K3785" s="7">
        <v>264.2</v>
      </c>
      <c r="L3785" s="7">
        <v>34610.199999999997</v>
      </c>
      <c r="M3785" s="7">
        <v>212.3</v>
      </c>
    </row>
    <row r="3786" spans="2:13" x14ac:dyDescent="0.3">
      <c r="B3786" s="5">
        <v>45689</v>
      </c>
      <c r="C3786" s="4" t="s">
        <v>25</v>
      </c>
      <c r="D3786" s="4" t="s">
        <v>15</v>
      </c>
      <c r="E3786" s="4" t="s">
        <v>16</v>
      </c>
      <c r="F3786" s="4" t="s">
        <v>18</v>
      </c>
      <c r="G3786" s="6">
        <v>45</v>
      </c>
      <c r="H3786" s="7">
        <v>352.26</v>
      </c>
      <c r="I3786" s="8">
        <v>0</v>
      </c>
      <c r="J3786" s="7">
        <v>15788.29</v>
      </c>
      <c r="K3786" s="7">
        <v>264.2</v>
      </c>
      <c r="L3786" s="7">
        <v>11889</v>
      </c>
      <c r="M3786" s="7">
        <v>160.27000000000001</v>
      </c>
    </row>
    <row r="3787" spans="2:13" x14ac:dyDescent="0.3">
      <c r="B3787" s="5">
        <v>45689</v>
      </c>
      <c r="C3787" s="4" t="s">
        <v>25</v>
      </c>
      <c r="D3787" s="4" t="s">
        <v>15</v>
      </c>
      <c r="E3787" s="4" t="s">
        <v>16</v>
      </c>
      <c r="F3787" s="4" t="s">
        <v>19</v>
      </c>
      <c r="G3787" s="6">
        <v>45</v>
      </c>
      <c r="H3787" s="7">
        <v>352.26</v>
      </c>
      <c r="I3787" s="8">
        <v>0.01</v>
      </c>
      <c r="J3787" s="7">
        <v>15614.5</v>
      </c>
      <c r="K3787" s="7">
        <v>263.67</v>
      </c>
      <c r="L3787" s="7">
        <v>11865.15</v>
      </c>
      <c r="M3787" s="7">
        <v>178.29</v>
      </c>
    </row>
    <row r="3788" spans="2:13" x14ac:dyDescent="0.3">
      <c r="B3788" s="5">
        <v>45689</v>
      </c>
      <c r="C3788" s="4" t="s">
        <v>25</v>
      </c>
      <c r="D3788" s="4" t="s">
        <v>15</v>
      </c>
      <c r="E3788" s="4" t="s">
        <v>20</v>
      </c>
      <c r="F3788" s="4" t="s">
        <v>17</v>
      </c>
      <c r="G3788" s="6">
        <v>89</v>
      </c>
      <c r="H3788" s="7">
        <v>352.26</v>
      </c>
      <c r="I3788" s="8">
        <v>0.04</v>
      </c>
      <c r="J3788" s="7">
        <v>26488.51</v>
      </c>
      <c r="K3788" s="7">
        <v>263.93</v>
      </c>
      <c r="L3788" s="7">
        <v>23489.77</v>
      </c>
      <c r="M3788" s="7">
        <v>146.26</v>
      </c>
    </row>
    <row r="3789" spans="2:13" x14ac:dyDescent="0.3">
      <c r="B3789" s="5">
        <v>45689</v>
      </c>
      <c r="C3789" s="4" t="s">
        <v>25</v>
      </c>
      <c r="D3789" s="4" t="s">
        <v>15</v>
      </c>
      <c r="E3789" s="4" t="s">
        <v>20</v>
      </c>
      <c r="F3789" s="4" t="s">
        <v>18</v>
      </c>
      <c r="G3789" s="6">
        <v>33</v>
      </c>
      <c r="H3789" s="7">
        <v>352.26</v>
      </c>
      <c r="I3789" s="8">
        <v>0.04</v>
      </c>
      <c r="J3789" s="7">
        <v>9830.27</v>
      </c>
      <c r="K3789" s="7">
        <v>263.93</v>
      </c>
      <c r="L3789" s="7">
        <v>8709.69</v>
      </c>
      <c r="M3789" s="7">
        <v>112.5</v>
      </c>
    </row>
    <row r="3790" spans="2:13" x14ac:dyDescent="0.3">
      <c r="B3790" s="5">
        <v>45689</v>
      </c>
      <c r="C3790" s="4" t="s">
        <v>25</v>
      </c>
      <c r="D3790" s="4" t="s">
        <v>15</v>
      </c>
      <c r="E3790" s="4" t="s">
        <v>20</v>
      </c>
      <c r="F3790" s="4" t="s">
        <v>19</v>
      </c>
      <c r="G3790" s="6">
        <v>33</v>
      </c>
      <c r="H3790" s="7">
        <v>352.26</v>
      </c>
      <c r="I3790" s="8">
        <v>0.02</v>
      </c>
      <c r="J3790" s="7">
        <v>10024.82</v>
      </c>
      <c r="K3790" s="7">
        <v>263.67</v>
      </c>
      <c r="L3790" s="7">
        <v>8701.11</v>
      </c>
      <c r="M3790" s="7">
        <v>133.24</v>
      </c>
    </row>
    <row r="3791" spans="2:13" x14ac:dyDescent="0.3">
      <c r="B3791" s="5">
        <v>45689</v>
      </c>
      <c r="C3791" s="4" t="s">
        <v>25</v>
      </c>
      <c r="D3791" s="4" t="s">
        <v>15</v>
      </c>
      <c r="E3791" s="4" t="s">
        <v>21</v>
      </c>
      <c r="F3791" s="4" t="s">
        <v>17</v>
      </c>
      <c r="G3791" s="6">
        <v>53</v>
      </c>
      <c r="H3791" s="7">
        <v>352.26</v>
      </c>
      <c r="I3791" s="8">
        <v>0.01</v>
      </c>
      <c r="J3791" s="7">
        <v>17470.25</v>
      </c>
      <c r="K3791" s="7">
        <v>263.93</v>
      </c>
      <c r="L3791" s="7">
        <v>13988.29</v>
      </c>
      <c r="M3791" s="7">
        <v>86.67</v>
      </c>
    </row>
    <row r="3792" spans="2:13" x14ac:dyDescent="0.3">
      <c r="B3792" s="5">
        <v>45689</v>
      </c>
      <c r="C3792" s="4" t="s">
        <v>25</v>
      </c>
      <c r="D3792" s="4" t="s">
        <v>15</v>
      </c>
      <c r="E3792" s="4" t="s">
        <v>21</v>
      </c>
      <c r="F3792" s="4" t="s">
        <v>18</v>
      </c>
      <c r="G3792" s="6">
        <v>19</v>
      </c>
      <c r="H3792" s="7">
        <v>352.26</v>
      </c>
      <c r="I3792" s="8">
        <v>0.01</v>
      </c>
      <c r="J3792" s="7">
        <v>6269.28</v>
      </c>
      <c r="K3792" s="7">
        <v>263.67</v>
      </c>
      <c r="L3792" s="7">
        <v>5009.7299999999996</v>
      </c>
      <c r="M3792" s="7">
        <v>67.010000000000005</v>
      </c>
    </row>
    <row r="3793" spans="2:13" x14ac:dyDescent="0.3">
      <c r="B3793" s="5">
        <v>45689</v>
      </c>
      <c r="C3793" s="4" t="s">
        <v>25</v>
      </c>
      <c r="D3793" s="4" t="s">
        <v>15</v>
      </c>
      <c r="E3793" s="4" t="s">
        <v>21</v>
      </c>
      <c r="F3793" s="4" t="s">
        <v>19</v>
      </c>
      <c r="G3793" s="6">
        <v>19</v>
      </c>
      <c r="H3793" s="7">
        <v>352.26</v>
      </c>
      <c r="I3793" s="8">
        <v>0.01</v>
      </c>
      <c r="J3793" s="7">
        <v>6294.81</v>
      </c>
      <c r="K3793" s="7">
        <v>264.2</v>
      </c>
      <c r="L3793" s="7">
        <v>5019.8</v>
      </c>
      <c r="M3793" s="7">
        <v>73.77</v>
      </c>
    </row>
    <row r="3794" spans="2:13" x14ac:dyDescent="0.3">
      <c r="B3794" s="5">
        <v>45689</v>
      </c>
      <c r="C3794" s="4" t="s">
        <v>25</v>
      </c>
      <c r="D3794" s="4" t="s">
        <v>15</v>
      </c>
      <c r="E3794" s="4" t="s">
        <v>22</v>
      </c>
      <c r="F3794" s="4" t="s">
        <v>17</v>
      </c>
      <c r="G3794" s="6">
        <v>24</v>
      </c>
      <c r="H3794" s="7">
        <v>352.26</v>
      </c>
      <c r="I3794" s="8">
        <v>0.01</v>
      </c>
      <c r="J3794" s="7">
        <v>9449.58</v>
      </c>
      <c r="K3794" s="7">
        <v>263.67</v>
      </c>
      <c r="L3794" s="7">
        <v>6328.08</v>
      </c>
      <c r="M3794" s="7">
        <v>249</v>
      </c>
    </row>
    <row r="3795" spans="2:13" x14ac:dyDescent="0.3">
      <c r="B3795" s="5">
        <v>45689</v>
      </c>
      <c r="C3795" s="4" t="s">
        <v>25</v>
      </c>
      <c r="D3795" s="4" t="s">
        <v>15</v>
      </c>
      <c r="E3795" s="4" t="s">
        <v>22</v>
      </c>
      <c r="F3795" s="4" t="s">
        <v>18</v>
      </c>
      <c r="G3795" s="6">
        <v>9</v>
      </c>
      <c r="H3795" s="7">
        <v>352.26</v>
      </c>
      <c r="I3795" s="8">
        <v>0.01</v>
      </c>
      <c r="J3795" s="7">
        <v>3525.95</v>
      </c>
      <c r="K3795" s="7">
        <v>264.2</v>
      </c>
      <c r="L3795" s="7">
        <v>2377.8000000000002</v>
      </c>
      <c r="M3795" s="7">
        <v>104.59</v>
      </c>
    </row>
    <row r="3796" spans="2:13" x14ac:dyDescent="0.3">
      <c r="B3796" s="5">
        <v>45689</v>
      </c>
      <c r="C3796" s="4" t="s">
        <v>25</v>
      </c>
      <c r="D3796" s="4" t="s">
        <v>15</v>
      </c>
      <c r="E3796" s="4" t="s">
        <v>22</v>
      </c>
      <c r="F3796" s="4" t="s">
        <v>19</v>
      </c>
      <c r="G3796" s="6">
        <v>8</v>
      </c>
      <c r="H3796" s="7">
        <v>352.26</v>
      </c>
      <c r="I3796" s="8">
        <v>0.01</v>
      </c>
      <c r="J3796" s="7">
        <v>3130.9</v>
      </c>
      <c r="K3796" s="7">
        <v>264.2</v>
      </c>
      <c r="L3796" s="7">
        <v>2113.6</v>
      </c>
      <c r="M3796" s="7">
        <v>100.72</v>
      </c>
    </row>
    <row r="3797" spans="2:13" x14ac:dyDescent="0.3">
      <c r="B3797" s="5">
        <v>45689</v>
      </c>
      <c r="C3797" s="4" t="s">
        <v>26</v>
      </c>
      <c r="D3797" s="4" t="s">
        <v>27</v>
      </c>
      <c r="E3797" s="4" t="s">
        <v>16</v>
      </c>
      <c r="F3797" s="4" t="s">
        <v>17</v>
      </c>
      <c r="G3797" s="6">
        <v>367</v>
      </c>
      <c r="H3797" s="7">
        <v>135.96</v>
      </c>
      <c r="I3797" s="8">
        <v>0.01</v>
      </c>
      <c r="J3797" s="7">
        <v>49200.75</v>
      </c>
      <c r="K3797" s="7">
        <v>95.27</v>
      </c>
      <c r="L3797" s="7">
        <v>34964.089999999997</v>
      </c>
      <c r="M3797" s="7">
        <v>614.52</v>
      </c>
    </row>
    <row r="3798" spans="2:13" x14ac:dyDescent="0.3">
      <c r="B3798" s="5">
        <v>45689</v>
      </c>
      <c r="C3798" s="4" t="s">
        <v>26</v>
      </c>
      <c r="D3798" s="4" t="s">
        <v>27</v>
      </c>
      <c r="E3798" s="4" t="s">
        <v>16</v>
      </c>
      <c r="F3798" s="4" t="s">
        <v>18</v>
      </c>
      <c r="G3798" s="6">
        <v>125</v>
      </c>
      <c r="H3798" s="7">
        <v>135.96</v>
      </c>
      <c r="I3798" s="8">
        <v>0.01</v>
      </c>
      <c r="J3798" s="7">
        <v>16859.29</v>
      </c>
      <c r="K3798" s="7">
        <v>95.36</v>
      </c>
      <c r="L3798" s="7">
        <v>11920</v>
      </c>
      <c r="M3798" s="7">
        <v>444.34</v>
      </c>
    </row>
    <row r="3799" spans="2:13" x14ac:dyDescent="0.3">
      <c r="B3799" s="5">
        <v>45689</v>
      </c>
      <c r="C3799" s="4" t="s">
        <v>26</v>
      </c>
      <c r="D3799" s="4" t="s">
        <v>27</v>
      </c>
      <c r="E3799" s="4" t="s">
        <v>16</v>
      </c>
      <c r="F3799" s="4" t="s">
        <v>19</v>
      </c>
      <c r="G3799" s="6">
        <v>132</v>
      </c>
      <c r="H3799" s="7">
        <v>135.96</v>
      </c>
      <c r="I3799" s="8">
        <v>0.01</v>
      </c>
      <c r="J3799" s="7">
        <v>17910.400000000001</v>
      </c>
      <c r="K3799" s="7">
        <v>95.27</v>
      </c>
      <c r="L3799" s="7">
        <v>12575.64</v>
      </c>
      <c r="M3799" s="7">
        <v>524.57000000000005</v>
      </c>
    </row>
    <row r="3800" spans="2:13" x14ac:dyDescent="0.3">
      <c r="B3800" s="5">
        <v>45689</v>
      </c>
      <c r="C3800" s="4" t="s">
        <v>26</v>
      </c>
      <c r="D3800" s="4" t="s">
        <v>27</v>
      </c>
      <c r="E3800" s="4" t="s">
        <v>20</v>
      </c>
      <c r="F3800" s="4" t="s">
        <v>17</v>
      </c>
      <c r="G3800" s="6">
        <v>247</v>
      </c>
      <c r="H3800" s="7">
        <v>135.96</v>
      </c>
      <c r="I3800" s="8">
        <v>0.01</v>
      </c>
      <c r="J3800" s="7">
        <v>29522.12</v>
      </c>
      <c r="K3800" s="7">
        <v>94.89</v>
      </c>
      <c r="L3800" s="7">
        <v>23437.83</v>
      </c>
      <c r="M3800" s="7">
        <v>392.22</v>
      </c>
    </row>
    <row r="3801" spans="2:13" x14ac:dyDescent="0.3">
      <c r="B3801" s="5">
        <v>45689</v>
      </c>
      <c r="C3801" s="4" t="s">
        <v>26</v>
      </c>
      <c r="D3801" s="4" t="s">
        <v>27</v>
      </c>
      <c r="E3801" s="4" t="s">
        <v>20</v>
      </c>
      <c r="F3801" s="4" t="s">
        <v>18</v>
      </c>
      <c r="G3801" s="6">
        <v>89</v>
      </c>
      <c r="H3801" s="7">
        <v>135.96</v>
      </c>
      <c r="I3801" s="8">
        <v>0</v>
      </c>
      <c r="J3801" s="7">
        <v>10637.61</v>
      </c>
      <c r="K3801" s="7">
        <v>95.46</v>
      </c>
      <c r="L3801" s="7">
        <v>8495.94</v>
      </c>
      <c r="M3801" s="7">
        <v>302.17</v>
      </c>
    </row>
    <row r="3802" spans="2:13" x14ac:dyDescent="0.3">
      <c r="B3802" s="5">
        <v>45689</v>
      </c>
      <c r="C3802" s="4" t="s">
        <v>26</v>
      </c>
      <c r="D3802" s="4" t="s">
        <v>27</v>
      </c>
      <c r="E3802" s="4" t="s">
        <v>20</v>
      </c>
      <c r="F3802" s="4" t="s">
        <v>19</v>
      </c>
      <c r="G3802" s="6">
        <v>91</v>
      </c>
      <c r="H3802" s="7">
        <v>135.96</v>
      </c>
      <c r="I3802" s="8">
        <v>0</v>
      </c>
      <c r="J3802" s="7">
        <v>10887.67</v>
      </c>
      <c r="K3802" s="7">
        <v>94.89</v>
      </c>
      <c r="L3802" s="7">
        <v>8634.99</v>
      </c>
      <c r="M3802" s="7">
        <v>363.08</v>
      </c>
    </row>
    <row r="3803" spans="2:13" x14ac:dyDescent="0.3">
      <c r="B3803" s="5">
        <v>45689</v>
      </c>
      <c r="C3803" s="4" t="s">
        <v>26</v>
      </c>
      <c r="D3803" s="4" t="s">
        <v>27</v>
      </c>
      <c r="E3803" s="4" t="s">
        <v>21</v>
      </c>
      <c r="F3803" s="4" t="s">
        <v>17</v>
      </c>
      <c r="G3803" s="6">
        <v>153</v>
      </c>
      <c r="H3803" s="7">
        <v>135.96</v>
      </c>
      <c r="I3803" s="8">
        <v>0.01</v>
      </c>
      <c r="J3803" s="7">
        <v>19564.169999999998</v>
      </c>
      <c r="K3803" s="7">
        <v>95.08</v>
      </c>
      <c r="L3803" s="7">
        <v>14547.24</v>
      </c>
      <c r="M3803" s="7">
        <v>243.2</v>
      </c>
    </row>
    <row r="3804" spans="2:13" x14ac:dyDescent="0.3">
      <c r="B3804" s="5">
        <v>45689</v>
      </c>
      <c r="C3804" s="4" t="s">
        <v>26</v>
      </c>
      <c r="D3804" s="4" t="s">
        <v>27</v>
      </c>
      <c r="E3804" s="4" t="s">
        <v>21</v>
      </c>
      <c r="F3804" s="4" t="s">
        <v>18</v>
      </c>
      <c r="G3804" s="6">
        <v>53</v>
      </c>
      <c r="H3804" s="7">
        <v>135.96</v>
      </c>
      <c r="I3804" s="8">
        <v>0.01</v>
      </c>
      <c r="J3804" s="7">
        <v>6763.25</v>
      </c>
      <c r="K3804" s="7">
        <v>95.08</v>
      </c>
      <c r="L3804" s="7">
        <v>5039.24</v>
      </c>
      <c r="M3804" s="7">
        <v>188.03</v>
      </c>
    </row>
    <row r="3805" spans="2:13" x14ac:dyDescent="0.3">
      <c r="B3805" s="5">
        <v>45689</v>
      </c>
      <c r="C3805" s="4" t="s">
        <v>26</v>
      </c>
      <c r="D3805" s="4" t="s">
        <v>27</v>
      </c>
      <c r="E3805" s="4" t="s">
        <v>21</v>
      </c>
      <c r="F3805" s="4" t="s">
        <v>19</v>
      </c>
      <c r="G3805" s="6">
        <v>55</v>
      </c>
      <c r="H3805" s="7">
        <v>135.96</v>
      </c>
      <c r="I3805" s="8">
        <v>0</v>
      </c>
      <c r="J3805" s="7">
        <v>7110.93</v>
      </c>
      <c r="K3805" s="7">
        <v>95.08</v>
      </c>
      <c r="L3805" s="7">
        <v>5229.3999999999996</v>
      </c>
      <c r="M3805" s="7">
        <v>222.51</v>
      </c>
    </row>
    <row r="3806" spans="2:13" x14ac:dyDescent="0.3">
      <c r="B3806" s="5">
        <v>45689</v>
      </c>
      <c r="C3806" s="4" t="s">
        <v>26</v>
      </c>
      <c r="D3806" s="4" t="s">
        <v>27</v>
      </c>
      <c r="E3806" s="4" t="s">
        <v>22</v>
      </c>
      <c r="F3806" s="4" t="s">
        <v>17</v>
      </c>
      <c r="G3806" s="6">
        <v>65</v>
      </c>
      <c r="H3806" s="7">
        <v>135.96</v>
      </c>
      <c r="I3806" s="8">
        <v>0</v>
      </c>
      <c r="J3806" s="7">
        <v>9868.15</v>
      </c>
      <c r="K3806" s="7">
        <v>94.89</v>
      </c>
      <c r="L3806" s="7">
        <v>6167.85</v>
      </c>
      <c r="M3806" s="7">
        <v>642.12</v>
      </c>
    </row>
    <row r="3807" spans="2:13" x14ac:dyDescent="0.3">
      <c r="B3807" s="5">
        <v>45689</v>
      </c>
      <c r="C3807" s="4" t="s">
        <v>26</v>
      </c>
      <c r="D3807" s="4" t="s">
        <v>27</v>
      </c>
      <c r="E3807" s="4" t="s">
        <v>22</v>
      </c>
      <c r="F3807" s="4" t="s">
        <v>18</v>
      </c>
      <c r="G3807" s="6">
        <v>23</v>
      </c>
      <c r="H3807" s="7">
        <v>135.96</v>
      </c>
      <c r="I3807" s="8">
        <v>0.01</v>
      </c>
      <c r="J3807" s="7">
        <v>3467.27</v>
      </c>
      <c r="K3807" s="7">
        <v>95.36</v>
      </c>
      <c r="L3807" s="7">
        <v>2193.2800000000002</v>
      </c>
      <c r="M3807" s="7">
        <v>274.70999999999998</v>
      </c>
    </row>
    <row r="3808" spans="2:13" x14ac:dyDescent="0.3">
      <c r="B3808" s="5">
        <v>45689</v>
      </c>
      <c r="C3808" s="4" t="s">
        <v>26</v>
      </c>
      <c r="D3808" s="4" t="s">
        <v>27</v>
      </c>
      <c r="E3808" s="4" t="s">
        <v>22</v>
      </c>
      <c r="F3808" s="4" t="s">
        <v>19</v>
      </c>
      <c r="G3808" s="6">
        <v>23</v>
      </c>
      <c r="H3808" s="7">
        <v>135.96</v>
      </c>
      <c r="I3808" s="8">
        <v>0.01</v>
      </c>
      <c r="J3808" s="7">
        <v>3449.79</v>
      </c>
      <c r="K3808" s="7">
        <v>95.17</v>
      </c>
      <c r="L3808" s="7">
        <v>2188.91</v>
      </c>
      <c r="M3808" s="7">
        <v>281.54000000000002</v>
      </c>
    </row>
    <row r="3809" spans="2:13" x14ac:dyDescent="0.3">
      <c r="B3809" s="5">
        <v>45689</v>
      </c>
      <c r="C3809" s="4" t="s">
        <v>28</v>
      </c>
      <c r="D3809" s="4" t="s">
        <v>27</v>
      </c>
      <c r="E3809" s="4" t="s">
        <v>16</v>
      </c>
      <c r="F3809" s="4" t="s">
        <v>17</v>
      </c>
      <c r="G3809" s="6">
        <v>250</v>
      </c>
      <c r="H3809" s="7">
        <v>107.12</v>
      </c>
      <c r="I3809" s="8">
        <v>0.01</v>
      </c>
      <c r="J3809" s="7">
        <v>26672.560000000001</v>
      </c>
      <c r="K3809" s="7">
        <v>73.989999999999995</v>
      </c>
      <c r="L3809" s="7">
        <v>18497.5</v>
      </c>
      <c r="M3809" s="7">
        <v>416.16</v>
      </c>
    </row>
    <row r="3810" spans="2:13" x14ac:dyDescent="0.3">
      <c r="B3810" s="5">
        <v>45689</v>
      </c>
      <c r="C3810" s="4" t="s">
        <v>28</v>
      </c>
      <c r="D3810" s="4" t="s">
        <v>27</v>
      </c>
      <c r="E3810" s="4" t="s">
        <v>16</v>
      </c>
      <c r="F3810" s="4" t="s">
        <v>18</v>
      </c>
      <c r="G3810" s="6">
        <v>91</v>
      </c>
      <c r="H3810" s="7">
        <v>107.12</v>
      </c>
      <c r="I3810" s="8">
        <v>0</v>
      </c>
      <c r="J3810" s="7">
        <v>9718.64</v>
      </c>
      <c r="K3810" s="7">
        <v>73.69</v>
      </c>
      <c r="L3810" s="7">
        <v>6705.79</v>
      </c>
      <c r="M3810" s="7">
        <v>307.07</v>
      </c>
    </row>
    <row r="3811" spans="2:13" x14ac:dyDescent="0.3">
      <c r="B3811" s="5">
        <v>45689</v>
      </c>
      <c r="C3811" s="4" t="s">
        <v>28</v>
      </c>
      <c r="D3811" s="4" t="s">
        <v>27</v>
      </c>
      <c r="E3811" s="4" t="s">
        <v>16</v>
      </c>
      <c r="F3811" s="4" t="s">
        <v>19</v>
      </c>
      <c r="G3811" s="6">
        <v>89</v>
      </c>
      <c r="H3811" s="7">
        <v>107.12</v>
      </c>
      <c r="I3811" s="8">
        <v>0.01</v>
      </c>
      <c r="J3811" s="7">
        <v>9466.77</v>
      </c>
      <c r="K3811" s="7">
        <v>74.13</v>
      </c>
      <c r="L3811" s="7">
        <v>6597.57</v>
      </c>
      <c r="M3811" s="7">
        <v>350.86</v>
      </c>
    </row>
    <row r="3812" spans="2:13" x14ac:dyDescent="0.3">
      <c r="B3812" s="5">
        <v>45689</v>
      </c>
      <c r="C3812" s="4" t="s">
        <v>28</v>
      </c>
      <c r="D3812" s="4" t="s">
        <v>27</v>
      </c>
      <c r="E3812" s="4" t="s">
        <v>20</v>
      </c>
      <c r="F3812" s="4" t="s">
        <v>17</v>
      </c>
      <c r="G3812" s="6">
        <v>166</v>
      </c>
      <c r="H3812" s="7">
        <v>107.12</v>
      </c>
      <c r="I3812" s="8">
        <v>0.01</v>
      </c>
      <c r="J3812" s="7">
        <v>15476.4</v>
      </c>
      <c r="K3812" s="7">
        <v>73.760000000000005</v>
      </c>
      <c r="L3812" s="7">
        <v>12244.16</v>
      </c>
      <c r="M3812" s="7">
        <v>269.29000000000002</v>
      </c>
    </row>
    <row r="3813" spans="2:13" x14ac:dyDescent="0.3">
      <c r="B3813" s="5">
        <v>45689</v>
      </c>
      <c r="C3813" s="4" t="s">
        <v>28</v>
      </c>
      <c r="D3813" s="4" t="s">
        <v>27</v>
      </c>
      <c r="E3813" s="4" t="s">
        <v>20</v>
      </c>
      <c r="F3813" s="4" t="s">
        <v>18</v>
      </c>
      <c r="G3813" s="6">
        <v>65</v>
      </c>
      <c r="H3813" s="7">
        <v>107.12</v>
      </c>
      <c r="I3813" s="8">
        <v>0.03</v>
      </c>
      <c r="J3813" s="7">
        <v>5937.98</v>
      </c>
      <c r="K3813" s="7">
        <v>73.989999999999995</v>
      </c>
      <c r="L3813" s="7">
        <v>4809.3500000000004</v>
      </c>
      <c r="M3813" s="7">
        <v>227.45</v>
      </c>
    </row>
    <row r="3814" spans="2:13" x14ac:dyDescent="0.3">
      <c r="B3814" s="5">
        <v>45689</v>
      </c>
      <c r="C3814" s="4" t="s">
        <v>28</v>
      </c>
      <c r="D3814" s="4" t="s">
        <v>27</v>
      </c>
      <c r="E3814" s="4" t="s">
        <v>20</v>
      </c>
      <c r="F3814" s="4" t="s">
        <v>19</v>
      </c>
      <c r="G3814" s="6">
        <v>63</v>
      </c>
      <c r="H3814" s="7">
        <v>107.12</v>
      </c>
      <c r="I3814" s="8">
        <v>0.02</v>
      </c>
      <c r="J3814" s="7">
        <v>5831.6</v>
      </c>
      <c r="K3814" s="7">
        <v>74.13</v>
      </c>
      <c r="L3814" s="7">
        <v>4670.1899999999996</v>
      </c>
      <c r="M3814" s="7">
        <v>249.86</v>
      </c>
    </row>
    <row r="3815" spans="2:13" x14ac:dyDescent="0.3">
      <c r="B3815" s="5">
        <v>45689</v>
      </c>
      <c r="C3815" s="4" t="s">
        <v>28</v>
      </c>
      <c r="D3815" s="4" t="s">
        <v>27</v>
      </c>
      <c r="E3815" s="4" t="s">
        <v>21</v>
      </c>
      <c r="F3815" s="4" t="s">
        <v>17</v>
      </c>
      <c r="G3815" s="6">
        <v>101</v>
      </c>
      <c r="H3815" s="7">
        <v>107.12</v>
      </c>
      <c r="I3815" s="8">
        <v>0.01</v>
      </c>
      <c r="J3815" s="7">
        <v>10144.549999999999</v>
      </c>
      <c r="K3815" s="7">
        <v>74.06</v>
      </c>
      <c r="L3815" s="7">
        <v>7480.06</v>
      </c>
      <c r="M3815" s="7">
        <v>169.45</v>
      </c>
    </row>
    <row r="3816" spans="2:13" x14ac:dyDescent="0.3">
      <c r="B3816" s="5">
        <v>45689</v>
      </c>
      <c r="C3816" s="4" t="s">
        <v>28</v>
      </c>
      <c r="D3816" s="4" t="s">
        <v>27</v>
      </c>
      <c r="E3816" s="4" t="s">
        <v>21</v>
      </c>
      <c r="F3816" s="4" t="s">
        <v>18</v>
      </c>
      <c r="G3816" s="6">
        <v>36</v>
      </c>
      <c r="H3816" s="7">
        <v>107.12</v>
      </c>
      <c r="I3816" s="8">
        <v>0.01</v>
      </c>
      <c r="J3816" s="7">
        <v>3601.33</v>
      </c>
      <c r="K3816" s="7">
        <v>74.13</v>
      </c>
      <c r="L3816" s="7">
        <v>2668.68</v>
      </c>
      <c r="M3816" s="7">
        <v>126.35</v>
      </c>
    </row>
    <row r="3817" spans="2:13" x14ac:dyDescent="0.3">
      <c r="B3817" s="5">
        <v>45689</v>
      </c>
      <c r="C3817" s="4" t="s">
        <v>28</v>
      </c>
      <c r="D3817" s="4" t="s">
        <v>27</v>
      </c>
      <c r="E3817" s="4" t="s">
        <v>21</v>
      </c>
      <c r="F3817" s="4" t="s">
        <v>19</v>
      </c>
      <c r="G3817" s="6">
        <v>38</v>
      </c>
      <c r="H3817" s="7">
        <v>107.12</v>
      </c>
      <c r="I3817" s="8">
        <v>0.01</v>
      </c>
      <c r="J3817" s="7">
        <v>3824.59</v>
      </c>
      <c r="K3817" s="7">
        <v>73.69</v>
      </c>
      <c r="L3817" s="7">
        <v>2800.22</v>
      </c>
      <c r="M3817" s="7">
        <v>152.83000000000001</v>
      </c>
    </row>
    <row r="3818" spans="2:13" x14ac:dyDescent="0.3">
      <c r="B3818" s="5">
        <v>45689</v>
      </c>
      <c r="C3818" s="4" t="s">
        <v>28</v>
      </c>
      <c r="D3818" s="4" t="s">
        <v>27</v>
      </c>
      <c r="E3818" s="4" t="s">
        <v>22</v>
      </c>
      <c r="F3818" s="4" t="s">
        <v>17</v>
      </c>
      <c r="G3818" s="6">
        <v>45</v>
      </c>
      <c r="H3818" s="7">
        <v>107.12</v>
      </c>
      <c r="I3818" s="8">
        <v>0</v>
      </c>
      <c r="J3818" s="7">
        <v>5398.83</v>
      </c>
      <c r="K3818" s="7">
        <v>74.06</v>
      </c>
      <c r="L3818" s="7">
        <v>3332.7</v>
      </c>
      <c r="M3818" s="7">
        <v>444.09</v>
      </c>
    </row>
    <row r="3819" spans="2:13" x14ac:dyDescent="0.3">
      <c r="B3819" s="5">
        <v>45689</v>
      </c>
      <c r="C3819" s="4" t="s">
        <v>28</v>
      </c>
      <c r="D3819" s="4" t="s">
        <v>27</v>
      </c>
      <c r="E3819" s="4" t="s">
        <v>22</v>
      </c>
      <c r="F3819" s="4" t="s">
        <v>18</v>
      </c>
      <c r="G3819" s="6">
        <v>17</v>
      </c>
      <c r="H3819" s="7">
        <v>107.12</v>
      </c>
      <c r="I3819" s="8">
        <v>0</v>
      </c>
      <c r="J3819" s="7">
        <v>2035.48</v>
      </c>
      <c r="K3819" s="7">
        <v>73.989999999999995</v>
      </c>
      <c r="L3819" s="7">
        <v>1257.83</v>
      </c>
      <c r="M3819" s="7">
        <v>203.46</v>
      </c>
    </row>
    <row r="3820" spans="2:13" x14ac:dyDescent="0.3">
      <c r="B3820" s="5">
        <v>45689</v>
      </c>
      <c r="C3820" s="4" t="s">
        <v>28</v>
      </c>
      <c r="D3820" s="4" t="s">
        <v>27</v>
      </c>
      <c r="E3820" s="4" t="s">
        <v>22</v>
      </c>
      <c r="F3820" s="4" t="s">
        <v>19</v>
      </c>
      <c r="G3820" s="6">
        <v>17</v>
      </c>
      <c r="H3820" s="7">
        <v>107.12</v>
      </c>
      <c r="I3820" s="8">
        <v>0.01</v>
      </c>
      <c r="J3820" s="7">
        <v>2006.96</v>
      </c>
      <c r="K3820" s="7">
        <v>73.91</v>
      </c>
      <c r="L3820" s="7">
        <v>1256.47</v>
      </c>
      <c r="M3820" s="7">
        <v>209.58</v>
      </c>
    </row>
    <row r="3821" spans="2:13" x14ac:dyDescent="0.3">
      <c r="B3821" s="5">
        <v>45689</v>
      </c>
      <c r="C3821" s="4" t="s">
        <v>29</v>
      </c>
      <c r="D3821" s="4" t="s">
        <v>27</v>
      </c>
      <c r="E3821" s="4" t="s">
        <v>16</v>
      </c>
      <c r="F3821" s="4" t="s">
        <v>17</v>
      </c>
      <c r="G3821" s="6">
        <v>231</v>
      </c>
      <c r="H3821" s="7">
        <v>150.38</v>
      </c>
      <c r="I3821" s="8">
        <v>0.01</v>
      </c>
      <c r="J3821" s="7">
        <v>34353.58</v>
      </c>
      <c r="K3821" s="7">
        <v>105.81</v>
      </c>
      <c r="L3821" s="7">
        <v>24442.11</v>
      </c>
      <c r="M3821" s="7">
        <v>366.44</v>
      </c>
    </row>
    <row r="3822" spans="2:13" x14ac:dyDescent="0.3">
      <c r="B3822" s="5">
        <v>45689</v>
      </c>
      <c r="C3822" s="4" t="s">
        <v>29</v>
      </c>
      <c r="D3822" s="4" t="s">
        <v>27</v>
      </c>
      <c r="E3822" s="4" t="s">
        <v>16</v>
      </c>
      <c r="F3822" s="4" t="s">
        <v>18</v>
      </c>
      <c r="G3822" s="6">
        <v>85</v>
      </c>
      <c r="H3822" s="7">
        <v>150.38</v>
      </c>
      <c r="I3822" s="8">
        <v>0.01</v>
      </c>
      <c r="J3822" s="7">
        <v>12743.83</v>
      </c>
      <c r="K3822" s="7">
        <v>106.02</v>
      </c>
      <c r="L3822" s="7">
        <v>9011.7000000000007</v>
      </c>
      <c r="M3822" s="7">
        <v>303.33</v>
      </c>
    </row>
    <row r="3823" spans="2:13" x14ac:dyDescent="0.3">
      <c r="B3823" s="5">
        <v>45689</v>
      </c>
      <c r="C3823" s="4" t="s">
        <v>29</v>
      </c>
      <c r="D3823" s="4" t="s">
        <v>27</v>
      </c>
      <c r="E3823" s="4" t="s">
        <v>16</v>
      </c>
      <c r="F3823" s="4" t="s">
        <v>19</v>
      </c>
      <c r="G3823" s="6">
        <v>85</v>
      </c>
      <c r="H3823" s="7">
        <v>150.38</v>
      </c>
      <c r="I3823" s="8">
        <v>0.01</v>
      </c>
      <c r="J3823" s="7">
        <v>12679.62</v>
      </c>
      <c r="K3823" s="7">
        <v>106.12</v>
      </c>
      <c r="L3823" s="7">
        <v>9020.2000000000007</v>
      </c>
      <c r="M3823" s="7">
        <v>328.32</v>
      </c>
    </row>
    <row r="3824" spans="2:13" x14ac:dyDescent="0.3">
      <c r="B3824" s="5">
        <v>45689</v>
      </c>
      <c r="C3824" s="4" t="s">
        <v>29</v>
      </c>
      <c r="D3824" s="4" t="s">
        <v>27</v>
      </c>
      <c r="E3824" s="4" t="s">
        <v>20</v>
      </c>
      <c r="F3824" s="4" t="s">
        <v>17</v>
      </c>
      <c r="G3824" s="6">
        <v>153</v>
      </c>
      <c r="H3824" s="7">
        <v>150.38</v>
      </c>
      <c r="I3824" s="8">
        <v>0.01</v>
      </c>
      <c r="J3824" s="7">
        <v>20045.02</v>
      </c>
      <c r="K3824" s="7">
        <v>106.02</v>
      </c>
      <c r="L3824" s="7">
        <v>16221.06</v>
      </c>
      <c r="M3824" s="7">
        <v>255.19</v>
      </c>
    </row>
    <row r="3825" spans="2:13" x14ac:dyDescent="0.3">
      <c r="B3825" s="5">
        <v>45689</v>
      </c>
      <c r="C3825" s="4" t="s">
        <v>29</v>
      </c>
      <c r="D3825" s="4" t="s">
        <v>27</v>
      </c>
      <c r="E3825" s="4" t="s">
        <v>20</v>
      </c>
      <c r="F3825" s="4" t="s">
        <v>18</v>
      </c>
      <c r="G3825" s="6">
        <v>57</v>
      </c>
      <c r="H3825" s="7">
        <v>150.38</v>
      </c>
      <c r="I3825" s="8">
        <v>0.03</v>
      </c>
      <c r="J3825" s="7">
        <v>7295.01</v>
      </c>
      <c r="K3825" s="7">
        <v>106.23</v>
      </c>
      <c r="L3825" s="7">
        <v>6055.11</v>
      </c>
      <c r="M3825" s="7">
        <v>195.3</v>
      </c>
    </row>
    <row r="3826" spans="2:13" x14ac:dyDescent="0.3">
      <c r="B3826" s="5">
        <v>45689</v>
      </c>
      <c r="C3826" s="4" t="s">
        <v>29</v>
      </c>
      <c r="D3826" s="4" t="s">
        <v>27</v>
      </c>
      <c r="E3826" s="4" t="s">
        <v>20</v>
      </c>
      <c r="F3826" s="4" t="s">
        <v>19</v>
      </c>
      <c r="G3826" s="6">
        <v>55</v>
      </c>
      <c r="H3826" s="7">
        <v>150.38</v>
      </c>
      <c r="I3826" s="8">
        <v>0</v>
      </c>
      <c r="J3826" s="7">
        <v>7242.03</v>
      </c>
      <c r="K3826" s="7">
        <v>105.7</v>
      </c>
      <c r="L3826" s="7">
        <v>5813.5</v>
      </c>
      <c r="M3826" s="7">
        <v>223.38</v>
      </c>
    </row>
    <row r="3827" spans="2:13" x14ac:dyDescent="0.3">
      <c r="B3827" s="5">
        <v>45689</v>
      </c>
      <c r="C3827" s="4" t="s">
        <v>29</v>
      </c>
      <c r="D3827" s="4" t="s">
        <v>27</v>
      </c>
      <c r="E3827" s="4" t="s">
        <v>21</v>
      </c>
      <c r="F3827" s="4" t="s">
        <v>17</v>
      </c>
      <c r="G3827" s="6">
        <v>91</v>
      </c>
      <c r="H3827" s="7">
        <v>150.38</v>
      </c>
      <c r="I3827" s="8">
        <v>0.01</v>
      </c>
      <c r="J3827" s="7">
        <v>12844.49</v>
      </c>
      <c r="K3827" s="7">
        <v>106.12</v>
      </c>
      <c r="L3827" s="7">
        <v>9656.92</v>
      </c>
      <c r="M3827" s="7">
        <v>146.58000000000001</v>
      </c>
    </row>
    <row r="3828" spans="2:13" x14ac:dyDescent="0.3">
      <c r="B3828" s="5">
        <v>45689</v>
      </c>
      <c r="C3828" s="4" t="s">
        <v>29</v>
      </c>
      <c r="D3828" s="4" t="s">
        <v>27</v>
      </c>
      <c r="E3828" s="4" t="s">
        <v>21</v>
      </c>
      <c r="F3828" s="4" t="s">
        <v>18</v>
      </c>
      <c r="G3828" s="6">
        <v>35</v>
      </c>
      <c r="H3828" s="7">
        <v>150.38</v>
      </c>
      <c r="I3828" s="8">
        <v>0</v>
      </c>
      <c r="J3828" s="7">
        <v>5005.13</v>
      </c>
      <c r="K3828" s="7">
        <v>105.91</v>
      </c>
      <c r="L3828" s="7">
        <v>3706.85</v>
      </c>
      <c r="M3828" s="7">
        <v>119.44</v>
      </c>
    </row>
    <row r="3829" spans="2:13" x14ac:dyDescent="0.3">
      <c r="B3829" s="5">
        <v>45689</v>
      </c>
      <c r="C3829" s="4" t="s">
        <v>29</v>
      </c>
      <c r="D3829" s="4" t="s">
        <v>27</v>
      </c>
      <c r="E3829" s="4" t="s">
        <v>21</v>
      </c>
      <c r="F3829" s="4" t="s">
        <v>19</v>
      </c>
      <c r="G3829" s="6">
        <v>33</v>
      </c>
      <c r="H3829" s="7">
        <v>150.38</v>
      </c>
      <c r="I3829" s="8">
        <v>0.01</v>
      </c>
      <c r="J3829" s="7">
        <v>4643.8999999999996</v>
      </c>
      <c r="K3829" s="7">
        <v>105.91</v>
      </c>
      <c r="L3829" s="7">
        <v>3495.03</v>
      </c>
      <c r="M3829" s="7">
        <v>129.96</v>
      </c>
    </row>
    <row r="3830" spans="2:13" x14ac:dyDescent="0.3">
      <c r="B3830" s="5">
        <v>45689</v>
      </c>
      <c r="C3830" s="4" t="s">
        <v>29</v>
      </c>
      <c r="D3830" s="4" t="s">
        <v>27</v>
      </c>
      <c r="E3830" s="4" t="s">
        <v>22</v>
      </c>
      <c r="F3830" s="4" t="s">
        <v>17</v>
      </c>
      <c r="G3830" s="6">
        <v>42</v>
      </c>
      <c r="H3830" s="7">
        <v>150.38</v>
      </c>
      <c r="I3830" s="8">
        <v>0.01</v>
      </c>
      <c r="J3830" s="7">
        <v>7045.54</v>
      </c>
      <c r="K3830" s="7">
        <v>105.91</v>
      </c>
      <c r="L3830" s="7">
        <v>4448.22</v>
      </c>
      <c r="M3830" s="7">
        <v>420.86</v>
      </c>
    </row>
    <row r="3831" spans="2:13" x14ac:dyDescent="0.3">
      <c r="B3831" s="5">
        <v>45689</v>
      </c>
      <c r="C3831" s="4" t="s">
        <v>29</v>
      </c>
      <c r="D3831" s="4" t="s">
        <v>27</v>
      </c>
      <c r="E3831" s="4" t="s">
        <v>22</v>
      </c>
      <c r="F3831" s="4" t="s">
        <v>18</v>
      </c>
      <c r="G3831" s="6">
        <v>14</v>
      </c>
      <c r="H3831" s="7">
        <v>150.38</v>
      </c>
      <c r="I3831" s="8">
        <v>0</v>
      </c>
      <c r="J3831" s="7">
        <v>2346.1799999999998</v>
      </c>
      <c r="K3831" s="7">
        <v>105.91</v>
      </c>
      <c r="L3831" s="7">
        <v>1482.74</v>
      </c>
      <c r="M3831" s="7">
        <v>166.04</v>
      </c>
    </row>
    <row r="3832" spans="2:13" x14ac:dyDescent="0.3">
      <c r="B3832" s="5">
        <v>45689</v>
      </c>
      <c r="C3832" s="4" t="s">
        <v>29</v>
      </c>
      <c r="D3832" s="4" t="s">
        <v>27</v>
      </c>
      <c r="E3832" s="4" t="s">
        <v>22</v>
      </c>
      <c r="F3832" s="4" t="s">
        <v>19</v>
      </c>
      <c r="G3832" s="6">
        <v>15</v>
      </c>
      <c r="H3832" s="7">
        <v>150.38</v>
      </c>
      <c r="I3832" s="8">
        <v>0</v>
      </c>
      <c r="J3832" s="7">
        <v>2531.4299999999998</v>
      </c>
      <c r="K3832" s="7">
        <v>106.02</v>
      </c>
      <c r="L3832" s="7">
        <v>1590.3</v>
      </c>
      <c r="M3832" s="7">
        <v>189.98</v>
      </c>
    </row>
    <row r="3833" spans="2:13" x14ac:dyDescent="0.3">
      <c r="B3833" s="5">
        <v>45689</v>
      </c>
      <c r="C3833" s="4" t="s">
        <v>30</v>
      </c>
      <c r="D3833" s="4" t="s">
        <v>27</v>
      </c>
      <c r="E3833" s="4" t="s">
        <v>16</v>
      </c>
      <c r="F3833" s="4" t="s">
        <v>17</v>
      </c>
      <c r="G3833" s="6">
        <v>331</v>
      </c>
      <c r="H3833" s="7">
        <v>94.76</v>
      </c>
      <c r="I3833" s="8">
        <v>0</v>
      </c>
      <c r="J3833" s="7">
        <v>31302.83</v>
      </c>
      <c r="K3833" s="7">
        <v>65.86</v>
      </c>
      <c r="L3833" s="7">
        <v>21799.66</v>
      </c>
      <c r="M3833" s="7">
        <v>554.24</v>
      </c>
    </row>
    <row r="3834" spans="2:13" x14ac:dyDescent="0.3">
      <c r="B3834" s="5">
        <v>45689</v>
      </c>
      <c r="C3834" s="4" t="s">
        <v>30</v>
      </c>
      <c r="D3834" s="4" t="s">
        <v>27</v>
      </c>
      <c r="E3834" s="4" t="s">
        <v>16</v>
      </c>
      <c r="F3834" s="4" t="s">
        <v>18</v>
      </c>
      <c r="G3834" s="6">
        <v>122</v>
      </c>
      <c r="H3834" s="7">
        <v>94.76</v>
      </c>
      <c r="I3834" s="8">
        <v>0</v>
      </c>
      <c r="J3834" s="7">
        <v>11514.48</v>
      </c>
      <c r="K3834" s="7">
        <v>65.86</v>
      </c>
      <c r="L3834" s="7">
        <v>8034.92</v>
      </c>
      <c r="M3834" s="7">
        <v>427.33</v>
      </c>
    </row>
    <row r="3835" spans="2:13" x14ac:dyDescent="0.3">
      <c r="B3835" s="5">
        <v>45689</v>
      </c>
      <c r="C3835" s="4" t="s">
        <v>30</v>
      </c>
      <c r="D3835" s="4" t="s">
        <v>27</v>
      </c>
      <c r="E3835" s="4" t="s">
        <v>16</v>
      </c>
      <c r="F3835" s="4" t="s">
        <v>19</v>
      </c>
      <c r="G3835" s="6">
        <v>121</v>
      </c>
      <c r="H3835" s="7">
        <v>94.76</v>
      </c>
      <c r="I3835" s="8">
        <v>0</v>
      </c>
      <c r="J3835" s="7">
        <v>11431.59</v>
      </c>
      <c r="K3835" s="7">
        <v>65.66</v>
      </c>
      <c r="L3835" s="7">
        <v>7944.86</v>
      </c>
      <c r="M3835" s="7">
        <v>482.78</v>
      </c>
    </row>
    <row r="3836" spans="2:13" x14ac:dyDescent="0.3">
      <c r="B3836" s="5">
        <v>45689</v>
      </c>
      <c r="C3836" s="4" t="s">
        <v>30</v>
      </c>
      <c r="D3836" s="4" t="s">
        <v>27</v>
      </c>
      <c r="E3836" s="4" t="s">
        <v>20</v>
      </c>
      <c r="F3836" s="4" t="s">
        <v>17</v>
      </c>
      <c r="G3836" s="6">
        <v>230</v>
      </c>
      <c r="H3836" s="7">
        <v>94.76</v>
      </c>
      <c r="I3836" s="8">
        <v>0.04</v>
      </c>
      <c r="J3836" s="7">
        <v>18451.32</v>
      </c>
      <c r="K3836" s="7">
        <v>65.92</v>
      </c>
      <c r="L3836" s="7">
        <v>15161.6</v>
      </c>
      <c r="M3836" s="7">
        <v>370.48</v>
      </c>
    </row>
    <row r="3837" spans="2:13" x14ac:dyDescent="0.3">
      <c r="B3837" s="5">
        <v>45689</v>
      </c>
      <c r="C3837" s="4" t="s">
        <v>30</v>
      </c>
      <c r="D3837" s="4" t="s">
        <v>27</v>
      </c>
      <c r="E3837" s="4" t="s">
        <v>20</v>
      </c>
      <c r="F3837" s="4" t="s">
        <v>18</v>
      </c>
      <c r="G3837" s="6">
        <v>83</v>
      </c>
      <c r="H3837" s="7">
        <v>94.76</v>
      </c>
      <c r="I3837" s="8">
        <v>0.03</v>
      </c>
      <c r="J3837" s="7">
        <v>6714.02</v>
      </c>
      <c r="K3837" s="7">
        <v>66.06</v>
      </c>
      <c r="L3837" s="7">
        <v>5482.98</v>
      </c>
      <c r="M3837" s="7">
        <v>282.95</v>
      </c>
    </row>
    <row r="3838" spans="2:13" x14ac:dyDescent="0.3">
      <c r="B3838" s="5">
        <v>45689</v>
      </c>
      <c r="C3838" s="4" t="s">
        <v>30</v>
      </c>
      <c r="D3838" s="4" t="s">
        <v>27</v>
      </c>
      <c r="E3838" s="4" t="s">
        <v>20</v>
      </c>
      <c r="F3838" s="4" t="s">
        <v>19</v>
      </c>
      <c r="G3838" s="6">
        <v>78</v>
      </c>
      <c r="H3838" s="7">
        <v>94.76</v>
      </c>
      <c r="I3838" s="8">
        <v>0.03</v>
      </c>
      <c r="J3838" s="7">
        <v>6302.03</v>
      </c>
      <c r="K3838" s="7">
        <v>65.86</v>
      </c>
      <c r="L3838" s="7">
        <v>5137.08</v>
      </c>
      <c r="M3838" s="7">
        <v>315.25</v>
      </c>
    </row>
    <row r="3839" spans="2:13" x14ac:dyDescent="0.3">
      <c r="B3839" s="5">
        <v>45689</v>
      </c>
      <c r="C3839" s="4" t="s">
        <v>30</v>
      </c>
      <c r="D3839" s="4" t="s">
        <v>27</v>
      </c>
      <c r="E3839" s="4" t="s">
        <v>21</v>
      </c>
      <c r="F3839" s="4" t="s">
        <v>17</v>
      </c>
      <c r="G3839" s="6">
        <v>128</v>
      </c>
      <c r="H3839" s="7">
        <v>94.76</v>
      </c>
      <c r="I3839" s="8">
        <v>0.01</v>
      </c>
      <c r="J3839" s="7">
        <v>11396.18</v>
      </c>
      <c r="K3839" s="7">
        <v>65.790000000000006</v>
      </c>
      <c r="L3839" s="7">
        <v>8421.1200000000008</v>
      </c>
      <c r="M3839" s="7">
        <v>210.78</v>
      </c>
    </row>
    <row r="3840" spans="2:13" x14ac:dyDescent="0.3">
      <c r="B3840" s="5">
        <v>45689</v>
      </c>
      <c r="C3840" s="4" t="s">
        <v>30</v>
      </c>
      <c r="D3840" s="4" t="s">
        <v>27</v>
      </c>
      <c r="E3840" s="4" t="s">
        <v>21</v>
      </c>
      <c r="F3840" s="4" t="s">
        <v>18</v>
      </c>
      <c r="G3840" s="6">
        <v>49</v>
      </c>
      <c r="H3840" s="7">
        <v>94.76</v>
      </c>
      <c r="I3840" s="8">
        <v>0</v>
      </c>
      <c r="J3840" s="7">
        <v>4393.45</v>
      </c>
      <c r="K3840" s="7">
        <v>65.92</v>
      </c>
      <c r="L3840" s="7">
        <v>3230.08</v>
      </c>
      <c r="M3840" s="7">
        <v>168.06</v>
      </c>
    </row>
    <row r="3841" spans="2:13" x14ac:dyDescent="0.3">
      <c r="B3841" s="5">
        <v>45689</v>
      </c>
      <c r="C3841" s="4" t="s">
        <v>30</v>
      </c>
      <c r="D3841" s="4" t="s">
        <v>27</v>
      </c>
      <c r="E3841" s="4" t="s">
        <v>21</v>
      </c>
      <c r="F3841" s="4" t="s">
        <v>19</v>
      </c>
      <c r="G3841" s="6">
        <v>46</v>
      </c>
      <c r="H3841" s="7">
        <v>94.76</v>
      </c>
      <c r="I3841" s="8">
        <v>0.01</v>
      </c>
      <c r="J3841" s="7">
        <v>4091.27</v>
      </c>
      <c r="K3841" s="7">
        <v>65.989999999999995</v>
      </c>
      <c r="L3841" s="7">
        <v>3035.54</v>
      </c>
      <c r="M3841" s="7">
        <v>183.54</v>
      </c>
    </row>
    <row r="3842" spans="2:13" x14ac:dyDescent="0.3">
      <c r="B3842" s="5">
        <v>45689</v>
      </c>
      <c r="C3842" s="4" t="s">
        <v>30</v>
      </c>
      <c r="D3842" s="4" t="s">
        <v>27</v>
      </c>
      <c r="E3842" s="4" t="s">
        <v>22</v>
      </c>
      <c r="F3842" s="4" t="s">
        <v>17</v>
      </c>
      <c r="G3842" s="6">
        <v>61</v>
      </c>
      <c r="H3842" s="7">
        <v>94.76</v>
      </c>
      <c r="I3842" s="8">
        <v>0.01</v>
      </c>
      <c r="J3842" s="7">
        <v>6409.37</v>
      </c>
      <c r="K3842" s="7">
        <v>65.86</v>
      </c>
      <c r="L3842" s="7">
        <v>4017.46</v>
      </c>
      <c r="M3842" s="7">
        <v>627.32000000000005</v>
      </c>
    </row>
    <row r="3843" spans="2:13" x14ac:dyDescent="0.3">
      <c r="B3843" s="5">
        <v>45689</v>
      </c>
      <c r="C3843" s="4" t="s">
        <v>30</v>
      </c>
      <c r="D3843" s="4" t="s">
        <v>27</v>
      </c>
      <c r="E3843" s="4" t="s">
        <v>22</v>
      </c>
      <c r="F3843" s="4" t="s">
        <v>18</v>
      </c>
      <c r="G3843" s="6">
        <v>21</v>
      </c>
      <c r="H3843" s="7">
        <v>94.76</v>
      </c>
      <c r="I3843" s="8">
        <v>0.01</v>
      </c>
      <c r="J3843" s="7">
        <v>2199.81</v>
      </c>
      <c r="K3843" s="7">
        <v>65.790000000000006</v>
      </c>
      <c r="L3843" s="7">
        <v>1381.59</v>
      </c>
      <c r="M3843" s="7">
        <v>250.07</v>
      </c>
    </row>
    <row r="3844" spans="2:13" x14ac:dyDescent="0.3">
      <c r="B3844" s="5">
        <v>45689</v>
      </c>
      <c r="C3844" s="4" t="s">
        <v>30</v>
      </c>
      <c r="D3844" s="4" t="s">
        <v>27</v>
      </c>
      <c r="E3844" s="4" t="s">
        <v>22</v>
      </c>
      <c r="F3844" s="4" t="s">
        <v>19</v>
      </c>
      <c r="G3844" s="6">
        <v>22</v>
      </c>
      <c r="H3844" s="7">
        <v>94.76</v>
      </c>
      <c r="I3844" s="8">
        <v>0.01</v>
      </c>
      <c r="J3844" s="7">
        <v>2311.41</v>
      </c>
      <c r="K3844" s="7">
        <v>65.989999999999995</v>
      </c>
      <c r="L3844" s="7">
        <v>1451.78</v>
      </c>
      <c r="M3844" s="7">
        <v>273.42</v>
      </c>
    </row>
    <row r="3845" spans="2:13" x14ac:dyDescent="0.3">
      <c r="B3845" s="5">
        <v>45689</v>
      </c>
      <c r="C3845" s="4" t="s">
        <v>31</v>
      </c>
      <c r="D3845" s="4" t="s">
        <v>32</v>
      </c>
      <c r="E3845" s="4" t="s">
        <v>16</v>
      </c>
      <c r="F3845" s="4" t="s">
        <v>17</v>
      </c>
      <c r="G3845" s="6">
        <v>640</v>
      </c>
      <c r="H3845" s="7">
        <v>80.34</v>
      </c>
      <c r="I3845" s="8">
        <v>0.01</v>
      </c>
      <c r="J3845" s="7">
        <v>50954.84</v>
      </c>
      <c r="K3845" s="7">
        <v>58.25</v>
      </c>
      <c r="L3845" s="7">
        <v>37280</v>
      </c>
      <c r="M3845" s="7">
        <v>1041.3499999999999</v>
      </c>
    </row>
    <row r="3846" spans="2:13" x14ac:dyDescent="0.3">
      <c r="B3846" s="5">
        <v>45689</v>
      </c>
      <c r="C3846" s="4" t="s">
        <v>31</v>
      </c>
      <c r="D3846" s="4" t="s">
        <v>32</v>
      </c>
      <c r="E3846" s="4" t="s">
        <v>16</v>
      </c>
      <c r="F3846" s="4" t="s">
        <v>18</v>
      </c>
      <c r="G3846" s="6">
        <v>235</v>
      </c>
      <c r="H3846" s="7">
        <v>80.34</v>
      </c>
      <c r="I3846" s="8">
        <v>0.01</v>
      </c>
      <c r="J3846" s="7">
        <v>18690.89</v>
      </c>
      <c r="K3846" s="7">
        <v>58.25</v>
      </c>
      <c r="L3846" s="7">
        <v>13688.75</v>
      </c>
      <c r="M3846" s="7">
        <v>832.91</v>
      </c>
    </row>
    <row r="3847" spans="2:13" x14ac:dyDescent="0.3">
      <c r="B3847" s="5">
        <v>45689</v>
      </c>
      <c r="C3847" s="4" t="s">
        <v>31</v>
      </c>
      <c r="D3847" s="4" t="s">
        <v>32</v>
      </c>
      <c r="E3847" s="4" t="s">
        <v>16</v>
      </c>
      <c r="F3847" s="4" t="s">
        <v>19</v>
      </c>
      <c r="G3847" s="6">
        <v>220</v>
      </c>
      <c r="H3847" s="7">
        <v>80.34</v>
      </c>
      <c r="I3847" s="8">
        <v>0.01</v>
      </c>
      <c r="J3847" s="7">
        <v>17427.939999999999</v>
      </c>
      <c r="K3847" s="7">
        <v>58.42</v>
      </c>
      <c r="L3847" s="7">
        <v>12852.4</v>
      </c>
      <c r="M3847" s="7">
        <v>887.41</v>
      </c>
    </row>
    <row r="3848" spans="2:13" x14ac:dyDescent="0.3">
      <c r="B3848" s="5">
        <v>45689</v>
      </c>
      <c r="C3848" s="4" t="s">
        <v>31</v>
      </c>
      <c r="D3848" s="4" t="s">
        <v>32</v>
      </c>
      <c r="E3848" s="4" t="s">
        <v>20</v>
      </c>
      <c r="F3848" s="4" t="s">
        <v>17</v>
      </c>
      <c r="G3848" s="6">
        <v>420</v>
      </c>
      <c r="H3848" s="7">
        <v>80.34</v>
      </c>
      <c r="I3848" s="8">
        <v>0.04</v>
      </c>
      <c r="J3848" s="7">
        <v>28567.439999999999</v>
      </c>
      <c r="K3848" s="7">
        <v>58.42</v>
      </c>
      <c r="L3848" s="7">
        <v>24536.400000000001</v>
      </c>
      <c r="M3848" s="7">
        <v>684.07</v>
      </c>
    </row>
    <row r="3849" spans="2:13" x14ac:dyDescent="0.3">
      <c r="B3849" s="5">
        <v>45689</v>
      </c>
      <c r="C3849" s="4" t="s">
        <v>31</v>
      </c>
      <c r="D3849" s="4" t="s">
        <v>32</v>
      </c>
      <c r="E3849" s="4" t="s">
        <v>20</v>
      </c>
      <c r="F3849" s="4" t="s">
        <v>18</v>
      </c>
      <c r="G3849" s="6">
        <v>163</v>
      </c>
      <c r="H3849" s="7">
        <v>80.34</v>
      </c>
      <c r="I3849" s="8">
        <v>0.01</v>
      </c>
      <c r="J3849" s="7">
        <v>11374.57</v>
      </c>
      <c r="K3849" s="7">
        <v>58.25</v>
      </c>
      <c r="L3849" s="7">
        <v>9494.75</v>
      </c>
      <c r="M3849" s="7">
        <v>566.98</v>
      </c>
    </row>
    <row r="3850" spans="2:13" x14ac:dyDescent="0.3">
      <c r="B3850" s="5">
        <v>45689</v>
      </c>
      <c r="C3850" s="4" t="s">
        <v>31</v>
      </c>
      <c r="D3850" s="4" t="s">
        <v>32</v>
      </c>
      <c r="E3850" s="4" t="s">
        <v>20</v>
      </c>
      <c r="F3850" s="4" t="s">
        <v>19</v>
      </c>
      <c r="G3850" s="6">
        <v>163</v>
      </c>
      <c r="H3850" s="7">
        <v>80.34</v>
      </c>
      <c r="I3850" s="8">
        <v>0.03</v>
      </c>
      <c r="J3850" s="7">
        <v>11110.25</v>
      </c>
      <c r="K3850" s="7">
        <v>58.25</v>
      </c>
      <c r="L3850" s="7">
        <v>9494.75</v>
      </c>
      <c r="M3850" s="7">
        <v>642.58000000000004</v>
      </c>
    </row>
    <row r="3851" spans="2:13" x14ac:dyDescent="0.3">
      <c r="B3851" s="5">
        <v>45689</v>
      </c>
      <c r="C3851" s="4" t="s">
        <v>31</v>
      </c>
      <c r="D3851" s="4" t="s">
        <v>32</v>
      </c>
      <c r="E3851" s="4" t="s">
        <v>21</v>
      </c>
      <c r="F3851" s="4" t="s">
        <v>17</v>
      </c>
      <c r="G3851" s="6">
        <v>256</v>
      </c>
      <c r="H3851" s="7">
        <v>80.34</v>
      </c>
      <c r="I3851" s="8">
        <v>0</v>
      </c>
      <c r="J3851" s="7">
        <v>19557.990000000002</v>
      </c>
      <c r="K3851" s="7">
        <v>58.13</v>
      </c>
      <c r="L3851" s="7">
        <v>14881.28</v>
      </c>
      <c r="M3851" s="7">
        <v>418.63</v>
      </c>
    </row>
    <row r="3852" spans="2:13" x14ac:dyDescent="0.3">
      <c r="B3852" s="5">
        <v>45689</v>
      </c>
      <c r="C3852" s="4" t="s">
        <v>31</v>
      </c>
      <c r="D3852" s="4" t="s">
        <v>32</v>
      </c>
      <c r="E3852" s="4" t="s">
        <v>21</v>
      </c>
      <c r="F3852" s="4" t="s">
        <v>18</v>
      </c>
      <c r="G3852" s="6">
        <v>90</v>
      </c>
      <c r="H3852" s="7">
        <v>80.34</v>
      </c>
      <c r="I3852" s="8">
        <v>0.01</v>
      </c>
      <c r="J3852" s="7">
        <v>6807</v>
      </c>
      <c r="K3852" s="7">
        <v>58.36</v>
      </c>
      <c r="L3852" s="7">
        <v>5252.4</v>
      </c>
      <c r="M3852" s="7">
        <v>312.12</v>
      </c>
    </row>
    <row r="3853" spans="2:13" x14ac:dyDescent="0.3">
      <c r="B3853" s="5">
        <v>45689</v>
      </c>
      <c r="C3853" s="4" t="s">
        <v>31</v>
      </c>
      <c r="D3853" s="4" t="s">
        <v>32</v>
      </c>
      <c r="E3853" s="4" t="s">
        <v>21</v>
      </c>
      <c r="F3853" s="4" t="s">
        <v>19</v>
      </c>
      <c r="G3853" s="6">
        <v>90</v>
      </c>
      <c r="H3853" s="7">
        <v>80.34</v>
      </c>
      <c r="I3853" s="8">
        <v>0</v>
      </c>
      <c r="J3853" s="7">
        <v>6834.77</v>
      </c>
      <c r="K3853" s="7">
        <v>58.42</v>
      </c>
      <c r="L3853" s="7">
        <v>5257.8</v>
      </c>
      <c r="M3853" s="7">
        <v>365.18</v>
      </c>
    </row>
    <row r="3854" spans="2:13" x14ac:dyDescent="0.3">
      <c r="B3854" s="5">
        <v>45689</v>
      </c>
      <c r="C3854" s="4" t="s">
        <v>31</v>
      </c>
      <c r="D3854" s="4" t="s">
        <v>32</v>
      </c>
      <c r="E3854" s="4" t="s">
        <v>22</v>
      </c>
      <c r="F3854" s="4" t="s">
        <v>17</v>
      </c>
      <c r="G3854" s="6">
        <v>111</v>
      </c>
      <c r="H3854" s="7">
        <v>80.34</v>
      </c>
      <c r="I3854" s="8">
        <v>0.01</v>
      </c>
      <c r="J3854" s="7">
        <v>9887.99</v>
      </c>
      <c r="K3854" s="7">
        <v>58.07</v>
      </c>
      <c r="L3854" s="7">
        <v>6445.77</v>
      </c>
      <c r="M3854" s="7">
        <v>1104.4100000000001</v>
      </c>
    </row>
    <row r="3855" spans="2:13" x14ac:dyDescent="0.3">
      <c r="B3855" s="5">
        <v>45689</v>
      </c>
      <c r="C3855" s="4" t="s">
        <v>31</v>
      </c>
      <c r="D3855" s="4" t="s">
        <v>32</v>
      </c>
      <c r="E3855" s="4" t="s">
        <v>22</v>
      </c>
      <c r="F3855" s="4" t="s">
        <v>18</v>
      </c>
      <c r="G3855" s="6">
        <v>44</v>
      </c>
      <c r="H3855" s="7">
        <v>80.34</v>
      </c>
      <c r="I3855" s="8">
        <v>0.01</v>
      </c>
      <c r="J3855" s="7">
        <v>3951.18</v>
      </c>
      <c r="K3855" s="7">
        <v>58.07</v>
      </c>
      <c r="L3855" s="7">
        <v>2555.08</v>
      </c>
      <c r="M3855" s="7">
        <v>527.12</v>
      </c>
    </row>
    <row r="3856" spans="2:13" x14ac:dyDescent="0.3">
      <c r="B3856" s="5">
        <v>45689</v>
      </c>
      <c r="C3856" s="4" t="s">
        <v>31</v>
      </c>
      <c r="D3856" s="4" t="s">
        <v>32</v>
      </c>
      <c r="E3856" s="4" t="s">
        <v>22</v>
      </c>
      <c r="F3856" s="4" t="s">
        <v>19</v>
      </c>
      <c r="G3856" s="6">
        <v>41</v>
      </c>
      <c r="H3856" s="7">
        <v>80.34</v>
      </c>
      <c r="I3856" s="8">
        <v>0.01</v>
      </c>
      <c r="J3856" s="7">
        <v>3652.18</v>
      </c>
      <c r="K3856" s="7">
        <v>58.3</v>
      </c>
      <c r="L3856" s="7">
        <v>2390.3000000000002</v>
      </c>
      <c r="M3856" s="7">
        <v>517.23</v>
      </c>
    </row>
    <row r="3857" spans="2:13" x14ac:dyDescent="0.3">
      <c r="B3857" s="5">
        <v>45689</v>
      </c>
      <c r="C3857" s="4" t="s">
        <v>33</v>
      </c>
      <c r="D3857" s="4" t="s">
        <v>32</v>
      </c>
      <c r="E3857" s="4" t="s">
        <v>16</v>
      </c>
      <c r="F3857" s="4" t="s">
        <v>17</v>
      </c>
      <c r="G3857" s="6">
        <v>548</v>
      </c>
      <c r="H3857" s="7">
        <v>127.72</v>
      </c>
      <c r="I3857" s="8">
        <v>0.01</v>
      </c>
      <c r="J3857" s="7">
        <v>69427.28</v>
      </c>
      <c r="K3857" s="7">
        <v>92.14</v>
      </c>
      <c r="L3857" s="7">
        <v>50492.72</v>
      </c>
      <c r="M3857" s="7">
        <v>911.33</v>
      </c>
    </row>
    <row r="3858" spans="2:13" x14ac:dyDescent="0.3">
      <c r="B3858" s="5">
        <v>45689</v>
      </c>
      <c r="C3858" s="4" t="s">
        <v>33</v>
      </c>
      <c r="D3858" s="4" t="s">
        <v>32</v>
      </c>
      <c r="E3858" s="4" t="s">
        <v>16</v>
      </c>
      <c r="F3858" s="4" t="s">
        <v>18</v>
      </c>
      <c r="G3858" s="6">
        <v>206</v>
      </c>
      <c r="H3858" s="7">
        <v>127.72</v>
      </c>
      <c r="I3858" s="8">
        <v>0.01</v>
      </c>
      <c r="J3858" s="7">
        <v>25916.82</v>
      </c>
      <c r="K3858" s="7">
        <v>92.23</v>
      </c>
      <c r="L3858" s="7">
        <v>18999.38</v>
      </c>
      <c r="M3858" s="7">
        <v>705.12</v>
      </c>
    </row>
    <row r="3859" spans="2:13" x14ac:dyDescent="0.3">
      <c r="B3859" s="5">
        <v>45689</v>
      </c>
      <c r="C3859" s="4" t="s">
        <v>33</v>
      </c>
      <c r="D3859" s="4" t="s">
        <v>32</v>
      </c>
      <c r="E3859" s="4" t="s">
        <v>16</v>
      </c>
      <c r="F3859" s="4" t="s">
        <v>19</v>
      </c>
      <c r="G3859" s="6">
        <v>207</v>
      </c>
      <c r="H3859" s="7">
        <v>127.72</v>
      </c>
      <c r="I3859" s="8">
        <v>0.01</v>
      </c>
      <c r="J3859" s="7">
        <v>26119.59</v>
      </c>
      <c r="K3859" s="7">
        <v>92.05</v>
      </c>
      <c r="L3859" s="7">
        <v>19054.349999999999</v>
      </c>
      <c r="M3859" s="7">
        <v>848.15</v>
      </c>
    </row>
    <row r="3860" spans="2:13" x14ac:dyDescent="0.3">
      <c r="B3860" s="5">
        <v>45689</v>
      </c>
      <c r="C3860" s="4" t="s">
        <v>33</v>
      </c>
      <c r="D3860" s="4" t="s">
        <v>32</v>
      </c>
      <c r="E3860" s="4" t="s">
        <v>20</v>
      </c>
      <c r="F3860" s="4" t="s">
        <v>17</v>
      </c>
      <c r="G3860" s="6">
        <v>384</v>
      </c>
      <c r="H3860" s="7">
        <v>127.72</v>
      </c>
      <c r="I3860" s="8">
        <v>0.02</v>
      </c>
      <c r="J3860" s="7">
        <v>42426.13</v>
      </c>
      <c r="K3860" s="7">
        <v>92.23</v>
      </c>
      <c r="L3860" s="7">
        <v>35416.32</v>
      </c>
      <c r="M3860" s="7">
        <v>642.98</v>
      </c>
    </row>
    <row r="3861" spans="2:13" x14ac:dyDescent="0.3">
      <c r="B3861" s="5">
        <v>45689</v>
      </c>
      <c r="C3861" s="4" t="s">
        <v>33</v>
      </c>
      <c r="D3861" s="4" t="s">
        <v>32</v>
      </c>
      <c r="E3861" s="4" t="s">
        <v>20</v>
      </c>
      <c r="F3861" s="4" t="s">
        <v>18</v>
      </c>
      <c r="G3861" s="6">
        <v>132</v>
      </c>
      <c r="H3861" s="7">
        <v>127.72</v>
      </c>
      <c r="I3861" s="8">
        <v>0.01</v>
      </c>
      <c r="J3861" s="7">
        <v>14657.92</v>
      </c>
      <c r="K3861" s="7">
        <v>91.77</v>
      </c>
      <c r="L3861" s="7">
        <v>12113.64</v>
      </c>
      <c r="M3861" s="7">
        <v>454.11</v>
      </c>
    </row>
    <row r="3862" spans="2:13" x14ac:dyDescent="0.3">
      <c r="B3862" s="5">
        <v>45689</v>
      </c>
      <c r="C3862" s="4" t="s">
        <v>33</v>
      </c>
      <c r="D3862" s="4" t="s">
        <v>32</v>
      </c>
      <c r="E3862" s="4" t="s">
        <v>20</v>
      </c>
      <c r="F3862" s="4" t="s">
        <v>19</v>
      </c>
      <c r="G3862" s="6">
        <v>143</v>
      </c>
      <c r="H3862" s="7">
        <v>127.72</v>
      </c>
      <c r="I3862" s="8">
        <v>0.01</v>
      </c>
      <c r="J3862" s="7">
        <v>16023.62</v>
      </c>
      <c r="K3862" s="7">
        <v>91.96</v>
      </c>
      <c r="L3862" s="7">
        <v>13150.28</v>
      </c>
      <c r="M3862" s="7">
        <v>579.66</v>
      </c>
    </row>
    <row r="3863" spans="2:13" x14ac:dyDescent="0.3">
      <c r="B3863" s="5">
        <v>45689</v>
      </c>
      <c r="C3863" s="4" t="s">
        <v>33</v>
      </c>
      <c r="D3863" s="4" t="s">
        <v>32</v>
      </c>
      <c r="E3863" s="4" t="s">
        <v>21</v>
      </c>
      <c r="F3863" s="4" t="s">
        <v>17</v>
      </c>
      <c r="G3863" s="6">
        <v>237</v>
      </c>
      <c r="H3863" s="7">
        <v>127.72</v>
      </c>
      <c r="I3863" s="8">
        <v>0.01</v>
      </c>
      <c r="J3863" s="7">
        <v>28268.17</v>
      </c>
      <c r="K3863" s="7">
        <v>91.96</v>
      </c>
      <c r="L3863" s="7">
        <v>21794.52</v>
      </c>
      <c r="M3863" s="7">
        <v>379.82</v>
      </c>
    </row>
    <row r="3864" spans="2:13" x14ac:dyDescent="0.3">
      <c r="B3864" s="5">
        <v>45689</v>
      </c>
      <c r="C3864" s="4" t="s">
        <v>33</v>
      </c>
      <c r="D3864" s="4" t="s">
        <v>32</v>
      </c>
      <c r="E3864" s="4" t="s">
        <v>21</v>
      </c>
      <c r="F3864" s="4" t="s">
        <v>18</v>
      </c>
      <c r="G3864" s="6">
        <v>81</v>
      </c>
      <c r="H3864" s="7">
        <v>127.72</v>
      </c>
      <c r="I3864" s="8">
        <v>0.01</v>
      </c>
      <c r="J3864" s="7">
        <v>9700.51</v>
      </c>
      <c r="K3864" s="7">
        <v>92.23</v>
      </c>
      <c r="L3864" s="7">
        <v>7470.63</v>
      </c>
      <c r="M3864" s="7">
        <v>285.68</v>
      </c>
    </row>
    <row r="3865" spans="2:13" x14ac:dyDescent="0.3">
      <c r="B3865" s="5">
        <v>45689</v>
      </c>
      <c r="C3865" s="4" t="s">
        <v>33</v>
      </c>
      <c r="D3865" s="4" t="s">
        <v>32</v>
      </c>
      <c r="E3865" s="4" t="s">
        <v>21</v>
      </c>
      <c r="F3865" s="4" t="s">
        <v>19</v>
      </c>
      <c r="G3865" s="6">
        <v>85</v>
      </c>
      <c r="H3865" s="7">
        <v>127.72</v>
      </c>
      <c r="I3865" s="8">
        <v>0</v>
      </c>
      <c r="J3865" s="7">
        <v>10282.469999999999</v>
      </c>
      <c r="K3865" s="7">
        <v>91.87</v>
      </c>
      <c r="L3865" s="7">
        <v>7808.95</v>
      </c>
      <c r="M3865" s="7">
        <v>347.6</v>
      </c>
    </row>
    <row r="3866" spans="2:13" x14ac:dyDescent="0.3">
      <c r="B3866" s="5">
        <v>45689</v>
      </c>
      <c r="C3866" s="4" t="s">
        <v>33</v>
      </c>
      <c r="D3866" s="4" t="s">
        <v>32</v>
      </c>
      <c r="E3866" s="4" t="s">
        <v>22</v>
      </c>
      <c r="F3866" s="4" t="s">
        <v>17</v>
      </c>
      <c r="G3866" s="6">
        <v>104</v>
      </c>
      <c r="H3866" s="7">
        <v>127.72</v>
      </c>
      <c r="I3866" s="8">
        <v>0</v>
      </c>
      <c r="J3866" s="7">
        <v>14861.95</v>
      </c>
      <c r="K3866" s="7">
        <v>92.05</v>
      </c>
      <c r="L3866" s="7">
        <v>9573.2000000000007</v>
      </c>
      <c r="M3866" s="7">
        <v>1068.48</v>
      </c>
    </row>
    <row r="3867" spans="2:13" x14ac:dyDescent="0.3">
      <c r="B3867" s="5">
        <v>45689</v>
      </c>
      <c r="C3867" s="4" t="s">
        <v>33</v>
      </c>
      <c r="D3867" s="4" t="s">
        <v>32</v>
      </c>
      <c r="E3867" s="4" t="s">
        <v>22</v>
      </c>
      <c r="F3867" s="4" t="s">
        <v>18</v>
      </c>
      <c r="G3867" s="6">
        <v>38</v>
      </c>
      <c r="H3867" s="7">
        <v>127.72</v>
      </c>
      <c r="I3867" s="8">
        <v>0.01</v>
      </c>
      <c r="J3867" s="7">
        <v>5365.22</v>
      </c>
      <c r="K3867" s="7">
        <v>91.87</v>
      </c>
      <c r="L3867" s="7">
        <v>3491.06</v>
      </c>
      <c r="M3867" s="7">
        <v>457.06</v>
      </c>
    </row>
    <row r="3868" spans="2:13" x14ac:dyDescent="0.3">
      <c r="B3868" s="5">
        <v>45689</v>
      </c>
      <c r="C3868" s="4" t="s">
        <v>33</v>
      </c>
      <c r="D3868" s="4" t="s">
        <v>32</v>
      </c>
      <c r="E3868" s="4" t="s">
        <v>22</v>
      </c>
      <c r="F3868" s="4" t="s">
        <v>19</v>
      </c>
      <c r="G3868" s="6">
        <v>38</v>
      </c>
      <c r="H3868" s="7">
        <v>127.72</v>
      </c>
      <c r="I3868" s="8">
        <v>0.01</v>
      </c>
      <c r="J3868" s="7">
        <v>5381.41</v>
      </c>
      <c r="K3868" s="7">
        <v>92.14</v>
      </c>
      <c r="L3868" s="7">
        <v>3501.32</v>
      </c>
      <c r="M3868" s="7">
        <v>485.54</v>
      </c>
    </row>
    <row r="3869" spans="2:13" x14ac:dyDescent="0.3">
      <c r="B3869" s="5">
        <v>45689</v>
      </c>
      <c r="C3869" s="4" t="s">
        <v>34</v>
      </c>
      <c r="D3869" s="4" t="s">
        <v>32</v>
      </c>
      <c r="E3869" s="4" t="s">
        <v>16</v>
      </c>
      <c r="F3869" s="4" t="s">
        <v>17</v>
      </c>
      <c r="G3869" s="6">
        <v>440</v>
      </c>
      <c r="H3869" s="7">
        <v>98.88</v>
      </c>
      <c r="I3869" s="8">
        <v>0.01</v>
      </c>
      <c r="J3869" s="7">
        <v>43028.62</v>
      </c>
      <c r="K3869" s="7">
        <v>70.91</v>
      </c>
      <c r="L3869" s="7">
        <v>31200.400000000001</v>
      </c>
      <c r="M3869" s="7">
        <v>720.23</v>
      </c>
    </row>
    <row r="3870" spans="2:13" x14ac:dyDescent="0.3">
      <c r="B3870" s="5">
        <v>45689</v>
      </c>
      <c r="C3870" s="4" t="s">
        <v>34</v>
      </c>
      <c r="D3870" s="4" t="s">
        <v>32</v>
      </c>
      <c r="E3870" s="4" t="s">
        <v>16</v>
      </c>
      <c r="F3870" s="4" t="s">
        <v>18</v>
      </c>
      <c r="G3870" s="6">
        <v>167</v>
      </c>
      <c r="H3870" s="7">
        <v>98.88</v>
      </c>
      <c r="I3870" s="8">
        <v>0.01</v>
      </c>
      <c r="J3870" s="7">
        <v>16396.87</v>
      </c>
      <c r="K3870" s="7">
        <v>70.63</v>
      </c>
      <c r="L3870" s="7">
        <v>11795.21</v>
      </c>
      <c r="M3870" s="7">
        <v>562.94000000000005</v>
      </c>
    </row>
    <row r="3871" spans="2:13" x14ac:dyDescent="0.3">
      <c r="B3871" s="5">
        <v>45689</v>
      </c>
      <c r="C3871" s="4" t="s">
        <v>34</v>
      </c>
      <c r="D3871" s="4" t="s">
        <v>32</v>
      </c>
      <c r="E3871" s="4" t="s">
        <v>16</v>
      </c>
      <c r="F3871" s="4" t="s">
        <v>19</v>
      </c>
      <c r="G3871" s="6">
        <v>170</v>
      </c>
      <c r="H3871" s="7">
        <v>98.88</v>
      </c>
      <c r="I3871" s="8">
        <v>0</v>
      </c>
      <c r="J3871" s="7">
        <v>16809.580000000002</v>
      </c>
      <c r="K3871" s="7">
        <v>70.77</v>
      </c>
      <c r="L3871" s="7">
        <v>12030.9</v>
      </c>
      <c r="M3871" s="7">
        <v>666.79</v>
      </c>
    </row>
    <row r="3872" spans="2:13" x14ac:dyDescent="0.3">
      <c r="B3872" s="5">
        <v>45689</v>
      </c>
      <c r="C3872" s="4" t="s">
        <v>34</v>
      </c>
      <c r="D3872" s="4" t="s">
        <v>32</v>
      </c>
      <c r="E3872" s="4" t="s">
        <v>20</v>
      </c>
      <c r="F3872" s="4" t="s">
        <v>17</v>
      </c>
      <c r="G3872" s="6">
        <v>322</v>
      </c>
      <c r="H3872" s="7">
        <v>98.88</v>
      </c>
      <c r="I3872" s="8">
        <v>0.01</v>
      </c>
      <c r="J3872" s="7">
        <v>27543.5</v>
      </c>
      <c r="K3872" s="7">
        <v>70.77</v>
      </c>
      <c r="L3872" s="7">
        <v>22787.94</v>
      </c>
      <c r="M3872" s="7">
        <v>520.25</v>
      </c>
    </row>
    <row r="3873" spans="2:13" x14ac:dyDescent="0.3">
      <c r="B3873" s="5">
        <v>45689</v>
      </c>
      <c r="C3873" s="4" t="s">
        <v>34</v>
      </c>
      <c r="D3873" s="4" t="s">
        <v>32</v>
      </c>
      <c r="E3873" s="4" t="s">
        <v>20</v>
      </c>
      <c r="F3873" s="4" t="s">
        <v>18</v>
      </c>
      <c r="G3873" s="6">
        <v>109</v>
      </c>
      <c r="H3873" s="7">
        <v>98.88</v>
      </c>
      <c r="I3873" s="8">
        <v>0.01</v>
      </c>
      <c r="J3873" s="7">
        <v>9342.43</v>
      </c>
      <c r="K3873" s="7">
        <v>70.84</v>
      </c>
      <c r="L3873" s="7">
        <v>7721.56</v>
      </c>
      <c r="M3873" s="7">
        <v>375.74</v>
      </c>
    </row>
    <row r="3874" spans="2:13" x14ac:dyDescent="0.3">
      <c r="B3874" s="5">
        <v>45689</v>
      </c>
      <c r="C3874" s="4" t="s">
        <v>34</v>
      </c>
      <c r="D3874" s="4" t="s">
        <v>32</v>
      </c>
      <c r="E3874" s="4" t="s">
        <v>20</v>
      </c>
      <c r="F3874" s="4" t="s">
        <v>19</v>
      </c>
      <c r="G3874" s="6">
        <v>115</v>
      </c>
      <c r="H3874" s="7">
        <v>98.88</v>
      </c>
      <c r="I3874" s="8">
        <v>0.02</v>
      </c>
      <c r="J3874" s="7">
        <v>9767.1299999999992</v>
      </c>
      <c r="K3874" s="7">
        <v>70.91</v>
      </c>
      <c r="L3874" s="7">
        <v>8154.65</v>
      </c>
      <c r="M3874" s="7">
        <v>464.33</v>
      </c>
    </row>
    <row r="3875" spans="2:13" x14ac:dyDescent="0.3">
      <c r="B3875" s="5">
        <v>45689</v>
      </c>
      <c r="C3875" s="4" t="s">
        <v>34</v>
      </c>
      <c r="D3875" s="4" t="s">
        <v>32</v>
      </c>
      <c r="E3875" s="4" t="s">
        <v>21</v>
      </c>
      <c r="F3875" s="4" t="s">
        <v>17</v>
      </c>
      <c r="G3875" s="6">
        <v>188</v>
      </c>
      <c r="H3875" s="7">
        <v>98.88</v>
      </c>
      <c r="I3875" s="8">
        <v>0.01</v>
      </c>
      <c r="J3875" s="7">
        <v>17360.28</v>
      </c>
      <c r="K3875" s="7">
        <v>70.63</v>
      </c>
      <c r="L3875" s="7">
        <v>13278.44</v>
      </c>
      <c r="M3875" s="7">
        <v>308.04000000000002</v>
      </c>
    </row>
    <row r="3876" spans="2:13" x14ac:dyDescent="0.3">
      <c r="B3876" s="5">
        <v>45689</v>
      </c>
      <c r="C3876" s="4" t="s">
        <v>34</v>
      </c>
      <c r="D3876" s="4" t="s">
        <v>32</v>
      </c>
      <c r="E3876" s="4" t="s">
        <v>21</v>
      </c>
      <c r="F3876" s="4" t="s">
        <v>18</v>
      </c>
      <c r="G3876" s="6">
        <v>65</v>
      </c>
      <c r="H3876" s="7">
        <v>98.88</v>
      </c>
      <c r="I3876" s="8">
        <v>0.01</v>
      </c>
      <c r="J3876" s="7">
        <v>6081.22</v>
      </c>
      <c r="K3876" s="7">
        <v>70.77</v>
      </c>
      <c r="L3876" s="7">
        <v>4600.05</v>
      </c>
      <c r="M3876" s="7">
        <v>220.46</v>
      </c>
    </row>
    <row r="3877" spans="2:13" x14ac:dyDescent="0.3">
      <c r="B3877" s="5">
        <v>45689</v>
      </c>
      <c r="C3877" s="4" t="s">
        <v>34</v>
      </c>
      <c r="D3877" s="4" t="s">
        <v>32</v>
      </c>
      <c r="E3877" s="4" t="s">
        <v>21</v>
      </c>
      <c r="F3877" s="4" t="s">
        <v>19</v>
      </c>
      <c r="G3877" s="6">
        <v>66</v>
      </c>
      <c r="H3877" s="7">
        <v>98.88</v>
      </c>
      <c r="I3877" s="8">
        <v>0.01</v>
      </c>
      <c r="J3877" s="7">
        <v>6144.1</v>
      </c>
      <c r="K3877" s="7">
        <v>70.84</v>
      </c>
      <c r="L3877" s="7">
        <v>4675.4399999999996</v>
      </c>
      <c r="M3877" s="7">
        <v>268.06</v>
      </c>
    </row>
    <row r="3878" spans="2:13" x14ac:dyDescent="0.3">
      <c r="B3878" s="5">
        <v>45689</v>
      </c>
      <c r="C3878" s="4" t="s">
        <v>34</v>
      </c>
      <c r="D3878" s="4" t="s">
        <v>32</v>
      </c>
      <c r="E3878" s="4" t="s">
        <v>22</v>
      </c>
      <c r="F3878" s="4" t="s">
        <v>17</v>
      </c>
      <c r="G3878" s="6">
        <v>86</v>
      </c>
      <c r="H3878" s="7">
        <v>98.88</v>
      </c>
      <c r="I3878" s="8">
        <v>0</v>
      </c>
      <c r="J3878" s="7">
        <v>9495.57</v>
      </c>
      <c r="K3878" s="7">
        <v>70.84</v>
      </c>
      <c r="L3878" s="7">
        <v>6092.24</v>
      </c>
      <c r="M3878" s="7">
        <v>846.95</v>
      </c>
    </row>
    <row r="3879" spans="2:13" x14ac:dyDescent="0.3">
      <c r="B3879" s="5">
        <v>45689</v>
      </c>
      <c r="C3879" s="4" t="s">
        <v>34</v>
      </c>
      <c r="D3879" s="4" t="s">
        <v>32</v>
      </c>
      <c r="E3879" s="4" t="s">
        <v>22</v>
      </c>
      <c r="F3879" s="4" t="s">
        <v>18</v>
      </c>
      <c r="G3879" s="6">
        <v>31</v>
      </c>
      <c r="H3879" s="7">
        <v>98.88</v>
      </c>
      <c r="I3879" s="8">
        <v>0</v>
      </c>
      <c r="J3879" s="7">
        <v>3443.41</v>
      </c>
      <c r="K3879" s="7">
        <v>70.56</v>
      </c>
      <c r="L3879" s="7">
        <v>2187.36</v>
      </c>
      <c r="M3879" s="7">
        <v>363.59</v>
      </c>
    </row>
    <row r="3880" spans="2:13" x14ac:dyDescent="0.3">
      <c r="B3880" s="5">
        <v>45689</v>
      </c>
      <c r="C3880" s="4" t="s">
        <v>34</v>
      </c>
      <c r="D3880" s="4" t="s">
        <v>32</v>
      </c>
      <c r="E3880" s="4" t="s">
        <v>22</v>
      </c>
      <c r="F3880" s="4" t="s">
        <v>19</v>
      </c>
      <c r="G3880" s="6">
        <v>31</v>
      </c>
      <c r="H3880" s="7">
        <v>98.88</v>
      </c>
      <c r="I3880" s="8">
        <v>0</v>
      </c>
      <c r="J3880" s="7">
        <v>3429.64</v>
      </c>
      <c r="K3880" s="7">
        <v>70.7</v>
      </c>
      <c r="L3880" s="7">
        <v>2191.6999999999998</v>
      </c>
      <c r="M3880" s="7">
        <v>389.91</v>
      </c>
    </row>
    <row r="3881" spans="2:13" x14ac:dyDescent="0.3">
      <c r="B3881" s="5">
        <v>45689</v>
      </c>
      <c r="C3881" s="4" t="s">
        <v>35</v>
      </c>
      <c r="D3881" s="4" t="s">
        <v>32</v>
      </c>
      <c r="E3881" s="4" t="s">
        <v>16</v>
      </c>
      <c r="F3881" s="4" t="s">
        <v>17</v>
      </c>
      <c r="G3881" s="6">
        <v>105</v>
      </c>
      <c r="H3881" s="7">
        <v>193.64</v>
      </c>
      <c r="I3881" s="8">
        <v>0.01</v>
      </c>
      <c r="J3881" s="7">
        <v>20068.61</v>
      </c>
      <c r="K3881" s="7">
        <v>135.13999999999999</v>
      </c>
      <c r="L3881" s="7">
        <v>14189.7</v>
      </c>
      <c r="M3881" s="7">
        <v>174.27</v>
      </c>
    </row>
    <row r="3882" spans="2:13" x14ac:dyDescent="0.3">
      <c r="B3882" s="5">
        <v>45689</v>
      </c>
      <c r="C3882" s="4" t="s">
        <v>35</v>
      </c>
      <c r="D3882" s="4" t="s">
        <v>32</v>
      </c>
      <c r="E3882" s="4" t="s">
        <v>16</v>
      </c>
      <c r="F3882" s="4" t="s">
        <v>18</v>
      </c>
      <c r="G3882" s="6">
        <v>37</v>
      </c>
      <c r="H3882" s="7">
        <v>193.64</v>
      </c>
      <c r="I3882" s="8">
        <v>0</v>
      </c>
      <c r="J3882" s="7">
        <v>7171.76</v>
      </c>
      <c r="K3882" s="7">
        <v>135.13999999999999</v>
      </c>
      <c r="L3882" s="7">
        <v>5000.18</v>
      </c>
      <c r="M3882" s="7">
        <v>126.65</v>
      </c>
    </row>
    <row r="3883" spans="2:13" x14ac:dyDescent="0.3">
      <c r="B3883" s="5">
        <v>45689</v>
      </c>
      <c r="C3883" s="4" t="s">
        <v>35</v>
      </c>
      <c r="D3883" s="4" t="s">
        <v>32</v>
      </c>
      <c r="E3883" s="4" t="s">
        <v>16</v>
      </c>
      <c r="F3883" s="4" t="s">
        <v>19</v>
      </c>
      <c r="G3883" s="6">
        <v>37</v>
      </c>
      <c r="H3883" s="7">
        <v>193.64</v>
      </c>
      <c r="I3883" s="8">
        <v>0.01</v>
      </c>
      <c r="J3883" s="7">
        <v>7086.07</v>
      </c>
      <c r="K3883" s="7">
        <v>135.68</v>
      </c>
      <c r="L3883" s="7">
        <v>5020.16</v>
      </c>
      <c r="M3883" s="7">
        <v>145.71</v>
      </c>
    </row>
    <row r="3884" spans="2:13" x14ac:dyDescent="0.3">
      <c r="B3884" s="5">
        <v>45689</v>
      </c>
      <c r="C3884" s="4" t="s">
        <v>35</v>
      </c>
      <c r="D3884" s="4" t="s">
        <v>32</v>
      </c>
      <c r="E3884" s="4" t="s">
        <v>20</v>
      </c>
      <c r="F3884" s="4" t="s">
        <v>17</v>
      </c>
      <c r="G3884" s="6">
        <v>72</v>
      </c>
      <c r="H3884" s="7">
        <v>193.64</v>
      </c>
      <c r="I3884" s="8">
        <v>0.03</v>
      </c>
      <c r="J3884" s="7">
        <v>11948.56</v>
      </c>
      <c r="K3884" s="7">
        <v>135.13999999999999</v>
      </c>
      <c r="L3884" s="7">
        <v>9730.08</v>
      </c>
      <c r="M3884" s="7">
        <v>119.38</v>
      </c>
    </row>
    <row r="3885" spans="2:13" x14ac:dyDescent="0.3">
      <c r="B3885" s="5">
        <v>45689</v>
      </c>
      <c r="C3885" s="4" t="s">
        <v>35</v>
      </c>
      <c r="D3885" s="4" t="s">
        <v>32</v>
      </c>
      <c r="E3885" s="4" t="s">
        <v>20</v>
      </c>
      <c r="F3885" s="4" t="s">
        <v>18</v>
      </c>
      <c r="G3885" s="6">
        <v>25</v>
      </c>
      <c r="H3885" s="7">
        <v>193.64</v>
      </c>
      <c r="I3885" s="8">
        <v>0.03</v>
      </c>
      <c r="J3885" s="7">
        <v>4149.08</v>
      </c>
      <c r="K3885" s="7">
        <v>135.82</v>
      </c>
      <c r="L3885" s="7">
        <v>3395.5</v>
      </c>
      <c r="M3885" s="7">
        <v>88.61</v>
      </c>
    </row>
    <row r="3886" spans="2:13" x14ac:dyDescent="0.3">
      <c r="B3886" s="5">
        <v>45689</v>
      </c>
      <c r="C3886" s="4" t="s">
        <v>35</v>
      </c>
      <c r="D3886" s="4" t="s">
        <v>32</v>
      </c>
      <c r="E3886" s="4" t="s">
        <v>20</v>
      </c>
      <c r="F3886" s="4" t="s">
        <v>19</v>
      </c>
      <c r="G3886" s="6">
        <v>25</v>
      </c>
      <c r="H3886" s="7">
        <v>193.64</v>
      </c>
      <c r="I3886" s="8">
        <v>0.04</v>
      </c>
      <c r="J3886" s="7">
        <v>4106.3900000000003</v>
      </c>
      <c r="K3886" s="7">
        <v>135.94999999999999</v>
      </c>
      <c r="L3886" s="7">
        <v>3398.75</v>
      </c>
      <c r="M3886" s="7">
        <v>96.67</v>
      </c>
    </row>
    <row r="3887" spans="2:13" x14ac:dyDescent="0.3">
      <c r="B3887" s="5">
        <v>45689</v>
      </c>
      <c r="C3887" s="4" t="s">
        <v>35</v>
      </c>
      <c r="D3887" s="4" t="s">
        <v>32</v>
      </c>
      <c r="E3887" s="4" t="s">
        <v>21</v>
      </c>
      <c r="F3887" s="4" t="s">
        <v>17</v>
      </c>
      <c r="G3887" s="6">
        <v>44</v>
      </c>
      <c r="H3887" s="7">
        <v>193.64</v>
      </c>
      <c r="I3887" s="8">
        <v>0.01</v>
      </c>
      <c r="J3887" s="7">
        <v>8045.63</v>
      </c>
      <c r="K3887" s="7">
        <v>135.55000000000001</v>
      </c>
      <c r="L3887" s="7">
        <v>5964.2</v>
      </c>
      <c r="M3887" s="7">
        <v>71.23</v>
      </c>
    </row>
    <row r="3888" spans="2:13" x14ac:dyDescent="0.3">
      <c r="B3888" s="5">
        <v>45689</v>
      </c>
      <c r="C3888" s="4" t="s">
        <v>35</v>
      </c>
      <c r="D3888" s="4" t="s">
        <v>32</v>
      </c>
      <c r="E3888" s="4" t="s">
        <v>21</v>
      </c>
      <c r="F3888" s="4" t="s">
        <v>18</v>
      </c>
      <c r="G3888" s="6">
        <v>16</v>
      </c>
      <c r="H3888" s="7">
        <v>193.64</v>
      </c>
      <c r="I3888" s="8">
        <v>0.01</v>
      </c>
      <c r="J3888" s="7">
        <v>2925.55</v>
      </c>
      <c r="K3888" s="7">
        <v>135.13999999999999</v>
      </c>
      <c r="L3888" s="7">
        <v>2162.2399999999998</v>
      </c>
      <c r="M3888" s="7">
        <v>55.32</v>
      </c>
    </row>
    <row r="3889" spans="2:13" x14ac:dyDescent="0.3">
      <c r="B3889" s="5">
        <v>45689</v>
      </c>
      <c r="C3889" s="4" t="s">
        <v>35</v>
      </c>
      <c r="D3889" s="4" t="s">
        <v>32</v>
      </c>
      <c r="E3889" s="4" t="s">
        <v>21</v>
      </c>
      <c r="F3889" s="4" t="s">
        <v>19</v>
      </c>
      <c r="G3889" s="6">
        <v>15</v>
      </c>
      <c r="H3889" s="7">
        <v>193.64</v>
      </c>
      <c r="I3889" s="8">
        <v>0.01</v>
      </c>
      <c r="J3889" s="7">
        <v>2745.47</v>
      </c>
      <c r="K3889" s="7">
        <v>135.55000000000001</v>
      </c>
      <c r="L3889" s="7">
        <v>2033.25</v>
      </c>
      <c r="M3889" s="7">
        <v>58.54</v>
      </c>
    </row>
    <row r="3890" spans="2:13" x14ac:dyDescent="0.3">
      <c r="B3890" s="5">
        <v>45689</v>
      </c>
      <c r="C3890" s="4" t="s">
        <v>35</v>
      </c>
      <c r="D3890" s="4" t="s">
        <v>32</v>
      </c>
      <c r="E3890" s="4" t="s">
        <v>22</v>
      </c>
      <c r="F3890" s="4" t="s">
        <v>17</v>
      </c>
      <c r="G3890" s="6">
        <v>19</v>
      </c>
      <c r="H3890" s="7">
        <v>193.64</v>
      </c>
      <c r="I3890" s="8">
        <v>0.01</v>
      </c>
      <c r="J3890" s="7">
        <v>4095.96</v>
      </c>
      <c r="K3890" s="7">
        <v>135.41</v>
      </c>
      <c r="L3890" s="7">
        <v>2572.79</v>
      </c>
      <c r="M3890" s="7">
        <v>194.24</v>
      </c>
    </row>
    <row r="3891" spans="2:13" x14ac:dyDescent="0.3">
      <c r="B3891" s="5">
        <v>45689</v>
      </c>
      <c r="C3891" s="4" t="s">
        <v>35</v>
      </c>
      <c r="D3891" s="4" t="s">
        <v>32</v>
      </c>
      <c r="E3891" s="4" t="s">
        <v>22</v>
      </c>
      <c r="F3891" s="4" t="s">
        <v>18</v>
      </c>
      <c r="G3891" s="6">
        <v>7</v>
      </c>
      <c r="H3891" s="7">
        <v>193.64</v>
      </c>
      <c r="I3891" s="8">
        <v>0.01</v>
      </c>
      <c r="J3891" s="7">
        <v>1499.88</v>
      </c>
      <c r="K3891" s="7">
        <v>135.82</v>
      </c>
      <c r="L3891" s="7">
        <v>950.74</v>
      </c>
      <c r="M3891" s="7">
        <v>82.77</v>
      </c>
    </row>
    <row r="3892" spans="2:13" x14ac:dyDescent="0.3">
      <c r="B3892" s="5">
        <v>45689</v>
      </c>
      <c r="C3892" s="4" t="s">
        <v>35</v>
      </c>
      <c r="D3892" s="4" t="s">
        <v>32</v>
      </c>
      <c r="E3892" s="4" t="s">
        <v>22</v>
      </c>
      <c r="F3892" s="4" t="s">
        <v>19</v>
      </c>
      <c r="G3892" s="6">
        <v>7</v>
      </c>
      <c r="H3892" s="7">
        <v>193.64</v>
      </c>
      <c r="I3892" s="8">
        <v>0.01</v>
      </c>
      <c r="J3892" s="7">
        <v>1496.9</v>
      </c>
      <c r="K3892" s="7">
        <v>135.94999999999999</v>
      </c>
      <c r="L3892" s="7">
        <v>951.65</v>
      </c>
      <c r="M3892" s="7">
        <v>87.7</v>
      </c>
    </row>
    <row r="3893" spans="2:13" x14ac:dyDescent="0.3">
      <c r="B3893" s="5">
        <v>45689</v>
      </c>
      <c r="C3893" s="4" t="s">
        <v>36</v>
      </c>
      <c r="D3893" s="4" t="s">
        <v>37</v>
      </c>
      <c r="E3893" s="4" t="s">
        <v>16</v>
      </c>
      <c r="F3893" s="4" t="s">
        <v>17</v>
      </c>
      <c r="G3893" s="6">
        <v>224</v>
      </c>
      <c r="H3893" s="7">
        <v>181.28</v>
      </c>
      <c r="I3893" s="8">
        <v>0</v>
      </c>
      <c r="J3893" s="7">
        <v>40403.85</v>
      </c>
      <c r="K3893" s="7">
        <v>136.72999999999999</v>
      </c>
      <c r="L3893" s="7">
        <v>30627.52</v>
      </c>
      <c r="M3893" s="7">
        <v>371.42</v>
      </c>
    </row>
    <row r="3894" spans="2:13" x14ac:dyDescent="0.3">
      <c r="B3894" s="5">
        <v>45689</v>
      </c>
      <c r="C3894" s="4" t="s">
        <v>36</v>
      </c>
      <c r="D3894" s="4" t="s">
        <v>37</v>
      </c>
      <c r="E3894" s="4" t="s">
        <v>16</v>
      </c>
      <c r="F3894" s="4" t="s">
        <v>18</v>
      </c>
      <c r="G3894" s="6">
        <v>83</v>
      </c>
      <c r="H3894" s="7">
        <v>181.28</v>
      </c>
      <c r="I3894" s="8">
        <v>0.01</v>
      </c>
      <c r="J3894" s="7">
        <v>14850.43</v>
      </c>
      <c r="K3894" s="7">
        <v>137.13999999999999</v>
      </c>
      <c r="L3894" s="7">
        <v>11382.62</v>
      </c>
      <c r="M3894" s="7">
        <v>281.22000000000003</v>
      </c>
    </row>
    <row r="3895" spans="2:13" x14ac:dyDescent="0.3">
      <c r="B3895" s="5">
        <v>45689</v>
      </c>
      <c r="C3895" s="4" t="s">
        <v>36</v>
      </c>
      <c r="D3895" s="4" t="s">
        <v>37</v>
      </c>
      <c r="E3895" s="4" t="s">
        <v>16</v>
      </c>
      <c r="F3895" s="4" t="s">
        <v>19</v>
      </c>
      <c r="G3895" s="6">
        <v>87</v>
      </c>
      <c r="H3895" s="7">
        <v>181.28</v>
      </c>
      <c r="I3895" s="8">
        <v>0.01</v>
      </c>
      <c r="J3895" s="7">
        <v>15613.79</v>
      </c>
      <c r="K3895" s="7">
        <v>136.87</v>
      </c>
      <c r="L3895" s="7">
        <v>11907.69</v>
      </c>
      <c r="M3895" s="7">
        <v>352.32</v>
      </c>
    </row>
    <row r="3896" spans="2:13" x14ac:dyDescent="0.3">
      <c r="B3896" s="5">
        <v>45689</v>
      </c>
      <c r="C3896" s="4" t="s">
        <v>36</v>
      </c>
      <c r="D3896" s="4" t="s">
        <v>37</v>
      </c>
      <c r="E3896" s="4" t="s">
        <v>20</v>
      </c>
      <c r="F3896" s="4" t="s">
        <v>17</v>
      </c>
      <c r="G3896" s="6">
        <v>153</v>
      </c>
      <c r="H3896" s="7">
        <v>181.28</v>
      </c>
      <c r="I3896" s="8">
        <v>0.04</v>
      </c>
      <c r="J3896" s="7">
        <v>23360.94</v>
      </c>
      <c r="K3896" s="7">
        <v>137.13999999999999</v>
      </c>
      <c r="L3896" s="7">
        <v>20982.42</v>
      </c>
      <c r="M3896" s="7">
        <v>256.19</v>
      </c>
    </row>
    <row r="3897" spans="2:13" x14ac:dyDescent="0.3">
      <c r="B3897" s="5">
        <v>45689</v>
      </c>
      <c r="C3897" s="4" t="s">
        <v>36</v>
      </c>
      <c r="D3897" s="4" t="s">
        <v>37</v>
      </c>
      <c r="E3897" s="4" t="s">
        <v>20</v>
      </c>
      <c r="F3897" s="4" t="s">
        <v>18</v>
      </c>
      <c r="G3897" s="6">
        <v>57</v>
      </c>
      <c r="H3897" s="7">
        <v>181.28</v>
      </c>
      <c r="I3897" s="8">
        <v>0.03</v>
      </c>
      <c r="J3897" s="7">
        <v>8846.3700000000008</v>
      </c>
      <c r="K3897" s="7">
        <v>136.87</v>
      </c>
      <c r="L3897" s="7">
        <v>7801.59</v>
      </c>
      <c r="M3897" s="7">
        <v>198.86</v>
      </c>
    </row>
    <row r="3898" spans="2:13" x14ac:dyDescent="0.3">
      <c r="B3898" s="5">
        <v>45689</v>
      </c>
      <c r="C3898" s="4" t="s">
        <v>36</v>
      </c>
      <c r="D3898" s="4" t="s">
        <v>37</v>
      </c>
      <c r="E3898" s="4" t="s">
        <v>20</v>
      </c>
      <c r="F3898" s="4" t="s">
        <v>19</v>
      </c>
      <c r="G3898" s="6">
        <v>58</v>
      </c>
      <c r="H3898" s="7">
        <v>181.28</v>
      </c>
      <c r="I3898" s="8">
        <v>0.01</v>
      </c>
      <c r="J3898" s="7">
        <v>9150.92</v>
      </c>
      <c r="K3898" s="7">
        <v>137.28</v>
      </c>
      <c r="L3898" s="7">
        <v>7962.24</v>
      </c>
      <c r="M3898" s="7">
        <v>234.42</v>
      </c>
    </row>
    <row r="3899" spans="2:13" x14ac:dyDescent="0.3">
      <c r="B3899" s="5">
        <v>45689</v>
      </c>
      <c r="C3899" s="4" t="s">
        <v>36</v>
      </c>
      <c r="D3899" s="4" t="s">
        <v>37</v>
      </c>
      <c r="E3899" s="4" t="s">
        <v>21</v>
      </c>
      <c r="F3899" s="4" t="s">
        <v>17</v>
      </c>
      <c r="G3899" s="6">
        <v>92</v>
      </c>
      <c r="H3899" s="7">
        <v>181.28</v>
      </c>
      <c r="I3899" s="8">
        <v>0.01</v>
      </c>
      <c r="J3899" s="7">
        <v>15732.68</v>
      </c>
      <c r="K3899" s="7">
        <v>136.46</v>
      </c>
      <c r="L3899" s="7">
        <v>12554.32</v>
      </c>
      <c r="M3899" s="7">
        <v>153</v>
      </c>
    </row>
    <row r="3900" spans="2:13" x14ac:dyDescent="0.3">
      <c r="B3900" s="5">
        <v>45689</v>
      </c>
      <c r="C3900" s="4" t="s">
        <v>36</v>
      </c>
      <c r="D3900" s="4" t="s">
        <v>37</v>
      </c>
      <c r="E3900" s="4" t="s">
        <v>21</v>
      </c>
      <c r="F3900" s="4" t="s">
        <v>18</v>
      </c>
      <c r="G3900" s="6">
        <v>35</v>
      </c>
      <c r="H3900" s="7">
        <v>181.28</v>
      </c>
      <c r="I3900" s="8">
        <v>0.01</v>
      </c>
      <c r="J3900" s="7">
        <v>5979.43</v>
      </c>
      <c r="K3900" s="7">
        <v>137</v>
      </c>
      <c r="L3900" s="7">
        <v>4795</v>
      </c>
      <c r="M3900" s="7">
        <v>119.32</v>
      </c>
    </row>
    <row r="3901" spans="2:13" x14ac:dyDescent="0.3">
      <c r="B3901" s="5">
        <v>45689</v>
      </c>
      <c r="C3901" s="4" t="s">
        <v>36</v>
      </c>
      <c r="D3901" s="4" t="s">
        <v>37</v>
      </c>
      <c r="E3901" s="4" t="s">
        <v>21</v>
      </c>
      <c r="F3901" s="4" t="s">
        <v>19</v>
      </c>
      <c r="G3901" s="6">
        <v>35</v>
      </c>
      <c r="H3901" s="7">
        <v>181.28</v>
      </c>
      <c r="I3901" s="8">
        <v>0.01</v>
      </c>
      <c r="J3901" s="7">
        <v>5973.25</v>
      </c>
      <c r="K3901" s="7">
        <v>136.46</v>
      </c>
      <c r="L3901" s="7">
        <v>4776.1000000000004</v>
      </c>
      <c r="M3901" s="7">
        <v>142.43</v>
      </c>
    </row>
    <row r="3902" spans="2:13" x14ac:dyDescent="0.3">
      <c r="B3902" s="5">
        <v>45689</v>
      </c>
      <c r="C3902" s="4" t="s">
        <v>36</v>
      </c>
      <c r="D3902" s="4" t="s">
        <v>37</v>
      </c>
      <c r="E3902" s="4" t="s">
        <v>22</v>
      </c>
      <c r="F3902" s="4" t="s">
        <v>17</v>
      </c>
      <c r="G3902" s="6">
        <v>43</v>
      </c>
      <c r="H3902" s="7">
        <v>181.28</v>
      </c>
      <c r="I3902" s="8">
        <v>0.01</v>
      </c>
      <c r="J3902" s="7">
        <v>8712.77</v>
      </c>
      <c r="K3902" s="7">
        <v>137.28</v>
      </c>
      <c r="L3902" s="7">
        <v>5903.04</v>
      </c>
      <c r="M3902" s="7">
        <v>423.48</v>
      </c>
    </row>
    <row r="3903" spans="2:13" x14ac:dyDescent="0.3">
      <c r="B3903" s="5">
        <v>45689</v>
      </c>
      <c r="C3903" s="4" t="s">
        <v>36</v>
      </c>
      <c r="D3903" s="4" t="s">
        <v>37</v>
      </c>
      <c r="E3903" s="4" t="s">
        <v>22</v>
      </c>
      <c r="F3903" s="4" t="s">
        <v>18</v>
      </c>
      <c r="G3903" s="6">
        <v>16</v>
      </c>
      <c r="H3903" s="7">
        <v>181.28</v>
      </c>
      <c r="I3903" s="8">
        <v>0.01</v>
      </c>
      <c r="J3903" s="7">
        <v>3216.05</v>
      </c>
      <c r="K3903" s="7">
        <v>136.72999999999999</v>
      </c>
      <c r="L3903" s="7">
        <v>2187.6799999999998</v>
      </c>
      <c r="M3903" s="7">
        <v>193.98</v>
      </c>
    </row>
    <row r="3904" spans="2:13" x14ac:dyDescent="0.3">
      <c r="B3904" s="5">
        <v>45689</v>
      </c>
      <c r="C3904" s="4" t="s">
        <v>36</v>
      </c>
      <c r="D3904" s="4" t="s">
        <v>37</v>
      </c>
      <c r="E3904" s="4" t="s">
        <v>22</v>
      </c>
      <c r="F3904" s="4" t="s">
        <v>19</v>
      </c>
      <c r="G3904" s="6">
        <v>15</v>
      </c>
      <c r="H3904" s="7">
        <v>181.28</v>
      </c>
      <c r="I3904" s="8">
        <v>0.01</v>
      </c>
      <c r="J3904" s="7">
        <v>3008.99</v>
      </c>
      <c r="K3904" s="7">
        <v>137</v>
      </c>
      <c r="L3904" s="7">
        <v>2055</v>
      </c>
      <c r="M3904" s="7">
        <v>186.8</v>
      </c>
    </row>
    <row r="3905" spans="2:13" x14ac:dyDescent="0.3">
      <c r="B3905" s="5">
        <v>45689</v>
      </c>
      <c r="C3905" s="4" t="s">
        <v>38</v>
      </c>
      <c r="D3905" s="4" t="s">
        <v>37</v>
      </c>
      <c r="E3905" s="4" t="s">
        <v>16</v>
      </c>
      <c r="F3905" s="4" t="s">
        <v>17</v>
      </c>
      <c r="G3905" s="6">
        <v>102</v>
      </c>
      <c r="H3905" s="7">
        <v>220.42</v>
      </c>
      <c r="I3905" s="8">
        <v>0.01</v>
      </c>
      <c r="J3905" s="7">
        <v>22302.240000000002</v>
      </c>
      <c r="K3905" s="7">
        <v>164.98</v>
      </c>
      <c r="L3905" s="7">
        <v>16827.96</v>
      </c>
      <c r="M3905" s="7">
        <v>169.13</v>
      </c>
    </row>
    <row r="3906" spans="2:13" x14ac:dyDescent="0.3">
      <c r="B3906" s="5">
        <v>45689</v>
      </c>
      <c r="C3906" s="4" t="s">
        <v>38</v>
      </c>
      <c r="D3906" s="4" t="s">
        <v>37</v>
      </c>
      <c r="E3906" s="4" t="s">
        <v>16</v>
      </c>
      <c r="F3906" s="4" t="s">
        <v>18</v>
      </c>
      <c r="G3906" s="6">
        <v>36</v>
      </c>
      <c r="H3906" s="7">
        <v>220.42</v>
      </c>
      <c r="I3906" s="8">
        <v>0.01</v>
      </c>
      <c r="J3906" s="7">
        <v>7879.43</v>
      </c>
      <c r="K3906" s="7">
        <v>165.48</v>
      </c>
      <c r="L3906" s="7">
        <v>5957.28</v>
      </c>
      <c r="M3906" s="7">
        <v>128.47</v>
      </c>
    </row>
    <row r="3907" spans="2:13" x14ac:dyDescent="0.3">
      <c r="B3907" s="5">
        <v>45689</v>
      </c>
      <c r="C3907" s="4" t="s">
        <v>38</v>
      </c>
      <c r="D3907" s="4" t="s">
        <v>37</v>
      </c>
      <c r="E3907" s="4" t="s">
        <v>16</v>
      </c>
      <c r="F3907" s="4" t="s">
        <v>19</v>
      </c>
      <c r="G3907" s="6">
        <v>38</v>
      </c>
      <c r="H3907" s="7">
        <v>220.42</v>
      </c>
      <c r="I3907" s="8">
        <v>0.01</v>
      </c>
      <c r="J3907" s="7">
        <v>8300.74</v>
      </c>
      <c r="K3907" s="7">
        <v>165.32</v>
      </c>
      <c r="L3907" s="7">
        <v>6282.16</v>
      </c>
      <c r="M3907" s="7">
        <v>149.94999999999999</v>
      </c>
    </row>
    <row r="3908" spans="2:13" x14ac:dyDescent="0.3">
      <c r="B3908" s="5">
        <v>45689</v>
      </c>
      <c r="C3908" s="4" t="s">
        <v>38</v>
      </c>
      <c r="D3908" s="4" t="s">
        <v>37</v>
      </c>
      <c r="E3908" s="4" t="s">
        <v>20</v>
      </c>
      <c r="F3908" s="4" t="s">
        <v>17</v>
      </c>
      <c r="G3908" s="6">
        <v>67</v>
      </c>
      <c r="H3908" s="7">
        <v>220.42</v>
      </c>
      <c r="I3908" s="8">
        <v>0.02</v>
      </c>
      <c r="J3908" s="7">
        <v>12736.88</v>
      </c>
      <c r="K3908" s="7">
        <v>164.82</v>
      </c>
      <c r="L3908" s="7">
        <v>11042.94</v>
      </c>
      <c r="M3908" s="7">
        <v>107.59</v>
      </c>
    </row>
    <row r="3909" spans="2:13" x14ac:dyDescent="0.3">
      <c r="B3909" s="5">
        <v>45689</v>
      </c>
      <c r="C3909" s="4" t="s">
        <v>38</v>
      </c>
      <c r="D3909" s="4" t="s">
        <v>37</v>
      </c>
      <c r="E3909" s="4" t="s">
        <v>20</v>
      </c>
      <c r="F3909" s="4" t="s">
        <v>18</v>
      </c>
      <c r="G3909" s="6">
        <v>25</v>
      </c>
      <c r="H3909" s="7">
        <v>220.42</v>
      </c>
      <c r="I3909" s="8">
        <v>0.03</v>
      </c>
      <c r="J3909" s="7">
        <v>4689.78</v>
      </c>
      <c r="K3909" s="7">
        <v>165.81</v>
      </c>
      <c r="L3909" s="7">
        <v>4145.25</v>
      </c>
      <c r="M3909" s="7">
        <v>86.79</v>
      </c>
    </row>
    <row r="3910" spans="2:13" x14ac:dyDescent="0.3">
      <c r="B3910" s="5">
        <v>45689</v>
      </c>
      <c r="C3910" s="4" t="s">
        <v>38</v>
      </c>
      <c r="D3910" s="4" t="s">
        <v>37</v>
      </c>
      <c r="E3910" s="4" t="s">
        <v>20</v>
      </c>
      <c r="F3910" s="4" t="s">
        <v>19</v>
      </c>
      <c r="G3910" s="6">
        <v>24</v>
      </c>
      <c r="H3910" s="7">
        <v>220.42</v>
      </c>
      <c r="I3910" s="8">
        <v>0.01</v>
      </c>
      <c r="J3910" s="7">
        <v>4585.6099999999997</v>
      </c>
      <c r="K3910" s="7">
        <v>164.98</v>
      </c>
      <c r="L3910" s="7">
        <v>3959.52</v>
      </c>
      <c r="M3910" s="7">
        <v>98.34</v>
      </c>
    </row>
    <row r="3911" spans="2:13" x14ac:dyDescent="0.3">
      <c r="B3911" s="5">
        <v>45689</v>
      </c>
      <c r="C3911" s="4" t="s">
        <v>38</v>
      </c>
      <c r="D3911" s="4" t="s">
        <v>37</v>
      </c>
      <c r="E3911" s="4" t="s">
        <v>21</v>
      </c>
      <c r="F3911" s="4" t="s">
        <v>17</v>
      </c>
      <c r="G3911" s="6">
        <v>39</v>
      </c>
      <c r="H3911" s="7">
        <v>220.42</v>
      </c>
      <c r="I3911" s="8">
        <v>0.01</v>
      </c>
      <c r="J3911" s="7">
        <v>8109.04</v>
      </c>
      <c r="K3911" s="7">
        <v>164.98</v>
      </c>
      <c r="L3911" s="7">
        <v>6434.22</v>
      </c>
      <c r="M3911" s="7">
        <v>62.06</v>
      </c>
    </row>
    <row r="3912" spans="2:13" x14ac:dyDescent="0.3">
      <c r="B3912" s="5">
        <v>45689</v>
      </c>
      <c r="C3912" s="4" t="s">
        <v>38</v>
      </c>
      <c r="D3912" s="4" t="s">
        <v>37</v>
      </c>
      <c r="E3912" s="4" t="s">
        <v>21</v>
      </c>
      <c r="F3912" s="4" t="s">
        <v>18</v>
      </c>
      <c r="G3912" s="6">
        <v>14</v>
      </c>
      <c r="H3912" s="7">
        <v>220.42</v>
      </c>
      <c r="I3912" s="8">
        <v>0.01</v>
      </c>
      <c r="J3912" s="7">
        <v>2893.39</v>
      </c>
      <c r="K3912" s="7">
        <v>164.82</v>
      </c>
      <c r="L3912" s="7">
        <v>2307.48</v>
      </c>
      <c r="M3912" s="7">
        <v>47.14</v>
      </c>
    </row>
    <row r="3913" spans="2:13" x14ac:dyDescent="0.3">
      <c r="B3913" s="5">
        <v>45689</v>
      </c>
      <c r="C3913" s="4" t="s">
        <v>38</v>
      </c>
      <c r="D3913" s="4" t="s">
        <v>37</v>
      </c>
      <c r="E3913" s="4" t="s">
        <v>21</v>
      </c>
      <c r="F3913" s="4" t="s">
        <v>19</v>
      </c>
      <c r="G3913" s="6">
        <v>15</v>
      </c>
      <c r="H3913" s="7">
        <v>220.42</v>
      </c>
      <c r="I3913" s="8">
        <v>0.01</v>
      </c>
      <c r="J3913" s="7">
        <v>3106.43</v>
      </c>
      <c r="K3913" s="7">
        <v>165.48</v>
      </c>
      <c r="L3913" s="7">
        <v>2482.1999999999998</v>
      </c>
      <c r="M3913" s="7">
        <v>60.62</v>
      </c>
    </row>
    <row r="3914" spans="2:13" x14ac:dyDescent="0.3">
      <c r="B3914" s="5">
        <v>45689</v>
      </c>
      <c r="C3914" s="4" t="s">
        <v>38</v>
      </c>
      <c r="D3914" s="4" t="s">
        <v>37</v>
      </c>
      <c r="E3914" s="4" t="s">
        <v>22</v>
      </c>
      <c r="F3914" s="4" t="s">
        <v>17</v>
      </c>
      <c r="G3914" s="6">
        <v>18</v>
      </c>
      <c r="H3914" s="7">
        <v>220.42</v>
      </c>
      <c r="I3914" s="8">
        <v>0.01</v>
      </c>
      <c r="J3914" s="7">
        <v>4408.08</v>
      </c>
      <c r="K3914" s="7">
        <v>164.98</v>
      </c>
      <c r="L3914" s="7">
        <v>2969.64</v>
      </c>
      <c r="M3914" s="7">
        <v>183.47</v>
      </c>
    </row>
    <row r="3915" spans="2:13" x14ac:dyDescent="0.3">
      <c r="B3915" s="5">
        <v>45689</v>
      </c>
      <c r="C3915" s="4" t="s">
        <v>38</v>
      </c>
      <c r="D3915" s="4" t="s">
        <v>37</v>
      </c>
      <c r="E3915" s="4" t="s">
        <v>22</v>
      </c>
      <c r="F3915" s="4" t="s">
        <v>18</v>
      </c>
      <c r="G3915" s="6">
        <v>6</v>
      </c>
      <c r="H3915" s="7">
        <v>220.42</v>
      </c>
      <c r="I3915" s="8">
        <v>0.01</v>
      </c>
      <c r="J3915" s="7">
        <v>1463.45</v>
      </c>
      <c r="K3915" s="7">
        <v>164.98</v>
      </c>
      <c r="L3915" s="7">
        <v>989.88</v>
      </c>
      <c r="M3915" s="7">
        <v>73.459999999999994</v>
      </c>
    </row>
    <row r="3916" spans="2:13" x14ac:dyDescent="0.3">
      <c r="B3916" s="5">
        <v>45689</v>
      </c>
      <c r="C3916" s="4" t="s">
        <v>38</v>
      </c>
      <c r="D3916" s="4" t="s">
        <v>37</v>
      </c>
      <c r="E3916" s="4" t="s">
        <v>22</v>
      </c>
      <c r="F3916" s="4" t="s">
        <v>19</v>
      </c>
      <c r="G3916" s="6">
        <v>7</v>
      </c>
      <c r="H3916" s="7">
        <v>220.42</v>
      </c>
      <c r="I3916" s="8">
        <v>0.01</v>
      </c>
      <c r="J3916" s="7">
        <v>1715.98</v>
      </c>
      <c r="K3916" s="7">
        <v>164.82</v>
      </c>
      <c r="L3916" s="7">
        <v>1153.74</v>
      </c>
      <c r="M3916" s="7">
        <v>88.31</v>
      </c>
    </row>
    <row r="3917" spans="2:13" x14ac:dyDescent="0.3">
      <c r="B3917" s="5">
        <v>45689</v>
      </c>
      <c r="C3917" s="4" t="s">
        <v>39</v>
      </c>
      <c r="D3917" s="4" t="s">
        <v>37</v>
      </c>
      <c r="E3917" s="4" t="s">
        <v>16</v>
      </c>
      <c r="F3917" s="4" t="s">
        <v>17</v>
      </c>
      <c r="G3917" s="6">
        <v>61</v>
      </c>
      <c r="H3917" s="7">
        <v>314.14999999999998</v>
      </c>
      <c r="I3917" s="8">
        <v>0.01</v>
      </c>
      <c r="J3917" s="7">
        <v>18875.97</v>
      </c>
      <c r="K3917" s="7">
        <v>233.81</v>
      </c>
      <c r="L3917" s="7">
        <v>14262.41</v>
      </c>
      <c r="M3917" s="7">
        <v>101.34</v>
      </c>
    </row>
    <row r="3918" spans="2:13" x14ac:dyDescent="0.3">
      <c r="B3918" s="5">
        <v>45689</v>
      </c>
      <c r="C3918" s="4" t="s">
        <v>39</v>
      </c>
      <c r="D3918" s="4" t="s">
        <v>37</v>
      </c>
      <c r="E3918" s="4" t="s">
        <v>16</v>
      </c>
      <c r="F3918" s="4" t="s">
        <v>18</v>
      </c>
      <c r="G3918" s="6">
        <v>22</v>
      </c>
      <c r="H3918" s="7">
        <v>314.14999999999998</v>
      </c>
      <c r="I3918" s="8">
        <v>0.01</v>
      </c>
      <c r="J3918" s="7">
        <v>6842.11</v>
      </c>
      <c r="K3918" s="7">
        <v>233.81</v>
      </c>
      <c r="L3918" s="7">
        <v>5143.82</v>
      </c>
      <c r="M3918" s="7">
        <v>77.819999999999993</v>
      </c>
    </row>
    <row r="3919" spans="2:13" x14ac:dyDescent="0.3">
      <c r="B3919" s="5">
        <v>45689</v>
      </c>
      <c r="C3919" s="4" t="s">
        <v>39</v>
      </c>
      <c r="D3919" s="4" t="s">
        <v>37</v>
      </c>
      <c r="E3919" s="4" t="s">
        <v>16</v>
      </c>
      <c r="F3919" s="4" t="s">
        <v>19</v>
      </c>
      <c r="G3919" s="6">
        <v>24</v>
      </c>
      <c r="H3919" s="7">
        <v>314.14999999999998</v>
      </c>
      <c r="I3919" s="8">
        <v>0</v>
      </c>
      <c r="J3919" s="7">
        <v>7501.95</v>
      </c>
      <c r="K3919" s="7">
        <v>233.81</v>
      </c>
      <c r="L3919" s="7">
        <v>5611.44</v>
      </c>
      <c r="M3919" s="7">
        <v>97.48</v>
      </c>
    </row>
    <row r="3920" spans="2:13" x14ac:dyDescent="0.3">
      <c r="B3920" s="5">
        <v>45689</v>
      </c>
      <c r="C3920" s="4" t="s">
        <v>39</v>
      </c>
      <c r="D3920" s="4" t="s">
        <v>37</v>
      </c>
      <c r="E3920" s="4" t="s">
        <v>20</v>
      </c>
      <c r="F3920" s="4" t="s">
        <v>17</v>
      </c>
      <c r="G3920" s="6">
        <v>42</v>
      </c>
      <c r="H3920" s="7">
        <v>314.14999999999998</v>
      </c>
      <c r="I3920" s="8">
        <v>0.04</v>
      </c>
      <c r="J3920" s="7">
        <v>11169.31</v>
      </c>
      <c r="K3920" s="7">
        <v>234.74</v>
      </c>
      <c r="L3920" s="7">
        <v>9859.08</v>
      </c>
      <c r="M3920" s="7">
        <v>69.849999999999994</v>
      </c>
    </row>
    <row r="3921" spans="2:13" x14ac:dyDescent="0.3">
      <c r="B3921" s="5">
        <v>45689</v>
      </c>
      <c r="C3921" s="4" t="s">
        <v>39</v>
      </c>
      <c r="D3921" s="4" t="s">
        <v>37</v>
      </c>
      <c r="E3921" s="4" t="s">
        <v>20</v>
      </c>
      <c r="F3921" s="4" t="s">
        <v>18</v>
      </c>
      <c r="G3921" s="6">
        <v>16</v>
      </c>
      <c r="H3921" s="7">
        <v>314.14999999999998</v>
      </c>
      <c r="I3921" s="8">
        <v>0.01</v>
      </c>
      <c r="J3921" s="7">
        <v>4370.03</v>
      </c>
      <c r="K3921" s="7">
        <v>233.34</v>
      </c>
      <c r="L3921" s="7">
        <v>3733.44</v>
      </c>
      <c r="M3921" s="7">
        <v>55.21</v>
      </c>
    </row>
    <row r="3922" spans="2:13" x14ac:dyDescent="0.3">
      <c r="B3922" s="5">
        <v>45689</v>
      </c>
      <c r="C3922" s="4" t="s">
        <v>39</v>
      </c>
      <c r="D3922" s="4" t="s">
        <v>37</v>
      </c>
      <c r="E3922" s="4" t="s">
        <v>20</v>
      </c>
      <c r="F3922" s="4" t="s">
        <v>19</v>
      </c>
      <c r="G3922" s="6">
        <v>15</v>
      </c>
      <c r="H3922" s="7">
        <v>314.14999999999998</v>
      </c>
      <c r="I3922" s="8">
        <v>0.01</v>
      </c>
      <c r="J3922" s="7">
        <v>4092.87</v>
      </c>
      <c r="K3922" s="7">
        <v>233.81</v>
      </c>
      <c r="L3922" s="7">
        <v>3507.15</v>
      </c>
      <c r="M3922" s="7">
        <v>58.12</v>
      </c>
    </row>
    <row r="3923" spans="2:13" x14ac:dyDescent="0.3">
      <c r="B3923" s="5">
        <v>45689</v>
      </c>
      <c r="C3923" s="4" t="s">
        <v>39</v>
      </c>
      <c r="D3923" s="4" t="s">
        <v>37</v>
      </c>
      <c r="E3923" s="4" t="s">
        <v>21</v>
      </c>
      <c r="F3923" s="4" t="s">
        <v>17</v>
      </c>
      <c r="G3923" s="6">
        <v>25</v>
      </c>
      <c r="H3923" s="7">
        <v>314.14999999999998</v>
      </c>
      <c r="I3923" s="8">
        <v>0.01</v>
      </c>
      <c r="J3923" s="7">
        <v>7356.5</v>
      </c>
      <c r="K3923" s="7">
        <v>233.34</v>
      </c>
      <c r="L3923" s="7">
        <v>5833.5</v>
      </c>
      <c r="M3923" s="7">
        <v>41.53</v>
      </c>
    </row>
    <row r="3924" spans="2:13" x14ac:dyDescent="0.3">
      <c r="B3924" s="5">
        <v>45689</v>
      </c>
      <c r="C3924" s="4" t="s">
        <v>39</v>
      </c>
      <c r="D3924" s="4" t="s">
        <v>37</v>
      </c>
      <c r="E3924" s="4" t="s">
        <v>21</v>
      </c>
      <c r="F3924" s="4" t="s">
        <v>18</v>
      </c>
      <c r="G3924" s="6">
        <v>9</v>
      </c>
      <c r="H3924" s="7">
        <v>314.14999999999998</v>
      </c>
      <c r="I3924" s="8">
        <v>0.01</v>
      </c>
      <c r="J3924" s="7">
        <v>2669.88</v>
      </c>
      <c r="K3924" s="7">
        <v>233.34</v>
      </c>
      <c r="L3924" s="7">
        <v>2100.06</v>
      </c>
      <c r="M3924" s="7">
        <v>30.71</v>
      </c>
    </row>
    <row r="3925" spans="2:13" x14ac:dyDescent="0.3">
      <c r="B3925" s="5">
        <v>45689</v>
      </c>
      <c r="C3925" s="4" t="s">
        <v>39</v>
      </c>
      <c r="D3925" s="4" t="s">
        <v>37</v>
      </c>
      <c r="E3925" s="4" t="s">
        <v>21</v>
      </c>
      <c r="F3925" s="4" t="s">
        <v>19</v>
      </c>
      <c r="G3925" s="6">
        <v>10</v>
      </c>
      <c r="H3925" s="7">
        <v>314.14999999999998</v>
      </c>
      <c r="I3925" s="8">
        <v>0.01</v>
      </c>
      <c r="J3925" s="7">
        <v>2966.5</v>
      </c>
      <c r="K3925" s="7">
        <v>234.51</v>
      </c>
      <c r="L3925" s="7">
        <v>2345.1</v>
      </c>
      <c r="M3925" s="7">
        <v>40.69</v>
      </c>
    </row>
    <row r="3926" spans="2:13" x14ac:dyDescent="0.3">
      <c r="B3926" s="5">
        <v>45689</v>
      </c>
      <c r="C3926" s="4" t="s">
        <v>39</v>
      </c>
      <c r="D3926" s="4" t="s">
        <v>37</v>
      </c>
      <c r="E3926" s="4" t="s">
        <v>22</v>
      </c>
      <c r="F3926" s="4" t="s">
        <v>17</v>
      </c>
      <c r="G3926" s="6">
        <v>11</v>
      </c>
      <c r="H3926" s="7">
        <v>314.14999999999998</v>
      </c>
      <c r="I3926" s="8">
        <v>0.01</v>
      </c>
      <c r="J3926" s="7">
        <v>3831.41</v>
      </c>
      <c r="K3926" s="7">
        <v>233.57</v>
      </c>
      <c r="L3926" s="7">
        <v>2569.27</v>
      </c>
      <c r="M3926" s="7">
        <v>111.23</v>
      </c>
    </row>
    <row r="3927" spans="2:13" x14ac:dyDescent="0.3">
      <c r="B3927" s="5">
        <v>45689</v>
      </c>
      <c r="C3927" s="4" t="s">
        <v>39</v>
      </c>
      <c r="D3927" s="4" t="s">
        <v>37</v>
      </c>
      <c r="E3927" s="4" t="s">
        <v>22</v>
      </c>
      <c r="F3927" s="4" t="s">
        <v>18</v>
      </c>
      <c r="G3927" s="6">
        <v>4</v>
      </c>
      <c r="H3927" s="7">
        <v>314.14999999999998</v>
      </c>
      <c r="I3927" s="8">
        <v>0.01</v>
      </c>
      <c r="J3927" s="7">
        <v>1391.91</v>
      </c>
      <c r="K3927" s="7">
        <v>234.28</v>
      </c>
      <c r="L3927" s="7">
        <v>937.12</v>
      </c>
      <c r="M3927" s="7">
        <v>48.25</v>
      </c>
    </row>
    <row r="3928" spans="2:13" x14ac:dyDescent="0.3">
      <c r="B3928" s="5">
        <v>45689</v>
      </c>
      <c r="C3928" s="4" t="s">
        <v>39</v>
      </c>
      <c r="D3928" s="4" t="s">
        <v>37</v>
      </c>
      <c r="E3928" s="4" t="s">
        <v>22</v>
      </c>
      <c r="F3928" s="4" t="s">
        <v>19</v>
      </c>
      <c r="G3928" s="6">
        <v>4</v>
      </c>
      <c r="H3928" s="7">
        <v>314.14999999999998</v>
      </c>
      <c r="I3928" s="8">
        <v>0.01</v>
      </c>
      <c r="J3928" s="7">
        <v>1389.08</v>
      </c>
      <c r="K3928" s="7">
        <v>233.34</v>
      </c>
      <c r="L3928" s="7">
        <v>933.36</v>
      </c>
      <c r="M3928" s="7">
        <v>48.81</v>
      </c>
    </row>
    <row r="3929" spans="2:13" x14ac:dyDescent="0.3">
      <c r="B3929" s="5">
        <v>45689</v>
      </c>
      <c r="C3929" s="4" t="s">
        <v>40</v>
      </c>
      <c r="D3929" s="4" t="s">
        <v>37</v>
      </c>
      <c r="E3929" s="4" t="s">
        <v>16</v>
      </c>
      <c r="F3929" s="4" t="s">
        <v>17</v>
      </c>
      <c r="G3929" s="6">
        <v>117</v>
      </c>
      <c r="H3929" s="7">
        <v>142.13999999999999</v>
      </c>
      <c r="I3929" s="8">
        <v>0</v>
      </c>
      <c r="J3929" s="7">
        <v>16646.91</v>
      </c>
      <c r="K3929" s="7">
        <v>106.71</v>
      </c>
      <c r="L3929" s="7">
        <v>12485.07</v>
      </c>
      <c r="M3929" s="7">
        <v>190.75</v>
      </c>
    </row>
    <row r="3930" spans="2:13" x14ac:dyDescent="0.3">
      <c r="B3930" s="5">
        <v>45689</v>
      </c>
      <c r="C3930" s="4" t="s">
        <v>40</v>
      </c>
      <c r="D3930" s="4" t="s">
        <v>37</v>
      </c>
      <c r="E3930" s="4" t="s">
        <v>16</v>
      </c>
      <c r="F3930" s="4" t="s">
        <v>18</v>
      </c>
      <c r="G3930" s="6">
        <v>42</v>
      </c>
      <c r="H3930" s="7">
        <v>142.13999999999999</v>
      </c>
      <c r="I3930" s="8">
        <v>0.01</v>
      </c>
      <c r="J3930" s="7">
        <v>5898.4</v>
      </c>
      <c r="K3930" s="7">
        <v>106.6</v>
      </c>
      <c r="L3930" s="7">
        <v>4477.2</v>
      </c>
      <c r="M3930" s="7">
        <v>141.43</v>
      </c>
    </row>
    <row r="3931" spans="2:13" x14ac:dyDescent="0.3">
      <c r="B3931" s="5">
        <v>45689</v>
      </c>
      <c r="C3931" s="4" t="s">
        <v>40</v>
      </c>
      <c r="D3931" s="4" t="s">
        <v>37</v>
      </c>
      <c r="E3931" s="4" t="s">
        <v>16</v>
      </c>
      <c r="F3931" s="4" t="s">
        <v>19</v>
      </c>
      <c r="G3931" s="6">
        <v>43</v>
      </c>
      <c r="H3931" s="7">
        <v>142.13999999999999</v>
      </c>
      <c r="I3931" s="8">
        <v>0.01</v>
      </c>
      <c r="J3931" s="7">
        <v>6057.1</v>
      </c>
      <c r="K3931" s="7">
        <v>106.82</v>
      </c>
      <c r="L3931" s="7">
        <v>4593.26</v>
      </c>
      <c r="M3931" s="7">
        <v>171.91</v>
      </c>
    </row>
    <row r="3932" spans="2:13" x14ac:dyDescent="0.3">
      <c r="B3932" s="5">
        <v>45689</v>
      </c>
      <c r="C3932" s="4" t="s">
        <v>40</v>
      </c>
      <c r="D3932" s="4" t="s">
        <v>37</v>
      </c>
      <c r="E3932" s="4" t="s">
        <v>20</v>
      </c>
      <c r="F3932" s="4" t="s">
        <v>17</v>
      </c>
      <c r="G3932" s="6">
        <v>78</v>
      </c>
      <c r="H3932" s="7">
        <v>142.13999999999999</v>
      </c>
      <c r="I3932" s="8">
        <v>0</v>
      </c>
      <c r="J3932" s="7">
        <v>9717.49</v>
      </c>
      <c r="K3932" s="7">
        <v>106.39</v>
      </c>
      <c r="L3932" s="7">
        <v>8298.42</v>
      </c>
      <c r="M3932" s="7">
        <v>127.55</v>
      </c>
    </row>
    <row r="3933" spans="2:13" x14ac:dyDescent="0.3">
      <c r="B3933" s="5">
        <v>45689</v>
      </c>
      <c r="C3933" s="4" t="s">
        <v>40</v>
      </c>
      <c r="D3933" s="4" t="s">
        <v>37</v>
      </c>
      <c r="E3933" s="4" t="s">
        <v>20</v>
      </c>
      <c r="F3933" s="4" t="s">
        <v>18</v>
      </c>
      <c r="G3933" s="6">
        <v>30</v>
      </c>
      <c r="H3933" s="7">
        <v>142.13999999999999</v>
      </c>
      <c r="I3933" s="8">
        <v>0.04</v>
      </c>
      <c r="J3933" s="7">
        <v>3621.16</v>
      </c>
      <c r="K3933" s="7">
        <v>106.39</v>
      </c>
      <c r="L3933" s="7">
        <v>3191.7</v>
      </c>
      <c r="M3933" s="7">
        <v>106.95</v>
      </c>
    </row>
    <row r="3934" spans="2:13" x14ac:dyDescent="0.3">
      <c r="B3934" s="5">
        <v>45689</v>
      </c>
      <c r="C3934" s="4" t="s">
        <v>40</v>
      </c>
      <c r="D3934" s="4" t="s">
        <v>37</v>
      </c>
      <c r="E3934" s="4" t="s">
        <v>20</v>
      </c>
      <c r="F3934" s="4" t="s">
        <v>19</v>
      </c>
      <c r="G3934" s="6">
        <v>30</v>
      </c>
      <c r="H3934" s="7">
        <v>142.13999999999999</v>
      </c>
      <c r="I3934" s="8">
        <v>0.03</v>
      </c>
      <c r="J3934" s="7">
        <v>3625.36</v>
      </c>
      <c r="K3934" s="7">
        <v>106.29</v>
      </c>
      <c r="L3934" s="7">
        <v>3188.7</v>
      </c>
      <c r="M3934" s="7">
        <v>117.31</v>
      </c>
    </row>
    <row r="3935" spans="2:13" x14ac:dyDescent="0.3">
      <c r="B3935" s="5">
        <v>45689</v>
      </c>
      <c r="C3935" s="4" t="s">
        <v>40</v>
      </c>
      <c r="D3935" s="4" t="s">
        <v>37</v>
      </c>
      <c r="E3935" s="4" t="s">
        <v>21</v>
      </c>
      <c r="F3935" s="4" t="s">
        <v>17</v>
      </c>
      <c r="G3935" s="6">
        <v>47</v>
      </c>
      <c r="H3935" s="7">
        <v>142.13999999999999</v>
      </c>
      <c r="I3935" s="8">
        <v>0</v>
      </c>
      <c r="J3935" s="7">
        <v>6340.13</v>
      </c>
      <c r="K3935" s="7">
        <v>106.82</v>
      </c>
      <c r="L3935" s="7">
        <v>5020.54</v>
      </c>
      <c r="M3935" s="7">
        <v>76.55</v>
      </c>
    </row>
    <row r="3936" spans="2:13" x14ac:dyDescent="0.3">
      <c r="B3936" s="5">
        <v>45689</v>
      </c>
      <c r="C3936" s="4" t="s">
        <v>40</v>
      </c>
      <c r="D3936" s="4" t="s">
        <v>37</v>
      </c>
      <c r="E3936" s="4" t="s">
        <v>21</v>
      </c>
      <c r="F3936" s="4" t="s">
        <v>18</v>
      </c>
      <c r="G3936" s="6">
        <v>18</v>
      </c>
      <c r="H3936" s="7">
        <v>142.13999999999999</v>
      </c>
      <c r="I3936" s="8">
        <v>0.01</v>
      </c>
      <c r="J3936" s="7">
        <v>2408.67</v>
      </c>
      <c r="K3936" s="7">
        <v>106.92</v>
      </c>
      <c r="L3936" s="7">
        <v>1924.56</v>
      </c>
      <c r="M3936" s="7">
        <v>62.8</v>
      </c>
    </row>
    <row r="3937" spans="2:13" x14ac:dyDescent="0.3">
      <c r="B3937" s="5">
        <v>45689</v>
      </c>
      <c r="C3937" s="4" t="s">
        <v>40</v>
      </c>
      <c r="D3937" s="4" t="s">
        <v>37</v>
      </c>
      <c r="E3937" s="4" t="s">
        <v>21</v>
      </c>
      <c r="F3937" s="4" t="s">
        <v>19</v>
      </c>
      <c r="G3937" s="6">
        <v>17</v>
      </c>
      <c r="H3937" s="7">
        <v>142.13999999999999</v>
      </c>
      <c r="I3937" s="8">
        <v>0</v>
      </c>
      <c r="J3937" s="7">
        <v>2286.39</v>
      </c>
      <c r="K3937" s="7">
        <v>106.92</v>
      </c>
      <c r="L3937" s="7">
        <v>1817.64</v>
      </c>
      <c r="M3937" s="7">
        <v>68.37</v>
      </c>
    </row>
    <row r="3938" spans="2:13" x14ac:dyDescent="0.3">
      <c r="B3938" s="5">
        <v>45689</v>
      </c>
      <c r="C3938" s="4" t="s">
        <v>40</v>
      </c>
      <c r="D3938" s="4" t="s">
        <v>37</v>
      </c>
      <c r="E3938" s="4" t="s">
        <v>22</v>
      </c>
      <c r="F3938" s="4" t="s">
        <v>17</v>
      </c>
      <c r="G3938" s="6">
        <v>21</v>
      </c>
      <c r="H3938" s="7">
        <v>142.13999999999999</v>
      </c>
      <c r="I3938" s="8">
        <v>0.01</v>
      </c>
      <c r="J3938" s="7">
        <v>3316.43</v>
      </c>
      <c r="K3938" s="7">
        <v>106.5</v>
      </c>
      <c r="L3938" s="7">
        <v>2236.5</v>
      </c>
      <c r="M3938" s="7">
        <v>215.75</v>
      </c>
    </row>
    <row r="3939" spans="2:13" x14ac:dyDescent="0.3">
      <c r="B3939" s="5">
        <v>45689</v>
      </c>
      <c r="C3939" s="4" t="s">
        <v>40</v>
      </c>
      <c r="D3939" s="4" t="s">
        <v>37</v>
      </c>
      <c r="E3939" s="4" t="s">
        <v>22</v>
      </c>
      <c r="F3939" s="4" t="s">
        <v>18</v>
      </c>
      <c r="G3939" s="6">
        <v>8</v>
      </c>
      <c r="H3939" s="7">
        <v>142.13999999999999</v>
      </c>
      <c r="I3939" s="8">
        <v>0.01</v>
      </c>
      <c r="J3939" s="7">
        <v>1257.05</v>
      </c>
      <c r="K3939" s="7">
        <v>106.82</v>
      </c>
      <c r="L3939" s="7">
        <v>854.56</v>
      </c>
      <c r="M3939" s="7">
        <v>92.87</v>
      </c>
    </row>
    <row r="3940" spans="2:13" x14ac:dyDescent="0.3">
      <c r="B3940" s="5">
        <v>45689</v>
      </c>
      <c r="C3940" s="4" t="s">
        <v>40</v>
      </c>
      <c r="D3940" s="4" t="s">
        <v>37</v>
      </c>
      <c r="E3940" s="4" t="s">
        <v>22</v>
      </c>
      <c r="F3940" s="4" t="s">
        <v>19</v>
      </c>
      <c r="G3940" s="6">
        <v>8</v>
      </c>
      <c r="H3940" s="7">
        <v>142.13999999999999</v>
      </c>
      <c r="I3940" s="8">
        <v>0.01</v>
      </c>
      <c r="J3940" s="7">
        <v>1260.82</v>
      </c>
      <c r="K3940" s="7">
        <v>106.71</v>
      </c>
      <c r="L3940" s="7">
        <v>853.68</v>
      </c>
      <c r="M3940" s="7">
        <v>97.43</v>
      </c>
    </row>
    <row r="3941" spans="2:13" x14ac:dyDescent="0.3">
      <c r="B3941" s="5">
        <v>45689</v>
      </c>
      <c r="C3941" s="4" t="s">
        <v>41</v>
      </c>
      <c r="D3941" s="4" t="s">
        <v>42</v>
      </c>
      <c r="E3941" s="4" t="s">
        <v>16</v>
      </c>
      <c r="F3941" s="4" t="s">
        <v>17</v>
      </c>
      <c r="G3941" s="6">
        <v>148</v>
      </c>
      <c r="H3941" s="7">
        <v>193.64</v>
      </c>
      <c r="I3941" s="8">
        <v>0.01</v>
      </c>
      <c r="J3941" s="7">
        <v>28371.439999999999</v>
      </c>
      <c r="K3941" s="7">
        <v>112.54</v>
      </c>
      <c r="L3941" s="7">
        <v>16655.919999999998</v>
      </c>
      <c r="M3941" s="7">
        <v>248.54</v>
      </c>
    </row>
    <row r="3942" spans="2:13" x14ac:dyDescent="0.3">
      <c r="B3942" s="5">
        <v>45689</v>
      </c>
      <c r="C3942" s="4" t="s">
        <v>41</v>
      </c>
      <c r="D3942" s="4" t="s">
        <v>42</v>
      </c>
      <c r="E3942" s="4" t="s">
        <v>16</v>
      </c>
      <c r="F3942" s="4" t="s">
        <v>18</v>
      </c>
      <c r="G3942" s="6">
        <v>52</v>
      </c>
      <c r="H3942" s="7">
        <v>193.64</v>
      </c>
      <c r="I3942" s="8">
        <v>0.01</v>
      </c>
      <c r="J3942" s="7">
        <v>9918.24</v>
      </c>
      <c r="K3942" s="7">
        <v>112.09</v>
      </c>
      <c r="L3942" s="7">
        <v>5828.68</v>
      </c>
      <c r="M3942" s="7">
        <v>183.58</v>
      </c>
    </row>
    <row r="3943" spans="2:13" x14ac:dyDescent="0.3">
      <c r="B3943" s="5">
        <v>45689</v>
      </c>
      <c r="C3943" s="4" t="s">
        <v>41</v>
      </c>
      <c r="D3943" s="4" t="s">
        <v>42</v>
      </c>
      <c r="E3943" s="4" t="s">
        <v>16</v>
      </c>
      <c r="F3943" s="4" t="s">
        <v>19</v>
      </c>
      <c r="G3943" s="6">
        <v>51</v>
      </c>
      <c r="H3943" s="7">
        <v>193.64</v>
      </c>
      <c r="I3943" s="8">
        <v>0.01</v>
      </c>
      <c r="J3943" s="7">
        <v>9737.51</v>
      </c>
      <c r="K3943" s="7">
        <v>112.2</v>
      </c>
      <c r="L3943" s="7">
        <v>5722.2</v>
      </c>
      <c r="M3943" s="7">
        <v>203.08</v>
      </c>
    </row>
    <row r="3944" spans="2:13" x14ac:dyDescent="0.3">
      <c r="B3944" s="5">
        <v>45689</v>
      </c>
      <c r="C3944" s="4" t="s">
        <v>41</v>
      </c>
      <c r="D3944" s="4" t="s">
        <v>42</v>
      </c>
      <c r="E3944" s="4" t="s">
        <v>20</v>
      </c>
      <c r="F3944" s="4" t="s">
        <v>17</v>
      </c>
      <c r="G3944" s="6">
        <v>98</v>
      </c>
      <c r="H3944" s="7">
        <v>193.64</v>
      </c>
      <c r="I3944" s="8">
        <v>0.03</v>
      </c>
      <c r="J3944" s="7">
        <v>16265.74</v>
      </c>
      <c r="K3944" s="7">
        <v>112.31</v>
      </c>
      <c r="L3944" s="7">
        <v>11006.38</v>
      </c>
      <c r="M3944" s="7">
        <v>155.94</v>
      </c>
    </row>
    <row r="3945" spans="2:13" x14ac:dyDescent="0.3">
      <c r="B3945" s="5">
        <v>45689</v>
      </c>
      <c r="C3945" s="4" t="s">
        <v>41</v>
      </c>
      <c r="D3945" s="4" t="s">
        <v>42</v>
      </c>
      <c r="E3945" s="4" t="s">
        <v>20</v>
      </c>
      <c r="F3945" s="4" t="s">
        <v>18</v>
      </c>
      <c r="G3945" s="6">
        <v>36</v>
      </c>
      <c r="H3945" s="7">
        <v>193.64</v>
      </c>
      <c r="I3945" s="8">
        <v>0.02</v>
      </c>
      <c r="J3945" s="7">
        <v>6048.19</v>
      </c>
      <c r="K3945" s="7">
        <v>112.42</v>
      </c>
      <c r="L3945" s="7">
        <v>4047.12</v>
      </c>
      <c r="M3945" s="7">
        <v>125.47</v>
      </c>
    </row>
    <row r="3946" spans="2:13" x14ac:dyDescent="0.3">
      <c r="B3946" s="5">
        <v>45689</v>
      </c>
      <c r="C3946" s="4" t="s">
        <v>41</v>
      </c>
      <c r="D3946" s="4" t="s">
        <v>42</v>
      </c>
      <c r="E3946" s="4" t="s">
        <v>20</v>
      </c>
      <c r="F3946" s="4" t="s">
        <v>19</v>
      </c>
      <c r="G3946" s="6">
        <v>36</v>
      </c>
      <c r="H3946" s="7">
        <v>193.64</v>
      </c>
      <c r="I3946" s="8">
        <v>0.02</v>
      </c>
      <c r="J3946" s="7">
        <v>5993.27</v>
      </c>
      <c r="K3946" s="7">
        <v>112.31</v>
      </c>
      <c r="L3946" s="7">
        <v>4043.16</v>
      </c>
      <c r="M3946" s="7">
        <v>143.91999999999999</v>
      </c>
    </row>
    <row r="3947" spans="2:13" x14ac:dyDescent="0.3">
      <c r="B3947" s="5">
        <v>45689</v>
      </c>
      <c r="C3947" s="4" t="s">
        <v>41</v>
      </c>
      <c r="D3947" s="4" t="s">
        <v>42</v>
      </c>
      <c r="E3947" s="4" t="s">
        <v>21</v>
      </c>
      <c r="F3947" s="4" t="s">
        <v>17</v>
      </c>
      <c r="G3947" s="6">
        <v>62</v>
      </c>
      <c r="H3947" s="7">
        <v>193.64</v>
      </c>
      <c r="I3947" s="8">
        <v>0.01</v>
      </c>
      <c r="J3947" s="7">
        <v>11268.21</v>
      </c>
      <c r="K3947" s="7">
        <v>111.97</v>
      </c>
      <c r="L3947" s="7">
        <v>6942.14</v>
      </c>
      <c r="M3947" s="7">
        <v>103.41</v>
      </c>
    </row>
    <row r="3948" spans="2:13" x14ac:dyDescent="0.3">
      <c r="B3948" s="5">
        <v>45689</v>
      </c>
      <c r="C3948" s="4" t="s">
        <v>41</v>
      </c>
      <c r="D3948" s="4" t="s">
        <v>42</v>
      </c>
      <c r="E3948" s="4" t="s">
        <v>21</v>
      </c>
      <c r="F3948" s="4" t="s">
        <v>18</v>
      </c>
      <c r="G3948" s="6">
        <v>22</v>
      </c>
      <c r="H3948" s="7">
        <v>193.64</v>
      </c>
      <c r="I3948" s="8">
        <v>0</v>
      </c>
      <c r="J3948" s="7">
        <v>4047.07</v>
      </c>
      <c r="K3948" s="7">
        <v>112.31</v>
      </c>
      <c r="L3948" s="7">
        <v>2470.8200000000002</v>
      </c>
      <c r="M3948" s="7">
        <v>74.16</v>
      </c>
    </row>
    <row r="3949" spans="2:13" x14ac:dyDescent="0.3">
      <c r="B3949" s="5">
        <v>45689</v>
      </c>
      <c r="C3949" s="4" t="s">
        <v>41</v>
      </c>
      <c r="D3949" s="4" t="s">
        <v>42</v>
      </c>
      <c r="E3949" s="4" t="s">
        <v>21</v>
      </c>
      <c r="F3949" s="4" t="s">
        <v>19</v>
      </c>
      <c r="G3949" s="6">
        <v>21</v>
      </c>
      <c r="H3949" s="7">
        <v>193.64</v>
      </c>
      <c r="I3949" s="8">
        <v>0.01</v>
      </c>
      <c r="J3949" s="7">
        <v>3816.76</v>
      </c>
      <c r="K3949" s="7">
        <v>112.2</v>
      </c>
      <c r="L3949" s="7">
        <v>2356.1999999999998</v>
      </c>
      <c r="M3949" s="7">
        <v>85.96</v>
      </c>
    </row>
    <row r="3950" spans="2:13" x14ac:dyDescent="0.3">
      <c r="B3950" s="5">
        <v>45689</v>
      </c>
      <c r="C3950" s="4" t="s">
        <v>41</v>
      </c>
      <c r="D3950" s="4" t="s">
        <v>42</v>
      </c>
      <c r="E3950" s="4" t="s">
        <v>22</v>
      </c>
      <c r="F3950" s="4" t="s">
        <v>17</v>
      </c>
      <c r="G3950" s="6">
        <v>27</v>
      </c>
      <c r="H3950" s="7">
        <v>193.64</v>
      </c>
      <c r="I3950" s="8">
        <v>0.01</v>
      </c>
      <c r="J3950" s="7">
        <v>5791.26</v>
      </c>
      <c r="K3950" s="7">
        <v>112.09</v>
      </c>
      <c r="L3950" s="7">
        <v>3026.43</v>
      </c>
      <c r="M3950" s="7">
        <v>281.77</v>
      </c>
    </row>
    <row r="3951" spans="2:13" x14ac:dyDescent="0.3">
      <c r="B3951" s="5">
        <v>45689</v>
      </c>
      <c r="C3951" s="4" t="s">
        <v>41</v>
      </c>
      <c r="D3951" s="4" t="s">
        <v>42</v>
      </c>
      <c r="E3951" s="4" t="s">
        <v>22</v>
      </c>
      <c r="F3951" s="4" t="s">
        <v>18</v>
      </c>
      <c r="G3951" s="6">
        <v>9</v>
      </c>
      <c r="H3951" s="7">
        <v>193.64</v>
      </c>
      <c r="I3951" s="8">
        <v>0.01</v>
      </c>
      <c r="J3951" s="7">
        <v>1942.13</v>
      </c>
      <c r="K3951" s="7">
        <v>112.54</v>
      </c>
      <c r="L3951" s="7">
        <v>1012.86</v>
      </c>
      <c r="M3951" s="7">
        <v>105.13</v>
      </c>
    </row>
    <row r="3952" spans="2:13" x14ac:dyDescent="0.3">
      <c r="B3952" s="5">
        <v>45689</v>
      </c>
      <c r="C3952" s="4" t="s">
        <v>41</v>
      </c>
      <c r="D3952" s="4" t="s">
        <v>42</v>
      </c>
      <c r="E3952" s="4" t="s">
        <v>22</v>
      </c>
      <c r="F3952" s="4" t="s">
        <v>19</v>
      </c>
      <c r="G3952" s="6">
        <v>10</v>
      </c>
      <c r="H3952" s="7">
        <v>193.64</v>
      </c>
      <c r="I3952" s="8">
        <v>0.01</v>
      </c>
      <c r="J3952" s="7">
        <v>2164.4</v>
      </c>
      <c r="K3952" s="7">
        <v>112.42</v>
      </c>
      <c r="L3952" s="7">
        <v>1124.2</v>
      </c>
      <c r="M3952" s="7">
        <v>124.41</v>
      </c>
    </row>
    <row r="3953" spans="2:13" x14ac:dyDescent="0.3">
      <c r="B3953" s="5">
        <v>45689</v>
      </c>
      <c r="C3953" s="4" t="s">
        <v>43</v>
      </c>
      <c r="D3953" s="4" t="s">
        <v>42</v>
      </c>
      <c r="E3953" s="4" t="s">
        <v>16</v>
      </c>
      <c r="F3953" s="4" t="s">
        <v>17</v>
      </c>
      <c r="G3953" s="6">
        <v>126</v>
      </c>
      <c r="H3953" s="7">
        <v>160.68</v>
      </c>
      <c r="I3953" s="8">
        <v>0.01</v>
      </c>
      <c r="J3953" s="7">
        <v>19862.23</v>
      </c>
      <c r="K3953" s="7">
        <v>92.48</v>
      </c>
      <c r="L3953" s="7">
        <v>11652.48</v>
      </c>
      <c r="M3953" s="7">
        <v>206.45</v>
      </c>
    </row>
    <row r="3954" spans="2:13" x14ac:dyDescent="0.3">
      <c r="B3954" s="5">
        <v>45689</v>
      </c>
      <c r="C3954" s="4" t="s">
        <v>43</v>
      </c>
      <c r="D3954" s="4" t="s">
        <v>42</v>
      </c>
      <c r="E3954" s="4" t="s">
        <v>16</v>
      </c>
      <c r="F3954" s="4" t="s">
        <v>18</v>
      </c>
      <c r="G3954" s="6">
        <v>47</v>
      </c>
      <c r="H3954" s="7">
        <v>160.68</v>
      </c>
      <c r="I3954" s="8">
        <v>0.01</v>
      </c>
      <c r="J3954" s="7">
        <v>7453.68</v>
      </c>
      <c r="K3954" s="7">
        <v>92.11</v>
      </c>
      <c r="L3954" s="7">
        <v>4329.17</v>
      </c>
      <c r="M3954" s="7">
        <v>161.53</v>
      </c>
    </row>
    <row r="3955" spans="2:13" x14ac:dyDescent="0.3">
      <c r="B3955" s="5">
        <v>45689</v>
      </c>
      <c r="C3955" s="4" t="s">
        <v>43</v>
      </c>
      <c r="D3955" s="4" t="s">
        <v>42</v>
      </c>
      <c r="E3955" s="4" t="s">
        <v>16</v>
      </c>
      <c r="F3955" s="4" t="s">
        <v>19</v>
      </c>
      <c r="G3955" s="6">
        <v>48</v>
      </c>
      <c r="H3955" s="7">
        <v>160.68</v>
      </c>
      <c r="I3955" s="8">
        <v>0.01</v>
      </c>
      <c r="J3955" s="7">
        <v>7635.51</v>
      </c>
      <c r="K3955" s="7">
        <v>92.48</v>
      </c>
      <c r="L3955" s="7">
        <v>4439.04</v>
      </c>
      <c r="M3955" s="7">
        <v>188.46</v>
      </c>
    </row>
    <row r="3956" spans="2:13" x14ac:dyDescent="0.3">
      <c r="B3956" s="5">
        <v>45689</v>
      </c>
      <c r="C3956" s="4" t="s">
        <v>43</v>
      </c>
      <c r="D3956" s="4" t="s">
        <v>42</v>
      </c>
      <c r="E3956" s="4" t="s">
        <v>20</v>
      </c>
      <c r="F3956" s="4" t="s">
        <v>17</v>
      </c>
      <c r="G3956" s="6">
        <v>88</v>
      </c>
      <c r="H3956" s="7">
        <v>160.68</v>
      </c>
      <c r="I3956" s="8">
        <v>0.04</v>
      </c>
      <c r="J3956" s="7">
        <v>12006.13</v>
      </c>
      <c r="K3956" s="7">
        <v>92.48</v>
      </c>
      <c r="L3956" s="7">
        <v>8138.24</v>
      </c>
      <c r="M3956" s="7">
        <v>140.6</v>
      </c>
    </row>
    <row r="3957" spans="2:13" x14ac:dyDescent="0.3">
      <c r="B3957" s="5">
        <v>45689</v>
      </c>
      <c r="C3957" s="4" t="s">
        <v>43</v>
      </c>
      <c r="D3957" s="4" t="s">
        <v>42</v>
      </c>
      <c r="E3957" s="4" t="s">
        <v>20</v>
      </c>
      <c r="F3957" s="4" t="s">
        <v>18</v>
      </c>
      <c r="G3957" s="6">
        <v>33</v>
      </c>
      <c r="H3957" s="7">
        <v>160.68</v>
      </c>
      <c r="I3957" s="8">
        <v>0.02</v>
      </c>
      <c r="J3957" s="7">
        <v>4600.58</v>
      </c>
      <c r="K3957" s="7">
        <v>92.39</v>
      </c>
      <c r="L3957" s="7">
        <v>3048.87</v>
      </c>
      <c r="M3957" s="7">
        <v>112.61</v>
      </c>
    </row>
    <row r="3958" spans="2:13" x14ac:dyDescent="0.3">
      <c r="B3958" s="5">
        <v>45689</v>
      </c>
      <c r="C3958" s="4" t="s">
        <v>43</v>
      </c>
      <c r="D3958" s="4" t="s">
        <v>42</v>
      </c>
      <c r="E3958" s="4" t="s">
        <v>20</v>
      </c>
      <c r="F3958" s="4" t="s">
        <v>19</v>
      </c>
      <c r="G3958" s="6">
        <v>33</v>
      </c>
      <c r="H3958" s="7">
        <v>160.68</v>
      </c>
      <c r="I3958" s="8">
        <v>0.02</v>
      </c>
      <c r="J3958" s="7">
        <v>4572.62</v>
      </c>
      <c r="K3958" s="7">
        <v>92.58</v>
      </c>
      <c r="L3958" s="7">
        <v>3055.14</v>
      </c>
      <c r="M3958" s="7">
        <v>131.93</v>
      </c>
    </row>
    <row r="3959" spans="2:13" x14ac:dyDescent="0.3">
      <c r="B3959" s="5">
        <v>45689</v>
      </c>
      <c r="C3959" s="4" t="s">
        <v>43</v>
      </c>
      <c r="D3959" s="4" t="s">
        <v>42</v>
      </c>
      <c r="E3959" s="4" t="s">
        <v>21</v>
      </c>
      <c r="F3959" s="4" t="s">
        <v>17</v>
      </c>
      <c r="G3959" s="6">
        <v>53</v>
      </c>
      <c r="H3959" s="7">
        <v>160.68</v>
      </c>
      <c r="I3959" s="8">
        <v>0.01</v>
      </c>
      <c r="J3959" s="7">
        <v>8017.59</v>
      </c>
      <c r="K3959" s="7">
        <v>92.58</v>
      </c>
      <c r="L3959" s="7">
        <v>4906.74</v>
      </c>
      <c r="M3959" s="7">
        <v>88.74</v>
      </c>
    </row>
    <row r="3960" spans="2:13" x14ac:dyDescent="0.3">
      <c r="B3960" s="5">
        <v>45689</v>
      </c>
      <c r="C3960" s="4" t="s">
        <v>43</v>
      </c>
      <c r="D3960" s="4" t="s">
        <v>42</v>
      </c>
      <c r="E3960" s="4" t="s">
        <v>21</v>
      </c>
      <c r="F3960" s="4" t="s">
        <v>18</v>
      </c>
      <c r="G3960" s="6">
        <v>19</v>
      </c>
      <c r="H3960" s="7">
        <v>160.68</v>
      </c>
      <c r="I3960" s="8">
        <v>0.01</v>
      </c>
      <c r="J3960" s="7">
        <v>2859.67</v>
      </c>
      <c r="K3960" s="7">
        <v>92.67</v>
      </c>
      <c r="L3960" s="7">
        <v>1760.73</v>
      </c>
      <c r="M3960" s="7">
        <v>66.42</v>
      </c>
    </row>
    <row r="3961" spans="2:13" x14ac:dyDescent="0.3">
      <c r="B3961" s="5">
        <v>45689</v>
      </c>
      <c r="C3961" s="4" t="s">
        <v>43</v>
      </c>
      <c r="D3961" s="4" t="s">
        <v>42</v>
      </c>
      <c r="E3961" s="4" t="s">
        <v>21</v>
      </c>
      <c r="F3961" s="4" t="s">
        <v>19</v>
      </c>
      <c r="G3961" s="6">
        <v>20</v>
      </c>
      <c r="H3961" s="7">
        <v>160.68</v>
      </c>
      <c r="I3961" s="8">
        <v>0.01</v>
      </c>
      <c r="J3961" s="7">
        <v>2995.1</v>
      </c>
      <c r="K3961" s="7">
        <v>92.11</v>
      </c>
      <c r="L3961" s="7">
        <v>1842.2</v>
      </c>
      <c r="M3961" s="7">
        <v>77.25</v>
      </c>
    </row>
    <row r="3962" spans="2:13" x14ac:dyDescent="0.3">
      <c r="B3962" s="5">
        <v>45689</v>
      </c>
      <c r="C3962" s="4" t="s">
        <v>43</v>
      </c>
      <c r="D3962" s="4" t="s">
        <v>42</v>
      </c>
      <c r="E3962" s="4" t="s">
        <v>22</v>
      </c>
      <c r="F3962" s="4" t="s">
        <v>17</v>
      </c>
      <c r="G3962" s="6">
        <v>24</v>
      </c>
      <c r="H3962" s="7">
        <v>160.68</v>
      </c>
      <c r="I3962" s="8">
        <v>0</v>
      </c>
      <c r="J3962" s="7">
        <v>4297.51</v>
      </c>
      <c r="K3962" s="7">
        <v>92.11</v>
      </c>
      <c r="L3962" s="7">
        <v>2210.64</v>
      </c>
      <c r="M3962" s="7">
        <v>238.3</v>
      </c>
    </row>
    <row r="3963" spans="2:13" x14ac:dyDescent="0.3">
      <c r="B3963" s="5">
        <v>45689</v>
      </c>
      <c r="C3963" s="4" t="s">
        <v>43</v>
      </c>
      <c r="D3963" s="4" t="s">
        <v>42</v>
      </c>
      <c r="E3963" s="4" t="s">
        <v>22</v>
      </c>
      <c r="F3963" s="4" t="s">
        <v>18</v>
      </c>
      <c r="G3963" s="6">
        <v>9</v>
      </c>
      <c r="H3963" s="7">
        <v>160.68</v>
      </c>
      <c r="I3963" s="8">
        <v>0.01</v>
      </c>
      <c r="J3963" s="7">
        <v>1601.77</v>
      </c>
      <c r="K3963" s="7">
        <v>92.67</v>
      </c>
      <c r="L3963" s="7">
        <v>834.03</v>
      </c>
      <c r="M3963" s="7">
        <v>108.57</v>
      </c>
    </row>
    <row r="3964" spans="2:13" x14ac:dyDescent="0.3">
      <c r="B3964" s="5">
        <v>45689</v>
      </c>
      <c r="C3964" s="4" t="s">
        <v>43</v>
      </c>
      <c r="D3964" s="4" t="s">
        <v>42</v>
      </c>
      <c r="E3964" s="4" t="s">
        <v>22</v>
      </c>
      <c r="F3964" s="4" t="s">
        <v>19</v>
      </c>
      <c r="G3964" s="6">
        <v>8</v>
      </c>
      <c r="H3964" s="7">
        <v>160.68</v>
      </c>
      <c r="I3964" s="8">
        <v>0</v>
      </c>
      <c r="J3964" s="7">
        <v>1444.01</v>
      </c>
      <c r="K3964" s="7">
        <v>92.11</v>
      </c>
      <c r="L3964" s="7">
        <v>736.88</v>
      </c>
      <c r="M3964" s="7">
        <v>101.02</v>
      </c>
    </row>
    <row r="3965" spans="2:13" x14ac:dyDescent="0.3">
      <c r="B3965" s="5">
        <v>45689</v>
      </c>
      <c r="C3965" s="4" t="s">
        <v>44</v>
      </c>
      <c r="D3965" s="4" t="s">
        <v>42</v>
      </c>
      <c r="E3965" s="4" t="s">
        <v>16</v>
      </c>
      <c r="F3965" s="4" t="s">
        <v>17</v>
      </c>
      <c r="G3965" s="6">
        <v>67</v>
      </c>
      <c r="H3965" s="7">
        <v>210.12</v>
      </c>
      <c r="I3965" s="8">
        <v>0.01</v>
      </c>
      <c r="J3965" s="7">
        <v>13951.03</v>
      </c>
      <c r="K3965" s="7">
        <v>123.85</v>
      </c>
      <c r="L3965" s="7">
        <v>8297.9500000000007</v>
      </c>
      <c r="M3965" s="7">
        <v>108.69</v>
      </c>
    </row>
    <row r="3966" spans="2:13" x14ac:dyDescent="0.3">
      <c r="B3966" s="5">
        <v>45689</v>
      </c>
      <c r="C3966" s="4" t="s">
        <v>44</v>
      </c>
      <c r="D3966" s="4" t="s">
        <v>42</v>
      </c>
      <c r="E3966" s="4" t="s">
        <v>16</v>
      </c>
      <c r="F3966" s="4" t="s">
        <v>18</v>
      </c>
      <c r="G3966" s="6">
        <v>25</v>
      </c>
      <c r="H3966" s="7">
        <v>210.12</v>
      </c>
      <c r="I3966" s="8">
        <v>0.01</v>
      </c>
      <c r="J3966" s="7">
        <v>5169.16</v>
      </c>
      <c r="K3966" s="7">
        <v>123.97</v>
      </c>
      <c r="L3966" s="7">
        <v>3099.25</v>
      </c>
      <c r="M3966" s="7">
        <v>87.83</v>
      </c>
    </row>
    <row r="3967" spans="2:13" x14ac:dyDescent="0.3">
      <c r="B3967" s="5">
        <v>45689</v>
      </c>
      <c r="C3967" s="4" t="s">
        <v>44</v>
      </c>
      <c r="D3967" s="4" t="s">
        <v>42</v>
      </c>
      <c r="E3967" s="4" t="s">
        <v>16</v>
      </c>
      <c r="F3967" s="4" t="s">
        <v>19</v>
      </c>
      <c r="G3967" s="6">
        <v>24</v>
      </c>
      <c r="H3967" s="7">
        <v>210.12</v>
      </c>
      <c r="I3967" s="8">
        <v>0</v>
      </c>
      <c r="J3967" s="7">
        <v>5052.97</v>
      </c>
      <c r="K3967" s="7">
        <v>123.97</v>
      </c>
      <c r="L3967" s="7">
        <v>2975.28</v>
      </c>
      <c r="M3967" s="7">
        <v>97.1</v>
      </c>
    </row>
    <row r="3968" spans="2:13" x14ac:dyDescent="0.3">
      <c r="B3968" s="5">
        <v>45689</v>
      </c>
      <c r="C3968" s="4" t="s">
        <v>44</v>
      </c>
      <c r="D3968" s="4" t="s">
        <v>42</v>
      </c>
      <c r="E3968" s="4" t="s">
        <v>20</v>
      </c>
      <c r="F3968" s="4" t="s">
        <v>17</v>
      </c>
      <c r="G3968" s="6">
        <v>44</v>
      </c>
      <c r="H3968" s="7">
        <v>210.12</v>
      </c>
      <c r="I3968" s="8">
        <v>0.03</v>
      </c>
      <c r="J3968" s="7">
        <v>7851.87</v>
      </c>
      <c r="K3968" s="7">
        <v>123.85</v>
      </c>
      <c r="L3968" s="7">
        <v>5449.4</v>
      </c>
      <c r="M3968" s="7">
        <v>69.94</v>
      </c>
    </row>
    <row r="3969" spans="2:13" x14ac:dyDescent="0.3">
      <c r="B3969" s="5">
        <v>45689</v>
      </c>
      <c r="C3969" s="4" t="s">
        <v>44</v>
      </c>
      <c r="D3969" s="4" t="s">
        <v>42</v>
      </c>
      <c r="E3969" s="4" t="s">
        <v>20</v>
      </c>
      <c r="F3969" s="4" t="s">
        <v>18</v>
      </c>
      <c r="G3969" s="6">
        <v>17</v>
      </c>
      <c r="H3969" s="7">
        <v>210.12</v>
      </c>
      <c r="I3969" s="8">
        <v>0.01</v>
      </c>
      <c r="J3969" s="7">
        <v>3105.78</v>
      </c>
      <c r="K3969" s="7">
        <v>124.22</v>
      </c>
      <c r="L3969" s="7">
        <v>2111.7399999999998</v>
      </c>
      <c r="M3969" s="7">
        <v>58.9</v>
      </c>
    </row>
    <row r="3970" spans="2:13" x14ac:dyDescent="0.3">
      <c r="B3970" s="5">
        <v>45689</v>
      </c>
      <c r="C3970" s="4" t="s">
        <v>44</v>
      </c>
      <c r="D3970" s="4" t="s">
        <v>42</v>
      </c>
      <c r="E3970" s="4" t="s">
        <v>20</v>
      </c>
      <c r="F3970" s="4" t="s">
        <v>19</v>
      </c>
      <c r="G3970" s="6">
        <v>17</v>
      </c>
      <c r="H3970" s="7">
        <v>210.12</v>
      </c>
      <c r="I3970" s="8">
        <v>0.03</v>
      </c>
      <c r="J3970" s="7">
        <v>3049.35</v>
      </c>
      <c r="K3970" s="7">
        <v>124.34</v>
      </c>
      <c r="L3970" s="7">
        <v>2113.7800000000002</v>
      </c>
      <c r="M3970" s="7">
        <v>68.510000000000005</v>
      </c>
    </row>
    <row r="3971" spans="2:13" x14ac:dyDescent="0.3">
      <c r="B3971" s="5">
        <v>45689</v>
      </c>
      <c r="C3971" s="4" t="s">
        <v>44</v>
      </c>
      <c r="D3971" s="4" t="s">
        <v>42</v>
      </c>
      <c r="E3971" s="4" t="s">
        <v>21</v>
      </c>
      <c r="F3971" s="4" t="s">
        <v>17</v>
      </c>
      <c r="G3971" s="6">
        <v>26</v>
      </c>
      <c r="H3971" s="7">
        <v>210.12</v>
      </c>
      <c r="I3971" s="8">
        <v>0</v>
      </c>
      <c r="J3971" s="7">
        <v>5158.87</v>
      </c>
      <c r="K3971" s="7">
        <v>123.85</v>
      </c>
      <c r="L3971" s="7">
        <v>3220.1</v>
      </c>
      <c r="M3971" s="7">
        <v>41.84</v>
      </c>
    </row>
    <row r="3972" spans="2:13" x14ac:dyDescent="0.3">
      <c r="B3972" s="5">
        <v>45689</v>
      </c>
      <c r="C3972" s="4" t="s">
        <v>44</v>
      </c>
      <c r="D3972" s="4" t="s">
        <v>42</v>
      </c>
      <c r="E3972" s="4" t="s">
        <v>21</v>
      </c>
      <c r="F3972" s="4" t="s">
        <v>18</v>
      </c>
      <c r="G3972" s="6">
        <v>9</v>
      </c>
      <c r="H3972" s="7">
        <v>210.12</v>
      </c>
      <c r="I3972" s="8">
        <v>0.01</v>
      </c>
      <c r="J3972" s="7">
        <v>1774.99</v>
      </c>
      <c r="K3972" s="7">
        <v>124.34</v>
      </c>
      <c r="L3972" s="7">
        <v>1119.06</v>
      </c>
      <c r="M3972" s="7">
        <v>30.46</v>
      </c>
    </row>
    <row r="3973" spans="2:13" x14ac:dyDescent="0.3">
      <c r="B3973" s="5">
        <v>45689</v>
      </c>
      <c r="C3973" s="4" t="s">
        <v>44</v>
      </c>
      <c r="D3973" s="4" t="s">
        <v>42</v>
      </c>
      <c r="E3973" s="4" t="s">
        <v>21</v>
      </c>
      <c r="F3973" s="4" t="s">
        <v>19</v>
      </c>
      <c r="G3973" s="6">
        <v>10</v>
      </c>
      <c r="H3973" s="7">
        <v>210.12</v>
      </c>
      <c r="I3973" s="8">
        <v>0</v>
      </c>
      <c r="J3973" s="7">
        <v>1986.17</v>
      </c>
      <c r="K3973" s="7">
        <v>124.34</v>
      </c>
      <c r="L3973" s="7">
        <v>1243.4000000000001</v>
      </c>
      <c r="M3973" s="7">
        <v>40.69</v>
      </c>
    </row>
    <row r="3974" spans="2:13" x14ac:dyDescent="0.3">
      <c r="B3974" s="5">
        <v>45689</v>
      </c>
      <c r="C3974" s="4" t="s">
        <v>44</v>
      </c>
      <c r="D3974" s="4" t="s">
        <v>42</v>
      </c>
      <c r="E3974" s="4" t="s">
        <v>22</v>
      </c>
      <c r="F3974" s="4" t="s">
        <v>17</v>
      </c>
      <c r="G3974" s="6">
        <v>13</v>
      </c>
      <c r="H3974" s="7">
        <v>210.12</v>
      </c>
      <c r="I3974" s="8">
        <v>0.01</v>
      </c>
      <c r="J3974" s="7">
        <v>3019.48</v>
      </c>
      <c r="K3974" s="7">
        <v>124.34</v>
      </c>
      <c r="L3974" s="7">
        <v>1616.42</v>
      </c>
      <c r="M3974" s="7">
        <v>135.01</v>
      </c>
    </row>
    <row r="3975" spans="2:13" x14ac:dyDescent="0.3">
      <c r="B3975" s="5">
        <v>45689</v>
      </c>
      <c r="C3975" s="4" t="s">
        <v>44</v>
      </c>
      <c r="D3975" s="4" t="s">
        <v>42</v>
      </c>
      <c r="E3975" s="4" t="s">
        <v>22</v>
      </c>
      <c r="F3975" s="4" t="s">
        <v>18</v>
      </c>
      <c r="G3975" s="6">
        <v>4</v>
      </c>
      <c r="H3975" s="7">
        <v>210.12</v>
      </c>
      <c r="I3975" s="8">
        <v>0.01</v>
      </c>
      <c r="J3975" s="7">
        <v>930.93</v>
      </c>
      <c r="K3975" s="7">
        <v>124.34</v>
      </c>
      <c r="L3975" s="7">
        <v>497.36</v>
      </c>
      <c r="M3975" s="7">
        <v>47.35</v>
      </c>
    </row>
    <row r="3976" spans="2:13" x14ac:dyDescent="0.3">
      <c r="B3976" s="5">
        <v>45689</v>
      </c>
      <c r="C3976" s="4" t="s">
        <v>44</v>
      </c>
      <c r="D3976" s="4" t="s">
        <v>42</v>
      </c>
      <c r="E3976" s="4" t="s">
        <v>22</v>
      </c>
      <c r="F3976" s="4" t="s">
        <v>19</v>
      </c>
      <c r="G3976" s="6">
        <v>4</v>
      </c>
      <c r="H3976" s="7">
        <v>210.12</v>
      </c>
      <c r="I3976" s="8">
        <v>0</v>
      </c>
      <c r="J3976" s="7">
        <v>940.4</v>
      </c>
      <c r="K3976" s="7">
        <v>124.22</v>
      </c>
      <c r="L3976" s="7">
        <v>496.88</v>
      </c>
      <c r="M3976" s="7">
        <v>50.26</v>
      </c>
    </row>
    <row r="3977" spans="2:13" x14ac:dyDescent="0.3">
      <c r="B3977" s="5">
        <v>45689</v>
      </c>
      <c r="C3977" s="4" t="s">
        <v>45</v>
      </c>
      <c r="D3977" s="4" t="s">
        <v>42</v>
      </c>
      <c r="E3977" s="4" t="s">
        <v>16</v>
      </c>
      <c r="F3977" s="4" t="s">
        <v>17</v>
      </c>
      <c r="G3977" s="6">
        <v>118</v>
      </c>
      <c r="H3977" s="7">
        <v>98.88</v>
      </c>
      <c r="I3977" s="8">
        <v>0</v>
      </c>
      <c r="J3977" s="7">
        <v>11656.15</v>
      </c>
      <c r="K3977" s="7">
        <v>56.36</v>
      </c>
      <c r="L3977" s="7">
        <v>6650.48</v>
      </c>
      <c r="M3977" s="7">
        <v>188.72</v>
      </c>
    </row>
    <row r="3978" spans="2:13" x14ac:dyDescent="0.3">
      <c r="B3978" s="5">
        <v>45689</v>
      </c>
      <c r="C3978" s="4" t="s">
        <v>45</v>
      </c>
      <c r="D3978" s="4" t="s">
        <v>42</v>
      </c>
      <c r="E3978" s="4" t="s">
        <v>16</v>
      </c>
      <c r="F3978" s="4" t="s">
        <v>18</v>
      </c>
      <c r="G3978" s="6">
        <v>43</v>
      </c>
      <c r="H3978" s="7">
        <v>98.88</v>
      </c>
      <c r="I3978" s="8">
        <v>0.01</v>
      </c>
      <c r="J3978" s="7">
        <v>4200.8999999999996</v>
      </c>
      <c r="K3978" s="7">
        <v>56.53</v>
      </c>
      <c r="L3978" s="7">
        <v>2430.79</v>
      </c>
      <c r="M3978" s="7">
        <v>146.44</v>
      </c>
    </row>
    <row r="3979" spans="2:13" x14ac:dyDescent="0.3">
      <c r="B3979" s="5">
        <v>45689</v>
      </c>
      <c r="C3979" s="4" t="s">
        <v>45</v>
      </c>
      <c r="D3979" s="4" t="s">
        <v>42</v>
      </c>
      <c r="E3979" s="4" t="s">
        <v>16</v>
      </c>
      <c r="F3979" s="4" t="s">
        <v>19</v>
      </c>
      <c r="G3979" s="6">
        <v>40</v>
      </c>
      <c r="H3979" s="7">
        <v>98.88</v>
      </c>
      <c r="I3979" s="8">
        <v>0.01</v>
      </c>
      <c r="J3979" s="7">
        <v>3927.48</v>
      </c>
      <c r="K3979" s="7">
        <v>56.53</v>
      </c>
      <c r="L3979" s="7">
        <v>2261.1999999999998</v>
      </c>
      <c r="M3979" s="7">
        <v>161.35</v>
      </c>
    </row>
    <row r="3980" spans="2:13" x14ac:dyDescent="0.3">
      <c r="B3980" s="5">
        <v>45689</v>
      </c>
      <c r="C3980" s="4" t="s">
        <v>45</v>
      </c>
      <c r="D3980" s="4" t="s">
        <v>42</v>
      </c>
      <c r="E3980" s="4" t="s">
        <v>20</v>
      </c>
      <c r="F3980" s="4" t="s">
        <v>17</v>
      </c>
      <c r="G3980" s="6">
        <v>79</v>
      </c>
      <c r="H3980" s="7">
        <v>98.88</v>
      </c>
      <c r="I3980" s="8">
        <v>0.04</v>
      </c>
      <c r="J3980" s="7">
        <v>6633.54</v>
      </c>
      <c r="K3980" s="7">
        <v>56.19</v>
      </c>
      <c r="L3980" s="7">
        <v>4439.01</v>
      </c>
      <c r="M3980" s="7">
        <v>132.41</v>
      </c>
    </row>
    <row r="3981" spans="2:13" x14ac:dyDescent="0.3">
      <c r="B3981" s="5">
        <v>45689</v>
      </c>
      <c r="C3981" s="4" t="s">
        <v>45</v>
      </c>
      <c r="D3981" s="4" t="s">
        <v>42</v>
      </c>
      <c r="E3981" s="4" t="s">
        <v>20</v>
      </c>
      <c r="F3981" s="4" t="s">
        <v>18</v>
      </c>
      <c r="G3981" s="6">
        <v>28</v>
      </c>
      <c r="H3981" s="7">
        <v>98.88</v>
      </c>
      <c r="I3981" s="8">
        <v>0.01</v>
      </c>
      <c r="J3981" s="7">
        <v>2416.9499999999998</v>
      </c>
      <c r="K3981" s="7">
        <v>56.47</v>
      </c>
      <c r="L3981" s="7">
        <v>1581.16</v>
      </c>
      <c r="M3981" s="7">
        <v>97.3</v>
      </c>
    </row>
    <row r="3982" spans="2:13" x14ac:dyDescent="0.3">
      <c r="B3982" s="5">
        <v>45689</v>
      </c>
      <c r="C3982" s="4" t="s">
        <v>45</v>
      </c>
      <c r="D3982" s="4" t="s">
        <v>42</v>
      </c>
      <c r="E3982" s="4" t="s">
        <v>20</v>
      </c>
      <c r="F3982" s="4" t="s">
        <v>19</v>
      </c>
      <c r="G3982" s="6">
        <v>29</v>
      </c>
      <c r="H3982" s="7">
        <v>98.88</v>
      </c>
      <c r="I3982" s="8">
        <v>0.03</v>
      </c>
      <c r="J3982" s="7">
        <v>2447.79</v>
      </c>
      <c r="K3982" s="7">
        <v>56.19</v>
      </c>
      <c r="L3982" s="7">
        <v>1629.51</v>
      </c>
      <c r="M3982" s="7">
        <v>114.67</v>
      </c>
    </row>
    <row r="3983" spans="2:13" x14ac:dyDescent="0.3">
      <c r="B3983" s="5">
        <v>45689</v>
      </c>
      <c r="C3983" s="4" t="s">
        <v>45</v>
      </c>
      <c r="D3983" s="4" t="s">
        <v>42</v>
      </c>
      <c r="E3983" s="4" t="s">
        <v>21</v>
      </c>
      <c r="F3983" s="4" t="s">
        <v>17</v>
      </c>
      <c r="G3983" s="6">
        <v>46</v>
      </c>
      <c r="H3983" s="7">
        <v>98.88</v>
      </c>
      <c r="I3983" s="8">
        <v>0.01</v>
      </c>
      <c r="J3983" s="7">
        <v>4269.2</v>
      </c>
      <c r="K3983" s="7">
        <v>56.19</v>
      </c>
      <c r="L3983" s="7">
        <v>2584.7399999999998</v>
      </c>
      <c r="M3983" s="7">
        <v>77.319999999999993</v>
      </c>
    </row>
    <row r="3984" spans="2:13" x14ac:dyDescent="0.3">
      <c r="B3984" s="5">
        <v>45689</v>
      </c>
      <c r="C3984" s="4" t="s">
        <v>45</v>
      </c>
      <c r="D3984" s="4" t="s">
        <v>42</v>
      </c>
      <c r="E3984" s="4" t="s">
        <v>21</v>
      </c>
      <c r="F3984" s="4" t="s">
        <v>18</v>
      </c>
      <c r="G3984" s="6">
        <v>18</v>
      </c>
      <c r="H3984" s="7">
        <v>98.88</v>
      </c>
      <c r="I3984" s="8">
        <v>0.01</v>
      </c>
      <c r="J3984" s="7">
        <v>1672.27</v>
      </c>
      <c r="K3984" s="7">
        <v>56.31</v>
      </c>
      <c r="L3984" s="7">
        <v>1013.58</v>
      </c>
      <c r="M3984" s="7">
        <v>61.3</v>
      </c>
    </row>
    <row r="3985" spans="2:13" x14ac:dyDescent="0.3">
      <c r="B3985" s="5">
        <v>45689</v>
      </c>
      <c r="C3985" s="4" t="s">
        <v>45</v>
      </c>
      <c r="D3985" s="4" t="s">
        <v>42</v>
      </c>
      <c r="E3985" s="4" t="s">
        <v>21</v>
      </c>
      <c r="F3985" s="4" t="s">
        <v>19</v>
      </c>
      <c r="G3985" s="6">
        <v>18</v>
      </c>
      <c r="H3985" s="7">
        <v>98.88</v>
      </c>
      <c r="I3985" s="8">
        <v>0.01</v>
      </c>
      <c r="J3985" s="7">
        <v>1682.37</v>
      </c>
      <c r="K3985" s="7">
        <v>56.53</v>
      </c>
      <c r="L3985" s="7">
        <v>1017.54</v>
      </c>
      <c r="M3985" s="7">
        <v>73.39</v>
      </c>
    </row>
    <row r="3986" spans="2:13" x14ac:dyDescent="0.3">
      <c r="B3986" s="5">
        <v>45689</v>
      </c>
      <c r="C3986" s="4" t="s">
        <v>45</v>
      </c>
      <c r="D3986" s="4" t="s">
        <v>42</v>
      </c>
      <c r="E3986" s="4" t="s">
        <v>22</v>
      </c>
      <c r="F3986" s="4" t="s">
        <v>17</v>
      </c>
      <c r="G3986" s="6">
        <v>21</v>
      </c>
      <c r="H3986" s="7">
        <v>98.88</v>
      </c>
      <c r="I3986" s="8">
        <v>0</v>
      </c>
      <c r="J3986" s="7">
        <v>2334.96</v>
      </c>
      <c r="K3986" s="7">
        <v>56.36</v>
      </c>
      <c r="L3986" s="7">
        <v>1183.56</v>
      </c>
      <c r="M3986" s="7">
        <v>208.52</v>
      </c>
    </row>
    <row r="3987" spans="2:13" x14ac:dyDescent="0.3">
      <c r="B3987" s="5">
        <v>45689</v>
      </c>
      <c r="C3987" s="4" t="s">
        <v>45</v>
      </c>
      <c r="D3987" s="4" t="s">
        <v>42</v>
      </c>
      <c r="E3987" s="4" t="s">
        <v>22</v>
      </c>
      <c r="F3987" s="4" t="s">
        <v>18</v>
      </c>
      <c r="G3987" s="6">
        <v>7</v>
      </c>
      <c r="H3987" s="7">
        <v>98.88</v>
      </c>
      <c r="I3987" s="8">
        <v>0</v>
      </c>
      <c r="J3987" s="7">
        <v>774.43</v>
      </c>
      <c r="K3987" s="7">
        <v>56.25</v>
      </c>
      <c r="L3987" s="7">
        <v>393.75</v>
      </c>
      <c r="M3987" s="7">
        <v>82.35</v>
      </c>
    </row>
    <row r="3988" spans="2:13" x14ac:dyDescent="0.3">
      <c r="B3988" s="5">
        <v>45689</v>
      </c>
      <c r="C3988" s="4" t="s">
        <v>45</v>
      </c>
      <c r="D3988" s="4" t="s">
        <v>42</v>
      </c>
      <c r="E3988" s="4" t="s">
        <v>22</v>
      </c>
      <c r="F3988" s="4" t="s">
        <v>19</v>
      </c>
      <c r="G3988" s="6">
        <v>8</v>
      </c>
      <c r="H3988" s="7">
        <v>98.88</v>
      </c>
      <c r="I3988" s="8">
        <v>0.01</v>
      </c>
      <c r="J3988" s="7">
        <v>873.57</v>
      </c>
      <c r="K3988" s="7">
        <v>56.42</v>
      </c>
      <c r="L3988" s="7">
        <v>451.36</v>
      </c>
      <c r="M3988" s="7">
        <v>97.33</v>
      </c>
    </row>
    <row r="3989" spans="2:13" x14ac:dyDescent="0.3">
      <c r="B3989" s="5">
        <v>45689</v>
      </c>
      <c r="C3989" s="4" t="s">
        <v>46</v>
      </c>
      <c r="D3989" s="4" t="s">
        <v>47</v>
      </c>
      <c r="E3989" s="4" t="s">
        <v>16</v>
      </c>
      <c r="F3989" s="4" t="s">
        <v>17</v>
      </c>
      <c r="G3989" s="6">
        <v>189</v>
      </c>
      <c r="H3989" s="7">
        <v>146.26</v>
      </c>
      <c r="I3989" s="8">
        <v>0.01</v>
      </c>
      <c r="J3989" s="7">
        <v>27366.400000000001</v>
      </c>
      <c r="K3989" s="7">
        <v>90.41</v>
      </c>
      <c r="L3989" s="7">
        <v>17087.490000000002</v>
      </c>
      <c r="M3989" s="7">
        <v>315.54000000000002</v>
      </c>
    </row>
    <row r="3990" spans="2:13" x14ac:dyDescent="0.3">
      <c r="B3990" s="5">
        <v>45689</v>
      </c>
      <c r="C3990" s="4" t="s">
        <v>46</v>
      </c>
      <c r="D3990" s="4" t="s">
        <v>47</v>
      </c>
      <c r="E3990" s="4" t="s">
        <v>16</v>
      </c>
      <c r="F3990" s="4" t="s">
        <v>18</v>
      </c>
      <c r="G3990" s="6">
        <v>71</v>
      </c>
      <c r="H3990" s="7">
        <v>146.26</v>
      </c>
      <c r="I3990" s="8">
        <v>0</v>
      </c>
      <c r="J3990" s="7">
        <v>10363.69</v>
      </c>
      <c r="K3990" s="7">
        <v>90.5</v>
      </c>
      <c r="L3990" s="7">
        <v>6425.5</v>
      </c>
      <c r="M3990" s="7">
        <v>252.38</v>
      </c>
    </row>
    <row r="3991" spans="2:13" x14ac:dyDescent="0.3">
      <c r="B3991" s="5">
        <v>45689</v>
      </c>
      <c r="C3991" s="4" t="s">
        <v>46</v>
      </c>
      <c r="D3991" s="4" t="s">
        <v>47</v>
      </c>
      <c r="E3991" s="4" t="s">
        <v>16</v>
      </c>
      <c r="F3991" s="4" t="s">
        <v>19</v>
      </c>
      <c r="G3991" s="6">
        <v>69</v>
      </c>
      <c r="H3991" s="7">
        <v>146.26</v>
      </c>
      <c r="I3991" s="8">
        <v>0</v>
      </c>
      <c r="J3991" s="7">
        <v>10061.68</v>
      </c>
      <c r="K3991" s="7">
        <v>90.77</v>
      </c>
      <c r="L3991" s="7">
        <v>6263.13</v>
      </c>
      <c r="M3991" s="7">
        <v>278.05</v>
      </c>
    </row>
    <row r="3992" spans="2:13" x14ac:dyDescent="0.3">
      <c r="B3992" s="5">
        <v>45689</v>
      </c>
      <c r="C3992" s="4" t="s">
        <v>46</v>
      </c>
      <c r="D3992" s="4" t="s">
        <v>47</v>
      </c>
      <c r="E3992" s="4" t="s">
        <v>20</v>
      </c>
      <c r="F3992" s="4" t="s">
        <v>17</v>
      </c>
      <c r="G3992" s="6">
        <v>135</v>
      </c>
      <c r="H3992" s="7">
        <v>146.26</v>
      </c>
      <c r="I3992" s="8">
        <v>0</v>
      </c>
      <c r="J3992" s="7">
        <v>17427.75</v>
      </c>
      <c r="K3992" s="7">
        <v>90.59</v>
      </c>
      <c r="L3992" s="7">
        <v>12229.65</v>
      </c>
      <c r="M3992" s="7">
        <v>221.64</v>
      </c>
    </row>
    <row r="3993" spans="2:13" x14ac:dyDescent="0.3">
      <c r="B3993" s="5">
        <v>45689</v>
      </c>
      <c r="C3993" s="4" t="s">
        <v>46</v>
      </c>
      <c r="D3993" s="4" t="s">
        <v>47</v>
      </c>
      <c r="E3993" s="4" t="s">
        <v>20</v>
      </c>
      <c r="F3993" s="4" t="s">
        <v>18</v>
      </c>
      <c r="G3993" s="6">
        <v>49</v>
      </c>
      <c r="H3993" s="7">
        <v>146.26</v>
      </c>
      <c r="I3993" s="8">
        <v>0.02</v>
      </c>
      <c r="J3993" s="7">
        <v>6187.12</v>
      </c>
      <c r="K3993" s="7">
        <v>90.77</v>
      </c>
      <c r="L3993" s="7">
        <v>4447.7299999999996</v>
      </c>
      <c r="M3993" s="7">
        <v>169.76</v>
      </c>
    </row>
    <row r="3994" spans="2:13" x14ac:dyDescent="0.3">
      <c r="B3994" s="5">
        <v>45689</v>
      </c>
      <c r="C3994" s="4" t="s">
        <v>46</v>
      </c>
      <c r="D3994" s="4" t="s">
        <v>47</v>
      </c>
      <c r="E3994" s="4" t="s">
        <v>20</v>
      </c>
      <c r="F3994" s="4" t="s">
        <v>19</v>
      </c>
      <c r="G3994" s="6">
        <v>49</v>
      </c>
      <c r="H3994" s="7">
        <v>146.26</v>
      </c>
      <c r="I3994" s="8">
        <v>0.02</v>
      </c>
      <c r="J3994" s="7">
        <v>6168.34</v>
      </c>
      <c r="K3994" s="7">
        <v>90.86</v>
      </c>
      <c r="L3994" s="7">
        <v>4452.1400000000003</v>
      </c>
      <c r="M3994" s="7">
        <v>199.02</v>
      </c>
    </row>
    <row r="3995" spans="2:13" x14ac:dyDescent="0.3">
      <c r="B3995" s="5">
        <v>45689</v>
      </c>
      <c r="C3995" s="4" t="s">
        <v>46</v>
      </c>
      <c r="D3995" s="4" t="s">
        <v>47</v>
      </c>
      <c r="E3995" s="4" t="s">
        <v>21</v>
      </c>
      <c r="F3995" s="4" t="s">
        <v>17</v>
      </c>
      <c r="G3995" s="6">
        <v>83</v>
      </c>
      <c r="H3995" s="7">
        <v>146.26</v>
      </c>
      <c r="I3995" s="8">
        <v>0.01</v>
      </c>
      <c r="J3995" s="7">
        <v>11451.99</v>
      </c>
      <c r="K3995" s="7">
        <v>90.77</v>
      </c>
      <c r="L3995" s="7">
        <v>7533.91</v>
      </c>
      <c r="M3995" s="7">
        <v>136</v>
      </c>
    </row>
    <row r="3996" spans="2:13" x14ac:dyDescent="0.3">
      <c r="B3996" s="5">
        <v>45689</v>
      </c>
      <c r="C3996" s="4" t="s">
        <v>46</v>
      </c>
      <c r="D3996" s="4" t="s">
        <v>47</v>
      </c>
      <c r="E3996" s="4" t="s">
        <v>21</v>
      </c>
      <c r="F3996" s="4" t="s">
        <v>18</v>
      </c>
      <c r="G3996" s="6">
        <v>30</v>
      </c>
      <c r="H3996" s="7">
        <v>146.26</v>
      </c>
      <c r="I3996" s="8">
        <v>0.01</v>
      </c>
      <c r="J3996" s="7">
        <v>4114.37</v>
      </c>
      <c r="K3996" s="7">
        <v>90.86</v>
      </c>
      <c r="L3996" s="7">
        <v>2725.8</v>
      </c>
      <c r="M3996" s="7">
        <v>104.14</v>
      </c>
    </row>
    <row r="3997" spans="2:13" x14ac:dyDescent="0.3">
      <c r="B3997" s="5">
        <v>45689</v>
      </c>
      <c r="C3997" s="4" t="s">
        <v>46</v>
      </c>
      <c r="D3997" s="4" t="s">
        <v>47</v>
      </c>
      <c r="E3997" s="4" t="s">
        <v>21</v>
      </c>
      <c r="F3997" s="4" t="s">
        <v>19</v>
      </c>
      <c r="G3997" s="6">
        <v>29</v>
      </c>
      <c r="H3997" s="7">
        <v>146.26</v>
      </c>
      <c r="I3997" s="8">
        <v>0.01</v>
      </c>
      <c r="J3997" s="7">
        <v>4005.18</v>
      </c>
      <c r="K3997" s="7">
        <v>90.5</v>
      </c>
      <c r="L3997" s="7">
        <v>2624.5</v>
      </c>
      <c r="M3997" s="7">
        <v>116.52</v>
      </c>
    </row>
    <row r="3998" spans="2:13" x14ac:dyDescent="0.3">
      <c r="B3998" s="5">
        <v>45689</v>
      </c>
      <c r="C3998" s="4" t="s">
        <v>46</v>
      </c>
      <c r="D3998" s="4" t="s">
        <v>47</v>
      </c>
      <c r="E3998" s="4" t="s">
        <v>22</v>
      </c>
      <c r="F3998" s="4" t="s">
        <v>17</v>
      </c>
      <c r="G3998" s="6">
        <v>37</v>
      </c>
      <c r="H3998" s="7">
        <v>146.26</v>
      </c>
      <c r="I3998" s="8">
        <v>0.01</v>
      </c>
      <c r="J3998" s="7">
        <v>6036.74</v>
      </c>
      <c r="K3998" s="7">
        <v>90.68</v>
      </c>
      <c r="L3998" s="7">
        <v>3355.16</v>
      </c>
      <c r="M3998" s="7">
        <v>373.76</v>
      </c>
    </row>
    <row r="3999" spans="2:13" x14ac:dyDescent="0.3">
      <c r="B3999" s="5">
        <v>45689</v>
      </c>
      <c r="C3999" s="4" t="s">
        <v>46</v>
      </c>
      <c r="D3999" s="4" t="s">
        <v>47</v>
      </c>
      <c r="E3999" s="4" t="s">
        <v>22</v>
      </c>
      <c r="F3999" s="4" t="s">
        <v>18</v>
      </c>
      <c r="G3999" s="6">
        <v>13</v>
      </c>
      <c r="H3999" s="7">
        <v>146.26</v>
      </c>
      <c r="I3999" s="8">
        <v>0</v>
      </c>
      <c r="J3999" s="7">
        <v>2127.42</v>
      </c>
      <c r="K3999" s="7">
        <v>90.77</v>
      </c>
      <c r="L3999" s="7">
        <v>1180.01</v>
      </c>
      <c r="M3999" s="7">
        <v>153.25</v>
      </c>
    </row>
    <row r="4000" spans="2:13" x14ac:dyDescent="0.3">
      <c r="B4000" s="5">
        <v>45689</v>
      </c>
      <c r="C4000" s="4" t="s">
        <v>46</v>
      </c>
      <c r="D4000" s="4" t="s">
        <v>47</v>
      </c>
      <c r="E4000" s="4" t="s">
        <v>22</v>
      </c>
      <c r="F4000" s="4" t="s">
        <v>19</v>
      </c>
      <c r="G4000" s="6">
        <v>12</v>
      </c>
      <c r="H4000" s="7">
        <v>146.26</v>
      </c>
      <c r="I4000" s="8">
        <v>0</v>
      </c>
      <c r="J4000" s="7">
        <v>1959.84</v>
      </c>
      <c r="K4000" s="7">
        <v>90.68</v>
      </c>
      <c r="L4000" s="7">
        <v>1088.1600000000001</v>
      </c>
      <c r="M4000" s="7">
        <v>145.54</v>
      </c>
    </row>
    <row r="4001" spans="2:13" x14ac:dyDescent="0.3">
      <c r="B4001" s="5">
        <v>45689</v>
      </c>
      <c r="C4001" s="4" t="s">
        <v>48</v>
      </c>
      <c r="D4001" s="4" t="s">
        <v>47</v>
      </c>
      <c r="E4001" s="4" t="s">
        <v>16</v>
      </c>
      <c r="F4001" s="4" t="s">
        <v>17</v>
      </c>
      <c r="G4001" s="6">
        <v>165</v>
      </c>
      <c r="H4001" s="7">
        <v>121.54</v>
      </c>
      <c r="I4001" s="8">
        <v>0.01</v>
      </c>
      <c r="J4001" s="7">
        <v>19832.66</v>
      </c>
      <c r="K4001" s="7">
        <v>74.75</v>
      </c>
      <c r="L4001" s="7">
        <v>12333.75</v>
      </c>
      <c r="M4001" s="7">
        <v>262.82</v>
      </c>
    </row>
    <row r="4002" spans="2:13" x14ac:dyDescent="0.3">
      <c r="B4002" s="5">
        <v>45689</v>
      </c>
      <c r="C4002" s="4" t="s">
        <v>48</v>
      </c>
      <c r="D4002" s="4" t="s">
        <v>47</v>
      </c>
      <c r="E4002" s="4" t="s">
        <v>16</v>
      </c>
      <c r="F4002" s="4" t="s">
        <v>18</v>
      </c>
      <c r="G4002" s="6">
        <v>62</v>
      </c>
      <c r="H4002" s="7">
        <v>121.54</v>
      </c>
      <c r="I4002" s="8">
        <v>0.01</v>
      </c>
      <c r="J4002" s="7">
        <v>7452.73</v>
      </c>
      <c r="K4002" s="7">
        <v>74.819999999999993</v>
      </c>
      <c r="L4002" s="7">
        <v>4638.84</v>
      </c>
      <c r="M4002" s="7">
        <v>212.01</v>
      </c>
    </row>
    <row r="4003" spans="2:13" x14ac:dyDescent="0.3">
      <c r="B4003" s="5">
        <v>45689</v>
      </c>
      <c r="C4003" s="4" t="s">
        <v>48</v>
      </c>
      <c r="D4003" s="4" t="s">
        <v>47</v>
      </c>
      <c r="E4003" s="4" t="s">
        <v>16</v>
      </c>
      <c r="F4003" s="4" t="s">
        <v>19</v>
      </c>
      <c r="G4003" s="6">
        <v>61</v>
      </c>
      <c r="H4003" s="7">
        <v>121.54</v>
      </c>
      <c r="I4003" s="8">
        <v>0.01</v>
      </c>
      <c r="J4003" s="7">
        <v>7369.16</v>
      </c>
      <c r="K4003" s="7">
        <v>74.900000000000006</v>
      </c>
      <c r="L4003" s="7">
        <v>4568.8999999999996</v>
      </c>
      <c r="M4003" s="7">
        <v>237.8</v>
      </c>
    </row>
    <row r="4004" spans="2:13" x14ac:dyDescent="0.3">
      <c r="B4004" s="5">
        <v>45689</v>
      </c>
      <c r="C4004" s="4" t="s">
        <v>48</v>
      </c>
      <c r="D4004" s="4" t="s">
        <v>47</v>
      </c>
      <c r="E4004" s="4" t="s">
        <v>20</v>
      </c>
      <c r="F4004" s="4" t="s">
        <v>17</v>
      </c>
      <c r="G4004" s="6">
        <v>114</v>
      </c>
      <c r="H4004" s="7">
        <v>121.54</v>
      </c>
      <c r="I4004" s="8">
        <v>0</v>
      </c>
      <c r="J4004" s="7">
        <v>12131.98</v>
      </c>
      <c r="K4004" s="7">
        <v>74.599999999999994</v>
      </c>
      <c r="L4004" s="7">
        <v>8504.4</v>
      </c>
      <c r="M4004" s="7">
        <v>187.35</v>
      </c>
    </row>
    <row r="4005" spans="2:13" x14ac:dyDescent="0.3">
      <c r="B4005" s="5">
        <v>45689</v>
      </c>
      <c r="C4005" s="4" t="s">
        <v>48</v>
      </c>
      <c r="D4005" s="4" t="s">
        <v>47</v>
      </c>
      <c r="E4005" s="4" t="s">
        <v>20</v>
      </c>
      <c r="F4005" s="4" t="s">
        <v>18</v>
      </c>
      <c r="G4005" s="6">
        <v>43</v>
      </c>
      <c r="H4005" s="7">
        <v>121.54</v>
      </c>
      <c r="I4005" s="8">
        <v>0.01</v>
      </c>
      <c r="J4005" s="7">
        <v>4539.3900000000003</v>
      </c>
      <c r="K4005" s="7">
        <v>74.97</v>
      </c>
      <c r="L4005" s="7">
        <v>3223.71</v>
      </c>
      <c r="M4005" s="7">
        <v>152.85</v>
      </c>
    </row>
    <row r="4006" spans="2:13" x14ac:dyDescent="0.3">
      <c r="B4006" s="5">
        <v>45689</v>
      </c>
      <c r="C4006" s="4" t="s">
        <v>48</v>
      </c>
      <c r="D4006" s="4" t="s">
        <v>47</v>
      </c>
      <c r="E4006" s="4" t="s">
        <v>20</v>
      </c>
      <c r="F4006" s="4" t="s">
        <v>19</v>
      </c>
      <c r="G4006" s="6">
        <v>43</v>
      </c>
      <c r="H4006" s="7">
        <v>121.54</v>
      </c>
      <c r="I4006" s="8">
        <v>0.03</v>
      </c>
      <c r="J4006" s="7">
        <v>4483.71</v>
      </c>
      <c r="K4006" s="7">
        <v>74.819999999999993</v>
      </c>
      <c r="L4006" s="7">
        <v>3217.26</v>
      </c>
      <c r="M4006" s="7">
        <v>176.01</v>
      </c>
    </row>
    <row r="4007" spans="2:13" x14ac:dyDescent="0.3">
      <c r="B4007" s="5">
        <v>45689</v>
      </c>
      <c r="C4007" s="4" t="s">
        <v>48</v>
      </c>
      <c r="D4007" s="4" t="s">
        <v>47</v>
      </c>
      <c r="E4007" s="4" t="s">
        <v>21</v>
      </c>
      <c r="F4007" s="4" t="s">
        <v>17</v>
      </c>
      <c r="G4007" s="6">
        <v>71</v>
      </c>
      <c r="H4007" s="7">
        <v>121.54</v>
      </c>
      <c r="I4007" s="8">
        <v>0.01</v>
      </c>
      <c r="J4007" s="7">
        <v>8067.1</v>
      </c>
      <c r="K4007" s="7">
        <v>74.52</v>
      </c>
      <c r="L4007" s="7">
        <v>5290.92</v>
      </c>
      <c r="M4007" s="7">
        <v>117.73</v>
      </c>
    </row>
    <row r="4008" spans="2:13" x14ac:dyDescent="0.3">
      <c r="B4008" s="5">
        <v>45689</v>
      </c>
      <c r="C4008" s="4" t="s">
        <v>48</v>
      </c>
      <c r="D4008" s="4" t="s">
        <v>47</v>
      </c>
      <c r="E4008" s="4" t="s">
        <v>21</v>
      </c>
      <c r="F4008" s="4" t="s">
        <v>18</v>
      </c>
      <c r="G4008" s="6">
        <v>25</v>
      </c>
      <c r="H4008" s="7">
        <v>121.54</v>
      </c>
      <c r="I4008" s="8">
        <v>0</v>
      </c>
      <c r="J4008" s="7">
        <v>2880.8</v>
      </c>
      <c r="K4008" s="7">
        <v>74.819999999999993</v>
      </c>
      <c r="L4008" s="7">
        <v>1870.5</v>
      </c>
      <c r="M4008" s="7">
        <v>88.09</v>
      </c>
    </row>
    <row r="4009" spans="2:13" x14ac:dyDescent="0.3">
      <c r="B4009" s="5">
        <v>45689</v>
      </c>
      <c r="C4009" s="4" t="s">
        <v>48</v>
      </c>
      <c r="D4009" s="4" t="s">
        <v>47</v>
      </c>
      <c r="E4009" s="4" t="s">
        <v>21</v>
      </c>
      <c r="F4009" s="4" t="s">
        <v>19</v>
      </c>
      <c r="G4009" s="6">
        <v>25</v>
      </c>
      <c r="H4009" s="7">
        <v>121.54</v>
      </c>
      <c r="I4009" s="8">
        <v>0</v>
      </c>
      <c r="J4009" s="7">
        <v>2886.56</v>
      </c>
      <c r="K4009" s="7">
        <v>74.900000000000006</v>
      </c>
      <c r="L4009" s="7">
        <v>1872.5</v>
      </c>
      <c r="M4009" s="7">
        <v>96.76</v>
      </c>
    </row>
    <row r="4010" spans="2:13" x14ac:dyDescent="0.3">
      <c r="B4010" s="5">
        <v>45689</v>
      </c>
      <c r="C4010" s="4" t="s">
        <v>48</v>
      </c>
      <c r="D4010" s="4" t="s">
        <v>47</v>
      </c>
      <c r="E4010" s="4" t="s">
        <v>22</v>
      </c>
      <c r="F4010" s="4" t="s">
        <v>17</v>
      </c>
      <c r="G4010" s="6">
        <v>29</v>
      </c>
      <c r="H4010" s="7">
        <v>121.54</v>
      </c>
      <c r="I4010" s="8">
        <v>0.01</v>
      </c>
      <c r="J4010" s="7">
        <v>3900.2</v>
      </c>
      <c r="K4010" s="7">
        <v>74.819999999999993</v>
      </c>
      <c r="L4010" s="7">
        <v>2169.7800000000002</v>
      </c>
      <c r="M4010" s="7">
        <v>292.95</v>
      </c>
    </row>
    <row r="4011" spans="2:13" x14ac:dyDescent="0.3">
      <c r="B4011" s="5">
        <v>45689</v>
      </c>
      <c r="C4011" s="4" t="s">
        <v>48</v>
      </c>
      <c r="D4011" s="4" t="s">
        <v>47</v>
      </c>
      <c r="E4011" s="4" t="s">
        <v>22</v>
      </c>
      <c r="F4011" s="4" t="s">
        <v>18</v>
      </c>
      <c r="G4011" s="6">
        <v>11</v>
      </c>
      <c r="H4011" s="7">
        <v>121.54</v>
      </c>
      <c r="I4011" s="8">
        <v>0.01</v>
      </c>
      <c r="J4011" s="7">
        <v>1495.85</v>
      </c>
      <c r="K4011" s="7">
        <v>74.97</v>
      </c>
      <c r="L4011" s="7">
        <v>824.67</v>
      </c>
      <c r="M4011" s="7">
        <v>128.88</v>
      </c>
    </row>
    <row r="4012" spans="2:13" x14ac:dyDescent="0.3">
      <c r="B4012" s="5">
        <v>45689</v>
      </c>
      <c r="C4012" s="4" t="s">
        <v>48</v>
      </c>
      <c r="D4012" s="4" t="s">
        <v>47</v>
      </c>
      <c r="E4012" s="4" t="s">
        <v>22</v>
      </c>
      <c r="F4012" s="4" t="s">
        <v>19</v>
      </c>
      <c r="G4012" s="6">
        <v>11</v>
      </c>
      <c r="H4012" s="7">
        <v>121.54</v>
      </c>
      <c r="I4012" s="8">
        <v>0.01</v>
      </c>
      <c r="J4012" s="7">
        <v>1482.4</v>
      </c>
      <c r="K4012" s="7">
        <v>74.599999999999994</v>
      </c>
      <c r="L4012" s="7">
        <v>820.6</v>
      </c>
      <c r="M4012" s="7">
        <v>135.88999999999999</v>
      </c>
    </row>
    <row r="4013" spans="2:13" x14ac:dyDescent="0.3">
      <c r="B4013" s="5">
        <v>45689</v>
      </c>
      <c r="C4013" s="4" t="s">
        <v>49</v>
      </c>
      <c r="D4013" s="4" t="s">
        <v>47</v>
      </c>
      <c r="E4013" s="4" t="s">
        <v>16</v>
      </c>
      <c r="F4013" s="4" t="s">
        <v>17</v>
      </c>
      <c r="G4013" s="6">
        <v>88</v>
      </c>
      <c r="H4013" s="7">
        <v>243.08</v>
      </c>
      <c r="I4013" s="8">
        <v>0.01</v>
      </c>
      <c r="J4013" s="7">
        <v>21133.38</v>
      </c>
      <c r="K4013" s="7">
        <v>152.99</v>
      </c>
      <c r="L4013" s="7">
        <v>13463.12</v>
      </c>
      <c r="M4013" s="7">
        <v>142.18</v>
      </c>
    </row>
    <row r="4014" spans="2:13" x14ac:dyDescent="0.3">
      <c r="B4014" s="5">
        <v>45689</v>
      </c>
      <c r="C4014" s="4" t="s">
        <v>49</v>
      </c>
      <c r="D4014" s="4" t="s">
        <v>47</v>
      </c>
      <c r="E4014" s="4" t="s">
        <v>16</v>
      </c>
      <c r="F4014" s="4" t="s">
        <v>18</v>
      </c>
      <c r="G4014" s="6">
        <v>34</v>
      </c>
      <c r="H4014" s="7">
        <v>243.08</v>
      </c>
      <c r="I4014" s="8">
        <v>0.01</v>
      </c>
      <c r="J4014" s="7">
        <v>8190.5</v>
      </c>
      <c r="K4014" s="7">
        <v>153.29</v>
      </c>
      <c r="L4014" s="7">
        <v>5211.8599999999997</v>
      </c>
      <c r="M4014" s="7">
        <v>116.26</v>
      </c>
    </row>
    <row r="4015" spans="2:13" x14ac:dyDescent="0.3">
      <c r="B4015" s="5">
        <v>45689</v>
      </c>
      <c r="C4015" s="4" t="s">
        <v>49</v>
      </c>
      <c r="D4015" s="4" t="s">
        <v>47</v>
      </c>
      <c r="E4015" s="4" t="s">
        <v>16</v>
      </c>
      <c r="F4015" s="4" t="s">
        <v>19</v>
      </c>
      <c r="G4015" s="6">
        <v>32</v>
      </c>
      <c r="H4015" s="7">
        <v>243.08</v>
      </c>
      <c r="I4015" s="8">
        <v>0.01</v>
      </c>
      <c r="J4015" s="7">
        <v>7646.65</v>
      </c>
      <c r="K4015" s="7">
        <v>152.99</v>
      </c>
      <c r="L4015" s="7">
        <v>4895.68</v>
      </c>
      <c r="M4015" s="7">
        <v>128.82</v>
      </c>
    </row>
    <row r="4016" spans="2:13" x14ac:dyDescent="0.3">
      <c r="B4016" s="5">
        <v>45689</v>
      </c>
      <c r="C4016" s="4" t="s">
        <v>49</v>
      </c>
      <c r="D4016" s="4" t="s">
        <v>47</v>
      </c>
      <c r="E4016" s="4" t="s">
        <v>20</v>
      </c>
      <c r="F4016" s="4" t="s">
        <v>17</v>
      </c>
      <c r="G4016" s="6">
        <v>63</v>
      </c>
      <c r="H4016" s="7">
        <v>243.08</v>
      </c>
      <c r="I4016" s="8">
        <v>0.01</v>
      </c>
      <c r="J4016" s="7">
        <v>13301.46</v>
      </c>
      <c r="K4016" s="7">
        <v>153.13999999999999</v>
      </c>
      <c r="L4016" s="7">
        <v>9647.82</v>
      </c>
      <c r="M4016" s="7">
        <v>101.69</v>
      </c>
    </row>
    <row r="4017" spans="2:13" x14ac:dyDescent="0.3">
      <c r="B4017" s="5">
        <v>45689</v>
      </c>
      <c r="C4017" s="4" t="s">
        <v>49</v>
      </c>
      <c r="D4017" s="4" t="s">
        <v>47</v>
      </c>
      <c r="E4017" s="4" t="s">
        <v>20</v>
      </c>
      <c r="F4017" s="4" t="s">
        <v>18</v>
      </c>
      <c r="G4017" s="6">
        <v>23</v>
      </c>
      <c r="H4017" s="7">
        <v>243.08</v>
      </c>
      <c r="I4017" s="8">
        <v>0.03</v>
      </c>
      <c r="J4017" s="7">
        <v>4777.26</v>
      </c>
      <c r="K4017" s="7">
        <v>153.44999999999999</v>
      </c>
      <c r="L4017" s="7">
        <v>3529.35</v>
      </c>
      <c r="M4017" s="7">
        <v>79.92</v>
      </c>
    </row>
    <row r="4018" spans="2:13" x14ac:dyDescent="0.3">
      <c r="B4018" s="5">
        <v>45689</v>
      </c>
      <c r="C4018" s="4" t="s">
        <v>49</v>
      </c>
      <c r="D4018" s="4" t="s">
        <v>47</v>
      </c>
      <c r="E4018" s="4" t="s">
        <v>20</v>
      </c>
      <c r="F4018" s="4" t="s">
        <v>19</v>
      </c>
      <c r="G4018" s="6">
        <v>22</v>
      </c>
      <c r="H4018" s="7">
        <v>243.08</v>
      </c>
      <c r="I4018" s="8">
        <v>0.04</v>
      </c>
      <c r="J4018" s="7">
        <v>4504.2299999999996</v>
      </c>
      <c r="K4018" s="7">
        <v>153.29</v>
      </c>
      <c r="L4018" s="7">
        <v>3372.38</v>
      </c>
      <c r="M4018" s="7">
        <v>88.13</v>
      </c>
    </row>
    <row r="4019" spans="2:13" x14ac:dyDescent="0.3">
      <c r="B4019" s="5">
        <v>45689</v>
      </c>
      <c r="C4019" s="4" t="s">
        <v>49</v>
      </c>
      <c r="D4019" s="4" t="s">
        <v>47</v>
      </c>
      <c r="E4019" s="4" t="s">
        <v>21</v>
      </c>
      <c r="F4019" s="4" t="s">
        <v>17</v>
      </c>
      <c r="G4019" s="6">
        <v>37</v>
      </c>
      <c r="H4019" s="7">
        <v>243.08</v>
      </c>
      <c r="I4019" s="8">
        <v>0.01</v>
      </c>
      <c r="J4019" s="7">
        <v>8518.39</v>
      </c>
      <c r="K4019" s="7">
        <v>153.6</v>
      </c>
      <c r="L4019" s="7">
        <v>5683.2</v>
      </c>
      <c r="M4019" s="7">
        <v>61.77</v>
      </c>
    </row>
    <row r="4020" spans="2:13" x14ac:dyDescent="0.3">
      <c r="B4020" s="5">
        <v>45689</v>
      </c>
      <c r="C4020" s="4" t="s">
        <v>49</v>
      </c>
      <c r="D4020" s="4" t="s">
        <v>47</v>
      </c>
      <c r="E4020" s="4" t="s">
        <v>21</v>
      </c>
      <c r="F4020" s="4" t="s">
        <v>18</v>
      </c>
      <c r="G4020" s="6">
        <v>13</v>
      </c>
      <c r="H4020" s="7">
        <v>243.08</v>
      </c>
      <c r="I4020" s="8">
        <v>0</v>
      </c>
      <c r="J4020" s="7">
        <v>2981.06</v>
      </c>
      <c r="K4020" s="7">
        <v>152.83000000000001</v>
      </c>
      <c r="L4020" s="7">
        <v>1986.79</v>
      </c>
      <c r="M4020" s="7">
        <v>45.72</v>
      </c>
    </row>
    <row r="4021" spans="2:13" x14ac:dyDescent="0.3">
      <c r="B4021" s="5">
        <v>45689</v>
      </c>
      <c r="C4021" s="4" t="s">
        <v>49</v>
      </c>
      <c r="D4021" s="4" t="s">
        <v>47</v>
      </c>
      <c r="E4021" s="4" t="s">
        <v>21</v>
      </c>
      <c r="F4021" s="4" t="s">
        <v>19</v>
      </c>
      <c r="G4021" s="6">
        <v>13</v>
      </c>
      <c r="H4021" s="7">
        <v>243.08</v>
      </c>
      <c r="I4021" s="8">
        <v>0.01</v>
      </c>
      <c r="J4021" s="7">
        <v>2980.93</v>
      </c>
      <c r="K4021" s="7">
        <v>153.6</v>
      </c>
      <c r="L4021" s="7">
        <v>1996.8</v>
      </c>
      <c r="M4021" s="7">
        <v>50.68</v>
      </c>
    </row>
    <row r="4022" spans="2:13" x14ac:dyDescent="0.3">
      <c r="B4022" s="5">
        <v>45689</v>
      </c>
      <c r="C4022" s="4" t="s">
        <v>49</v>
      </c>
      <c r="D4022" s="4" t="s">
        <v>47</v>
      </c>
      <c r="E4022" s="4" t="s">
        <v>22</v>
      </c>
      <c r="F4022" s="4" t="s">
        <v>17</v>
      </c>
      <c r="G4022" s="6">
        <v>16</v>
      </c>
      <c r="H4022" s="7">
        <v>243.08</v>
      </c>
      <c r="I4022" s="8">
        <v>0.01</v>
      </c>
      <c r="J4022" s="7">
        <v>4321.18</v>
      </c>
      <c r="K4022" s="7">
        <v>153.13999999999999</v>
      </c>
      <c r="L4022" s="7">
        <v>2450.2399999999998</v>
      </c>
      <c r="M4022" s="7">
        <v>165.68</v>
      </c>
    </row>
    <row r="4023" spans="2:13" x14ac:dyDescent="0.3">
      <c r="B4023" s="5">
        <v>45689</v>
      </c>
      <c r="C4023" s="4" t="s">
        <v>49</v>
      </c>
      <c r="D4023" s="4" t="s">
        <v>47</v>
      </c>
      <c r="E4023" s="4" t="s">
        <v>22</v>
      </c>
      <c r="F4023" s="4" t="s">
        <v>18</v>
      </c>
      <c r="G4023" s="6">
        <v>6</v>
      </c>
      <c r="H4023" s="7">
        <v>243.08</v>
      </c>
      <c r="I4023" s="8">
        <v>0.01</v>
      </c>
      <c r="J4023" s="7">
        <v>1610.63</v>
      </c>
      <c r="K4023" s="7">
        <v>152.68</v>
      </c>
      <c r="L4023" s="7">
        <v>916.08</v>
      </c>
      <c r="M4023" s="7">
        <v>73.75</v>
      </c>
    </row>
    <row r="4024" spans="2:13" x14ac:dyDescent="0.3">
      <c r="B4024" s="5">
        <v>45689</v>
      </c>
      <c r="C4024" s="4" t="s">
        <v>49</v>
      </c>
      <c r="D4024" s="4" t="s">
        <v>47</v>
      </c>
      <c r="E4024" s="4" t="s">
        <v>22</v>
      </c>
      <c r="F4024" s="4" t="s">
        <v>19</v>
      </c>
      <c r="G4024" s="6">
        <v>6</v>
      </c>
      <c r="H4024" s="7">
        <v>243.08</v>
      </c>
      <c r="I4024" s="8">
        <v>0</v>
      </c>
      <c r="J4024" s="7">
        <v>1623.71</v>
      </c>
      <c r="K4024" s="7">
        <v>152.83000000000001</v>
      </c>
      <c r="L4024" s="7">
        <v>916.98</v>
      </c>
      <c r="M4024" s="7">
        <v>73.67</v>
      </c>
    </row>
    <row r="4025" spans="2:13" x14ac:dyDescent="0.3">
      <c r="B4025" s="5">
        <v>45689</v>
      </c>
      <c r="C4025" s="4" t="s">
        <v>50</v>
      </c>
      <c r="D4025" s="4" t="s">
        <v>47</v>
      </c>
      <c r="E4025" s="4" t="s">
        <v>16</v>
      </c>
      <c r="F4025" s="4" t="s">
        <v>17</v>
      </c>
      <c r="G4025" s="6">
        <v>237</v>
      </c>
      <c r="H4025" s="7">
        <v>88.58</v>
      </c>
      <c r="I4025" s="8">
        <v>0</v>
      </c>
      <c r="J4025" s="7">
        <v>20993.439999999999</v>
      </c>
      <c r="K4025" s="7">
        <v>53.93</v>
      </c>
      <c r="L4025" s="7">
        <v>12781.41</v>
      </c>
      <c r="M4025" s="7">
        <v>391.04</v>
      </c>
    </row>
    <row r="4026" spans="2:13" x14ac:dyDescent="0.3">
      <c r="B4026" s="5">
        <v>45689</v>
      </c>
      <c r="C4026" s="4" t="s">
        <v>50</v>
      </c>
      <c r="D4026" s="4" t="s">
        <v>47</v>
      </c>
      <c r="E4026" s="4" t="s">
        <v>16</v>
      </c>
      <c r="F4026" s="4" t="s">
        <v>18</v>
      </c>
      <c r="G4026" s="6">
        <v>88</v>
      </c>
      <c r="H4026" s="7">
        <v>88.58</v>
      </c>
      <c r="I4026" s="8">
        <v>0.01</v>
      </c>
      <c r="J4026" s="7">
        <v>7686.22</v>
      </c>
      <c r="K4026" s="7">
        <v>53.98</v>
      </c>
      <c r="L4026" s="7">
        <v>4750.24</v>
      </c>
      <c r="M4026" s="7">
        <v>296.33</v>
      </c>
    </row>
    <row r="4027" spans="2:13" x14ac:dyDescent="0.3">
      <c r="B4027" s="5">
        <v>45689</v>
      </c>
      <c r="C4027" s="4" t="s">
        <v>50</v>
      </c>
      <c r="D4027" s="4" t="s">
        <v>47</v>
      </c>
      <c r="E4027" s="4" t="s">
        <v>16</v>
      </c>
      <c r="F4027" s="4" t="s">
        <v>19</v>
      </c>
      <c r="G4027" s="6">
        <v>90</v>
      </c>
      <c r="H4027" s="7">
        <v>88.58</v>
      </c>
      <c r="I4027" s="8">
        <v>0</v>
      </c>
      <c r="J4027" s="7">
        <v>7932.37</v>
      </c>
      <c r="K4027" s="7">
        <v>54.2</v>
      </c>
      <c r="L4027" s="7">
        <v>4878</v>
      </c>
      <c r="M4027" s="7">
        <v>367.33</v>
      </c>
    </row>
    <row r="4028" spans="2:13" x14ac:dyDescent="0.3">
      <c r="B4028" s="5">
        <v>45689</v>
      </c>
      <c r="C4028" s="4" t="s">
        <v>50</v>
      </c>
      <c r="D4028" s="4" t="s">
        <v>47</v>
      </c>
      <c r="E4028" s="4" t="s">
        <v>20</v>
      </c>
      <c r="F4028" s="4" t="s">
        <v>17</v>
      </c>
      <c r="G4028" s="6">
        <v>174</v>
      </c>
      <c r="H4028" s="7">
        <v>88.58</v>
      </c>
      <c r="I4028" s="8">
        <v>0.01</v>
      </c>
      <c r="J4028" s="7">
        <v>13468.56</v>
      </c>
      <c r="K4028" s="7">
        <v>53.93</v>
      </c>
      <c r="L4028" s="7">
        <v>9383.82</v>
      </c>
      <c r="M4028" s="7">
        <v>287.38</v>
      </c>
    </row>
    <row r="4029" spans="2:13" x14ac:dyDescent="0.3">
      <c r="B4029" s="5">
        <v>45689</v>
      </c>
      <c r="C4029" s="4" t="s">
        <v>50</v>
      </c>
      <c r="D4029" s="4" t="s">
        <v>47</v>
      </c>
      <c r="E4029" s="4" t="s">
        <v>20</v>
      </c>
      <c r="F4029" s="4" t="s">
        <v>18</v>
      </c>
      <c r="G4029" s="6">
        <v>63</v>
      </c>
      <c r="H4029" s="7">
        <v>88.58</v>
      </c>
      <c r="I4029" s="8">
        <v>0.02</v>
      </c>
      <c r="J4029" s="7">
        <v>4836.95</v>
      </c>
      <c r="K4029" s="7">
        <v>53.93</v>
      </c>
      <c r="L4029" s="7">
        <v>3397.59</v>
      </c>
      <c r="M4029" s="7">
        <v>223.07</v>
      </c>
    </row>
    <row r="4030" spans="2:13" x14ac:dyDescent="0.3">
      <c r="B4030" s="5">
        <v>45689</v>
      </c>
      <c r="C4030" s="4" t="s">
        <v>50</v>
      </c>
      <c r="D4030" s="4" t="s">
        <v>47</v>
      </c>
      <c r="E4030" s="4" t="s">
        <v>20</v>
      </c>
      <c r="F4030" s="4" t="s">
        <v>19</v>
      </c>
      <c r="G4030" s="6">
        <v>60</v>
      </c>
      <c r="H4030" s="7">
        <v>88.58</v>
      </c>
      <c r="I4030" s="8">
        <v>0.03</v>
      </c>
      <c r="J4030" s="7">
        <v>4527.04</v>
      </c>
      <c r="K4030" s="7">
        <v>53.87</v>
      </c>
      <c r="L4030" s="7">
        <v>3232.2</v>
      </c>
      <c r="M4030" s="7">
        <v>241.07</v>
      </c>
    </row>
    <row r="4031" spans="2:13" x14ac:dyDescent="0.3">
      <c r="B4031" s="5">
        <v>45689</v>
      </c>
      <c r="C4031" s="4" t="s">
        <v>50</v>
      </c>
      <c r="D4031" s="4" t="s">
        <v>47</v>
      </c>
      <c r="E4031" s="4" t="s">
        <v>21</v>
      </c>
      <c r="F4031" s="4" t="s">
        <v>17</v>
      </c>
      <c r="G4031" s="6">
        <v>100</v>
      </c>
      <c r="H4031" s="7">
        <v>88.58</v>
      </c>
      <c r="I4031" s="8">
        <v>0</v>
      </c>
      <c r="J4031" s="7">
        <v>8389.8700000000008</v>
      </c>
      <c r="K4031" s="7">
        <v>54.2</v>
      </c>
      <c r="L4031" s="7">
        <v>5420</v>
      </c>
      <c r="M4031" s="7">
        <v>166.79</v>
      </c>
    </row>
    <row r="4032" spans="2:13" x14ac:dyDescent="0.3">
      <c r="B4032" s="5">
        <v>45689</v>
      </c>
      <c r="C4032" s="4" t="s">
        <v>50</v>
      </c>
      <c r="D4032" s="4" t="s">
        <v>47</v>
      </c>
      <c r="E4032" s="4" t="s">
        <v>21</v>
      </c>
      <c r="F4032" s="4" t="s">
        <v>18</v>
      </c>
      <c r="G4032" s="6">
        <v>38</v>
      </c>
      <c r="H4032" s="7">
        <v>88.58</v>
      </c>
      <c r="I4032" s="8">
        <v>0</v>
      </c>
      <c r="J4032" s="7">
        <v>3200.9</v>
      </c>
      <c r="K4032" s="7">
        <v>54.14</v>
      </c>
      <c r="L4032" s="7">
        <v>2057.3200000000002</v>
      </c>
      <c r="M4032" s="7">
        <v>133.88999999999999</v>
      </c>
    </row>
    <row r="4033" spans="2:13" x14ac:dyDescent="0.3">
      <c r="B4033" s="5">
        <v>45689</v>
      </c>
      <c r="C4033" s="4" t="s">
        <v>50</v>
      </c>
      <c r="D4033" s="4" t="s">
        <v>47</v>
      </c>
      <c r="E4033" s="4" t="s">
        <v>21</v>
      </c>
      <c r="F4033" s="4" t="s">
        <v>19</v>
      </c>
      <c r="G4033" s="6">
        <v>36</v>
      </c>
      <c r="H4033" s="7">
        <v>88.58</v>
      </c>
      <c r="I4033" s="8">
        <v>0</v>
      </c>
      <c r="J4033" s="7">
        <v>3032.46</v>
      </c>
      <c r="K4033" s="7">
        <v>54.09</v>
      </c>
      <c r="L4033" s="7">
        <v>1947.24</v>
      </c>
      <c r="M4033" s="7">
        <v>143.06</v>
      </c>
    </row>
    <row r="4034" spans="2:13" x14ac:dyDescent="0.3">
      <c r="B4034" s="5">
        <v>45689</v>
      </c>
      <c r="C4034" s="4" t="s">
        <v>50</v>
      </c>
      <c r="D4034" s="4" t="s">
        <v>47</v>
      </c>
      <c r="E4034" s="4" t="s">
        <v>22</v>
      </c>
      <c r="F4034" s="4" t="s">
        <v>17</v>
      </c>
      <c r="G4034" s="6">
        <v>45</v>
      </c>
      <c r="H4034" s="7">
        <v>88.58</v>
      </c>
      <c r="I4034" s="8">
        <v>0.01</v>
      </c>
      <c r="J4034" s="7">
        <v>4428.72</v>
      </c>
      <c r="K4034" s="7">
        <v>53.87</v>
      </c>
      <c r="L4034" s="7">
        <v>2424.15</v>
      </c>
      <c r="M4034" s="7">
        <v>457.31</v>
      </c>
    </row>
    <row r="4035" spans="2:13" x14ac:dyDescent="0.3">
      <c r="B4035" s="5">
        <v>45689</v>
      </c>
      <c r="C4035" s="4" t="s">
        <v>50</v>
      </c>
      <c r="D4035" s="4" t="s">
        <v>47</v>
      </c>
      <c r="E4035" s="4" t="s">
        <v>22</v>
      </c>
      <c r="F4035" s="4" t="s">
        <v>18</v>
      </c>
      <c r="G4035" s="6">
        <v>16</v>
      </c>
      <c r="H4035" s="7">
        <v>88.58</v>
      </c>
      <c r="I4035" s="8">
        <v>0.01</v>
      </c>
      <c r="J4035" s="7">
        <v>1571.44</v>
      </c>
      <c r="K4035" s="7">
        <v>54.09</v>
      </c>
      <c r="L4035" s="7">
        <v>865.44</v>
      </c>
      <c r="M4035" s="7">
        <v>189.76</v>
      </c>
    </row>
    <row r="4036" spans="2:13" x14ac:dyDescent="0.3">
      <c r="B4036" s="5">
        <v>45689</v>
      </c>
      <c r="C4036" s="4" t="s">
        <v>50</v>
      </c>
      <c r="D4036" s="4" t="s">
        <v>47</v>
      </c>
      <c r="E4036" s="4" t="s">
        <v>22</v>
      </c>
      <c r="F4036" s="4" t="s">
        <v>19</v>
      </c>
      <c r="G4036" s="6">
        <v>16</v>
      </c>
      <c r="H4036" s="7">
        <v>88.58</v>
      </c>
      <c r="I4036" s="8">
        <v>0</v>
      </c>
      <c r="J4036" s="7">
        <v>1576.26</v>
      </c>
      <c r="K4036" s="7">
        <v>54.03</v>
      </c>
      <c r="L4036" s="7">
        <v>864.48</v>
      </c>
      <c r="M4036" s="7">
        <v>199.05</v>
      </c>
    </row>
    <row r="4037" spans="2:13" x14ac:dyDescent="0.3">
      <c r="B4037" s="5">
        <v>45717</v>
      </c>
      <c r="C4037" s="4" t="s">
        <v>14</v>
      </c>
      <c r="D4037" s="4" t="s">
        <v>15</v>
      </c>
      <c r="E4037" s="4" t="s">
        <v>16</v>
      </c>
      <c r="F4037" s="4" t="s">
        <v>17</v>
      </c>
      <c r="G4037" s="6">
        <v>240</v>
      </c>
      <c r="H4037" s="7">
        <v>276.04000000000002</v>
      </c>
      <c r="I4037" s="8">
        <v>0</v>
      </c>
      <c r="J4037" s="7">
        <v>66183.350000000006</v>
      </c>
      <c r="K4037" s="7">
        <v>204.07</v>
      </c>
      <c r="L4037" s="7">
        <v>48976.800000000003</v>
      </c>
      <c r="M4037" s="7">
        <v>394.03</v>
      </c>
    </row>
    <row r="4038" spans="2:13" x14ac:dyDescent="0.3">
      <c r="B4038" s="5">
        <v>45717</v>
      </c>
      <c r="C4038" s="4" t="s">
        <v>14</v>
      </c>
      <c r="D4038" s="4" t="s">
        <v>15</v>
      </c>
      <c r="E4038" s="4" t="s">
        <v>16</v>
      </c>
      <c r="F4038" s="4" t="s">
        <v>18</v>
      </c>
      <c r="G4038" s="6">
        <v>92</v>
      </c>
      <c r="H4038" s="7">
        <v>276.04000000000002</v>
      </c>
      <c r="I4038" s="8">
        <v>0.01</v>
      </c>
      <c r="J4038" s="7">
        <v>25015.66</v>
      </c>
      <c r="K4038" s="7">
        <v>204.47</v>
      </c>
      <c r="L4038" s="7">
        <v>18811.240000000002</v>
      </c>
      <c r="M4038" s="7">
        <v>326.39</v>
      </c>
    </row>
    <row r="4039" spans="2:13" x14ac:dyDescent="0.3">
      <c r="B4039" s="5">
        <v>45717</v>
      </c>
      <c r="C4039" s="4" t="s">
        <v>14</v>
      </c>
      <c r="D4039" s="4" t="s">
        <v>15</v>
      </c>
      <c r="E4039" s="4" t="s">
        <v>16</v>
      </c>
      <c r="F4039" s="4" t="s">
        <v>19</v>
      </c>
      <c r="G4039" s="6">
        <v>92</v>
      </c>
      <c r="H4039" s="7">
        <v>276.04000000000002</v>
      </c>
      <c r="I4039" s="8">
        <v>0.01</v>
      </c>
      <c r="J4039" s="7">
        <v>25091.21</v>
      </c>
      <c r="K4039" s="7">
        <v>203.66</v>
      </c>
      <c r="L4039" s="7">
        <v>18736.72</v>
      </c>
      <c r="M4039" s="7">
        <v>376.22</v>
      </c>
    </row>
    <row r="4040" spans="2:13" x14ac:dyDescent="0.3">
      <c r="B4040" s="5">
        <v>45717</v>
      </c>
      <c r="C4040" s="4" t="s">
        <v>14</v>
      </c>
      <c r="D4040" s="4" t="s">
        <v>15</v>
      </c>
      <c r="E4040" s="4" t="s">
        <v>20</v>
      </c>
      <c r="F4040" s="4" t="s">
        <v>17</v>
      </c>
      <c r="G4040" s="6">
        <v>165</v>
      </c>
      <c r="H4040" s="7">
        <v>276.04000000000002</v>
      </c>
      <c r="I4040" s="8">
        <v>0.01</v>
      </c>
      <c r="J4040" s="7">
        <v>39798.68</v>
      </c>
      <c r="K4040" s="7">
        <v>204.88</v>
      </c>
      <c r="L4040" s="7">
        <v>33805.199999999997</v>
      </c>
      <c r="M4040" s="7">
        <v>277.08999999999997</v>
      </c>
    </row>
    <row r="4041" spans="2:13" x14ac:dyDescent="0.3">
      <c r="B4041" s="5">
        <v>45717</v>
      </c>
      <c r="C4041" s="4" t="s">
        <v>14</v>
      </c>
      <c r="D4041" s="4" t="s">
        <v>15</v>
      </c>
      <c r="E4041" s="4" t="s">
        <v>20</v>
      </c>
      <c r="F4041" s="4" t="s">
        <v>18</v>
      </c>
      <c r="G4041" s="6">
        <v>64</v>
      </c>
      <c r="H4041" s="7">
        <v>276.04000000000002</v>
      </c>
      <c r="I4041" s="8">
        <v>0.04</v>
      </c>
      <c r="J4041" s="7">
        <v>14985.08</v>
      </c>
      <c r="K4041" s="7">
        <v>203.66</v>
      </c>
      <c r="L4041" s="7">
        <v>13034.24</v>
      </c>
      <c r="M4041" s="7">
        <v>227.94</v>
      </c>
    </row>
    <row r="4042" spans="2:13" x14ac:dyDescent="0.3">
      <c r="B4042" s="5">
        <v>45717</v>
      </c>
      <c r="C4042" s="4" t="s">
        <v>14</v>
      </c>
      <c r="D4042" s="4" t="s">
        <v>15</v>
      </c>
      <c r="E4042" s="4" t="s">
        <v>20</v>
      </c>
      <c r="F4042" s="4" t="s">
        <v>19</v>
      </c>
      <c r="G4042" s="6">
        <v>62</v>
      </c>
      <c r="H4042" s="7">
        <v>276.04000000000002</v>
      </c>
      <c r="I4042" s="8">
        <v>0.04</v>
      </c>
      <c r="J4042" s="7">
        <v>14445.48</v>
      </c>
      <c r="K4042" s="7">
        <v>203.66</v>
      </c>
      <c r="L4042" s="7">
        <v>12626.92</v>
      </c>
      <c r="M4042" s="7">
        <v>249.35</v>
      </c>
    </row>
    <row r="4043" spans="2:13" x14ac:dyDescent="0.3">
      <c r="B4043" s="5">
        <v>45717</v>
      </c>
      <c r="C4043" s="4" t="s">
        <v>14</v>
      </c>
      <c r="D4043" s="4" t="s">
        <v>15</v>
      </c>
      <c r="E4043" s="4" t="s">
        <v>21</v>
      </c>
      <c r="F4043" s="4" t="s">
        <v>17</v>
      </c>
      <c r="G4043" s="6">
        <v>102</v>
      </c>
      <c r="H4043" s="7">
        <v>276.04000000000002</v>
      </c>
      <c r="I4043" s="8">
        <v>0.01</v>
      </c>
      <c r="J4043" s="7">
        <v>26613.57</v>
      </c>
      <c r="K4043" s="7">
        <v>204.27</v>
      </c>
      <c r="L4043" s="7">
        <v>20835.54</v>
      </c>
      <c r="M4043" s="7">
        <v>165.13</v>
      </c>
    </row>
    <row r="4044" spans="2:13" x14ac:dyDescent="0.3">
      <c r="B4044" s="5">
        <v>45717</v>
      </c>
      <c r="C4044" s="4" t="s">
        <v>14</v>
      </c>
      <c r="D4044" s="4" t="s">
        <v>15</v>
      </c>
      <c r="E4044" s="4" t="s">
        <v>21</v>
      </c>
      <c r="F4044" s="4" t="s">
        <v>18</v>
      </c>
      <c r="G4044" s="6">
        <v>38</v>
      </c>
      <c r="H4044" s="7">
        <v>276.04000000000002</v>
      </c>
      <c r="I4044" s="8">
        <v>0.01</v>
      </c>
      <c r="J4044" s="7">
        <v>9895.35</v>
      </c>
      <c r="K4044" s="7">
        <v>204.68</v>
      </c>
      <c r="L4044" s="7">
        <v>7777.84</v>
      </c>
      <c r="M4044" s="7">
        <v>134.02000000000001</v>
      </c>
    </row>
    <row r="4045" spans="2:13" x14ac:dyDescent="0.3">
      <c r="B4045" s="5">
        <v>45717</v>
      </c>
      <c r="C4045" s="4" t="s">
        <v>14</v>
      </c>
      <c r="D4045" s="4" t="s">
        <v>15</v>
      </c>
      <c r="E4045" s="4" t="s">
        <v>21</v>
      </c>
      <c r="F4045" s="4" t="s">
        <v>19</v>
      </c>
      <c r="G4045" s="6">
        <v>39</v>
      </c>
      <c r="H4045" s="7">
        <v>276.04000000000002</v>
      </c>
      <c r="I4045" s="8">
        <v>0</v>
      </c>
      <c r="J4045" s="7">
        <v>10217.049999999999</v>
      </c>
      <c r="K4045" s="7">
        <v>203.86</v>
      </c>
      <c r="L4045" s="7">
        <v>7950.54</v>
      </c>
      <c r="M4045" s="7">
        <v>156.69</v>
      </c>
    </row>
    <row r="4046" spans="2:13" x14ac:dyDescent="0.3">
      <c r="B4046" s="5">
        <v>45717</v>
      </c>
      <c r="C4046" s="4" t="s">
        <v>14</v>
      </c>
      <c r="D4046" s="4" t="s">
        <v>15</v>
      </c>
      <c r="E4046" s="4" t="s">
        <v>22</v>
      </c>
      <c r="F4046" s="4" t="s">
        <v>17</v>
      </c>
      <c r="G4046" s="6">
        <v>47</v>
      </c>
      <c r="H4046" s="7">
        <v>276.04000000000002</v>
      </c>
      <c r="I4046" s="8">
        <v>0.01</v>
      </c>
      <c r="J4046" s="7">
        <v>14370.91</v>
      </c>
      <c r="K4046" s="7">
        <v>204.07</v>
      </c>
      <c r="L4046" s="7">
        <v>9591.2900000000009</v>
      </c>
      <c r="M4046" s="7">
        <v>477.16</v>
      </c>
    </row>
    <row r="4047" spans="2:13" x14ac:dyDescent="0.3">
      <c r="B4047" s="5">
        <v>45717</v>
      </c>
      <c r="C4047" s="4" t="s">
        <v>14</v>
      </c>
      <c r="D4047" s="4" t="s">
        <v>15</v>
      </c>
      <c r="E4047" s="4" t="s">
        <v>22</v>
      </c>
      <c r="F4047" s="4" t="s">
        <v>18</v>
      </c>
      <c r="G4047" s="6">
        <v>17</v>
      </c>
      <c r="H4047" s="7">
        <v>276.04000000000002</v>
      </c>
      <c r="I4047" s="8">
        <v>0.01</v>
      </c>
      <c r="J4047" s="7">
        <v>5208.38</v>
      </c>
      <c r="K4047" s="7">
        <v>204.88</v>
      </c>
      <c r="L4047" s="7">
        <v>3482.96</v>
      </c>
      <c r="M4047" s="7">
        <v>201.01</v>
      </c>
    </row>
    <row r="4048" spans="2:13" x14ac:dyDescent="0.3">
      <c r="B4048" s="5">
        <v>45717</v>
      </c>
      <c r="C4048" s="4" t="s">
        <v>14</v>
      </c>
      <c r="D4048" s="4" t="s">
        <v>15</v>
      </c>
      <c r="E4048" s="4" t="s">
        <v>22</v>
      </c>
      <c r="F4048" s="4" t="s">
        <v>19</v>
      </c>
      <c r="G4048" s="6">
        <v>17</v>
      </c>
      <c r="H4048" s="7">
        <v>276.04000000000002</v>
      </c>
      <c r="I4048" s="8">
        <v>0.01</v>
      </c>
      <c r="J4048" s="7">
        <v>5239.9399999999996</v>
      </c>
      <c r="K4048" s="7">
        <v>204.07</v>
      </c>
      <c r="L4048" s="7">
        <v>3469.19</v>
      </c>
      <c r="M4048" s="7">
        <v>218.49</v>
      </c>
    </row>
    <row r="4049" spans="2:13" x14ac:dyDescent="0.3">
      <c r="B4049" s="5">
        <v>45717</v>
      </c>
      <c r="C4049" s="4" t="s">
        <v>23</v>
      </c>
      <c r="D4049" s="4" t="s">
        <v>15</v>
      </c>
      <c r="E4049" s="4" t="s">
        <v>16</v>
      </c>
      <c r="F4049" s="4" t="s">
        <v>17</v>
      </c>
      <c r="G4049" s="6">
        <v>670</v>
      </c>
      <c r="H4049" s="7">
        <v>121.54</v>
      </c>
      <c r="I4049" s="8">
        <v>0</v>
      </c>
      <c r="J4049" s="7">
        <v>81349.39</v>
      </c>
      <c r="K4049" s="7">
        <v>89.51</v>
      </c>
      <c r="L4049" s="7">
        <v>59971.7</v>
      </c>
      <c r="M4049" s="7">
        <v>1060.6400000000001</v>
      </c>
    </row>
    <row r="4050" spans="2:13" x14ac:dyDescent="0.3">
      <c r="B4050" s="5">
        <v>45717</v>
      </c>
      <c r="C4050" s="4" t="s">
        <v>23</v>
      </c>
      <c r="D4050" s="4" t="s">
        <v>15</v>
      </c>
      <c r="E4050" s="4" t="s">
        <v>16</v>
      </c>
      <c r="F4050" s="4" t="s">
        <v>18</v>
      </c>
      <c r="G4050" s="6">
        <v>236</v>
      </c>
      <c r="H4050" s="7">
        <v>121.54</v>
      </c>
      <c r="I4050" s="8">
        <v>0.01</v>
      </c>
      <c r="J4050" s="7">
        <v>28482.14</v>
      </c>
      <c r="K4050" s="7">
        <v>89.51</v>
      </c>
      <c r="L4050" s="7">
        <v>21124.36</v>
      </c>
      <c r="M4050" s="7">
        <v>816.81</v>
      </c>
    </row>
    <row r="4051" spans="2:13" x14ac:dyDescent="0.3">
      <c r="B4051" s="5">
        <v>45717</v>
      </c>
      <c r="C4051" s="4" t="s">
        <v>23</v>
      </c>
      <c r="D4051" s="4" t="s">
        <v>15</v>
      </c>
      <c r="E4051" s="4" t="s">
        <v>16</v>
      </c>
      <c r="F4051" s="4" t="s">
        <v>19</v>
      </c>
      <c r="G4051" s="6">
        <v>242</v>
      </c>
      <c r="H4051" s="7">
        <v>121.54</v>
      </c>
      <c r="I4051" s="8">
        <v>0.01</v>
      </c>
      <c r="J4051" s="7">
        <v>29206.97</v>
      </c>
      <c r="K4051" s="7">
        <v>89.6</v>
      </c>
      <c r="L4051" s="7">
        <v>21683.200000000001</v>
      </c>
      <c r="M4051" s="7">
        <v>947.27</v>
      </c>
    </row>
    <row r="4052" spans="2:13" x14ac:dyDescent="0.3">
      <c r="B4052" s="5">
        <v>45717</v>
      </c>
      <c r="C4052" s="4" t="s">
        <v>23</v>
      </c>
      <c r="D4052" s="4" t="s">
        <v>15</v>
      </c>
      <c r="E4052" s="4" t="s">
        <v>20</v>
      </c>
      <c r="F4052" s="4" t="s">
        <v>17</v>
      </c>
      <c r="G4052" s="6">
        <v>457</v>
      </c>
      <c r="H4052" s="7">
        <v>121.54</v>
      </c>
      <c r="I4052" s="8">
        <v>0.02</v>
      </c>
      <c r="J4052" s="7">
        <v>47514.62</v>
      </c>
      <c r="K4052" s="7">
        <v>89.24</v>
      </c>
      <c r="L4052" s="7">
        <v>40782.68</v>
      </c>
      <c r="M4052" s="7">
        <v>735.38</v>
      </c>
    </row>
    <row r="4053" spans="2:13" x14ac:dyDescent="0.3">
      <c r="B4053" s="5">
        <v>45717</v>
      </c>
      <c r="C4053" s="4" t="s">
        <v>23</v>
      </c>
      <c r="D4053" s="4" t="s">
        <v>15</v>
      </c>
      <c r="E4053" s="4" t="s">
        <v>20</v>
      </c>
      <c r="F4053" s="4" t="s">
        <v>18</v>
      </c>
      <c r="G4053" s="6">
        <v>170</v>
      </c>
      <c r="H4053" s="7">
        <v>121.54</v>
      </c>
      <c r="I4053" s="8">
        <v>0.01</v>
      </c>
      <c r="J4053" s="7">
        <v>18037.2</v>
      </c>
      <c r="K4053" s="7">
        <v>89.51</v>
      </c>
      <c r="L4053" s="7">
        <v>15216.7</v>
      </c>
      <c r="M4053" s="7">
        <v>598.99</v>
      </c>
    </row>
    <row r="4054" spans="2:13" x14ac:dyDescent="0.3">
      <c r="B4054" s="5">
        <v>45717</v>
      </c>
      <c r="C4054" s="4" t="s">
        <v>23</v>
      </c>
      <c r="D4054" s="4" t="s">
        <v>15</v>
      </c>
      <c r="E4054" s="4" t="s">
        <v>20</v>
      </c>
      <c r="F4054" s="4" t="s">
        <v>19</v>
      </c>
      <c r="G4054" s="6">
        <v>159</v>
      </c>
      <c r="H4054" s="7">
        <v>121.54</v>
      </c>
      <c r="I4054" s="8">
        <v>0.03</v>
      </c>
      <c r="J4054" s="7">
        <v>16596.849999999999</v>
      </c>
      <c r="K4054" s="7">
        <v>89.15</v>
      </c>
      <c r="L4054" s="7">
        <v>14174.85</v>
      </c>
      <c r="M4054" s="7">
        <v>636.92999999999995</v>
      </c>
    </row>
    <row r="4055" spans="2:13" x14ac:dyDescent="0.3">
      <c r="B4055" s="5">
        <v>45717</v>
      </c>
      <c r="C4055" s="4" t="s">
        <v>23</v>
      </c>
      <c r="D4055" s="4" t="s">
        <v>15</v>
      </c>
      <c r="E4055" s="4" t="s">
        <v>21</v>
      </c>
      <c r="F4055" s="4" t="s">
        <v>17</v>
      </c>
      <c r="G4055" s="6">
        <v>283</v>
      </c>
      <c r="H4055" s="7">
        <v>121.54</v>
      </c>
      <c r="I4055" s="8">
        <v>0.01</v>
      </c>
      <c r="J4055" s="7">
        <v>32479.97</v>
      </c>
      <c r="K4055" s="7">
        <v>89.15</v>
      </c>
      <c r="L4055" s="7">
        <v>25229.45</v>
      </c>
      <c r="M4055" s="7">
        <v>454.47</v>
      </c>
    </row>
    <row r="4056" spans="2:13" x14ac:dyDescent="0.3">
      <c r="B4056" s="5">
        <v>45717</v>
      </c>
      <c r="C4056" s="4" t="s">
        <v>23</v>
      </c>
      <c r="D4056" s="4" t="s">
        <v>15</v>
      </c>
      <c r="E4056" s="4" t="s">
        <v>21</v>
      </c>
      <c r="F4056" s="4" t="s">
        <v>18</v>
      </c>
      <c r="G4056" s="6">
        <v>100</v>
      </c>
      <c r="H4056" s="7">
        <v>121.54</v>
      </c>
      <c r="I4056" s="8">
        <v>0.01</v>
      </c>
      <c r="J4056" s="7">
        <v>11488.57</v>
      </c>
      <c r="K4056" s="7">
        <v>89.6</v>
      </c>
      <c r="L4056" s="7">
        <v>8960</v>
      </c>
      <c r="M4056" s="7">
        <v>339.17</v>
      </c>
    </row>
    <row r="4057" spans="2:13" x14ac:dyDescent="0.3">
      <c r="B4057" s="5">
        <v>45717</v>
      </c>
      <c r="C4057" s="4" t="s">
        <v>23</v>
      </c>
      <c r="D4057" s="4" t="s">
        <v>15</v>
      </c>
      <c r="E4057" s="4" t="s">
        <v>21</v>
      </c>
      <c r="F4057" s="4" t="s">
        <v>19</v>
      </c>
      <c r="G4057" s="6">
        <v>98</v>
      </c>
      <c r="H4057" s="7">
        <v>121.54</v>
      </c>
      <c r="I4057" s="8">
        <v>0.01</v>
      </c>
      <c r="J4057" s="7">
        <v>11235.67</v>
      </c>
      <c r="K4057" s="7">
        <v>89.33</v>
      </c>
      <c r="L4057" s="7">
        <v>8754.34</v>
      </c>
      <c r="M4057" s="7">
        <v>378.93</v>
      </c>
    </row>
    <row r="4058" spans="2:13" x14ac:dyDescent="0.3">
      <c r="B4058" s="5">
        <v>45717</v>
      </c>
      <c r="C4058" s="4" t="s">
        <v>23</v>
      </c>
      <c r="D4058" s="4" t="s">
        <v>15</v>
      </c>
      <c r="E4058" s="4" t="s">
        <v>22</v>
      </c>
      <c r="F4058" s="4" t="s">
        <v>17</v>
      </c>
      <c r="G4058" s="6">
        <v>126</v>
      </c>
      <c r="H4058" s="7">
        <v>121.54</v>
      </c>
      <c r="I4058" s="8">
        <v>0.01</v>
      </c>
      <c r="J4058" s="7">
        <v>17014.509999999998</v>
      </c>
      <c r="K4058" s="7">
        <v>89.15</v>
      </c>
      <c r="L4058" s="7">
        <v>11232.9</v>
      </c>
      <c r="M4058" s="7">
        <v>1256.21</v>
      </c>
    </row>
    <row r="4059" spans="2:13" x14ac:dyDescent="0.3">
      <c r="B4059" s="5">
        <v>45717</v>
      </c>
      <c r="C4059" s="4" t="s">
        <v>23</v>
      </c>
      <c r="D4059" s="4" t="s">
        <v>15</v>
      </c>
      <c r="E4059" s="4" t="s">
        <v>22</v>
      </c>
      <c r="F4059" s="4" t="s">
        <v>18</v>
      </c>
      <c r="G4059" s="6">
        <v>44</v>
      </c>
      <c r="H4059" s="7">
        <v>121.54</v>
      </c>
      <c r="I4059" s="8">
        <v>0</v>
      </c>
      <c r="J4059" s="7">
        <v>5941.67</v>
      </c>
      <c r="K4059" s="7">
        <v>89.42</v>
      </c>
      <c r="L4059" s="7">
        <v>3934.48</v>
      </c>
      <c r="M4059" s="7">
        <v>513.95000000000005</v>
      </c>
    </row>
    <row r="4060" spans="2:13" x14ac:dyDescent="0.3">
      <c r="B4060" s="5">
        <v>45717</v>
      </c>
      <c r="C4060" s="4" t="s">
        <v>23</v>
      </c>
      <c r="D4060" s="4" t="s">
        <v>15</v>
      </c>
      <c r="E4060" s="4" t="s">
        <v>22</v>
      </c>
      <c r="F4060" s="4" t="s">
        <v>19</v>
      </c>
      <c r="G4060" s="6">
        <v>44</v>
      </c>
      <c r="H4060" s="7">
        <v>121.54</v>
      </c>
      <c r="I4060" s="8">
        <v>0.01</v>
      </c>
      <c r="J4060" s="7">
        <v>5929.69</v>
      </c>
      <c r="K4060" s="7">
        <v>89.24</v>
      </c>
      <c r="L4060" s="7">
        <v>3926.56</v>
      </c>
      <c r="M4060" s="7">
        <v>544.64</v>
      </c>
    </row>
    <row r="4061" spans="2:13" x14ac:dyDescent="0.3">
      <c r="B4061" s="5">
        <v>45717</v>
      </c>
      <c r="C4061" s="4" t="s">
        <v>24</v>
      </c>
      <c r="D4061" s="4" t="s">
        <v>15</v>
      </c>
      <c r="E4061" s="4" t="s">
        <v>16</v>
      </c>
      <c r="F4061" s="4" t="s">
        <v>17</v>
      </c>
      <c r="G4061" s="6">
        <v>299</v>
      </c>
      <c r="H4061" s="7">
        <v>201.88</v>
      </c>
      <c r="I4061" s="8">
        <v>0.01</v>
      </c>
      <c r="J4061" s="7">
        <v>59517.05</v>
      </c>
      <c r="K4061" s="7">
        <v>150.85</v>
      </c>
      <c r="L4061" s="7">
        <v>45104.15</v>
      </c>
      <c r="M4061" s="7">
        <v>488.46</v>
      </c>
    </row>
    <row r="4062" spans="2:13" x14ac:dyDescent="0.3">
      <c r="B4062" s="5">
        <v>45717</v>
      </c>
      <c r="C4062" s="4" t="s">
        <v>24</v>
      </c>
      <c r="D4062" s="4" t="s">
        <v>15</v>
      </c>
      <c r="E4062" s="4" t="s">
        <v>16</v>
      </c>
      <c r="F4062" s="4" t="s">
        <v>18</v>
      </c>
      <c r="G4062" s="6">
        <v>106</v>
      </c>
      <c r="H4062" s="7">
        <v>201.88</v>
      </c>
      <c r="I4062" s="8">
        <v>0</v>
      </c>
      <c r="J4062" s="7">
        <v>21292.41</v>
      </c>
      <c r="K4062" s="7">
        <v>150.55000000000001</v>
      </c>
      <c r="L4062" s="7">
        <v>15958.3</v>
      </c>
      <c r="M4062" s="7">
        <v>367.24</v>
      </c>
    </row>
    <row r="4063" spans="2:13" x14ac:dyDescent="0.3">
      <c r="B4063" s="5">
        <v>45717</v>
      </c>
      <c r="C4063" s="4" t="s">
        <v>24</v>
      </c>
      <c r="D4063" s="4" t="s">
        <v>15</v>
      </c>
      <c r="E4063" s="4" t="s">
        <v>16</v>
      </c>
      <c r="F4063" s="4" t="s">
        <v>19</v>
      </c>
      <c r="G4063" s="6">
        <v>107</v>
      </c>
      <c r="H4063" s="7">
        <v>201.88</v>
      </c>
      <c r="I4063" s="8">
        <v>0.01</v>
      </c>
      <c r="J4063" s="7">
        <v>21277.14</v>
      </c>
      <c r="K4063" s="7">
        <v>150.1</v>
      </c>
      <c r="L4063" s="7">
        <v>16060.7</v>
      </c>
      <c r="M4063" s="7">
        <v>424.79</v>
      </c>
    </row>
    <row r="4064" spans="2:13" x14ac:dyDescent="0.3">
      <c r="B4064" s="5">
        <v>45717</v>
      </c>
      <c r="C4064" s="4" t="s">
        <v>24</v>
      </c>
      <c r="D4064" s="4" t="s">
        <v>15</v>
      </c>
      <c r="E4064" s="4" t="s">
        <v>20</v>
      </c>
      <c r="F4064" s="4" t="s">
        <v>17</v>
      </c>
      <c r="G4064" s="6">
        <v>206</v>
      </c>
      <c r="H4064" s="7">
        <v>201.88</v>
      </c>
      <c r="I4064" s="8">
        <v>0.01</v>
      </c>
      <c r="J4064" s="7">
        <v>36268.17</v>
      </c>
      <c r="K4064" s="7">
        <v>150.25</v>
      </c>
      <c r="L4064" s="7">
        <v>30951.5</v>
      </c>
      <c r="M4064" s="7">
        <v>338.21</v>
      </c>
    </row>
    <row r="4065" spans="2:13" x14ac:dyDescent="0.3">
      <c r="B4065" s="5">
        <v>45717</v>
      </c>
      <c r="C4065" s="4" t="s">
        <v>24</v>
      </c>
      <c r="D4065" s="4" t="s">
        <v>15</v>
      </c>
      <c r="E4065" s="4" t="s">
        <v>20</v>
      </c>
      <c r="F4065" s="4" t="s">
        <v>18</v>
      </c>
      <c r="G4065" s="6">
        <v>71</v>
      </c>
      <c r="H4065" s="7">
        <v>201.88</v>
      </c>
      <c r="I4065" s="8">
        <v>0.03</v>
      </c>
      <c r="J4065" s="7">
        <v>12248.93</v>
      </c>
      <c r="K4065" s="7">
        <v>150.55000000000001</v>
      </c>
      <c r="L4065" s="7">
        <v>10689.05</v>
      </c>
      <c r="M4065" s="7">
        <v>245.49</v>
      </c>
    </row>
    <row r="4066" spans="2:13" x14ac:dyDescent="0.3">
      <c r="B4066" s="5">
        <v>45717</v>
      </c>
      <c r="C4066" s="4" t="s">
        <v>24</v>
      </c>
      <c r="D4066" s="4" t="s">
        <v>15</v>
      </c>
      <c r="E4066" s="4" t="s">
        <v>20</v>
      </c>
      <c r="F4066" s="4" t="s">
        <v>19</v>
      </c>
      <c r="G4066" s="6">
        <v>69</v>
      </c>
      <c r="H4066" s="7">
        <v>201.88</v>
      </c>
      <c r="I4066" s="8">
        <v>0.02</v>
      </c>
      <c r="J4066" s="7">
        <v>12061.32</v>
      </c>
      <c r="K4066" s="7">
        <v>150.69999999999999</v>
      </c>
      <c r="L4066" s="7">
        <v>10398.299999999999</v>
      </c>
      <c r="M4066" s="7">
        <v>282.72000000000003</v>
      </c>
    </row>
    <row r="4067" spans="2:13" x14ac:dyDescent="0.3">
      <c r="B4067" s="5">
        <v>45717</v>
      </c>
      <c r="C4067" s="4" t="s">
        <v>24</v>
      </c>
      <c r="D4067" s="4" t="s">
        <v>15</v>
      </c>
      <c r="E4067" s="4" t="s">
        <v>21</v>
      </c>
      <c r="F4067" s="4" t="s">
        <v>17</v>
      </c>
      <c r="G4067" s="6">
        <v>125</v>
      </c>
      <c r="H4067" s="7">
        <v>201.88</v>
      </c>
      <c r="I4067" s="8">
        <v>0</v>
      </c>
      <c r="J4067" s="7">
        <v>23829.63</v>
      </c>
      <c r="K4067" s="7">
        <v>150.1</v>
      </c>
      <c r="L4067" s="7">
        <v>18762.5</v>
      </c>
      <c r="M4067" s="7">
        <v>201.96</v>
      </c>
    </row>
    <row r="4068" spans="2:13" x14ac:dyDescent="0.3">
      <c r="B4068" s="5">
        <v>45717</v>
      </c>
      <c r="C4068" s="4" t="s">
        <v>24</v>
      </c>
      <c r="D4068" s="4" t="s">
        <v>15</v>
      </c>
      <c r="E4068" s="4" t="s">
        <v>21</v>
      </c>
      <c r="F4068" s="4" t="s">
        <v>18</v>
      </c>
      <c r="G4068" s="6">
        <v>44</v>
      </c>
      <c r="H4068" s="7">
        <v>201.88</v>
      </c>
      <c r="I4068" s="8">
        <v>0</v>
      </c>
      <c r="J4068" s="7">
        <v>8379.6200000000008</v>
      </c>
      <c r="K4068" s="7">
        <v>150.4</v>
      </c>
      <c r="L4068" s="7">
        <v>6617.6</v>
      </c>
      <c r="M4068" s="7">
        <v>150</v>
      </c>
    </row>
    <row r="4069" spans="2:13" x14ac:dyDescent="0.3">
      <c r="B4069" s="5">
        <v>45717</v>
      </c>
      <c r="C4069" s="4" t="s">
        <v>24</v>
      </c>
      <c r="D4069" s="4" t="s">
        <v>15</v>
      </c>
      <c r="E4069" s="4" t="s">
        <v>21</v>
      </c>
      <c r="F4069" s="4" t="s">
        <v>19</v>
      </c>
      <c r="G4069" s="6">
        <v>42</v>
      </c>
      <c r="H4069" s="7">
        <v>201.88</v>
      </c>
      <c r="I4069" s="8">
        <v>0.01</v>
      </c>
      <c r="J4069" s="7">
        <v>7974.46</v>
      </c>
      <c r="K4069" s="7">
        <v>150.1</v>
      </c>
      <c r="L4069" s="7">
        <v>6304.2</v>
      </c>
      <c r="M4069" s="7">
        <v>170.75</v>
      </c>
    </row>
    <row r="4070" spans="2:13" x14ac:dyDescent="0.3">
      <c r="B4070" s="5">
        <v>45717</v>
      </c>
      <c r="C4070" s="4" t="s">
        <v>24</v>
      </c>
      <c r="D4070" s="4" t="s">
        <v>15</v>
      </c>
      <c r="E4070" s="4" t="s">
        <v>22</v>
      </c>
      <c r="F4070" s="4" t="s">
        <v>17</v>
      </c>
      <c r="G4070" s="6">
        <v>54</v>
      </c>
      <c r="H4070" s="7">
        <v>201.88</v>
      </c>
      <c r="I4070" s="8">
        <v>0</v>
      </c>
      <c r="J4070" s="7">
        <v>12173.02</v>
      </c>
      <c r="K4070" s="7">
        <v>150.4</v>
      </c>
      <c r="L4070" s="7">
        <v>8121.6</v>
      </c>
      <c r="M4070" s="7">
        <v>544.94000000000005</v>
      </c>
    </row>
    <row r="4071" spans="2:13" x14ac:dyDescent="0.3">
      <c r="B4071" s="5">
        <v>45717</v>
      </c>
      <c r="C4071" s="4" t="s">
        <v>24</v>
      </c>
      <c r="D4071" s="4" t="s">
        <v>15</v>
      </c>
      <c r="E4071" s="4" t="s">
        <v>22</v>
      </c>
      <c r="F4071" s="4" t="s">
        <v>18</v>
      </c>
      <c r="G4071" s="6">
        <v>19</v>
      </c>
      <c r="H4071" s="7">
        <v>201.88</v>
      </c>
      <c r="I4071" s="8">
        <v>0.01</v>
      </c>
      <c r="J4071" s="7">
        <v>4278.7700000000004</v>
      </c>
      <c r="K4071" s="7">
        <v>150.55000000000001</v>
      </c>
      <c r="L4071" s="7">
        <v>2860.45</v>
      </c>
      <c r="M4071" s="7">
        <v>231.49</v>
      </c>
    </row>
    <row r="4072" spans="2:13" x14ac:dyDescent="0.3">
      <c r="B4072" s="5">
        <v>45717</v>
      </c>
      <c r="C4072" s="4" t="s">
        <v>24</v>
      </c>
      <c r="D4072" s="4" t="s">
        <v>15</v>
      </c>
      <c r="E4072" s="4" t="s">
        <v>22</v>
      </c>
      <c r="F4072" s="4" t="s">
        <v>19</v>
      </c>
      <c r="G4072" s="6">
        <v>19</v>
      </c>
      <c r="H4072" s="7">
        <v>201.88</v>
      </c>
      <c r="I4072" s="8">
        <v>0.01</v>
      </c>
      <c r="J4072" s="7">
        <v>4248.87</v>
      </c>
      <c r="K4072" s="7">
        <v>150.69999999999999</v>
      </c>
      <c r="L4072" s="7">
        <v>2863.3</v>
      </c>
      <c r="M4072" s="7">
        <v>243.72</v>
      </c>
    </row>
    <row r="4073" spans="2:13" x14ac:dyDescent="0.3">
      <c r="B4073" s="5">
        <v>45717</v>
      </c>
      <c r="C4073" s="4" t="s">
        <v>25</v>
      </c>
      <c r="D4073" s="4" t="s">
        <v>15</v>
      </c>
      <c r="E4073" s="4" t="s">
        <v>16</v>
      </c>
      <c r="F4073" s="4" t="s">
        <v>17</v>
      </c>
      <c r="G4073" s="6">
        <v>136</v>
      </c>
      <c r="H4073" s="7">
        <v>352.26</v>
      </c>
      <c r="I4073" s="8">
        <v>0</v>
      </c>
      <c r="J4073" s="7">
        <v>47859.45</v>
      </c>
      <c r="K4073" s="7">
        <v>263.67</v>
      </c>
      <c r="L4073" s="7">
        <v>35859.120000000003</v>
      </c>
      <c r="M4073" s="7">
        <v>224.62</v>
      </c>
    </row>
    <row r="4074" spans="2:13" x14ac:dyDescent="0.3">
      <c r="B4074" s="5">
        <v>45717</v>
      </c>
      <c r="C4074" s="4" t="s">
        <v>25</v>
      </c>
      <c r="D4074" s="4" t="s">
        <v>15</v>
      </c>
      <c r="E4074" s="4" t="s">
        <v>16</v>
      </c>
      <c r="F4074" s="4" t="s">
        <v>18</v>
      </c>
      <c r="G4074" s="6">
        <v>49</v>
      </c>
      <c r="H4074" s="7">
        <v>352.26</v>
      </c>
      <c r="I4074" s="8">
        <v>0</v>
      </c>
      <c r="J4074" s="7">
        <v>17312.52</v>
      </c>
      <c r="K4074" s="7">
        <v>263.93</v>
      </c>
      <c r="L4074" s="7">
        <v>12932.57</v>
      </c>
      <c r="M4074" s="7">
        <v>173.5</v>
      </c>
    </row>
    <row r="4075" spans="2:13" x14ac:dyDescent="0.3">
      <c r="B4075" s="5">
        <v>45717</v>
      </c>
      <c r="C4075" s="4" t="s">
        <v>25</v>
      </c>
      <c r="D4075" s="4" t="s">
        <v>15</v>
      </c>
      <c r="E4075" s="4" t="s">
        <v>16</v>
      </c>
      <c r="F4075" s="4" t="s">
        <v>19</v>
      </c>
      <c r="G4075" s="6">
        <v>51</v>
      </c>
      <c r="H4075" s="7">
        <v>352.26</v>
      </c>
      <c r="I4075" s="8">
        <v>0</v>
      </c>
      <c r="J4075" s="7">
        <v>17983.23</v>
      </c>
      <c r="K4075" s="7">
        <v>263.39999999999998</v>
      </c>
      <c r="L4075" s="7">
        <v>13433.4</v>
      </c>
      <c r="M4075" s="7">
        <v>205.11</v>
      </c>
    </row>
    <row r="4076" spans="2:13" x14ac:dyDescent="0.3">
      <c r="B4076" s="5">
        <v>45717</v>
      </c>
      <c r="C4076" s="4" t="s">
        <v>25</v>
      </c>
      <c r="D4076" s="4" t="s">
        <v>15</v>
      </c>
      <c r="E4076" s="4" t="s">
        <v>20</v>
      </c>
      <c r="F4076" s="4" t="s">
        <v>17</v>
      </c>
      <c r="G4076" s="6">
        <v>93</v>
      </c>
      <c r="H4076" s="7">
        <v>352.26</v>
      </c>
      <c r="I4076" s="8">
        <v>0.01</v>
      </c>
      <c r="J4076" s="7">
        <v>28483.79</v>
      </c>
      <c r="K4076" s="7">
        <v>263.67</v>
      </c>
      <c r="L4076" s="7">
        <v>24521.31</v>
      </c>
      <c r="M4076" s="7">
        <v>151.02000000000001</v>
      </c>
    </row>
    <row r="4077" spans="2:13" x14ac:dyDescent="0.3">
      <c r="B4077" s="5">
        <v>45717</v>
      </c>
      <c r="C4077" s="4" t="s">
        <v>25</v>
      </c>
      <c r="D4077" s="4" t="s">
        <v>15</v>
      </c>
      <c r="E4077" s="4" t="s">
        <v>20</v>
      </c>
      <c r="F4077" s="4" t="s">
        <v>18</v>
      </c>
      <c r="G4077" s="6">
        <v>34</v>
      </c>
      <c r="H4077" s="7">
        <v>352.26</v>
      </c>
      <c r="I4077" s="8">
        <v>0</v>
      </c>
      <c r="J4077" s="7">
        <v>10518.54</v>
      </c>
      <c r="K4077" s="7">
        <v>264.72000000000003</v>
      </c>
      <c r="L4077" s="7">
        <v>9000.48</v>
      </c>
      <c r="M4077" s="7">
        <v>119.33</v>
      </c>
    </row>
    <row r="4078" spans="2:13" x14ac:dyDescent="0.3">
      <c r="B4078" s="5">
        <v>45717</v>
      </c>
      <c r="C4078" s="4" t="s">
        <v>25</v>
      </c>
      <c r="D4078" s="4" t="s">
        <v>15</v>
      </c>
      <c r="E4078" s="4" t="s">
        <v>20</v>
      </c>
      <c r="F4078" s="4" t="s">
        <v>19</v>
      </c>
      <c r="G4078" s="6">
        <v>33</v>
      </c>
      <c r="H4078" s="7">
        <v>352.26</v>
      </c>
      <c r="I4078" s="8">
        <v>0.01</v>
      </c>
      <c r="J4078" s="7">
        <v>10066.450000000001</v>
      </c>
      <c r="K4078" s="7">
        <v>264.45999999999998</v>
      </c>
      <c r="L4078" s="7">
        <v>8727.18</v>
      </c>
      <c r="M4078" s="7">
        <v>132.59</v>
      </c>
    </row>
    <row r="4079" spans="2:13" x14ac:dyDescent="0.3">
      <c r="B4079" s="5">
        <v>45717</v>
      </c>
      <c r="C4079" s="4" t="s">
        <v>25</v>
      </c>
      <c r="D4079" s="4" t="s">
        <v>15</v>
      </c>
      <c r="E4079" s="4" t="s">
        <v>21</v>
      </c>
      <c r="F4079" s="4" t="s">
        <v>17</v>
      </c>
      <c r="G4079" s="6">
        <v>56</v>
      </c>
      <c r="H4079" s="7">
        <v>352.26</v>
      </c>
      <c r="I4079" s="8">
        <v>0.01</v>
      </c>
      <c r="J4079" s="7">
        <v>18571.939999999999</v>
      </c>
      <c r="K4079" s="7">
        <v>264.99</v>
      </c>
      <c r="L4079" s="7">
        <v>14839.44</v>
      </c>
      <c r="M4079" s="7">
        <v>92.21</v>
      </c>
    </row>
    <row r="4080" spans="2:13" x14ac:dyDescent="0.3">
      <c r="B4080" s="5">
        <v>45717</v>
      </c>
      <c r="C4080" s="4" t="s">
        <v>25</v>
      </c>
      <c r="D4080" s="4" t="s">
        <v>15</v>
      </c>
      <c r="E4080" s="4" t="s">
        <v>21</v>
      </c>
      <c r="F4080" s="4" t="s">
        <v>18</v>
      </c>
      <c r="G4080" s="6">
        <v>21</v>
      </c>
      <c r="H4080" s="7">
        <v>352.26</v>
      </c>
      <c r="I4080" s="8">
        <v>0.01</v>
      </c>
      <c r="J4080" s="7">
        <v>6943.4</v>
      </c>
      <c r="K4080" s="7">
        <v>263.39999999999998</v>
      </c>
      <c r="L4080" s="7">
        <v>5531.4</v>
      </c>
      <c r="M4080" s="7">
        <v>73.41</v>
      </c>
    </row>
    <row r="4081" spans="2:13" x14ac:dyDescent="0.3">
      <c r="B4081" s="5">
        <v>45717</v>
      </c>
      <c r="C4081" s="4" t="s">
        <v>25</v>
      </c>
      <c r="D4081" s="4" t="s">
        <v>15</v>
      </c>
      <c r="E4081" s="4" t="s">
        <v>21</v>
      </c>
      <c r="F4081" s="4" t="s">
        <v>19</v>
      </c>
      <c r="G4081" s="6">
        <v>21</v>
      </c>
      <c r="H4081" s="7">
        <v>352.26</v>
      </c>
      <c r="I4081" s="8">
        <v>0.01</v>
      </c>
      <c r="J4081" s="7">
        <v>7020.42</v>
      </c>
      <c r="K4081" s="7">
        <v>264.99</v>
      </c>
      <c r="L4081" s="7">
        <v>5564.79</v>
      </c>
      <c r="M4081" s="7">
        <v>84.71</v>
      </c>
    </row>
    <row r="4082" spans="2:13" x14ac:dyDescent="0.3">
      <c r="B4082" s="5">
        <v>45717</v>
      </c>
      <c r="C4082" s="4" t="s">
        <v>25</v>
      </c>
      <c r="D4082" s="4" t="s">
        <v>15</v>
      </c>
      <c r="E4082" s="4" t="s">
        <v>22</v>
      </c>
      <c r="F4082" s="4" t="s">
        <v>17</v>
      </c>
      <c r="G4082" s="6">
        <v>26</v>
      </c>
      <c r="H4082" s="7">
        <v>352.26</v>
      </c>
      <c r="I4082" s="8">
        <v>0.01</v>
      </c>
      <c r="J4082" s="7">
        <v>10103.94</v>
      </c>
      <c r="K4082" s="7">
        <v>264.45999999999998</v>
      </c>
      <c r="L4082" s="7">
        <v>6875.96</v>
      </c>
      <c r="M4082" s="7">
        <v>265.54000000000002</v>
      </c>
    </row>
    <row r="4083" spans="2:13" x14ac:dyDescent="0.3">
      <c r="B4083" s="5">
        <v>45717</v>
      </c>
      <c r="C4083" s="4" t="s">
        <v>25</v>
      </c>
      <c r="D4083" s="4" t="s">
        <v>15</v>
      </c>
      <c r="E4083" s="4" t="s">
        <v>22</v>
      </c>
      <c r="F4083" s="4" t="s">
        <v>18</v>
      </c>
      <c r="G4083" s="6">
        <v>9</v>
      </c>
      <c r="H4083" s="7">
        <v>352.26</v>
      </c>
      <c r="I4083" s="8">
        <v>0</v>
      </c>
      <c r="J4083" s="7">
        <v>3557.85</v>
      </c>
      <c r="K4083" s="7">
        <v>263.93</v>
      </c>
      <c r="L4083" s="7">
        <v>2375.37</v>
      </c>
      <c r="M4083" s="7">
        <v>109.97</v>
      </c>
    </row>
    <row r="4084" spans="2:13" x14ac:dyDescent="0.3">
      <c r="B4084" s="5">
        <v>45717</v>
      </c>
      <c r="C4084" s="4" t="s">
        <v>25</v>
      </c>
      <c r="D4084" s="4" t="s">
        <v>15</v>
      </c>
      <c r="E4084" s="4" t="s">
        <v>22</v>
      </c>
      <c r="F4084" s="4" t="s">
        <v>19</v>
      </c>
      <c r="G4084" s="6">
        <v>9</v>
      </c>
      <c r="H4084" s="7">
        <v>352.26</v>
      </c>
      <c r="I4084" s="8">
        <v>0</v>
      </c>
      <c r="J4084" s="7">
        <v>3550.78</v>
      </c>
      <c r="K4084" s="7">
        <v>264.72000000000003</v>
      </c>
      <c r="L4084" s="7">
        <v>2382.48</v>
      </c>
      <c r="M4084" s="7">
        <v>112.53</v>
      </c>
    </row>
    <row r="4085" spans="2:13" x14ac:dyDescent="0.3">
      <c r="B4085" s="5">
        <v>45717</v>
      </c>
      <c r="C4085" s="4" t="s">
        <v>26</v>
      </c>
      <c r="D4085" s="4" t="s">
        <v>27</v>
      </c>
      <c r="E4085" s="4" t="s">
        <v>16</v>
      </c>
      <c r="F4085" s="4" t="s">
        <v>17</v>
      </c>
      <c r="G4085" s="6">
        <v>368</v>
      </c>
      <c r="H4085" s="7">
        <v>135.96</v>
      </c>
      <c r="I4085" s="8">
        <v>0.01</v>
      </c>
      <c r="J4085" s="7">
        <v>49234.15</v>
      </c>
      <c r="K4085" s="7">
        <v>95.36</v>
      </c>
      <c r="L4085" s="7">
        <v>35092.480000000003</v>
      </c>
      <c r="M4085" s="7">
        <v>608.38</v>
      </c>
    </row>
    <row r="4086" spans="2:13" x14ac:dyDescent="0.3">
      <c r="B4086" s="5">
        <v>45717</v>
      </c>
      <c r="C4086" s="4" t="s">
        <v>26</v>
      </c>
      <c r="D4086" s="4" t="s">
        <v>27</v>
      </c>
      <c r="E4086" s="4" t="s">
        <v>16</v>
      </c>
      <c r="F4086" s="4" t="s">
        <v>18</v>
      </c>
      <c r="G4086" s="6">
        <v>142</v>
      </c>
      <c r="H4086" s="7">
        <v>135.96</v>
      </c>
      <c r="I4086" s="8">
        <v>0.01</v>
      </c>
      <c r="J4086" s="7">
        <v>19190.349999999999</v>
      </c>
      <c r="K4086" s="7">
        <v>95.08</v>
      </c>
      <c r="L4086" s="7">
        <v>13501.36</v>
      </c>
      <c r="M4086" s="7">
        <v>505.75</v>
      </c>
    </row>
    <row r="4087" spans="2:13" x14ac:dyDescent="0.3">
      <c r="B4087" s="5">
        <v>45717</v>
      </c>
      <c r="C4087" s="4" t="s">
        <v>26</v>
      </c>
      <c r="D4087" s="4" t="s">
        <v>27</v>
      </c>
      <c r="E4087" s="4" t="s">
        <v>16</v>
      </c>
      <c r="F4087" s="4" t="s">
        <v>19</v>
      </c>
      <c r="G4087" s="6">
        <v>136</v>
      </c>
      <c r="H4087" s="7">
        <v>135.96</v>
      </c>
      <c r="I4087" s="8">
        <v>0</v>
      </c>
      <c r="J4087" s="7">
        <v>18361.349999999999</v>
      </c>
      <c r="K4087" s="7">
        <v>95.36</v>
      </c>
      <c r="L4087" s="7">
        <v>12968.96</v>
      </c>
      <c r="M4087" s="7">
        <v>545.88</v>
      </c>
    </row>
    <row r="4088" spans="2:13" x14ac:dyDescent="0.3">
      <c r="B4088" s="5">
        <v>45717</v>
      </c>
      <c r="C4088" s="4" t="s">
        <v>26</v>
      </c>
      <c r="D4088" s="4" t="s">
        <v>27</v>
      </c>
      <c r="E4088" s="4" t="s">
        <v>20</v>
      </c>
      <c r="F4088" s="4" t="s">
        <v>17</v>
      </c>
      <c r="G4088" s="6">
        <v>266</v>
      </c>
      <c r="H4088" s="7">
        <v>135.96</v>
      </c>
      <c r="I4088" s="8">
        <v>0.01</v>
      </c>
      <c r="J4088" s="7">
        <v>31508.03</v>
      </c>
      <c r="K4088" s="7">
        <v>94.98</v>
      </c>
      <c r="L4088" s="7">
        <v>25264.68</v>
      </c>
      <c r="M4088" s="7">
        <v>428.03</v>
      </c>
    </row>
    <row r="4089" spans="2:13" x14ac:dyDescent="0.3">
      <c r="B4089" s="5">
        <v>45717</v>
      </c>
      <c r="C4089" s="4" t="s">
        <v>26</v>
      </c>
      <c r="D4089" s="4" t="s">
        <v>27</v>
      </c>
      <c r="E4089" s="4" t="s">
        <v>20</v>
      </c>
      <c r="F4089" s="4" t="s">
        <v>18</v>
      </c>
      <c r="G4089" s="6">
        <v>95</v>
      </c>
      <c r="H4089" s="7">
        <v>135.96</v>
      </c>
      <c r="I4089" s="8">
        <v>0.01</v>
      </c>
      <c r="J4089" s="7">
        <v>11263.85</v>
      </c>
      <c r="K4089" s="7">
        <v>95.36</v>
      </c>
      <c r="L4089" s="7">
        <v>9059.2000000000007</v>
      </c>
      <c r="M4089" s="7">
        <v>329.79</v>
      </c>
    </row>
    <row r="4090" spans="2:13" x14ac:dyDescent="0.3">
      <c r="B4090" s="5">
        <v>45717</v>
      </c>
      <c r="C4090" s="4" t="s">
        <v>26</v>
      </c>
      <c r="D4090" s="4" t="s">
        <v>27</v>
      </c>
      <c r="E4090" s="4" t="s">
        <v>20</v>
      </c>
      <c r="F4090" s="4" t="s">
        <v>19</v>
      </c>
      <c r="G4090" s="6">
        <v>96</v>
      </c>
      <c r="H4090" s="7">
        <v>135.96</v>
      </c>
      <c r="I4090" s="8">
        <v>0.01</v>
      </c>
      <c r="J4090" s="7">
        <v>11371.04</v>
      </c>
      <c r="K4090" s="7">
        <v>95.17</v>
      </c>
      <c r="L4090" s="7">
        <v>9136.32</v>
      </c>
      <c r="M4090" s="7">
        <v>382.65</v>
      </c>
    </row>
    <row r="4091" spans="2:13" x14ac:dyDescent="0.3">
      <c r="B4091" s="5">
        <v>45717</v>
      </c>
      <c r="C4091" s="4" t="s">
        <v>26</v>
      </c>
      <c r="D4091" s="4" t="s">
        <v>27</v>
      </c>
      <c r="E4091" s="4" t="s">
        <v>21</v>
      </c>
      <c r="F4091" s="4" t="s">
        <v>17</v>
      </c>
      <c r="G4091" s="6">
        <v>154</v>
      </c>
      <c r="H4091" s="7">
        <v>135.96</v>
      </c>
      <c r="I4091" s="8">
        <v>0.01</v>
      </c>
      <c r="J4091" s="7">
        <v>19612.47</v>
      </c>
      <c r="K4091" s="7">
        <v>95.36</v>
      </c>
      <c r="L4091" s="7">
        <v>14685.44</v>
      </c>
      <c r="M4091" s="7">
        <v>257.11</v>
      </c>
    </row>
    <row r="4092" spans="2:13" x14ac:dyDescent="0.3">
      <c r="B4092" s="5">
        <v>45717</v>
      </c>
      <c r="C4092" s="4" t="s">
        <v>26</v>
      </c>
      <c r="D4092" s="4" t="s">
        <v>27</v>
      </c>
      <c r="E4092" s="4" t="s">
        <v>21</v>
      </c>
      <c r="F4092" s="4" t="s">
        <v>18</v>
      </c>
      <c r="G4092" s="6">
        <v>55</v>
      </c>
      <c r="H4092" s="7">
        <v>135.96</v>
      </c>
      <c r="I4092" s="8">
        <v>0</v>
      </c>
      <c r="J4092" s="7">
        <v>7061.34</v>
      </c>
      <c r="K4092" s="7">
        <v>95.46</v>
      </c>
      <c r="L4092" s="7">
        <v>5250.3</v>
      </c>
      <c r="M4092" s="7">
        <v>187.69</v>
      </c>
    </row>
    <row r="4093" spans="2:13" x14ac:dyDescent="0.3">
      <c r="B4093" s="5">
        <v>45717</v>
      </c>
      <c r="C4093" s="4" t="s">
        <v>26</v>
      </c>
      <c r="D4093" s="4" t="s">
        <v>27</v>
      </c>
      <c r="E4093" s="4" t="s">
        <v>21</v>
      </c>
      <c r="F4093" s="4" t="s">
        <v>19</v>
      </c>
      <c r="G4093" s="6">
        <v>57</v>
      </c>
      <c r="H4093" s="7">
        <v>135.96</v>
      </c>
      <c r="I4093" s="8">
        <v>0</v>
      </c>
      <c r="J4093" s="7">
        <v>7325.45</v>
      </c>
      <c r="K4093" s="7">
        <v>94.98</v>
      </c>
      <c r="L4093" s="7">
        <v>5413.86</v>
      </c>
      <c r="M4093" s="7">
        <v>223.57</v>
      </c>
    </row>
    <row r="4094" spans="2:13" x14ac:dyDescent="0.3">
      <c r="B4094" s="5">
        <v>45717</v>
      </c>
      <c r="C4094" s="4" t="s">
        <v>26</v>
      </c>
      <c r="D4094" s="4" t="s">
        <v>27</v>
      </c>
      <c r="E4094" s="4" t="s">
        <v>22</v>
      </c>
      <c r="F4094" s="4" t="s">
        <v>17</v>
      </c>
      <c r="G4094" s="6">
        <v>67</v>
      </c>
      <c r="H4094" s="7">
        <v>135.96</v>
      </c>
      <c r="I4094" s="8">
        <v>0</v>
      </c>
      <c r="J4094" s="7">
        <v>10171.83</v>
      </c>
      <c r="K4094" s="7">
        <v>95.27</v>
      </c>
      <c r="L4094" s="7">
        <v>6383.09</v>
      </c>
      <c r="M4094" s="7">
        <v>667.3</v>
      </c>
    </row>
    <row r="4095" spans="2:13" x14ac:dyDescent="0.3">
      <c r="B4095" s="5">
        <v>45717</v>
      </c>
      <c r="C4095" s="4" t="s">
        <v>26</v>
      </c>
      <c r="D4095" s="4" t="s">
        <v>27</v>
      </c>
      <c r="E4095" s="4" t="s">
        <v>22</v>
      </c>
      <c r="F4095" s="4" t="s">
        <v>18</v>
      </c>
      <c r="G4095" s="6">
        <v>26</v>
      </c>
      <c r="H4095" s="7">
        <v>135.96</v>
      </c>
      <c r="I4095" s="8">
        <v>0.01</v>
      </c>
      <c r="J4095" s="7">
        <v>3927.4</v>
      </c>
      <c r="K4095" s="7">
        <v>95.08</v>
      </c>
      <c r="L4095" s="7">
        <v>2472.08</v>
      </c>
      <c r="M4095" s="7">
        <v>316.77</v>
      </c>
    </row>
    <row r="4096" spans="2:13" x14ac:dyDescent="0.3">
      <c r="B4096" s="5">
        <v>45717</v>
      </c>
      <c r="C4096" s="4" t="s">
        <v>26</v>
      </c>
      <c r="D4096" s="4" t="s">
        <v>27</v>
      </c>
      <c r="E4096" s="4" t="s">
        <v>22</v>
      </c>
      <c r="F4096" s="4" t="s">
        <v>19</v>
      </c>
      <c r="G4096" s="6">
        <v>24</v>
      </c>
      <c r="H4096" s="7">
        <v>135.96</v>
      </c>
      <c r="I4096" s="8">
        <v>0.01</v>
      </c>
      <c r="J4096" s="7">
        <v>3621.74</v>
      </c>
      <c r="K4096" s="7">
        <v>95.17</v>
      </c>
      <c r="L4096" s="7">
        <v>2284.08</v>
      </c>
      <c r="M4096" s="7">
        <v>307.56</v>
      </c>
    </row>
    <row r="4097" spans="2:13" x14ac:dyDescent="0.3">
      <c r="B4097" s="5">
        <v>45717</v>
      </c>
      <c r="C4097" s="4" t="s">
        <v>28</v>
      </c>
      <c r="D4097" s="4" t="s">
        <v>27</v>
      </c>
      <c r="E4097" s="4" t="s">
        <v>16</v>
      </c>
      <c r="F4097" s="4" t="s">
        <v>17</v>
      </c>
      <c r="G4097" s="6">
        <v>274</v>
      </c>
      <c r="H4097" s="7">
        <v>107.12</v>
      </c>
      <c r="I4097" s="8">
        <v>0</v>
      </c>
      <c r="J4097" s="7">
        <v>29409.49</v>
      </c>
      <c r="K4097" s="7">
        <v>73.760000000000005</v>
      </c>
      <c r="L4097" s="7">
        <v>20210.240000000002</v>
      </c>
      <c r="M4097" s="7">
        <v>445.83</v>
      </c>
    </row>
    <row r="4098" spans="2:13" x14ac:dyDescent="0.3">
      <c r="B4098" s="5">
        <v>45717</v>
      </c>
      <c r="C4098" s="4" t="s">
        <v>28</v>
      </c>
      <c r="D4098" s="4" t="s">
        <v>27</v>
      </c>
      <c r="E4098" s="4" t="s">
        <v>16</v>
      </c>
      <c r="F4098" s="4" t="s">
        <v>18</v>
      </c>
      <c r="G4098" s="6">
        <v>101</v>
      </c>
      <c r="H4098" s="7">
        <v>107.12</v>
      </c>
      <c r="I4098" s="8">
        <v>0.01</v>
      </c>
      <c r="J4098" s="7">
        <v>10656.98</v>
      </c>
      <c r="K4098" s="7">
        <v>73.989999999999995</v>
      </c>
      <c r="L4098" s="7">
        <v>7472.99</v>
      </c>
      <c r="M4098" s="7">
        <v>354.82</v>
      </c>
    </row>
    <row r="4099" spans="2:13" x14ac:dyDescent="0.3">
      <c r="B4099" s="5">
        <v>45717</v>
      </c>
      <c r="C4099" s="4" t="s">
        <v>28</v>
      </c>
      <c r="D4099" s="4" t="s">
        <v>27</v>
      </c>
      <c r="E4099" s="4" t="s">
        <v>16</v>
      </c>
      <c r="F4099" s="4" t="s">
        <v>19</v>
      </c>
      <c r="G4099" s="6">
        <v>98</v>
      </c>
      <c r="H4099" s="7">
        <v>107.12</v>
      </c>
      <c r="I4099" s="8">
        <v>0</v>
      </c>
      <c r="J4099" s="7">
        <v>10445.33</v>
      </c>
      <c r="K4099" s="7">
        <v>73.91</v>
      </c>
      <c r="L4099" s="7">
        <v>7243.18</v>
      </c>
      <c r="M4099" s="7">
        <v>382.44</v>
      </c>
    </row>
    <row r="4100" spans="2:13" x14ac:dyDescent="0.3">
      <c r="B4100" s="5">
        <v>45717</v>
      </c>
      <c r="C4100" s="4" t="s">
        <v>28</v>
      </c>
      <c r="D4100" s="4" t="s">
        <v>27</v>
      </c>
      <c r="E4100" s="4" t="s">
        <v>20</v>
      </c>
      <c r="F4100" s="4" t="s">
        <v>17</v>
      </c>
      <c r="G4100" s="6">
        <v>187</v>
      </c>
      <c r="H4100" s="7">
        <v>107.12</v>
      </c>
      <c r="I4100" s="8">
        <v>0.04</v>
      </c>
      <c r="J4100" s="7">
        <v>17026.37</v>
      </c>
      <c r="K4100" s="7">
        <v>73.84</v>
      </c>
      <c r="L4100" s="7">
        <v>13808.08</v>
      </c>
      <c r="M4100" s="7">
        <v>313.12</v>
      </c>
    </row>
    <row r="4101" spans="2:13" x14ac:dyDescent="0.3">
      <c r="B4101" s="5">
        <v>45717</v>
      </c>
      <c r="C4101" s="4" t="s">
        <v>28</v>
      </c>
      <c r="D4101" s="4" t="s">
        <v>27</v>
      </c>
      <c r="E4101" s="4" t="s">
        <v>20</v>
      </c>
      <c r="F4101" s="4" t="s">
        <v>18</v>
      </c>
      <c r="G4101" s="6">
        <v>69</v>
      </c>
      <c r="H4101" s="7">
        <v>107.12</v>
      </c>
      <c r="I4101" s="8">
        <v>0.03</v>
      </c>
      <c r="J4101" s="7">
        <v>6328.88</v>
      </c>
      <c r="K4101" s="7">
        <v>73.84</v>
      </c>
      <c r="L4101" s="7">
        <v>5094.96</v>
      </c>
      <c r="M4101" s="7">
        <v>236.42</v>
      </c>
    </row>
    <row r="4102" spans="2:13" x14ac:dyDescent="0.3">
      <c r="B4102" s="5">
        <v>45717</v>
      </c>
      <c r="C4102" s="4" t="s">
        <v>28</v>
      </c>
      <c r="D4102" s="4" t="s">
        <v>27</v>
      </c>
      <c r="E4102" s="4" t="s">
        <v>20</v>
      </c>
      <c r="F4102" s="4" t="s">
        <v>19</v>
      </c>
      <c r="G4102" s="6">
        <v>64</v>
      </c>
      <c r="H4102" s="7">
        <v>107.12</v>
      </c>
      <c r="I4102" s="8">
        <v>0.02</v>
      </c>
      <c r="J4102" s="7">
        <v>5948.23</v>
      </c>
      <c r="K4102" s="7">
        <v>73.84</v>
      </c>
      <c r="L4102" s="7">
        <v>4725.76</v>
      </c>
      <c r="M4102" s="7">
        <v>259.17</v>
      </c>
    </row>
    <row r="4103" spans="2:13" x14ac:dyDescent="0.3">
      <c r="B4103" s="5">
        <v>45717</v>
      </c>
      <c r="C4103" s="4" t="s">
        <v>28</v>
      </c>
      <c r="D4103" s="4" t="s">
        <v>27</v>
      </c>
      <c r="E4103" s="4" t="s">
        <v>21</v>
      </c>
      <c r="F4103" s="4" t="s">
        <v>17</v>
      </c>
      <c r="G4103" s="6">
        <v>108</v>
      </c>
      <c r="H4103" s="7">
        <v>107.12</v>
      </c>
      <c r="I4103" s="8">
        <v>0</v>
      </c>
      <c r="J4103" s="7">
        <v>11001.44</v>
      </c>
      <c r="K4103" s="7">
        <v>73.760000000000005</v>
      </c>
      <c r="L4103" s="7">
        <v>7966.08</v>
      </c>
      <c r="M4103" s="7">
        <v>174.85</v>
      </c>
    </row>
    <row r="4104" spans="2:13" x14ac:dyDescent="0.3">
      <c r="B4104" s="5">
        <v>45717</v>
      </c>
      <c r="C4104" s="4" t="s">
        <v>28</v>
      </c>
      <c r="D4104" s="4" t="s">
        <v>27</v>
      </c>
      <c r="E4104" s="4" t="s">
        <v>21</v>
      </c>
      <c r="F4104" s="4" t="s">
        <v>18</v>
      </c>
      <c r="G4104" s="6">
        <v>40</v>
      </c>
      <c r="H4104" s="7">
        <v>107.12</v>
      </c>
      <c r="I4104" s="8">
        <v>0.01</v>
      </c>
      <c r="J4104" s="7">
        <v>4017.64</v>
      </c>
      <c r="K4104" s="7">
        <v>74.13</v>
      </c>
      <c r="L4104" s="7">
        <v>2965.2</v>
      </c>
      <c r="M4104" s="7">
        <v>134.56</v>
      </c>
    </row>
    <row r="4105" spans="2:13" x14ac:dyDescent="0.3">
      <c r="B4105" s="5">
        <v>45717</v>
      </c>
      <c r="C4105" s="4" t="s">
        <v>28</v>
      </c>
      <c r="D4105" s="4" t="s">
        <v>27</v>
      </c>
      <c r="E4105" s="4" t="s">
        <v>21</v>
      </c>
      <c r="F4105" s="4" t="s">
        <v>19</v>
      </c>
      <c r="G4105" s="6">
        <v>41</v>
      </c>
      <c r="H4105" s="7">
        <v>107.12</v>
      </c>
      <c r="I4105" s="8">
        <v>0.01</v>
      </c>
      <c r="J4105" s="7">
        <v>4138.75</v>
      </c>
      <c r="K4105" s="7">
        <v>73.989999999999995</v>
      </c>
      <c r="L4105" s="7">
        <v>3033.59</v>
      </c>
      <c r="M4105" s="7">
        <v>164.57</v>
      </c>
    </row>
    <row r="4106" spans="2:13" x14ac:dyDescent="0.3">
      <c r="B4106" s="5">
        <v>45717</v>
      </c>
      <c r="C4106" s="4" t="s">
        <v>28</v>
      </c>
      <c r="D4106" s="4" t="s">
        <v>27</v>
      </c>
      <c r="E4106" s="4" t="s">
        <v>22</v>
      </c>
      <c r="F4106" s="4" t="s">
        <v>17</v>
      </c>
      <c r="G4106" s="6">
        <v>49</v>
      </c>
      <c r="H4106" s="7">
        <v>107.12</v>
      </c>
      <c r="I4106" s="8">
        <v>0</v>
      </c>
      <c r="J4106" s="7">
        <v>5872.83</v>
      </c>
      <c r="K4106" s="7">
        <v>74.06</v>
      </c>
      <c r="L4106" s="7">
        <v>3628.94</v>
      </c>
      <c r="M4106" s="7">
        <v>502.43</v>
      </c>
    </row>
    <row r="4107" spans="2:13" x14ac:dyDescent="0.3">
      <c r="B4107" s="5">
        <v>45717</v>
      </c>
      <c r="C4107" s="4" t="s">
        <v>28</v>
      </c>
      <c r="D4107" s="4" t="s">
        <v>27</v>
      </c>
      <c r="E4107" s="4" t="s">
        <v>22</v>
      </c>
      <c r="F4107" s="4" t="s">
        <v>18</v>
      </c>
      <c r="G4107" s="6">
        <v>18</v>
      </c>
      <c r="H4107" s="7">
        <v>107.12</v>
      </c>
      <c r="I4107" s="8">
        <v>0.01</v>
      </c>
      <c r="J4107" s="7">
        <v>2139.9899999999998</v>
      </c>
      <c r="K4107" s="7">
        <v>73.84</v>
      </c>
      <c r="L4107" s="7">
        <v>1329.12</v>
      </c>
      <c r="M4107" s="7">
        <v>215.85</v>
      </c>
    </row>
    <row r="4108" spans="2:13" x14ac:dyDescent="0.3">
      <c r="B4108" s="5">
        <v>45717</v>
      </c>
      <c r="C4108" s="4" t="s">
        <v>28</v>
      </c>
      <c r="D4108" s="4" t="s">
        <v>27</v>
      </c>
      <c r="E4108" s="4" t="s">
        <v>22</v>
      </c>
      <c r="F4108" s="4" t="s">
        <v>19</v>
      </c>
      <c r="G4108" s="6">
        <v>18</v>
      </c>
      <c r="H4108" s="7">
        <v>107.12</v>
      </c>
      <c r="I4108" s="8">
        <v>0.01</v>
      </c>
      <c r="J4108" s="7">
        <v>2133.6799999999998</v>
      </c>
      <c r="K4108" s="7">
        <v>74.06</v>
      </c>
      <c r="L4108" s="7">
        <v>1333.08</v>
      </c>
      <c r="M4108" s="7">
        <v>228.42</v>
      </c>
    </row>
    <row r="4109" spans="2:13" x14ac:dyDescent="0.3">
      <c r="B4109" s="5">
        <v>45717</v>
      </c>
      <c r="C4109" s="4" t="s">
        <v>29</v>
      </c>
      <c r="D4109" s="4" t="s">
        <v>27</v>
      </c>
      <c r="E4109" s="4" t="s">
        <v>16</v>
      </c>
      <c r="F4109" s="4" t="s">
        <v>17</v>
      </c>
      <c r="G4109" s="6">
        <v>241</v>
      </c>
      <c r="H4109" s="7">
        <v>150.38</v>
      </c>
      <c r="I4109" s="8">
        <v>0.01</v>
      </c>
      <c r="J4109" s="7">
        <v>35662.730000000003</v>
      </c>
      <c r="K4109" s="7">
        <v>106.23</v>
      </c>
      <c r="L4109" s="7">
        <v>25601.43</v>
      </c>
      <c r="M4109" s="7">
        <v>386.23</v>
      </c>
    </row>
    <row r="4110" spans="2:13" x14ac:dyDescent="0.3">
      <c r="B4110" s="5">
        <v>45717</v>
      </c>
      <c r="C4110" s="4" t="s">
        <v>29</v>
      </c>
      <c r="D4110" s="4" t="s">
        <v>27</v>
      </c>
      <c r="E4110" s="4" t="s">
        <v>16</v>
      </c>
      <c r="F4110" s="4" t="s">
        <v>18</v>
      </c>
      <c r="G4110" s="6">
        <v>84</v>
      </c>
      <c r="H4110" s="7">
        <v>150.38</v>
      </c>
      <c r="I4110" s="8">
        <v>0.01</v>
      </c>
      <c r="J4110" s="7">
        <v>12555.62</v>
      </c>
      <c r="K4110" s="7">
        <v>106.12</v>
      </c>
      <c r="L4110" s="7">
        <v>8914.08</v>
      </c>
      <c r="M4110" s="7">
        <v>293.64</v>
      </c>
    </row>
    <row r="4111" spans="2:13" x14ac:dyDescent="0.3">
      <c r="B4111" s="5">
        <v>45717</v>
      </c>
      <c r="C4111" s="4" t="s">
        <v>29</v>
      </c>
      <c r="D4111" s="4" t="s">
        <v>27</v>
      </c>
      <c r="E4111" s="4" t="s">
        <v>16</v>
      </c>
      <c r="F4111" s="4" t="s">
        <v>19</v>
      </c>
      <c r="G4111" s="6">
        <v>85</v>
      </c>
      <c r="H4111" s="7">
        <v>150.38</v>
      </c>
      <c r="I4111" s="8">
        <v>0.01</v>
      </c>
      <c r="J4111" s="7">
        <v>12680.19</v>
      </c>
      <c r="K4111" s="7">
        <v>106.23</v>
      </c>
      <c r="L4111" s="7">
        <v>9029.5499999999993</v>
      </c>
      <c r="M4111" s="7">
        <v>343.88</v>
      </c>
    </row>
    <row r="4112" spans="2:13" x14ac:dyDescent="0.3">
      <c r="B4112" s="5">
        <v>45717</v>
      </c>
      <c r="C4112" s="4" t="s">
        <v>29</v>
      </c>
      <c r="D4112" s="4" t="s">
        <v>27</v>
      </c>
      <c r="E4112" s="4" t="s">
        <v>20</v>
      </c>
      <c r="F4112" s="4" t="s">
        <v>17</v>
      </c>
      <c r="G4112" s="6">
        <v>163</v>
      </c>
      <c r="H4112" s="7">
        <v>150.38</v>
      </c>
      <c r="I4112" s="8">
        <v>0.02</v>
      </c>
      <c r="J4112" s="7">
        <v>21267.42</v>
      </c>
      <c r="K4112" s="7">
        <v>106.23</v>
      </c>
      <c r="L4112" s="7">
        <v>17315.490000000002</v>
      </c>
      <c r="M4112" s="7">
        <v>258.04000000000002</v>
      </c>
    </row>
    <row r="4113" spans="2:13" x14ac:dyDescent="0.3">
      <c r="B4113" s="5">
        <v>45717</v>
      </c>
      <c r="C4113" s="4" t="s">
        <v>29</v>
      </c>
      <c r="D4113" s="4" t="s">
        <v>27</v>
      </c>
      <c r="E4113" s="4" t="s">
        <v>20</v>
      </c>
      <c r="F4113" s="4" t="s">
        <v>18</v>
      </c>
      <c r="G4113" s="6">
        <v>59</v>
      </c>
      <c r="H4113" s="7">
        <v>150.38</v>
      </c>
      <c r="I4113" s="8">
        <v>0.02</v>
      </c>
      <c r="J4113" s="7">
        <v>7697.86</v>
      </c>
      <c r="K4113" s="7">
        <v>105.7</v>
      </c>
      <c r="L4113" s="7">
        <v>6236.3</v>
      </c>
      <c r="M4113" s="7">
        <v>198.88</v>
      </c>
    </row>
    <row r="4114" spans="2:13" x14ac:dyDescent="0.3">
      <c r="B4114" s="5">
        <v>45717</v>
      </c>
      <c r="C4114" s="4" t="s">
        <v>29</v>
      </c>
      <c r="D4114" s="4" t="s">
        <v>27</v>
      </c>
      <c r="E4114" s="4" t="s">
        <v>20</v>
      </c>
      <c r="F4114" s="4" t="s">
        <v>19</v>
      </c>
      <c r="G4114" s="6">
        <v>60</v>
      </c>
      <c r="H4114" s="7">
        <v>150.38</v>
      </c>
      <c r="I4114" s="8">
        <v>0</v>
      </c>
      <c r="J4114" s="7">
        <v>7924.16</v>
      </c>
      <c r="K4114" s="7">
        <v>105.7</v>
      </c>
      <c r="L4114" s="7">
        <v>6342</v>
      </c>
      <c r="M4114" s="7">
        <v>235.1</v>
      </c>
    </row>
    <row r="4115" spans="2:13" x14ac:dyDescent="0.3">
      <c r="B4115" s="5">
        <v>45717</v>
      </c>
      <c r="C4115" s="4" t="s">
        <v>29</v>
      </c>
      <c r="D4115" s="4" t="s">
        <v>27</v>
      </c>
      <c r="E4115" s="4" t="s">
        <v>21</v>
      </c>
      <c r="F4115" s="4" t="s">
        <v>17</v>
      </c>
      <c r="G4115" s="6">
        <v>97</v>
      </c>
      <c r="H4115" s="7">
        <v>150.38</v>
      </c>
      <c r="I4115" s="8">
        <v>0</v>
      </c>
      <c r="J4115" s="7">
        <v>13857.39</v>
      </c>
      <c r="K4115" s="7">
        <v>105.7</v>
      </c>
      <c r="L4115" s="7">
        <v>10252.9</v>
      </c>
      <c r="M4115" s="7">
        <v>160.19999999999999</v>
      </c>
    </row>
    <row r="4116" spans="2:13" x14ac:dyDescent="0.3">
      <c r="B4116" s="5">
        <v>45717</v>
      </c>
      <c r="C4116" s="4" t="s">
        <v>29</v>
      </c>
      <c r="D4116" s="4" t="s">
        <v>27</v>
      </c>
      <c r="E4116" s="4" t="s">
        <v>21</v>
      </c>
      <c r="F4116" s="4" t="s">
        <v>18</v>
      </c>
      <c r="G4116" s="6">
        <v>34</v>
      </c>
      <c r="H4116" s="7">
        <v>150.38</v>
      </c>
      <c r="I4116" s="8">
        <v>0.01</v>
      </c>
      <c r="J4116" s="7">
        <v>4828.05</v>
      </c>
      <c r="K4116" s="7">
        <v>106.12</v>
      </c>
      <c r="L4116" s="7">
        <v>3608.08</v>
      </c>
      <c r="M4116" s="7">
        <v>119.92</v>
      </c>
    </row>
    <row r="4117" spans="2:13" x14ac:dyDescent="0.3">
      <c r="B4117" s="5">
        <v>45717</v>
      </c>
      <c r="C4117" s="4" t="s">
        <v>29</v>
      </c>
      <c r="D4117" s="4" t="s">
        <v>27</v>
      </c>
      <c r="E4117" s="4" t="s">
        <v>21</v>
      </c>
      <c r="F4117" s="4" t="s">
        <v>19</v>
      </c>
      <c r="G4117" s="6">
        <v>34</v>
      </c>
      <c r="H4117" s="7">
        <v>150.38</v>
      </c>
      <c r="I4117" s="8">
        <v>0.01</v>
      </c>
      <c r="J4117" s="7">
        <v>4837.6899999999996</v>
      </c>
      <c r="K4117" s="7">
        <v>106.23</v>
      </c>
      <c r="L4117" s="7">
        <v>3611.82</v>
      </c>
      <c r="M4117" s="7">
        <v>135.25</v>
      </c>
    </row>
    <row r="4118" spans="2:13" x14ac:dyDescent="0.3">
      <c r="B4118" s="5">
        <v>45717</v>
      </c>
      <c r="C4118" s="4" t="s">
        <v>29</v>
      </c>
      <c r="D4118" s="4" t="s">
        <v>27</v>
      </c>
      <c r="E4118" s="4" t="s">
        <v>22</v>
      </c>
      <c r="F4118" s="4" t="s">
        <v>17</v>
      </c>
      <c r="G4118" s="6">
        <v>43</v>
      </c>
      <c r="H4118" s="7">
        <v>150.38</v>
      </c>
      <c r="I4118" s="8">
        <v>0.01</v>
      </c>
      <c r="J4118" s="7">
        <v>7141.15</v>
      </c>
      <c r="K4118" s="7">
        <v>106.12</v>
      </c>
      <c r="L4118" s="7">
        <v>4563.16</v>
      </c>
      <c r="M4118" s="7">
        <v>448.75</v>
      </c>
    </row>
    <row r="4119" spans="2:13" x14ac:dyDescent="0.3">
      <c r="B4119" s="5">
        <v>45717</v>
      </c>
      <c r="C4119" s="4" t="s">
        <v>29</v>
      </c>
      <c r="D4119" s="4" t="s">
        <v>27</v>
      </c>
      <c r="E4119" s="4" t="s">
        <v>22</v>
      </c>
      <c r="F4119" s="4" t="s">
        <v>18</v>
      </c>
      <c r="G4119" s="6">
        <v>16</v>
      </c>
      <c r="H4119" s="7">
        <v>150.38</v>
      </c>
      <c r="I4119" s="8">
        <v>0.01</v>
      </c>
      <c r="J4119" s="7">
        <v>2670.42</v>
      </c>
      <c r="K4119" s="7">
        <v>106.23</v>
      </c>
      <c r="L4119" s="7">
        <v>1699.68</v>
      </c>
      <c r="M4119" s="7">
        <v>190.34</v>
      </c>
    </row>
    <row r="4120" spans="2:13" x14ac:dyDescent="0.3">
      <c r="B4120" s="5">
        <v>45717</v>
      </c>
      <c r="C4120" s="4" t="s">
        <v>29</v>
      </c>
      <c r="D4120" s="4" t="s">
        <v>27</v>
      </c>
      <c r="E4120" s="4" t="s">
        <v>22</v>
      </c>
      <c r="F4120" s="4" t="s">
        <v>19</v>
      </c>
      <c r="G4120" s="6">
        <v>16</v>
      </c>
      <c r="H4120" s="7">
        <v>150.38</v>
      </c>
      <c r="I4120" s="8">
        <v>0</v>
      </c>
      <c r="J4120" s="7">
        <v>2689.41</v>
      </c>
      <c r="K4120" s="7">
        <v>105.7</v>
      </c>
      <c r="L4120" s="7">
        <v>1691.2</v>
      </c>
      <c r="M4120" s="7">
        <v>198.05</v>
      </c>
    </row>
    <row r="4121" spans="2:13" x14ac:dyDescent="0.3">
      <c r="B4121" s="5">
        <v>45717</v>
      </c>
      <c r="C4121" s="4" t="s">
        <v>30</v>
      </c>
      <c r="D4121" s="4" t="s">
        <v>27</v>
      </c>
      <c r="E4121" s="4" t="s">
        <v>16</v>
      </c>
      <c r="F4121" s="4" t="s">
        <v>17</v>
      </c>
      <c r="G4121" s="6">
        <v>337</v>
      </c>
      <c r="H4121" s="7">
        <v>94.76</v>
      </c>
      <c r="I4121" s="8">
        <v>0.01</v>
      </c>
      <c r="J4121" s="7">
        <v>31805.360000000001</v>
      </c>
      <c r="K4121" s="7">
        <v>65.989999999999995</v>
      </c>
      <c r="L4121" s="7">
        <v>22238.63</v>
      </c>
      <c r="M4121" s="7">
        <v>565.92999999999995</v>
      </c>
    </row>
    <row r="4122" spans="2:13" x14ac:dyDescent="0.3">
      <c r="B4122" s="5">
        <v>45717</v>
      </c>
      <c r="C4122" s="4" t="s">
        <v>30</v>
      </c>
      <c r="D4122" s="4" t="s">
        <v>27</v>
      </c>
      <c r="E4122" s="4" t="s">
        <v>16</v>
      </c>
      <c r="F4122" s="4" t="s">
        <v>18</v>
      </c>
      <c r="G4122" s="6">
        <v>127</v>
      </c>
      <c r="H4122" s="7">
        <v>94.76</v>
      </c>
      <c r="I4122" s="8">
        <v>0.01</v>
      </c>
      <c r="J4122" s="7">
        <v>11806.59</v>
      </c>
      <c r="K4122" s="7">
        <v>66.06</v>
      </c>
      <c r="L4122" s="7">
        <v>8389.6200000000008</v>
      </c>
      <c r="M4122" s="7">
        <v>431.19</v>
      </c>
    </row>
    <row r="4123" spans="2:13" x14ac:dyDescent="0.3">
      <c r="B4123" s="5">
        <v>45717</v>
      </c>
      <c r="C4123" s="4" t="s">
        <v>30</v>
      </c>
      <c r="D4123" s="4" t="s">
        <v>27</v>
      </c>
      <c r="E4123" s="4" t="s">
        <v>16</v>
      </c>
      <c r="F4123" s="4" t="s">
        <v>19</v>
      </c>
      <c r="G4123" s="6">
        <v>123</v>
      </c>
      <c r="H4123" s="7">
        <v>94.76</v>
      </c>
      <c r="I4123" s="8">
        <v>0</v>
      </c>
      <c r="J4123" s="7">
        <v>11585.64</v>
      </c>
      <c r="K4123" s="7">
        <v>65.989999999999995</v>
      </c>
      <c r="L4123" s="7">
        <v>8116.77</v>
      </c>
      <c r="M4123" s="7">
        <v>500.06</v>
      </c>
    </row>
    <row r="4124" spans="2:13" x14ac:dyDescent="0.3">
      <c r="B4124" s="5">
        <v>45717</v>
      </c>
      <c r="C4124" s="4" t="s">
        <v>30</v>
      </c>
      <c r="D4124" s="4" t="s">
        <v>27</v>
      </c>
      <c r="E4124" s="4" t="s">
        <v>20</v>
      </c>
      <c r="F4124" s="4" t="s">
        <v>17</v>
      </c>
      <c r="G4124" s="6">
        <v>233</v>
      </c>
      <c r="H4124" s="7">
        <v>94.76</v>
      </c>
      <c r="I4124" s="8">
        <v>0.01</v>
      </c>
      <c r="J4124" s="7">
        <v>19331.98</v>
      </c>
      <c r="K4124" s="7">
        <v>65.989999999999995</v>
      </c>
      <c r="L4124" s="7">
        <v>15375.67</v>
      </c>
      <c r="M4124" s="7">
        <v>380.64</v>
      </c>
    </row>
    <row r="4125" spans="2:13" x14ac:dyDescent="0.3">
      <c r="B4125" s="5">
        <v>45717</v>
      </c>
      <c r="C4125" s="4" t="s">
        <v>30</v>
      </c>
      <c r="D4125" s="4" t="s">
        <v>27</v>
      </c>
      <c r="E4125" s="4" t="s">
        <v>20</v>
      </c>
      <c r="F4125" s="4" t="s">
        <v>18</v>
      </c>
      <c r="G4125" s="6">
        <v>88</v>
      </c>
      <c r="H4125" s="7">
        <v>94.76</v>
      </c>
      <c r="I4125" s="8">
        <v>0.03</v>
      </c>
      <c r="J4125" s="7">
        <v>7154.57</v>
      </c>
      <c r="K4125" s="7">
        <v>66.06</v>
      </c>
      <c r="L4125" s="7">
        <v>5813.28</v>
      </c>
      <c r="M4125" s="7">
        <v>307.02</v>
      </c>
    </row>
    <row r="4126" spans="2:13" x14ac:dyDescent="0.3">
      <c r="B4126" s="5">
        <v>45717</v>
      </c>
      <c r="C4126" s="4" t="s">
        <v>30</v>
      </c>
      <c r="D4126" s="4" t="s">
        <v>27</v>
      </c>
      <c r="E4126" s="4" t="s">
        <v>20</v>
      </c>
      <c r="F4126" s="4" t="s">
        <v>19</v>
      </c>
      <c r="G4126" s="6">
        <v>82</v>
      </c>
      <c r="H4126" s="7">
        <v>94.76</v>
      </c>
      <c r="I4126" s="8">
        <v>0.01</v>
      </c>
      <c r="J4126" s="7">
        <v>6762.66</v>
      </c>
      <c r="K4126" s="7">
        <v>65.86</v>
      </c>
      <c r="L4126" s="7">
        <v>5400.52</v>
      </c>
      <c r="M4126" s="7">
        <v>317.06</v>
      </c>
    </row>
    <row r="4127" spans="2:13" x14ac:dyDescent="0.3">
      <c r="B4127" s="5">
        <v>45717</v>
      </c>
      <c r="C4127" s="4" t="s">
        <v>30</v>
      </c>
      <c r="D4127" s="4" t="s">
        <v>27</v>
      </c>
      <c r="E4127" s="4" t="s">
        <v>21</v>
      </c>
      <c r="F4127" s="4" t="s">
        <v>17</v>
      </c>
      <c r="G4127" s="6">
        <v>136</v>
      </c>
      <c r="H4127" s="7">
        <v>94.76</v>
      </c>
      <c r="I4127" s="8">
        <v>0.01</v>
      </c>
      <c r="J4127" s="7">
        <v>12047.58</v>
      </c>
      <c r="K4127" s="7">
        <v>65.66</v>
      </c>
      <c r="L4127" s="7">
        <v>8929.76</v>
      </c>
      <c r="M4127" s="7">
        <v>227.72</v>
      </c>
    </row>
    <row r="4128" spans="2:13" x14ac:dyDescent="0.3">
      <c r="B4128" s="5">
        <v>45717</v>
      </c>
      <c r="C4128" s="4" t="s">
        <v>30</v>
      </c>
      <c r="D4128" s="4" t="s">
        <v>27</v>
      </c>
      <c r="E4128" s="4" t="s">
        <v>21</v>
      </c>
      <c r="F4128" s="4" t="s">
        <v>18</v>
      </c>
      <c r="G4128" s="6">
        <v>49</v>
      </c>
      <c r="H4128" s="7">
        <v>94.76</v>
      </c>
      <c r="I4128" s="8">
        <v>0.01</v>
      </c>
      <c r="J4128" s="7">
        <v>4366.92</v>
      </c>
      <c r="K4128" s="7">
        <v>66.06</v>
      </c>
      <c r="L4128" s="7">
        <v>3236.94</v>
      </c>
      <c r="M4128" s="7">
        <v>170.78</v>
      </c>
    </row>
    <row r="4129" spans="2:13" x14ac:dyDescent="0.3">
      <c r="B4129" s="5">
        <v>45717</v>
      </c>
      <c r="C4129" s="4" t="s">
        <v>30</v>
      </c>
      <c r="D4129" s="4" t="s">
        <v>27</v>
      </c>
      <c r="E4129" s="4" t="s">
        <v>21</v>
      </c>
      <c r="F4129" s="4" t="s">
        <v>19</v>
      </c>
      <c r="G4129" s="6">
        <v>49</v>
      </c>
      <c r="H4129" s="7">
        <v>94.76</v>
      </c>
      <c r="I4129" s="8">
        <v>0</v>
      </c>
      <c r="J4129" s="7">
        <v>4384.6499999999996</v>
      </c>
      <c r="K4129" s="7">
        <v>66.06</v>
      </c>
      <c r="L4129" s="7">
        <v>3236.94</v>
      </c>
      <c r="M4129" s="7">
        <v>195.51</v>
      </c>
    </row>
    <row r="4130" spans="2:13" x14ac:dyDescent="0.3">
      <c r="B4130" s="5">
        <v>45717</v>
      </c>
      <c r="C4130" s="4" t="s">
        <v>30</v>
      </c>
      <c r="D4130" s="4" t="s">
        <v>27</v>
      </c>
      <c r="E4130" s="4" t="s">
        <v>22</v>
      </c>
      <c r="F4130" s="4" t="s">
        <v>17</v>
      </c>
      <c r="G4130" s="6">
        <v>62</v>
      </c>
      <c r="H4130" s="7">
        <v>94.76</v>
      </c>
      <c r="I4130" s="8">
        <v>0.01</v>
      </c>
      <c r="J4130" s="7">
        <v>6553.73</v>
      </c>
      <c r="K4130" s="7">
        <v>66.06</v>
      </c>
      <c r="L4130" s="7">
        <v>4095.72</v>
      </c>
      <c r="M4130" s="7">
        <v>609.34</v>
      </c>
    </row>
    <row r="4131" spans="2:13" x14ac:dyDescent="0.3">
      <c r="B4131" s="5">
        <v>45717</v>
      </c>
      <c r="C4131" s="4" t="s">
        <v>30</v>
      </c>
      <c r="D4131" s="4" t="s">
        <v>27</v>
      </c>
      <c r="E4131" s="4" t="s">
        <v>22</v>
      </c>
      <c r="F4131" s="4" t="s">
        <v>18</v>
      </c>
      <c r="G4131" s="6">
        <v>22</v>
      </c>
      <c r="H4131" s="7">
        <v>94.76</v>
      </c>
      <c r="I4131" s="8">
        <v>0.01</v>
      </c>
      <c r="J4131" s="7">
        <v>2316.2199999999998</v>
      </c>
      <c r="K4131" s="7">
        <v>65.66</v>
      </c>
      <c r="L4131" s="7">
        <v>1444.52</v>
      </c>
      <c r="M4131" s="7">
        <v>255.66</v>
      </c>
    </row>
    <row r="4132" spans="2:13" x14ac:dyDescent="0.3">
      <c r="B4132" s="5">
        <v>45717</v>
      </c>
      <c r="C4132" s="4" t="s">
        <v>30</v>
      </c>
      <c r="D4132" s="4" t="s">
        <v>27</v>
      </c>
      <c r="E4132" s="4" t="s">
        <v>22</v>
      </c>
      <c r="F4132" s="4" t="s">
        <v>19</v>
      </c>
      <c r="G4132" s="6">
        <v>22</v>
      </c>
      <c r="H4132" s="7">
        <v>94.76</v>
      </c>
      <c r="I4132" s="8">
        <v>0</v>
      </c>
      <c r="J4132" s="7">
        <v>2327.87</v>
      </c>
      <c r="K4132" s="7">
        <v>65.989999999999995</v>
      </c>
      <c r="L4132" s="7">
        <v>1451.78</v>
      </c>
      <c r="M4132" s="7">
        <v>268.48</v>
      </c>
    </row>
    <row r="4133" spans="2:13" x14ac:dyDescent="0.3">
      <c r="B4133" s="5">
        <v>45717</v>
      </c>
      <c r="C4133" s="4" t="s">
        <v>31</v>
      </c>
      <c r="D4133" s="4" t="s">
        <v>32</v>
      </c>
      <c r="E4133" s="4" t="s">
        <v>16</v>
      </c>
      <c r="F4133" s="4" t="s">
        <v>17</v>
      </c>
      <c r="G4133" s="6">
        <v>647</v>
      </c>
      <c r="H4133" s="7">
        <v>80.34</v>
      </c>
      <c r="I4133" s="8">
        <v>0</v>
      </c>
      <c r="J4133" s="7">
        <v>51824.14</v>
      </c>
      <c r="K4133" s="7">
        <v>58.19</v>
      </c>
      <c r="L4133" s="7">
        <v>37648.93</v>
      </c>
      <c r="M4133" s="7">
        <v>1040.07</v>
      </c>
    </row>
    <row r="4134" spans="2:13" x14ac:dyDescent="0.3">
      <c r="B4134" s="5">
        <v>45717</v>
      </c>
      <c r="C4134" s="4" t="s">
        <v>31</v>
      </c>
      <c r="D4134" s="4" t="s">
        <v>32</v>
      </c>
      <c r="E4134" s="4" t="s">
        <v>16</v>
      </c>
      <c r="F4134" s="4" t="s">
        <v>18</v>
      </c>
      <c r="G4134" s="6">
        <v>227</v>
      </c>
      <c r="H4134" s="7">
        <v>80.34</v>
      </c>
      <c r="I4134" s="8">
        <v>0.01</v>
      </c>
      <c r="J4134" s="7">
        <v>18145.88</v>
      </c>
      <c r="K4134" s="7">
        <v>58.36</v>
      </c>
      <c r="L4134" s="7">
        <v>13247.72</v>
      </c>
      <c r="M4134" s="7">
        <v>795.11</v>
      </c>
    </row>
    <row r="4135" spans="2:13" x14ac:dyDescent="0.3">
      <c r="B4135" s="5">
        <v>45717</v>
      </c>
      <c r="C4135" s="4" t="s">
        <v>31</v>
      </c>
      <c r="D4135" s="4" t="s">
        <v>32</v>
      </c>
      <c r="E4135" s="4" t="s">
        <v>16</v>
      </c>
      <c r="F4135" s="4" t="s">
        <v>19</v>
      </c>
      <c r="G4135" s="6">
        <v>236</v>
      </c>
      <c r="H4135" s="7">
        <v>80.34</v>
      </c>
      <c r="I4135" s="8">
        <v>0.01</v>
      </c>
      <c r="J4135" s="7">
        <v>18619.810000000001</v>
      </c>
      <c r="K4135" s="7">
        <v>58.3</v>
      </c>
      <c r="L4135" s="7">
        <v>13758.8</v>
      </c>
      <c r="M4135" s="7">
        <v>948.2</v>
      </c>
    </row>
    <row r="4136" spans="2:13" x14ac:dyDescent="0.3">
      <c r="B4136" s="5">
        <v>45717</v>
      </c>
      <c r="C4136" s="4" t="s">
        <v>31</v>
      </c>
      <c r="D4136" s="4" t="s">
        <v>32</v>
      </c>
      <c r="E4136" s="4" t="s">
        <v>20</v>
      </c>
      <c r="F4136" s="4" t="s">
        <v>17</v>
      </c>
      <c r="G4136" s="6">
        <v>460</v>
      </c>
      <c r="H4136" s="7">
        <v>80.34</v>
      </c>
      <c r="I4136" s="8">
        <v>0.01</v>
      </c>
      <c r="J4136" s="7">
        <v>32099.24</v>
      </c>
      <c r="K4136" s="7">
        <v>58.19</v>
      </c>
      <c r="L4136" s="7">
        <v>26767.4</v>
      </c>
      <c r="M4136" s="7">
        <v>764.23</v>
      </c>
    </row>
    <row r="4137" spans="2:13" x14ac:dyDescent="0.3">
      <c r="B4137" s="5">
        <v>45717</v>
      </c>
      <c r="C4137" s="4" t="s">
        <v>31</v>
      </c>
      <c r="D4137" s="4" t="s">
        <v>32</v>
      </c>
      <c r="E4137" s="4" t="s">
        <v>20</v>
      </c>
      <c r="F4137" s="4" t="s">
        <v>18</v>
      </c>
      <c r="G4137" s="6">
        <v>157</v>
      </c>
      <c r="H4137" s="7">
        <v>80.34</v>
      </c>
      <c r="I4137" s="8">
        <v>0.02</v>
      </c>
      <c r="J4137" s="7">
        <v>10933.1</v>
      </c>
      <c r="K4137" s="7">
        <v>58.19</v>
      </c>
      <c r="L4137" s="7">
        <v>9135.83</v>
      </c>
      <c r="M4137" s="7">
        <v>541.75</v>
      </c>
    </row>
    <row r="4138" spans="2:13" x14ac:dyDescent="0.3">
      <c r="B4138" s="5">
        <v>45717</v>
      </c>
      <c r="C4138" s="4" t="s">
        <v>31</v>
      </c>
      <c r="D4138" s="4" t="s">
        <v>32</v>
      </c>
      <c r="E4138" s="4" t="s">
        <v>20</v>
      </c>
      <c r="F4138" s="4" t="s">
        <v>19</v>
      </c>
      <c r="G4138" s="6">
        <v>164</v>
      </c>
      <c r="H4138" s="7">
        <v>80.34</v>
      </c>
      <c r="I4138" s="8">
        <v>0.04</v>
      </c>
      <c r="J4138" s="7">
        <v>11210.79</v>
      </c>
      <c r="K4138" s="7">
        <v>58.25</v>
      </c>
      <c r="L4138" s="7">
        <v>9553</v>
      </c>
      <c r="M4138" s="7">
        <v>652.39</v>
      </c>
    </row>
    <row r="4139" spans="2:13" x14ac:dyDescent="0.3">
      <c r="B4139" s="5">
        <v>45717</v>
      </c>
      <c r="C4139" s="4" t="s">
        <v>31</v>
      </c>
      <c r="D4139" s="4" t="s">
        <v>32</v>
      </c>
      <c r="E4139" s="4" t="s">
        <v>21</v>
      </c>
      <c r="F4139" s="4" t="s">
        <v>17</v>
      </c>
      <c r="G4139" s="6">
        <v>275</v>
      </c>
      <c r="H4139" s="7">
        <v>80.34</v>
      </c>
      <c r="I4139" s="8">
        <v>0.01</v>
      </c>
      <c r="J4139" s="7">
        <v>20674.75</v>
      </c>
      <c r="K4139" s="7">
        <v>58.36</v>
      </c>
      <c r="L4139" s="7">
        <v>16049</v>
      </c>
      <c r="M4139" s="7">
        <v>449.7</v>
      </c>
    </row>
    <row r="4140" spans="2:13" x14ac:dyDescent="0.3">
      <c r="B4140" s="5">
        <v>45717</v>
      </c>
      <c r="C4140" s="4" t="s">
        <v>31</v>
      </c>
      <c r="D4140" s="4" t="s">
        <v>32</v>
      </c>
      <c r="E4140" s="4" t="s">
        <v>21</v>
      </c>
      <c r="F4140" s="4" t="s">
        <v>18</v>
      </c>
      <c r="G4140" s="6">
        <v>98</v>
      </c>
      <c r="H4140" s="7">
        <v>80.34</v>
      </c>
      <c r="I4140" s="8">
        <v>0.01</v>
      </c>
      <c r="J4140" s="7">
        <v>7352.89</v>
      </c>
      <c r="K4140" s="7">
        <v>58.42</v>
      </c>
      <c r="L4140" s="7">
        <v>5725.16</v>
      </c>
      <c r="M4140" s="7">
        <v>335.11</v>
      </c>
    </row>
    <row r="4141" spans="2:13" x14ac:dyDescent="0.3">
      <c r="B4141" s="5">
        <v>45717</v>
      </c>
      <c r="C4141" s="4" t="s">
        <v>31</v>
      </c>
      <c r="D4141" s="4" t="s">
        <v>32</v>
      </c>
      <c r="E4141" s="4" t="s">
        <v>21</v>
      </c>
      <c r="F4141" s="4" t="s">
        <v>19</v>
      </c>
      <c r="G4141" s="6">
        <v>93</v>
      </c>
      <c r="H4141" s="7">
        <v>80.34</v>
      </c>
      <c r="I4141" s="8">
        <v>0.01</v>
      </c>
      <c r="J4141" s="7">
        <v>7062.29</v>
      </c>
      <c r="K4141" s="7">
        <v>58.36</v>
      </c>
      <c r="L4141" s="7">
        <v>5427.48</v>
      </c>
      <c r="M4141" s="7">
        <v>378.46</v>
      </c>
    </row>
    <row r="4142" spans="2:13" x14ac:dyDescent="0.3">
      <c r="B4142" s="5">
        <v>45717</v>
      </c>
      <c r="C4142" s="4" t="s">
        <v>31</v>
      </c>
      <c r="D4142" s="4" t="s">
        <v>32</v>
      </c>
      <c r="E4142" s="4" t="s">
        <v>22</v>
      </c>
      <c r="F4142" s="4" t="s">
        <v>17</v>
      </c>
      <c r="G4142" s="6">
        <v>123</v>
      </c>
      <c r="H4142" s="7">
        <v>80.34</v>
      </c>
      <c r="I4142" s="8">
        <v>0.01</v>
      </c>
      <c r="J4142" s="7">
        <v>10968.03</v>
      </c>
      <c r="K4142" s="7">
        <v>58.42</v>
      </c>
      <c r="L4142" s="7">
        <v>7185.66</v>
      </c>
      <c r="M4142" s="7">
        <v>1279.8800000000001</v>
      </c>
    </row>
    <row r="4143" spans="2:13" x14ac:dyDescent="0.3">
      <c r="B4143" s="5">
        <v>45717</v>
      </c>
      <c r="C4143" s="4" t="s">
        <v>31</v>
      </c>
      <c r="D4143" s="4" t="s">
        <v>32</v>
      </c>
      <c r="E4143" s="4" t="s">
        <v>22</v>
      </c>
      <c r="F4143" s="4" t="s">
        <v>18</v>
      </c>
      <c r="G4143" s="6">
        <v>43</v>
      </c>
      <c r="H4143" s="7">
        <v>80.34</v>
      </c>
      <c r="I4143" s="8">
        <v>0.01</v>
      </c>
      <c r="J4143" s="7">
        <v>3838.14</v>
      </c>
      <c r="K4143" s="7">
        <v>58.25</v>
      </c>
      <c r="L4143" s="7">
        <v>2504.75</v>
      </c>
      <c r="M4143" s="7">
        <v>505.36</v>
      </c>
    </row>
    <row r="4144" spans="2:13" x14ac:dyDescent="0.3">
      <c r="B4144" s="5">
        <v>45717</v>
      </c>
      <c r="C4144" s="4" t="s">
        <v>31</v>
      </c>
      <c r="D4144" s="4" t="s">
        <v>32</v>
      </c>
      <c r="E4144" s="4" t="s">
        <v>22</v>
      </c>
      <c r="F4144" s="4" t="s">
        <v>19</v>
      </c>
      <c r="G4144" s="6">
        <v>43</v>
      </c>
      <c r="H4144" s="7">
        <v>80.34</v>
      </c>
      <c r="I4144" s="8">
        <v>0</v>
      </c>
      <c r="J4144" s="7">
        <v>3857.57</v>
      </c>
      <c r="K4144" s="7">
        <v>58.25</v>
      </c>
      <c r="L4144" s="7">
        <v>2504.75</v>
      </c>
      <c r="M4144" s="7">
        <v>525.29</v>
      </c>
    </row>
    <row r="4145" spans="2:13" x14ac:dyDescent="0.3">
      <c r="B4145" s="5">
        <v>45717</v>
      </c>
      <c r="C4145" s="4" t="s">
        <v>33</v>
      </c>
      <c r="D4145" s="4" t="s">
        <v>32</v>
      </c>
      <c r="E4145" s="4" t="s">
        <v>16</v>
      </c>
      <c r="F4145" s="4" t="s">
        <v>17</v>
      </c>
      <c r="G4145" s="6">
        <v>594</v>
      </c>
      <c r="H4145" s="7">
        <v>127.72</v>
      </c>
      <c r="I4145" s="8">
        <v>0.01</v>
      </c>
      <c r="J4145" s="7">
        <v>74504.350000000006</v>
      </c>
      <c r="K4145" s="7">
        <v>92.05</v>
      </c>
      <c r="L4145" s="7">
        <v>54677.7</v>
      </c>
      <c r="M4145" s="7">
        <v>990.73</v>
      </c>
    </row>
    <row r="4146" spans="2:13" x14ac:dyDescent="0.3">
      <c r="B4146" s="5">
        <v>45717</v>
      </c>
      <c r="C4146" s="4" t="s">
        <v>33</v>
      </c>
      <c r="D4146" s="4" t="s">
        <v>32</v>
      </c>
      <c r="E4146" s="4" t="s">
        <v>16</v>
      </c>
      <c r="F4146" s="4" t="s">
        <v>18</v>
      </c>
      <c r="G4146" s="6">
        <v>208</v>
      </c>
      <c r="H4146" s="7">
        <v>127.72</v>
      </c>
      <c r="I4146" s="8">
        <v>0.01</v>
      </c>
      <c r="J4146" s="7">
        <v>26327.15</v>
      </c>
      <c r="K4146" s="7">
        <v>92.14</v>
      </c>
      <c r="L4146" s="7">
        <v>19165.12</v>
      </c>
      <c r="M4146" s="7">
        <v>703.31</v>
      </c>
    </row>
    <row r="4147" spans="2:13" x14ac:dyDescent="0.3">
      <c r="B4147" s="5">
        <v>45717</v>
      </c>
      <c r="C4147" s="4" t="s">
        <v>33</v>
      </c>
      <c r="D4147" s="4" t="s">
        <v>32</v>
      </c>
      <c r="E4147" s="4" t="s">
        <v>16</v>
      </c>
      <c r="F4147" s="4" t="s">
        <v>19</v>
      </c>
      <c r="G4147" s="6">
        <v>210</v>
      </c>
      <c r="H4147" s="7">
        <v>127.72</v>
      </c>
      <c r="I4147" s="8">
        <v>0</v>
      </c>
      <c r="J4147" s="7">
        <v>26847.86</v>
      </c>
      <c r="K4147" s="7">
        <v>91.68</v>
      </c>
      <c r="L4147" s="7">
        <v>19252.8</v>
      </c>
      <c r="M4147" s="7">
        <v>852.09</v>
      </c>
    </row>
    <row r="4148" spans="2:13" x14ac:dyDescent="0.3">
      <c r="B4148" s="5">
        <v>45717</v>
      </c>
      <c r="C4148" s="4" t="s">
        <v>33</v>
      </c>
      <c r="D4148" s="4" t="s">
        <v>32</v>
      </c>
      <c r="E4148" s="4" t="s">
        <v>20</v>
      </c>
      <c r="F4148" s="4" t="s">
        <v>17</v>
      </c>
      <c r="G4148" s="6">
        <v>371</v>
      </c>
      <c r="H4148" s="7">
        <v>127.72</v>
      </c>
      <c r="I4148" s="8">
        <v>0.04</v>
      </c>
      <c r="J4148" s="7">
        <v>40153.61</v>
      </c>
      <c r="K4148" s="7">
        <v>92.14</v>
      </c>
      <c r="L4148" s="7">
        <v>34183.94</v>
      </c>
      <c r="M4148" s="7">
        <v>607.89</v>
      </c>
    </row>
    <row r="4149" spans="2:13" x14ac:dyDescent="0.3">
      <c r="B4149" s="5">
        <v>45717</v>
      </c>
      <c r="C4149" s="4" t="s">
        <v>33</v>
      </c>
      <c r="D4149" s="4" t="s">
        <v>32</v>
      </c>
      <c r="E4149" s="4" t="s">
        <v>20</v>
      </c>
      <c r="F4149" s="4" t="s">
        <v>18</v>
      </c>
      <c r="G4149" s="6">
        <v>142</v>
      </c>
      <c r="H4149" s="7">
        <v>127.72</v>
      </c>
      <c r="I4149" s="8">
        <v>0.01</v>
      </c>
      <c r="J4149" s="7">
        <v>15784.33</v>
      </c>
      <c r="K4149" s="7">
        <v>92.14</v>
      </c>
      <c r="L4149" s="7">
        <v>13083.88</v>
      </c>
      <c r="M4149" s="7">
        <v>489.01</v>
      </c>
    </row>
    <row r="4150" spans="2:13" x14ac:dyDescent="0.3">
      <c r="B4150" s="5">
        <v>45717</v>
      </c>
      <c r="C4150" s="4" t="s">
        <v>33</v>
      </c>
      <c r="D4150" s="4" t="s">
        <v>32</v>
      </c>
      <c r="E4150" s="4" t="s">
        <v>20</v>
      </c>
      <c r="F4150" s="4" t="s">
        <v>19</v>
      </c>
      <c r="G4150" s="6">
        <v>144</v>
      </c>
      <c r="H4150" s="7">
        <v>127.72</v>
      </c>
      <c r="I4150" s="8">
        <v>0.03</v>
      </c>
      <c r="J4150" s="7">
        <v>15763.44</v>
      </c>
      <c r="K4150" s="7">
        <v>91.87</v>
      </c>
      <c r="L4150" s="7">
        <v>13229.28</v>
      </c>
      <c r="M4150" s="7">
        <v>575.70000000000005</v>
      </c>
    </row>
    <row r="4151" spans="2:13" x14ac:dyDescent="0.3">
      <c r="B4151" s="5">
        <v>45717</v>
      </c>
      <c r="C4151" s="4" t="s">
        <v>33</v>
      </c>
      <c r="D4151" s="4" t="s">
        <v>32</v>
      </c>
      <c r="E4151" s="4" t="s">
        <v>21</v>
      </c>
      <c r="F4151" s="4" t="s">
        <v>17</v>
      </c>
      <c r="G4151" s="6">
        <v>238</v>
      </c>
      <c r="H4151" s="7">
        <v>127.72</v>
      </c>
      <c r="I4151" s="8">
        <v>0.01</v>
      </c>
      <c r="J4151" s="7">
        <v>28588.400000000001</v>
      </c>
      <c r="K4151" s="7">
        <v>91.77</v>
      </c>
      <c r="L4151" s="7">
        <v>21841.26</v>
      </c>
      <c r="M4151" s="7">
        <v>393.08</v>
      </c>
    </row>
    <row r="4152" spans="2:13" x14ac:dyDescent="0.3">
      <c r="B4152" s="5">
        <v>45717</v>
      </c>
      <c r="C4152" s="4" t="s">
        <v>33</v>
      </c>
      <c r="D4152" s="4" t="s">
        <v>32</v>
      </c>
      <c r="E4152" s="4" t="s">
        <v>21</v>
      </c>
      <c r="F4152" s="4" t="s">
        <v>18</v>
      </c>
      <c r="G4152" s="6">
        <v>83</v>
      </c>
      <c r="H4152" s="7">
        <v>127.72</v>
      </c>
      <c r="I4152" s="8">
        <v>0.01</v>
      </c>
      <c r="J4152" s="7">
        <v>9929.9699999999993</v>
      </c>
      <c r="K4152" s="7">
        <v>91.96</v>
      </c>
      <c r="L4152" s="7">
        <v>7632.68</v>
      </c>
      <c r="M4152" s="7">
        <v>284.10000000000002</v>
      </c>
    </row>
    <row r="4153" spans="2:13" x14ac:dyDescent="0.3">
      <c r="B4153" s="5">
        <v>45717</v>
      </c>
      <c r="C4153" s="4" t="s">
        <v>33</v>
      </c>
      <c r="D4153" s="4" t="s">
        <v>32</v>
      </c>
      <c r="E4153" s="4" t="s">
        <v>21</v>
      </c>
      <c r="F4153" s="4" t="s">
        <v>19</v>
      </c>
      <c r="G4153" s="6">
        <v>87</v>
      </c>
      <c r="H4153" s="7">
        <v>127.72</v>
      </c>
      <c r="I4153" s="8">
        <v>0.01</v>
      </c>
      <c r="J4153" s="7">
        <v>10450.379999999999</v>
      </c>
      <c r="K4153" s="7">
        <v>92.23</v>
      </c>
      <c r="L4153" s="7">
        <v>8024.01</v>
      </c>
      <c r="M4153" s="7">
        <v>346.09</v>
      </c>
    </row>
    <row r="4154" spans="2:13" x14ac:dyDescent="0.3">
      <c r="B4154" s="5">
        <v>45717</v>
      </c>
      <c r="C4154" s="4" t="s">
        <v>33</v>
      </c>
      <c r="D4154" s="4" t="s">
        <v>32</v>
      </c>
      <c r="E4154" s="4" t="s">
        <v>22</v>
      </c>
      <c r="F4154" s="4" t="s">
        <v>17</v>
      </c>
      <c r="G4154" s="6">
        <v>102</v>
      </c>
      <c r="H4154" s="7">
        <v>127.72</v>
      </c>
      <c r="I4154" s="8">
        <v>0.01</v>
      </c>
      <c r="J4154" s="7">
        <v>14401.37</v>
      </c>
      <c r="K4154" s="7">
        <v>92.05</v>
      </c>
      <c r="L4154" s="7">
        <v>9389.1</v>
      </c>
      <c r="M4154" s="7">
        <v>1002.46</v>
      </c>
    </row>
    <row r="4155" spans="2:13" x14ac:dyDescent="0.3">
      <c r="B4155" s="5">
        <v>45717</v>
      </c>
      <c r="C4155" s="4" t="s">
        <v>33</v>
      </c>
      <c r="D4155" s="4" t="s">
        <v>32</v>
      </c>
      <c r="E4155" s="4" t="s">
        <v>22</v>
      </c>
      <c r="F4155" s="4" t="s">
        <v>18</v>
      </c>
      <c r="G4155" s="6">
        <v>38</v>
      </c>
      <c r="H4155" s="7">
        <v>127.72</v>
      </c>
      <c r="I4155" s="8">
        <v>0.01</v>
      </c>
      <c r="J4155" s="7">
        <v>5365.02</v>
      </c>
      <c r="K4155" s="7">
        <v>91.87</v>
      </c>
      <c r="L4155" s="7">
        <v>3491.06</v>
      </c>
      <c r="M4155" s="7">
        <v>461.15</v>
      </c>
    </row>
    <row r="4156" spans="2:13" x14ac:dyDescent="0.3">
      <c r="B4156" s="5">
        <v>45717</v>
      </c>
      <c r="C4156" s="4" t="s">
        <v>33</v>
      </c>
      <c r="D4156" s="4" t="s">
        <v>32</v>
      </c>
      <c r="E4156" s="4" t="s">
        <v>22</v>
      </c>
      <c r="F4156" s="4" t="s">
        <v>19</v>
      </c>
      <c r="G4156" s="6">
        <v>36</v>
      </c>
      <c r="H4156" s="7">
        <v>127.72</v>
      </c>
      <c r="I4156" s="8">
        <v>0.01</v>
      </c>
      <c r="J4156" s="7">
        <v>5067.3500000000004</v>
      </c>
      <c r="K4156" s="7">
        <v>91.68</v>
      </c>
      <c r="L4156" s="7">
        <v>3300.48</v>
      </c>
      <c r="M4156" s="7">
        <v>460.44</v>
      </c>
    </row>
    <row r="4157" spans="2:13" x14ac:dyDescent="0.3">
      <c r="B4157" s="5">
        <v>45717</v>
      </c>
      <c r="C4157" s="4" t="s">
        <v>34</v>
      </c>
      <c r="D4157" s="4" t="s">
        <v>32</v>
      </c>
      <c r="E4157" s="4" t="s">
        <v>16</v>
      </c>
      <c r="F4157" s="4" t="s">
        <v>17</v>
      </c>
      <c r="G4157" s="6">
        <v>452</v>
      </c>
      <c r="H4157" s="7">
        <v>98.88</v>
      </c>
      <c r="I4157" s="8">
        <v>0.01</v>
      </c>
      <c r="J4157" s="7">
        <v>44202.93</v>
      </c>
      <c r="K4157" s="7">
        <v>70.56</v>
      </c>
      <c r="L4157" s="7">
        <v>31893.119999999999</v>
      </c>
      <c r="M4157" s="7">
        <v>743.57</v>
      </c>
    </row>
    <row r="4158" spans="2:13" x14ac:dyDescent="0.3">
      <c r="B4158" s="5">
        <v>45717</v>
      </c>
      <c r="C4158" s="4" t="s">
        <v>34</v>
      </c>
      <c r="D4158" s="4" t="s">
        <v>32</v>
      </c>
      <c r="E4158" s="4" t="s">
        <v>16</v>
      </c>
      <c r="F4158" s="4" t="s">
        <v>18</v>
      </c>
      <c r="G4158" s="6">
        <v>167</v>
      </c>
      <c r="H4158" s="7">
        <v>98.88</v>
      </c>
      <c r="I4158" s="8">
        <v>0.01</v>
      </c>
      <c r="J4158" s="7">
        <v>16249.55</v>
      </c>
      <c r="K4158" s="7">
        <v>70.84</v>
      </c>
      <c r="L4158" s="7">
        <v>11830.28</v>
      </c>
      <c r="M4158" s="7">
        <v>572.79</v>
      </c>
    </row>
    <row r="4159" spans="2:13" x14ac:dyDescent="0.3">
      <c r="B4159" s="5">
        <v>45717</v>
      </c>
      <c r="C4159" s="4" t="s">
        <v>34</v>
      </c>
      <c r="D4159" s="4" t="s">
        <v>32</v>
      </c>
      <c r="E4159" s="4" t="s">
        <v>16</v>
      </c>
      <c r="F4159" s="4" t="s">
        <v>19</v>
      </c>
      <c r="G4159" s="6">
        <v>170</v>
      </c>
      <c r="H4159" s="7">
        <v>98.88</v>
      </c>
      <c r="I4159" s="8">
        <v>0</v>
      </c>
      <c r="J4159" s="7">
        <v>16742.36</v>
      </c>
      <c r="K4159" s="7">
        <v>70.63</v>
      </c>
      <c r="L4159" s="7">
        <v>12007.1</v>
      </c>
      <c r="M4159" s="7">
        <v>690.46</v>
      </c>
    </row>
    <row r="4160" spans="2:13" x14ac:dyDescent="0.3">
      <c r="B4160" s="5">
        <v>45717</v>
      </c>
      <c r="C4160" s="4" t="s">
        <v>34</v>
      </c>
      <c r="D4160" s="4" t="s">
        <v>32</v>
      </c>
      <c r="E4160" s="4" t="s">
        <v>20</v>
      </c>
      <c r="F4160" s="4" t="s">
        <v>17</v>
      </c>
      <c r="G4160" s="6">
        <v>330</v>
      </c>
      <c r="H4160" s="7">
        <v>98.88</v>
      </c>
      <c r="I4160" s="8">
        <v>0.02</v>
      </c>
      <c r="J4160" s="7">
        <v>28198.37</v>
      </c>
      <c r="K4160" s="7">
        <v>70.56</v>
      </c>
      <c r="L4160" s="7">
        <v>23284.799999999999</v>
      </c>
      <c r="M4160" s="7">
        <v>534.79</v>
      </c>
    </row>
    <row r="4161" spans="2:13" x14ac:dyDescent="0.3">
      <c r="B4161" s="5">
        <v>45717</v>
      </c>
      <c r="C4161" s="4" t="s">
        <v>34</v>
      </c>
      <c r="D4161" s="4" t="s">
        <v>32</v>
      </c>
      <c r="E4161" s="4" t="s">
        <v>20</v>
      </c>
      <c r="F4161" s="4" t="s">
        <v>18</v>
      </c>
      <c r="G4161" s="6">
        <v>119</v>
      </c>
      <c r="H4161" s="7">
        <v>98.88</v>
      </c>
      <c r="I4161" s="8">
        <v>0.01</v>
      </c>
      <c r="J4161" s="7">
        <v>10179.219999999999</v>
      </c>
      <c r="K4161" s="7">
        <v>70.84</v>
      </c>
      <c r="L4161" s="7">
        <v>8429.9599999999991</v>
      </c>
      <c r="M4161" s="7">
        <v>417.64</v>
      </c>
    </row>
    <row r="4162" spans="2:13" x14ac:dyDescent="0.3">
      <c r="B4162" s="5">
        <v>45717</v>
      </c>
      <c r="C4162" s="4" t="s">
        <v>34</v>
      </c>
      <c r="D4162" s="4" t="s">
        <v>32</v>
      </c>
      <c r="E4162" s="4" t="s">
        <v>20</v>
      </c>
      <c r="F4162" s="4" t="s">
        <v>19</v>
      </c>
      <c r="G4162" s="6">
        <v>114</v>
      </c>
      <c r="H4162" s="7">
        <v>98.88</v>
      </c>
      <c r="I4162" s="8">
        <v>0.01</v>
      </c>
      <c r="J4162" s="7">
        <v>9869.81</v>
      </c>
      <c r="K4162" s="7">
        <v>70.77</v>
      </c>
      <c r="L4162" s="7">
        <v>8067.78</v>
      </c>
      <c r="M4162" s="7">
        <v>443.06</v>
      </c>
    </row>
    <row r="4163" spans="2:13" x14ac:dyDescent="0.3">
      <c r="B4163" s="5">
        <v>45717</v>
      </c>
      <c r="C4163" s="4" t="s">
        <v>34</v>
      </c>
      <c r="D4163" s="4" t="s">
        <v>32</v>
      </c>
      <c r="E4163" s="4" t="s">
        <v>21</v>
      </c>
      <c r="F4163" s="4" t="s">
        <v>17</v>
      </c>
      <c r="G4163" s="6">
        <v>198</v>
      </c>
      <c r="H4163" s="7">
        <v>98.88</v>
      </c>
      <c r="I4163" s="8">
        <v>0.01</v>
      </c>
      <c r="J4163" s="7">
        <v>18283.7</v>
      </c>
      <c r="K4163" s="7">
        <v>70.7</v>
      </c>
      <c r="L4163" s="7">
        <v>13998.6</v>
      </c>
      <c r="M4163" s="7">
        <v>331.21</v>
      </c>
    </row>
    <row r="4164" spans="2:13" x14ac:dyDescent="0.3">
      <c r="B4164" s="5">
        <v>45717</v>
      </c>
      <c r="C4164" s="4" t="s">
        <v>34</v>
      </c>
      <c r="D4164" s="4" t="s">
        <v>32</v>
      </c>
      <c r="E4164" s="4" t="s">
        <v>21</v>
      </c>
      <c r="F4164" s="4" t="s">
        <v>18</v>
      </c>
      <c r="G4164" s="6">
        <v>69</v>
      </c>
      <c r="H4164" s="7">
        <v>98.88</v>
      </c>
      <c r="I4164" s="8">
        <v>0</v>
      </c>
      <c r="J4164" s="7">
        <v>6462.14</v>
      </c>
      <c r="K4164" s="7">
        <v>70.91</v>
      </c>
      <c r="L4164" s="7">
        <v>4892.79</v>
      </c>
      <c r="M4164" s="7">
        <v>243.12</v>
      </c>
    </row>
    <row r="4165" spans="2:13" x14ac:dyDescent="0.3">
      <c r="B4165" s="5">
        <v>45717</v>
      </c>
      <c r="C4165" s="4" t="s">
        <v>34</v>
      </c>
      <c r="D4165" s="4" t="s">
        <v>32</v>
      </c>
      <c r="E4165" s="4" t="s">
        <v>21</v>
      </c>
      <c r="F4165" s="4" t="s">
        <v>19</v>
      </c>
      <c r="G4165" s="6">
        <v>69</v>
      </c>
      <c r="H4165" s="7">
        <v>98.88</v>
      </c>
      <c r="I4165" s="8">
        <v>0.01</v>
      </c>
      <c r="J4165" s="7">
        <v>6391.06</v>
      </c>
      <c r="K4165" s="7">
        <v>70.91</v>
      </c>
      <c r="L4165" s="7">
        <v>4892.79</v>
      </c>
      <c r="M4165" s="7">
        <v>273.93</v>
      </c>
    </row>
    <row r="4166" spans="2:13" x14ac:dyDescent="0.3">
      <c r="B4166" s="5">
        <v>45717</v>
      </c>
      <c r="C4166" s="4" t="s">
        <v>34</v>
      </c>
      <c r="D4166" s="4" t="s">
        <v>32</v>
      </c>
      <c r="E4166" s="4" t="s">
        <v>22</v>
      </c>
      <c r="F4166" s="4" t="s">
        <v>17</v>
      </c>
      <c r="G4166" s="6">
        <v>86</v>
      </c>
      <c r="H4166" s="7">
        <v>98.88</v>
      </c>
      <c r="I4166" s="8">
        <v>0</v>
      </c>
      <c r="J4166" s="7">
        <v>9533.65</v>
      </c>
      <c r="K4166" s="7">
        <v>70.77</v>
      </c>
      <c r="L4166" s="7">
        <v>6086.22</v>
      </c>
      <c r="M4166" s="7">
        <v>874.84</v>
      </c>
    </row>
    <row r="4167" spans="2:13" x14ac:dyDescent="0.3">
      <c r="B4167" s="5">
        <v>45717</v>
      </c>
      <c r="C4167" s="4" t="s">
        <v>34</v>
      </c>
      <c r="D4167" s="4" t="s">
        <v>32</v>
      </c>
      <c r="E4167" s="4" t="s">
        <v>22</v>
      </c>
      <c r="F4167" s="4" t="s">
        <v>18</v>
      </c>
      <c r="G4167" s="6">
        <v>30</v>
      </c>
      <c r="H4167" s="7">
        <v>98.88</v>
      </c>
      <c r="I4167" s="8">
        <v>0.01</v>
      </c>
      <c r="J4167" s="7">
        <v>3295.68</v>
      </c>
      <c r="K4167" s="7">
        <v>70.63</v>
      </c>
      <c r="L4167" s="7">
        <v>2118.9</v>
      </c>
      <c r="M4167" s="7">
        <v>360.12</v>
      </c>
    </row>
    <row r="4168" spans="2:13" x14ac:dyDescent="0.3">
      <c r="B4168" s="5">
        <v>45717</v>
      </c>
      <c r="C4168" s="4" t="s">
        <v>34</v>
      </c>
      <c r="D4168" s="4" t="s">
        <v>32</v>
      </c>
      <c r="E4168" s="4" t="s">
        <v>22</v>
      </c>
      <c r="F4168" s="4" t="s">
        <v>19</v>
      </c>
      <c r="G4168" s="6">
        <v>29</v>
      </c>
      <c r="H4168" s="7">
        <v>98.88</v>
      </c>
      <c r="I4168" s="8">
        <v>0.01</v>
      </c>
      <c r="J4168" s="7">
        <v>3195.49</v>
      </c>
      <c r="K4168" s="7">
        <v>70.7</v>
      </c>
      <c r="L4168" s="7">
        <v>2050.3000000000002</v>
      </c>
      <c r="M4168" s="7">
        <v>356.43</v>
      </c>
    </row>
    <row r="4169" spans="2:13" x14ac:dyDescent="0.3">
      <c r="B4169" s="5">
        <v>45717</v>
      </c>
      <c r="C4169" s="4" t="s">
        <v>35</v>
      </c>
      <c r="D4169" s="4" t="s">
        <v>32</v>
      </c>
      <c r="E4169" s="4" t="s">
        <v>16</v>
      </c>
      <c r="F4169" s="4" t="s">
        <v>17</v>
      </c>
      <c r="G4169" s="6">
        <v>108</v>
      </c>
      <c r="H4169" s="7">
        <v>193.64</v>
      </c>
      <c r="I4169" s="8">
        <v>0</v>
      </c>
      <c r="J4169" s="7">
        <v>20787.810000000001</v>
      </c>
      <c r="K4169" s="7">
        <v>135.13999999999999</v>
      </c>
      <c r="L4169" s="7">
        <v>14595.12</v>
      </c>
      <c r="M4169" s="7">
        <v>176.96</v>
      </c>
    </row>
    <row r="4170" spans="2:13" x14ac:dyDescent="0.3">
      <c r="B4170" s="5">
        <v>45717</v>
      </c>
      <c r="C4170" s="4" t="s">
        <v>35</v>
      </c>
      <c r="D4170" s="4" t="s">
        <v>32</v>
      </c>
      <c r="E4170" s="4" t="s">
        <v>16</v>
      </c>
      <c r="F4170" s="4" t="s">
        <v>18</v>
      </c>
      <c r="G4170" s="6">
        <v>38</v>
      </c>
      <c r="H4170" s="7">
        <v>193.64</v>
      </c>
      <c r="I4170" s="8">
        <v>0</v>
      </c>
      <c r="J4170" s="7">
        <v>7350.96</v>
      </c>
      <c r="K4170" s="7">
        <v>135.68</v>
      </c>
      <c r="L4170" s="7">
        <v>5155.84</v>
      </c>
      <c r="M4170" s="7">
        <v>128.22999999999999</v>
      </c>
    </row>
    <row r="4171" spans="2:13" x14ac:dyDescent="0.3">
      <c r="B4171" s="5">
        <v>45717</v>
      </c>
      <c r="C4171" s="4" t="s">
        <v>35</v>
      </c>
      <c r="D4171" s="4" t="s">
        <v>32</v>
      </c>
      <c r="E4171" s="4" t="s">
        <v>16</v>
      </c>
      <c r="F4171" s="4" t="s">
        <v>19</v>
      </c>
      <c r="G4171" s="6">
        <v>40</v>
      </c>
      <c r="H4171" s="7">
        <v>193.64</v>
      </c>
      <c r="I4171" s="8">
        <v>0.01</v>
      </c>
      <c r="J4171" s="7">
        <v>7706.76</v>
      </c>
      <c r="K4171" s="7">
        <v>135.94999999999999</v>
      </c>
      <c r="L4171" s="7">
        <v>5438</v>
      </c>
      <c r="M4171" s="7">
        <v>154.51</v>
      </c>
    </row>
    <row r="4172" spans="2:13" x14ac:dyDescent="0.3">
      <c r="B4172" s="5">
        <v>45717</v>
      </c>
      <c r="C4172" s="4" t="s">
        <v>35</v>
      </c>
      <c r="D4172" s="4" t="s">
        <v>32</v>
      </c>
      <c r="E4172" s="4" t="s">
        <v>20</v>
      </c>
      <c r="F4172" s="4" t="s">
        <v>17</v>
      </c>
      <c r="G4172" s="6">
        <v>72</v>
      </c>
      <c r="H4172" s="7">
        <v>193.64</v>
      </c>
      <c r="I4172" s="8">
        <v>0.01</v>
      </c>
      <c r="J4172" s="7">
        <v>12195.08</v>
      </c>
      <c r="K4172" s="7">
        <v>135.55000000000001</v>
      </c>
      <c r="L4172" s="7">
        <v>9759.6</v>
      </c>
      <c r="M4172" s="7">
        <v>119.74</v>
      </c>
    </row>
    <row r="4173" spans="2:13" x14ac:dyDescent="0.3">
      <c r="B4173" s="5">
        <v>45717</v>
      </c>
      <c r="C4173" s="4" t="s">
        <v>35</v>
      </c>
      <c r="D4173" s="4" t="s">
        <v>32</v>
      </c>
      <c r="E4173" s="4" t="s">
        <v>20</v>
      </c>
      <c r="F4173" s="4" t="s">
        <v>18</v>
      </c>
      <c r="G4173" s="6">
        <v>28</v>
      </c>
      <c r="H4173" s="7">
        <v>193.64</v>
      </c>
      <c r="I4173" s="8">
        <v>0.03</v>
      </c>
      <c r="J4173" s="7">
        <v>4651.88</v>
      </c>
      <c r="K4173" s="7">
        <v>135.41</v>
      </c>
      <c r="L4173" s="7">
        <v>3791.48</v>
      </c>
      <c r="M4173" s="7">
        <v>98.95</v>
      </c>
    </row>
    <row r="4174" spans="2:13" x14ac:dyDescent="0.3">
      <c r="B4174" s="5">
        <v>45717</v>
      </c>
      <c r="C4174" s="4" t="s">
        <v>35</v>
      </c>
      <c r="D4174" s="4" t="s">
        <v>32</v>
      </c>
      <c r="E4174" s="4" t="s">
        <v>20</v>
      </c>
      <c r="F4174" s="4" t="s">
        <v>19</v>
      </c>
      <c r="G4174" s="6">
        <v>27</v>
      </c>
      <c r="H4174" s="7">
        <v>193.64</v>
      </c>
      <c r="I4174" s="8">
        <v>0.03</v>
      </c>
      <c r="J4174" s="7">
        <v>4458.6499999999996</v>
      </c>
      <c r="K4174" s="7">
        <v>135.41</v>
      </c>
      <c r="L4174" s="7">
        <v>3656.07</v>
      </c>
      <c r="M4174" s="7">
        <v>104.83</v>
      </c>
    </row>
    <row r="4175" spans="2:13" x14ac:dyDescent="0.3">
      <c r="B4175" s="5">
        <v>45717</v>
      </c>
      <c r="C4175" s="4" t="s">
        <v>35</v>
      </c>
      <c r="D4175" s="4" t="s">
        <v>32</v>
      </c>
      <c r="E4175" s="4" t="s">
        <v>21</v>
      </c>
      <c r="F4175" s="4" t="s">
        <v>17</v>
      </c>
      <c r="G4175" s="6">
        <v>46</v>
      </c>
      <c r="H4175" s="7">
        <v>193.64</v>
      </c>
      <c r="I4175" s="8">
        <v>0.01</v>
      </c>
      <c r="J4175" s="7">
        <v>8402.83</v>
      </c>
      <c r="K4175" s="7">
        <v>135.55000000000001</v>
      </c>
      <c r="L4175" s="7">
        <v>6235.3</v>
      </c>
      <c r="M4175" s="7">
        <v>76.650000000000006</v>
      </c>
    </row>
    <row r="4176" spans="2:13" x14ac:dyDescent="0.3">
      <c r="B4176" s="5">
        <v>45717</v>
      </c>
      <c r="C4176" s="4" t="s">
        <v>35</v>
      </c>
      <c r="D4176" s="4" t="s">
        <v>32</v>
      </c>
      <c r="E4176" s="4" t="s">
        <v>21</v>
      </c>
      <c r="F4176" s="4" t="s">
        <v>18</v>
      </c>
      <c r="G4176" s="6">
        <v>16</v>
      </c>
      <c r="H4176" s="7">
        <v>193.64</v>
      </c>
      <c r="I4176" s="8">
        <v>0.01</v>
      </c>
      <c r="J4176" s="7">
        <v>2913.78</v>
      </c>
      <c r="K4176" s="7">
        <v>135.13999999999999</v>
      </c>
      <c r="L4176" s="7">
        <v>2162.2399999999998</v>
      </c>
      <c r="M4176" s="7">
        <v>55.49</v>
      </c>
    </row>
    <row r="4177" spans="2:13" x14ac:dyDescent="0.3">
      <c r="B4177" s="5">
        <v>45717</v>
      </c>
      <c r="C4177" s="4" t="s">
        <v>35</v>
      </c>
      <c r="D4177" s="4" t="s">
        <v>32</v>
      </c>
      <c r="E4177" s="4" t="s">
        <v>21</v>
      </c>
      <c r="F4177" s="4" t="s">
        <v>19</v>
      </c>
      <c r="G4177" s="6">
        <v>16</v>
      </c>
      <c r="H4177" s="7">
        <v>193.64</v>
      </c>
      <c r="I4177" s="8">
        <v>0.01</v>
      </c>
      <c r="J4177" s="7">
        <v>2890.51</v>
      </c>
      <c r="K4177" s="7">
        <v>135.41</v>
      </c>
      <c r="L4177" s="7">
        <v>2166.56</v>
      </c>
      <c r="M4177" s="7">
        <v>65.56</v>
      </c>
    </row>
    <row r="4178" spans="2:13" x14ac:dyDescent="0.3">
      <c r="B4178" s="5">
        <v>45717</v>
      </c>
      <c r="C4178" s="4" t="s">
        <v>35</v>
      </c>
      <c r="D4178" s="4" t="s">
        <v>32</v>
      </c>
      <c r="E4178" s="4" t="s">
        <v>22</v>
      </c>
      <c r="F4178" s="4" t="s">
        <v>17</v>
      </c>
      <c r="G4178" s="6">
        <v>21</v>
      </c>
      <c r="H4178" s="7">
        <v>193.64</v>
      </c>
      <c r="I4178" s="8">
        <v>0</v>
      </c>
      <c r="J4178" s="7">
        <v>4563.5200000000004</v>
      </c>
      <c r="K4178" s="7">
        <v>135.13999999999999</v>
      </c>
      <c r="L4178" s="7">
        <v>2837.94</v>
      </c>
      <c r="M4178" s="7">
        <v>217.88</v>
      </c>
    </row>
    <row r="4179" spans="2:13" x14ac:dyDescent="0.3">
      <c r="B4179" s="5">
        <v>45717</v>
      </c>
      <c r="C4179" s="4" t="s">
        <v>35</v>
      </c>
      <c r="D4179" s="4" t="s">
        <v>32</v>
      </c>
      <c r="E4179" s="4" t="s">
        <v>22</v>
      </c>
      <c r="F4179" s="4" t="s">
        <v>18</v>
      </c>
      <c r="G4179" s="6">
        <v>7</v>
      </c>
      <c r="H4179" s="7">
        <v>193.64</v>
      </c>
      <c r="I4179" s="8">
        <v>0</v>
      </c>
      <c r="J4179" s="7">
        <v>1516.62</v>
      </c>
      <c r="K4179" s="7">
        <v>135.41</v>
      </c>
      <c r="L4179" s="7">
        <v>947.87</v>
      </c>
      <c r="M4179" s="7">
        <v>84.11</v>
      </c>
    </row>
    <row r="4180" spans="2:13" x14ac:dyDescent="0.3">
      <c r="B4180" s="5">
        <v>45717</v>
      </c>
      <c r="C4180" s="4" t="s">
        <v>35</v>
      </c>
      <c r="D4180" s="4" t="s">
        <v>32</v>
      </c>
      <c r="E4180" s="4" t="s">
        <v>22</v>
      </c>
      <c r="F4180" s="4" t="s">
        <v>19</v>
      </c>
      <c r="G4180" s="6">
        <v>7</v>
      </c>
      <c r="H4180" s="7">
        <v>193.64</v>
      </c>
      <c r="I4180" s="8">
        <v>0</v>
      </c>
      <c r="J4180" s="7">
        <v>1522.69</v>
      </c>
      <c r="K4180" s="7">
        <v>135.82</v>
      </c>
      <c r="L4180" s="7">
        <v>950.74</v>
      </c>
      <c r="M4180" s="7">
        <v>85.86</v>
      </c>
    </row>
    <row r="4181" spans="2:13" x14ac:dyDescent="0.3">
      <c r="B4181" s="5">
        <v>45717</v>
      </c>
      <c r="C4181" s="4" t="s">
        <v>36</v>
      </c>
      <c r="D4181" s="4" t="s">
        <v>37</v>
      </c>
      <c r="E4181" s="4" t="s">
        <v>16</v>
      </c>
      <c r="F4181" s="4" t="s">
        <v>17</v>
      </c>
      <c r="G4181" s="6">
        <v>258</v>
      </c>
      <c r="H4181" s="7">
        <v>181.28</v>
      </c>
      <c r="I4181" s="8">
        <v>0.01</v>
      </c>
      <c r="J4181" s="7">
        <v>46535.73</v>
      </c>
      <c r="K4181" s="7">
        <v>136.46</v>
      </c>
      <c r="L4181" s="7">
        <v>35206.68</v>
      </c>
      <c r="M4181" s="7">
        <v>412.21</v>
      </c>
    </row>
    <row r="4182" spans="2:13" x14ac:dyDescent="0.3">
      <c r="B4182" s="5">
        <v>45717</v>
      </c>
      <c r="C4182" s="4" t="s">
        <v>36</v>
      </c>
      <c r="D4182" s="4" t="s">
        <v>37</v>
      </c>
      <c r="E4182" s="4" t="s">
        <v>16</v>
      </c>
      <c r="F4182" s="4" t="s">
        <v>18</v>
      </c>
      <c r="G4182" s="6">
        <v>100</v>
      </c>
      <c r="H4182" s="7">
        <v>181.28</v>
      </c>
      <c r="I4182" s="8">
        <v>0.01</v>
      </c>
      <c r="J4182" s="7">
        <v>17928.59</v>
      </c>
      <c r="K4182" s="7">
        <v>137</v>
      </c>
      <c r="L4182" s="7">
        <v>13700</v>
      </c>
      <c r="M4182" s="7">
        <v>355.82</v>
      </c>
    </row>
    <row r="4183" spans="2:13" x14ac:dyDescent="0.3">
      <c r="B4183" s="5">
        <v>45717</v>
      </c>
      <c r="C4183" s="4" t="s">
        <v>36</v>
      </c>
      <c r="D4183" s="4" t="s">
        <v>37</v>
      </c>
      <c r="E4183" s="4" t="s">
        <v>16</v>
      </c>
      <c r="F4183" s="4" t="s">
        <v>19</v>
      </c>
      <c r="G4183" s="6">
        <v>95</v>
      </c>
      <c r="H4183" s="7">
        <v>181.28</v>
      </c>
      <c r="I4183" s="8">
        <v>0</v>
      </c>
      <c r="J4183" s="7">
        <v>17187.02</v>
      </c>
      <c r="K4183" s="7">
        <v>136.59</v>
      </c>
      <c r="L4183" s="7">
        <v>12976.05</v>
      </c>
      <c r="M4183" s="7">
        <v>383.2</v>
      </c>
    </row>
    <row r="4184" spans="2:13" x14ac:dyDescent="0.3">
      <c r="B4184" s="5">
        <v>45717</v>
      </c>
      <c r="C4184" s="4" t="s">
        <v>36</v>
      </c>
      <c r="D4184" s="4" t="s">
        <v>37</v>
      </c>
      <c r="E4184" s="4" t="s">
        <v>20</v>
      </c>
      <c r="F4184" s="4" t="s">
        <v>17</v>
      </c>
      <c r="G4184" s="6">
        <v>183</v>
      </c>
      <c r="H4184" s="7">
        <v>181.28</v>
      </c>
      <c r="I4184" s="8">
        <v>0.01</v>
      </c>
      <c r="J4184" s="7">
        <v>28872.91</v>
      </c>
      <c r="K4184" s="7">
        <v>137</v>
      </c>
      <c r="L4184" s="7">
        <v>25071</v>
      </c>
      <c r="M4184" s="7">
        <v>306.12</v>
      </c>
    </row>
    <row r="4185" spans="2:13" x14ac:dyDescent="0.3">
      <c r="B4185" s="5">
        <v>45717</v>
      </c>
      <c r="C4185" s="4" t="s">
        <v>36</v>
      </c>
      <c r="D4185" s="4" t="s">
        <v>37</v>
      </c>
      <c r="E4185" s="4" t="s">
        <v>20</v>
      </c>
      <c r="F4185" s="4" t="s">
        <v>18</v>
      </c>
      <c r="G4185" s="6">
        <v>68</v>
      </c>
      <c r="H4185" s="7">
        <v>181.28</v>
      </c>
      <c r="I4185" s="8">
        <v>0.03</v>
      </c>
      <c r="J4185" s="7">
        <v>10587.18</v>
      </c>
      <c r="K4185" s="7">
        <v>136.59</v>
      </c>
      <c r="L4185" s="7">
        <v>9288.1200000000008</v>
      </c>
      <c r="M4185" s="7">
        <v>237</v>
      </c>
    </row>
    <row r="4186" spans="2:13" x14ac:dyDescent="0.3">
      <c r="B4186" s="5">
        <v>45717</v>
      </c>
      <c r="C4186" s="4" t="s">
        <v>36</v>
      </c>
      <c r="D4186" s="4" t="s">
        <v>37</v>
      </c>
      <c r="E4186" s="4" t="s">
        <v>20</v>
      </c>
      <c r="F4186" s="4" t="s">
        <v>19</v>
      </c>
      <c r="G4186" s="6">
        <v>68</v>
      </c>
      <c r="H4186" s="7">
        <v>181.28</v>
      </c>
      <c r="I4186" s="8">
        <v>0.03</v>
      </c>
      <c r="J4186" s="7">
        <v>10512.14</v>
      </c>
      <c r="K4186" s="7">
        <v>136.87</v>
      </c>
      <c r="L4186" s="7">
        <v>9307.16</v>
      </c>
      <c r="M4186" s="7">
        <v>269.42</v>
      </c>
    </row>
    <row r="4187" spans="2:13" x14ac:dyDescent="0.3">
      <c r="B4187" s="5">
        <v>45717</v>
      </c>
      <c r="C4187" s="4" t="s">
        <v>36</v>
      </c>
      <c r="D4187" s="4" t="s">
        <v>37</v>
      </c>
      <c r="E4187" s="4" t="s">
        <v>21</v>
      </c>
      <c r="F4187" s="4" t="s">
        <v>17</v>
      </c>
      <c r="G4187" s="6">
        <v>108</v>
      </c>
      <c r="H4187" s="7">
        <v>181.28</v>
      </c>
      <c r="I4187" s="8">
        <v>0</v>
      </c>
      <c r="J4187" s="7">
        <v>18655.05</v>
      </c>
      <c r="K4187" s="7">
        <v>137</v>
      </c>
      <c r="L4187" s="7">
        <v>14796</v>
      </c>
      <c r="M4187" s="7">
        <v>178.9</v>
      </c>
    </row>
    <row r="4188" spans="2:13" x14ac:dyDescent="0.3">
      <c r="B4188" s="5">
        <v>45717</v>
      </c>
      <c r="C4188" s="4" t="s">
        <v>36</v>
      </c>
      <c r="D4188" s="4" t="s">
        <v>37</v>
      </c>
      <c r="E4188" s="4" t="s">
        <v>21</v>
      </c>
      <c r="F4188" s="4" t="s">
        <v>18</v>
      </c>
      <c r="G4188" s="6">
        <v>39</v>
      </c>
      <c r="H4188" s="7">
        <v>181.28</v>
      </c>
      <c r="I4188" s="8">
        <v>0.01</v>
      </c>
      <c r="J4188" s="7">
        <v>6642.46</v>
      </c>
      <c r="K4188" s="7">
        <v>137</v>
      </c>
      <c r="L4188" s="7">
        <v>5343</v>
      </c>
      <c r="M4188" s="7">
        <v>135.79</v>
      </c>
    </row>
    <row r="4189" spans="2:13" x14ac:dyDescent="0.3">
      <c r="B4189" s="5">
        <v>45717</v>
      </c>
      <c r="C4189" s="4" t="s">
        <v>36</v>
      </c>
      <c r="D4189" s="4" t="s">
        <v>37</v>
      </c>
      <c r="E4189" s="4" t="s">
        <v>21</v>
      </c>
      <c r="F4189" s="4" t="s">
        <v>19</v>
      </c>
      <c r="G4189" s="6">
        <v>41</v>
      </c>
      <c r="H4189" s="7">
        <v>181.28</v>
      </c>
      <c r="I4189" s="8">
        <v>0</v>
      </c>
      <c r="J4189" s="7">
        <v>7082.04</v>
      </c>
      <c r="K4189" s="7">
        <v>136.87</v>
      </c>
      <c r="L4189" s="7">
        <v>5611.67</v>
      </c>
      <c r="M4189" s="7">
        <v>165.06</v>
      </c>
    </row>
    <row r="4190" spans="2:13" x14ac:dyDescent="0.3">
      <c r="B4190" s="5">
        <v>45717</v>
      </c>
      <c r="C4190" s="4" t="s">
        <v>36</v>
      </c>
      <c r="D4190" s="4" t="s">
        <v>37</v>
      </c>
      <c r="E4190" s="4" t="s">
        <v>22</v>
      </c>
      <c r="F4190" s="4" t="s">
        <v>17</v>
      </c>
      <c r="G4190" s="6">
        <v>48</v>
      </c>
      <c r="H4190" s="7">
        <v>181.28</v>
      </c>
      <c r="I4190" s="8">
        <v>0</v>
      </c>
      <c r="J4190" s="7">
        <v>9755.24</v>
      </c>
      <c r="K4190" s="7">
        <v>137.28</v>
      </c>
      <c r="L4190" s="7">
        <v>6589.44</v>
      </c>
      <c r="M4190" s="7">
        <v>486.34</v>
      </c>
    </row>
    <row r="4191" spans="2:13" x14ac:dyDescent="0.3">
      <c r="B4191" s="5">
        <v>45717</v>
      </c>
      <c r="C4191" s="4" t="s">
        <v>36</v>
      </c>
      <c r="D4191" s="4" t="s">
        <v>37</v>
      </c>
      <c r="E4191" s="4" t="s">
        <v>22</v>
      </c>
      <c r="F4191" s="4" t="s">
        <v>18</v>
      </c>
      <c r="G4191" s="6">
        <v>17</v>
      </c>
      <c r="H4191" s="7">
        <v>181.28</v>
      </c>
      <c r="I4191" s="8">
        <v>0</v>
      </c>
      <c r="J4191" s="7">
        <v>3448.12</v>
      </c>
      <c r="K4191" s="7">
        <v>136.72999999999999</v>
      </c>
      <c r="L4191" s="7">
        <v>2324.41</v>
      </c>
      <c r="M4191" s="7">
        <v>207.93</v>
      </c>
    </row>
    <row r="4192" spans="2:13" x14ac:dyDescent="0.3">
      <c r="B4192" s="5">
        <v>45717</v>
      </c>
      <c r="C4192" s="4" t="s">
        <v>36</v>
      </c>
      <c r="D4192" s="4" t="s">
        <v>37</v>
      </c>
      <c r="E4192" s="4" t="s">
        <v>22</v>
      </c>
      <c r="F4192" s="4" t="s">
        <v>19</v>
      </c>
      <c r="G4192" s="6">
        <v>17</v>
      </c>
      <c r="H4192" s="7">
        <v>181.28</v>
      </c>
      <c r="I4192" s="8">
        <v>0</v>
      </c>
      <c r="J4192" s="7">
        <v>3458.47</v>
      </c>
      <c r="K4192" s="7">
        <v>137</v>
      </c>
      <c r="L4192" s="7">
        <v>2329</v>
      </c>
      <c r="M4192" s="7">
        <v>216.79</v>
      </c>
    </row>
    <row r="4193" spans="2:13" x14ac:dyDescent="0.3">
      <c r="B4193" s="5">
        <v>45717</v>
      </c>
      <c r="C4193" s="4" t="s">
        <v>38</v>
      </c>
      <c r="D4193" s="4" t="s">
        <v>37</v>
      </c>
      <c r="E4193" s="4" t="s">
        <v>16</v>
      </c>
      <c r="F4193" s="4" t="s">
        <v>17</v>
      </c>
      <c r="G4193" s="6">
        <v>115</v>
      </c>
      <c r="H4193" s="7">
        <v>220.42</v>
      </c>
      <c r="I4193" s="8">
        <v>0</v>
      </c>
      <c r="J4193" s="7">
        <v>25297.599999999999</v>
      </c>
      <c r="K4193" s="7">
        <v>165.48</v>
      </c>
      <c r="L4193" s="7">
        <v>19030.2</v>
      </c>
      <c r="M4193" s="7">
        <v>188.62</v>
      </c>
    </row>
    <row r="4194" spans="2:13" x14ac:dyDescent="0.3">
      <c r="B4194" s="5">
        <v>45717</v>
      </c>
      <c r="C4194" s="4" t="s">
        <v>38</v>
      </c>
      <c r="D4194" s="4" t="s">
        <v>37</v>
      </c>
      <c r="E4194" s="4" t="s">
        <v>16</v>
      </c>
      <c r="F4194" s="4" t="s">
        <v>18</v>
      </c>
      <c r="G4194" s="6">
        <v>43</v>
      </c>
      <c r="H4194" s="7">
        <v>220.42</v>
      </c>
      <c r="I4194" s="8">
        <v>0.01</v>
      </c>
      <c r="J4194" s="7">
        <v>9430.61</v>
      </c>
      <c r="K4194" s="7">
        <v>165.81</v>
      </c>
      <c r="L4194" s="7">
        <v>7129.83</v>
      </c>
      <c r="M4194" s="7">
        <v>149.12</v>
      </c>
    </row>
    <row r="4195" spans="2:13" x14ac:dyDescent="0.3">
      <c r="B4195" s="5">
        <v>45717</v>
      </c>
      <c r="C4195" s="4" t="s">
        <v>38</v>
      </c>
      <c r="D4195" s="4" t="s">
        <v>37</v>
      </c>
      <c r="E4195" s="4" t="s">
        <v>16</v>
      </c>
      <c r="F4195" s="4" t="s">
        <v>19</v>
      </c>
      <c r="G4195" s="6">
        <v>42</v>
      </c>
      <c r="H4195" s="7">
        <v>220.42</v>
      </c>
      <c r="I4195" s="8">
        <v>0.01</v>
      </c>
      <c r="J4195" s="7">
        <v>9164.84</v>
      </c>
      <c r="K4195" s="7">
        <v>165.15</v>
      </c>
      <c r="L4195" s="7">
        <v>6936.3</v>
      </c>
      <c r="M4195" s="7">
        <v>163.9</v>
      </c>
    </row>
    <row r="4196" spans="2:13" x14ac:dyDescent="0.3">
      <c r="B4196" s="5">
        <v>45717</v>
      </c>
      <c r="C4196" s="4" t="s">
        <v>38</v>
      </c>
      <c r="D4196" s="4" t="s">
        <v>37</v>
      </c>
      <c r="E4196" s="4" t="s">
        <v>20</v>
      </c>
      <c r="F4196" s="4" t="s">
        <v>17</v>
      </c>
      <c r="G4196" s="6">
        <v>80</v>
      </c>
      <c r="H4196" s="7">
        <v>220.42</v>
      </c>
      <c r="I4196" s="8">
        <v>0.04</v>
      </c>
      <c r="J4196" s="7">
        <v>14911.76</v>
      </c>
      <c r="K4196" s="7">
        <v>165.81</v>
      </c>
      <c r="L4196" s="7">
        <v>13264.8</v>
      </c>
      <c r="M4196" s="7">
        <v>127.17</v>
      </c>
    </row>
    <row r="4197" spans="2:13" x14ac:dyDescent="0.3">
      <c r="B4197" s="5">
        <v>45717</v>
      </c>
      <c r="C4197" s="4" t="s">
        <v>38</v>
      </c>
      <c r="D4197" s="4" t="s">
        <v>37</v>
      </c>
      <c r="E4197" s="4" t="s">
        <v>20</v>
      </c>
      <c r="F4197" s="4" t="s">
        <v>18</v>
      </c>
      <c r="G4197" s="6">
        <v>27</v>
      </c>
      <c r="H4197" s="7">
        <v>220.42</v>
      </c>
      <c r="I4197" s="8">
        <v>0.04</v>
      </c>
      <c r="J4197" s="7">
        <v>5023.2299999999996</v>
      </c>
      <c r="K4197" s="7">
        <v>164.98</v>
      </c>
      <c r="L4197" s="7">
        <v>4454.46</v>
      </c>
      <c r="M4197" s="7">
        <v>95.32</v>
      </c>
    </row>
    <row r="4198" spans="2:13" x14ac:dyDescent="0.3">
      <c r="B4198" s="5">
        <v>45717</v>
      </c>
      <c r="C4198" s="4" t="s">
        <v>38</v>
      </c>
      <c r="D4198" s="4" t="s">
        <v>37</v>
      </c>
      <c r="E4198" s="4" t="s">
        <v>20</v>
      </c>
      <c r="F4198" s="4" t="s">
        <v>19</v>
      </c>
      <c r="G4198" s="6">
        <v>28</v>
      </c>
      <c r="H4198" s="7">
        <v>220.42</v>
      </c>
      <c r="I4198" s="8">
        <v>0.04</v>
      </c>
      <c r="J4198" s="7">
        <v>5214.32</v>
      </c>
      <c r="K4198" s="7">
        <v>165.32</v>
      </c>
      <c r="L4198" s="7">
        <v>4628.96</v>
      </c>
      <c r="M4198" s="7">
        <v>109.94</v>
      </c>
    </row>
    <row r="4199" spans="2:13" x14ac:dyDescent="0.3">
      <c r="B4199" s="5">
        <v>45717</v>
      </c>
      <c r="C4199" s="4" t="s">
        <v>38</v>
      </c>
      <c r="D4199" s="4" t="s">
        <v>37</v>
      </c>
      <c r="E4199" s="4" t="s">
        <v>21</v>
      </c>
      <c r="F4199" s="4" t="s">
        <v>17</v>
      </c>
      <c r="G4199" s="6">
        <v>47</v>
      </c>
      <c r="H4199" s="7">
        <v>220.42</v>
      </c>
      <c r="I4199" s="8">
        <v>0.01</v>
      </c>
      <c r="J4199" s="7">
        <v>9763.14</v>
      </c>
      <c r="K4199" s="7">
        <v>165.48</v>
      </c>
      <c r="L4199" s="7">
        <v>7777.56</v>
      </c>
      <c r="M4199" s="7">
        <v>77.78</v>
      </c>
    </row>
    <row r="4200" spans="2:13" x14ac:dyDescent="0.3">
      <c r="B4200" s="5">
        <v>45717</v>
      </c>
      <c r="C4200" s="4" t="s">
        <v>38</v>
      </c>
      <c r="D4200" s="4" t="s">
        <v>37</v>
      </c>
      <c r="E4200" s="4" t="s">
        <v>21</v>
      </c>
      <c r="F4200" s="4" t="s">
        <v>18</v>
      </c>
      <c r="G4200" s="6">
        <v>17</v>
      </c>
      <c r="H4200" s="7">
        <v>220.42</v>
      </c>
      <c r="I4200" s="8">
        <v>0.01</v>
      </c>
      <c r="J4200" s="7">
        <v>3520.69</v>
      </c>
      <c r="K4200" s="7">
        <v>165.48</v>
      </c>
      <c r="L4200" s="7">
        <v>2813.16</v>
      </c>
      <c r="M4200" s="7">
        <v>59.13</v>
      </c>
    </row>
    <row r="4201" spans="2:13" x14ac:dyDescent="0.3">
      <c r="B4201" s="5">
        <v>45717</v>
      </c>
      <c r="C4201" s="4" t="s">
        <v>38</v>
      </c>
      <c r="D4201" s="4" t="s">
        <v>37</v>
      </c>
      <c r="E4201" s="4" t="s">
        <v>21</v>
      </c>
      <c r="F4201" s="4" t="s">
        <v>19</v>
      </c>
      <c r="G4201" s="6">
        <v>16</v>
      </c>
      <c r="H4201" s="7">
        <v>220.42</v>
      </c>
      <c r="I4201" s="8">
        <v>0.01</v>
      </c>
      <c r="J4201" s="7">
        <v>3296.91</v>
      </c>
      <c r="K4201" s="7">
        <v>165.81</v>
      </c>
      <c r="L4201" s="7">
        <v>2652.96</v>
      </c>
      <c r="M4201" s="7">
        <v>62.63</v>
      </c>
    </row>
    <row r="4202" spans="2:13" x14ac:dyDescent="0.3">
      <c r="B4202" s="5">
        <v>45717</v>
      </c>
      <c r="C4202" s="4" t="s">
        <v>38</v>
      </c>
      <c r="D4202" s="4" t="s">
        <v>37</v>
      </c>
      <c r="E4202" s="4" t="s">
        <v>22</v>
      </c>
      <c r="F4202" s="4" t="s">
        <v>17</v>
      </c>
      <c r="G4202" s="6">
        <v>20</v>
      </c>
      <c r="H4202" s="7">
        <v>220.42</v>
      </c>
      <c r="I4202" s="8">
        <v>0</v>
      </c>
      <c r="J4202" s="7">
        <v>4912.74</v>
      </c>
      <c r="K4202" s="7">
        <v>164.98</v>
      </c>
      <c r="L4202" s="7">
        <v>3299.6</v>
      </c>
      <c r="M4202" s="7">
        <v>201.83</v>
      </c>
    </row>
    <row r="4203" spans="2:13" x14ac:dyDescent="0.3">
      <c r="B4203" s="5">
        <v>45717</v>
      </c>
      <c r="C4203" s="4" t="s">
        <v>38</v>
      </c>
      <c r="D4203" s="4" t="s">
        <v>37</v>
      </c>
      <c r="E4203" s="4" t="s">
        <v>22</v>
      </c>
      <c r="F4203" s="4" t="s">
        <v>18</v>
      </c>
      <c r="G4203" s="6">
        <v>7</v>
      </c>
      <c r="H4203" s="7">
        <v>220.42</v>
      </c>
      <c r="I4203" s="8">
        <v>0.01</v>
      </c>
      <c r="J4203" s="7">
        <v>1710.84</v>
      </c>
      <c r="K4203" s="7">
        <v>165.81</v>
      </c>
      <c r="L4203" s="7">
        <v>1160.67</v>
      </c>
      <c r="M4203" s="7">
        <v>83.44</v>
      </c>
    </row>
    <row r="4204" spans="2:13" x14ac:dyDescent="0.3">
      <c r="B4204" s="5">
        <v>45717</v>
      </c>
      <c r="C4204" s="4" t="s">
        <v>38</v>
      </c>
      <c r="D4204" s="4" t="s">
        <v>37</v>
      </c>
      <c r="E4204" s="4" t="s">
        <v>22</v>
      </c>
      <c r="F4204" s="4" t="s">
        <v>19</v>
      </c>
      <c r="G4204" s="6">
        <v>7</v>
      </c>
      <c r="H4204" s="7">
        <v>220.42</v>
      </c>
      <c r="I4204" s="8">
        <v>0.01</v>
      </c>
      <c r="J4204" s="7">
        <v>1705.67</v>
      </c>
      <c r="K4204" s="7">
        <v>165.81</v>
      </c>
      <c r="L4204" s="7">
        <v>1160.67</v>
      </c>
      <c r="M4204" s="7">
        <v>85.69</v>
      </c>
    </row>
    <row r="4205" spans="2:13" x14ac:dyDescent="0.3">
      <c r="B4205" s="5">
        <v>45717</v>
      </c>
      <c r="C4205" s="4" t="s">
        <v>39</v>
      </c>
      <c r="D4205" s="4" t="s">
        <v>37</v>
      </c>
      <c r="E4205" s="4" t="s">
        <v>16</v>
      </c>
      <c r="F4205" s="4" t="s">
        <v>17</v>
      </c>
      <c r="G4205" s="6">
        <v>70</v>
      </c>
      <c r="H4205" s="7">
        <v>314.14999999999998</v>
      </c>
      <c r="I4205" s="8">
        <v>0.01</v>
      </c>
      <c r="J4205" s="7">
        <v>21836.79</v>
      </c>
      <c r="K4205" s="7">
        <v>234.51</v>
      </c>
      <c r="L4205" s="7">
        <v>16415.7</v>
      </c>
      <c r="M4205" s="7">
        <v>111.38</v>
      </c>
    </row>
    <row r="4206" spans="2:13" x14ac:dyDescent="0.3">
      <c r="B4206" s="5">
        <v>45717</v>
      </c>
      <c r="C4206" s="4" t="s">
        <v>39</v>
      </c>
      <c r="D4206" s="4" t="s">
        <v>37</v>
      </c>
      <c r="E4206" s="4" t="s">
        <v>16</v>
      </c>
      <c r="F4206" s="4" t="s">
        <v>18</v>
      </c>
      <c r="G4206" s="6">
        <v>26</v>
      </c>
      <c r="H4206" s="7">
        <v>314.14999999999998</v>
      </c>
      <c r="I4206" s="8">
        <v>0.01</v>
      </c>
      <c r="J4206" s="7">
        <v>8045.68</v>
      </c>
      <c r="K4206" s="7">
        <v>233.34</v>
      </c>
      <c r="L4206" s="7">
        <v>6066.84</v>
      </c>
      <c r="M4206" s="7">
        <v>90.08</v>
      </c>
    </row>
    <row r="4207" spans="2:13" x14ac:dyDescent="0.3">
      <c r="B4207" s="5">
        <v>45717</v>
      </c>
      <c r="C4207" s="4" t="s">
        <v>39</v>
      </c>
      <c r="D4207" s="4" t="s">
        <v>37</v>
      </c>
      <c r="E4207" s="4" t="s">
        <v>16</v>
      </c>
      <c r="F4207" s="4" t="s">
        <v>19</v>
      </c>
      <c r="G4207" s="6">
        <v>25</v>
      </c>
      <c r="H4207" s="7">
        <v>314.14999999999998</v>
      </c>
      <c r="I4207" s="8">
        <v>0.01</v>
      </c>
      <c r="J4207" s="7">
        <v>7814.43</v>
      </c>
      <c r="K4207" s="7">
        <v>234.28</v>
      </c>
      <c r="L4207" s="7">
        <v>5857</v>
      </c>
      <c r="M4207" s="7">
        <v>101.04</v>
      </c>
    </row>
    <row r="4208" spans="2:13" x14ac:dyDescent="0.3">
      <c r="B4208" s="5">
        <v>45717</v>
      </c>
      <c r="C4208" s="4" t="s">
        <v>39</v>
      </c>
      <c r="D4208" s="4" t="s">
        <v>37</v>
      </c>
      <c r="E4208" s="4" t="s">
        <v>20</v>
      </c>
      <c r="F4208" s="4" t="s">
        <v>17</v>
      </c>
      <c r="G4208" s="6">
        <v>49</v>
      </c>
      <c r="H4208" s="7">
        <v>314.14999999999998</v>
      </c>
      <c r="I4208" s="8">
        <v>0.04</v>
      </c>
      <c r="J4208" s="7">
        <v>13069.92</v>
      </c>
      <c r="K4208" s="7">
        <v>234.51</v>
      </c>
      <c r="L4208" s="7">
        <v>11490.99</v>
      </c>
      <c r="M4208" s="7">
        <v>82.05</v>
      </c>
    </row>
    <row r="4209" spans="2:13" x14ac:dyDescent="0.3">
      <c r="B4209" s="5">
        <v>45717</v>
      </c>
      <c r="C4209" s="4" t="s">
        <v>39</v>
      </c>
      <c r="D4209" s="4" t="s">
        <v>37</v>
      </c>
      <c r="E4209" s="4" t="s">
        <v>20</v>
      </c>
      <c r="F4209" s="4" t="s">
        <v>18</v>
      </c>
      <c r="G4209" s="6">
        <v>17</v>
      </c>
      <c r="H4209" s="7">
        <v>314.14999999999998</v>
      </c>
      <c r="I4209" s="8">
        <v>0.02</v>
      </c>
      <c r="J4209" s="7">
        <v>4624.41</v>
      </c>
      <c r="K4209" s="7">
        <v>233.34</v>
      </c>
      <c r="L4209" s="7">
        <v>3966.78</v>
      </c>
      <c r="M4209" s="7">
        <v>57.42</v>
      </c>
    </row>
    <row r="4210" spans="2:13" x14ac:dyDescent="0.3">
      <c r="B4210" s="5">
        <v>45717</v>
      </c>
      <c r="C4210" s="4" t="s">
        <v>39</v>
      </c>
      <c r="D4210" s="4" t="s">
        <v>37</v>
      </c>
      <c r="E4210" s="4" t="s">
        <v>20</v>
      </c>
      <c r="F4210" s="4" t="s">
        <v>19</v>
      </c>
      <c r="G4210" s="6">
        <v>17</v>
      </c>
      <c r="H4210" s="7">
        <v>314.14999999999998</v>
      </c>
      <c r="I4210" s="8">
        <v>0</v>
      </c>
      <c r="J4210" s="7">
        <v>4694.96</v>
      </c>
      <c r="K4210" s="7">
        <v>233.81</v>
      </c>
      <c r="L4210" s="7">
        <v>3974.77</v>
      </c>
      <c r="M4210" s="7">
        <v>68.3</v>
      </c>
    </row>
    <row r="4211" spans="2:13" x14ac:dyDescent="0.3">
      <c r="B4211" s="5">
        <v>45717</v>
      </c>
      <c r="C4211" s="4" t="s">
        <v>39</v>
      </c>
      <c r="D4211" s="4" t="s">
        <v>37</v>
      </c>
      <c r="E4211" s="4" t="s">
        <v>21</v>
      </c>
      <c r="F4211" s="4" t="s">
        <v>17</v>
      </c>
      <c r="G4211" s="6">
        <v>28</v>
      </c>
      <c r="H4211" s="7">
        <v>314.14999999999998</v>
      </c>
      <c r="I4211" s="8">
        <v>0.01</v>
      </c>
      <c r="J4211" s="7">
        <v>8280.75</v>
      </c>
      <c r="K4211" s="7">
        <v>233.34</v>
      </c>
      <c r="L4211" s="7">
        <v>6533.52</v>
      </c>
      <c r="M4211" s="7">
        <v>44.55</v>
      </c>
    </row>
    <row r="4212" spans="2:13" x14ac:dyDescent="0.3">
      <c r="B4212" s="5">
        <v>45717</v>
      </c>
      <c r="C4212" s="4" t="s">
        <v>39</v>
      </c>
      <c r="D4212" s="4" t="s">
        <v>37</v>
      </c>
      <c r="E4212" s="4" t="s">
        <v>21</v>
      </c>
      <c r="F4212" s="4" t="s">
        <v>18</v>
      </c>
      <c r="G4212" s="6">
        <v>11</v>
      </c>
      <c r="H4212" s="7">
        <v>314.14999999999998</v>
      </c>
      <c r="I4212" s="8">
        <v>0</v>
      </c>
      <c r="J4212" s="7">
        <v>3273.01</v>
      </c>
      <c r="K4212" s="7">
        <v>234.51</v>
      </c>
      <c r="L4212" s="7">
        <v>2579.61</v>
      </c>
      <c r="M4212" s="7">
        <v>38.61</v>
      </c>
    </row>
    <row r="4213" spans="2:13" x14ac:dyDescent="0.3">
      <c r="B4213" s="5">
        <v>45717</v>
      </c>
      <c r="C4213" s="4" t="s">
        <v>39</v>
      </c>
      <c r="D4213" s="4" t="s">
        <v>37</v>
      </c>
      <c r="E4213" s="4" t="s">
        <v>21</v>
      </c>
      <c r="F4213" s="4" t="s">
        <v>19</v>
      </c>
      <c r="G4213" s="6">
        <v>11</v>
      </c>
      <c r="H4213" s="7">
        <v>314.14999999999998</v>
      </c>
      <c r="I4213" s="8">
        <v>0</v>
      </c>
      <c r="J4213" s="7">
        <v>3292.7</v>
      </c>
      <c r="K4213" s="7">
        <v>234.51</v>
      </c>
      <c r="L4213" s="7">
        <v>2579.61</v>
      </c>
      <c r="M4213" s="7">
        <v>44.11</v>
      </c>
    </row>
    <row r="4214" spans="2:13" x14ac:dyDescent="0.3">
      <c r="B4214" s="5">
        <v>45717</v>
      </c>
      <c r="C4214" s="4" t="s">
        <v>39</v>
      </c>
      <c r="D4214" s="4" t="s">
        <v>37</v>
      </c>
      <c r="E4214" s="4" t="s">
        <v>22</v>
      </c>
      <c r="F4214" s="4" t="s">
        <v>17</v>
      </c>
      <c r="G4214" s="6">
        <v>13</v>
      </c>
      <c r="H4214" s="7">
        <v>314.14999999999998</v>
      </c>
      <c r="I4214" s="8">
        <v>0.01</v>
      </c>
      <c r="J4214" s="7">
        <v>4532.9399999999996</v>
      </c>
      <c r="K4214" s="7">
        <v>234.74</v>
      </c>
      <c r="L4214" s="7">
        <v>3051.62</v>
      </c>
      <c r="M4214" s="7">
        <v>133.56</v>
      </c>
    </row>
    <row r="4215" spans="2:13" x14ac:dyDescent="0.3">
      <c r="B4215" s="5">
        <v>45717</v>
      </c>
      <c r="C4215" s="4" t="s">
        <v>39</v>
      </c>
      <c r="D4215" s="4" t="s">
        <v>37</v>
      </c>
      <c r="E4215" s="4" t="s">
        <v>22</v>
      </c>
      <c r="F4215" s="4" t="s">
        <v>18</v>
      </c>
      <c r="G4215" s="6">
        <v>5</v>
      </c>
      <c r="H4215" s="7">
        <v>314.14999999999998</v>
      </c>
      <c r="I4215" s="8">
        <v>0.01</v>
      </c>
      <c r="J4215" s="7">
        <v>1750.38</v>
      </c>
      <c r="K4215" s="7">
        <v>234.51</v>
      </c>
      <c r="L4215" s="7">
        <v>1172.55</v>
      </c>
      <c r="M4215" s="7">
        <v>59.36</v>
      </c>
    </row>
    <row r="4216" spans="2:13" x14ac:dyDescent="0.3">
      <c r="B4216" s="5">
        <v>45717</v>
      </c>
      <c r="C4216" s="4" t="s">
        <v>39</v>
      </c>
      <c r="D4216" s="4" t="s">
        <v>37</v>
      </c>
      <c r="E4216" s="4" t="s">
        <v>22</v>
      </c>
      <c r="F4216" s="4" t="s">
        <v>19</v>
      </c>
      <c r="G4216" s="6">
        <v>5</v>
      </c>
      <c r="H4216" s="7">
        <v>314.14999999999998</v>
      </c>
      <c r="I4216" s="8">
        <v>0.01</v>
      </c>
      <c r="J4216" s="7">
        <v>1739.78</v>
      </c>
      <c r="K4216" s="7">
        <v>233.57</v>
      </c>
      <c r="L4216" s="7">
        <v>1167.8499999999999</v>
      </c>
      <c r="M4216" s="7">
        <v>61.77</v>
      </c>
    </row>
    <row r="4217" spans="2:13" x14ac:dyDescent="0.3">
      <c r="B4217" s="5">
        <v>45717</v>
      </c>
      <c r="C4217" s="4" t="s">
        <v>40</v>
      </c>
      <c r="D4217" s="4" t="s">
        <v>37</v>
      </c>
      <c r="E4217" s="4" t="s">
        <v>16</v>
      </c>
      <c r="F4217" s="4" t="s">
        <v>17</v>
      </c>
      <c r="G4217" s="6">
        <v>135</v>
      </c>
      <c r="H4217" s="7">
        <v>142.13999999999999</v>
      </c>
      <c r="I4217" s="8">
        <v>0</v>
      </c>
      <c r="J4217" s="7">
        <v>19207.86</v>
      </c>
      <c r="K4217" s="7">
        <v>106.82</v>
      </c>
      <c r="L4217" s="7">
        <v>14420.7</v>
      </c>
      <c r="M4217" s="7">
        <v>217.46</v>
      </c>
    </row>
    <row r="4218" spans="2:13" x14ac:dyDescent="0.3">
      <c r="B4218" s="5">
        <v>45717</v>
      </c>
      <c r="C4218" s="4" t="s">
        <v>40</v>
      </c>
      <c r="D4218" s="4" t="s">
        <v>37</v>
      </c>
      <c r="E4218" s="4" t="s">
        <v>16</v>
      </c>
      <c r="F4218" s="4" t="s">
        <v>18</v>
      </c>
      <c r="G4218" s="6">
        <v>49</v>
      </c>
      <c r="H4218" s="7">
        <v>142.13999999999999</v>
      </c>
      <c r="I4218" s="8">
        <v>0</v>
      </c>
      <c r="J4218" s="7">
        <v>6971.82</v>
      </c>
      <c r="K4218" s="7">
        <v>106.6</v>
      </c>
      <c r="L4218" s="7">
        <v>5223.3999999999996</v>
      </c>
      <c r="M4218" s="7">
        <v>167.72</v>
      </c>
    </row>
    <row r="4219" spans="2:13" x14ac:dyDescent="0.3">
      <c r="B4219" s="5">
        <v>45717</v>
      </c>
      <c r="C4219" s="4" t="s">
        <v>40</v>
      </c>
      <c r="D4219" s="4" t="s">
        <v>37</v>
      </c>
      <c r="E4219" s="4" t="s">
        <v>16</v>
      </c>
      <c r="F4219" s="4" t="s">
        <v>19</v>
      </c>
      <c r="G4219" s="6">
        <v>49</v>
      </c>
      <c r="H4219" s="7">
        <v>142.13999999999999</v>
      </c>
      <c r="I4219" s="8">
        <v>0.01</v>
      </c>
      <c r="J4219" s="7">
        <v>6901.81</v>
      </c>
      <c r="K4219" s="7">
        <v>106.6</v>
      </c>
      <c r="L4219" s="7">
        <v>5223.3999999999996</v>
      </c>
      <c r="M4219" s="7">
        <v>198.24</v>
      </c>
    </row>
    <row r="4220" spans="2:13" x14ac:dyDescent="0.3">
      <c r="B4220" s="5">
        <v>45717</v>
      </c>
      <c r="C4220" s="4" t="s">
        <v>40</v>
      </c>
      <c r="D4220" s="4" t="s">
        <v>37</v>
      </c>
      <c r="E4220" s="4" t="s">
        <v>20</v>
      </c>
      <c r="F4220" s="4" t="s">
        <v>17</v>
      </c>
      <c r="G4220" s="6">
        <v>90</v>
      </c>
      <c r="H4220" s="7">
        <v>142.13999999999999</v>
      </c>
      <c r="I4220" s="8">
        <v>0.03</v>
      </c>
      <c r="J4220" s="7">
        <v>10974.74</v>
      </c>
      <c r="K4220" s="7">
        <v>106.39</v>
      </c>
      <c r="L4220" s="7">
        <v>9575.1</v>
      </c>
      <c r="M4220" s="7">
        <v>145.12</v>
      </c>
    </row>
    <row r="4221" spans="2:13" x14ac:dyDescent="0.3">
      <c r="B4221" s="5">
        <v>45717</v>
      </c>
      <c r="C4221" s="4" t="s">
        <v>40</v>
      </c>
      <c r="D4221" s="4" t="s">
        <v>37</v>
      </c>
      <c r="E4221" s="4" t="s">
        <v>20</v>
      </c>
      <c r="F4221" s="4" t="s">
        <v>18</v>
      </c>
      <c r="G4221" s="6">
        <v>34</v>
      </c>
      <c r="H4221" s="7">
        <v>142.13999999999999</v>
      </c>
      <c r="I4221" s="8">
        <v>0.02</v>
      </c>
      <c r="J4221" s="7">
        <v>4159.2700000000004</v>
      </c>
      <c r="K4221" s="7">
        <v>106.6</v>
      </c>
      <c r="L4221" s="7">
        <v>3624.4</v>
      </c>
      <c r="M4221" s="7">
        <v>120.39</v>
      </c>
    </row>
    <row r="4222" spans="2:13" x14ac:dyDescent="0.3">
      <c r="B4222" s="5">
        <v>45717</v>
      </c>
      <c r="C4222" s="4" t="s">
        <v>40</v>
      </c>
      <c r="D4222" s="4" t="s">
        <v>37</v>
      </c>
      <c r="E4222" s="4" t="s">
        <v>20</v>
      </c>
      <c r="F4222" s="4" t="s">
        <v>19</v>
      </c>
      <c r="G4222" s="6">
        <v>32</v>
      </c>
      <c r="H4222" s="7">
        <v>142.13999999999999</v>
      </c>
      <c r="I4222" s="8">
        <v>0.04</v>
      </c>
      <c r="J4222" s="7">
        <v>3874</v>
      </c>
      <c r="K4222" s="7">
        <v>106.6</v>
      </c>
      <c r="L4222" s="7">
        <v>3411.2</v>
      </c>
      <c r="M4222" s="7">
        <v>129.59</v>
      </c>
    </row>
    <row r="4223" spans="2:13" x14ac:dyDescent="0.3">
      <c r="B4223" s="5">
        <v>45717</v>
      </c>
      <c r="C4223" s="4" t="s">
        <v>40</v>
      </c>
      <c r="D4223" s="4" t="s">
        <v>37</v>
      </c>
      <c r="E4223" s="4" t="s">
        <v>21</v>
      </c>
      <c r="F4223" s="4" t="s">
        <v>17</v>
      </c>
      <c r="G4223" s="6">
        <v>55</v>
      </c>
      <c r="H4223" s="7">
        <v>142.13999999999999</v>
      </c>
      <c r="I4223" s="8">
        <v>0</v>
      </c>
      <c r="J4223" s="7">
        <v>7397.13</v>
      </c>
      <c r="K4223" s="7">
        <v>106.29</v>
      </c>
      <c r="L4223" s="7">
        <v>5845.95</v>
      </c>
      <c r="M4223" s="7">
        <v>89.22</v>
      </c>
    </row>
    <row r="4224" spans="2:13" x14ac:dyDescent="0.3">
      <c r="B4224" s="5">
        <v>45717</v>
      </c>
      <c r="C4224" s="4" t="s">
        <v>40</v>
      </c>
      <c r="D4224" s="4" t="s">
        <v>37</v>
      </c>
      <c r="E4224" s="4" t="s">
        <v>21</v>
      </c>
      <c r="F4224" s="4" t="s">
        <v>18</v>
      </c>
      <c r="G4224" s="6">
        <v>20</v>
      </c>
      <c r="H4224" s="7">
        <v>142.13999999999999</v>
      </c>
      <c r="I4224" s="8">
        <v>0.01</v>
      </c>
      <c r="J4224" s="7">
        <v>2695.22</v>
      </c>
      <c r="K4224" s="7">
        <v>106.5</v>
      </c>
      <c r="L4224" s="7">
        <v>2130</v>
      </c>
      <c r="M4224" s="7">
        <v>69.430000000000007</v>
      </c>
    </row>
    <row r="4225" spans="2:13" x14ac:dyDescent="0.3">
      <c r="B4225" s="5">
        <v>45717</v>
      </c>
      <c r="C4225" s="4" t="s">
        <v>40</v>
      </c>
      <c r="D4225" s="4" t="s">
        <v>37</v>
      </c>
      <c r="E4225" s="4" t="s">
        <v>21</v>
      </c>
      <c r="F4225" s="4" t="s">
        <v>19</v>
      </c>
      <c r="G4225" s="6">
        <v>19</v>
      </c>
      <c r="H4225" s="7">
        <v>142.13999999999999</v>
      </c>
      <c r="I4225" s="8">
        <v>0.01</v>
      </c>
      <c r="J4225" s="7">
        <v>2542.56</v>
      </c>
      <c r="K4225" s="7">
        <v>106.39</v>
      </c>
      <c r="L4225" s="7">
        <v>2021.41</v>
      </c>
      <c r="M4225" s="7">
        <v>73.989999999999995</v>
      </c>
    </row>
    <row r="4226" spans="2:13" x14ac:dyDescent="0.3">
      <c r="B4226" s="5">
        <v>45717</v>
      </c>
      <c r="C4226" s="4" t="s">
        <v>40</v>
      </c>
      <c r="D4226" s="4" t="s">
        <v>37</v>
      </c>
      <c r="E4226" s="4" t="s">
        <v>22</v>
      </c>
      <c r="F4226" s="4" t="s">
        <v>17</v>
      </c>
      <c r="G4226" s="6">
        <v>24</v>
      </c>
      <c r="H4226" s="7">
        <v>142.13999999999999</v>
      </c>
      <c r="I4226" s="8">
        <v>0</v>
      </c>
      <c r="J4226" s="7">
        <v>3824.5</v>
      </c>
      <c r="K4226" s="7">
        <v>106.5</v>
      </c>
      <c r="L4226" s="7">
        <v>2556</v>
      </c>
      <c r="M4226" s="7">
        <v>241.95</v>
      </c>
    </row>
    <row r="4227" spans="2:13" x14ac:dyDescent="0.3">
      <c r="B4227" s="5">
        <v>45717</v>
      </c>
      <c r="C4227" s="4" t="s">
        <v>40</v>
      </c>
      <c r="D4227" s="4" t="s">
        <v>37</v>
      </c>
      <c r="E4227" s="4" t="s">
        <v>22</v>
      </c>
      <c r="F4227" s="4" t="s">
        <v>18</v>
      </c>
      <c r="G4227" s="6">
        <v>9</v>
      </c>
      <c r="H4227" s="7">
        <v>142.13999999999999</v>
      </c>
      <c r="I4227" s="8">
        <v>0.01</v>
      </c>
      <c r="J4227" s="7">
        <v>1427.01</v>
      </c>
      <c r="K4227" s="7">
        <v>106.82</v>
      </c>
      <c r="L4227" s="7">
        <v>961.38</v>
      </c>
      <c r="M4227" s="7">
        <v>105.56</v>
      </c>
    </row>
    <row r="4228" spans="2:13" x14ac:dyDescent="0.3">
      <c r="B4228" s="5">
        <v>45717</v>
      </c>
      <c r="C4228" s="4" t="s">
        <v>40</v>
      </c>
      <c r="D4228" s="4" t="s">
        <v>37</v>
      </c>
      <c r="E4228" s="4" t="s">
        <v>22</v>
      </c>
      <c r="F4228" s="4" t="s">
        <v>19</v>
      </c>
      <c r="G4228" s="6">
        <v>9</v>
      </c>
      <c r="H4228" s="7">
        <v>142.13999999999999</v>
      </c>
      <c r="I4228" s="8">
        <v>0.01</v>
      </c>
      <c r="J4228" s="7">
        <v>1425.61</v>
      </c>
      <c r="K4228" s="7">
        <v>106.71</v>
      </c>
      <c r="L4228" s="7">
        <v>960.39</v>
      </c>
      <c r="M4228" s="7">
        <v>114.44</v>
      </c>
    </row>
    <row r="4229" spans="2:13" x14ac:dyDescent="0.3">
      <c r="B4229" s="5">
        <v>45717</v>
      </c>
      <c r="C4229" s="4" t="s">
        <v>41</v>
      </c>
      <c r="D4229" s="4" t="s">
        <v>42</v>
      </c>
      <c r="E4229" s="4" t="s">
        <v>16</v>
      </c>
      <c r="F4229" s="4" t="s">
        <v>17</v>
      </c>
      <c r="G4229" s="6">
        <v>158</v>
      </c>
      <c r="H4229" s="7">
        <v>193.64</v>
      </c>
      <c r="I4229" s="8">
        <v>0.01</v>
      </c>
      <c r="J4229" s="7">
        <v>30259.43</v>
      </c>
      <c r="K4229" s="7">
        <v>112.2</v>
      </c>
      <c r="L4229" s="7">
        <v>17727.599999999999</v>
      </c>
      <c r="M4229" s="7">
        <v>255.02</v>
      </c>
    </row>
    <row r="4230" spans="2:13" x14ac:dyDescent="0.3">
      <c r="B4230" s="5">
        <v>45717</v>
      </c>
      <c r="C4230" s="4" t="s">
        <v>41</v>
      </c>
      <c r="D4230" s="4" t="s">
        <v>42</v>
      </c>
      <c r="E4230" s="4" t="s">
        <v>16</v>
      </c>
      <c r="F4230" s="4" t="s">
        <v>18</v>
      </c>
      <c r="G4230" s="6">
        <v>53</v>
      </c>
      <c r="H4230" s="7">
        <v>193.64</v>
      </c>
      <c r="I4230" s="8">
        <v>0</v>
      </c>
      <c r="J4230" s="7">
        <v>10262.91</v>
      </c>
      <c r="K4230" s="7">
        <v>112.09</v>
      </c>
      <c r="L4230" s="7">
        <v>5940.77</v>
      </c>
      <c r="M4230" s="7">
        <v>183.99</v>
      </c>
    </row>
    <row r="4231" spans="2:13" x14ac:dyDescent="0.3">
      <c r="B4231" s="5">
        <v>45717</v>
      </c>
      <c r="C4231" s="4" t="s">
        <v>41</v>
      </c>
      <c r="D4231" s="4" t="s">
        <v>42</v>
      </c>
      <c r="E4231" s="4" t="s">
        <v>16</v>
      </c>
      <c r="F4231" s="4" t="s">
        <v>19</v>
      </c>
      <c r="G4231" s="6">
        <v>54</v>
      </c>
      <c r="H4231" s="7">
        <v>193.64</v>
      </c>
      <c r="I4231" s="8">
        <v>0</v>
      </c>
      <c r="J4231" s="7">
        <v>10435.65</v>
      </c>
      <c r="K4231" s="7">
        <v>112.2</v>
      </c>
      <c r="L4231" s="7">
        <v>6058.8</v>
      </c>
      <c r="M4231" s="7">
        <v>215.46</v>
      </c>
    </row>
    <row r="4232" spans="2:13" x14ac:dyDescent="0.3">
      <c r="B4232" s="5">
        <v>45717</v>
      </c>
      <c r="C4232" s="4" t="s">
        <v>41</v>
      </c>
      <c r="D4232" s="4" t="s">
        <v>42</v>
      </c>
      <c r="E4232" s="4" t="s">
        <v>20</v>
      </c>
      <c r="F4232" s="4" t="s">
        <v>17</v>
      </c>
      <c r="G4232" s="6">
        <v>103</v>
      </c>
      <c r="H4232" s="7">
        <v>193.64</v>
      </c>
      <c r="I4232" s="8">
        <v>0</v>
      </c>
      <c r="J4232" s="7">
        <v>17604.18</v>
      </c>
      <c r="K4232" s="7">
        <v>112.09</v>
      </c>
      <c r="L4232" s="7">
        <v>11545.27</v>
      </c>
      <c r="M4232" s="7">
        <v>163.89</v>
      </c>
    </row>
    <row r="4233" spans="2:13" x14ac:dyDescent="0.3">
      <c r="B4233" s="5">
        <v>45717</v>
      </c>
      <c r="C4233" s="4" t="s">
        <v>41</v>
      </c>
      <c r="D4233" s="4" t="s">
        <v>42</v>
      </c>
      <c r="E4233" s="4" t="s">
        <v>20</v>
      </c>
      <c r="F4233" s="4" t="s">
        <v>18</v>
      </c>
      <c r="G4233" s="6">
        <v>37</v>
      </c>
      <c r="H4233" s="7">
        <v>193.64</v>
      </c>
      <c r="I4233" s="8">
        <v>0.02</v>
      </c>
      <c r="J4233" s="7">
        <v>6153.88</v>
      </c>
      <c r="K4233" s="7">
        <v>112.31</v>
      </c>
      <c r="L4233" s="7">
        <v>4155.47</v>
      </c>
      <c r="M4233" s="7">
        <v>125.36</v>
      </c>
    </row>
    <row r="4234" spans="2:13" x14ac:dyDescent="0.3">
      <c r="B4234" s="5">
        <v>45717</v>
      </c>
      <c r="C4234" s="4" t="s">
        <v>41</v>
      </c>
      <c r="D4234" s="4" t="s">
        <v>42</v>
      </c>
      <c r="E4234" s="4" t="s">
        <v>20</v>
      </c>
      <c r="F4234" s="4" t="s">
        <v>19</v>
      </c>
      <c r="G4234" s="6">
        <v>39</v>
      </c>
      <c r="H4234" s="7">
        <v>193.64</v>
      </c>
      <c r="I4234" s="8">
        <v>0.02</v>
      </c>
      <c r="J4234" s="7">
        <v>6519.58</v>
      </c>
      <c r="K4234" s="7">
        <v>112.54</v>
      </c>
      <c r="L4234" s="7">
        <v>4389.0600000000004</v>
      </c>
      <c r="M4234" s="7">
        <v>155.91999999999999</v>
      </c>
    </row>
    <row r="4235" spans="2:13" x14ac:dyDescent="0.3">
      <c r="B4235" s="5">
        <v>45717</v>
      </c>
      <c r="C4235" s="4" t="s">
        <v>41</v>
      </c>
      <c r="D4235" s="4" t="s">
        <v>42</v>
      </c>
      <c r="E4235" s="4" t="s">
        <v>21</v>
      </c>
      <c r="F4235" s="4" t="s">
        <v>17</v>
      </c>
      <c r="G4235" s="6">
        <v>64</v>
      </c>
      <c r="H4235" s="7">
        <v>193.64</v>
      </c>
      <c r="I4235" s="8">
        <v>0.01</v>
      </c>
      <c r="J4235" s="7">
        <v>11643.66</v>
      </c>
      <c r="K4235" s="7">
        <v>112.42</v>
      </c>
      <c r="L4235" s="7">
        <v>7194.88</v>
      </c>
      <c r="M4235" s="7">
        <v>105.18</v>
      </c>
    </row>
    <row r="4236" spans="2:13" x14ac:dyDescent="0.3">
      <c r="B4236" s="5">
        <v>45717</v>
      </c>
      <c r="C4236" s="4" t="s">
        <v>41</v>
      </c>
      <c r="D4236" s="4" t="s">
        <v>42</v>
      </c>
      <c r="E4236" s="4" t="s">
        <v>21</v>
      </c>
      <c r="F4236" s="4" t="s">
        <v>18</v>
      </c>
      <c r="G4236" s="6">
        <v>22</v>
      </c>
      <c r="H4236" s="7">
        <v>193.64</v>
      </c>
      <c r="I4236" s="8">
        <v>0</v>
      </c>
      <c r="J4236" s="7">
        <v>4034.93</v>
      </c>
      <c r="K4236" s="7">
        <v>111.97</v>
      </c>
      <c r="L4236" s="7">
        <v>2463.34</v>
      </c>
      <c r="M4236" s="7">
        <v>75.989999999999995</v>
      </c>
    </row>
    <row r="4237" spans="2:13" x14ac:dyDescent="0.3">
      <c r="B4237" s="5">
        <v>45717</v>
      </c>
      <c r="C4237" s="4" t="s">
        <v>41</v>
      </c>
      <c r="D4237" s="4" t="s">
        <v>42</v>
      </c>
      <c r="E4237" s="4" t="s">
        <v>21</v>
      </c>
      <c r="F4237" s="4" t="s">
        <v>19</v>
      </c>
      <c r="G4237" s="6">
        <v>23</v>
      </c>
      <c r="H4237" s="7">
        <v>193.64</v>
      </c>
      <c r="I4237" s="8">
        <v>0.01</v>
      </c>
      <c r="J4237" s="7">
        <v>4159.33</v>
      </c>
      <c r="K4237" s="7">
        <v>111.97</v>
      </c>
      <c r="L4237" s="7">
        <v>2575.31</v>
      </c>
      <c r="M4237" s="7">
        <v>90.58</v>
      </c>
    </row>
    <row r="4238" spans="2:13" x14ac:dyDescent="0.3">
      <c r="B4238" s="5">
        <v>45717</v>
      </c>
      <c r="C4238" s="4" t="s">
        <v>41</v>
      </c>
      <c r="D4238" s="4" t="s">
        <v>42</v>
      </c>
      <c r="E4238" s="4" t="s">
        <v>22</v>
      </c>
      <c r="F4238" s="4" t="s">
        <v>17</v>
      </c>
      <c r="G4238" s="6">
        <v>28</v>
      </c>
      <c r="H4238" s="7">
        <v>193.64</v>
      </c>
      <c r="I4238" s="8">
        <v>0</v>
      </c>
      <c r="J4238" s="7">
        <v>6072.55</v>
      </c>
      <c r="K4238" s="7">
        <v>112.42</v>
      </c>
      <c r="L4238" s="7">
        <v>3147.76</v>
      </c>
      <c r="M4238" s="7">
        <v>281.14</v>
      </c>
    </row>
    <row r="4239" spans="2:13" x14ac:dyDescent="0.3">
      <c r="B4239" s="5">
        <v>45717</v>
      </c>
      <c r="C4239" s="4" t="s">
        <v>41</v>
      </c>
      <c r="D4239" s="4" t="s">
        <v>42</v>
      </c>
      <c r="E4239" s="4" t="s">
        <v>22</v>
      </c>
      <c r="F4239" s="4" t="s">
        <v>18</v>
      </c>
      <c r="G4239" s="6">
        <v>11</v>
      </c>
      <c r="H4239" s="7">
        <v>193.64</v>
      </c>
      <c r="I4239" s="8">
        <v>0</v>
      </c>
      <c r="J4239" s="7">
        <v>2388.0300000000002</v>
      </c>
      <c r="K4239" s="7">
        <v>112.42</v>
      </c>
      <c r="L4239" s="7">
        <v>1236.6199999999999</v>
      </c>
      <c r="M4239" s="7">
        <v>131.78</v>
      </c>
    </row>
    <row r="4240" spans="2:13" x14ac:dyDescent="0.3">
      <c r="B4240" s="5">
        <v>45717</v>
      </c>
      <c r="C4240" s="4" t="s">
        <v>41</v>
      </c>
      <c r="D4240" s="4" t="s">
        <v>42</v>
      </c>
      <c r="E4240" s="4" t="s">
        <v>22</v>
      </c>
      <c r="F4240" s="4" t="s">
        <v>19</v>
      </c>
      <c r="G4240" s="6">
        <v>10</v>
      </c>
      <c r="H4240" s="7">
        <v>193.64</v>
      </c>
      <c r="I4240" s="8">
        <v>0</v>
      </c>
      <c r="J4240" s="7">
        <v>2168.7600000000002</v>
      </c>
      <c r="K4240" s="7">
        <v>112.54</v>
      </c>
      <c r="L4240" s="7">
        <v>1125.4000000000001</v>
      </c>
      <c r="M4240" s="7">
        <v>127.65</v>
      </c>
    </row>
    <row r="4241" spans="2:13" x14ac:dyDescent="0.3">
      <c r="B4241" s="5">
        <v>45717</v>
      </c>
      <c r="C4241" s="4" t="s">
        <v>43</v>
      </c>
      <c r="D4241" s="4" t="s">
        <v>42</v>
      </c>
      <c r="E4241" s="4" t="s">
        <v>16</v>
      </c>
      <c r="F4241" s="4" t="s">
        <v>17</v>
      </c>
      <c r="G4241" s="6">
        <v>130</v>
      </c>
      <c r="H4241" s="7">
        <v>160.68</v>
      </c>
      <c r="I4241" s="8">
        <v>0.01</v>
      </c>
      <c r="J4241" s="7">
        <v>20637.47</v>
      </c>
      <c r="K4241" s="7">
        <v>92.58</v>
      </c>
      <c r="L4241" s="7">
        <v>12035.4</v>
      </c>
      <c r="M4241" s="7">
        <v>208.77</v>
      </c>
    </row>
    <row r="4242" spans="2:13" x14ac:dyDescent="0.3">
      <c r="B4242" s="5">
        <v>45717</v>
      </c>
      <c r="C4242" s="4" t="s">
        <v>43</v>
      </c>
      <c r="D4242" s="4" t="s">
        <v>42</v>
      </c>
      <c r="E4242" s="4" t="s">
        <v>16</v>
      </c>
      <c r="F4242" s="4" t="s">
        <v>18</v>
      </c>
      <c r="G4242" s="6">
        <v>48</v>
      </c>
      <c r="H4242" s="7">
        <v>160.68</v>
      </c>
      <c r="I4242" s="8">
        <v>0.01</v>
      </c>
      <c r="J4242" s="7">
        <v>7566.56</v>
      </c>
      <c r="K4242" s="7">
        <v>92.48</v>
      </c>
      <c r="L4242" s="7">
        <v>4439.04</v>
      </c>
      <c r="M4242" s="7">
        <v>163.63</v>
      </c>
    </row>
    <row r="4243" spans="2:13" x14ac:dyDescent="0.3">
      <c r="B4243" s="5">
        <v>45717</v>
      </c>
      <c r="C4243" s="4" t="s">
        <v>43</v>
      </c>
      <c r="D4243" s="4" t="s">
        <v>42</v>
      </c>
      <c r="E4243" s="4" t="s">
        <v>16</v>
      </c>
      <c r="F4243" s="4" t="s">
        <v>19</v>
      </c>
      <c r="G4243" s="6">
        <v>48</v>
      </c>
      <c r="H4243" s="7">
        <v>160.68</v>
      </c>
      <c r="I4243" s="8">
        <v>0</v>
      </c>
      <c r="J4243" s="7">
        <v>7712.52</v>
      </c>
      <c r="K4243" s="7">
        <v>92.11</v>
      </c>
      <c r="L4243" s="7">
        <v>4421.28</v>
      </c>
      <c r="M4243" s="7">
        <v>195.34</v>
      </c>
    </row>
    <row r="4244" spans="2:13" x14ac:dyDescent="0.3">
      <c r="B4244" s="5">
        <v>45717</v>
      </c>
      <c r="C4244" s="4" t="s">
        <v>43</v>
      </c>
      <c r="D4244" s="4" t="s">
        <v>42</v>
      </c>
      <c r="E4244" s="4" t="s">
        <v>20</v>
      </c>
      <c r="F4244" s="4" t="s">
        <v>17</v>
      </c>
      <c r="G4244" s="6">
        <v>90</v>
      </c>
      <c r="H4244" s="7">
        <v>160.68</v>
      </c>
      <c r="I4244" s="8">
        <v>0.01</v>
      </c>
      <c r="J4244" s="7">
        <v>12674.89</v>
      </c>
      <c r="K4244" s="7">
        <v>92.11</v>
      </c>
      <c r="L4244" s="7">
        <v>8289.9</v>
      </c>
      <c r="M4244" s="7">
        <v>148.06</v>
      </c>
    </row>
    <row r="4245" spans="2:13" x14ac:dyDescent="0.3">
      <c r="B4245" s="5">
        <v>45717</v>
      </c>
      <c r="C4245" s="4" t="s">
        <v>43</v>
      </c>
      <c r="D4245" s="4" t="s">
        <v>42</v>
      </c>
      <c r="E4245" s="4" t="s">
        <v>20</v>
      </c>
      <c r="F4245" s="4" t="s">
        <v>18</v>
      </c>
      <c r="G4245" s="6">
        <v>32</v>
      </c>
      <c r="H4245" s="7">
        <v>160.68</v>
      </c>
      <c r="I4245" s="8">
        <v>0.01</v>
      </c>
      <c r="J4245" s="7">
        <v>4501.96</v>
      </c>
      <c r="K4245" s="7">
        <v>92.67</v>
      </c>
      <c r="L4245" s="7">
        <v>2965.44</v>
      </c>
      <c r="M4245" s="7">
        <v>108.76</v>
      </c>
    </row>
    <row r="4246" spans="2:13" x14ac:dyDescent="0.3">
      <c r="B4246" s="5">
        <v>45717</v>
      </c>
      <c r="C4246" s="4" t="s">
        <v>43</v>
      </c>
      <c r="D4246" s="4" t="s">
        <v>42</v>
      </c>
      <c r="E4246" s="4" t="s">
        <v>20</v>
      </c>
      <c r="F4246" s="4" t="s">
        <v>19</v>
      </c>
      <c r="G4246" s="6">
        <v>35</v>
      </c>
      <c r="H4246" s="7">
        <v>160.68</v>
      </c>
      <c r="I4246" s="8">
        <v>0.02</v>
      </c>
      <c r="J4246" s="7">
        <v>4835</v>
      </c>
      <c r="K4246" s="7">
        <v>92.3</v>
      </c>
      <c r="L4246" s="7">
        <v>3230.5</v>
      </c>
      <c r="M4246" s="7">
        <v>142.71</v>
      </c>
    </row>
    <row r="4247" spans="2:13" x14ac:dyDescent="0.3">
      <c r="B4247" s="5">
        <v>45717</v>
      </c>
      <c r="C4247" s="4" t="s">
        <v>43</v>
      </c>
      <c r="D4247" s="4" t="s">
        <v>42</v>
      </c>
      <c r="E4247" s="4" t="s">
        <v>21</v>
      </c>
      <c r="F4247" s="4" t="s">
        <v>17</v>
      </c>
      <c r="G4247" s="6">
        <v>56</v>
      </c>
      <c r="H4247" s="7">
        <v>160.68</v>
      </c>
      <c r="I4247" s="8">
        <v>0.01</v>
      </c>
      <c r="J4247" s="7">
        <v>8419.9500000000007</v>
      </c>
      <c r="K4247" s="7">
        <v>92.48</v>
      </c>
      <c r="L4247" s="7">
        <v>5178.88</v>
      </c>
      <c r="M4247" s="7">
        <v>89.93</v>
      </c>
    </row>
    <row r="4248" spans="2:13" x14ac:dyDescent="0.3">
      <c r="B4248" s="5">
        <v>45717</v>
      </c>
      <c r="C4248" s="4" t="s">
        <v>43</v>
      </c>
      <c r="D4248" s="4" t="s">
        <v>42</v>
      </c>
      <c r="E4248" s="4" t="s">
        <v>21</v>
      </c>
      <c r="F4248" s="4" t="s">
        <v>18</v>
      </c>
      <c r="G4248" s="6">
        <v>20</v>
      </c>
      <c r="H4248" s="7">
        <v>160.68</v>
      </c>
      <c r="I4248" s="8">
        <v>0</v>
      </c>
      <c r="J4248" s="7">
        <v>3052.92</v>
      </c>
      <c r="K4248" s="7">
        <v>92.11</v>
      </c>
      <c r="L4248" s="7">
        <v>1842.2</v>
      </c>
      <c r="M4248" s="7">
        <v>67.56</v>
      </c>
    </row>
    <row r="4249" spans="2:13" x14ac:dyDescent="0.3">
      <c r="B4249" s="5">
        <v>45717</v>
      </c>
      <c r="C4249" s="4" t="s">
        <v>43</v>
      </c>
      <c r="D4249" s="4" t="s">
        <v>42</v>
      </c>
      <c r="E4249" s="4" t="s">
        <v>21</v>
      </c>
      <c r="F4249" s="4" t="s">
        <v>19</v>
      </c>
      <c r="G4249" s="6">
        <v>20</v>
      </c>
      <c r="H4249" s="7">
        <v>160.68</v>
      </c>
      <c r="I4249" s="8">
        <v>0.01</v>
      </c>
      <c r="J4249" s="7">
        <v>3013.14</v>
      </c>
      <c r="K4249" s="7">
        <v>92.3</v>
      </c>
      <c r="L4249" s="7">
        <v>1846</v>
      </c>
      <c r="M4249" s="7">
        <v>77.569999999999993</v>
      </c>
    </row>
    <row r="4250" spans="2:13" x14ac:dyDescent="0.3">
      <c r="B4250" s="5">
        <v>45717</v>
      </c>
      <c r="C4250" s="4" t="s">
        <v>43</v>
      </c>
      <c r="D4250" s="4" t="s">
        <v>42</v>
      </c>
      <c r="E4250" s="4" t="s">
        <v>22</v>
      </c>
      <c r="F4250" s="4" t="s">
        <v>17</v>
      </c>
      <c r="G4250" s="6">
        <v>24</v>
      </c>
      <c r="H4250" s="7">
        <v>160.68</v>
      </c>
      <c r="I4250" s="8">
        <v>0.01</v>
      </c>
      <c r="J4250" s="7">
        <v>4288.72</v>
      </c>
      <c r="K4250" s="7">
        <v>92.21</v>
      </c>
      <c r="L4250" s="7">
        <v>2213.04</v>
      </c>
      <c r="M4250" s="7">
        <v>247.3</v>
      </c>
    </row>
    <row r="4251" spans="2:13" x14ac:dyDescent="0.3">
      <c r="B4251" s="5">
        <v>45717</v>
      </c>
      <c r="C4251" s="4" t="s">
        <v>43</v>
      </c>
      <c r="D4251" s="4" t="s">
        <v>42</v>
      </c>
      <c r="E4251" s="4" t="s">
        <v>22</v>
      </c>
      <c r="F4251" s="4" t="s">
        <v>18</v>
      </c>
      <c r="G4251" s="6">
        <v>9</v>
      </c>
      <c r="H4251" s="7">
        <v>160.68</v>
      </c>
      <c r="I4251" s="8">
        <v>0.01</v>
      </c>
      <c r="J4251" s="7">
        <v>1605.02</v>
      </c>
      <c r="K4251" s="7">
        <v>92.3</v>
      </c>
      <c r="L4251" s="7">
        <v>830.7</v>
      </c>
      <c r="M4251" s="7">
        <v>105.99</v>
      </c>
    </row>
    <row r="4252" spans="2:13" x14ac:dyDescent="0.3">
      <c r="B4252" s="5">
        <v>45717</v>
      </c>
      <c r="C4252" s="4" t="s">
        <v>43</v>
      </c>
      <c r="D4252" s="4" t="s">
        <v>42</v>
      </c>
      <c r="E4252" s="4" t="s">
        <v>22</v>
      </c>
      <c r="F4252" s="4" t="s">
        <v>19</v>
      </c>
      <c r="G4252" s="6">
        <v>9</v>
      </c>
      <c r="H4252" s="7">
        <v>160.68</v>
      </c>
      <c r="I4252" s="8">
        <v>0</v>
      </c>
      <c r="J4252" s="7">
        <v>1619.64</v>
      </c>
      <c r="K4252" s="7">
        <v>92.67</v>
      </c>
      <c r="L4252" s="7">
        <v>834.03</v>
      </c>
      <c r="M4252" s="7">
        <v>112.75</v>
      </c>
    </row>
    <row r="4253" spans="2:13" x14ac:dyDescent="0.3">
      <c r="B4253" s="5">
        <v>45717</v>
      </c>
      <c r="C4253" s="4" t="s">
        <v>44</v>
      </c>
      <c r="D4253" s="4" t="s">
        <v>42</v>
      </c>
      <c r="E4253" s="4" t="s">
        <v>16</v>
      </c>
      <c r="F4253" s="4" t="s">
        <v>17</v>
      </c>
      <c r="G4253" s="6">
        <v>71</v>
      </c>
      <c r="H4253" s="7">
        <v>210.12</v>
      </c>
      <c r="I4253" s="8">
        <v>0.01</v>
      </c>
      <c r="J4253" s="7">
        <v>14710.02</v>
      </c>
      <c r="K4253" s="7">
        <v>123.72</v>
      </c>
      <c r="L4253" s="7">
        <v>8784.1200000000008</v>
      </c>
      <c r="M4253" s="7">
        <v>113.55</v>
      </c>
    </row>
    <row r="4254" spans="2:13" x14ac:dyDescent="0.3">
      <c r="B4254" s="5">
        <v>45717</v>
      </c>
      <c r="C4254" s="4" t="s">
        <v>44</v>
      </c>
      <c r="D4254" s="4" t="s">
        <v>42</v>
      </c>
      <c r="E4254" s="4" t="s">
        <v>16</v>
      </c>
      <c r="F4254" s="4" t="s">
        <v>18</v>
      </c>
      <c r="G4254" s="6">
        <v>25</v>
      </c>
      <c r="H4254" s="7">
        <v>210.12</v>
      </c>
      <c r="I4254" s="8">
        <v>0.01</v>
      </c>
      <c r="J4254" s="7">
        <v>5221.51</v>
      </c>
      <c r="K4254" s="7">
        <v>123.97</v>
      </c>
      <c r="L4254" s="7">
        <v>3099.25</v>
      </c>
      <c r="M4254" s="7">
        <v>87.48</v>
      </c>
    </row>
    <row r="4255" spans="2:13" x14ac:dyDescent="0.3">
      <c r="B4255" s="5">
        <v>45717</v>
      </c>
      <c r="C4255" s="4" t="s">
        <v>44</v>
      </c>
      <c r="D4255" s="4" t="s">
        <v>42</v>
      </c>
      <c r="E4255" s="4" t="s">
        <v>16</v>
      </c>
      <c r="F4255" s="4" t="s">
        <v>19</v>
      </c>
      <c r="G4255" s="6">
        <v>24</v>
      </c>
      <c r="H4255" s="7">
        <v>210.12</v>
      </c>
      <c r="I4255" s="8">
        <v>0</v>
      </c>
      <c r="J4255" s="7">
        <v>5017.7</v>
      </c>
      <c r="K4255" s="7">
        <v>123.97</v>
      </c>
      <c r="L4255" s="7">
        <v>2975.28</v>
      </c>
      <c r="M4255" s="7">
        <v>97.67</v>
      </c>
    </row>
    <row r="4256" spans="2:13" x14ac:dyDescent="0.3">
      <c r="B4256" s="5">
        <v>45717</v>
      </c>
      <c r="C4256" s="4" t="s">
        <v>44</v>
      </c>
      <c r="D4256" s="4" t="s">
        <v>42</v>
      </c>
      <c r="E4256" s="4" t="s">
        <v>20</v>
      </c>
      <c r="F4256" s="4" t="s">
        <v>17</v>
      </c>
      <c r="G4256" s="6">
        <v>50</v>
      </c>
      <c r="H4256" s="7">
        <v>210.12</v>
      </c>
      <c r="I4256" s="8">
        <v>0.01</v>
      </c>
      <c r="J4256" s="7">
        <v>9152.73</v>
      </c>
      <c r="K4256" s="7">
        <v>123.72</v>
      </c>
      <c r="L4256" s="7">
        <v>6186</v>
      </c>
      <c r="M4256" s="7">
        <v>81.680000000000007</v>
      </c>
    </row>
    <row r="4257" spans="2:13" x14ac:dyDescent="0.3">
      <c r="B4257" s="5">
        <v>45717</v>
      </c>
      <c r="C4257" s="4" t="s">
        <v>44</v>
      </c>
      <c r="D4257" s="4" t="s">
        <v>42</v>
      </c>
      <c r="E4257" s="4" t="s">
        <v>20</v>
      </c>
      <c r="F4257" s="4" t="s">
        <v>18</v>
      </c>
      <c r="G4257" s="6">
        <v>17</v>
      </c>
      <c r="H4257" s="7">
        <v>210.12</v>
      </c>
      <c r="I4257" s="8">
        <v>0.02</v>
      </c>
      <c r="J4257" s="7">
        <v>3074.09</v>
      </c>
      <c r="K4257" s="7">
        <v>123.85</v>
      </c>
      <c r="L4257" s="7">
        <v>2105.4499999999998</v>
      </c>
      <c r="M4257" s="7">
        <v>60.14</v>
      </c>
    </row>
    <row r="4258" spans="2:13" x14ac:dyDescent="0.3">
      <c r="B4258" s="5">
        <v>45717</v>
      </c>
      <c r="C4258" s="4" t="s">
        <v>44</v>
      </c>
      <c r="D4258" s="4" t="s">
        <v>42</v>
      </c>
      <c r="E4258" s="4" t="s">
        <v>20</v>
      </c>
      <c r="F4258" s="4" t="s">
        <v>19</v>
      </c>
      <c r="G4258" s="6">
        <v>17</v>
      </c>
      <c r="H4258" s="7">
        <v>210.12</v>
      </c>
      <c r="I4258" s="8">
        <v>0.01</v>
      </c>
      <c r="J4258" s="7">
        <v>3114.99</v>
      </c>
      <c r="K4258" s="7">
        <v>124.09</v>
      </c>
      <c r="L4258" s="7">
        <v>2109.5300000000002</v>
      </c>
      <c r="M4258" s="7">
        <v>68.98</v>
      </c>
    </row>
    <row r="4259" spans="2:13" x14ac:dyDescent="0.3">
      <c r="B4259" s="5">
        <v>45717</v>
      </c>
      <c r="C4259" s="4" t="s">
        <v>44</v>
      </c>
      <c r="D4259" s="4" t="s">
        <v>42</v>
      </c>
      <c r="E4259" s="4" t="s">
        <v>21</v>
      </c>
      <c r="F4259" s="4" t="s">
        <v>17</v>
      </c>
      <c r="G4259" s="6">
        <v>29</v>
      </c>
      <c r="H4259" s="7">
        <v>210.12</v>
      </c>
      <c r="I4259" s="8">
        <v>0.01</v>
      </c>
      <c r="J4259" s="7">
        <v>5707.76</v>
      </c>
      <c r="K4259" s="7">
        <v>124.09</v>
      </c>
      <c r="L4259" s="7">
        <v>3598.61</v>
      </c>
      <c r="M4259" s="7">
        <v>47.09</v>
      </c>
    </row>
    <row r="4260" spans="2:13" x14ac:dyDescent="0.3">
      <c r="B4260" s="5">
        <v>45717</v>
      </c>
      <c r="C4260" s="4" t="s">
        <v>44</v>
      </c>
      <c r="D4260" s="4" t="s">
        <v>42</v>
      </c>
      <c r="E4260" s="4" t="s">
        <v>21</v>
      </c>
      <c r="F4260" s="4" t="s">
        <v>18</v>
      </c>
      <c r="G4260" s="6">
        <v>11</v>
      </c>
      <c r="H4260" s="7">
        <v>210.12</v>
      </c>
      <c r="I4260" s="8">
        <v>0</v>
      </c>
      <c r="J4260" s="7">
        <v>2197.9499999999998</v>
      </c>
      <c r="K4260" s="7">
        <v>123.85</v>
      </c>
      <c r="L4260" s="7">
        <v>1362.35</v>
      </c>
      <c r="M4260" s="7">
        <v>37.5</v>
      </c>
    </row>
    <row r="4261" spans="2:13" x14ac:dyDescent="0.3">
      <c r="B4261" s="5">
        <v>45717</v>
      </c>
      <c r="C4261" s="4" t="s">
        <v>44</v>
      </c>
      <c r="D4261" s="4" t="s">
        <v>42</v>
      </c>
      <c r="E4261" s="4" t="s">
        <v>21</v>
      </c>
      <c r="F4261" s="4" t="s">
        <v>19</v>
      </c>
      <c r="G4261" s="6">
        <v>11</v>
      </c>
      <c r="H4261" s="7">
        <v>210.12</v>
      </c>
      <c r="I4261" s="8">
        <v>0.01</v>
      </c>
      <c r="J4261" s="7">
        <v>2160.6799999999998</v>
      </c>
      <c r="K4261" s="7">
        <v>123.85</v>
      </c>
      <c r="L4261" s="7">
        <v>1362.35</v>
      </c>
      <c r="M4261" s="7">
        <v>43.93</v>
      </c>
    </row>
    <row r="4262" spans="2:13" x14ac:dyDescent="0.3">
      <c r="B4262" s="5">
        <v>45717</v>
      </c>
      <c r="C4262" s="4" t="s">
        <v>44</v>
      </c>
      <c r="D4262" s="4" t="s">
        <v>42</v>
      </c>
      <c r="E4262" s="4" t="s">
        <v>22</v>
      </c>
      <c r="F4262" s="4" t="s">
        <v>17</v>
      </c>
      <c r="G4262" s="6">
        <v>12</v>
      </c>
      <c r="H4262" s="7">
        <v>210.12</v>
      </c>
      <c r="I4262" s="8">
        <v>0</v>
      </c>
      <c r="J4262" s="7">
        <v>2832.48</v>
      </c>
      <c r="K4262" s="7">
        <v>124.22</v>
      </c>
      <c r="L4262" s="7">
        <v>1490.64</v>
      </c>
      <c r="M4262" s="7">
        <v>121.22</v>
      </c>
    </row>
    <row r="4263" spans="2:13" x14ac:dyDescent="0.3">
      <c r="B4263" s="5">
        <v>45717</v>
      </c>
      <c r="C4263" s="4" t="s">
        <v>44</v>
      </c>
      <c r="D4263" s="4" t="s">
        <v>42</v>
      </c>
      <c r="E4263" s="4" t="s">
        <v>22</v>
      </c>
      <c r="F4263" s="4" t="s">
        <v>18</v>
      </c>
      <c r="G4263" s="6">
        <v>4</v>
      </c>
      <c r="H4263" s="7">
        <v>210.12</v>
      </c>
      <c r="I4263" s="8">
        <v>0.01</v>
      </c>
      <c r="J4263" s="7">
        <v>937.56</v>
      </c>
      <c r="K4263" s="7">
        <v>123.85</v>
      </c>
      <c r="L4263" s="7">
        <v>495.4</v>
      </c>
      <c r="M4263" s="7">
        <v>49.12</v>
      </c>
    </row>
    <row r="4264" spans="2:13" x14ac:dyDescent="0.3">
      <c r="B4264" s="5">
        <v>45717</v>
      </c>
      <c r="C4264" s="4" t="s">
        <v>44</v>
      </c>
      <c r="D4264" s="4" t="s">
        <v>42</v>
      </c>
      <c r="E4264" s="4" t="s">
        <v>22</v>
      </c>
      <c r="F4264" s="4" t="s">
        <v>19</v>
      </c>
      <c r="G4264" s="6">
        <v>4</v>
      </c>
      <c r="H4264" s="7">
        <v>210.12</v>
      </c>
      <c r="I4264" s="8">
        <v>0</v>
      </c>
      <c r="J4264" s="7">
        <v>936.64</v>
      </c>
      <c r="K4264" s="7">
        <v>124.09</v>
      </c>
      <c r="L4264" s="7">
        <v>496.36</v>
      </c>
      <c r="M4264" s="7">
        <v>51.36</v>
      </c>
    </row>
    <row r="4265" spans="2:13" x14ac:dyDescent="0.3">
      <c r="B4265" s="5">
        <v>45717</v>
      </c>
      <c r="C4265" s="4" t="s">
        <v>45</v>
      </c>
      <c r="D4265" s="4" t="s">
        <v>42</v>
      </c>
      <c r="E4265" s="4" t="s">
        <v>16</v>
      </c>
      <c r="F4265" s="4" t="s">
        <v>17</v>
      </c>
      <c r="G4265" s="6">
        <v>126</v>
      </c>
      <c r="H4265" s="7">
        <v>98.88</v>
      </c>
      <c r="I4265" s="8">
        <v>0</v>
      </c>
      <c r="J4265" s="7">
        <v>12508.72</v>
      </c>
      <c r="K4265" s="7">
        <v>56.36</v>
      </c>
      <c r="L4265" s="7">
        <v>7101.36</v>
      </c>
      <c r="M4265" s="7">
        <v>201.93</v>
      </c>
    </row>
    <row r="4266" spans="2:13" x14ac:dyDescent="0.3">
      <c r="B4266" s="5">
        <v>45717</v>
      </c>
      <c r="C4266" s="4" t="s">
        <v>45</v>
      </c>
      <c r="D4266" s="4" t="s">
        <v>42</v>
      </c>
      <c r="E4266" s="4" t="s">
        <v>16</v>
      </c>
      <c r="F4266" s="4" t="s">
        <v>18</v>
      </c>
      <c r="G4266" s="6">
        <v>45</v>
      </c>
      <c r="H4266" s="7">
        <v>98.88</v>
      </c>
      <c r="I4266" s="8">
        <v>0</v>
      </c>
      <c r="J4266" s="7">
        <v>4462.93</v>
      </c>
      <c r="K4266" s="7">
        <v>56.19</v>
      </c>
      <c r="L4266" s="7">
        <v>2528.5500000000002</v>
      </c>
      <c r="M4266" s="7">
        <v>153.09</v>
      </c>
    </row>
    <row r="4267" spans="2:13" x14ac:dyDescent="0.3">
      <c r="B4267" s="5">
        <v>45717</v>
      </c>
      <c r="C4267" s="4" t="s">
        <v>45</v>
      </c>
      <c r="D4267" s="4" t="s">
        <v>42</v>
      </c>
      <c r="E4267" s="4" t="s">
        <v>16</v>
      </c>
      <c r="F4267" s="4" t="s">
        <v>19</v>
      </c>
      <c r="G4267" s="6">
        <v>45</v>
      </c>
      <c r="H4267" s="7">
        <v>98.88</v>
      </c>
      <c r="I4267" s="8">
        <v>0</v>
      </c>
      <c r="J4267" s="7">
        <v>4436.25</v>
      </c>
      <c r="K4267" s="7">
        <v>56.42</v>
      </c>
      <c r="L4267" s="7">
        <v>2538.9</v>
      </c>
      <c r="M4267" s="7">
        <v>179.01</v>
      </c>
    </row>
    <row r="4268" spans="2:13" x14ac:dyDescent="0.3">
      <c r="B4268" s="5">
        <v>45717</v>
      </c>
      <c r="C4268" s="4" t="s">
        <v>45</v>
      </c>
      <c r="D4268" s="4" t="s">
        <v>42</v>
      </c>
      <c r="E4268" s="4" t="s">
        <v>20</v>
      </c>
      <c r="F4268" s="4" t="s">
        <v>17</v>
      </c>
      <c r="G4268" s="6">
        <v>83</v>
      </c>
      <c r="H4268" s="7">
        <v>98.88</v>
      </c>
      <c r="I4268" s="8">
        <v>0.03</v>
      </c>
      <c r="J4268" s="7">
        <v>7062.77</v>
      </c>
      <c r="K4268" s="7">
        <v>56.19</v>
      </c>
      <c r="L4268" s="7">
        <v>4663.7700000000004</v>
      </c>
      <c r="M4268" s="7">
        <v>133.41999999999999</v>
      </c>
    </row>
    <row r="4269" spans="2:13" x14ac:dyDescent="0.3">
      <c r="B4269" s="5">
        <v>45717</v>
      </c>
      <c r="C4269" s="4" t="s">
        <v>45</v>
      </c>
      <c r="D4269" s="4" t="s">
        <v>42</v>
      </c>
      <c r="E4269" s="4" t="s">
        <v>20</v>
      </c>
      <c r="F4269" s="4" t="s">
        <v>18</v>
      </c>
      <c r="G4269" s="6">
        <v>30</v>
      </c>
      <c r="H4269" s="7">
        <v>98.88</v>
      </c>
      <c r="I4269" s="8">
        <v>0</v>
      </c>
      <c r="J4269" s="7">
        <v>2600</v>
      </c>
      <c r="K4269" s="7">
        <v>56.31</v>
      </c>
      <c r="L4269" s="7">
        <v>1689.3</v>
      </c>
      <c r="M4269" s="7">
        <v>106.95</v>
      </c>
    </row>
    <row r="4270" spans="2:13" x14ac:dyDescent="0.3">
      <c r="B4270" s="5">
        <v>45717</v>
      </c>
      <c r="C4270" s="4" t="s">
        <v>45</v>
      </c>
      <c r="D4270" s="4" t="s">
        <v>42</v>
      </c>
      <c r="E4270" s="4" t="s">
        <v>20</v>
      </c>
      <c r="F4270" s="4" t="s">
        <v>19</v>
      </c>
      <c r="G4270" s="6">
        <v>30</v>
      </c>
      <c r="H4270" s="7">
        <v>98.88</v>
      </c>
      <c r="I4270" s="8">
        <v>0.03</v>
      </c>
      <c r="J4270" s="7">
        <v>2552.73</v>
      </c>
      <c r="K4270" s="7">
        <v>56.36</v>
      </c>
      <c r="L4270" s="7">
        <v>1690.8</v>
      </c>
      <c r="M4270" s="7">
        <v>117.55</v>
      </c>
    </row>
    <row r="4271" spans="2:13" x14ac:dyDescent="0.3">
      <c r="B4271" s="5">
        <v>45717</v>
      </c>
      <c r="C4271" s="4" t="s">
        <v>45</v>
      </c>
      <c r="D4271" s="4" t="s">
        <v>42</v>
      </c>
      <c r="E4271" s="4" t="s">
        <v>21</v>
      </c>
      <c r="F4271" s="4" t="s">
        <v>17</v>
      </c>
      <c r="G4271" s="6">
        <v>48</v>
      </c>
      <c r="H4271" s="7">
        <v>98.88</v>
      </c>
      <c r="I4271" s="8">
        <v>0.01</v>
      </c>
      <c r="J4271" s="7">
        <v>4499.84</v>
      </c>
      <c r="K4271" s="7">
        <v>56.25</v>
      </c>
      <c r="L4271" s="7">
        <v>2700</v>
      </c>
      <c r="M4271" s="7">
        <v>78.81</v>
      </c>
    </row>
    <row r="4272" spans="2:13" x14ac:dyDescent="0.3">
      <c r="B4272" s="5">
        <v>45717</v>
      </c>
      <c r="C4272" s="4" t="s">
        <v>45</v>
      </c>
      <c r="D4272" s="4" t="s">
        <v>42</v>
      </c>
      <c r="E4272" s="4" t="s">
        <v>21</v>
      </c>
      <c r="F4272" s="4" t="s">
        <v>18</v>
      </c>
      <c r="G4272" s="6">
        <v>18</v>
      </c>
      <c r="H4272" s="7">
        <v>98.88</v>
      </c>
      <c r="I4272" s="8">
        <v>0.01</v>
      </c>
      <c r="J4272" s="7">
        <v>1675.61</v>
      </c>
      <c r="K4272" s="7">
        <v>56.25</v>
      </c>
      <c r="L4272" s="7">
        <v>1012.5</v>
      </c>
      <c r="M4272" s="7">
        <v>63.24</v>
      </c>
    </row>
    <row r="4273" spans="2:13" x14ac:dyDescent="0.3">
      <c r="B4273" s="5">
        <v>45717</v>
      </c>
      <c r="C4273" s="4" t="s">
        <v>45</v>
      </c>
      <c r="D4273" s="4" t="s">
        <v>42</v>
      </c>
      <c r="E4273" s="4" t="s">
        <v>21</v>
      </c>
      <c r="F4273" s="4" t="s">
        <v>19</v>
      </c>
      <c r="G4273" s="6">
        <v>19</v>
      </c>
      <c r="H4273" s="7">
        <v>98.88</v>
      </c>
      <c r="I4273" s="8">
        <v>0.01</v>
      </c>
      <c r="J4273" s="7">
        <v>1775.8</v>
      </c>
      <c r="K4273" s="7">
        <v>56.42</v>
      </c>
      <c r="L4273" s="7">
        <v>1071.98</v>
      </c>
      <c r="M4273" s="7">
        <v>74.599999999999994</v>
      </c>
    </row>
    <row r="4274" spans="2:13" x14ac:dyDescent="0.3">
      <c r="B4274" s="5">
        <v>45717</v>
      </c>
      <c r="C4274" s="4" t="s">
        <v>45</v>
      </c>
      <c r="D4274" s="4" t="s">
        <v>42</v>
      </c>
      <c r="E4274" s="4" t="s">
        <v>22</v>
      </c>
      <c r="F4274" s="4" t="s">
        <v>17</v>
      </c>
      <c r="G4274" s="6">
        <v>21</v>
      </c>
      <c r="H4274" s="7">
        <v>98.88</v>
      </c>
      <c r="I4274" s="8">
        <v>0.01</v>
      </c>
      <c r="J4274" s="7">
        <v>2300.0500000000002</v>
      </c>
      <c r="K4274" s="7">
        <v>56.25</v>
      </c>
      <c r="L4274" s="7">
        <v>1181.25</v>
      </c>
      <c r="M4274" s="7">
        <v>216.6</v>
      </c>
    </row>
    <row r="4275" spans="2:13" x14ac:dyDescent="0.3">
      <c r="B4275" s="5">
        <v>45717</v>
      </c>
      <c r="C4275" s="4" t="s">
        <v>45</v>
      </c>
      <c r="D4275" s="4" t="s">
        <v>42</v>
      </c>
      <c r="E4275" s="4" t="s">
        <v>22</v>
      </c>
      <c r="F4275" s="4" t="s">
        <v>18</v>
      </c>
      <c r="G4275" s="6">
        <v>8</v>
      </c>
      <c r="H4275" s="7">
        <v>98.88</v>
      </c>
      <c r="I4275" s="8">
        <v>0.01</v>
      </c>
      <c r="J4275" s="7">
        <v>871.83</v>
      </c>
      <c r="K4275" s="7">
        <v>56.19</v>
      </c>
      <c r="L4275" s="7">
        <v>449.52</v>
      </c>
      <c r="M4275" s="7">
        <v>95.74</v>
      </c>
    </row>
    <row r="4276" spans="2:13" x14ac:dyDescent="0.3">
      <c r="B4276" s="5">
        <v>45717</v>
      </c>
      <c r="C4276" s="4" t="s">
        <v>45</v>
      </c>
      <c r="D4276" s="4" t="s">
        <v>42</v>
      </c>
      <c r="E4276" s="4" t="s">
        <v>22</v>
      </c>
      <c r="F4276" s="4" t="s">
        <v>19</v>
      </c>
      <c r="G4276" s="6">
        <v>8</v>
      </c>
      <c r="H4276" s="7">
        <v>98.88</v>
      </c>
      <c r="I4276" s="8">
        <v>0</v>
      </c>
      <c r="J4276" s="7">
        <v>882.42</v>
      </c>
      <c r="K4276" s="7">
        <v>56.42</v>
      </c>
      <c r="L4276" s="7">
        <v>451.36</v>
      </c>
      <c r="M4276" s="7">
        <v>101.22</v>
      </c>
    </row>
    <row r="4277" spans="2:13" x14ac:dyDescent="0.3">
      <c r="B4277" s="5">
        <v>45717</v>
      </c>
      <c r="C4277" s="4" t="s">
        <v>46</v>
      </c>
      <c r="D4277" s="4" t="s">
        <v>47</v>
      </c>
      <c r="E4277" s="4" t="s">
        <v>16</v>
      </c>
      <c r="F4277" s="4" t="s">
        <v>17</v>
      </c>
      <c r="G4277" s="6">
        <v>208</v>
      </c>
      <c r="H4277" s="7">
        <v>146.26</v>
      </c>
      <c r="I4277" s="8">
        <v>0.01</v>
      </c>
      <c r="J4277" s="7">
        <v>29966.17</v>
      </c>
      <c r="K4277" s="7">
        <v>90.95</v>
      </c>
      <c r="L4277" s="7">
        <v>18917.599999999999</v>
      </c>
      <c r="M4277" s="7">
        <v>337.76</v>
      </c>
    </row>
    <row r="4278" spans="2:13" x14ac:dyDescent="0.3">
      <c r="B4278" s="5">
        <v>45717</v>
      </c>
      <c r="C4278" s="4" t="s">
        <v>46</v>
      </c>
      <c r="D4278" s="4" t="s">
        <v>47</v>
      </c>
      <c r="E4278" s="4" t="s">
        <v>16</v>
      </c>
      <c r="F4278" s="4" t="s">
        <v>18</v>
      </c>
      <c r="G4278" s="6">
        <v>75</v>
      </c>
      <c r="H4278" s="7">
        <v>146.26</v>
      </c>
      <c r="I4278" s="8">
        <v>0.01</v>
      </c>
      <c r="J4278" s="7">
        <v>10958.31</v>
      </c>
      <c r="K4278" s="7">
        <v>90.41</v>
      </c>
      <c r="L4278" s="7">
        <v>6780.75</v>
      </c>
      <c r="M4278" s="7">
        <v>254.9</v>
      </c>
    </row>
    <row r="4279" spans="2:13" x14ac:dyDescent="0.3">
      <c r="B4279" s="5">
        <v>45717</v>
      </c>
      <c r="C4279" s="4" t="s">
        <v>46</v>
      </c>
      <c r="D4279" s="4" t="s">
        <v>47</v>
      </c>
      <c r="E4279" s="4" t="s">
        <v>16</v>
      </c>
      <c r="F4279" s="4" t="s">
        <v>19</v>
      </c>
      <c r="G4279" s="6">
        <v>74</v>
      </c>
      <c r="H4279" s="7">
        <v>146.26</v>
      </c>
      <c r="I4279" s="8">
        <v>0.01</v>
      </c>
      <c r="J4279" s="7">
        <v>10704.38</v>
      </c>
      <c r="K4279" s="7">
        <v>90.5</v>
      </c>
      <c r="L4279" s="7">
        <v>6697</v>
      </c>
      <c r="M4279" s="7">
        <v>303.2</v>
      </c>
    </row>
    <row r="4280" spans="2:13" x14ac:dyDescent="0.3">
      <c r="B4280" s="5">
        <v>45717</v>
      </c>
      <c r="C4280" s="4" t="s">
        <v>46</v>
      </c>
      <c r="D4280" s="4" t="s">
        <v>47</v>
      </c>
      <c r="E4280" s="4" t="s">
        <v>20</v>
      </c>
      <c r="F4280" s="4" t="s">
        <v>17</v>
      </c>
      <c r="G4280" s="6">
        <v>146</v>
      </c>
      <c r="H4280" s="7">
        <v>146.26</v>
      </c>
      <c r="I4280" s="8">
        <v>0.01</v>
      </c>
      <c r="J4280" s="7">
        <v>18602.84</v>
      </c>
      <c r="K4280" s="7">
        <v>90.68</v>
      </c>
      <c r="L4280" s="7">
        <v>13239.28</v>
      </c>
      <c r="M4280" s="7">
        <v>233.03</v>
      </c>
    </row>
    <row r="4281" spans="2:13" x14ac:dyDescent="0.3">
      <c r="B4281" s="5">
        <v>45717</v>
      </c>
      <c r="C4281" s="4" t="s">
        <v>46</v>
      </c>
      <c r="D4281" s="4" t="s">
        <v>47</v>
      </c>
      <c r="E4281" s="4" t="s">
        <v>20</v>
      </c>
      <c r="F4281" s="4" t="s">
        <v>18</v>
      </c>
      <c r="G4281" s="6">
        <v>51</v>
      </c>
      <c r="H4281" s="7">
        <v>146.26</v>
      </c>
      <c r="I4281" s="8">
        <v>0.04</v>
      </c>
      <c r="J4281" s="7">
        <v>6307.88</v>
      </c>
      <c r="K4281" s="7">
        <v>90.95</v>
      </c>
      <c r="L4281" s="7">
        <v>4638.45</v>
      </c>
      <c r="M4281" s="7">
        <v>179.52</v>
      </c>
    </row>
    <row r="4282" spans="2:13" x14ac:dyDescent="0.3">
      <c r="B4282" s="5">
        <v>45717</v>
      </c>
      <c r="C4282" s="4" t="s">
        <v>46</v>
      </c>
      <c r="D4282" s="4" t="s">
        <v>47</v>
      </c>
      <c r="E4282" s="4" t="s">
        <v>20</v>
      </c>
      <c r="F4282" s="4" t="s">
        <v>19</v>
      </c>
      <c r="G4282" s="6">
        <v>53</v>
      </c>
      <c r="H4282" s="7">
        <v>146.26</v>
      </c>
      <c r="I4282" s="8">
        <v>0.03</v>
      </c>
      <c r="J4282" s="7">
        <v>6597.07</v>
      </c>
      <c r="K4282" s="7">
        <v>90.68</v>
      </c>
      <c r="L4282" s="7">
        <v>4806.04</v>
      </c>
      <c r="M4282" s="7">
        <v>204.51</v>
      </c>
    </row>
    <row r="4283" spans="2:13" x14ac:dyDescent="0.3">
      <c r="B4283" s="5">
        <v>45717</v>
      </c>
      <c r="C4283" s="4" t="s">
        <v>46</v>
      </c>
      <c r="D4283" s="4" t="s">
        <v>47</v>
      </c>
      <c r="E4283" s="4" t="s">
        <v>21</v>
      </c>
      <c r="F4283" s="4" t="s">
        <v>17</v>
      </c>
      <c r="G4283" s="6">
        <v>85</v>
      </c>
      <c r="H4283" s="7">
        <v>146.26</v>
      </c>
      <c r="I4283" s="8">
        <v>0.01</v>
      </c>
      <c r="J4283" s="7">
        <v>11679.87</v>
      </c>
      <c r="K4283" s="7">
        <v>90.41</v>
      </c>
      <c r="L4283" s="7">
        <v>7684.85</v>
      </c>
      <c r="M4283" s="7">
        <v>136.08000000000001</v>
      </c>
    </row>
    <row r="4284" spans="2:13" x14ac:dyDescent="0.3">
      <c r="B4284" s="5">
        <v>45717</v>
      </c>
      <c r="C4284" s="4" t="s">
        <v>46</v>
      </c>
      <c r="D4284" s="4" t="s">
        <v>47</v>
      </c>
      <c r="E4284" s="4" t="s">
        <v>21</v>
      </c>
      <c r="F4284" s="4" t="s">
        <v>18</v>
      </c>
      <c r="G4284" s="6">
        <v>31</v>
      </c>
      <c r="H4284" s="7">
        <v>146.26</v>
      </c>
      <c r="I4284" s="8">
        <v>0</v>
      </c>
      <c r="J4284" s="7">
        <v>4307.32</v>
      </c>
      <c r="K4284" s="7">
        <v>90.86</v>
      </c>
      <c r="L4284" s="7">
        <v>2816.66</v>
      </c>
      <c r="M4284" s="7">
        <v>106.33</v>
      </c>
    </row>
    <row r="4285" spans="2:13" x14ac:dyDescent="0.3">
      <c r="B4285" s="5">
        <v>45717</v>
      </c>
      <c r="C4285" s="4" t="s">
        <v>46</v>
      </c>
      <c r="D4285" s="4" t="s">
        <v>47</v>
      </c>
      <c r="E4285" s="4" t="s">
        <v>21</v>
      </c>
      <c r="F4285" s="4" t="s">
        <v>19</v>
      </c>
      <c r="G4285" s="6">
        <v>32</v>
      </c>
      <c r="H4285" s="7">
        <v>146.26</v>
      </c>
      <c r="I4285" s="8">
        <v>0</v>
      </c>
      <c r="J4285" s="7">
        <v>4437.38</v>
      </c>
      <c r="K4285" s="7">
        <v>90.86</v>
      </c>
      <c r="L4285" s="7">
        <v>2907.52</v>
      </c>
      <c r="M4285" s="7">
        <v>130.61000000000001</v>
      </c>
    </row>
    <row r="4286" spans="2:13" x14ac:dyDescent="0.3">
      <c r="B4286" s="5">
        <v>45717</v>
      </c>
      <c r="C4286" s="4" t="s">
        <v>46</v>
      </c>
      <c r="D4286" s="4" t="s">
        <v>47</v>
      </c>
      <c r="E4286" s="4" t="s">
        <v>22</v>
      </c>
      <c r="F4286" s="4" t="s">
        <v>17</v>
      </c>
      <c r="G4286" s="6">
        <v>37</v>
      </c>
      <c r="H4286" s="7">
        <v>146.26</v>
      </c>
      <c r="I4286" s="8">
        <v>0.01</v>
      </c>
      <c r="J4286" s="7">
        <v>6018.48</v>
      </c>
      <c r="K4286" s="7">
        <v>90.59</v>
      </c>
      <c r="L4286" s="7">
        <v>3351.83</v>
      </c>
      <c r="M4286" s="7">
        <v>371.51</v>
      </c>
    </row>
    <row r="4287" spans="2:13" x14ac:dyDescent="0.3">
      <c r="B4287" s="5">
        <v>45717</v>
      </c>
      <c r="C4287" s="4" t="s">
        <v>46</v>
      </c>
      <c r="D4287" s="4" t="s">
        <v>47</v>
      </c>
      <c r="E4287" s="4" t="s">
        <v>22</v>
      </c>
      <c r="F4287" s="4" t="s">
        <v>18</v>
      </c>
      <c r="G4287" s="6">
        <v>14</v>
      </c>
      <c r="H4287" s="7">
        <v>146.26</v>
      </c>
      <c r="I4287" s="8">
        <v>0</v>
      </c>
      <c r="J4287" s="7">
        <v>2284.19</v>
      </c>
      <c r="K4287" s="7">
        <v>90.41</v>
      </c>
      <c r="L4287" s="7">
        <v>1265.74</v>
      </c>
      <c r="M4287" s="7">
        <v>167.38</v>
      </c>
    </row>
    <row r="4288" spans="2:13" x14ac:dyDescent="0.3">
      <c r="B4288" s="5">
        <v>45717</v>
      </c>
      <c r="C4288" s="4" t="s">
        <v>46</v>
      </c>
      <c r="D4288" s="4" t="s">
        <v>47</v>
      </c>
      <c r="E4288" s="4" t="s">
        <v>22</v>
      </c>
      <c r="F4288" s="4" t="s">
        <v>19</v>
      </c>
      <c r="G4288" s="6">
        <v>14</v>
      </c>
      <c r="H4288" s="7">
        <v>146.26</v>
      </c>
      <c r="I4288" s="8">
        <v>0.01</v>
      </c>
      <c r="J4288" s="7">
        <v>2284.17</v>
      </c>
      <c r="K4288" s="7">
        <v>90.86</v>
      </c>
      <c r="L4288" s="7">
        <v>1272.04</v>
      </c>
      <c r="M4288" s="7">
        <v>172.6</v>
      </c>
    </row>
    <row r="4289" spans="2:13" x14ac:dyDescent="0.3">
      <c r="B4289" s="5">
        <v>45717</v>
      </c>
      <c r="C4289" s="4" t="s">
        <v>48</v>
      </c>
      <c r="D4289" s="4" t="s">
        <v>47</v>
      </c>
      <c r="E4289" s="4" t="s">
        <v>16</v>
      </c>
      <c r="F4289" s="4" t="s">
        <v>17</v>
      </c>
      <c r="G4289" s="6">
        <v>177</v>
      </c>
      <c r="H4289" s="7">
        <v>121.54</v>
      </c>
      <c r="I4289" s="8">
        <v>0.01</v>
      </c>
      <c r="J4289" s="7">
        <v>21339.77</v>
      </c>
      <c r="K4289" s="7">
        <v>74.75</v>
      </c>
      <c r="L4289" s="7">
        <v>13230.75</v>
      </c>
      <c r="M4289" s="7">
        <v>288</v>
      </c>
    </row>
    <row r="4290" spans="2:13" x14ac:dyDescent="0.3">
      <c r="B4290" s="5">
        <v>45717</v>
      </c>
      <c r="C4290" s="4" t="s">
        <v>48</v>
      </c>
      <c r="D4290" s="4" t="s">
        <v>47</v>
      </c>
      <c r="E4290" s="4" t="s">
        <v>16</v>
      </c>
      <c r="F4290" s="4" t="s">
        <v>18</v>
      </c>
      <c r="G4290" s="6">
        <v>67</v>
      </c>
      <c r="H4290" s="7">
        <v>121.54</v>
      </c>
      <c r="I4290" s="8">
        <v>0.01</v>
      </c>
      <c r="J4290" s="7">
        <v>8086.03</v>
      </c>
      <c r="K4290" s="7">
        <v>74.52</v>
      </c>
      <c r="L4290" s="7">
        <v>4992.84</v>
      </c>
      <c r="M4290" s="7">
        <v>235.14</v>
      </c>
    </row>
    <row r="4291" spans="2:13" x14ac:dyDescent="0.3">
      <c r="B4291" s="5">
        <v>45717</v>
      </c>
      <c r="C4291" s="4" t="s">
        <v>48</v>
      </c>
      <c r="D4291" s="4" t="s">
        <v>47</v>
      </c>
      <c r="E4291" s="4" t="s">
        <v>16</v>
      </c>
      <c r="F4291" s="4" t="s">
        <v>19</v>
      </c>
      <c r="G4291" s="6">
        <v>66</v>
      </c>
      <c r="H4291" s="7">
        <v>121.54</v>
      </c>
      <c r="I4291" s="8">
        <v>0.01</v>
      </c>
      <c r="J4291" s="7">
        <v>7957.2</v>
      </c>
      <c r="K4291" s="7">
        <v>74.75</v>
      </c>
      <c r="L4291" s="7">
        <v>4933.5</v>
      </c>
      <c r="M4291" s="7">
        <v>260.45</v>
      </c>
    </row>
    <row r="4292" spans="2:13" x14ac:dyDescent="0.3">
      <c r="B4292" s="5">
        <v>45717</v>
      </c>
      <c r="C4292" s="4" t="s">
        <v>48</v>
      </c>
      <c r="D4292" s="4" t="s">
        <v>47</v>
      </c>
      <c r="E4292" s="4" t="s">
        <v>20</v>
      </c>
      <c r="F4292" s="4" t="s">
        <v>17</v>
      </c>
      <c r="G4292" s="6">
        <v>124</v>
      </c>
      <c r="H4292" s="7">
        <v>121.54</v>
      </c>
      <c r="I4292" s="8">
        <v>0.02</v>
      </c>
      <c r="J4292" s="7">
        <v>12971.2</v>
      </c>
      <c r="K4292" s="7">
        <v>74.599999999999994</v>
      </c>
      <c r="L4292" s="7">
        <v>9250.4</v>
      </c>
      <c r="M4292" s="7">
        <v>202.37</v>
      </c>
    </row>
    <row r="4293" spans="2:13" x14ac:dyDescent="0.3">
      <c r="B4293" s="5">
        <v>45717</v>
      </c>
      <c r="C4293" s="4" t="s">
        <v>48</v>
      </c>
      <c r="D4293" s="4" t="s">
        <v>47</v>
      </c>
      <c r="E4293" s="4" t="s">
        <v>20</v>
      </c>
      <c r="F4293" s="4" t="s">
        <v>18</v>
      </c>
      <c r="G4293" s="6">
        <v>44</v>
      </c>
      <c r="H4293" s="7">
        <v>121.54</v>
      </c>
      <c r="I4293" s="8">
        <v>0.02</v>
      </c>
      <c r="J4293" s="7">
        <v>4612.1499999999996</v>
      </c>
      <c r="K4293" s="7">
        <v>74.900000000000006</v>
      </c>
      <c r="L4293" s="7">
        <v>3295.6</v>
      </c>
      <c r="M4293" s="7">
        <v>155.80000000000001</v>
      </c>
    </row>
    <row r="4294" spans="2:13" x14ac:dyDescent="0.3">
      <c r="B4294" s="5">
        <v>45717</v>
      </c>
      <c r="C4294" s="4" t="s">
        <v>48</v>
      </c>
      <c r="D4294" s="4" t="s">
        <v>47</v>
      </c>
      <c r="E4294" s="4" t="s">
        <v>20</v>
      </c>
      <c r="F4294" s="4" t="s">
        <v>19</v>
      </c>
      <c r="G4294" s="6">
        <v>46</v>
      </c>
      <c r="H4294" s="7">
        <v>121.54</v>
      </c>
      <c r="I4294" s="8">
        <v>0.04</v>
      </c>
      <c r="J4294" s="7">
        <v>4713.7</v>
      </c>
      <c r="K4294" s="7">
        <v>74.900000000000006</v>
      </c>
      <c r="L4294" s="7">
        <v>3445.4</v>
      </c>
      <c r="M4294" s="7">
        <v>182.62</v>
      </c>
    </row>
    <row r="4295" spans="2:13" x14ac:dyDescent="0.3">
      <c r="B4295" s="5">
        <v>45717</v>
      </c>
      <c r="C4295" s="4" t="s">
        <v>48</v>
      </c>
      <c r="D4295" s="4" t="s">
        <v>47</v>
      </c>
      <c r="E4295" s="4" t="s">
        <v>21</v>
      </c>
      <c r="F4295" s="4" t="s">
        <v>17</v>
      </c>
      <c r="G4295" s="6">
        <v>76</v>
      </c>
      <c r="H4295" s="7">
        <v>121.54</v>
      </c>
      <c r="I4295" s="8">
        <v>0</v>
      </c>
      <c r="J4295" s="7">
        <v>8775.19</v>
      </c>
      <c r="K4295" s="7">
        <v>74.819999999999993</v>
      </c>
      <c r="L4295" s="7">
        <v>5686.32</v>
      </c>
      <c r="M4295" s="7">
        <v>126.02</v>
      </c>
    </row>
    <row r="4296" spans="2:13" x14ac:dyDescent="0.3">
      <c r="B4296" s="5">
        <v>45717</v>
      </c>
      <c r="C4296" s="4" t="s">
        <v>48</v>
      </c>
      <c r="D4296" s="4" t="s">
        <v>47</v>
      </c>
      <c r="E4296" s="4" t="s">
        <v>21</v>
      </c>
      <c r="F4296" s="4" t="s">
        <v>18</v>
      </c>
      <c r="G4296" s="6">
        <v>26</v>
      </c>
      <c r="H4296" s="7">
        <v>121.54</v>
      </c>
      <c r="I4296" s="8">
        <v>0.01</v>
      </c>
      <c r="J4296" s="7">
        <v>2954.15</v>
      </c>
      <c r="K4296" s="7">
        <v>74.75</v>
      </c>
      <c r="L4296" s="7">
        <v>1943.5</v>
      </c>
      <c r="M4296" s="7">
        <v>91.16</v>
      </c>
    </row>
    <row r="4297" spans="2:13" x14ac:dyDescent="0.3">
      <c r="B4297" s="5">
        <v>45717</v>
      </c>
      <c r="C4297" s="4" t="s">
        <v>48</v>
      </c>
      <c r="D4297" s="4" t="s">
        <v>47</v>
      </c>
      <c r="E4297" s="4" t="s">
        <v>21</v>
      </c>
      <c r="F4297" s="4" t="s">
        <v>19</v>
      </c>
      <c r="G4297" s="6">
        <v>27</v>
      </c>
      <c r="H4297" s="7">
        <v>121.54</v>
      </c>
      <c r="I4297" s="8">
        <v>0.01</v>
      </c>
      <c r="J4297" s="7">
        <v>3108.12</v>
      </c>
      <c r="K4297" s="7">
        <v>74.900000000000006</v>
      </c>
      <c r="L4297" s="7">
        <v>2022.3</v>
      </c>
      <c r="M4297" s="7">
        <v>107.3</v>
      </c>
    </row>
    <row r="4298" spans="2:13" x14ac:dyDescent="0.3">
      <c r="B4298" s="5">
        <v>45717</v>
      </c>
      <c r="C4298" s="4" t="s">
        <v>48</v>
      </c>
      <c r="D4298" s="4" t="s">
        <v>47</v>
      </c>
      <c r="E4298" s="4" t="s">
        <v>22</v>
      </c>
      <c r="F4298" s="4" t="s">
        <v>17</v>
      </c>
      <c r="G4298" s="6">
        <v>33</v>
      </c>
      <c r="H4298" s="7">
        <v>121.54</v>
      </c>
      <c r="I4298" s="8">
        <v>0.01</v>
      </c>
      <c r="J4298" s="7">
        <v>4474.0600000000004</v>
      </c>
      <c r="K4298" s="7">
        <v>74.599999999999994</v>
      </c>
      <c r="L4298" s="7">
        <v>2461.8000000000002</v>
      </c>
      <c r="M4298" s="7">
        <v>333.35</v>
      </c>
    </row>
    <row r="4299" spans="2:13" x14ac:dyDescent="0.3">
      <c r="B4299" s="5">
        <v>45717</v>
      </c>
      <c r="C4299" s="4" t="s">
        <v>48</v>
      </c>
      <c r="D4299" s="4" t="s">
        <v>47</v>
      </c>
      <c r="E4299" s="4" t="s">
        <v>22</v>
      </c>
      <c r="F4299" s="4" t="s">
        <v>18</v>
      </c>
      <c r="G4299" s="6">
        <v>12</v>
      </c>
      <c r="H4299" s="7">
        <v>121.54</v>
      </c>
      <c r="I4299" s="8">
        <v>0.01</v>
      </c>
      <c r="J4299" s="7">
        <v>1620.38</v>
      </c>
      <c r="K4299" s="7">
        <v>74.75</v>
      </c>
      <c r="L4299" s="7">
        <v>897</v>
      </c>
      <c r="M4299" s="7">
        <v>140.6</v>
      </c>
    </row>
    <row r="4300" spans="2:13" x14ac:dyDescent="0.3">
      <c r="B4300" s="5">
        <v>45717</v>
      </c>
      <c r="C4300" s="4" t="s">
        <v>48</v>
      </c>
      <c r="D4300" s="4" t="s">
        <v>47</v>
      </c>
      <c r="E4300" s="4" t="s">
        <v>22</v>
      </c>
      <c r="F4300" s="4" t="s">
        <v>19</v>
      </c>
      <c r="G4300" s="6">
        <v>12</v>
      </c>
      <c r="H4300" s="7">
        <v>121.54</v>
      </c>
      <c r="I4300" s="8">
        <v>0</v>
      </c>
      <c r="J4300" s="7">
        <v>1631.85</v>
      </c>
      <c r="K4300" s="7">
        <v>74.75</v>
      </c>
      <c r="L4300" s="7">
        <v>897</v>
      </c>
      <c r="M4300" s="7">
        <v>152.13</v>
      </c>
    </row>
    <row r="4301" spans="2:13" x14ac:dyDescent="0.3">
      <c r="B4301" s="5">
        <v>45717</v>
      </c>
      <c r="C4301" s="4" t="s">
        <v>49</v>
      </c>
      <c r="D4301" s="4" t="s">
        <v>47</v>
      </c>
      <c r="E4301" s="4" t="s">
        <v>16</v>
      </c>
      <c r="F4301" s="4" t="s">
        <v>17</v>
      </c>
      <c r="G4301" s="6">
        <v>95</v>
      </c>
      <c r="H4301" s="7">
        <v>243.08</v>
      </c>
      <c r="I4301" s="8">
        <v>0.01</v>
      </c>
      <c r="J4301" s="7">
        <v>22977</v>
      </c>
      <c r="K4301" s="7">
        <v>153.44999999999999</v>
      </c>
      <c r="L4301" s="7">
        <v>14577.75</v>
      </c>
      <c r="M4301" s="7">
        <v>154.41999999999999</v>
      </c>
    </row>
    <row r="4302" spans="2:13" x14ac:dyDescent="0.3">
      <c r="B4302" s="5">
        <v>45717</v>
      </c>
      <c r="C4302" s="4" t="s">
        <v>49</v>
      </c>
      <c r="D4302" s="4" t="s">
        <v>47</v>
      </c>
      <c r="E4302" s="4" t="s">
        <v>16</v>
      </c>
      <c r="F4302" s="4" t="s">
        <v>18</v>
      </c>
      <c r="G4302" s="6">
        <v>33</v>
      </c>
      <c r="H4302" s="7">
        <v>243.08</v>
      </c>
      <c r="I4302" s="8">
        <v>0.01</v>
      </c>
      <c r="J4302" s="7">
        <v>7941.42</v>
      </c>
      <c r="K4302" s="7">
        <v>153.6</v>
      </c>
      <c r="L4302" s="7">
        <v>5068.8</v>
      </c>
      <c r="M4302" s="7">
        <v>112.5</v>
      </c>
    </row>
    <row r="4303" spans="2:13" x14ac:dyDescent="0.3">
      <c r="B4303" s="5">
        <v>45717</v>
      </c>
      <c r="C4303" s="4" t="s">
        <v>49</v>
      </c>
      <c r="D4303" s="4" t="s">
        <v>47</v>
      </c>
      <c r="E4303" s="4" t="s">
        <v>16</v>
      </c>
      <c r="F4303" s="4" t="s">
        <v>19</v>
      </c>
      <c r="G4303" s="6">
        <v>33</v>
      </c>
      <c r="H4303" s="7">
        <v>243.08</v>
      </c>
      <c r="I4303" s="8">
        <v>0</v>
      </c>
      <c r="J4303" s="7">
        <v>8037.62</v>
      </c>
      <c r="K4303" s="7">
        <v>153.6</v>
      </c>
      <c r="L4303" s="7">
        <v>5068.8</v>
      </c>
      <c r="M4303" s="7">
        <v>129.44</v>
      </c>
    </row>
    <row r="4304" spans="2:13" x14ac:dyDescent="0.3">
      <c r="B4304" s="5">
        <v>45717</v>
      </c>
      <c r="C4304" s="4" t="s">
        <v>49</v>
      </c>
      <c r="D4304" s="4" t="s">
        <v>47</v>
      </c>
      <c r="E4304" s="4" t="s">
        <v>20</v>
      </c>
      <c r="F4304" s="4" t="s">
        <v>17</v>
      </c>
      <c r="G4304" s="6">
        <v>64</v>
      </c>
      <c r="H4304" s="7">
        <v>243.08</v>
      </c>
      <c r="I4304" s="8">
        <v>0.03</v>
      </c>
      <c r="J4304" s="7">
        <v>13266.28</v>
      </c>
      <c r="K4304" s="7">
        <v>152.83000000000001</v>
      </c>
      <c r="L4304" s="7">
        <v>9781.1200000000008</v>
      </c>
      <c r="M4304" s="7">
        <v>104.87</v>
      </c>
    </row>
    <row r="4305" spans="2:13" x14ac:dyDescent="0.3">
      <c r="B4305" s="5">
        <v>45717</v>
      </c>
      <c r="C4305" s="4" t="s">
        <v>49</v>
      </c>
      <c r="D4305" s="4" t="s">
        <v>47</v>
      </c>
      <c r="E4305" s="4" t="s">
        <v>20</v>
      </c>
      <c r="F4305" s="4" t="s">
        <v>18</v>
      </c>
      <c r="G4305" s="6">
        <v>24</v>
      </c>
      <c r="H4305" s="7">
        <v>243.08</v>
      </c>
      <c r="I4305" s="8">
        <v>0.03</v>
      </c>
      <c r="J4305" s="7">
        <v>4969.57</v>
      </c>
      <c r="K4305" s="7">
        <v>152.83000000000001</v>
      </c>
      <c r="L4305" s="7">
        <v>3667.92</v>
      </c>
      <c r="M4305" s="7">
        <v>83.9</v>
      </c>
    </row>
    <row r="4306" spans="2:13" x14ac:dyDescent="0.3">
      <c r="B4306" s="5">
        <v>45717</v>
      </c>
      <c r="C4306" s="4" t="s">
        <v>49</v>
      </c>
      <c r="D4306" s="4" t="s">
        <v>47</v>
      </c>
      <c r="E4306" s="4" t="s">
        <v>20</v>
      </c>
      <c r="F4306" s="4" t="s">
        <v>19</v>
      </c>
      <c r="G4306" s="6">
        <v>23</v>
      </c>
      <c r="H4306" s="7">
        <v>243.08</v>
      </c>
      <c r="I4306" s="8">
        <v>0.02</v>
      </c>
      <c r="J4306" s="7">
        <v>4816.72</v>
      </c>
      <c r="K4306" s="7">
        <v>153.6</v>
      </c>
      <c r="L4306" s="7">
        <v>3532.8</v>
      </c>
      <c r="M4306" s="7">
        <v>93.32</v>
      </c>
    </row>
    <row r="4307" spans="2:13" x14ac:dyDescent="0.3">
      <c r="B4307" s="5">
        <v>45717</v>
      </c>
      <c r="C4307" s="4" t="s">
        <v>49</v>
      </c>
      <c r="D4307" s="4" t="s">
        <v>47</v>
      </c>
      <c r="E4307" s="4" t="s">
        <v>21</v>
      </c>
      <c r="F4307" s="4" t="s">
        <v>17</v>
      </c>
      <c r="G4307" s="6">
        <v>40</v>
      </c>
      <c r="H4307" s="7">
        <v>243.08</v>
      </c>
      <c r="I4307" s="8">
        <v>0</v>
      </c>
      <c r="J4307" s="7">
        <v>9181.7000000000007</v>
      </c>
      <c r="K4307" s="7">
        <v>152.68</v>
      </c>
      <c r="L4307" s="7">
        <v>6107.2</v>
      </c>
      <c r="M4307" s="7">
        <v>64.37</v>
      </c>
    </row>
    <row r="4308" spans="2:13" x14ac:dyDescent="0.3">
      <c r="B4308" s="5">
        <v>45717</v>
      </c>
      <c r="C4308" s="4" t="s">
        <v>49</v>
      </c>
      <c r="D4308" s="4" t="s">
        <v>47</v>
      </c>
      <c r="E4308" s="4" t="s">
        <v>21</v>
      </c>
      <c r="F4308" s="4" t="s">
        <v>18</v>
      </c>
      <c r="G4308" s="6">
        <v>15</v>
      </c>
      <c r="H4308" s="7">
        <v>243.08</v>
      </c>
      <c r="I4308" s="8">
        <v>0.01</v>
      </c>
      <c r="J4308" s="7">
        <v>3446.52</v>
      </c>
      <c r="K4308" s="7">
        <v>153.6</v>
      </c>
      <c r="L4308" s="7">
        <v>2304</v>
      </c>
      <c r="M4308" s="7">
        <v>51.97</v>
      </c>
    </row>
    <row r="4309" spans="2:13" x14ac:dyDescent="0.3">
      <c r="B4309" s="5">
        <v>45717</v>
      </c>
      <c r="C4309" s="4" t="s">
        <v>49</v>
      </c>
      <c r="D4309" s="4" t="s">
        <v>47</v>
      </c>
      <c r="E4309" s="4" t="s">
        <v>21</v>
      </c>
      <c r="F4309" s="4" t="s">
        <v>19</v>
      </c>
      <c r="G4309" s="6">
        <v>13</v>
      </c>
      <c r="H4309" s="7">
        <v>243.08</v>
      </c>
      <c r="I4309" s="8">
        <v>0</v>
      </c>
      <c r="J4309" s="7">
        <v>2981.06</v>
      </c>
      <c r="K4309" s="7">
        <v>153.29</v>
      </c>
      <c r="L4309" s="7">
        <v>1992.77</v>
      </c>
      <c r="M4309" s="7">
        <v>50.21</v>
      </c>
    </row>
    <row r="4310" spans="2:13" x14ac:dyDescent="0.3">
      <c r="B4310" s="5">
        <v>45717</v>
      </c>
      <c r="C4310" s="4" t="s">
        <v>49</v>
      </c>
      <c r="D4310" s="4" t="s">
        <v>47</v>
      </c>
      <c r="E4310" s="4" t="s">
        <v>22</v>
      </c>
      <c r="F4310" s="4" t="s">
        <v>17</v>
      </c>
      <c r="G4310" s="6">
        <v>17</v>
      </c>
      <c r="H4310" s="7">
        <v>243.08</v>
      </c>
      <c r="I4310" s="8">
        <v>0.01</v>
      </c>
      <c r="J4310" s="7">
        <v>4604.99</v>
      </c>
      <c r="K4310" s="7">
        <v>153.13999999999999</v>
      </c>
      <c r="L4310" s="7">
        <v>2603.38</v>
      </c>
      <c r="M4310" s="7">
        <v>174.31</v>
      </c>
    </row>
    <row r="4311" spans="2:13" x14ac:dyDescent="0.3">
      <c r="B4311" s="5">
        <v>45717</v>
      </c>
      <c r="C4311" s="4" t="s">
        <v>49</v>
      </c>
      <c r="D4311" s="4" t="s">
        <v>47</v>
      </c>
      <c r="E4311" s="4" t="s">
        <v>22</v>
      </c>
      <c r="F4311" s="4" t="s">
        <v>18</v>
      </c>
      <c r="G4311" s="6">
        <v>6</v>
      </c>
      <c r="H4311" s="7">
        <v>243.08</v>
      </c>
      <c r="I4311" s="8">
        <v>0.01</v>
      </c>
      <c r="J4311" s="7">
        <v>1626.91</v>
      </c>
      <c r="K4311" s="7">
        <v>152.99</v>
      </c>
      <c r="L4311" s="7">
        <v>917.94</v>
      </c>
      <c r="M4311" s="7">
        <v>72.959999999999994</v>
      </c>
    </row>
    <row r="4312" spans="2:13" x14ac:dyDescent="0.3">
      <c r="B4312" s="5">
        <v>45717</v>
      </c>
      <c r="C4312" s="4" t="s">
        <v>49</v>
      </c>
      <c r="D4312" s="4" t="s">
        <v>47</v>
      </c>
      <c r="E4312" s="4" t="s">
        <v>22</v>
      </c>
      <c r="F4312" s="4" t="s">
        <v>19</v>
      </c>
      <c r="G4312" s="6">
        <v>6</v>
      </c>
      <c r="H4312" s="7">
        <v>243.08</v>
      </c>
      <c r="I4312" s="8">
        <v>0.01</v>
      </c>
      <c r="J4312" s="7">
        <v>1615.55</v>
      </c>
      <c r="K4312" s="7">
        <v>153.29</v>
      </c>
      <c r="L4312" s="7">
        <v>919.74</v>
      </c>
      <c r="M4312" s="7">
        <v>76.66</v>
      </c>
    </row>
    <row r="4313" spans="2:13" x14ac:dyDescent="0.3">
      <c r="B4313" s="5">
        <v>45717</v>
      </c>
      <c r="C4313" s="4" t="s">
        <v>50</v>
      </c>
      <c r="D4313" s="4" t="s">
        <v>47</v>
      </c>
      <c r="E4313" s="4" t="s">
        <v>16</v>
      </c>
      <c r="F4313" s="4" t="s">
        <v>17</v>
      </c>
      <c r="G4313" s="6">
        <v>255</v>
      </c>
      <c r="H4313" s="7">
        <v>88.58</v>
      </c>
      <c r="I4313" s="8">
        <v>0</v>
      </c>
      <c r="J4313" s="7">
        <v>22633.01</v>
      </c>
      <c r="K4313" s="7">
        <v>54.09</v>
      </c>
      <c r="L4313" s="7">
        <v>13792.95</v>
      </c>
      <c r="M4313" s="7">
        <v>409.92</v>
      </c>
    </row>
    <row r="4314" spans="2:13" x14ac:dyDescent="0.3">
      <c r="B4314" s="5">
        <v>45717</v>
      </c>
      <c r="C4314" s="4" t="s">
        <v>50</v>
      </c>
      <c r="D4314" s="4" t="s">
        <v>47</v>
      </c>
      <c r="E4314" s="4" t="s">
        <v>16</v>
      </c>
      <c r="F4314" s="4" t="s">
        <v>18</v>
      </c>
      <c r="G4314" s="6">
        <v>96</v>
      </c>
      <c r="H4314" s="7">
        <v>88.58</v>
      </c>
      <c r="I4314" s="8">
        <v>0.01</v>
      </c>
      <c r="J4314" s="7">
        <v>8427.32</v>
      </c>
      <c r="K4314" s="7">
        <v>54.14</v>
      </c>
      <c r="L4314" s="7">
        <v>5197.4399999999996</v>
      </c>
      <c r="M4314" s="7">
        <v>341.58</v>
      </c>
    </row>
    <row r="4315" spans="2:13" x14ac:dyDescent="0.3">
      <c r="B4315" s="5">
        <v>45717</v>
      </c>
      <c r="C4315" s="4" t="s">
        <v>50</v>
      </c>
      <c r="D4315" s="4" t="s">
        <v>47</v>
      </c>
      <c r="E4315" s="4" t="s">
        <v>16</v>
      </c>
      <c r="F4315" s="4" t="s">
        <v>19</v>
      </c>
      <c r="G4315" s="6">
        <v>90</v>
      </c>
      <c r="H4315" s="7">
        <v>88.58</v>
      </c>
      <c r="I4315" s="8">
        <v>0.01</v>
      </c>
      <c r="J4315" s="7">
        <v>7900.56</v>
      </c>
      <c r="K4315" s="7">
        <v>54.2</v>
      </c>
      <c r="L4315" s="7">
        <v>4878</v>
      </c>
      <c r="M4315" s="7">
        <v>352.65</v>
      </c>
    </row>
    <row r="4316" spans="2:13" x14ac:dyDescent="0.3">
      <c r="B4316" s="5">
        <v>45717</v>
      </c>
      <c r="C4316" s="4" t="s">
        <v>50</v>
      </c>
      <c r="D4316" s="4" t="s">
        <v>47</v>
      </c>
      <c r="E4316" s="4" t="s">
        <v>20</v>
      </c>
      <c r="F4316" s="4" t="s">
        <v>17</v>
      </c>
      <c r="G4316" s="6">
        <v>176</v>
      </c>
      <c r="H4316" s="7">
        <v>88.58</v>
      </c>
      <c r="I4316" s="8">
        <v>0</v>
      </c>
      <c r="J4316" s="7">
        <v>13623.4</v>
      </c>
      <c r="K4316" s="7">
        <v>54.2</v>
      </c>
      <c r="L4316" s="7">
        <v>9539.2000000000007</v>
      </c>
      <c r="M4316" s="7">
        <v>288.38</v>
      </c>
    </row>
    <row r="4317" spans="2:13" x14ac:dyDescent="0.3">
      <c r="B4317" s="5">
        <v>45717</v>
      </c>
      <c r="C4317" s="4" t="s">
        <v>50</v>
      </c>
      <c r="D4317" s="4" t="s">
        <v>47</v>
      </c>
      <c r="E4317" s="4" t="s">
        <v>20</v>
      </c>
      <c r="F4317" s="4" t="s">
        <v>18</v>
      </c>
      <c r="G4317" s="6">
        <v>61</v>
      </c>
      <c r="H4317" s="7">
        <v>88.58</v>
      </c>
      <c r="I4317" s="8">
        <v>0</v>
      </c>
      <c r="J4317" s="7">
        <v>4769.22</v>
      </c>
      <c r="K4317" s="7">
        <v>54.14</v>
      </c>
      <c r="L4317" s="7">
        <v>3302.54</v>
      </c>
      <c r="M4317" s="7">
        <v>210.91</v>
      </c>
    </row>
    <row r="4318" spans="2:13" x14ac:dyDescent="0.3">
      <c r="B4318" s="5">
        <v>45717</v>
      </c>
      <c r="C4318" s="4" t="s">
        <v>50</v>
      </c>
      <c r="D4318" s="4" t="s">
        <v>47</v>
      </c>
      <c r="E4318" s="4" t="s">
        <v>20</v>
      </c>
      <c r="F4318" s="4" t="s">
        <v>19</v>
      </c>
      <c r="G4318" s="6">
        <v>63</v>
      </c>
      <c r="H4318" s="7">
        <v>88.58</v>
      </c>
      <c r="I4318" s="8">
        <v>0.01</v>
      </c>
      <c r="J4318" s="7">
        <v>4832.37</v>
      </c>
      <c r="K4318" s="7">
        <v>53.98</v>
      </c>
      <c r="L4318" s="7">
        <v>3400.74</v>
      </c>
      <c r="M4318" s="7">
        <v>254.12</v>
      </c>
    </row>
    <row r="4319" spans="2:13" x14ac:dyDescent="0.3">
      <c r="B4319" s="5">
        <v>45717</v>
      </c>
      <c r="C4319" s="4" t="s">
        <v>50</v>
      </c>
      <c r="D4319" s="4" t="s">
        <v>47</v>
      </c>
      <c r="E4319" s="4" t="s">
        <v>21</v>
      </c>
      <c r="F4319" s="4" t="s">
        <v>17</v>
      </c>
      <c r="G4319" s="6">
        <v>108</v>
      </c>
      <c r="H4319" s="7">
        <v>88.58</v>
      </c>
      <c r="I4319" s="8">
        <v>0.01</v>
      </c>
      <c r="J4319" s="7">
        <v>9006.69</v>
      </c>
      <c r="K4319" s="7">
        <v>53.98</v>
      </c>
      <c r="L4319" s="7">
        <v>5829.84</v>
      </c>
      <c r="M4319" s="7">
        <v>179.25</v>
      </c>
    </row>
    <row r="4320" spans="2:13" x14ac:dyDescent="0.3">
      <c r="B4320" s="5">
        <v>45717</v>
      </c>
      <c r="C4320" s="4" t="s">
        <v>50</v>
      </c>
      <c r="D4320" s="4" t="s">
        <v>47</v>
      </c>
      <c r="E4320" s="4" t="s">
        <v>21</v>
      </c>
      <c r="F4320" s="4" t="s">
        <v>18</v>
      </c>
      <c r="G4320" s="6">
        <v>39</v>
      </c>
      <c r="H4320" s="7">
        <v>88.58</v>
      </c>
      <c r="I4320" s="8">
        <v>0.01</v>
      </c>
      <c r="J4320" s="7">
        <v>3271.98</v>
      </c>
      <c r="K4320" s="7">
        <v>53.98</v>
      </c>
      <c r="L4320" s="7">
        <v>2105.2199999999998</v>
      </c>
      <c r="M4320" s="7">
        <v>132.82</v>
      </c>
    </row>
    <row r="4321" spans="2:13" x14ac:dyDescent="0.3">
      <c r="B4321" s="5">
        <v>45717</v>
      </c>
      <c r="C4321" s="4" t="s">
        <v>50</v>
      </c>
      <c r="D4321" s="4" t="s">
        <v>47</v>
      </c>
      <c r="E4321" s="4" t="s">
        <v>21</v>
      </c>
      <c r="F4321" s="4" t="s">
        <v>19</v>
      </c>
      <c r="G4321" s="6">
        <v>39</v>
      </c>
      <c r="H4321" s="7">
        <v>88.58</v>
      </c>
      <c r="I4321" s="8">
        <v>0.01</v>
      </c>
      <c r="J4321" s="7">
        <v>3248.89</v>
      </c>
      <c r="K4321" s="7">
        <v>53.98</v>
      </c>
      <c r="L4321" s="7">
        <v>2105.2199999999998</v>
      </c>
      <c r="M4321" s="7">
        <v>158.09</v>
      </c>
    </row>
    <row r="4322" spans="2:13" x14ac:dyDescent="0.3">
      <c r="B4322" s="5">
        <v>45717</v>
      </c>
      <c r="C4322" s="4" t="s">
        <v>50</v>
      </c>
      <c r="D4322" s="4" t="s">
        <v>47</v>
      </c>
      <c r="E4322" s="4" t="s">
        <v>22</v>
      </c>
      <c r="F4322" s="4" t="s">
        <v>17</v>
      </c>
      <c r="G4322" s="6">
        <v>49</v>
      </c>
      <c r="H4322" s="7">
        <v>88.58</v>
      </c>
      <c r="I4322" s="8">
        <v>0.01</v>
      </c>
      <c r="J4322" s="7">
        <v>4831.97</v>
      </c>
      <c r="K4322" s="7">
        <v>53.87</v>
      </c>
      <c r="L4322" s="7">
        <v>2639.63</v>
      </c>
      <c r="M4322" s="7">
        <v>485.55</v>
      </c>
    </row>
    <row r="4323" spans="2:13" x14ac:dyDescent="0.3">
      <c r="B4323" s="5">
        <v>45717</v>
      </c>
      <c r="C4323" s="4" t="s">
        <v>50</v>
      </c>
      <c r="D4323" s="4" t="s">
        <v>47</v>
      </c>
      <c r="E4323" s="4" t="s">
        <v>22</v>
      </c>
      <c r="F4323" s="4" t="s">
        <v>18</v>
      </c>
      <c r="G4323" s="6">
        <v>16</v>
      </c>
      <c r="H4323" s="7">
        <v>88.58</v>
      </c>
      <c r="I4323" s="8">
        <v>0</v>
      </c>
      <c r="J4323" s="7">
        <v>1593.7</v>
      </c>
      <c r="K4323" s="7">
        <v>53.87</v>
      </c>
      <c r="L4323" s="7">
        <v>861.92</v>
      </c>
      <c r="M4323" s="7">
        <v>186.32</v>
      </c>
    </row>
    <row r="4324" spans="2:13" x14ac:dyDescent="0.3">
      <c r="B4324" s="5">
        <v>45717</v>
      </c>
      <c r="C4324" s="4" t="s">
        <v>50</v>
      </c>
      <c r="D4324" s="4" t="s">
        <v>47</v>
      </c>
      <c r="E4324" s="4" t="s">
        <v>22</v>
      </c>
      <c r="F4324" s="4" t="s">
        <v>19</v>
      </c>
      <c r="G4324" s="6">
        <v>17</v>
      </c>
      <c r="H4324" s="7">
        <v>88.58</v>
      </c>
      <c r="I4324" s="8">
        <v>0</v>
      </c>
      <c r="J4324" s="7">
        <v>1684.88</v>
      </c>
      <c r="K4324" s="7">
        <v>54.09</v>
      </c>
      <c r="L4324" s="7">
        <v>919.53</v>
      </c>
      <c r="M4324" s="7">
        <v>207.03</v>
      </c>
    </row>
    <row r="4325" spans="2:13" x14ac:dyDescent="0.3">
      <c r="B4325" s="5">
        <v>45748</v>
      </c>
      <c r="C4325" s="4" t="s">
        <v>14</v>
      </c>
      <c r="D4325" s="4" t="s">
        <v>15</v>
      </c>
      <c r="E4325" s="4" t="s">
        <v>16</v>
      </c>
      <c r="F4325" s="4" t="s">
        <v>17</v>
      </c>
      <c r="G4325" s="6">
        <v>265</v>
      </c>
      <c r="H4325" s="7">
        <v>276.04000000000002</v>
      </c>
      <c r="I4325" s="8">
        <v>0.01</v>
      </c>
      <c r="J4325" s="7">
        <v>72420.850000000006</v>
      </c>
      <c r="K4325" s="7">
        <v>203.66</v>
      </c>
      <c r="L4325" s="7">
        <v>53969.9</v>
      </c>
      <c r="M4325" s="7">
        <v>419.94</v>
      </c>
    </row>
    <row r="4326" spans="2:13" x14ac:dyDescent="0.3">
      <c r="B4326" s="5">
        <v>45748</v>
      </c>
      <c r="C4326" s="4" t="s">
        <v>14</v>
      </c>
      <c r="D4326" s="4" t="s">
        <v>15</v>
      </c>
      <c r="E4326" s="4" t="s">
        <v>16</v>
      </c>
      <c r="F4326" s="4" t="s">
        <v>18</v>
      </c>
      <c r="G4326" s="6">
        <v>96</v>
      </c>
      <c r="H4326" s="7">
        <v>276.04000000000002</v>
      </c>
      <c r="I4326" s="8">
        <v>0.01</v>
      </c>
      <c r="J4326" s="7">
        <v>26181.1</v>
      </c>
      <c r="K4326" s="7">
        <v>204.47</v>
      </c>
      <c r="L4326" s="7">
        <v>19629.12</v>
      </c>
      <c r="M4326" s="7">
        <v>338.92</v>
      </c>
    </row>
    <row r="4327" spans="2:13" x14ac:dyDescent="0.3">
      <c r="B4327" s="5">
        <v>45748</v>
      </c>
      <c r="C4327" s="4" t="s">
        <v>14</v>
      </c>
      <c r="D4327" s="4" t="s">
        <v>15</v>
      </c>
      <c r="E4327" s="4" t="s">
        <v>16</v>
      </c>
      <c r="F4327" s="4" t="s">
        <v>19</v>
      </c>
      <c r="G4327" s="6">
        <v>98</v>
      </c>
      <c r="H4327" s="7">
        <v>276.04000000000002</v>
      </c>
      <c r="I4327" s="8">
        <v>0</v>
      </c>
      <c r="J4327" s="7">
        <v>26916.77</v>
      </c>
      <c r="K4327" s="7">
        <v>204.47</v>
      </c>
      <c r="L4327" s="7">
        <v>20038.060000000001</v>
      </c>
      <c r="M4327" s="7">
        <v>384</v>
      </c>
    </row>
    <row r="4328" spans="2:13" x14ac:dyDescent="0.3">
      <c r="B4328" s="5">
        <v>45748</v>
      </c>
      <c r="C4328" s="4" t="s">
        <v>14</v>
      </c>
      <c r="D4328" s="4" t="s">
        <v>15</v>
      </c>
      <c r="E4328" s="4" t="s">
        <v>20</v>
      </c>
      <c r="F4328" s="4" t="s">
        <v>17</v>
      </c>
      <c r="G4328" s="6">
        <v>184</v>
      </c>
      <c r="H4328" s="7">
        <v>276.04000000000002</v>
      </c>
      <c r="I4328" s="8">
        <v>0.04</v>
      </c>
      <c r="J4328" s="7">
        <v>43259.68</v>
      </c>
      <c r="K4328" s="7">
        <v>204.27</v>
      </c>
      <c r="L4328" s="7">
        <v>37585.68</v>
      </c>
      <c r="M4328" s="7">
        <v>308.10000000000002</v>
      </c>
    </row>
    <row r="4329" spans="2:13" x14ac:dyDescent="0.3">
      <c r="B4329" s="5">
        <v>45748</v>
      </c>
      <c r="C4329" s="4" t="s">
        <v>14</v>
      </c>
      <c r="D4329" s="4" t="s">
        <v>15</v>
      </c>
      <c r="E4329" s="4" t="s">
        <v>20</v>
      </c>
      <c r="F4329" s="4" t="s">
        <v>18</v>
      </c>
      <c r="G4329" s="6">
        <v>69</v>
      </c>
      <c r="H4329" s="7">
        <v>276.04000000000002</v>
      </c>
      <c r="I4329" s="8">
        <v>0</v>
      </c>
      <c r="J4329" s="7">
        <v>16811.37</v>
      </c>
      <c r="K4329" s="7">
        <v>204.27</v>
      </c>
      <c r="L4329" s="7">
        <v>14094.63</v>
      </c>
      <c r="M4329" s="7">
        <v>232.59</v>
      </c>
    </row>
    <row r="4330" spans="2:13" x14ac:dyDescent="0.3">
      <c r="B4330" s="5">
        <v>45748</v>
      </c>
      <c r="C4330" s="4" t="s">
        <v>14</v>
      </c>
      <c r="D4330" s="4" t="s">
        <v>15</v>
      </c>
      <c r="E4330" s="4" t="s">
        <v>20</v>
      </c>
      <c r="F4330" s="4" t="s">
        <v>19</v>
      </c>
      <c r="G4330" s="6">
        <v>69</v>
      </c>
      <c r="H4330" s="7">
        <v>276.04000000000002</v>
      </c>
      <c r="I4330" s="8">
        <v>0.03</v>
      </c>
      <c r="J4330" s="7">
        <v>16273.47</v>
      </c>
      <c r="K4330" s="7">
        <v>204.27</v>
      </c>
      <c r="L4330" s="7">
        <v>14094.63</v>
      </c>
      <c r="M4330" s="7">
        <v>279.14999999999998</v>
      </c>
    </row>
    <row r="4331" spans="2:13" x14ac:dyDescent="0.3">
      <c r="B4331" s="5">
        <v>45748</v>
      </c>
      <c r="C4331" s="4" t="s">
        <v>14</v>
      </c>
      <c r="D4331" s="4" t="s">
        <v>15</v>
      </c>
      <c r="E4331" s="4" t="s">
        <v>21</v>
      </c>
      <c r="F4331" s="4" t="s">
        <v>17</v>
      </c>
      <c r="G4331" s="6">
        <v>114</v>
      </c>
      <c r="H4331" s="7">
        <v>276.04000000000002</v>
      </c>
      <c r="I4331" s="8">
        <v>0.01</v>
      </c>
      <c r="J4331" s="7">
        <v>29596.66</v>
      </c>
      <c r="K4331" s="7">
        <v>203.86</v>
      </c>
      <c r="L4331" s="7">
        <v>23240.04</v>
      </c>
      <c r="M4331" s="7">
        <v>191.63</v>
      </c>
    </row>
    <row r="4332" spans="2:13" x14ac:dyDescent="0.3">
      <c r="B4332" s="5">
        <v>45748</v>
      </c>
      <c r="C4332" s="4" t="s">
        <v>14</v>
      </c>
      <c r="D4332" s="4" t="s">
        <v>15</v>
      </c>
      <c r="E4332" s="4" t="s">
        <v>21</v>
      </c>
      <c r="F4332" s="4" t="s">
        <v>18</v>
      </c>
      <c r="G4332" s="6">
        <v>40</v>
      </c>
      <c r="H4332" s="7">
        <v>276.04000000000002</v>
      </c>
      <c r="I4332" s="8">
        <v>0.01</v>
      </c>
      <c r="J4332" s="7">
        <v>10395.299999999999</v>
      </c>
      <c r="K4332" s="7">
        <v>204.27</v>
      </c>
      <c r="L4332" s="7">
        <v>8170.8</v>
      </c>
      <c r="M4332" s="7">
        <v>141.22</v>
      </c>
    </row>
    <row r="4333" spans="2:13" x14ac:dyDescent="0.3">
      <c r="B4333" s="5">
        <v>45748</v>
      </c>
      <c r="C4333" s="4" t="s">
        <v>14</v>
      </c>
      <c r="D4333" s="4" t="s">
        <v>15</v>
      </c>
      <c r="E4333" s="4" t="s">
        <v>21</v>
      </c>
      <c r="F4333" s="4" t="s">
        <v>19</v>
      </c>
      <c r="G4333" s="6">
        <v>41</v>
      </c>
      <c r="H4333" s="7">
        <v>276.04000000000002</v>
      </c>
      <c r="I4333" s="8">
        <v>0.01</v>
      </c>
      <c r="J4333" s="7">
        <v>10580.15</v>
      </c>
      <c r="K4333" s="7">
        <v>203.86</v>
      </c>
      <c r="L4333" s="7">
        <v>8358.26</v>
      </c>
      <c r="M4333" s="7">
        <v>165.87</v>
      </c>
    </row>
    <row r="4334" spans="2:13" x14ac:dyDescent="0.3">
      <c r="B4334" s="5">
        <v>45748</v>
      </c>
      <c r="C4334" s="4" t="s">
        <v>14</v>
      </c>
      <c r="D4334" s="4" t="s">
        <v>15</v>
      </c>
      <c r="E4334" s="4" t="s">
        <v>22</v>
      </c>
      <c r="F4334" s="4" t="s">
        <v>17</v>
      </c>
      <c r="G4334" s="6">
        <v>48</v>
      </c>
      <c r="H4334" s="7">
        <v>276.04000000000002</v>
      </c>
      <c r="I4334" s="8">
        <v>0</v>
      </c>
      <c r="J4334" s="7">
        <v>14780.61</v>
      </c>
      <c r="K4334" s="7">
        <v>204.88</v>
      </c>
      <c r="L4334" s="7">
        <v>9834.24</v>
      </c>
      <c r="M4334" s="7">
        <v>472.72</v>
      </c>
    </row>
    <row r="4335" spans="2:13" x14ac:dyDescent="0.3">
      <c r="B4335" s="5">
        <v>45748</v>
      </c>
      <c r="C4335" s="4" t="s">
        <v>14</v>
      </c>
      <c r="D4335" s="4" t="s">
        <v>15</v>
      </c>
      <c r="E4335" s="4" t="s">
        <v>22</v>
      </c>
      <c r="F4335" s="4" t="s">
        <v>18</v>
      </c>
      <c r="G4335" s="6">
        <v>18</v>
      </c>
      <c r="H4335" s="7">
        <v>276.04000000000002</v>
      </c>
      <c r="I4335" s="8">
        <v>0</v>
      </c>
      <c r="J4335" s="7">
        <v>5570.46</v>
      </c>
      <c r="K4335" s="7">
        <v>204.88</v>
      </c>
      <c r="L4335" s="7">
        <v>3687.84</v>
      </c>
      <c r="M4335" s="7">
        <v>220.59</v>
      </c>
    </row>
    <row r="4336" spans="2:13" x14ac:dyDescent="0.3">
      <c r="B4336" s="5">
        <v>45748</v>
      </c>
      <c r="C4336" s="4" t="s">
        <v>14</v>
      </c>
      <c r="D4336" s="4" t="s">
        <v>15</v>
      </c>
      <c r="E4336" s="4" t="s">
        <v>22</v>
      </c>
      <c r="F4336" s="4" t="s">
        <v>19</v>
      </c>
      <c r="G4336" s="6">
        <v>17</v>
      </c>
      <c r="H4336" s="7">
        <v>276.04000000000002</v>
      </c>
      <c r="I4336" s="8">
        <v>0.01</v>
      </c>
      <c r="J4336" s="7">
        <v>5192.5</v>
      </c>
      <c r="K4336" s="7">
        <v>204.88</v>
      </c>
      <c r="L4336" s="7">
        <v>3482.96</v>
      </c>
      <c r="M4336" s="7">
        <v>209.79</v>
      </c>
    </row>
    <row r="4337" spans="2:13" x14ac:dyDescent="0.3">
      <c r="B4337" s="5">
        <v>45748</v>
      </c>
      <c r="C4337" s="4" t="s">
        <v>23</v>
      </c>
      <c r="D4337" s="4" t="s">
        <v>15</v>
      </c>
      <c r="E4337" s="4" t="s">
        <v>16</v>
      </c>
      <c r="F4337" s="4" t="s">
        <v>17</v>
      </c>
      <c r="G4337" s="6">
        <v>706</v>
      </c>
      <c r="H4337" s="7">
        <v>121.54</v>
      </c>
      <c r="I4337" s="8">
        <v>0</v>
      </c>
      <c r="J4337" s="7">
        <v>86064.320000000007</v>
      </c>
      <c r="K4337" s="7">
        <v>89.06</v>
      </c>
      <c r="L4337" s="7">
        <v>62876.36</v>
      </c>
      <c r="M4337" s="7">
        <v>1126.8399999999999</v>
      </c>
    </row>
    <row r="4338" spans="2:13" x14ac:dyDescent="0.3">
      <c r="B4338" s="5">
        <v>45748</v>
      </c>
      <c r="C4338" s="4" t="s">
        <v>23</v>
      </c>
      <c r="D4338" s="4" t="s">
        <v>15</v>
      </c>
      <c r="E4338" s="4" t="s">
        <v>16</v>
      </c>
      <c r="F4338" s="4" t="s">
        <v>18</v>
      </c>
      <c r="G4338" s="6">
        <v>263</v>
      </c>
      <c r="H4338" s="7">
        <v>121.54</v>
      </c>
      <c r="I4338" s="8">
        <v>0.01</v>
      </c>
      <c r="J4338" s="7">
        <v>31677.97</v>
      </c>
      <c r="K4338" s="7">
        <v>89.6</v>
      </c>
      <c r="L4338" s="7">
        <v>23564.799999999999</v>
      </c>
      <c r="M4338" s="7">
        <v>901.14</v>
      </c>
    </row>
    <row r="4339" spans="2:13" x14ac:dyDescent="0.3">
      <c r="B4339" s="5">
        <v>45748</v>
      </c>
      <c r="C4339" s="4" t="s">
        <v>23</v>
      </c>
      <c r="D4339" s="4" t="s">
        <v>15</v>
      </c>
      <c r="E4339" s="4" t="s">
        <v>16</v>
      </c>
      <c r="F4339" s="4" t="s">
        <v>19</v>
      </c>
      <c r="G4339" s="6">
        <v>275</v>
      </c>
      <c r="H4339" s="7">
        <v>121.54</v>
      </c>
      <c r="I4339" s="8">
        <v>0.01</v>
      </c>
      <c r="J4339" s="7">
        <v>32856.300000000003</v>
      </c>
      <c r="K4339" s="7">
        <v>89.42</v>
      </c>
      <c r="L4339" s="7">
        <v>24590.5</v>
      </c>
      <c r="M4339" s="7">
        <v>1081.92</v>
      </c>
    </row>
    <row r="4340" spans="2:13" x14ac:dyDescent="0.3">
      <c r="B4340" s="5">
        <v>45748</v>
      </c>
      <c r="C4340" s="4" t="s">
        <v>23</v>
      </c>
      <c r="D4340" s="4" t="s">
        <v>15</v>
      </c>
      <c r="E4340" s="4" t="s">
        <v>20</v>
      </c>
      <c r="F4340" s="4" t="s">
        <v>17</v>
      </c>
      <c r="G4340" s="6">
        <v>501</v>
      </c>
      <c r="H4340" s="7">
        <v>121.54</v>
      </c>
      <c r="I4340" s="8">
        <v>0</v>
      </c>
      <c r="J4340" s="7">
        <v>53370.38</v>
      </c>
      <c r="K4340" s="7">
        <v>89.33</v>
      </c>
      <c r="L4340" s="7">
        <v>44754.33</v>
      </c>
      <c r="M4340" s="7">
        <v>825.81</v>
      </c>
    </row>
    <row r="4341" spans="2:13" x14ac:dyDescent="0.3">
      <c r="B4341" s="5">
        <v>45748</v>
      </c>
      <c r="C4341" s="4" t="s">
        <v>23</v>
      </c>
      <c r="D4341" s="4" t="s">
        <v>15</v>
      </c>
      <c r="E4341" s="4" t="s">
        <v>20</v>
      </c>
      <c r="F4341" s="4" t="s">
        <v>18</v>
      </c>
      <c r="G4341" s="6">
        <v>187</v>
      </c>
      <c r="H4341" s="7">
        <v>121.54</v>
      </c>
      <c r="I4341" s="8">
        <v>0.01</v>
      </c>
      <c r="J4341" s="7">
        <v>19880.72</v>
      </c>
      <c r="K4341" s="7">
        <v>89.24</v>
      </c>
      <c r="L4341" s="7">
        <v>16687.88</v>
      </c>
      <c r="M4341" s="7">
        <v>658.24</v>
      </c>
    </row>
    <row r="4342" spans="2:13" x14ac:dyDescent="0.3">
      <c r="B4342" s="5">
        <v>45748</v>
      </c>
      <c r="C4342" s="4" t="s">
        <v>23</v>
      </c>
      <c r="D4342" s="4" t="s">
        <v>15</v>
      </c>
      <c r="E4342" s="4" t="s">
        <v>20</v>
      </c>
      <c r="F4342" s="4" t="s">
        <v>19</v>
      </c>
      <c r="G4342" s="6">
        <v>183</v>
      </c>
      <c r="H4342" s="7">
        <v>121.54</v>
      </c>
      <c r="I4342" s="8">
        <v>0.01</v>
      </c>
      <c r="J4342" s="7">
        <v>19397</v>
      </c>
      <c r="K4342" s="7">
        <v>89.6</v>
      </c>
      <c r="L4342" s="7">
        <v>16396.8</v>
      </c>
      <c r="M4342" s="7">
        <v>709.05</v>
      </c>
    </row>
    <row r="4343" spans="2:13" x14ac:dyDescent="0.3">
      <c r="B4343" s="5">
        <v>45748</v>
      </c>
      <c r="C4343" s="4" t="s">
        <v>23</v>
      </c>
      <c r="D4343" s="4" t="s">
        <v>15</v>
      </c>
      <c r="E4343" s="4" t="s">
        <v>21</v>
      </c>
      <c r="F4343" s="4" t="s">
        <v>17</v>
      </c>
      <c r="G4343" s="6">
        <v>288</v>
      </c>
      <c r="H4343" s="7">
        <v>121.54</v>
      </c>
      <c r="I4343" s="8">
        <v>0</v>
      </c>
      <c r="J4343" s="7">
        <v>33153.58</v>
      </c>
      <c r="K4343" s="7">
        <v>89.15</v>
      </c>
      <c r="L4343" s="7">
        <v>25675.200000000001</v>
      </c>
      <c r="M4343" s="7">
        <v>469.55</v>
      </c>
    </row>
    <row r="4344" spans="2:13" x14ac:dyDescent="0.3">
      <c r="B4344" s="5">
        <v>45748</v>
      </c>
      <c r="C4344" s="4" t="s">
        <v>23</v>
      </c>
      <c r="D4344" s="4" t="s">
        <v>15</v>
      </c>
      <c r="E4344" s="4" t="s">
        <v>21</v>
      </c>
      <c r="F4344" s="4" t="s">
        <v>18</v>
      </c>
      <c r="G4344" s="6">
        <v>110</v>
      </c>
      <c r="H4344" s="7">
        <v>121.54</v>
      </c>
      <c r="I4344" s="8">
        <v>0.01</v>
      </c>
      <c r="J4344" s="7">
        <v>12523.63</v>
      </c>
      <c r="K4344" s="7">
        <v>89.51</v>
      </c>
      <c r="L4344" s="7">
        <v>9846.1</v>
      </c>
      <c r="M4344" s="7">
        <v>371.94</v>
      </c>
    </row>
    <row r="4345" spans="2:13" x14ac:dyDescent="0.3">
      <c r="B4345" s="5">
        <v>45748</v>
      </c>
      <c r="C4345" s="4" t="s">
        <v>23</v>
      </c>
      <c r="D4345" s="4" t="s">
        <v>15</v>
      </c>
      <c r="E4345" s="4" t="s">
        <v>21</v>
      </c>
      <c r="F4345" s="4" t="s">
        <v>19</v>
      </c>
      <c r="G4345" s="6">
        <v>111</v>
      </c>
      <c r="H4345" s="7">
        <v>121.54</v>
      </c>
      <c r="I4345" s="8">
        <v>0</v>
      </c>
      <c r="J4345" s="7">
        <v>12790.66</v>
      </c>
      <c r="K4345" s="7">
        <v>89.42</v>
      </c>
      <c r="L4345" s="7">
        <v>9925.6200000000008</v>
      </c>
      <c r="M4345" s="7">
        <v>446.42</v>
      </c>
    </row>
    <row r="4346" spans="2:13" x14ac:dyDescent="0.3">
      <c r="B4346" s="5">
        <v>45748</v>
      </c>
      <c r="C4346" s="4" t="s">
        <v>23</v>
      </c>
      <c r="D4346" s="4" t="s">
        <v>15</v>
      </c>
      <c r="E4346" s="4" t="s">
        <v>22</v>
      </c>
      <c r="F4346" s="4" t="s">
        <v>17</v>
      </c>
      <c r="G4346" s="6">
        <v>136</v>
      </c>
      <c r="H4346" s="7">
        <v>121.54</v>
      </c>
      <c r="I4346" s="8">
        <v>0.01</v>
      </c>
      <c r="J4346" s="7">
        <v>18289.98</v>
      </c>
      <c r="K4346" s="7">
        <v>89.06</v>
      </c>
      <c r="L4346" s="7">
        <v>12112.16</v>
      </c>
      <c r="M4346" s="7">
        <v>1382.09</v>
      </c>
    </row>
    <row r="4347" spans="2:13" x14ac:dyDescent="0.3">
      <c r="B4347" s="5">
        <v>45748</v>
      </c>
      <c r="C4347" s="4" t="s">
        <v>23</v>
      </c>
      <c r="D4347" s="4" t="s">
        <v>15</v>
      </c>
      <c r="E4347" s="4" t="s">
        <v>22</v>
      </c>
      <c r="F4347" s="4" t="s">
        <v>18</v>
      </c>
      <c r="G4347" s="6">
        <v>49</v>
      </c>
      <c r="H4347" s="7">
        <v>121.54</v>
      </c>
      <c r="I4347" s="8">
        <v>0</v>
      </c>
      <c r="J4347" s="7">
        <v>6676.77</v>
      </c>
      <c r="K4347" s="7">
        <v>89.42</v>
      </c>
      <c r="L4347" s="7">
        <v>4381.58</v>
      </c>
      <c r="M4347" s="7">
        <v>570.01</v>
      </c>
    </row>
    <row r="4348" spans="2:13" x14ac:dyDescent="0.3">
      <c r="B4348" s="5">
        <v>45748</v>
      </c>
      <c r="C4348" s="4" t="s">
        <v>23</v>
      </c>
      <c r="D4348" s="4" t="s">
        <v>15</v>
      </c>
      <c r="E4348" s="4" t="s">
        <v>22</v>
      </c>
      <c r="F4348" s="4" t="s">
        <v>19</v>
      </c>
      <c r="G4348" s="6">
        <v>48</v>
      </c>
      <c r="H4348" s="7">
        <v>121.54</v>
      </c>
      <c r="I4348" s="8">
        <v>0.01</v>
      </c>
      <c r="J4348" s="7">
        <v>6494.61</v>
      </c>
      <c r="K4348" s="7">
        <v>89.24</v>
      </c>
      <c r="L4348" s="7">
        <v>4283.5200000000004</v>
      </c>
      <c r="M4348" s="7">
        <v>590.55999999999995</v>
      </c>
    </row>
    <row r="4349" spans="2:13" x14ac:dyDescent="0.3">
      <c r="B4349" s="5">
        <v>45748</v>
      </c>
      <c r="C4349" s="4" t="s">
        <v>24</v>
      </c>
      <c r="D4349" s="4" t="s">
        <v>15</v>
      </c>
      <c r="E4349" s="4" t="s">
        <v>16</v>
      </c>
      <c r="F4349" s="4" t="s">
        <v>17</v>
      </c>
      <c r="G4349" s="6">
        <v>317</v>
      </c>
      <c r="H4349" s="7">
        <v>201.88</v>
      </c>
      <c r="I4349" s="8">
        <v>0.01</v>
      </c>
      <c r="J4349" s="7">
        <v>63357.34</v>
      </c>
      <c r="K4349" s="7">
        <v>150.85</v>
      </c>
      <c r="L4349" s="7">
        <v>47819.45</v>
      </c>
      <c r="M4349" s="7">
        <v>524.59</v>
      </c>
    </row>
    <row r="4350" spans="2:13" x14ac:dyDescent="0.3">
      <c r="B4350" s="5">
        <v>45748</v>
      </c>
      <c r="C4350" s="4" t="s">
        <v>24</v>
      </c>
      <c r="D4350" s="4" t="s">
        <v>15</v>
      </c>
      <c r="E4350" s="4" t="s">
        <v>16</v>
      </c>
      <c r="F4350" s="4" t="s">
        <v>18</v>
      </c>
      <c r="G4350" s="6">
        <v>120</v>
      </c>
      <c r="H4350" s="7">
        <v>201.88</v>
      </c>
      <c r="I4350" s="8">
        <v>0.01</v>
      </c>
      <c r="J4350" s="7">
        <v>23909.94</v>
      </c>
      <c r="K4350" s="7">
        <v>150.69999999999999</v>
      </c>
      <c r="L4350" s="7">
        <v>18084</v>
      </c>
      <c r="M4350" s="7">
        <v>427.81</v>
      </c>
    </row>
    <row r="4351" spans="2:13" x14ac:dyDescent="0.3">
      <c r="B4351" s="5">
        <v>45748</v>
      </c>
      <c r="C4351" s="4" t="s">
        <v>24</v>
      </c>
      <c r="D4351" s="4" t="s">
        <v>15</v>
      </c>
      <c r="E4351" s="4" t="s">
        <v>16</v>
      </c>
      <c r="F4351" s="4" t="s">
        <v>19</v>
      </c>
      <c r="G4351" s="6">
        <v>116</v>
      </c>
      <c r="H4351" s="7">
        <v>201.88</v>
      </c>
      <c r="I4351" s="8">
        <v>0</v>
      </c>
      <c r="J4351" s="7">
        <v>23418.080000000002</v>
      </c>
      <c r="K4351" s="7">
        <v>150.85</v>
      </c>
      <c r="L4351" s="7">
        <v>17498.599999999999</v>
      </c>
      <c r="M4351" s="7">
        <v>473.45</v>
      </c>
    </row>
    <row r="4352" spans="2:13" x14ac:dyDescent="0.3">
      <c r="B4352" s="5">
        <v>45748</v>
      </c>
      <c r="C4352" s="4" t="s">
        <v>24</v>
      </c>
      <c r="D4352" s="4" t="s">
        <v>15</v>
      </c>
      <c r="E4352" s="4" t="s">
        <v>20</v>
      </c>
      <c r="F4352" s="4" t="s">
        <v>17</v>
      </c>
      <c r="G4352" s="6">
        <v>224</v>
      </c>
      <c r="H4352" s="7">
        <v>201.88</v>
      </c>
      <c r="I4352" s="8">
        <v>0.03</v>
      </c>
      <c r="J4352" s="7">
        <v>38683.32</v>
      </c>
      <c r="K4352" s="7">
        <v>150.69999999999999</v>
      </c>
      <c r="L4352" s="7">
        <v>33756.800000000003</v>
      </c>
      <c r="M4352" s="7">
        <v>376.54</v>
      </c>
    </row>
    <row r="4353" spans="2:13" x14ac:dyDescent="0.3">
      <c r="B4353" s="5">
        <v>45748</v>
      </c>
      <c r="C4353" s="4" t="s">
        <v>24</v>
      </c>
      <c r="D4353" s="4" t="s">
        <v>15</v>
      </c>
      <c r="E4353" s="4" t="s">
        <v>20</v>
      </c>
      <c r="F4353" s="4" t="s">
        <v>18</v>
      </c>
      <c r="G4353" s="6">
        <v>78</v>
      </c>
      <c r="H4353" s="7">
        <v>201.88</v>
      </c>
      <c r="I4353" s="8">
        <v>0</v>
      </c>
      <c r="J4353" s="7">
        <v>13870.82</v>
      </c>
      <c r="K4353" s="7">
        <v>150.1</v>
      </c>
      <c r="L4353" s="7">
        <v>11707.8</v>
      </c>
      <c r="M4353" s="7">
        <v>275.37</v>
      </c>
    </row>
    <row r="4354" spans="2:13" x14ac:dyDescent="0.3">
      <c r="B4354" s="5">
        <v>45748</v>
      </c>
      <c r="C4354" s="4" t="s">
        <v>24</v>
      </c>
      <c r="D4354" s="4" t="s">
        <v>15</v>
      </c>
      <c r="E4354" s="4" t="s">
        <v>20</v>
      </c>
      <c r="F4354" s="4" t="s">
        <v>19</v>
      </c>
      <c r="G4354" s="6">
        <v>79</v>
      </c>
      <c r="H4354" s="7">
        <v>201.88</v>
      </c>
      <c r="I4354" s="8">
        <v>0.02</v>
      </c>
      <c r="J4354" s="7">
        <v>13698.19</v>
      </c>
      <c r="K4354" s="7">
        <v>150.4</v>
      </c>
      <c r="L4354" s="7">
        <v>11881.6</v>
      </c>
      <c r="M4354" s="7">
        <v>313.63</v>
      </c>
    </row>
    <row r="4355" spans="2:13" x14ac:dyDescent="0.3">
      <c r="B4355" s="5">
        <v>45748</v>
      </c>
      <c r="C4355" s="4" t="s">
        <v>24</v>
      </c>
      <c r="D4355" s="4" t="s">
        <v>15</v>
      </c>
      <c r="E4355" s="4" t="s">
        <v>21</v>
      </c>
      <c r="F4355" s="4" t="s">
        <v>17</v>
      </c>
      <c r="G4355" s="6">
        <v>132</v>
      </c>
      <c r="H4355" s="7">
        <v>201.88</v>
      </c>
      <c r="I4355" s="8">
        <v>0.01</v>
      </c>
      <c r="J4355" s="7">
        <v>25037.53</v>
      </c>
      <c r="K4355" s="7">
        <v>150.1</v>
      </c>
      <c r="L4355" s="7">
        <v>19813.2</v>
      </c>
      <c r="M4355" s="7">
        <v>219.52</v>
      </c>
    </row>
    <row r="4356" spans="2:13" x14ac:dyDescent="0.3">
      <c r="B4356" s="5">
        <v>45748</v>
      </c>
      <c r="C4356" s="4" t="s">
        <v>24</v>
      </c>
      <c r="D4356" s="4" t="s">
        <v>15</v>
      </c>
      <c r="E4356" s="4" t="s">
        <v>21</v>
      </c>
      <c r="F4356" s="4" t="s">
        <v>18</v>
      </c>
      <c r="G4356" s="6">
        <v>49</v>
      </c>
      <c r="H4356" s="7">
        <v>201.88</v>
      </c>
      <c r="I4356" s="8">
        <v>0.01</v>
      </c>
      <c r="J4356" s="7">
        <v>9303.5400000000009</v>
      </c>
      <c r="K4356" s="7">
        <v>150.69999999999999</v>
      </c>
      <c r="L4356" s="7">
        <v>7384.3</v>
      </c>
      <c r="M4356" s="7">
        <v>166.36</v>
      </c>
    </row>
    <row r="4357" spans="2:13" x14ac:dyDescent="0.3">
      <c r="B4357" s="5">
        <v>45748</v>
      </c>
      <c r="C4357" s="4" t="s">
        <v>24</v>
      </c>
      <c r="D4357" s="4" t="s">
        <v>15</v>
      </c>
      <c r="E4357" s="4" t="s">
        <v>21</v>
      </c>
      <c r="F4357" s="4" t="s">
        <v>19</v>
      </c>
      <c r="G4357" s="6">
        <v>49</v>
      </c>
      <c r="H4357" s="7">
        <v>201.88</v>
      </c>
      <c r="I4357" s="8">
        <v>0.01</v>
      </c>
      <c r="J4357" s="7">
        <v>9312.73</v>
      </c>
      <c r="K4357" s="7">
        <v>150.55000000000001</v>
      </c>
      <c r="L4357" s="7">
        <v>7376.95</v>
      </c>
      <c r="M4357" s="7">
        <v>196.48</v>
      </c>
    </row>
    <row r="4358" spans="2:13" x14ac:dyDescent="0.3">
      <c r="B4358" s="5">
        <v>45748</v>
      </c>
      <c r="C4358" s="4" t="s">
        <v>24</v>
      </c>
      <c r="D4358" s="4" t="s">
        <v>15</v>
      </c>
      <c r="E4358" s="4" t="s">
        <v>22</v>
      </c>
      <c r="F4358" s="4" t="s">
        <v>17</v>
      </c>
      <c r="G4358" s="6">
        <v>59</v>
      </c>
      <c r="H4358" s="7">
        <v>201.88</v>
      </c>
      <c r="I4358" s="8">
        <v>0.01</v>
      </c>
      <c r="J4358" s="7">
        <v>13154</v>
      </c>
      <c r="K4358" s="7">
        <v>150.85</v>
      </c>
      <c r="L4358" s="7">
        <v>8900.15</v>
      </c>
      <c r="M4358" s="7">
        <v>580.45000000000005</v>
      </c>
    </row>
    <row r="4359" spans="2:13" x14ac:dyDescent="0.3">
      <c r="B4359" s="5">
        <v>45748</v>
      </c>
      <c r="C4359" s="4" t="s">
        <v>24</v>
      </c>
      <c r="D4359" s="4" t="s">
        <v>15</v>
      </c>
      <c r="E4359" s="4" t="s">
        <v>22</v>
      </c>
      <c r="F4359" s="4" t="s">
        <v>18</v>
      </c>
      <c r="G4359" s="6">
        <v>21</v>
      </c>
      <c r="H4359" s="7">
        <v>201.88</v>
      </c>
      <c r="I4359" s="8">
        <v>0.01</v>
      </c>
      <c r="J4359" s="7">
        <v>4700.8500000000004</v>
      </c>
      <c r="K4359" s="7">
        <v>150.55000000000001</v>
      </c>
      <c r="L4359" s="7">
        <v>3161.55</v>
      </c>
      <c r="M4359" s="7">
        <v>244.29</v>
      </c>
    </row>
    <row r="4360" spans="2:13" x14ac:dyDescent="0.3">
      <c r="B4360" s="5">
        <v>45748</v>
      </c>
      <c r="C4360" s="4" t="s">
        <v>24</v>
      </c>
      <c r="D4360" s="4" t="s">
        <v>15</v>
      </c>
      <c r="E4360" s="4" t="s">
        <v>22</v>
      </c>
      <c r="F4360" s="4" t="s">
        <v>19</v>
      </c>
      <c r="G4360" s="6">
        <v>20</v>
      </c>
      <c r="H4360" s="7">
        <v>201.88</v>
      </c>
      <c r="I4360" s="8">
        <v>0.01</v>
      </c>
      <c r="J4360" s="7">
        <v>4485.8900000000003</v>
      </c>
      <c r="K4360" s="7">
        <v>150.4</v>
      </c>
      <c r="L4360" s="7">
        <v>3008</v>
      </c>
      <c r="M4360" s="7">
        <v>255.55</v>
      </c>
    </row>
    <row r="4361" spans="2:13" x14ac:dyDescent="0.3">
      <c r="B4361" s="5">
        <v>45748</v>
      </c>
      <c r="C4361" s="4" t="s">
        <v>25</v>
      </c>
      <c r="D4361" s="4" t="s">
        <v>15</v>
      </c>
      <c r="E4361" s="4" t="s">
        <v>16</v>
      </c>
      <c r="F4361" s="4" t="s">
        <v>17</v>
      </c>
      <c r="G4361" s="6">
        <v>149</v>
      </c>
      <c r="H4361" s="7">
        <v>352.26</v>
      </c>
      <c r="I4361" s="8">
        <v>0.01</v>
      </c>
      <c r="J4361" s="7">
        <v>52223.05</v>
      </c>
      <c r="K4361" s="7">
        <v>263.67</v>
      </c>
      <c r="L4361" s="7">
        <v>39286.83</v>
      </c>
      <c r="M4361" s="7">
        <v>240.01</v>
      </c>
    </row>
    <row r="4362" spans="2:13" x14ac:dyDescent="0.3">
      <c r="B4362" s="5">
        <v>45748</v>
      </c>
      <c r="C4362" s="4" t="s">
        <v>25</v>
      </c>
      <c r="D4362" s="4" t="s">
        <v>15</v>
      </c>
      <c r="E4362" s="4" t="s">
        <v>16</v>
      </c>
      <c r="F4362" s="4" t="s">
        <v>18</v>
      </c>
      <c r="G4362" s="6">
        <v>54</v>
      </c>
      <c r="H4362" s="7">
        <v>352.26</v>
      </c>
      <c r="I4362" s="8">
        <v>0.01</v>
      </c>
      <c r="J4362" s="7">
        <v>18661.759999999998</v>
      </c>
      <c r="K4362" s="7">
        <v>263.39999999999998</v>
      </c>
      <c r="L4362" s="7">
        <v>14223.6</v>
      </c>
      <c r="M4362" s="7">
        <v>190.08</v>
      </c>
    </row>
    <row r="4363" spans="2:13" x14ac:dyDescent="0.3">
      <c r="B4363" s="5">
        <v>45748</v>
      </c>
      <c r="C4363" s="4" t="s">
        <v>25</v>
      </c>
      <c r="D4363" s="4" t="s">
        <v>15</v>
      </c>
      <c r="E4363" s="4" t="s">
        <v>16</v>
      </c>
      <c r="F4363" s="4" t="s">
        <v>19</v>
      </c>
      <c r="G4363" s="6">
        <v>56</v>
      </c>
      <c r="H4363" s="7">
        <v>352.26</v>
      </c>
      <c r="I4363" s="8">
        <v>0.01</v>
      </c>
      <c r="J4363" s="7">
        <v>19470.82</v>
      </c>
      <c r="K4363" s="7">
        <v>263.93</v>
      </c>
      <c r="L4363" s="7">
        <v>14780.08</v>
      </c>
      <c r="M4363" s="7">
        <v>225.66</v>
      </c>
    </row>
    <row r="4364" spans="2:13" x14ac:dyDescent="0.3">
      <c r="B4364" s="5">
        <v>45748</v>
      </c>
      <c r="C4364" s="4" t="s">
        <v>25</v>
      </c>
      <c r="D4364" s="4" t="s">
        <v>15</v>
      </c>
      <c r="E4364" s="4" t="s">
        <v>20</v>
      </c>
      <c r="F4364" s="4" t="s">
        <v>17</v>
      </c>
      <c r="G4364" s="6">
        <v>106</v>
      </c>
      <c r="H4364" s="7">
        <v>352.26</v>
      </c>
      <c r="I4364" s="8">
        <v>0.02</v>
      </c>
      <c r="J4364" s="7">
        <v>32364.16</v>
      </c>
      <c r="K4364" s="7">
        <v>264.99</v>
      </c>
      <c r="L4364" s="7">
        <v>28088.94</v>
      </c>
      <c r="M4364" s="7">
        <v>172.13</v>
      </c>
    </row>
    <row r="4365" spans="2:13" x14ac:dyDescent="0.3">
      <c r="B4365" s="5">
        <v>45748</v>
      </c>
      <c r="C4365" s="4" t="s">
        <v>25</v>
      </c>
      <c r="D4365" s="4" t="s">
        <v>15</v>
      </c>
      <c r="E4365" s="4" t="s">
        <v>20</v>
      </c>
      <c r="F4365" s="4" t="s">
        <v>18</v>
      </c>
      <c r="G4365" s="6">
        <v>36</v>
      </c>
      <c r="H4365" s="7">
        <v>352.26</v>
      </c>
      <c r="I4365" s="8">
        <v>0</v>
      </c>
      <c r="J4365" s="7">
        <v>11148.41</v>
      </c>
      <c r="K4365" s="7">
        <v>264.2</v>
      </c>
      <c r="L4365" s="7">
        <v>9511.2000000000007</v>
      </c>
      <c r="M4365" s="7">
        <v>121.23</v>
      </c>
    </row>
    <row r="4366" spans="2:13" x14ac:dyDescent="0.3">
      <c r="B4366" s="5">
        <v>45748</v>
      </c>
      <c r="C4366" s="4" t="s">
        <v>25</v>
      </c>
      <c r="D4366" s="4" t="s">
        <v>15</v>
      </c>
      <c r="E4366" s="4" t="s">
        <v>20</v>
      </c>
      <c r="F4366" s="4" t="s">
        <v>19</v>
      </c>
      <c r="G4366" s="6">
        <v>37</v>
      </c>
      <c r="H4366" s="7">
        <v>352.26</v>
      </c>
      <c r="I4366" s="8">
        <v>0.02</v>
      </c>
      <c r="J4366" s="7">
        <v>11262.41</v>
      </c>
      <c r="K4366" s="7">
        <v>264.72000000000003</v>
      </c>
      <c r="L4366" s="7">
        <v>9794.64</v>
      </c>
      <c r="M4366" s="7">
        <v>145.86000000000001</v>
      </c>
    </row>
    <row r="4367" spans="2:13" x14ac:dyDescent="0.3">
      <c r="B4367" s="5">
        <v>45748</v>
      </c>
      <c r="C4367" s="4" t="s">
        <v>25</v>
      </c>
      <c r="D4367" s="4" t="s">
        <v>15</v>
      </c>
      <c r="E4367" s="4" t="s">
        <v>21</v>
      </c>
      <c r="F4367" s="4" t="s">
        <v>17</v>
      </c>
      <c r="G4367" s="6">
        <v>61</v>
      </c>
      <c r="H4367" s="7">
        <v>352.26</v>
      </c>
      <c r="I4367" s="8">
        <v>0</v>
      </c>
      <c r="J4367" s="7">
        <v>20331.89</v>
      </c>
      <c r="K4367" s="7">
        <v>263.67</v>
      </c>
      <c r="L4367" s="7">
        <v>16083.87</v>
      </c>
      <c r="M4367" s="7">
        <v>97.56</v>
      </c>
    </row>
    <row r="4368" spans="2:13" x14ac:dyDescent="0.3">
      <c r="B4368" s="5">
        <v>45748</v>
      </c>
      <c r="C4368" s="4" t="s">
        <v>25</v>
      </c>
      <c r="D4368" s="4" t="s">
        <v>15</v>
      </c>
      <c r="E4368" s="4" t="s">
        <v>21</v>
      </c>
      <c r="F4368" s="4" t="s">
        <v>18</v>
      </c>
      <c r="G4368" s="6">
        <v>22</v>
      </c>
      <c r="H4368" s="7">
        <v>352.26</v>
      </c>
      <c r="I4368" s="8">
        <v>0.01</v>
      </c>
      <c r="J4368" s="7">
        <v>7259.46</v>
      </c>
      <c r="K4368" s="7">
        <v>264.45999999999998</v>
      </c>
      <c r="L4368" s="7">
        <v>5818.12</v>
      </c>
      <c r="M4368" s="7">
        <v>75.150000000000006</v>
      </c>
    </row>
    <row r="4369" spans="2:13" x14ac:dyDescent="0.3">
      <c r="B4369" s="5">
        <v>45748</v>
      </c>
      <c r="C4369" s="4" t="s">
        <v>25</v>
      </c>
      <c r="D4369" s="4" t="s">
        <v>15</v>
      </c>
      <c r="E4369" s="4" t="s">
        <v>21</v>
      </c>
      <c r="F4369" s="4" t="s">
        <v>19</v>
      </c>
      <c r="G4369" s="6">
        <v>23</v>
      </c>
      <c r="H4369" s="7">
        <v>352.26</v>
      </c>
      <c r="I4369" s="8">
        <v>0</v>
      </c>
      <c r="J4369" s="7">
        <v>7681.46</v>
      </c>
      <c r="K4369" s="7">
        <v>264.2</v>
      </c>
      <c r="L4369" s="7">
        <v>6076.6</v>
      </c>
      <c r="M4369" s="7">
        <v>90.3</v>
      </c>
    </row>
    <row r="4370" spans="2:13" x14ac:dyDescent="0.3">
      <c r="B4370" s="5">
        <v>45748</v>
      </c>
      <c r="C4370" s="4" t="s">
        <v>25</v>
      </c>
      <c r="D4370" s="4" t="s">
        <v>15</v>
      </c>
      <c r="E4370" s="4" t="s">
        <v>22</v>
      </c>
      <c r="F4370" s="4" t="s">
        <v>17</v>
      </c>
      <c r="G4370" s="6">
        <v>27</v>
      </c>
      <c r="H4370" s="7">
        <v>352.26</v>
      </c>
      <c r="I4370" s="8">
        <v>0.01</v>
      </c>
      <c r="J4370" s="7">
        <v>10588.14</v>
      </c>
      <c r="K4370" s="7">
        <v>263.67</v>
      </c>
      <c r="L4370" s="7">
        <v>7119.09</v>
      </c>
      <c r="M4370" s="7">
        <v>279.86</v>
      </c>
    </row>
    <row r="4371" spans="2:13" x14ac:dyDescent="0.3">
      <c r="B4371" s="5">
        <v>45748</v>
      </c>
      <c r="C4371" s="4" t="s">
        <v>25</v>
      </c>
      <c r="D4371" s="4" t="s">
        <v>15</v>
      </c>
      <c r="E4371" s="4" t="s">
        <v>22</v>
      </c>
      <c r="F4371" s="4" t="s">
        <v>18</v>
      </c>
      <c r="G4371" s="6">
        <v>10</v>
      </c>
      <c r="H4371" s="7">
        <v>352.26</v>
      </c>
      <c r="I4371" s="8">
        <v>0.01</v>
      </c>
      <c r="J4371" s="7">
        <v>3917.69</v>
      </c>
      <c r="K4371" s="7">
        <v>264.99</v>
      </c>
      <c r="L4371" s="7">
        <v>2649.9</v>
      </c>
      <c r="M4371" s="7">
        <v>121.36</v>
      </c>
    </row>
    <row r="4372" spans="2:13" x14ac:dyDescent="0.3">
      <c r="B4372" s="5">
        <v>45748</v>
      </c>
      <c r="C4372" s="4" t="s">
        <v>25</v>
      </c>
      <c r="D4372" s="4" t="s">
        <v>15</v>
      </c>
      <c r="E4372" s="4" t="s">
        <v>22</v>
      </c>
      <c r="F4372" s="4" t="s">
        <v>19</v>
      </c>
      <c r="G4372" s="6">
        <v>10</v>
      </c>
      <c r="H4372" s="7">
        <v>352.26</v>
      </c>
      <c r="I4372" s="8">
        <v>0.01</v>
      </c>
      <c r="J4372" s="7">
        <v>3890.02</v>
      </c>
      <c r="K4372" s="7">
        <v>263.39999999999998</v>
      </c>
      <c r="L4372" s="7">
        <v>2634</v>
      </c>
      <c r="M4372" s="7">
        <v>121.54</v>
      </c>
    </row>
    <row r="4373" spans="2:13" x14ac:dyDescent="0.3">
      <c r="B4373" s="5">
        <v>45748</v>
      </c>
      <c r="C4373" s="4" t="s">
        <v>26</v>
      </c>
      <c r="D4373" s="4" t="s">
        <v>27</v>
      </c>
      <c r="E4373" s="4" t="s">
        <v>16</v>
      </c>
      <c r="F4373" s="4" t="s">
        <v>17</v>
      </c>
      <c r="G4373" s="6">
        <v>389</v>
      </c>
      <c r="H4373" s="7">
        <v>135.96</v>
      </c>
      <c r="I4373" s="8">
        <v>0</v>
      </c>
      <c r="J4373" s="7">
        <v>52835.23</v>
      </c>
      <c r="K4373" s="7">
        <v>95.46</v>
      </c>
      <c r="L4373" s="7">
        <v>37133.94</v>
      </c>
      <c r="M4373" s="7">
        <v>641.83000000000004</v>
      </c>
    </row>
    <row r="4374" spans="2:13" x14ac:dyDescent="0.3">
      <c r="B4374" s="5">
        <v>45748</v>
      </c>
      <c r="C4374" s="4" t="s">
        <v>26</v>
      </c>
      <c r="D4374" s="4" t="s">
        <v>27</v>
      </c>
      <c r="E4374" s="4" t="s">
        <v>16</v>
      </c>
      <c r="F4374" s="4" t="s">
        <v>18</v>
      </c>
      <c r="G4374" s="6">
        <v>149</v>
      </c>
      <c r="H4374" s="7">
        <v>135.96</v>
      </c>
      <c r="I4374" s="8">
        <v>0</v>
      </c>
      <c r="J4374" s="7">
        <v>20258.04</v>
      </c>
      <c r="K4374" s="7">
        <v>95.36</v>
      </c>
      <c r="L4374" s="7">
        <v>14208.64</v>
      </c>
      <c r="M4374" s="7">
        <v>509.5</v>
      </c>
    </row>
    <row r="4375" spans="2:13" x14ac:dyDescent="0.3">
      <c r="B4375" s="5">
        <v>45748</v>
      </c>
      <c r="C4375" s="4" t="s">
        <v>26</v>
      </c>
      <c r="D4375" s="4" t="s">
        <v>27</v>
      </c>
      <c r="E4375" s="4" t="s">
        <v>16</v>
      </c>
      <c r="F4375" s="4" t="s">
        <v>19</v>
      </c>
      <c r="G4375" s="6">
        <v>141</v>
      </c>
      <c r="H4375" s="7">
        <v>135.96</v>
      </c>
      <c r="I4375" s="8">
        <v>0</v>
      </c>
      <c r="J4375" s="7">
        <v>19150.96</v>
      </c>
      <c r="K4375" s="7">
        <v>95.36</v>
      </c>
      <c r="L4375" s="7">
        <v>13445.76</v>
      </c>
      <c r="M4375" s="7">
        <v>562.02</v>
      </c>
    </row>
    <row r="4376" spans="2:13" x14ac:dyDescent="0.3">
      <c r="B4376" s="5">
        <v>45748</v>
      </c>
      <c r="C4376" s="4" t="s">
        <v>26</v>
      </c>
      <c r="D4376" s="4" t="s">
        <v>27</v>
      </c>
      <c r="E4376" s="4" t="s">
        <v>20</v>
      </c>
      <c r="F4376" s="4" t="s">
        <v>17</v>
      </c>
      <c r="G4376" s="6">
        <v>265</v>
      </c>
      <c r="H4376" s="7">
        <v>135.96</v>
      </c>
      <c r="I4376" s="8">
        <v>0.02</v>
      </c>
      <c r="J4376" s="7">
        <v>31136.18</v>
      </c>
      <c r="K4376" s="7">
        <v>95.17</v>
      </c>
      <c r="L4376" s="7">
        <v>25220.05</v>
      </c>
      <c r="M4376" s="7">
        <v>429.02</v>
      </c>
    </row>
    <row r="4377" spans="2:13" x14ac:dyDescent="0.3">
      <c r="B4377" s="5">
        <v>45748</v>
      </c>
      <c r="C4377" s="4" t="s">
        <v>26</v>
      </c>
      <c r="D4377" s="4" t="s">
        <v>27</v>
      </c>
      <c r="E4377" s="4" t="s">
        <v>20</v>
      </c>
      <c r="F4377" s="4" t="s">
        <v>18</v>
      </c>
      <c r="G4377" s="6">
        <v>97</v>
      </c>
      <c r="H4377" s="7">
        <v>135.96</v>
      </c>
      <c r="I4377" s="8">
        <v>0.04</v>
      </c>
      <c r="J4377" s="7">
        <v>11153.79</v>
      </c>
      <c r="K4377" s="7">
        <v>95.08</v>
      </c>
      <c r="L4377" s="7">
        <v>9222.76</v>
      </c>
      <c r="M4377" s="7">
        <v>329</v>
      </c>
    </row>
    <row r="4378" spans="2:13" x14ac:dyDescent="0.3">
      <c r="B4378" s="5">
        <v>45748</v>
      </c>
      <c r="C4378" s="4" t="s">
        <v>26</v>
      </c>
      <c r="D4378" s="4" t="s">
        <v>27</v>
      </c>
      <c r="E4378" s="4" t="s">
        <v>20</v>
      </c>
      <c r="F4378" s="4" t="s">
        <v>19</v>
      </c>
      <c r="G4378" s="6">
        <v>96</v>
      </c>
      <c r="H4378" s="7">
        <v>135.96</v>
      </c>
      <c r="I4378" s="8">
        <v>0.02</v>
      </c>
      <c r="J4378" s="7">
        <v>11290.43</v>
      </c>
      <c r="K4378" s="7">
        <v>95.17</v>
      </c>
      <c r="L4378" s="7">
        <v>9136.32</v>
      </c>
      <c r="M4378" s="7">
        <v>373.49</v>
      </c>
    </row>
    <row r="4379" spans="2:13" x14ac:dyDescent="0.3">
      <c r="B4379" s="5">
        <v>45748</v>
      </c>
      <c r="C4379" s="4" t="s">
        <v>26</v>
      </c>
      <c r="D4379" s="4" t="s">
        <v>27</v>
      </c>
      <c r="E4379" s="4" t="s">
        <v>21</v>
      </c>
      <c r="F4379" s="4" t="s">
        <v>17</v>
      </c>
      <c r="G4379" s="6">
        <v>165</v>
      </c>
      <c r="H4379" s="7">
        <v>135.96</v>
      </c>
      <c r="I4379" s="8">
        <v>0</v>
      </c>
      <c r="J4379" s="7">
        <v>21226.55</v>
      </c>
      <c r="K4379" s="7">
        <v>95.46</v>
      </c>
      <c r="L4379" s="7">
        <v>15750.9</v>
      </c>
      <c r="M4379" s="7">
        <v>261.47000000000003</v>
      </c>
    </row>
    <row r="4380" spans="2:13" x14ac:dyDescent="0.3">
      <c r="B4380" s="5">
        <v>45748</v>
      </c>
      <c r="C4380" s="4" t="s">
        <v>26</v>
      </c>
      <c r="D4380" s="4" t="s">
        <v>27</v>
      </c>
      <c r="E4380" s="4" t="s">
        <v>21</v>
      </c>
      <c r="F4380" s="4" t="s">
        <v>18</v>
      </c>
      <c r="G4380" s="6">
        <v>56</v>
      </c>
      <c r="H4380" s="7">
        <v>135.96</v>
      </c>
      <c r="I4380" s="8">
        <v>0.01</v>
      </c>
      <c r="J4380" s="7">
        <v>7146.51</v>
      </c>
      <c r="K4380" s="7">
        <v>95.27</v>
      </c>
      <c r="L4380" s="7">
        <v>5335.12</v>
      </c>
      <c r="M4380" s="7">
        <v>189.94</v>
      </c>
    </row>
    <row r="4381" spans="2:13" x14ac:dyDescent="0.3">
      <c r="B4381" s="5">
        <v>45748</v>
      </c>
      <c r="C4381" s="4" t="s">
        <v>26</v>
      </c>
      <c r="D4381" s="4" t="s">
        <v>27</v>
      </c>
      <c r="E4381" s="4" t="s">
        <v>21</v>
      </c>
      <c r="F4381" s="4" t="s">
        <v>19</v>
      </c>
      <c r="G4381" s="6">
        <v>58</v>
      </c>
      <c r="H4381" s="7">
        <v>135.96</v>
      </c>
      <c r="I4381" s="8">
        <v>0.01</v>
      </c>
      <c r="J4381" s="7">
        <v>7468.85</v>
      </c>
      <c r="K4381" s="7">
        <v>95.08</v>
      </c>
      <c r="L4381" s="7">
        <v>5514.64</v>
      </c>
      <c r="M4381" s="7">
        <v>226.11</v>
      </c>
    </row>
    <row r="4382" spans="2:13" x14ac:dyDescent="0.3">
      <c r="B4382" s="5">
        <v>45748</v>
      </c>
      <c r="C4382" s="4" t="s">
        <v>26</v>
      </c>
      <c r="D4382" s="4" t="s">
        <v>27</v>
      </c>
      <c r="E4382" s="4" t="s">
        <v>22</v>
      </c>
      <c r="F4382" s="4" t="s">
        <v>17</v>
      </c>
      <c r="G4382" s="6">
        <v>74</v>
      </c>
      <c r="H4382" s="7">
        <v>135.96</v>
      </c>
      <c r="I4382" s="8">
        <v>0.01</v>
      </c>
      <c r="J4382" s="7">
        <v>11099.63</v>
      </c>
      <c r="K4382" s="7">
        <v>95.36</v>
      </c>
      <c r="L4382" s="7">
        <v>7056.64</v>
      </c>
      <c r="M4382" s="7">
        <v>749.02</v>
      </c>
    </row>
    <row r="4383" spans="2:13" x14ac:dyDescent="0.3">
      <c r="B4383" s="5">
        <v>45748</v>
      </c>
      <c r="C4383" s="4" t="s">
        <v>26</v>
      </c>
      <c r="D4383" s="4" t="s">
        <v>27</v>
      </c>
      <c r="E4383" s="4" t="s">
        <v>22</v>
      </c>
      <c r="F4383" s="4" t="s">
        <v>18</v>
      </c>
      <c r="G4383" s="6">
        <v>26</v>
      </c>
      <c r="H4383" s="7">
        <v>135.96</v>
      </c>
      <c r="I4383" s="8">
        <v>0.01</v>
      </c>
      <c r="J4383" s="7">
        <v>3911.59</v>
      </c>
      <c r="K4383" s="7">
        <v>95.17</v>
      </c>
      <c r="L4383" s="7">
        <v>2474.42</v>
      </c>
      <c r="M4383" s="7">
        <v>310.86</v>
      </c>
    </row>
    <row r="4384" spans="2:13" x14ac:dyDescent="0.3">
      <c r="B4384" s="5">
        <v>45748</v>
      </c>
      <c r="C4384" s="4" t="s">
        <v>26</v>
      </c>
      <c r="D4384" s="4" t="s">
        <v>27</v>
      </c>
      <c r="E4384" s="4" t="s">
        <v>22</v>
      </c>
      <c r="F4384" s="4" t="s">
        <v>19</v>
      </c>
      <c r="G4384" s="6">
        <v>25</v>
      </c>
      <c r="H4384" s="7">
        <v>135.96</v>
      </c>
      <c r="I4384" s="8">
        <v>0</v>
      </c>
      <c r="J4384" s="7">
        <v>3814.46</v>
      </c>
      <c r="K4384" s="7">
        <v>94.98</v>
      </c>
      <c r="L4384" s="7">
        <v>2374.5</v>
      </c>
      <c r="M4384" s="7">
        <v>308.20999999999998</v>
      </c>
    </row>
    <row r="4385" spans="2:13" x14ac:dyDescent="0.3">
      <c r="B4385" s="5">
        <v>45748</v>
      </c>
      <c r="C4385" s="4" t="s">
        <v>28</v>
      </c>
      <c r="D4385" s="4" t="s">
        <v>27</v>
      </c>
      <c r="E4385" s="4" t="s">
        <v>16</v>
      </c>
      <c r="F4385" s="4" t="s">
        <v>17</v>
      </c>
      <c r="G4385" s="6">
        <v>271</v>
      </c>
      <c r="H4385" s="7">
        <v>107.12</v>
      </c>
      <c r="I4385" s="8">
        <v>0.01</v>
      </c>
      <c r="J4385" s="7">
        <v>28739.919999999998</v>
      </c>
      <c r="K4385" s="7">
        <v>73.84</v>
      </c>
      <c r="L4385" s="7">
        <v>20010.64</v>
      </c>
      <c r="M4385" s="7">
        <v>438.29</v>
      </c>
    </row>
    <row r="4386" spans="2:13" x14ac:dyDescent="0.3">
      <c r="B4386" s="5">
        <v>45748</v>
      </c>
      <c r="C4386" s="4" t="s">
        <v>28</v>
      </c>
      <c r="D4386" s="4" t="s">
        <v>27</v>
      </c>
      <c r="E4386" s="4" t="s">
        <v>16</v>
      </c>
      <c r="F4386" s="4" t="s">
        <v>18</v>
      </c>
      <c r="G4386" s="6">
        <v>103</v>
      </c>
      <c r="H4386" s="7">
        <v>107.12</v>
      </c>
      <c r="I4386" s="8">
        <v>0.01</v>
      </c>
      <c r="J4386" s="7">
        <v>10911.86</v>
      </c>
      <c r="K4386" s="7">
        <v>73.69</v>
      </c>
      <c r="L4386" s="7">
        <v>7590.07</v>
      </c>
      <c r="M4386" s="7">
        <v>359.7</v>
      </c>
    </row>
    <row r="4387" spans="2:13" x14ac:dyDescent="0.3">
      <c r="B4387" s="5">
        <v>45748</v>
      </c>
      <c r="C4387" s="4" t="s">
        <v>28</v>
      </c>
      <c r="D4387" s="4" t="s">
        <v>27</v>
      </c>
      <c r="E4387" s="4" t="s">
        <v>16</v>
      </c>
      <c r="F4387" s="4" t="s">
        <v>19</v>
      </c>
      <c r="G4387" s="6">
        <v>99</v>
      </c>
      <c r="H4387" s="7">
        <v>107.12</v>
      </c>
      <c r="I4387" s="8">
        <v>0.01</v>
      </c>
      <c r="J4387" s="7">
        <v>10551.71</v>
      </c>
      <c r="K4387" s="7">
        <v>74.06</v>
      </c>
      <c r="L4387" s="7">
        <v>7331.94</v>
      </c>
      <c r="M4387" s="7">
        <v>400.52</v>
      </c>
    </row>
    <row r="4388" spans="2:13" x14ac:dyDescent="0.3">
      <c r="B4388" s="5">
        <v>45748</v>
      </c>
      <c r="C4388" s="4" t="s">
        <v>28</v>
      </c>
      <c r="D4388" s="4" t="s">
        <v>27</v>
      </c>
      <c r="E4388" s="4" t="s">
        <v>20</v>
      </c>
      <c r="F4388" s="4" t="s">
        <v>17</v>
      </c>
      <c r="G4388" s="6">
        <v>189</v>
      </c>
      <c r="H4388" s="7">
        <v>107.12</v>
      </c>
      <c r="I4388" s="8">
        <v>0.01</v>
      </c>
      <c r="J4388" s="7">
        <v>17744.36</v>
      </c>
      <c r="K4388" s="7">
        <v>73.989999999999995</v>
      </c>
      <c r="L4388" s="7">
        <v>13984.11</v>
      </c>
      <c r="M4388" s="7">
        <v>300.12</v>
      </c>
    </row>
    <row r="4389" spans="2:13" x14ac:dyDescent="0.3">
      <c r="B4389" s="5">
        <v>45748</v>
      </c>
      <c r="C4389" s="4" t="s">
        <v>28</v>
      </c>
      <c r="D4389" s="4" t="s">
        <v>27</v>
      </c>
      <c r="E4389" s="4" t="s">
        <v>20</v>
      </c>
      <c r="F4389" s="4" t="s">
        <v>18</v>
      </c>
      <c r="G4389" s="6">
        <v>67</v>
      </c>
      <c r="H4389" s="7">
        <v>107.12</v>
      </c>
      <c r="I4389" s="8">
        <v>0.02</v>
      </c>
      <c r="J4389" s="7">
        <v>6188.87</v>
      </c>
      <c r="K4389" s="7">
        <v>73.760000000000005</v>
      </c>
      <c r="L4389" s="7">
        <v>4941.92</v>
      </c>
      <c r="M4389" s="7">
        <v>229.34</v>
      </c>
    </row>
    <row r="4390" spans="2:13" x14ac:dyDescent="0.3">
      <c r="B4390" s="5">
        <v>45748</v>
      </c>
      <c r="C4390" s="4" t="s">
        <v>28</v>
      </c>
      <c r="D4390" s="4" t="s">
        <v>27</v>
      </c>
      <c r="E4390" s="4" t="s">
        <v>20</v>
      </c>
      <c r="F4390" s="4" t="s">
        <v>19</v>
      </c>
      <c r="G4390" s="6">
        <v>72</v>
      </c>
      <c r="H4390" s="7">
        <v>107.12</v>
      </c>
      <c r="I4390" s="8">
        <v>0.01</v>
      </c>
      <c r="J4390" s="7">
        <v>6678.79</v>
      </c>
      <c r="K4390" s="7">
        <v>74.06</v>
      </c>
      <c r="L4390" s="7">
        <v>5332.32</v>
      </c>
      <c r="M4390" s="7">
        <v>293</v>
      </c>
    </row>
    <row r="4391" spans="2:13" x14ac:dyDescent="0.3">
      <c r="B4391" s="5">
        <v>45748</v>
      </c>
      <c r="C4391" s="4" t="s">
        <v>28</v>
      </c>
      <c r="D4391" s="4" t="s">
        <v>27</v>
      </c>
      <c r="E4391" s="4" t="s">
        <v>21</v>
      </c>
      <c r="F4391" s="4" t="s">
        <v>17</v>
      </c>
      <c r="G4391" s="6">
        <v>117</v>
      </c>
      <c r="H4391" s="7">
        <v>107.12</v>
      </c>
      <c r="I4391" s="8">
        <v>0.01</v>
      </c>
      <c r="J4391" s="7">
        <v>11823.04</v>
      </c>
      <c r="K4391" s="7">
        <v>74.13</v>
      </c>
      <c r="L4391" s="7">
        <v>8673.2099999999991</v>
      </c>
      <c r="M4391" s="7">
        <v>186.74</v>
      </c>
    </row>
    <row r="4392" spans="2:13" x14ac:dyDescent="0.3">
      <c r="B4392" s="5">
        <v>45748</v>
      </c>
      <c r="C4392" s="4" t="s">
        <v>28</v>
      </c>
      <c r="D4392" s="4" t="s">
        <v>27</v>
      </c>
      <c r="E4392" s="4" t="s">
        <v>21</v>
      </c>
      <c r="F4392" s="4" t="s">
        <v>18</v>
      </c>
      <c r="G4392" s="6">
        <v>40</v>
      </c>
      <c r="H4392" s="7">
        <v>107.12</v>
      </c>
      <c r="I4392" s="8">
        <v>0.01</v>
      </c>
      <c r="J4392" s="7">
        <v>4029.76</v>
      </c>
      <c r="K4392" s="7">
        <v>73.989999999999995</v>
      </c>
      <c r="L4392" s="7">
        <v>2959.6</v>
      </c>
      <c r="M4392" s="7">
        <v>141.49</v>
      </c>
    </row>
    <row r="4393" spans="2:13" x14ac:dyDescent="0.3">
      <c r="B4393" s="5">
        <v>45748</v>
      </c>
      <c r="C4393" s="4" t="s">
        <v>28</v>
      </c>
      <c r="D4393" s="4" t="s">
        <v>27</v>
      </c>
      <c r="E4393" s="4" t="s">
        <v>21</v>
      </c>
      <c r="F4393" s="4" t="s">
        <v>19</v>
      </c>
      <c r="G4393" s="6">
        <v>42</v>
      </c>
      <c r="H4393" s="7">
        <v>107.12</v>
      </c>
      <c r="I4393" s="8">
        <v>0.01</v>
      </c>
      <c r="J4393" s="7">
        <v>4244.09</v>
      </c>
      <c r="K4393" s="7">
        <v>73.989999999999995</v>
      </c>
      <c r="L4393" s="7">
        <v>3107.58</v>
      </c>
      <c r="M4393" s="7">
        <v>166.57</v>
      </c>
    </row>
    <row r="4394" spans="2:13" x14ac:dyDescent="0.3">
      <c r="B4394" s="5">
        <v>45748</v>
      </c>
      <c r="C4394" s="4" t="s">
        <v>28</v>
      </c>
      <c r="D4394" s="4" t="s">
        <v>27</v>
      </c>
      <c r="E4394" s="4" t="s">
        <v>22</v>
      </c>
      <c r="F4394" s="4" t="s">
        <v>17</v>
      </c>
      <c r="G4394" s="6">
        <v>51</v>
      </c>
      <c r="H4394" s="7">
        <v>107.12</v>
      </c>
      <c r="I4394" s="8">
        <v>0.01</v>
      </c>
      <c r="J4394" s="7">
        <v>6088.02</v>
      </c>
      <c r="K4394" s="7">
        <v>73.91</v>
      </c>
      <c r="L4394" s="7">
        <v>3769.41</v>
      </c>
      <c r="M4394" s="7">
        <v>521.38</v>
      </c>
    </row>
    <row r="4395" spans="2:13" x14ac:dyDescent="0.3">
      <c r="B4395" s="5">
        <v>45748</v>
      </c>
      <c r="C4395" s="4" t="s">
        <v>28</v>
      </c>
      <c r="D4395" s="4" t="s">
        <v>27</v>
      </c>
      <c r="E4395" s="4" t="s">
        <v>22</v>
      </c>
      <c r="F4395" s="4" t="s">
        <v>18</v>
      </c>
      <c r="G4395" s="6">
        <v>18</v>
      </c>
      <c r="H4395" s="7">
        <v>107.12</v>
      </c>
      <c r="I4395" s="8">
        <v>0.01</v>
      </c>
      <c r="J4395" s="7">
        <v>2135.84</v>
      </c>
      <c r="K4395" s="7">
        <v>73.989999999999995</v>
      </c>
      <c r="L4395" s="7">
        <v>1331.82</v>
      </c>
      <c r="M4395" s="7">
        <v>213.05</v>
      </c>
    </row>
    <row r="4396" spans="2:13" x14ac:dyDescent="0.3">
      <c r="B4396" s="5">
        <v>45748</v>
      </c>
      <c r="C4396" s="4" t="s">
        <v>28</v>
      </c>
      <c r="D4396" s="4" t="s">
        <v>27</v>
      </c>
      <c r="E4396" s="4" t="s">
        <v>22</v>
      </c>
      <c r="F4396" s="4" t="s">
        <v>19</v>
      </c>
      <c r="G4396" s="6">
        <v>19</v>
      </c>
      <c r="H4396" s="7">
        <v>107.12</v>
      </c>
      <c r="I4396" s="8">
        <v>0</v>
      </c>
      <c r="J4396" s="7">
        <v>2263.58</v>
      </c>
      <c r="K4396" s="7">
        <v>74.06</v>
      </c>
      <c r="L4396" s="7">
        <v>1407.14</v>
      </c>
      <c r="M4396" s="7">
        <v>243.72</v>
      </c>
    </row>
    <row r="4397" spans="2:13" x14ac:dyDescent="0.3">
      <c r="B4397" s="5">
        <v>45748</v>
      </c>
      <c r="C4397" s="4" t="s">
        <v>29</v>
      </c>
      <c r="D4397" s="4" t="s">
        <v>27</v>
      </c>
      <c r="E4397" s="4" t="s">
        <v>16</v>
      </c>
      <c r="F4397" s="4" t="s">
        <v>17</v>
      </c>
      <c r="G4397" s="6">
        <v>260</v>
      </c>
      <c r="H4397" s="7">
        <v>150.38</v>
      </c>
      <c r="I4397" s="8">
        <v>0</v>
      </c>
      <c r="J4397" s="7">
        <v>39137.82</v>
      </c>
      <c r="K4397" s="7">
        <v>106.12</v>
      </c>
      <c r="L4397" s="7">
        <v>27591.200000000001</v>
      </c>
      <c r="M4397" s="7">
        <v>433.23</v>
      </c>
    </row>
    <row r="4398" spans="2:13" x14ac:dyDescent="0.3">
      <c r="B4398" s="5">
        <v>45748</v>
      </c>
      <c r="C4398" s="4" t="s">
        <v>29</v>
      </c>
      <c r="D4398" s="4" t="s">
        <v>27</v>
      </c>
      <c r="E4398" s="4" t="s">
        <v>16</v>
      </c>
      <c r="F4398" s="4" t="s">
        <v>18</v>
      </c>
      <c r="G4398" s="6">
        <v>87</v>
      </c>
      <c r="H4398" s="7">
        <v>150.38</v>
      </c>
      <c r="I4398" s="8">
        <v>0.01</v>
      </c>
      <c r="J4398" s="7">
        <v>12977.77</v>
      </c>
      <c r="K4398" s="7">
        <v>106.02</v>
      </c>
      <c r="L4398" s="7">
        <v>9223.74</v>
      </c>
      <c r="M4398" s="7">
        <v>302.02</v>
      </c>
    </row>
    <row r="4399" spans="2:13" x14ac:dyDescent="0.3">
      <c r="B4399" s="5">
        <v>45748</v>
      </c>
      <c r="C4399" s="4" t="s">
        <v>29</v>
      </c>
      <c r="D4399" s="4" t="s">
        <v>27</v>
      </c>
      <c r="E4399" s="4" t="s">
        <v>16</v>
      </c>
      <c r="F4399" s="4" t="s">
        <v>19</v>
      </c>
      <c r="G4399" s="6">
        <v>87</v>
      </c>
      <c r="H4399" s="7">
        <v>150.38</v>
      </c>
      <c r="I4399" s="8">
        <v>0</v>
      </c>
      <c r="J4399" s="7">
        <v>13043.76</v>
      </c>
      <c r="K4399" s="7">
        <v>106.34</v>
      </c>
      <c r="L4399" s="7">
        <v>9251.58</v>
      </c>
      <c r="M4399" s="7">
        <v>349.2</v>
      </c>
    </row>
    <row r="4400" spans="2:13" x14ac:dyDescent="0.3">
      <c r="B4400" s="5">
        <v>45748</v>
      </c>
      <c r="C4400" s="4" t="s">
        <v>29</v>
      </c>
      <c r="D4400" s="4" t="s">
        <v>27</v>
      </c>
      <c r="E4400" s="4" t="s">
        <v>20</v>
      </c>
      <c r="F4400" s="4" t="s">
        <v>17</v>
      </c>
      <c r="G4400" s="6">
        <v>177</v>
      </c>
      <c r="H4400" s="7">
        <v>150.38</v>
      </c>
      <c r="I4400" s="8">
        <v>0.04</v>
      </c>
      <c r="J4400" s="7">
        <v>22558.17</v>
      </c>
      <c r="K4400" s="7">
        <v>105.7</v>
      </c>
      <c r="L4400" s="7">
        <v>18708.900000000001</v>
      </c>
      <c r="M4400" s="7">
        <v>285.69</v>
      </c>
    </row>
    <row r="4401" spans="2:13" x14ac:dyDescent="0.3">
      <c r="B4401" s="5">
        <v>45748</v>
      </c>
      <c r="C4401" s="4" t="s">
        <v>29</v>
      </c>
      <c r="D4401" s="4" t="s">
        <v>27</v>
      </c>
      <c r="E4401" s="4" t="s">
        <v>20</v>
      </c>
      <c r="F4401" s="4" t="s">
        <v>18</v>
      </c>
      <c r="G4401" s="6">
        <v>63</v>
      </c>
      <c r="H4401" s="7">
        <v>150.38</v>
      </c>
      <c r="I4401" s="8">
        <v>0.01</v>
      </c>
      <c r="J4401" s="7">
        <v>8187.38</v>
      </c>
      <c r="K4401" s="7">
        <v>105.81</v>
      </c>
      <c r="L4401" s="7">
        <v>6666.03</v>
      </c>
      <c r="M4401" s="7">
        <v>221.76</v>
      </c>
    </row>
    <row r="4402" spans="2:13" x14ac:dyDescent="0.3">
      <c r="B4402" s="5">
        <v>45748</v>
      </c>
      <c r="C4402" s="4" t="s">
        <v>29</v>
      </c>
      <c r="D4402" s="4" t="s">
        <v>27</v>
      </c>
      <c r="E4402" s="4" t="s">
        <v>20</v>
      </c>
      <c r="F4402" s="4" t="s">
        <v>19</v>
      </c>
      <c r="G4402" s="6">
        <v>62</v>
      </c>
      <c r="H4402" s="7">
        <v>150.38</v>
      </c>
      <c r="I4402" s="8">
        <v>0.03</v>
      </c>
      <c r="J4402" s="7">
        <v>7942.18</v>
      </c>
      <c r="K4402" s="7">
        <v>105.91</v>
      </c>
      <c r="L4402" s="7">
        <v>6566.42</v>
      </c>
      <c r="M4402" s="7">
        <v>249.84</v>
      </c>
    </row>
    <row r="4403" spans="2:13" x14ac:dyDescent="0.3">
      <c r="B4403" s="5">
        <v>45748</v>
      </c>
      <c r="C4403" s="4" t="s">
        <v>29</v>
      </c>
      <c r="D4403" s="4" t="s">
        <v>27</v>
      </c>
      <c r="E4403" s="4" t="s">
        <v>21</v>
      </c>
      <c r="F4403" s="4" t="s">
        <v>17</v>
      </c>
      <c r="G4403" s="6">
        <v>102</v>
      </c>
      <c r="H4403" s="7">
        <v>150.38</v>
      </c>
      <c r="I4403" s="8">
        <v>0.01</v>
      </c>
      <c r="J4403" s="7">
        <v>14469.56</v>
      </c>
      <c r="K4403" s="7">
        <v>105.81</v>
      </c>
      <c r="L4403" s="7">
        <v>10792.62</v>
      </c>
      <c r="M4403" s="7">
        <v>166.8</v>
      </c>
    </row>
    <row r="4404" spans="2:13" x14ac:dyDescent="0.3">
      <c r="B4404" s="5">
        <v>45748</v>
      </c>
      <c r="C4404" s="4" t="s">
        <v>29</v>
      </c>
      <c r="D4404" s="4" t="s">
        <v>27</v>
      </c>
      <c r="E4404" s="4" t="s">
        <v>21</v>
      </c>
      <c r="F4404" s="4" t="s">
        <v>18</v>
      </c>
      <c r="G4404" s="6">
        <v>38</v>
      </c>
      <c r="H4404" s="7">
        <v>150.38</v>
      </c>
      <c r="I4404" s="8">
        <v>0</v>
      </c>
      <c r="J4404" s="7">
        <v>5407.02</v>
      </c>
      <c r="K4404" s="7">
        <v>105.7</v>
      </c>
      <c r="L4404" s="7">
        <v>4016.6</v>
      </c>
      <c r="M4404" s="7">
        <v>135.08000000000001</v>
      </c>
    </row>
    <row r="4405" spans="2:13" x14ac:dyDescent="0.3">
      <c r="B4405" s="5">
        <v>45748</v>
      </c>
      <c r="C4405" s="4" t="s">
        <v>29</v>
      </c>
      <c r="D4405" s="4" t="s">
        <v>27</v>
      </c>
      <c r="E4405" s="4" t="s">
        <v>21</v>
      </c>
      <c r="F4405" s="4" t="s">
        <v>19</v>
      </c>
      <c r="G4405" s="6">
        <v>36</v>
      </c>
      <c r="H4405" s="7">
        <v>150.38</v>
      </c>
      <c r="I4405" s="8">
        <v>0.01</v>
      </c>
      <c r="J4405" s="7">
        <v>5076.1400000000003</v>
      </c>
      <c r="K4405" s="7">
        <v>106.02</v>
      </c>
      <c r="L4405" s="7">
        <v>3816.72</v>
      </c>
      <c r="M4405" s="7">
        <v>145.93</v>
      </c>
    </row>
    <row r="4406" spans="2:13" x14ac:dyDescent="0.3">
      <c r="B4406" s="5">
        <v>45748</v>
      </c>
      <c r="C4406" s="4" t="s">
        <v>29</v>
      </c>
      <c r="D4406" s="4" t="s">
        <v>27</v>
      </c>
      <c r="E4406" s="4" t="s">
        <v>22</v>
      </c>
      <c r="F4406" s="4" t="s">
        <v>17</v>
      </c>
      <c r="G4406" s="6">
        <v>44</v>
      </c>
      <c r="H4406" s="7">
        <v>150.38</v>
      </c>
      <c r="I4406" s="8">
        <v>0</v>
      </c>
      <c r="J4406" s="7">
        <v>7418.12</v>
      </c>
      <c r="K4406" s="7">
        <v>106.12</v>
      </c>
      <c r="L4406" s="7">
        <v>4669.28</v>
      </c>
      <c r="M4406" s="7">
        <v>447.15</v>
      </c>
    </row>
    <row r="4407" spans="2:13" x14ac:dyDescent="0.3">
      <c r="B4407" s="5">
        <v>45748</v>
      </c>
      <c r="C4407" s="4" t="s">
        <v>29</v>
      </c>
      <c r="D4407" s="4" t="s">
        <v>27</v>
      </c>
      <c r="E4407" s="4" t="s">
        <v>22</v>
      </c>
      <c r="F4407" s="4" t="s">
        <v>18</v>
      </c>
      <c r="G4407" s="6">
        <v>16</v>
      </c>
      <c r="H4407" s="7">
        <v>150.38</v>
      </c>
      <c r="I4407" s="8">
        <v>0.01</v>
      </c>
      <c r="J4407" s="7">
        <v>2659.81</v>
      </c>
      <c r="K4407" s="7">
        <v>106.34</v>
      </c>
      <c r="L4407" s="7">
        <v>1701.44</v>
      </c>
      <c r="M4407" s="7">
        <v>188.62</v>
      </c>
    </row>
    <row r="4408" spans="2:13" x14ac:dyDescent="0.3">
      <c r="B4408" s="5">
        <v>45748</v>
      </c>
      <c r="C4408" s="4" t="s">
        <v>29</v>
      </c>
      <c r="D4408" s="4" t="s">
        <v>27</v>
      </c>
      <c r="E4408" s="4" t="s">
        <v>22</v>
      </c>
      <c r="F4408" s="4" t="s">
        <v>19</v>
      </c>
      <c r="G4408" s="6">
        <v>17</v>
      </c>
      <c r="H4408" s="7">
        <v>150.38</v>
      </c>
      <c r="I4408" s="8">
        <v>0</v>
      </c>
      <c r="J4408" s="7">
        <v>2863.19</v>
      </c>
      <c r="K4408" s="7">
        <v>106.12</v>
      </c>
      <c r="L4408" s="7">
        <v>1804.04</v>
      </c>
      <c r="M4408" s="7">
        <v>211.91</v>
      </c>
    </row>
    <row r="4409" spans="2:13" x14ac:dyDescent="0.3">
      <c r="B4409" s="5">
        <v>45748</v>
      </c>
      <c r="C4409" s="4" t="s">
        <v>30</v>
      </c>
      <c r="D4409" s="4" t="s">
        <v>27</v>
      </c>
      <c r="E4409" s="4" t="s">
        <v>16</v>
      </c>
      <c r="F4409" s="4" t="s">
        <v>17</v>
      </c>
      <c r="G4409" s="6">
        <v>344</v>
      </c>
      <c r="H4409" s="7">
        <v>94.76</v>
      </c>
      <c r="I4409" s="8">
        <v>0.01</v>
      </c>
      <c r="J4409" s="7">
        <v>32077.15</v>
      </c>
      <c r="K4409" s="7">
        <v>65.86</v>
      </c>
      <c r="L4409" s="7">
        <v>22655.84</v>
      </c>
      <c r="M4409" s="7">
        <v>547.37</v>
      </c>
    </row>
    <row r="4410" spans="2:13" x14ac:dyDescent="0.3">
      <c r="B4410" s="5">
        <v>45748</v>
      </c>
      <c r="C4410" s="4" t="s">
        <v>30</v>
      </c>
      <c r="D4410" s="4" t="s">
        <v>27</v>
      </c>
      <c r="E4410" s="4" t="s">
        <v>16</v>
      </c>
      <c r="F4410" s="4" t="s">
        <v>18</v>
      </c>
      <c r="G4410" s="6">
        <v>131</v>
      </c>
      <c r="H4410" s="7">
        <v>94.76</v>
      </c>
      <c r="I4410" s="8">
        <v>0</v>
      </c>
      <c r="J4410" s="7">
        <v>12363.91</v>
      </c>
      <c r="K4410" s="7">
        <v>65.73</v>
      </c>
      <c r="L4410" s="7">
        <v>8610.6299999999992</v>
      </c>
      <c r="M4410" s="7">
        <v>442.95</v>
      </c>
    </row>
    <row r="4411" spans="2:13" x14ac:dyDescent="0.3">
      <c r="B4411" s="5">
        <v>45748</v>
      </c>
      <c r="C4411" s="4" t="s">
        <v>30</v>
      </c>
      <c r="D4411" s="4" t="s">
        <v>27</v>
      </c>
      <c r="E4411" s="4" t="s">
        <v>16</v>
      </c>
      <c r="F4411" s="4" t="s">
        <v>19</v>
      </c>
      <c r="G4411" s="6">
        <v>136</v>
      </c>
      <c r="H4411" s="7">
        <v>94.76</v>
      </c>
      <c r="I4411" s="8">
        <v>0.01</v>
      </c>
      <c r="J4411" s="7">
        <v>12784.42</v>
      </c>
      <c r="K4411" s="7">
        <v>65.86</v>
      </c>
      <c r="L4411" s="7">
        <v>8956.9599999999991</v>
      </c>
      <c r="M4411" s="7">
        <v>549.66</v>
      </c>
    </row>
    <row r="4412" spans="2:13" x14ac:dyDescent="0.3">
      <c r="B4412" s="5">
        <v>45748</v>
      </c>
      <c r="C4412" s="4" t="s">
        <v>30</v>
      </c>
      <c r="D4412" s="4" t="s">
        <v>27</v>
      </c>
      <c r="E4412" s="4" t="s">
        <v>20</v>
      </c>
      <c r="F4412" s="4" t="s">
        <v>17</v>
      </c>
      <c r="G4412" s="6">
        <v>241</v>
      </c>
      <c r="H4412" s="7">
        <v>94.76</v>
      </c>
      <c r="I4412" s="8">
        <v>0</v>
      </c>
      <c r="J4412" s="7">
        <v>19996.34</v>
      </c>
      <c r="K4412" s="7">
        <v>65.790000000000006</v>
      </c>
      <c r="L4412" s="7">
        <v>15855.39</v>
      </c>
      <c r="M4412" s="7">
        <v>395.67</v>
      </c>
    </row>
    <row r="4413" spans="2:13" x14ac:dyDescent="0.3">
      <c r="B4413" s="5">
        <v>45748</v>
      </c>
      <c r="C4413" s="4" t="s">
        <v>30</v>
      </c>
      <c r="D4413" s="4" t="s">
        <v>27</v>
      </c>
      <c r="E4413" s="4" t="s">
        <v>20</v>
      </c>
      <c r="F4413" s="4" t="s">
        <v>18</v>
      </c>
      <c r="G4413" s="6">
        <v>89</v>
      </c>
      <c r="H4413" s="7">
        <v>94.76</v>
      </c>
      <c r="I4413" s="8">
        <v>0.02</v>
      </c>
      <c r="J4413" s="7">
        <v>7287.72</v>
      </c>
      <c r="K4413" s="7">
        <v>65.73</v>
      </c>
      <c r="L4413" s="7">
        <v>5849.97</v>
      </c>
      <c r="M4413" s="7">
        <v>311.43</v>
      </c>
    </row>
    <row r="4414" spans="2:13" x14ac:dyDescent="0.3">
      <c r="B4414" s="5">
        <v>45748</v>
      </c>
      <c r="C4414" s="4" t="s">
        <v>30</v>
      </c>
      <c r="D4414" s="4" t="s">
        <v>27</v>
      </c>
      <c r="E4414" s="4" t="s">
        <v>20</v>
      </c>
      <c r="F4414" s="4" t="s">
        <v>19</v>
      </c>
      <c r="G4414" s="6">
        <v>89</v>
      </c>
      <c r="H4414" s="7">
        <v>94.76</v>
      </c>
      <c r="I4414" s="8">
        <v>0.03</v>
      </c>
      <c r="J4414" s="7">
        <v>7191.96</v>
      </c>
      <c r="K4414" s="7">
        <v>65.790000000000006</v>
      </c>
      <c r="L4414" s="7">
        <v>5855.31</v>
      </c>
      <c r="M4414" s="7">
        <v>360.06</v>
      </c>
    </row>
    <row r="4415" spans="2:13" x14ac:dyDescent="0.3">
      <c r="B4415" s="5">
        <v>45748</v>
      </c>
      <c r="C4415" s="4" t="s">
        <v>30</v>
      </c>
      <c r="D4415" s="4" t="s">
        <v>27</v>
      </c>
      <c r="E4415" s="4" t="s">
        <v>21</v>
      </c>
      <c r="F4415" s="4" t="s">
        <v>17</v>
      </c>
      <c r="G4415" s="6">
        <v>144</v>
      </c>
      <c r="H4415" s="7">
        <v>94.76</v>
      </c>
      <c r="I4415" s="8">
        <v>0.01</v>
      </c>
      <c r="J4415" s="7">
        <v>12769.19</v>
      </c>
      <c r="K4415" s="7">
        <v>65.73</v>
      </c>
      <c r="L4415" s="7">
        <v>9465.1200000000008</v>
      </c>
      <c r="M4415" s="7">
        <v>227.96</v>
      </c>
    </row>
    <row r="4416" spans="2:13" x14ac:dyDescent="0.3">
      <c r="B4416" s="5">
        <v>45748</v>
      </c>
      <c r="C4416" s="4" t="s">
        <v>30</v>
      </c>
      <c r="D4416" s="4" t="s">
        <v>27</v>
      </c>
      <c r="E4416" s="4" t="s">
        <v>21</v>
      </c>
      <c r="F4416" s="4" t="s">
        <v>18</v>
      </c>
      <c r="G4416" s="6">
        <v>55</v>
      </c>
      <c r="H4416" s="7">
        <v>94.76</v>
      </c>
      <c r="I4416" s="8">
        <v>0.01</v>
      </c>
      <c r="J4416" s="7">
        <v>4916.58</v>
      </c>
      <c r="K4416" s="7">
        <v>65.92</v>
      </c>
      <c r="L4416" s="7">
        <v>3625.6</v>
      </c>
      <c r="M4416" s="7">
        <v>191.12</v>
      </c>
    </row>
    <row r="4417" spans="2:13" x14ac:dyDescent="0.3">
      <c r="B4417" s="5">
        <v>45748</v>
      </c>
      <c r="C4417" s="4" t="s">
        <v>30</v>
      </c>
      <c r="D4417" s="4" t="s">
        <v>27</v>
      </c>
      <c r="E4417" s="4" t="s">
        <v>21</v>
      </c>
      <c r="F4417" s="4" t="s">
        <v>19</v>
      </c>
      <c r="G4417" s="6">
        <v>54</v>
      </c>
      <c r="H4417" s="7">
        <v>94.76</v>
      </c>
      <c r="I4417" s="8">
        <v>0.01</v>
      </c>
      <c r="J4417" s="7">
        <v>4822.3</v>
      </c>
      <c r="K4417" s="7">
        <v>65.790000000000006</v>
      </c>
      <c r="L4417" s="7">
        <v>3552.66</v>
      </c>
      <c r="M4417" s="7">
        <v>218.46</v>
      </c>
    </row>
    <row r="4418" spans="2:13" x14ac:dyDescent="0.3">
      <c r="B4418" s="5">
        <v>45748</v>
      </c>
      <c r="C4418" s="4" t="s">
        <v>30</v>
      </c>
      <c r="D4418" s="4" t="s">
        <v>27</v>
      </c>
      <c r="E4418" s="4" t="s">
        <v>22</v>
      </c>
      <c r="F4418" s="4" t="s">
        <v>17</v>
      </c>
      <c r="G4418" s="6">
        <v>68</v>
      </c>
      <c r="H4418" s="7">
        <v>94.76</v>
      </c>
      <c r="I4418" s="8">
        <v>0.01</v>
      </c>
      <c r="J4418" s="7">
        <v>7166.27</v>
      </c>
      <c r="K4418" s="7">
        <v>65.790000000000006</v>
      </c>
      <c r="L4418" s="7">
        <v>4473.72</v>
      </c>
      <c r="M4418" s="7">
        <v>668.31</v>
      </c>
    </row>
    <row r="4419" spans="2:13" x14ac:dyDescent="0.3">
      <c r="B4419" s="5">
        <v>45748</v>
      </c>
      <c r="C4419" s="4" t="s">
        <v>30</v>
      </c>
      <c r="D4419" s="4" t="s">
        <v>27</v>
      </c>
      <c r="E4419" s="4" t="s">
        <v>22</v>
      </c>
      <c r="F4419" s="4" t="s">
        <v>18</v>
      </c>
      <c r="G4419" s="6">
        <v>23</v>
      </c>
      <c r="H4419" s="7">
        <v>94.76</v>
      </c>
      <c r="I4419" s="8">
        <v>0.01</v>
      </c>
      <c r="J4419" s="7">
        <v>2406.88</v>
      </c>
      <c r="K4419" s="7">
        <v>66.06</v>
      </c>
      <c r="L4419" s="7">
        <v>1519.38</v>
      </c>
      <c r="M4419" s="7">
        <v>271.69</v>
      </c>
    </row>
    <row r="4420" spans="2:13" x14ac:dyDescent="0.3">
      <c r="B4420" s="5">
        <v>45748</v>
      </c>
      <c r="C4420" s="4" t="s">
        <v>30</v>
      </c>
      <c r="D4420" s="4" t="s">
        <v>27</v>
      </c>
      <c r="E4420" s="4" t="s">
        <v>22</v>
      </c>
      <c r="F4420" s="4" t="s">
        <v>19</v>
      </c>
      <c r="G4420" s="6">
        <v>23</v>
      </c>
      <c r="H4420" s="7">
        <v>94.76</v>
      </c>
      <c r="I4420" s="8">
        <v>0.01</v>
      </c>
      <c r="J4420" s="7">
        <v>2414.23</v>
      </c>
      <c r="K4420" s="7">
        <v>65.66</v>
      </c>
      <c r="L4420" s="7">
        <v>1510.18</v>
      </c>
      <c r="M4420" s="7">
        <v>294.17</v>
      </c>
    </row>
    <row r="4421" spans="2:13" x14ac:dyDescent="0.3">
      <c r="B4421" s="5">
        <v>45748</v>
      </c>
      <c r="C4421" s="4" t="s">
        <v>31</v>
      </c>
      <c r="D4421" s="4" t="s">
        <v>32</v>
      </c>
      <c r="E4421" s="4" t="s">
        <v>16</v>
      </c>
      <c r="F4421" s="4" t="s">
        <v>17</v>
      </c>
      <c r="G4421" s="6">
        <v>675</v>
      </c>
      <c r="H4421" s="7">
        <v>80.34</v>
      </c>
      <c r="I4421" s="8">
        <v>0</v>
      </c>
      <c r="J4421" s="7">
        <v>53904.56</v>
      </c>
      <c r="K4421" s="7">
        <v>58.3</v>
      </c>
      <c r="L4421" s="7">
        <v>39352.5</v>
      </c>
      <c r="M4421" s="7">
        <v>1083.97</v>
      </c>
    </row>
    <row r="4422" spans="2:13" x14ac:dyDescent="0.3">
      <c r="B4422" s="5">
        <v>45748</v>
      </c>
      <c r="C4422" s="4" t="s">
        <v>31</v>
      </c>
      <c r="D4422" s="4" t="s">
        <v>32</v>
      </c>
      <c r="E4422" s="4" t="s">
        <v>16</v>
      </c>
      <c r="F4422" s="4" t="s">
        <v>18</v>
      </c>
      <c r="G4422" s="6">
        <v>241</v>
      </c>
      <c r="H4422" s="7">
        <v>80.34</v>
      </c>
      <c r="I4422" s="8">
        <v>0</v>
      </c>
      <c r="J4422" s="7">
        <v>19303.78</v>
      </c>
      <c r="K4422" s="7">
        <v>58.36</v>
      </c>
      <c r="L4422" s="7">
        <v>14064.76</v>
      </c>
      <c r="M4422" s="7">
        <v>850</v>
      </c>
    </row>
    <row r="4423" spans="2:13" x14ac:dyDescent="0.3">
      <c r="B4423" s="5">
        <v>45748</v>
      </c>
      <c r="C4423" s="4" t="s">
        <v>31</v>
      </c>
      <c r="D4423" s="4" t="s">
        <v>32</v>
      </c>
      <c r="E4423" s="4" t="s">
        <v>16</v>
      </c>
      <c r="F4423" s="4" t="s">
        <v>19</v>
      </c>
      <c r="G4423" s="6">
        <v>227</v>
      </c>
      <c r="H4423" s="7">
        <v>80.34</v>
      </c>
      <c r="I4423" s="8">
        <v>0</v>
      </c>
      <c r="J4423" s="7">
        <v>18182.5</v>
      </c>
      <c r="K4423" s="7">
        <v>58.13</v>
      </c>
      <c r="L4423" s="7">
        <v>13195.51</v>
      </c>
      <c r="M4423" s="7">
        <v>885.85</v>
      </c>
    </row>
    <row r="4424" spans="2:13" x14ac:dyDescent="0.3">
      <c r="B4424" s="5">
        <v>45748</v>
      </c>
      <c r="C4424" s="4" t="s">
        <v>31</v>
      </c>
      <c r="D4424" s="4" t="s">
        <v>32</v>
      </c>
      <c r="E4424" s="4" t="s">
        <v>20</v>
      </c>
      <c r="F4424" s="4" t="s">
        <v>17</v>
      </c>
      <c r="G4424" s="6">
        <v>460</v>
      </c>
      <c r="H4424" s="7">
        <v>80.34</v>
      </c>
      <c r="I4424" s="8">
        <v>0.03</v>
      </c>
      <c r="J4424" s="7">
        <v>31673.24</v>
      </c>
      <c r="K4424" s="7">
        <v>58.07</v>
      </c>
      <c r="L4424" s="7">
        <v>26712.2</v>
      </c>
      <c r="M4424" s="7">
        <v>754.47</v>
      </c>
    </row>
    <row r="4425" spans="2:13" x14ac:dyDescent="0.3">
      <c r="B4425" s="5">
        <v>45748</v>
      </c>
      <c r="C4425" s="4" t="s">
        <v>31</v>
      </c>
      <c r="D4425" s="4" t="s">
        <v>32</v>
      </c>
      <c r="E4425" s="4" t="s">
        <v>20</v>
      </c>
      <c r="F4425" s="4" t="s">
        <v>18</v>
      </c>
      <c r="G4425" s="6">
        <v>157</v>
      </c>
      <c r="H4425" s="7">
        <v>80.34</v>
      </c>
      <c r="I4425" s="8">
        <v>0.02</v>
      </c>
      <c r="J4425" s="7">
        <v>10855.32</v>
      </c>
      <c r="K4425" s="7">
        <v>58.07</v>
      </c>
      <c r="L4425" s="7">
        <v>9116.99</v>
      </c>
      <c r="M4425" s="7">
        <v>554.28</v>
      </c>
    </row>
    <row r="4426" spans="2:13" x14ac:dyDescent="0.3">
      <c r="B4426" s="5">
        <v>45748</v>
      </c>
      <c r="C4426" s="4" t="s">
        <v>31</v>
      </c>
      <c r="D4426" s="4" t="s">
        <v>32</v>
      </c>
      <c r="E4426" s="4" t="s">
        <v>20</v>
      </c>
      <c r="F4426" s="4" t="s">
        <v>19</v>
      </c>
      <c r="G4426" s="6">
        <v>153</v>
      </c>
      <c r="H4426" s="7">
        <v>80.34</v>
      </c>
      <c r="I4426" s="8">
        <v>0.03</v>
      </c>
      <c r="J4426" s="7">
        <v>10536.01</v>
      </c>
      <c r="K4426" s="7">
        <v>58.42</v>
      </c>
      <c r="L4426" s="7">
        <v>8938.26</v>
      </c>
      <c r="M4426" s="7">
        <v>622.63</v>
      </c>
    </row>
    <row r="4427" spans="2:13" x14ac:dyDescent="0.3">
      <c r="B4427" s="5">
        <v>45748</v>
      </c>
      <c r="C4427" s="4" t="s">
        <v>31</v>
      </c>
      <c r="D4427" s="4" t="s">
        <v>32</v>
      </c>
      <c r="E4427" s="4" t="s">
        <v>21</v>
      </c>
      <c r="F4427" s="4" t="s">
        <v>17</v>
      </c>
      <c r="G4427" s="6">
        <v>272</v>
      </c>
      <c r="H4427" s="7">
        <v>80.34</v>
      </c>
      <c r="I4427" s="8">
        <v>0</v>
      </c>
      <c r="J4427" s="7">
        <v>20656.18</v>
      </c>
      <c r="K4427" s="7">
        <v>58.36</v>
      </c>
      <c r="L4427" s="7">
        <v>15873.92</v>
      </c>
      <c r="M4427" s="7">
        <v>455.45</v>
      </c>
    </row>
    <row r="4428" spans="2:13" x14ac:dyDescent="0.3">
      <c r="B4428" s="5">
        <v>45748</v>
      </c>
      <c r="C4428" s="4" t="s">
        <v>31</v>
      </c>
      <c r="D4428" s="4" t="s">
        <v>32</v>
      </c>
      <c r="E4428" s="4" t="s">
        <v>21</v>
      </c>
      <c r="F4428" s="4" t="s">
        <v>18</v>
      </c>
      <c r="G4428" s="6">
        <v>99</v>
      </c>
      <c r="H4428" s="7">
        <v>80.34</v>
      </c>
      <c r="I4428" s="8">
        <v>0</v>
      </c>
      <c r="J4428" s="7">
        <v>7510.7</v>
      </c>
      <c r="K4428" s="7">
        <v>58.3</v>
      </c>
      <c r="L4428" s="7">
        <v>5771.7</v>
      </c>
      <c r="M4428" s="7">
        <v>338.18</v>
      </c>
    </row>
    <row r="4429" spans="2:13" x14ac:dyDescent="0.3">
      <c r="B4429" s="5">
        <v>45748</v>
      </c>
      <c r="C4429" s="4" t="s">
        <v>31</v>
      </c>
      <c r="D4429" s="4" t="s">
        <v>32</v>
      </c>
      <c r="E4429" s="4" t="s">
        <v>21</v>
      </c>
      <c r="F4429" s="4" t="s">
        <v>19</v>
      </c>
      <c r="G4429" s="6">
        <v>93</v>
      </c>
      <c r="H4429" s="7">
        <v>80.34</v>
      </c>
      <c r="I4429" s="8">
        <v>0.01</v>
      </c>
      <c r="J4429" s="7">
        <v>6970.67</v>
      </c>
      <c r="K4429" s="7">
        <v>58.07</v>
      </c>
      <c r="L4429" s="7">
        <v>5400.51</v>
      </c>
      <c r="M4429" s="7">
        <v>361.08</v>
      </c>
    </row>
    <row r="4430" spans="2:13" x14ac:dyDescent="0.3">
      <c r="B4430" s="5">
        <v>45748</v>
      </c>
      <c r="C4430" s="4" t="s">
        <v>31</v>
      </c>
      <c r="D4430" s="4" t="s">
        <v>32</v>
      </c>
      <c r="E4430" s="4" t="s">
        <v>22</v>
      </c>
      <c r="F4430" s="4" t="s">
        <v>17</v>
      </c>
      <c r="G4430" s="6">
        <v>118</v>
      </c>
      <c r="H4430" s="7">
        <v>80.34</v>
      </c>
      <c r="I4430" s="8">
        <v>0.01</v>
      </c>
      <c r="J4430" s="7">
        <v>10490.53</v>
      </c>
      <c r="K4430" s="7">
        <v>58.07</v>
      </c>
      <c r="L4430" s="7">
        <v>6852.26</v>
      </c>
      <c r="M4430" s="7">
        <v>1176.45</v>
      </c>
    </row>
    <row r="4431" spans="2:13" x14ac:dyDescent="0.3">
      <c r="B4431" s="5">
        <v>45748</v>
      </c>
      <c r="C4431" s="4" t="s">
        <v>31</v>
      </c>
      <c r="D4431" s="4" t="s">
        <v>32</v>
      </c>
      <c r="E4431" s="4" t="s">
        <v>22</v>
      </c>
      <c r="F4431" s="4" t="s">
        <v>18</v>
      </c>
      <c r="G4431" s="6">
        <v>43</v>
      </c>
      <c r="H4431" s="7">
        <v>80.34</v>
      </c>
      <c r="I4431" s="8">
        <v>0.01</v>
      </c>
      <c r="J4431" s="7">
        <v>3811.24</v>
      </c>
      <c r="K4431" s="7">
        <v>58.13</v>
      </c>
      <c r="L4431" s="7">
        <v>2499.59</v>
      </c>
      <c r="M4431" s="7">
        <v>521.30999999999995</v>
      </c>
    </row>
    <row r="4432" spans="2:13" x14ac:dyDescent="0.3">
      <c r="B4432" s="5">
        <v>45748</v>
      </c>
      <c r="C4432" s="4" t="s">
        <v>31</v>
      </c>
      <c r="D4432" s="4" t="s">
        <v>32</v>
      </c>
      <c r="E4432" s="4" t="s">
        <v>22</v>
      </c>
      <c r="F4432" s="4" t="s">
        <v>19</v>
      </c>
      <c r="G4432" s="6">
        <v>44</v>
      </c>
      <c r="H4432" s="7">
        <v>80.34</v>
      </c>
      <c r="I4432" s="8">
        <v>0</v>
      </c>
      <c r="J4432" s="7">
        <v>3935.43</v>
      </c>
      <c r="K4432" s="7">
        <v>58.19</v>
      </c>
      <c r="L4432" s="7">
        <v>2560.36</v>
      </c>
      <c r="M4432" s="7">
        <v>540.79999999999995</v>
      </c>
    </row>
    <row r="4433" spans="2:13" x14ac:dyDescent="0.3">
      <c r="B4433" s="5">
        <v>45748</v>
      </c>
      <c r="C4433" s="4" t="s">
        <v>33</v>
      </c>
      <c r="D4433" s="4" t="s">
        <v>32</v>
      </c>
      <c r="E4433" s="4" t="s">
        <v>16</v>
      </c>
      <c r="F4433" s="4" t="s">
        <v>17</v>
      </c>
      <c r="G4433" s="6">
        <v>558</v>
      </c>
      <c r="H4433" s="7">
        <v>127.72</v>
      </c>
      <c r="I4433" s="8">
        <v>0.01</v>
      </c>
      <c r="J4433" s="7">
        <v>71053.240000000005</v>
      </c>
      <c r="K4433" s="7">
        <v>92.05</v>
      </c>
      <c r="L4433" s="7">
        <v>51363.9</v>
      </c>
      <c r="M4433" s="7">
        <v>927.05</v>
      </c>
    </row>
    <row r="4434" spans="2:13" x14ac:dyDescent="0.3">
      <c r="B4434" s="5">
        <v>45748</v>
      </c>
      <c r="C4434" s="4" t="s">
        <v>33</v>
      </c>
      <c r="D4434" s="4" t="s">
        <v>32</v>
      </c>
      <c r="E4434" s="4" t="s">
        <v>16</v>
      </c>
      <c r="F4434" s="4" t="s">
        <v>18</v>
      </c>
      <c r="G4434" s="6">
        <v>205</v>
      </c>
      <c r="H4434" s="7">
        <v>127.72</v>
      </c>
      <c r="I4434" s="8">
        <v>0.01</v>
      </c>
      <c r="J4434" s="7">
        <v>25946.38</v>
      </c>
      <c r="K4434" s="7">
        <v>92.23</v>
      </c>
      <c r="L4434" s="7">
        <v>18907.150000000001</v>
      </c>
      <c r="M4434" s="7">
        <v>710.94</v>
      </c>
    </row>
    <row r="4435" spans="2:13" x14ac:dyDescent="0.3">
      <c r="B4435" s="5">
        <v>45748</v>
      </c>
      <c r="C4435" s="4" t="s">
        <v>33</v>
      </c>
      <c r="D4435" s="4" t="s">
        <v>32</v>
      </c>
      <c r="E4435" s="4" t="s">
        <v>16</v>
      </c>
      <c r="F4435" s="4" t="s">
        <v>19</v>
      </c>
      <c r="G4435" s="6">
        <v>211</v>
      </c>
      <c r="H4435" s="7">
        <v>127.72</v>
      </c>
      <c r="I4435" s="8">
        <v>0.01</v>
      </c>
      <c r="J4435" s="7">
        <v>26706.6</v>
      </c>
      <c r="K4435" s="7">
        <v>92.23</v>
      </c>
      <c r="L4435" s="7">
        <v>19460.53</v>
      </c>
      <c r="M4435" s="7">
        <v>836</v>
      </c>
    </row>
    <row r="4436" spans="2:13" x14ac:dyDescent="0.3">
      <c r="B4436" s="5">
        <v>45748</v>
      </c>
      <c r="C4436" s="4" t="s">
        <v>33</v>
      </c>
      <c r="D4436" s="4" t="s">
        <v>32</v>
      </c>
      <c r="E4436" s="4" t="s">
        <v>20</v>
      </c>
      <c r="F4436" s="4" t="s">
        <v>17</v>
      </c>
      <c r="G4436" s="6">
        <v>387</v>
      </c>
      <c r="H4436" s="7">
        <v>127.72</v>
      </c>
      <c r="I4436" s="8">
        <v>0.02</v>
      </c>
      <c r="J4436" s="7">
        <v>42582.9</v>
      </c>
      <c r="K4436" s="7">
        <v>91.96</v>
      </c>
      <c r="L4436" s="7">
        <v>35588.519999999997</v>
      </c>
      <c r="M4436" s="7">
        <v>620.85</v>
      </c>
    </row>
    <row r="4437" spans="2:13" x14ac:dyDescent="0.3">
      <c r="B4437" s="5">
        <v>45748</v>
      </c>
      <c r="C4437" s="4" t="s">
        <v>33</v>
      </c>
      <c r="D4437" s="4" t="s">
        <v>32</v>
      </c>
      <c r="E4437" s="4" t="s">
        <v>20</v>
      </c>
      <c r="F4437" s="4" t="s">
        <v>18</v>
      </c>
      <c r="G4437" s="6">
        <v>141</v>
      </c>
      <c r="H4437" s="7">
        <v>127.72</v>
      </c>
      <c r="I4437" s="8">
        <v>0.01</v>
      </c>
      <c r="J4437" s="7">
        <v>15610.48</v>
      </c>
      <c r="K4437" s="7">
        <v>91.87</v>
      </c>
      <c r="L4437" s="7">
        <v>12953.67</v>
      </c>
      <c r="M4437" s="7">
        <v>496.32</v>
      </c>
    </row>
    <row r="4438" spans="2:13" x14ac:dyDescent="0.3">
      <c r="B4438" s="5">
        <v>45748</v>
      </c>
      <c r="C4438" s="4" t="s">
        <v>33</v>
      </c>
      <c r="D4438" s="4" t="s">
        <v>32</v>
      </c>
      <c r="E4438" s="4" t="s">
        <v>20</v>
      </c>
      <c r="F4438" s="4" t="s">
        <v>19</v>
      </c>
      <c r="G4438" s="6">
        <v>146</v>
      </c>
      <c r="H4438" s="7">
        <v>127.72</v>
      </c>
      <c r="I4438" s="8">
        <v>0.03</v>
      </c>
      <c r="J4438" s="7">
        <v>15983.23</v>
      </c>
      <c r="K4438" s="7">
        <v>92.05</v>
      </c>
      <c r="L4438" s="7">
        <v>13439.3</v>
      </c>
      <c r="M4438" s="7">
        <v>587.17999999999995</v>
      </c>
    </row>
    <row r="4439" spans="2:13" x14ac:dyDescent="0.3">
      <c r="B4439" s="5">
        <v>45748</v>
      </c>
      <c r="C4439" s="4" t="s">
        <v>33</v>
      </c>
      <c r="D4439" s="4" t="s">
        <v>32</v>
      </c>
      <c r="E4439" s="4" t="s">
        <v>21</v>
      </c>
      <c r="F4439" s="4" t="s">
        <v>17</v>
      </c>
      <c r="G4439" s="6">
        <v>223</v>
      </c>
      <c r="H4439" s="7">
        <v>127.72</v>
      </c>
      <c r="I4439" s="8">
        <v>0</v>
      </c>
      <c r="J4439" s="7">
        <v>27030.37</v>
      </c>
      <c r="K4439" s="7">
        <v>91.68</v>
      </c>
      <c r="L4439" s="7">
        <v>20444.64</v>
      </c>
      <c r="M4439" s="7">
        <v>360.66</v>
      </c>
    </row>
    <row r="4440" spans="2:13" x14ac:dyDescent="0.3">
      <c r="B4440" s="5">
        <v>45748</v>
      </c>
      <c r="C4440" s="4" t="s">
        <v>33</v>
      </c>
      <c r="D4440" s="4" t="s">
        <v>32</v>
      </c>
      <c r="E4440" s="4" t="s">
        <v>21</v>
      </c>
      <c r="F4440" s="4" t="s">
        <v>18</v>
      </c>
      <c r="G4440" s="6">
        <v>81</v>
      </c>
      <c r="H4440" s="7">
        <v>127.72</v>
      </c>
      <c r="I4440" s="8">
        <v>0.01</v>
      </c>
      <c r="J4440" s="7">
        <v>9690.4599999999991</v>
      </c>
      <c r="K4440" s="7">
        <v>91.77</v>
      </c>
      <c r="L4440" s="7">
        <v>7433.37</v>
      </c>
      <c r="M4440" s="7">
        <v>283.72000000000003</v>
      </c>
    </row>
    <row r="4441" spans="2:13" x14ac:dyDescent="0.3">
      <c r="B4441" s="5">
        <v>45748</v>
      </c>
      <c r="C4441" s="4" t="s">
        <v>33</v>
      </c>
      <c r="D4441" s="4" t="s">
        <v>32</v>
      </c>
      <c r="E4441" s="4" t="s">
        <v>21</v>
      </c>
      <c r="F4441" s="4" t="s">
        <v>19</v>
      </c>
      <c r="G4441" s="6">
        <v>85</v>
      </c>
      <c r="H4441" s="7">
        <v>127.72</v>
      </c>
      <c r="I4441" s="8">
        <v>0.01</v>
      </c>
      <c r="J4441" s="7">
        <v>10199.67</v>
      </c>
      <c r="K4441" s="7">
        <v>92.05</v>
      </c>
      <c r="L4441" s="7">
        <v>7824.25</v>
      </c>
      <c r="M4441" s="7">
        <v>333.06</v>
      </c>
    </row>
    <row r="4442" spans="2:13" x14ac:dyDescent="0.3">
      <c r="B4442" s="5">
        <v>45748</v>
      </c>
      <c r="C4442" s="4" t="s">
        <v>33</v>
      </c>
      <c r="D4442" s="4" t="s">
        <v>32</v>
      </c>
      <c r="E4442" s="4" t="s">
        <v>22</v>
      </c>
      <c r="F4442" s="4" t="s">
        <v>17</v>
      </c>
      <c r="G4442" s="6">
        <v>102</v>
      </c>
      <c r="H4442" s="7">
        <v>127.72</v>
      </c>
      <c r="I4442" s="8">
        <v>0.01</v>
      </c>
      <c r="J4442" s="7">
        <v>14488.34</v>
      </c>
      <c r="K4442" s="7">
        <v>91.68</v>
      </c>
      <c r="L4442" s="7">
        <v>9351.36</v>
      </c>
      <c r="M4442" s="7">
        <v>1036.56</v>
      </c>
    </row>
    <row r="4443" spans="2:13" x14ac:dyDescent="0.3">
      <c r="B4443" s="5">
        <v>45748</v>
      </c>
      <c r="C4443" s="4" t="s">
        <v>33</v>
      </c>
      <c r="D4443" s="4" t="s">
        <v>32</v>
      </c>
      <c r="E4443" s="4" t="s">
        <v>22</v>
      </c>
      <c r="F4443" s="4" t="s">
        <v>18</v>
      </c>
      <c r="G4443" s="6">
        <v>36</v>
      </c>
      <c r="H4443" s="7">
        <v>127.72</v>
      </c>
      <c r="I4443" s="8">
        <v>0.01</v>
      </c>
      <c r="J4443" s="7">
        <v>5103.1400000000003</v>
      </c>
      <c r="K4443" s="7">
        <v>91.87</v>
      </c>
      <c r="L4443" s="7">
        <v>3307.32</v>
      </c>
      <c r="M4443" s="7">
        <v>424.39</v>
      </c>
    </row>
    <row r="4444" spans="2:13" x14ac:dyDescent="0.3">
      <c r="B4444" s="5">
        <v>45748</v>
      </c>
      <c r="C4444" s="4" t="s">
        <v>33</v>
      </c>
      <c r="D4444" s="4" t="s">
        <v>32</v>
      </c>
      <c r="E4444" s="4" t="s">
        <v>22</v>
      </c>
      <c r="F4444" s="4" t="s">
        <v>19</v>
      </c>
      <c r="G4444" s="6">
        <v>39</v>
      </c>
      <c r="H4444" s="7">
        <v>127.72</v>
      </c>
      <c r="I4444" s="8">
        <v>0</v>
      </c>
      <c r="J4444" s="7">
        <v>5550.94</v>
      </c>
      <c r="K4444" s="7">
        <v>92.05</v>
      </c>
      <c r="L4444" s="7">
        <v>3589.95</v>
      </c>
      <c r="M4444" s="7">
        <v>486.64</v>
      </c>
    </row>
    <row r="4445" spans="2:13" x14ac:dyDescent="0.3">
      <c r="B4445" s="5">
        <v>45748</v>
      </c>
      <c r="C4445" s="4" t="s">
        <v>34</v>
      </c>
      <c r="D4445" s="4" t="s">
        <v>32</v>
      </c>
      <c r="E4445" s="4" t="s">
        <v>16</v>
      </c>
      <c r="F4445" s="4" t="s">
        <v>17</v>
      </c>
      <c r="G4445" s="6">
        <v>471</v>
      </c>
      <c r="H4445" s="7">
        <v>98.88</v>
      </c>
      <c r="I4445" s="8">
        <v>0.01</v>
      </c>
      <c r="J4445" s="7">
        <v>45921.07</v>
      </c>
      <c r="K4445" s="7">
        <v>70.84</v>
      </c>
      <c r="L4445" s="7">
        <v>33365.64</v>
      </c>
      <c r="M4445" s="7">
        <v>790.19</v>
      </c>
    </row>
    <row r="4446" spans="2:13" x14ac:dyDescent="0.3">
      <c r="B4446" s="5">
        <v>45748</v>
      </c>
      <c r="C4446" s="4" t="s">
        <v>34</v>
      </c>
      <c r="D4446" s="4" t="s">
        <v>32</v>
      </c>
      <c r="E4446" s="4" t="s">
        <v>16</v>
      </c>
      <c r="F4446" s="4" t="s">
        <v>18</v>
      </c>
      <c r="G4446" s="6">
        <v>176</v>
      </c>
      <c r="H4446" s="7">
        <v>98.88</v>
      </c>
      <c r="I4446" s="8">
        <v>0.01</v>
      </c>
      <c r="J4446" s="7">
        <v>17141.84</v>
      </c>
      <c r="K4446" s="7">
        <v>70.91</v>
      </c>
      <c r="L4446" s="7">
        <v>12480.16</v>
      </c>
      <c r="M4446" s="7">
        <v>620.13</v>
      </c>
    </row>
    <row r="4447" spans="2:13" x14ac:dyDescent="0.3">
      <c r="B4447" s="5">
        <v>45748</v>
      </c>
      <c r="C4447" s="4" t="s">
        <v>34</v>
      </c>
      <c r="D4447" s="4" t="s">
        <v>32</v>
      </c>
      <c r="E4447" s="4" t="s">
        <v>16</v>
      </c>
      <c r="F4447" s="4" t="s">
        <v>19</v>
      </c>
      <c r="G4447" s="6">
        <v>172</v>
      </c>
      <c r="H4447" s="7">
        <v>98.88</v>
      </c>
      <c r="I4447" s="8">
        <v>0.01</v>
      </c>
      <c r="J4447" s="7">
        <v>16853.919999999998</v>
      </c>
      <c r="K4447" s="7">
        <v>70.489999999999995</v>
      </c>
      <c r="L4447" s="7">
        <v>12124.28</v>
      </c>
      <c r="M4447" s="7">
        <v>665.06</v>
      </c>
    </row>
    <row r="4448" spans="2:13" x14ac:dyDescent="0.3">
      <c r="B4448" s="5">
        <v>45748</v>
      </c>
      <c r="C4448" s="4" t="s">
        <v>34</v>
      </c>
      <c r="D4448" s="4" t="s">
        <v>32</v>
      </c>
      <c r="E4448" s="4" t="s">
        <v>20</v>
      </c>
      <c r="F4448" s="4" t="s">
        <v>17</v>
      </c>
      <c r="G4448" s="6">
        <v>328</v>
      </c>
      <c r="H4448" s="7">
        <v>98.88</v>
      </c>
      <c r="I4448" s="8">
        <v>0</v>
      </c>
      <c r="J4448" s="7">
        <v>28512.13</v>
      </c>
      <c r="K4448" s="7">
        <v>70.77</v>
      </c>
      <c r="L4448" s="7">
        <v>23212.560000000001</v>
      </c>
      <c r="M4448" s="7">
        <v>549.75</v>
      </c>
    </row>
    <row r="4449" spans="2:13" x14ac:dyDescent="0.3">
      <c r="B4449" s="5">
        <v>45748</v>
      </c>
      <c r="C4449" s="4" t="s">
        <v>34</v>
      </c>
      <c r="D4449" s="4" t="s">
        <v>32</v>
      </c>
      <c r="E4449" s="4" t="s">
        <v>20</v>
      </c>
      <c r="F4449" s="4" t="s">
        <v>18</v>
      </c>
      <c r="G4449" s="6">
        <v>115</v>
      </c>
      <c r="H4449" s="7">
        <v>98.88</v>
      </c>
      <c r="I4449" s="8">
        <v>0.01</v>
      </c>
      <c r="J4449" s="7">
        <v>9857</v>
      </c>
      <c r="K4449" s="7">
        <v>70.56</v>
      </c>
      <c r="L4449" s="7">
        <v>8114.4</v>
      </c>
      <c r="M4449" s="7">
        <v>404</v>
      </c>
    </row>
    <row r="4450" spans="2:13" x14ac:dyDescent="0.3">
      <c r="B4450" s="5">
        <v>45748</v>
      </c>
      <c r="C4450" s="4" t="s">
        <v>34</v>
      </c>
      <c r="D4450" s="4" t="s">
        <v>32</v>
      </c>
      <c r="E4450" s="4" t="s">
        <v>20</v>
      </c>
      <c r="F4450" s="4" t="s">
        <v>19</v>
      </c>
      <c r="G4450" s="6">
        <v>112</v>
      </c>
      <c r="H4450" s="7">
        <v>98.88</v>
      </c>
      <c r="I4450" s="8">
        <v>0.04</v>
      </c>
      <c r="J4450" s="7">
        <v>9365.14</v>
      </c>
      <c r="K4450" s="7">
        <v>70.56</v>
      </c>
      <c r="L4450" s="7">
        <v>7902.72</v>
      </c>
      <c r="M4450" s="7">
        <v>449.55</v>
      </c>
    </row>
    <row r="4451" spans="2:13" x14ac:dyDescent="0.3">
      <c r="B4451" s="5">
        <v>45748</v>
      </c>
      <c r="C4451" s="4" t="s">
        <v>34</v>
      </c>
      <c r="D4451" s="4" t="s">
        <v>32</v>
      </c>
      <c r="E4451" s="4" t="s">
        <v>21</v>
      </c>
      <c r="F4451" s="4" t="s">
        <v>17</v>
      </c>
      <c r="G4451" s="6">
        <v>199</v>
      </c>
      <c r="H4451" s="7">
        <v>98.88</v>
      </c>
      <c r="I4451" s="8">
        <v>0</v>
      </c>
      <c r="J4451" s="7">
        <v>18618.55</v>
      </c>
      <c r="K4451" s="7">
        <v>70.7</v>
      </c>
      <c r="L4451" s="7">
        <v>14069.3</v>
      </c>
      <c r="M4451" s="7">
        <v>322.17</v>
      </c>
    </row>
    <row r="4452" spans="2:13" x14ac:dyDescent="0.3">
      <c r="B4452" s="5">
        <v>45748</v>
      </c>
      <c r="C4452" s="4" t="s">
        <v>34</v>
      </c>
      <c r="D4452" s="4" t="s">
        <v>32</v>
      </c>
      <c r="E4452" s="4" t="s">
        <v>21</v>
      </c>
      <c r="F4452" s="4" t="s">
        <v>18</v>
      </c>
      <c r="G4452" s="6">
        <v>68</v>
      </c>
      <c r="H4452" s="7">
        <v>98.88</v>
      </c>
      <c r="I4452" s="8">
        <v>0.01</v>
      </c>
      <c r="J4452" s="7">
        <v>6355.71</v>
      </c>
      <c r="K4452" s="7">
        <v>70.63</v>
      </c>
      <c r="L4452" s="7">
        <v>4802.84</v>
      </c>
      <c r="M4452" s="7">
        <v>238.42</v>
      </c>
    </row>
    <row r="4453" spans="2:13" x14ac:dyDescent="0.3">
      <c r="B4453" s="5">
        <v>45748</v>
      </c>
      <c r="C4453" s="4" t="s">
        <v>34</v>
      </c>
      <c r="D4453" s="4" t="s">
        <v>32</v>
      </c>
      <c r="E4453" s="4" t="s">
        <v>21</v>
      </c>
      <c r="F4453" s="4" t="s">
        <v>19</v>
      </c>
      <c r="G4453" s="6">
        <v>68</v>
      </c>
      <c r="H4453" s="7">
        <v>98.88</v>
      </c>
      <c r="I4453" s="8">
        <v>0.01</v>
      </c>
      <c r="J4453" s="7">
        <v>6304.42</v>
      </c>
      <c r="K4453" s="7">
        <v>70.84</v>
      </c>
      <c r="L4453" s="7">
        <v>4817.12</v>
      </c>
      <c r="M4453" s="7">
        <v>273.20999999999998</v>
      </c>
    </row>
    <row r="4454" spans="2:13" x14ac:dyDescent="0.3">
      <c r="B4454" s="5">
        <v>45748</v>
      </c>
      <c r="C4454" s="4" t="s">
        <v>34</v>
      </c>
      <c r="D4454" s="4" t="s">
        <v>32</v>
      </c>
      <c r="E4454" s="4" t="s">
        <v>22</v>
      </c>
      <c r="F4454" s="4" t="s">
        <v>17</v>
      </c>
      <c r="G4454" s="6">
        <v>82</v>
      </c>
      <c r="H4454" s="7">
        <v>98.88</v>
      </c>
      <c r="I4454" s="8">
        <v>0.01</v>
      </c>
      <c r="J4454" s="7">
        <v>9017.41</v>
      </c>
      <c r="K4454" s="7">
        <v>70.63</v>
      </c>
      <c r="L4454" s="7">
        <v>5791.66</v>
      </c>
      <c r="M4454" s="7">
        <v>836.64</v>
      </c>
    </row>
    <row r="4455" spans="2:13" x14ac:dyDescent="0.3">
      <c r="B4455" s="5">
        <v>45748</v>
      </c>
      <c r="C4455" s="4" t="s">
        <v>34</v>
      </c>
      <c r="D4455" s="4" t="s">
        <v>32</v>
      </c>
      <c r="E4455" s="4" t="s">
        <v>22</v>
      </c>
      <c r="F4455" s="4" t="s">
        <v>18</v>
      </c>
      <c r="G4455" s="6">
        <v>30</v>
      </c>
      <c r="H4455" s="7">
        <v>98.88</v>
      </c>
      <c r="I4455" s="8">
        <v>0.01</v>
      </c>
      <c r="J4455" s="7">
        <v>3285.82</v>
      </c>
      <c r="K4455" s="7">
        <v>70.77</v>
      </c>
      <c r="L4455" s="7">
        <v>2123.1</v>
      </c>
      <c r="M4455" s="7">
        <v>368.38</v>
      </c>
    </row>
    <row r="4456" spans="2:13" x14ac:dyDescent="0.3">
      <c r="B4456" s="5">
        <v>45748</v>
      </c>
      <c r="C4456" s="4" t="s">
        <v>34</v>
      </c>
      <c r="D4456" s="4" t="s">
        <v>32</v>
      </c>
      <c r="E4456" s="4" t="s">
        <v>22</v>
      </c>
      <c r="F4456" s="4" t="s">
        <v>19</v>
      </c>
      <c r="G4456" s="6">
        <v>32</v>
      </c>
      <c r="H4456" s="7">
        <v>98.88</v>
      </c>
      <c r="I4456" s="8">
        <v>0.01</v>
      </c>
      <c r="J4456" s="7">
        <v>3512.03</v>
      </c>
      <c r="K4456" s="7">
        <v>70.84</v>
      </c>
      <c r="L4456" s="7">
        <v>2266.88</v>
      </c>
      <c r="M4456" s="7">
        <v>394.5</v>
      </c>
    </row>
    <row r="4457" spans="2:13" x14ac:dyDescent="0.3">
      <c r="B4457" s="5">
        <v>45748</v>
      </c>
      <c r="C4457" s="4" t="s">
        <v>35</v>
      </c>
      <c r="D4457" s="4" t="s">
        <v>32</v>
      </c>
      <c r="E4457" s="4" t="s">
        <v>16</v>
      </c>
      <c r="F4457" s="4" t="s">
        <v>17</v>
      </c>
      <c r="G4457" s="6">
        <v>111</v>
      </c>
      <c r="H4457" s="7">
        <v>193.64</v>
      </c>
      <c r="I4457" s="8">
        <v>0.01</v>
      </c>
      <c r="J4457" s="7">
        <v>21365.18</v>
      </c>
      <c r="K4457" s="7">
        <v>135.94999999999999</v>
      </c>
      <c r="L4457" s="7">
        <v>15090.45</v>
      </c>
      <c r="M4457" s="7">
        <v>178.43</v>
      </c>
    </row>
    <row r="4458" spans="2:13" x14ac:dyDescent="0.3">
      <c r="B4458" s="5">
        <v>45748</v>
      </c>
      <c r="C4458" s="4" t="s">
        <v>35</v>
      </c>
      <c r="D4458" s="4" t="s">
        <v>32</v>
      </c>
      <c r="E4458" s="4" t="s">
        <v>16</v>
      </c>
      <c r="F4458" s="4" t="s">
        <v>18</v>
      </c>
      <c r="G4458" s="6">
        <v>38</v>
      </c>
      <c r="H4458" s="7">
        <v>193.64</v>
      </c>
      <c r="I4458" s="8">
        <v>0.01</v>
      </c>
      <c r="J4458" s="7">
        <v>7343.49</v>
      </c>
      <c r="K4458" s="7">
        <v>135.94999999999999</v>
      </c>
      <c r="L4458" s="7">
        <v>5166.1000000000004</v>
      </c>
      <c r="M4458" s="7">
        <v>133.22999999999999</v>
      </c>
    </row>
    <row r="4459" spans="2:13" x14ac:dyDescent="0.3">
      <c r="B4459" s="5">
        <v>45748</v>
      </c>
      <c r="C4459" s="4" t="s">
        <v>35</v>
      </c>
      <c r="D4459" s="4" t="s">
        <v>32</v>
      </c>
      <c r="E4459" s="4" t="s">
        <v>16</v>
      </c>
      <c r="F4459" s="4" t="s">
        <v>19</v>
      </c>
      <c r="G4459" s="6">
        <v>38</v>
      </c>
      <c r="H4459" s="7">
        <v>193.64</v>
      </c>
      <c r="I4459" s="8">
        <v>0.01</v>
      </c>
      <c r="J4459" s="7">
        <v>7284.89</v>
      </c>
      <c r="K4459" s="7">
        <v>135.82</v>
      </c>
      <c r="L4459" s="7">
        <v>5161.16</v>
      </c>
      <c r="M4459" s="7">
        <v>154.94</v>
      </c>
    </row>
    <row r="4460" spans="2:13" x14ac:dyDescent="0.3">
      <c r="B4460" s="5">
        <v>45748</v>
      </c>
      <c r="C4460" s="4" t="s">
        <v>35</v>
      </c>
      <c r="D4460" s="4" t="s">
        <v>32</v>
      </c>
      <c r="E4460" s="4" t="s">
        <v>20</v>
      </c>
      <c r="F4460" s="4" t="s">
        <v>17</v>
      </c>
      <c r="G4460" s="6">
        <v>77</v>
      </c>
      <c r="H4460" s="7">
        <v>193.64</v>
      </c>
      <c r="I4460" s="8">
        <v>0</v>
      </c>
      <c r="J4460" s="7">
        <v>13042.44</v>
      </c>
      <c r="K4460" s="7">
        <v>135.82</v>
      </c>
      <c r="L4460" s="7">
        <v>10458.14</v>
      </c>
      <c r="M4460" s="7">
        <v>125.92</v>
      </c>
    </row>
    <row r="4461" spans="2:13" x14ac:dyDescent="0.3">
      <c r="B4461" s="5">
        <v>45748</v>
      </c>
      <c r="C4461" s="4" t="s">
        <v>35</v>
      </c>
      <c r="D4461" s="4" t="s">
        <v>32</v>
      </c>
      <c r="E4461" s="4" t="s">
        <v>20</v>
      </c>
      <c r="F4461" s="4" t="s">
        <v>18</v>
      </c>
      <c r="G4461" s="6">
        <v>27</v>
      </c>
      <c r="H4461" s="7">
        <v>193.64</v>
      </c>
      <c r="I4461" s="8">
        <v>0</v>
      </c>
      <c r="J4461" s="7">
        <v>4587.08</v>
      </c>
      <c r="K4461" s="7">
        <v>135.94999999999999</v>
      </c>
      <c r="L4461" s="7">
        <v>3670.65</v>
      </c>
      <c r="M4461" s="7">
        <v>92.42</v>
      </c>
    </row>
    <row r="4462" spans="2:13" x14ac:dyDescent="0.3">
      <c r="B4462" s="5">
        <v>45748</v>
      </c>
      <c r="C4462" s="4" t="s">
        <v>35</v>
      </c>
      <c r="D4462" s="4" t="s">
        <v>32</v>
      </c>
      <c r="E4462" s="4" t="s">
        <v>20</v>
      </c>
      <c r="F4462" s="4" t="s">
        <v>19</v>
      </c>
      <c r="G4462" s="6">
        <v>27</v>
      </c>
      <c r="H4462" s="7">
        <v>193.64</v>
      </c>
      <c r="I4462" s="8">
        <v>0.01</v>
      </c>
      <c r="J4462" s="7">
        <v>4532.04</v>
      </c>
      <c r="K4462" s="7">
        <v>135.28</v>
      </c>
      <c r="L4462" s="7">
        <v>3652.56</v>
      </c>
      <c r="M4462" s="7">
        <v>109.55</v>
      </c>
    </row>
    <row r="4463" spans="2:13" x14ac:dyDescent="0.3">
      <c r="B4463" s="5">
        <v>45748</v>
      </c>
      <c r="C4463" s="4" t="s">
        <v>35</v>
      </c>
      <c r="D4463" s="4" t="s">
        <v>32</v>
      </c>
      <c r="E4463" s="4" t="s">
        <v>21</v>
      </c>
      <c r="F4463" s="4" t="s">
        <v>17</v>
      </c>
      <c r="G4463" s="6">
        <v>45</v>
      </c>
      <c r="H4463" s="7">
        <v>193.64</v>
      </c>
      <c r="I4463" s="8">
        <v>0</v>
      </c>
      <c r="J4463" s="7">
        <v>8261.5499999999993</v>
      </c>
      <c r="K4463" s="7">
        <v>135.82</v>
      </c>
      <c r="L4463" s="7">
        <v>6111.9</v>
      </c>
      <c r="M4463" s="7">
        <v>72.12</v>
      </c>
    </row>
    <row r="4464" spans="2:13" x14ac:dyDescent="0.3">
      <c r="B4464" s="5">
        <v>45748</v>
      </c>
      <c r="C4464" s="4" t="s">
        <v>35</v>
      </c>
      <c r="D4464" s="4" t="s">
        <v>32</v>
      </c>
      <c r="E4464" s="4" t="s">
        <v>21</v>
      </c>
      <c r="F4464" s="4" t="s">
        <v>18</v>
      </c>
      <c r="G4464" s="6">
        <v>16</v>
      </c>
      <c r="H4464" s="7">
        <v>193.64</v>
      </c>
      <c r="I4464" s="8">
        <v>0</v>
      </c>
      <c r="J4464" s="7">
        <v>2940.35</v>
      </c>
      <c r="K4464" s="7">
        <v>135.28</v>
      </c>
      <c r="L4464" s="7">
        <v>2164.48</v>
      </c>
      <c r="M4464" s="7">
        <v>56.49</v>
      </c>
    </row>
    <row r="4465" spans="2:13" x14ac:dyDescent="0.3">
      <c r="B4465" s="5">
        <v>45748</v>
      </c>
      <c r="C4465" s="4" t="s">
        <v>35</v>
      </c>
      <c r="D4465" s="4" t="s">
        <v>32</v>
      </c>
      <c r="E4465" s="4" t="s">
        <v>21</v>
      </c>
      <c r="F4465" s="4" t="s">
        <v>19</v>
      </c>
      <c r="G4465" s="6">
        <v>17</v>
      </c>
      <c r="H4465" s="7">
        <v>193.64</v>
      </c>
      <c r="I4465" s="8">
        <v>0.01</v>
      </c>
      <c r="J4465" s="7">
        <v>3086.73</v>
      </c>
      <c r="K4465" s="7">
        <v>135.68</v>
      </c>
      <c r="L4465" s="7">
        <v>2306.56</v>
      </c>
      <c r="M4465" s="7">
        <v>69.180000000000007</v>
      </c>
    </row>
    <row r="4466" spans="2:13" x14ac:dyDescent="0.3">
      <c r="B4466" s="5">
        <v>45748</v>
      </c>
      <c r="C4466" s="4" t="s">
        <v>35</v>
      </c>
      <c r="D4466" s="4" t="s">
        <v>32</v>
      </c>
      <c r="E4466" s="4" t="s">
        <v>22</v>
      </c>
      <c r="F4466" s="4" t="s">
        <v>17</v>
      </c>
      <c r="G4466" s="6">
        <v>19</v>
      </c>
      <c r="H4466" s="7">
        <v>193.64</v>
      </c>
      <c r="I4466" s="8">
        <v>0.01</v>
      </c>
      <c r="J4466" s="7">
        <v>4067.09</v>
      </c>
      <c r="K4466" s="7">
        <v>135.41</v>
      </c>
      <c r="L4466" s="7">
        <v>2572.79</v>
      </c>
      <c r="M4466" s="7">
        <v>195.97</v>
      </c>
    </row>
    <row r="4467" spans="2:13" x14ac:dyDescent="0.3">
      <c r="B4467" s="5">
        <v>45748</v>
      </c>
      <c r="C4467" s="4" t="s">
        <v>35</v>
      </c>
      <c r="D4467" s="4" t="s">
        <v>32</v>
      </c>
      <c r="E4467" s="4" t="s">
        <v>22</v>
      </c>
      <c r="F4467" s="4" t="s">
        <v>18</v>
      </c>
      <c r="G4467" s="6">
        <v>7</v>
      </c>
      <c r="H4467" s="7">
        <v>193.64</v>
      </c>
      <c r="I4467" s="8">
        <v>0.01</v>
      </c>
      <c r="J4467" s="7">
        <v>1507.52</v>
      </c>
      <c r="K4467" s="7">
        <v>135.13999999999999</v>
      </c>
      <c r="L4467" s="7">
        <v>945.98</v>
      </c>
      <c r="M4467" s="7">
        <v>83.02</v>
      </c>
    </row>
    <row r="4468" spans="2:13" x14ac:dyDescent="0.3">
      <c r="B4468" s="5">
        <v>45748</v>
      </c>
      <c r="C4468" s="4" t="s">
        <v>35</v>
      </c>
      <c r="D4468" s="4" t="s">
        <v>32</v>
      </c>
      <c r="E4468" s="4" t="s">
        <v>22</v>
      </c>
      <c r="F4468" s="4" t="s">
        <v>19</v>
      </c>
      <c r="G4468" s="6">
        <v>7</v>
      </c>
      <c r="H4468" s="7">
        <v>193.64</v>
      </c>
      <c r="I4468" s="8">
        <v>0.01</v>
      </c>
      <c r="J4468" s="7">
        <v>1498.4</v>
      </c>
      <c r="K4468" s="7">
        <v>135.55000000000001</v>
      </c>
      <c r="L4468" s="7">
        <v>948.85</v>
      </c>
      <c r="M4468" s="7">
        <v>88.39</v>
      </c>
    </row>
    <row r="4469" spans="2:13" x14ac:dyDescent="0.3">
      <c r="B4469" s="5">
        <v>45748</v>
      </c>
      <c r="C4469" s="4" t="s">
        <v>36</v>
      </c>
      <c r="D4469" s="4" t="s">
        <v>37</v>
      </c>
      <c r="E4469" s="4" t="s">
        <v>16</v>
      </c>
      <c r="F4469" s="4" t="s">
        <v>17</v>
      </c>
      <c r="G4469" s="6">
        <v>283</v>
      </c>
      <c r="H4469" s="7">
        <v>181.28</v>
      </c>
      <c r="I4469" s="8">
        <v>0.01</v>
      </c>
      <c r="J4469" s="7">
        <v>50686.61</v>
      </c>
      <c r="K4469" s="7">
        <v>137.28</v>
      </c>
      <c r="L4469" s="7">
        <v>38850.239999999998</v>
      </c>
      <c r="M4469" s="7">
        <v>448</v>
      </c>
    </row>
    <row r="4470" spans="2:13" x14ac:dyDescent="0.3">
      <c r="B4470" s="5">
        <v>45748</v>
      </c>
      <c r="C4470" s="4" t="s">
        <v>36</v>
      </c>
      <c r="D4470" s="4" t="s">
        <v>37</v>
      </c>
      <c r="E4470" s="4" t="s">
        <v>16</v>
      </c>
      <c r="F4470" s="4" t="s">
        <v>18</v>
      </c>
      <c r="G4470" s="6">
        <v>104</v>
      </c>
      <c r="H4470" s="7">
        <v>181.28</v>
      </c>
      <c r="I4470" s="8">
        <v>0.01</v>
      </c>
      <c r="J4470" s="7">
        <v>18721.259999999998</v>
      </c>
      <c r="K4470" s="7">
        <v>137</v>
      </c>
      <c r="L4470" s="7">
        <v>14248</v>
      </c>
      <c r="M4470" s="7">
        <v>353.1</v>
      </c>
    </row>
    <row r="4471" spans="2:13" x14ac:dyDescent="0.3">
      <c r="B4471" s="5">
        <v>45748</v>
      </c>
      <c r="C4471" s="4" t="s">
        <v>36</v>
      </c>
      <c r="D4471" s="4" t="s">
        <v>37</v>
      </c>
      <c r="E4471" s="4" t="s">
        <v>16</v>
      </c>
      <c r="F4471" s="4" t="s">
        <v>19</v>
      </c>
      <c r="G4471" s="6">
        <v>109</v>
      </c>
      <c r="H4471" s="7">
        <v>181.28</v>
      </c>
      <c r="I4471" s="8">
        <v>0.01</v>
      </c>
      <c r="J4471" s="7">
        <v>19580.66</v>
      </c>
      <c r="K4471" s="7">
        <v>136.59</v>
      </c>
      <c r="L4471" s="7">
        <v>14888.31</v>
      </c>
      <c r="M4471" s="7">
        <v>427.1</v>
      </c>
    </row>
    <row r="4472" spans="2:13" x14ac:dyDescent="0.3">
      <c r="B4472" s="5">
        <v>45748</v>
      </c>
      <c r="C4472" s="4" t="s">
        <v>36</v>
      </c>
      <c r="D4472" s="4" t="s">
        <v>37</v>
      </c>
      <c r="E4472" s="4" t="s">
        <v>20</v>
      </c>
      <c r="F4472" s="4" t="s">
        <v>17</v>
      </c>
      <c r="G4472" s="6">
        <v>197</v>
      </c>
      <c r="H4472" s="7">
        <v>181.28</v>
      </c>
      <c r="I4472" s="8">
        <v>0.04</v>
      </c>
      <c r="J4472" s="7">
        <v>30265.040000000001</v>
      </c>
      <c r="K4472" s="7">
        <v>136.87</v>
      </c>
      <c r="L4472" s="7">
        <v>26963.39</v>
      </c>
      <c r="M4472" s="7">
        <v>325.36</v>
      </c>
    </row>
    <row r="4473" spans="2:13" x14ac:dyDescent="0.3">
      <c r="B4473" s="5">
        <v>45748</v>
      </c>
      <c r="C4473" s="4" t="s">
        <v>36</v>
      </c>
      <c r="D4473" s="4" t="s">
        <v>37</v>
      </c>
      <c r="E4473" s="4" t="s">
        <v>20</v>
      </c>
      <c r="F4473" s="4" t="s">
        <v>18</v>
      </c>
      <c r="G4473" s="6">
        <v>71</v>
      </c>
      <c r="H4473" s="7">
        <v>181.28</v>
      </c>
      <c r="I4473" s="8">
        <v>0.01</v>
      </c>
      <c r="J4473" s="7">
        <v>11246.75</v>
      </c>
      <c r="K4473" s="7">
        <v>137.13999999999999</v>
      </c>
      <c r="L4473" s="7">
        <v>9736.94</v>
      </c>
      <c r="M4473" s="7">
        <v>242.29</v>
      </c>
    </row>
    <row r="4474" spans="2:13" x14ac:dyDescent="0.3">
      <c r="B4474" s="5">
        <v>45748</v>
      </c>
      <c r="C4474" s="4" t="s">
        <v>36</v>
      </c>
      <c r="D4474" s="4" t="s">
        <v>37</v>
      </c>
      <c r="E4474" s="4" t="s">
        <v>20</v>
      </c>
      <c r="F4474" s="4" t="s">
        <v>19</v>
      </c>
      <c r="G4474" s="6">
        <v>70</v>
      </c>
      <c r="H4474" s="7">
        <v>181.28</v>
      </c>
      <c r="I4474" s="8">
        <v>0.03</v>
      </c>
      <c r="J4474" s="7">
        <v>10842.67</v>
      </c>
      <c r="K4474" s="7">
        <v>136.87</v>
      </c>
      <c r="L4474" s="7">
        <v>9580.9</v>
      </c>
      <c r="M4474" s="7">
        <v>275.68</v>
      </c>
    </row>
    <row r="4475" spans="2:13" x14ac:dyDescent="0.3">
      <c r="B4475" s="5">
        <v>45748</v>
      </c>
      <c r="C4475" s="4" t="s">
        <v>36</v>
      </c>
      <c r="D4475" s="4" t="s">
        <v>37</v>
      </c>
      <c r="E4475" s="4" t="s">
        <v>21</v>
      </c>
      <c r="F4475" s="4" t="s">
        <v>17</v>
      </c>
      <c r="G4475" s="6">
        <v>122</v>
      </c>
      <c r="H4475" s="7">
        <v>181.28</v>
      </c>
      <c r="I4475" s="8">
        <v>0</v>
      </c>
      <c r="J4475" s="7">
        <v>20968.27</v>
      </c>
      <c r="K4475" s="7">
        <v>136.87</v>
      </c>
      <c r="L4475" s="7">
        <v>16698.14</v>
      </c>
      <c r="M4475" s="7">
        <v>199.9</v>
      </c>
    </row>
    <row r="4476" spans="2:13" x14ac:dyDescent="0.3">
      <c r="B4476" s="5">
        <v>45748</v>
      </c>
      <c r="C4476" s="4" t="s">
        <v>36</v>
      </c>
      <c r="D4476" s="4" t="s">
        <v>37</v>
      </c>
      <c r="E4476" s="4" t="s">
        <v>21</v>
      </c>
      <c r="F4476" s="4" t="s">
        <v>18</v>
      </c>
      <c r="G4476" s="6">
        <v>43</v>
      </c>
      <c r="H4476" s="7">
        <v>181.28</v>
      </c>
      <c r="I4476" s="8">
        <v>0</v>
      </c>
      <c r="J4476" s="7">
        <v>7375.69</v>
      </c>
      <c r="K4476" s="7">
        <v>137.28</v>
      </c>
      <c r="L4476" s="7">
        <v>5903.04</v>
      </c>
      <c r="M4476" s="7">
        <v>152.85</v>
      </c>
    </row>
    <row r="4477" spans="2:13" x14ac:dyDescent="0.3">
      <c r="B4477" s="5">
        <v>45748</v>
      </c>
      <c r="C4477" s="4" t="s">
        <v>36</v>
      </c>
      <c r="D4477" s="4" t="s">
        <v>37</v>
      </c>
      <c r="E4477" s="4" t="s">
        <v>21</v>
      </c>
      <c r="F4477" s="4" t="s">
        <v>19</v>
      </c>
      <c r="G4477" s="6">
        <v>42</v>
      </c>
      <c r="H4477" s="7">
        <v>181.28</v>
      </c>
      <c r="I4477" s="8">
        <v>0.01</v>
      </c>
      <c r="J4477" s="7">
        <v>7189.56</v>
      </c>
      <c r="K4477" s="7">
        <v>136.46</v>
      </c>
      <c r="L4477" s="7">
        <v>5731.32</v>
      </c>
      <c r="M4477" s="7">
        <v>170.75</v>
      </c>
    </row>
    <row r="4478" spans="2:13" x14ac:dyDescent="0.3">
      <c r="B4478" s="5">
        <v>45748</v>
      </c>
      <c r="C4478" s="4" t="s">
        <v>36</v>
      </c>
      <c r="D4478" s="4" t="s">
        <v>37</v>
      </c>
      <c r="E4478" s="4" t="s">
        <v>22</v>
      </c>
      <c r="F4478" s="4" t="s">
        <v>17</v>
      </c>
      <c r="G4478" s="6">
        <v>53</v>
      </c>
      <c r="H4478" s="7">
        <v>181.28</v>
      </c>
      <c r="I4478" s="8">
        <v>0</v>
      </c>
      <c r="J4478" s="7">
        <v>10739.27</v>
      </c>
      <c r="K4478" s="7">
        <v>136.59</v>
      </c>
      <c r="L4478" s="7">
        <v>7239.27</v>
      </c>
      <c r="M4478" s="7">
        <v>535.39</v>
      </c>
    </row>
    <row r="4479" spans="2:13" x14ac:dyDescent="0.3">
      <c r="B4479" s="5">
        <v>45748</v>
      </c>
      <c r="C4479" s="4" t="s">
        <v>36</v>
      </c>
      <c r="D4479" s="4" t="s">
        <v>37</v>
      </c>
      <c r="E4479" s="4" t="s">
        <v>22</v>
      </c>
      <c r="F4479" s="4" t="s">
        <v>18</v>
      </c>
      <c r="G4479" s="6">
        <v>20</v>
      </c>
      <c r="H4479" s="7">
        <v>181.28</v>
      </c>
      <c r="I4479" s="8">
        <v>0</v>
      </c>
      <c r="J4479" s="7">
        <v>4064.73</v>
      </c>
      <c r="K4479" s="7">
        <v>136.87</v>
      </c>
      <c r="L4479" s="7">
        <v>2737.4</v>
      </c>
      <c r="M4479" s="7">
        <v>235.29</v>
      </c>
    </row>
    <row r="4480" spans="2:13" x14ac:dyDescent="0.3">
      <c r="B4480" s="5">
        <v>45748</v>
      </c>
      <c r="C4480" s="4" t="s">
        <v>36</v>
      </c>
      <c r="D4480" s="4" t="s">
        <v>37</v>
      </c>
      <c r="E4480" s="4" t="s">
        <v>22</v>
      </c>
      <c r="F4480" s="4" t="s">
        <v>19</v>
      </c>
      <c r="G4480" s="6">
        <v>20</v>
      </c>
      <c r="H4480" s="7">
        <v>181.28</v>
      </c>
      <c r="I4480" s="8">
        <v>0.01</v>
      </c>
      <c r="J4480" s="7">
        <v>3991.85</v>
      </c>
      <c r="K4480" s="7">
        <v>136.59</v>
      </c>
      <c r="L4480" s="7">
        <v>2731.8</v>
      </c>
      <c r="M4480" s="7">
        <v>244.07</v>
      </c>
    </row>
    <row r="4481" spans="2:13" x14ac:dyDescent="0.3">
      <c r="B4481" s="5">
        <v>45748</v>
      </c>
      <c r="C4481" s="4" t="s">
        <v>38</v>
      </c>
      <c r="D4481" s="4" t="s">
        <v>37</v>
      </c>
      <c r="E4481" s="4" t="s">
        <v>16</v>
      </c>
      <c r="F4481" s="4" t="s">
        <v>17</v>
      </c>
      <c r="G4481" s="6">
        <v>123</v>
      </c>
      <c r="H4481" s="7">
        <v>220.42</v>
      </c>
      <c r="I4481" s="8">
        <v>0.01</v>
      </c>
      <c r="J4481" s="7">
        <v>26759.8</v>
      </c>
      <c r="K4481" s="7">
        <v>165.65</v>
      </c>
      <c r="L4481" s="7">
        <v>20374.95</v>
      </c>
      <c r="M4481" s="7">
        <v>201.94</v>
      </c>
    </row>
    <row r="4482" spans="2:13" x14ac:dyDescent="0.3">
      <c r="B4482" s="5">
        <v>45748</v>
      </c>
      <c r="C4482" s="4" t="s">
        <v>38</v>
      </c>
      <c r="D4482" s="4" t="s">
        <v>37</v>
      </c>
      <c r="E4482" s="4" t="s">
        <v>16</v>
      </c>
      <c r="F4482" s="4" t="s">
        <v>18</v>
      </c>
      <c r="G4482" s="6">
        <v>44</v>
      </c>
      <c r="H4482" s="7">
        <v>220.42</v>
      </c>
      <c r="I4482" s="8">
        <v>0.01</v>
      </c>
      <c r="J4482" s="7">
        <v>9611.3700000000008</v>
      </c>
      <c r="K4482" s="7">
        <v>165.32</v>
      </c>
      <c r="L4482" s="7">
        <v>7274.08</v>
      </c>
      <c r="M4482" s="7">
        <v>151.97999999999999</v>
      </c>
    </row>
    <row r="4483" spans="2:13" x14ac:dyDescent="0.3">
      <c r="B4483" s="5">
        <v>45748</v>
      </c>
      <c r="C4483" s="4" t="s">
        <v>38</v>
      </c>
      <c r="D4483" s="4" t="s">
        <v>37</v>
      </c>
      <c r="E4483" s="4" t="s">
        <v>16</v>
      </c>
      <c r="F4483" s="4" t="s">
        <v>19</v>
      </c>
      <c r="G4483" s="6">
        <v>44</v>
      </c>
      <c r="H4483" s="7">
        <v>220.42</v>
      </c>
      <c r="I4483" s="8">
        <v>0.01</v>
      </c>
      <c r="J4483" s="7">
        <v>9611.39</v>
      </c>
      <c r="K4483" s="7">
        <v>165.48</v>
      </c>
      <c r="L4483" s="7">
        <v>7281.12</v>
      </c>
      <c r="M4483" s="7">
        <v>178.71</v>
      </c>
    </row>
    <row r="4484" spans="2:13" x14ac:dyDescent="0.3">
      <c r="B4484" s="5">
        <v>45748</v>
      </c>
      <c r="C4484" s="4" t="s">
        <v>38</v>
      </c>
      <c r="D4484" s="4" t="s">
        <v>37</v>
      </c>
      <c r="E4484" s="4" t="s">
        <v>20</v>
      </c>
      <c r="F4484" s="4" t="s">
        <v>17</v>
      </c>
      <c r="G4484" s="6">
        <v>86</v>
      </c>
      <c r="H4484" s="7">
        <v>220.42</v>
      </c>
      <c r="I4484" s="8">
        <v>0.01</v>
      </c>
      <c r="J4484" s="7">
        <v>16531.490000000002</v>
      </c>
      <c r="K4484" s="7">
        <v>165.65</v>
      </c>
      <c r="L4484" s="7">
        <v>14245.9</v>
      </c>
      <c r="M4484" s="7">
        <v>139.37</v>
      </c>
    </row>
    <row r="4485" spans="2:13" x14ac:dyDescent="0.3">
      <c r="B4485" s="5">
        <v>45748</v>
      </c>
      <c r="C4485" s="4" t="s">
        <v>38</v>
      </c>
      <c r="D4485" s="4" t="s">
        <v>37</v>
      </c>
      <c r="E4485" s="4" t="s">
        <v>20</v>
      </c>
      <c r="F4485" s="4" t="s">
        <v>18</v>
      </c>
      <c r="G4485" s="6">
        <v>31</v>
      </c>
      <c r="H4485" s="7">
        <v>220.42</v>
      </c>
      <c r="I4485" s="8">
        <v>0.03</v>
      </c>
      <c r="J4485" s="7">
        <v>5862.23</v>
      </c>
      <c r="K4485" s="7">
        <v>165.81</v>
      </c>
      <c r="L4485" s="7">
        <v>5140.1099999999997</v>
      </c>
      <c r="M4485" s="7">
        <v>107.83</v>
      </c>
    </row>
    <row r="4486" spans="2:13" x14ac:dyDescent="0.3">
      <c r="B4486" s="5">
        <v>45748</v>
      </c>
      <c r="C4486" s="4" t="s">
        <v>38</v>
      </c>
      <c r="D4486" s="4" t="s">
        <v>37</v>
      </c>
      <c r="E4486" s="4" t="s">
        <v>20</v>
      </c>
      <c r="F4486" s="4" t="s">
        <v>19</v>
      </c>
      <c r="G4486" s="6">
        <v>31</v>
      </c>
      <c r="H4486" s="7">
        <v>220.42</v>
      </c>
      <c r="I4486" s="8">
        <v>0.03</v>
      </c>
      <c r="J4486" s="7">
        <v>5850.16</v>
      </c>
      <c r="K4486" s="7">
        <v>164.82</v>
      </c>
      <c r="L4486" s="7">
        <v>5109.42</v>
      </c>
      <c r="M4486" s="7">
        <v>124.06</v>
      </c>
    </row>
    <row r="4487" spans="2:13" x14ac:dyDescent="0.3">
      <c r="B4487" s="5">
        <v>45748</v>
      </c>
      <c r="C4487" s="4" t="s">
        <v>38</v>
      </c>
      <c r="D4487" s="4" t="s">
        <v>37</v>
      </c>
      <c r="E4487" s="4" t="s">
        <v>21</v>
      </c>
      <c r="F4487" s="4" t="s">
        <v>17</v>
      </c>
      <c r="G4487" s="6">
        <v>50</v>
      </c>
      <c r="H4487" s="7">
        <v>220.42</v>
      </c>
      <c r="I4487" s="8">
        <v>0.01</v>
      </c>
      <c r="J4487" s="7">
        <v>10365.42</v>
      </c>
      <c r="K4487" s="7">
        <v>165.65</v>
      </c>
      <c r="L4487" s="7">
        <v>8282.5</v>
      </c>
      <c r="M4487" s="7">
        <v>83.23</v>
      </c>
    </row>
    <row r="4488" spans="2:13" x14ac:dyDescent="0.3">
      <c r="B4488" s="5">
        <v>45748</v>
      </c>
      <c r="C4488" s="4" t="s">
        <v>38</v>
      </c>
      <c r="D4488" s="4" t="s">
        <v>37</v>
      </c>
      <c r="E4488" s="4" t="s">
        <v>21</v>
      </c>
      <c r="F4488" s="4" t="s">
        <v>18</v>
      </c>
      <c r="G4488" s="6">
        <v>19</v>
      </c>
      <c r="H4488" s="7">
        <v>220.42</v>
      </c>
      <c r="I4488" s="8">
        <v>0.01</v>
      </c>
      <c r="J4488" s="7">
        <v>3942.57</v>
      </c>
      <c r="K4488" s="7">
        <v>165.15</v>
      </c>
      <c r="L4488" s="7">
        <v>3137.85</v>
      </c>
      <c r="M4488" s="7">
        <v>66.88</v>
      </c>
    </row>
    <row r="4489" spans="2:13" x14ac:dyDescent="0.3">
      <c r="B4489" s="5">
        <v>45748</v>
      </c>
      <c r="C4489" s="4" t="s">
        <v>38</v>
      </c>
      <c r="D4489" s="4" t="s">
        <v>37</v>
      </c>
      <c r="E4489" s="4" t="s">
        <v>21</v>
      </c>
      <c r="F4489" s="4" t="s">
        <v>19</v>
      </c>
      <c r="G4489" s="6">
        <v>18</v>
      </c>
      <c r="H4489" s="7">
        <v>220.42</v>
      </c>
      <c r="I4489" s="8">
        <v>0</v>
      </c>
      <c r="J4489" s="7">
        <v>3784.26</v>
      </c>
      <c r="K4489" s="7">
        <v>164.82</v>
      </c>
      <c r="L4489" s="7">
        <v>2966.76</v>
      </c>
      <c r="M4489" s="7">
        <v>71.680000000000007</v>
      </c>
    </row>
    <row r="4490" spans="2:13" x14ac:dyDescent="0.3">
      <c r="B4490" s="5">
        <v>45748</v>
      </c>
      <c r="C4490" s="4" t="s">
        <v>38</v>
      </c>
      <c r="D4490" s="4" t="s">
        <v>37</v>
      </c>
      <c r="E4490" s="4" t="s">
        <v>22</v>
      </c>
      <c r="F4490" s="4" t="s">
        <v>17</v>
      </c>
      <c r="G4490" s="6">
        <v>24</v>
      </c>
      <c r="H4490" s="7">
        <v>220.42</v>
      </c>
      <c r="I4490" s="8">
        <v>0.01</v>
      </c>
      <c r="J4490" s="7">
        <v>5853.86</v>
      </c>
      <c r="K4490" s="7">
        <v>165.65</v>
      </c>
      <c r="L4490" s="7">
        <v>3975.6</v>
      </c>
      <c r="M4490" s="7">
        <v>240.01</v>
      </c>
    </row>
    <row r="4491" spans="2:13" x14ac:dyDescent="0.3">
      <c r="B4491" s="5">
        <v>45748</v>
      </c>
      <c r="C4491" s="4" t="s">
        <v>38</v>
      </c>
      <c r="D4491" s="4" t="s">
        <v>37</v>
      </c>
      <c r="E4491" s="4" t="s">
        <v>22</v>
      </c>
      <c r="F4491" s="4" t="s">
        <v>18</v>
      </c>
      <c r="G4491" s="6">
        <v>8</v>
      </c>
      <c r="H4491" s="7">
        <v>220.42</v>
      </c>
      <c r="I4491" s="8">
        <v>0.01</v>
      </c>
      <c r="J4491" s="7">
        <v>1970.98</v>
      </c>
      <c r="K4491" s="7">
        <v>164.98</v>
      </c>
      <c r="L4491" s="7">
        <v>1319.84</v>
      </c>
      <c r="M4491" s="7">
        <v>95.17</v>
      </c>
    </row>
    <row r="4492" spans="2:13" x14ac:dyDescent="0.3">
      <c r="B4492" s="5">
        <v>45748</v>
      </c>
      <c r="C4492" s="4" t="s">
        <v>38</v>
      </c>
      <c r="D4492" s="4" t="s">
        <v>37</v>
      </c>
      <c r="E4492" s="4" t="s">
        <v>22</v>
      </c>
      <c r="F4492" s="4" t="s">
        <v>19</v>
      </c>
      <c r="G4492" s="6">
        <v>9</v>
      </c>
      <c r="H4492" s="7">
        <v>220.42</v>
      </c>
      <c r="I4492" s="8">
        <v>0.01</v>
      </c>
      <c r="J4492" s="7">
        <v>2190.69</v>
      </c>
      <c r="K4492" s="7">
        <v>165.65</v>
      </c>
      <c r="L4492" s="7">
        <v>1490.85</v>
      </c>
      <c r="M4492" s="7">
        <v>109.27</v>
      </c>
    </row>
    <row r="4493" spans="2:13" x14ac:dyDescent="0.3">
      <c r="B4493" s="5">
        <v>45748</v>
      </c>
      <c r="C4493" s="4" t="s">
        <v>39</v>
      </c>
      <c r="D4493" s="4" t="s">
        <v>37</v>
      </c>
      <c r="E4493" s="4" t="s">
        <v>16</v>
      </c>
      <c r="F4493" s="4" t="s">
        <v>17</v>
      </c>
      <c r="G4493" s="6">
        <v>82</v>
      </c>
      <c r="H4493" s="7">
        <v>314.14999999999998</v>
      </c>
      <c r="I4493" s="8">
        <v>0.01</v>
      </c>
      <c r="J4493" s="7">
        <v>25450.02</v>
      </c>
      <c r="K4493" s="7">
        <v>233.34</v>
      </c>
      <c r="L4493" s="7">
        <v>19133.88</v>
      </c>
      <c r="M4493" s="7">
        <v>134.49</v>
      </c>
    </row>
    <row r="4494" spans="2:13" x14ac:dyDescent="0.3">
      <c r="B4494" s="5">
        <v>45748</v>
      </c>
      <c r="C4494" s="4" t="s">
        <v>39</v>
      </c>
      <c r="D4494" s="4" t="s">
        <v>37</v>
      </c>
      <c r="E4494" s="4" t="s">
        <v>16</v>
      </c>
      <c r="F4494" s="4" t="s">
        <v>18</v>
      </c>
      <c r="G4494" s="6">
        <v>29</v>
      </c>
      <c r="H4494" s="7">
        <v>314.14999999999998</v>
      </c>
      <c r="I4494" s="8">
        <v>0.01</v>
      </c>
      <c r="J4494" s="7">
        <v>8965.02</v>
      </c>
      <c r="K4494" s="7">
        <v>233.34</v>
      </c>
      <c r="L4494" s="7">
        <v>6766.86</v>
      </c>
      <c r="M4494" s="7">
        <v>100.17</v>
      </c>
    </row>
    <row r="4495" spans="2:13" x14ac:dyDescent="0.3">
      <c r="B4495" s="5">
        <v>45748</v>
      </c>
      <c r="C4495" s="4" t="s">
        <v>39</v>
      </c>
      <c r="D4495" s="4" t="s">
        <v>37</v>
      </c>
      <c r="E4495" s="4" t="s">
        <v>16</v>
      </c>
      <c r="F4495" s="4" t="s">
        <v>19</v>
      </c>
      <c r="G4495" s="6">
        <v>28</v>
      </c>
      <c r="H4495" s="7">
        <v>314.14999999999998</v>
      </c>
      <c r="I4495" s="8">
        <v>0</v>
      </c>
      <c r="J4495" s="7">
        <v>8752.25</v>
      </c>
      <c r="K4495" s="7">
        <v>233.81</v>
      </c>
      <c r="L4495" s="7">
        <v>6546.68</v>
      </c>
      <c r="M4495" s="7">
        <v>113.17</v>
      </c>
    </row>
    <row r="4496" spans="2:13" x14ac:dyDescent="0.3">
      <c r="B4496" s="5">
        <v>45748</v>
      </c>
      <c r="C4496" s="4" t="s">
        <v>39</v>
      </c>
      <c r="D4496" s="4" t="s">
        <v>37</v>
      </c>
      <c r="E4496" s="4" t="s">
        <v>20</v>
      </c>
      <c r="F4496" s="4" t="s">
        <v>17</v>
      </c>
      <c r="G4496" s="6">
        <v>55</v>
      </c>
      <c r="H4496" s="7">
        <v>314.14999999999998</v>
      </c>
      <c r="I4496" s="8">
        <v>0.02</v>
      </c>
      <c r="J4496" s="7">
        <v>14960.72</v>
      </c>
      <c r="K4496" s="7">
        <v>234.74</v>
      </c>
      <c r="L4496" s="7">
        <v>12910.7</v>
      </c>
      <c r="M4496" s="7">
        <v>90.48</v>
      </c>
    </row>
    <row r="4497" spans="2:13" x14ac:dyDescent="0.3">
      <c r="B4497" s="5">
        <v>45748</v>
      </c>
      <c r="C4497" s="4" t="s">
        <v>39</v>
      </c>
      <c r="D4497" s="4" t="s">
        <v>37</v>
      </c>
      <c r="E4497" s="4" t="s">
        <v>20</v>
      </c>
      <c r="F4497" s="4" t="s">
        <v>18</v>
      </c>
      <c r="G4497" s="6">
        <v>19</v>
      </c>
      <c r="H4497" s="7">
        <v>314.14999999999998</v>
      </c>
      <c r="I4497" s="8">
        <v>0.04</v>
      </c>
      <c r="J4497" s="7">
        <v>5043.24</v>
      </c>
      <c r="K4497" s="7">
        <v>233.81</v>
      </c>
      <c r="L4497" s="7">
        <v>4442.3900000000003</v>
      </c>
      <c r="M4497" s="7">
        <v>67.34</v>
      </c>
    </row>
    <row r="4498" spans="2:13" x14ac:dyDescent="0.3">
      <c r="B4498" s="5">
        <v>45748</v>
      </c>
      <c r="C4498" s="4" t="s">
        <v>39</v>
      </c>
      <c r="D4498" s="4" t="s">
        <v>37</v>
      </c>
      <c r="E4498" s="4" t="s">
        <v>20</v>
      </c>
      <c r="F4498" s="4" t="s">
        <v>19</v>
      </c>
      <c r="G4498" s="6">
        <v>19</v>
      </c>
      <c r="H4498" s="7">
        <v>314.14999999999998</v>
      </c>
      <c r="I4498" s="8">
        <v>0.04</v>
      </c>
      <c r="J4498" s="7">
        <v>5027.3599999999997</v>
      </c>
      <c r="K4498" s="7">
        <v>234.74</v>
      </c>
      <c r="L4498" s="7">
        <v>4460.0600000000004</v>
      </c>
      <c r="M4498" s="7">
        <v>74.37</v>
      </c>
    </row>
    <row r="4499" spans="2:13" x14ac:dyDescent="0.3">
      <c r="B4499" s="5">
        <v>45748</v>
      </c>
      <c r="C4499" s="4" t="s">
        <v>39</v>
      </c>
      <c r="D4499" s="4" t="s">
        <v>37</v>
      </c>
      <c r="E4499" s="4" t="s">
        <v>21</v>
      </c>
      <c r="F4499" s="4" t="s">
        <v>17</v>
      </c>
      <c r="G4499" s="6">
        <v>32</v>
      </c>
      <c r="H4499" s="7">
        <v>314.14999999999998</v>
      </c>
      <c r="I4499" s="8">
        <v>0</v>
      </c>
      <c r="J4499" s="7">
        <v>9531.0300000000007</v>
      </c>
      <c r="K4499" s="7">
        <v>234.04</v>
      </c>
      <c r="L4499" s="7">
        <v>7489.28</v>
      </c>
      <c r="M4499" s="7">
        <v>50.76</v>
      </c>
    </row>
    <row r="4500" spans="2:13" x14ac:dyDescent="0.3">
      <c r="B4500" s="5">
        <v>45748</v>
      </c>
      <c r="C4500" s="4" t="s">
        <v>39</v>
      </c>
      <c r="D4500" s="4" t="s">
        <v>37</v>
      </c>
      <c r="E4500" s="4" t="s">
        <v>21</v>
      </c>
      <c r="F4500" s="4" t="s">
        <v>18</v>
      </c>
      <c r="G4500" s="6">
        <v>12</v>
      </c>
      <c r="H4500" s="7">
        <v>314.14999999999998</v>
      </c>
      <c r="I4500" s="8">
        <v>0</v>
      </c>
      <c r="J4500" s="7">
        <v>3574.15</v>
      </c>
      <c r="K4500" s="7">
        <v>233.81</v>
      </c>
      <c r="L4500" s="7">
        <v>2805.72</v>
      </c>
      <c r="M4500" s="7">
        <v>42.86</v>
      </c>
    </row>
    <row r="4501" spans="2:13" x14ac:dyDescent="0.3">
      <c r="B4501" s="5">
        <v>45748</v>
      </c>
      <c r="C4501" s="4" t="s">
        <v>39</v>
      </c>
      <c r="D4501" s="4" t="s">
        <v>37</v>
      </c>
      <c r="E4501" s="4" t="s">
        <v>21</v>
      </c>
      <c r="F4501" s="4" t="s">
        <v>19</v>
      </c>
      <c r="G4501" s="6">
        <v>11</v>
      </c>
      <c r="H4501" s="7">
        <v>314.14999999999998</v>
      </c>
      <c r="I4501" s="8">
        <v>0</v>
      </c>
      <c r="J4501" s="7">
        <v>3289.42</v>
      </c>
      <c r="K4501" s="7">
        <v>234.74</v>
      </c>
      <c r="L4501" s="7">
        <v>2582.14</v>
      </c>
      <c r="M4501" s="7">
        <v>44.2</v>
      </c>
    </row>
    <row r="4502" spans="2:13" x14ac:dyDescent="0.3">
      <c r="B4502" s="5">
        <v>45748</v>
      </c>
      <c r="C4502" s="4" t="s">
        <v>39</v>
      </c>
      <c r="D4502" s="4" t="s">
        <v>37</v>
      </c>
      <c r="E4502" s="4" t="s">
        <v>22</v>
      </c>
      <c r="F4502" s="4" t="s">
        <v>17</v>
      </c>
      <c r="G4502" s="6">
        <v>14</v>
      </c>
      <c r="H4502" s="7">
        <v>314.14999999999998</v>
      </c>
      <c r="I4502" s="8">
        <v>0</v>
      </c>
      <c r="J4502" s="7">
        <v>4935.72</v>
      </c>
      <c r="K4502" s="7">
        <v>233.34</v>
      </c>
      <c r="L4502" s="7">
        <v>3266.76</v>
      </c>
      <c r="M4502" s="7">
        <v>141.85</v>
      </c>
    </row>
    <row r="4503" spans="2:13" x14ac:dyDescent="0.3">
      <c r="B4503" s="5">
        <v>45748</v>
      </c>
      <c r="C4503" s="4" t="s">
        <v>39</v>
      </c>
      <c r="D4503" s="4" t="s">
        <v>37</v>
      </c>
      <c r="E4503" s="4" t="s">
        <v>22</v>
      </c>
      <c r="F4503" s="4" t="s">
        <v>18</v>
      </c>
      <c r="G4503" s="6">
        <v>5</v>
      </c>
      <c r="H4503" s="7">
        <v>314.14999999999998</v>
      </c>
      <c r="I4503" s="8">
        <v>0</v>
      </c>
      <c r="J4503" s="7">
        <v>1759.22</v>
      </c>
      <c r="K4503" s="7">
        <v>233.81</v>
      </c>
      <c r="L4503" s="7">
        <v>1169.05</v>
      </c>
      <c r="M4503" s="7">
        <v>60.02</v>
      </c>
    </row>
    <row r="4504" spans="2:13" x14ac:dyDescent="0.3">
      <c r="B4504" s="5">
        <v>45748</v>
      </c>
      <c r="C4504" s="4" t="s">
        <v>39</v>
      </c>
      <c r="D4504" s="4" t="s">
        <v>37</v>
      </c>
      <c r="E4504" s="4" t="s">
        <v>22</v>
      </c>
      <c r="F4504" s="4" t="s">
        <v>19</v>
      </c>
      <c r="G4504" s="6">
        <v>5</v>
      </c>
      <c r="H4504" s="7">
        <v>314.14999999999998</v>
      </c>
      <c r="I4504" s="8">
        <v>0.01</v>
      </c>
      <c r="J4504" s="7">
        <v>1741.66</v>
      </c>
      <c r="K4504" s="7">
        <v>234.28</v>
      </c>
      <c r="L4504" s="7">
        <v>1171.4000000000001</v>
      </c>
      <c r="M4504" s="7">
        <v>61.39</v>
      </c>
    </row>
    <row r="4505" spans="2:13" x14ac:dyDescent="0.3">
      <c r="B4505" s="5">
        <v>45748</v>
      </c>
      <c r="C4505" s="4" t="s">
        <v>40</v>
      </c>
      <c r="D4505" s="4" t="s">
        <v>37</v>
      </c>
      <c r="E4505" s="4" t="s">
        <v>16</v>
      </c>
      <c r="F4505" s="4" t="s">
        <v>17</v>
      </c>
      <c r="G4505" s="6">
        <v>151</v>
      </c>
      <c r="H4505" s="7">
        <v>142.13999999999999</v>
      </c>
      <c r="I4505" s="8">
        <v>0</v>
      </c>
      <c r="J4505" s="7">
        <v>21334.55</v>
      </c>
      <c r="K4505" s="7">
        <v>106.29</v>
      </c>
      <c r="L4505" s="7">
        <v>16049.79</v>
      </c>
      <c r="M4505" s="7">
        <v>242</v>
      </c>
    </row>
    <row r="4506" spans="2:13" x14ac:dyDescent="0.3">
      <c r="B4506" s="5">
        <v>45748</v>
      </c>
      <c r="C4506" s="4" t="s">
        <v>40</v>
      </c>
      <c r="D4506" s="4" t="s">
        <v>37</v>
      </c>
      <c r="E4506" s="4" t="s">
        <v>16</v>
      </c>
      <c r="F4506" s="4" t="s">
        <v>18</v>
      </c>
      <c r="G4506" s="6">
        <v>55</v>
      </c>
      <c r="H4506" s="7">
        <v>142.13999999999999</v>
      </c>
      <c r="I4506" s="8">
        <v>0.01</v>
      </c>
      <c r="J4506" s="7">
        <v>7755.25</v>
      </c>
      <c r="K4506" s="7">
        <v>106.5</v>
      </c>
      <c r="L4506" s="7">
        <v>5857.5</v>
      </c>
      <c r="M4506" s="7">
        <v>193.22</v>
      </c>
    </row>
    <row r="4507" spans="2:13" x14ac:dyDescent="0.3">
      <c r="B4507" s="5">
        <v>45748</v>
      </c>
      <c r="C4507" s="4" t="s">
        <v>40</v>
      </c>
      <c r="D4507" s="4" t="s">
        <v>37</v>
      </c>
      <c r="E4507" s="4" t="s">
        <v>16</v>
      </c>
      <c r="F4507" s="4" t="s">
        <v>19</v>
      </c>
      <c r="G4507" s="6">
        <v>53</v>
      </c>
      <c r="H4507" s="7">
        <v>142.13999999999999</v>
      </c>
      <c r="I4507" s="8">
        <v>0.01</v>
      </c>
      <c r="J4507" s="7">
        <v>7442.92</v>
      </c>
      <c r="K4507" s="7">
        <v>106.82</v>
      </c>
      <c r="L4507" s="7">
        <v>5661.46</v>
      </c>
      <c r="M4507" s="7">
        <v>206.41</v>
      </c>
    </row>
    <row r="4508" spans="2:13" x14ac:dyDescent="0.3">
      <c r="B4508" s="5">
        <v>45748</v>
      </c>
      <c r="C4508" s="4" t="s">
        <v>40</v>
      </c>
      <c r="D4508" s="4" t="s">
        <v>37</v>
      </c>
      <c r="E4508" s="4" t="s">
        <v>20</v>
      </c>
      <c r="F4508" s="4" t="s">
        <v>17</v>
      </c>
      <c r="G4508" s="6">
        <v>99</v>
      </c>
      <c r="H4508" s="7">
        <v>142.13999999999999</v>
      </c>
      <c r="I4508" s="8">
        <v>0.04</v>
      </c>
      <c r="J4508" s="7">
        <v>11913.13</v>
      </c>
      <c r="K4508" s="7">
        <v>106.39</v>
      </c>
      <c r="L4508" s="7">
        <v>10532.61</v>
      </c>
      <c r="M4508" s="7">
        <v>165.12</v>
      </c>
    </row>
    <row r="4509" spans="2:13" x14ac:dyDescent="0.3">
      <c r="B4509" s="5">
        <v>45748</v>
      </c>
      <c r="C4509" s="4" t="s">
        <v>40</v>
      </c>
      <c r="D4509" s="4" t="s">
        <v>37</v>
      </c>
      <c r="E4509" s="4" t="s">
        <v>20</v>
      </c>
      <c r="F4509" s="4" t="s">
        <v>18</v>
      </c>
      <c r="G4509" s="6">
        <v>37</v>
      </c>
      <c r="H4509" s="7">
        <v>142.13999999999999</v>
      </c>
      <c r="I4509" s="8">
        <v>0.01</v>
      </c>
      <c r="J4509" s="7">
        <v>4595.6000000000004</v>
      </c>
      <c r="K4509" s="7">
        <v>106.82</v>
      </c>
      <c r="L4509" s="7">
        <v>3952.34</v>
      </c>
      <c r="M4509" s="7">
        <v>124.72</v>
      </c>
    </row>
    <row r="4510" spans="2:13" x14ac:dyDescent="0.3">
      <c r="B4510" s="5">
        <v>45748</v>
      </c>
      <c r="C4510" s="4" t="s">
        <v>40</v>
      </c>
      <c r="D4510" s="4" t="s">
        <v>37</v>
      </c>
      <c r="E4510" s="4" t="s">
        <v>20</v>
      </c>
      <c r="F4510" s="4" t="s">
        <v>19</v>
      </c>
      <c r="G4510" s="6">
        <v>37</v>
      </c>
      <c r="H4510" s="7">
        <v>142.13999999999999</v>
      </c>
      <c r="I4510" s="8">
        <v>0.01</v>
      </c>
      <c r="J4510" s="7">
        <v>4604.7700000000004</v>
      </c>
      <c r="K4510" s="7">
        <v>106.92</v>
      </c>
      <c r="L4510" s="7">
        <v>3956.04</v>
      </c>
      <c r="M4510" s="7">
        <v>148.66</v>
      </c>
    </row>
    <row r="4511" spans="2:13" x14ac:dyDescent="0.3">
      <c r="B4511" s="5">
        <v>45748</v>
      </c>
      <c r="C4511" s="4" t="s">
        <v>40</v>
      </c>
      <c r="D4511" s="4" t="s">
        <v>37</v>
      </c>
      <c r="E4511" s="4" t="s">
        <v>21</v>
      </c>
      <c r="F4511" s="4" t="s">
        <v>17</v>
      </c>
      <c r="G4511" s="6">
        <v>58</v>
      </c>
      <c r="H4511" s="7">
        <v>142.13999999999999</v>
      </c>
      <c r="I4511" s="8">
        <v>0.01</v>
      </c>
      <c r="J4511" s="7">
        <v>7777.14</v>
      </c>
      <c r="K4511" s="7">
        <v>106.82</v>
      </c>
      <c r="L4511" s="7">
        <v>6195.56</v>
      </c>
      <c r="M4511" s="7">
        <v>93.14</v>
      </c>
    </row>
    <row r="4512" spans="2:13" x14ac:dyDescent="0.3">
      <c r="B4512" s="5">
        <v>45748</v>
      </c>
      <c r="C4512" s="4" t="s">
        <v>40</v>
      </c>
      <c r="D4512" s="4" t="s">
        <v>37</v>
      </c>
      <c r="E4512" s="4" t="s">
        <v>21</v>
      </c>
      <c r="F4512" s="4" t="s">
        <v>18</v>
      </c>
      <c r="G4512" s="6">
        <v>23</v>
      </c>
      <c r="H4512" s="7">
        <v>142.13999999999999</v>
      </c>
      <c r="I4512" s="8">
        <v>0.01</v>
      </c>
      <c r="J4512" s="7">
        <v>3065.45</v>
      </c>
      <c r="K4512" s="7">
        <v>106.6</v>
      </c>
      <c r="L4512" s="7">
        <v>2451.8000000000002</v>
      </c>
      <c r="M4512" s="7">
        <v>78.97</v>
      </c>
    </row>
    <row r="4513" spans="2:13" x14ac:dyDescent="0.3">
      <c r="B4513" s="5">
        <v>45748</v>
      </c>
      <c r="C4513" s="4" t="s">
        <v>40</v>
      </c>
      <c r="D4513" s="4" t="s">
        <v>37</v>
      </c>
      <c r="E4513" s="4" t="s">
        <v>21</v>
      </c>
      <c r="F4513" s="4" t="s">
        <v>19</v>
      </c>
      <c r="G4513" s="6">
        <v>21</v>
      </c>
      <c r="H4513" s="7">
        <v>142.13999999999999</v>
      </c>
      <c r="I4513" s="8">
        <v>0</v>
      </c>
      <c r="J4513" s="7">
        <v>2830</v>
      </c>
      <c r="K4513" s="7">
        <v>106.6</v>
      </c>
      <c r="L4513" s="7">
        <v>2238.6</v>
      </c>
      <c r="M4513" s="7">
        <v>83.37</v>
      </c>
    </row>
    <row r="4514" spans="2:13" x14ac:dyDescent="0.3">
      <c r="B4514" s="5">
        <v>45748</v>
      </c>
      <c r="C4514" s="4" t="s">
        <v>40</v>
      </c>
      <c r="D4514" s="4" t="s">
        <v>37</v>
      </c>
      <c r="E4514" s="4" t="s">
        <v>22</v>
      </c>
      <c r="F4514" s="4" t="s">
        <v>17</v>
      </c>
      <c r="G4514" s="6">
        <v>28</v>
      </c>
      <c r="H4514" s="7">
        <v>142.13999999999999</v>
      </c>
      <c r="I4514" s="8">
        <v>0.01</v>
      </c>
      <c r="J4514" s="7">
        <v>4390.76</v>
      </c>
      <c r="K4514" s="7">
        <v>106.6</v>
      </c>
      <c r="L4514" s="7">
        <v>2984.8</v>
      </c>
      <c r="M4514" s="7">
        <v>287.10000000000002</v>
      </c>
    </row>
    <row r="4515" spans="2:13" x14ac:dyDescent="0.3">
      <c r="B4515" s="5">
        <v>45748</v>
      </c>
      <c r="C4515" s="4" t="s">
        <v>40</v>
      </c>
      <c r="D4515" s="4" t="s">
        <v>37</v>
      </c>
      <c r="E4515" s="4" t="s">
        <v>22</v>
      </c>
      <c r="F4515" s="4" t="s">
        <v>18</v>
      </c>
      <c r="G4515" s="6">
        <v>9</v>
      </c>
      <c r="H4515" s="7">
        <v>142.13999999999999</v>
      </c>
      <c r="I4515" s="8">
        <v>0.01</v>
      </c>
      <c r="J4515" s="7">
        <v>1425.56</v>
      </c>
      <c r="K4515" s="7">
        <v>106.82</v>
      </c>
      <c r="L4515" s="7">
        <v>961.38</v>
      </c>
      <c r="M4515" s="7">
        <v>106.53</v>
      </c>
    </row>
    <row r="4516" spans="2:13" x14ac:dyDescent="0.3">
      <c r="B4516" s="5">
        <v>45748</v>
      </c>
      <c r="C4516" s="4" t="s">
        <v>40</v>
      </c>
      <c r="D4516" s="4" t="s">
        <v>37</v>
      </c>
      <c r="E4516" s="4" t="s">
        <v>22</v>
      </c>
      <c r="F4516" s="4" t="s">
        <v>19</v>
      </c>
      <c r="G4516" s="6">
        <v>9</v>
      </c>
      <c r="H4516" s="7">
        <v>142.13999999999999</v>
      </c>
      <c r="I4516" s="8">
        <v>0</v>
      </c>
      <c r="J4516" s="7">
        <v>1427.05</v>
      </c>
      <c r="K4516" s="7">
        <v>106.82</v>
      </c>
      <c r="L4516" s="7">
        <v>961.38</v>
      </c>
      <c r="M4516" s="7">
        <v>111.07</v>
      </c>
    </row>
    <row r="4517" spans="2:13" x14ac:dyDescent="0.3">
      <c r="B4517" s="5">
        <v>45748</v>
      </c>
      <c r="C4517" s="4" t="s">
        <v>41</v>
      </c>
      <c r="D4517" s="4" t="s">
        <v>42</v>
      </c>
      <c r="E4517" s="4" t="s">
        <v>16</v>
      </c>
      <c r="F4517" s="4" t="s">
        <v>17</v>
      </c>
      <c r="G4517" s="6">
        <v>169</v>
      </c>
      <c r="H4517" s="7">
        <v>193.64</v>
      </c>
      <c r="I4517" s="8">
        <v>0.01</v>
      </c>
      <c r="J4517" s="7">
        <v>32331.54</v>
      </c>
      <c r="K4517" s="7">
        <v>112.54</v>
      </c>
      <c r="L4517" s="7">
        <v>19019.259999999998</v>
      </c>
      <c r="M4517" s="7">
        <v>271.39999999999998</v>
      </c>
    </row>
    <row r="4518" spans="2:13" x14ac:dyDescent="0.3">
      <c r="B4518" s="5">
        <v>45748</v>
      </c>
      <c r="C4518" s="4" t="s">
        <v>41</v>
      </c>
      <c r="D4518" s="4" t="s">
        <v>42</v>
      </c>
      <c r="E4518" s="4" t="s">
        <v>16</v>
      </c>
      <c r="F4518" s="4" t="s">
        <v>18</v>
      </c>
      <c r="G4518" s="6">
        <v>59</v>
      </c>
      <c r="H4518" s="7">
        <v>193.64</v>
      </c>
      <c r="I4518" s="8">
        <v>0.01</v>
      </c>
      <c r="J4518" s="7">
        <v>11310.39</v>
      </c>
      <c r="K4518" s="7">
        <v>112.54</v>
      </c>
      <c r="L4518" s="7">
        <v>6639.86</v>
      </c>
      <c r="M4518" s="7">
        <v>199.7</v>
      </c>
    </row>
    <row r="4519" spans="2:13" x14ac:dyDescent="0.3">
      <c r="B4519" s="5">
        <v>45748</v>
      </c>
      <c r="C4519" s="4" t="s">
        <v>41</v>
      </c>
      <c r="D4519" s="4" t="s">
        <v>42</v>
      </c>
      <c r="E4519" s="4" t="s">
        <v>16</v>
      </c>
      <c r="F4519" s="4" t="s">
        <v>19</v>
      </c>
      <c r="G4519" s="6">
        <v>56</v>
      </c>
      <c r="H4519" s="7">
        <v>193.64</v>
      </c>
      <c r="I4519" s="8">
        <v>0.01</v>
      </c>
      <c r="J4519" s="7">
        <v>10714.01</v>
      </c>
      <c r="K4519" s="7">
        <v>112.2</v>
      </c>
      <c r="L4519" s="7">
        <v>6283.2</v>
      </c>
      <c r="M4519" s="7">
        <v>221.21</v>
      </c>
    </row>
    <row r="4520" spans="2:13" x14ac:dyDescent="0.3">
      <c r="B4520" s="5">
        <v>45748</v>
      </c>
      <c r="C4520" s="4" t="s">
        <v>41</v>
      </c>
      <c r="D4520" s="4" t="s">
        <v>42</v>
      </c>
      <c r="E4520" s="4" t="s">
        <v>20</v>
      </c>
      <c r="F4520" s="4" t="s">
        <v>17</v>
      </c>
      <c r="G4520" s="6">
        <v>112</v>
      </c>
      <c r="H4520" s="7">
        <v>193.64</v>
      </c>
      <c r="I4520" s="8">
        <v>0.02</v>
      </c>
      <c r="J4520" s="7">
        <v>18779.11</v>
      </c>
      <c r="K4520" s="7">
        <v>112.54</v>
      </c>
      <c r="L4520" s="7">
        <v>12604.48</v>
      </c>
      <c r="M4520" s="7">
        <v>185.89</v>
      </c>
    </row>
    <row r="4521" spans="2:13" x14ac:dyDescent="0.3">
      <c r="B4521" s="5">
        <v>45748</v>
      </c>
      <c r="C4521" s="4" t="s">
        <v>41</v>
      </c>
      <c r="D4521" s="4" t="s">
        <v>42</v>
      </c>
      <c r="E4521" s="4" t="s">
        <v>20</v>
      </c>
      <c r="F4521" s="4" t="s">
        <v>18</v>
      </c>
      <c r="G4521" s="6">
        <v>40</v>
      </c>
      <c r="H4521" s="7">
        <v>193.64</v>
      </c>
      <c r="I4521" s="8">
        <v>0.04</v>
      </c>
      <c r="J4521" s="7">
        <v>6564.41</v>
      </c>
      <c r="K4521" s="7">
        <v>112.31</v>
      </c>
      <c r="L4521" s="7">
        <v>4492.3999999999996</v>
      </c>
      <c r="M4521" s="7">
        <v>138.72</v>
      </c>
    </row>
    <row r="4522" spans="2:13" x14ac:dyDescent="0.3">
      <c r="B4522" s="5">
        <v>45748</v>
      </c>
      <c r="C4522" s="4" t="s">
        <v>41</v>
      </c>
      <c r="D4522" s="4" t="s">
        <v>42</v>
      </c>
      <c r="E4522" s="4" t="s">
        <v>20</v>
      </c>
      <c r="F4522" s="4" t="s">
        <v>19</v>
      </c>
      <c r="G4522" s="6">
        <v>40</v>
      </c>
      <c r="H4522" s="7">
        <v>193.64</v>
      </c>
      <c r="I4522" s="8">
        <v>0.03</v>
      </c>
      <c r="J4522" s="7">
        <v>6652.19</v>
      </c>
      <c r="K4522" s="7">
        <v>112.42</v>
      </c>
      <c r="L4522" s="7">
        <v>4496.8</v>
      </c>
      <c r="M4522" s="7">
        <v>163.58000000000001</v>
      </c>
    </row>
    <row r="4523" spans="2:13" x14ac:dyDescent="0.3">
      <c r="B4523" s="5">
        <v>45748</v>
      </c>
      <c r="C4523" s="4" t="s">
        <v>41</v>
      </c>
      <c r="D4523" s="4" t="s">
        <v>42</v>
      </c>
      <c r="E4523" s="4" t="s">
        <v>21</v>
      </c>
      <c r="F4523" s="4" t="s">
        <v>17</v>
      </c>
      <c r="G4523" s="6">
        <v>65</v>
      </c>
      <c r="H4523" s="7">
        <v>193.64</v>
      </c>
      <c r="I4523" s="8">
        <v>0</v>
      </c>
      <c r="J4523" s="7">
        <v>11945.31</v>
      </c>
      <c r="K4523" s="7">
        <v>112.54</v>
      </c>
      <c r="L4523" s="7">
        <v>7315.1</v>
      </c>
      <c r="M4523" s="7">
        <v>107.78</v>
      </c>
    </row>
    <row r="4524" spans="2:13" x14ac:dyDescent="0.3">
      <c r="B4524" s="5">
        <v>45748</v>
      </c>
      <c r="C4524" s="4" t="s">
        <v>41</v>
      </c>
      <c r="D4524" s="4" t="s">
        <v>42</v>
      </c>
      <c r="E4524" s="4" t="s">
        <v>21</v>
      </c>
      <c r="F4524" s="4" t="s">
        <v>18</v>
      </c>
      <c r="G4524" s="6">
        <v>24</v>
      </c>
      <c r="H4524" s="7">
        <v>193.64</v>
      </c>
      <c r="I4524" s="8">
        <v>0.01</v>
      </c>
      <c r="J4524" s="7">
        <v>4357.7299999999996</v>
      </c>
      <c r="K4524" s="7">
        <v>112.54</v>
      </c>
      <c r="L4524" s="7">
        <v>2700.96</v>
      </c>
      <c r="M4524" s="7">
        <v>83.73</v>
      </c>
    </row>
    <row r="4525" spans="2:13" x14ac:dyDescent="0.3">
      <c r="B4525" s="5">
        <v>45748</v>
      </c>
      <c r="C4525" s="4" t="s">
        <v>41</v>
      </c>
      <c r="D4525" s="4" t="s">
        <v>42</v>
      </c>
      <c r="E4525" s="4" t="s">
        <v>21</v>
      </c>
      <c r="F4525" s="4" t="s">
        <v>19</v>
      </c>
      <c r="G4525" s="6">
        <v>23</v>
      </c>
      <c r="H4525" s="7">
        <v>193.64</v>
      </c>
      <c r="I4525" s="8">
        <v>0.01</v>
      </c>
      <c r="J4525" s="7">
        <v>4201.42</v>
      </c>
      <c r="K4525" s="7">
        <v>112.2</v>
      </c>
      <c r="L4525" s="7">
        <v>2580.6</v>
      </c>
      <c r="M4525" s="7">
        <v>91.49</v>
      </c>
    </row>
    <row r="4526" spans="2:13" x14ac:dyDescent="0.3">
      <c r="B4526" s="5">
        <v>45748</v>
      </c>
      <c r="C4526" s="4" t="s">
        <v>41</v>
      </c>
      <c r="D4526" s="4" t="s">
        <v>42</v>
      </c>
      <c r="E4526" s="4" t="s">
        <v>22</v>
      </c>
      <c r="F4526" s="4" t="s">
        <v>17</v>
      </c>
      <c r="G4526" s="6">
        <v>30</v>
      </c>
      <c r="H4526" s="7">
        <v>193.64</v>
      </c>
      <c r="I4526" s="8">
        <v>0</v>
      </c>
      <c r="J4526" s="7">
        <v>6493.27</v>
      </c>
      <c r="K4526" s="7">
        <v>112.54</v>
      </c>
      <c r="L4526" s="7">
        <v>3376.2</v>
      </c>
      <c r="M4526" s="7">
        <v>309.74</v>
      </c>
    </row>
    <row r="4527" spans="2:13" x14ac:dyDescent="0.3">
      <c r="B4527" s="5">
        <v>45748</v>
      </c>
      <c r="C4527" s="4" t="s">
        <v>41</v>
      </c>
      <c r="D4527" s="4" t="s">
        <v>42</v>
      </c>
      <c r="E4527" s="4" t="s">
        <v>22</v>
      </c>
      <c r="F4527" s="4" t="s">
        <v>18</v>
      </c>
      <c r="G4527" s="6">
        <v>11</v>
      </c>
      <c r="H4527" s="7">
        <v>193.64</v>
      </c>
      <c r="I4527" s="8">
        <v>0.01</v>
      </c>
      <c r="J4527" s="7">
        <v>2366.5100000000002</v>
      </c>
      <c r="K4527" s="7">
        <v>112.2</v>
      </c>
      <c r="L4527" s="7">
        <v>1234.2</v>
      </c>
      <c r="M4527" s="7">
        <v>135.47</v>
      </c>
    </row>
    <row r="4528" spans="2:13" x14ac:dyDescent="0.3">
      <c r="B4528" s="5">
        <v>45748</v>
      </c>
      <c r="C4528" s="4" t="s">
        <v>41</v>
      </c>
      <c r="D4528" s="4" t="s">
        <v>42</v>
      </c>
      <c r="E4528" s="4" t="s">
        <v>22</v>
      </c>
      <c r="F4528" s="4" t="s">
        <v>19</v>
      </c>
      <c r="G4528" s="6">
        <v>10</v>
      </c>
      <c r="H4528" s="7">
        <v>193.64</v>
      </c>
      <c r="I4528" s="8">
        <v>0</v>
      </c>
      <c r="J4528" s="7">
        <v>2157.94</v>
      </c>
      <c r="K4528" s="7">
        <v>112.65</v>
      </c>
      <c r="L4528" s="7">
        <v>1126.5</v>
      </c>
      <c r="M4528" s="7">
        <v>125.65</v>
      </c>
    </row>
    <row r="4529" spans="2:13" x14ac:dyDescent="0.3">
      <c r="B4529" s="5">
        <v>45748</v>
      </c>
      <c r="C4529" s="4" t="s">
        <v>43</v>
      </c>
      <c r="D4529" s="4" t="s">
        <v>42</v>
      </c>
      <c r="E4529" s="4" t="s">
        <v>16</v>
      </c>
      <c r="F4529" s="4" t="s">
        <v>17</v>
      </c>
      <c r="G4529" s="6">
        <v>147</v>
      </c>
      <c r="H4529" s="7">
        <v>160.68</v>
      </c>
      <c r="I4529" s="8">
        <v>0.01</v>
      </c>
      <c r="J4529" s="7">
        <v>23407.57</v>
      </c>
      <c r="K4529" s="7">
        <v>92.58</v>
      </c>
      <c r="L4529" s="7">
        <v>13609.26</v>
      </c>
      <c r="M4529" s="7">
        <v>244.94</v>
      </c>
    </row>
    <row r="4530" spans="2:13" x14ac:dyDescent="0.3">
      <c r="B4530" s="5">
        <v>45748</v>
      </c>
      <c r="C4530" s="4" t="s">
        <v>43</v>
      </c>
      <c r="D4530" s="4" t="s">
        <v>42</v>
      </c>
      <c r="E4530" s="4" t="s">
        <v>16</v>
      </c>
      <c r="F4530" s="4" t="s">
        <v>18</v>
      </c>
      <c r="G4530" s="6">
        <v>50</v>
      </c>
      <c r="H4530" s="7">
        <v>160.68</v>
      </c>
      <c r="I4530" s="8">
        <v>0.01</v>
      </c>
      <c r="J4530" s="7">
        <v>7897.76</v>
      </c>
      <c r="K4530" s="7">
        <v>92.21</v>
      </c>
      <c r="L4530" s="7">
        <v>4610.5</v>
      </c>
      <c r="M4530" s="7">
        <v>171.84</v>
      </c>
    </row>
    <row r="4531" spans="2:13" x14ac:dyDescent="0.3">
      <c r="B4531" s="5">
        <v>45748</v>
      </c>
      <c r="C4531" s="4" t="s">
        <v>43</v>
      </c>
      <c r="D4531" s="4" t="s">
        <v>42</v>
      </c>
      <c r="E4531" s="4" t="s">
        <v>16</v>
      </c>
      <c r="F4531" s="4" t="s">
        <v>19</v>
      </c>
      <c r="G4531" s="6">
        <v>53</v>
      </c>
      <c r="H4531" s="7">
        <v>160.68</v>
      </c>
      <c r="I4531" s="8">
        <v>0.01</v>
      </c>
      <c r="J4531" s="7">
        <v>8396.69</v>
      </c>
      <c r="K4531" s="7">
        <v>92.3</v>
      </c>
      <c r="L4531" s="7">
        <v>4891.8999999999996</v>
      </c>
      <c r="M4531" s="7">
        <v>207.25</v>
      </c>
    </row>
    <row r="4532" spans="2:13" x14ac:dyDescent="0.3">
      <c r="B4532" s="5">
        <v>45748</v>
      </c>
      <c r="C4532" s="4" t="s">
        <v>43</v>
      </c>
      <c r="D4532" s="4" t="s">
        <v>42</v>
      </c>
      <c r="E4532" s="4" t="s">
        <v>20</v>
      </c>
      <c r="F4532" s="4" t="s">
        <v>17</v>
      </c>
      <c r="G4532" s="6">
        <v>99</v>
      </c>
      <c r="H4532" s="7">
        <v>160.68</v>
      </c>
      <c r="I4532" s="8">
        <v>0.03</v>
      </c>
      <c r="J4532" s="7">
        <v>13591.14</v>
      </c>
      <c r="K4532" s="7">
        <v>92.11</v>
      </c>
      <c r="L4532" s="7">
        <v>9118.89</v>
      </c>
      <c r="M4532" s="7">
        <v>160.76</v>
      </c>
    </row>
    <row r="4533" spans="2:13" x14ac:dyDescent="0.3">
      <c r="B4533" s="5">
        <v>45748</v>
      </c>
      <c r="C4533" s="4" t="s">
        <v>43</v>
      </c>
      <c r="D4533" s="4" t="s">
        <v>42</v>
      </c>
      <c r="E4533" s="4" t="s">
        <v>20</v>
      </c>
      <c r="F4533" s="4" t="s">
        <v>18</v>
      </c>
      <c r="G4533" s="6">
        <v>36</v>
      </c>
      <c r="H4533" s="7">
        <v>160.68</v>
      </c>
      <c r="I4533" s="8">
        <v>0.01</v>
      </c>
      <c r="J4533" s="7">
        <v>5029.3999999999996</v>
      </c>
      <c r="K4533" s="7">
        <v>92.21</v>
      </c>
      <c r="L4533" s="7">
        <v>3319.56</v>
      </c>
      <c r="M4533" s="7">
        <v>126.97</v>
      </c>
    </row>
    <row r="4534" spans="2:13" x14ac:dyDescent="0.3">
      <c r="B4534" s="5">
        <v>45748</v>
      </c>
      <c r="C4534" s="4" t="s">
        <v>43</v>
      </c>
      <c r="D4534" s="4" t="s">
        <v>42</v>
      </c>
      <c r="E4534" s="4" t="s">
        <v>20</v>
      </c>
      <c r="F4534" s="4" t="s">
        <v>19</v>
      </c>
      <c r="G4534" s="6">
        <v>37</v>
      </c>
      <c r="H4534" s="7">
        <v>160.68</v>
      </c>
      <c r="I4534" s="8">
        <v>0.03</v>
      </c>
      <c r="J4534" s="7">
        <v>5038.8599999999997</v>
      </c>
      <c r="K4534" s="7">
        <v>92.48</v>
      </c>
      <c r="L4534" s="7">
        <v>3421.76</v>
      </c>
      <c r="M4534" s="7">
        <v>149.38999999999999</v>
      </c>
    </row>
    <row r="4535" spans="2:13" x14ac:dyDescent="0.3">
      <c r="B4535" s="5">
        <v>45748</v>
      </c>
      <c r="C4535" s="4" t="s">
        <v>43</v>
      </c>
      <c r="D4535" s="4" t="s">
        <v>42</v>
      </c>
      <c r="E4535" s="4" t="s">
        <v>21</v>
      </c>
      <c r="F4535" s="4" t="s">
        <v>17</v>
      </c>
      <c r="G4535" s="6">
        <v>60</v>
      </c>
      <c r="H4535" s="7">
        <v>160.68</v>
      </c>
      <c r="I4535" s="8">
        <v>0.01</v>
      </c>
      <c r="J4535" s="7">
        <v>9049.1</v>
      </c>
      <c r="K4535" s="7">
        <v>92.39</v>
      </c>
      <c r="L4535" s="7">
        <v>5543.4</v>
      </c>
      <c r="M4535" s="7">
        <v>98.7</v>
      </c>
    </row>
    <row r="4536" spans="2:13" x14ac:dyDescent="0.3">
      <c r="B4536" s="5">
        <v>45748</v>
      </c>
      <c r="C4536" s="4" t="s">
        <v>43</v>
      </c>
      <c r="D4536" s="4" t="s">
        <v>42</v>
      </c>
      <c r="E4536" s="4" t="s">
        <v>21</v>
      </c>
      <c r="F4536" s="4" t="s">
        <v>18</v>
      </c>
      <c r="G4536" s="6">
        <v>22</v>
      </c>
      <c r="H4536" s="7">
        <v>160.68</v>
      </c>
      <c r="I4536" s="8">
        <v>0.01</v>
      </c>
      <c r="J4536" s="7">
        <v>3317.76</v>
      </c>
      <c r="K4536" s="7">
        <v>92.58</v>
      </c>
      <c r="L4536" s="7">
        <v>2036.76</v>
      </c>
      <c r="M4536" s="7">
        <v>75.989999999999995</v>
      </c>
    </row>
    <row r="4537" spans="2:13" x14ac:dyDescent="0.3">
      <c r="B4537" s="5">
        <v>45748</v>
      </c>
      <c r="C4537" s="4" t="s">
        <v>43</v>
      </c>
      <c r="D4537" s="4" t="s">
        <v>42</v>
      </c>
      <c r="E4537" s="4" t="s">
        <v>21</v>
      </c>
      <c r="F4537" s="4" t="s">
        <v>19</v>
      </c>
      <c r="G4537" s="6">
        <v>21</v>
      </c>
      <c r="H4537" s="7">
        <v>160.68</v>
      </c>
      <c r="I4537" s="8">
        <v>0.01</v>
      </c>
      <c r="J4537" s="7">
        <v>3173.43</v>
      </c>
      <c r="K4537" s="7">
        <v>92.39</v>
      </c>
      <c r="L4537" s="7">
        <v>1940.19</v>
      </c>
      <c r="M4537" s="7">
        <v>85.63</v>
      </c>
    </row>
    <row r="4538" spans="2:13" x14ac:dyDescent="0.3">
      <c r="B4538" s="5">
        <v>45748</v>
      </c>
      <c r="C4538" s="4" t="s">
        <v>43</v>
      </c>
      <c r="D4538" s="4" t="s">
        <v>42</v>
      </c>
      <c r="E4538" s="4" t="s">
        <v>22</v>
      </c>
      <c r="F4538" s="4" t="s">
        <v>17</v>
      </c>
      <c r="G4538" s="6">
        <v>26</v>
      </c>
      <c r="H4538" s="7">
        <v>160.68</v>
      </c>
      <c r="I4538" s="8">
        <v>0</v>
      </c>
      <c r="J4538" s="7">
        <v>4664.95</v>
      </c>
      <c r="K4538" s="7">
        <v>92.58</v>
      </c>
      <c r="L4538" s="7">
        <v>2407.08</v>
      </c>
      <c r="M4538" s="7">
        <v>256.06</v>
      </c>
    </row>
    <row r="4539" spans="2:13" x14ac:dyDescent="0.3">
      <c r="B4539" s="5">
        <v>45748</v>
      </c>
      <c r="C4539" s="4" t="s">
        <v>43</v>
      </c>
      <c r="D4539" s="4" t="s">
        <v>42</v>
      </c>
      <c r="E4539" s="4" t="s">
        <v>22</v>
      </c>
      <c r="F4539" s="4" t="s">
        <v>18</v>
      </c>
      <c r="G4539" s="6">
        <v>9</v>
      </c>
      <c r="H4539" s="7">
        <v>160.68</v>
      </c>
      <c r="I4539" s="8">
        <v>0.01</v>
      </c>
      <c r="J4539" s="7">
        <v>1605.09</v>
      </c>
      <c r="K4539" s="7">
        <v>92.11</v>
      </c>
      <c r="L4539" s="7">
        <v>828.99</v>
      </c>
      <c r="M4539" s="7">
        <v>110.3</v>
      </c>
    </row>
    <row r="4540" spans="2:13" x14ac:dyDescent="0.3">
      <c r="B4540" s="5">
        <v>45748</v>
      </c>
      <c r="C4540" s="4" t="s">
        <v>43</v>
      </c>
      <c r="D4540" s="4" t="s">
        <v>42</v>
      </c>
      <c r="E4540" s="4" t="s">
        <v>22</v>
      </c>
      <c r="F4540" s="4" t="s">
        <v>19</v>
      </c>
      <c r="G4540" s="6">
        <v>10</v>
      </c>
      <c r="H4540" s="7">
        <v>160.68</v>
      </c>
      <c r="I4540" s="8">
        <v>0.01</v>
      </c>
      <c r="J4540" s="7">
        <v>1770.85</v>
      </c>
      <c r="K4540" s="7">
        <v>92.48</v>
      </c>
      <c r="L4540" s="7">
        <v>924.8</v>
      </c>
      <c r="M4540" s="7">
        <v>125.4</v>
      </c>
    </row>
    <row r="4541" spans="2:13" x14ac:dyDescent="0.3">
      <c r="B4541" s="5">
        <v>45748</v>
      </c>
      <c r="C4541" s="4" t="s">
        <v>44</v>
      </c>
      <c r="D4541" s="4" t="s">
        <v>42</v>
      </c>
      <c r="E4541" s="4" t="s">
        <v>16</v>
      </c>
      <c r="F4541" s="4" t="s">
        <v>17</v>
      </c>
      <c r="G4541" s="6">
        <v>75</v>
      </c>
      <c r="H4541" s="7">
        <v>210.12</v>
      </c>
      <c r="I4541" s="8">
        <v>0</v>
      </c>
      <c r="J4541" s="7">
        <v>15758.98</v>
      </c>
      <c r="K4541" s="7">
        <v>124.22</v>
      </c>
      <c r="L4541" s="7">
        <v>9316.5</v>
      </c>
      <c r="M4541" s="7">
        <v>121.91</v>
      </c>
    </row>
    <row r="4542" spans="2:13" x14ac:dyDescent="0.3">
      <c r="B4542" s="5">
        <v>45748</v>
      </c>
      <c r="C4542" s="4" t="s">
        <v>44</v>
      </c>
      <c r="D4542" s="4" t="s">
        <v>42</v>
      </c>
      <c r="E4542" s="4" t="s">
        <v>16</v>
      </c>
      <c r="F4542" s="4" t="s">
        <v>18</v>
      </c>
      <c r="G4542" s="6">
        <v>27</v>
      </c>
      <c r="H4542" s="7">
        <v>210.12</v>
      </c>
      <c r="I4542" s="8">
        <v>0.01</v>
      </c>
      <c r="J4542" s="7">
        <v>5599.56</v>
      </c>
      <c r="K4542" s="7">
        <v>123.85</v>
      </c>
      <c r="L4542" s="7">
        <v>3343.95</v>
      </c>
      <c r="M4542" s="7">
        <v>95.32</v>
      </c>
    </row>
    <row r="4543" spans="2:13" x14ac:dyDescent="0.3">
      <c r="B4543" s="5">
        <v>45748</v>
      </c>
      <c r="C4543" s="4" t="s">
        <v>44</v>
      </c>
      <c r="D4543" s="4" t="s">
        <v>42</v>
      </c>
      <c r="E4543" s="4" t="s">
        <v>16</v>
      </c>
      <c r="F4543" s="4" t="s">
        <v>19</v>
      </c>
      <c r="G4543" s="6">
        <v>27</v>
      </c>
      <c r="H4543" s="7">
        <v>210.12</v>
      </c>
      <c r="I4543" s="8">
        <v>0</v>
      </c>
      <c r="J4543" s="7">
        <v>5678.85</v>
      </c>
      <c r="K4543" s="7">
        <v>124.34</v>
      </c>
      <c r="L4543" s="7">
        <v>3357.18</v>
      </c>
      <c r="M4543" s="7">
        <v>104.83</v>
      </c>
    </row>
    <row r="4544" spans="2:13" x14ac:dyDescent="0.3">
      <c r="B4544" s="5">
        <v>45748</v>
      </c>
      <c r="C4544" s="4" t="s">
        <v>44</v>
      </c>
      <c r="D4544" s="4" t="s">
        <v>42</v>
      </c>
      <c r="E4544" s="4" t="s">
        <v>20</v>
      </c>
      <c r="F4544" s="4" t="s">
        <v>17</v>
      </c>
      <c r="G4544" s="6">
        <v>48</v>
      </c>
      <c r="H4544" s="7">
        <v>210.12</v>
      </c>
      <c r="I4544" s="8">
        <v>0.03</v>
      </c>
      <c r="J4544" s="7">
        <v>8600.84</v>
      </c>
      <c r="K4544" s="7">
        <v>123.97</v>
      </c>
      <c r="L4544" s="7">
        <v>5950.56</v>
      </c>
      <c r="M4544" s="7">
        <v>80.69</v>
      </c>
    </row>
    <row r="4545" spans="2:13" x14ac:dyDescent="0.3">
      <c r="B4545" s="5">
        <v>45748</v>
      </c>
      <c r="C4545" s="4" t="s">
        <v>44</v>
      </c>
      <c r="D4545" s="4" t="s">
        <v>42</v>
      </c>
      <c r="E4545" s="4" t="s">
        <v>20</v>
      </c>
      <c r="F4545" s="4" t="s">
        <v>18</v>
      </c>
      <c r="G4545" s="6">
        <v>19</v>
      </c>
      <c r="H4545" s="7">
        <v>210.12</v>
      </c>
      <c r="I4545" s="8">
        <v>0.01</v>
      </c>
      <c r="J4545" s="7">
        <v>3467.58</v>
      </c>
      <c r="K4545" s="7">
        <v>124.22</v>
      </c>
      <c r="L4545" s="7">
        <v>2360.1799999999998</v>
      </c>
      <c r="M4545" s="7">
        <v>67.28</v>
      </c>
    </row>
    <row r="4546" spans="2:13" x14ac:dyDescent="0.3">
      <c r="B4546" s="5">
        <v>45748</v>
      </c>
      <c r="C4546" s="4" t="s">
        <v>44</v>
      </c>
      <c r="D4546" s="4" t="s">
        <v>42</v>
      </c>
      <c r="E4546" s="4" t="s">
        <v>20</v>
      </c>
      <c r="F4546" s="4" t="s">
        <v>19</v>
      </c>
      <c r="G4546" s="6">
        <v>18</v>
      </c>
      <c r="H4546" s="7">
        <v>210.12</v>
      </c>
      <c r="I4546" s="8">
        <v>0</v>
      </c>
      <c r="J4546" s="7">
        <v>3334.93</v>
      </c>
      <c r="K4546" s="7">
        <v>124.22</v>
      </c>
      <c r="L4546" s="7">
        <v>2235.96</v>
      </c>
      <c r="M4546" s="7">
        <v>70.67</v>
      </c>
    </row>
    <row r="4547" spans="2:13" x14ac:dyDescent="0.3">
      <c r="B4547" s="5">
        <v>45748</v>
      </c>
      <c r="C4547" s="4" t="s">
        <v>44</v>
      </c>
      <c r="D4547" s="4" t="s">
        <v>42</v>
      </c>
      <c r="E4547" s="4" t="s">
        <v>21</v>
      </c>
      <c r="F4547" s="4" t="s">
        <v>17</v>
      </c>
      <c r="G4547" s="6">
        <v>31</v>
      </c>
      <c r="H4547" s="7">
        <v>210.12</v>
      </c>
      <c r="I4547" s="8">
        <v>0.01</v>
      </c>
      <c r="J4547" s="7">
        <v>6113.98</v>
      </c>
      <c r="K4547" s="7">
        <v>123.85</v>
      </c>
      <c r="L4547" s="7">
        <v>3839.35</v>
      </c>
      <c r="M4547" s="7">
        <v>50.74</v>
      </c>
    </row>
    <row r="4548" spans="2:13" x14ac:dyDescent="0.3">
      <c r="B4548" s="5">
        <v>45748</v>
      </c>
      <c r="C4548" s="4" t="s">
        <v>44</v>
      </c>
      <c r="D4548" s="4" t="s">
        <v>42</v>
      </c>
      <c r="E4548" s="4" t="s">
        <v>21</v>
      </c>
      <c r="F4548" s="4" t="s">
        <v>18</v>
      </c>
      <c r="G4548" s="6">
        <v>11</v>
      </c>
      <c r="H4548" s="7">
        <v>210.12</v>
      </c>
      <c r="I4548" s="8">
        <v>0.01</v>
      </c>
      <c r="J4548" s="7">
        <v>2160.65</v>
      </c>
      <c r="K4548" s="7">
        <v>124.09</v>
      </c>
      <c r="L4548" s="7">
        <v>1364.99</v>
      </c>
      <c r="M4548" s="7">
        <v>37.770000000000003</v>
      </c>
    </row>
    <row r="4549" spans="2:13" x14ac:dyDescent="0.3">
      <c r="B4549" s="5">
        <v>45748</v>
      </c>
      <c r="C4549" s="4" t="s">
        <v>44</v>
      </c>
      <c r="D4549" s="4" t="s">
        <v>42</v>
      </c>
      <c r="E4549" s="4" t="s">
        <v>21</v>
      </c>
      <c r="F4549" s="4" t="s">
        <v>19</v>
      </c>
      <c r="G4549" s="6">
        <v>11</v>
      </c>
      <c r="H4549" s="7">
        <v>210.12</v>
      </c>
      <c r="I4549" s="8">
        <v>0</v>
      </c>
      <c r="J4549" s="7">
        <v>2182.6</v>
      </c>
      <c r="K4549" s="7">
        <v>123.97</v>
      </c>
      <c r="L4549" s="7">
        <v>1363.67</v>
      </c>
      <c r="M4549" s="7">
        <v>43.36</v>
      </c>
    </row>
    <row r="4550" spans="2:13" x14ac:dyDescent="0.3">
      <c r="B4550" s="5">
        <v>45748</v>
      </c>
      <c r="C4550" s="4" t="s">
        <v>44</v>
      </c>
      <c r="D4550" s="4" t="s">
        <v>42</v>
      </c>
      <c r="E4550" s="4" t="s">
        <v>22</v>
      </c>
      <c r="F4550" s="4" t="s">
        <v>17</v>
      </c>
      <c r="G4550" s="6">
        <v>13</v>
      </c>
      <c r="H4550" s="7">
        <v>210.12</v>
      </c>
      <c r="I4550" s="8">
        <v>0</v>
      </c>
      <c r="J4550" s="7">
        <v>3071.58</v>
      </c>
      <c r="K4550" s="7">
        <v>124.34</v>
      </c>
      <c r="L4550" s="7">
        <v>1616.42</v>
      </c>
      <c r="M4550" s="7">
        <v>128.03</v>
      </c>
    </row>
    <row r="4551" spans="2:13" x14ac:dyDescent="0.3">
      <c r="B4551" s="5">
        <v>45748</v>
      </c>
      <c r="C4551" s="4" t="s">
        <v>44</v>
      </c>
      <c r="D4551" s="4" t="s">
        <v>42</v>
      </c>
      <c r="E4551" s="4" t="s">
        <v>22</v>
      </c>
      <c r="F4551" s="4" t="s">
        <v>18</v>
      </c>
      <c r="G4551" s="6">
        <v>5</v>
      </c>
      <c r="H4551" s="7">
        <v>210.12</v>
      </c>
      <c r="I4551" s="8">
        <v>0.01</v>
      </c>
      <c r="J4551" s="7">
        <v>1163.73</v>
      </c>
      <c r="K4551" s="7">
        <v>124.34</v>
      </c>
      <c r="L4551" s="7">
        <v>621.70000000000005</v>
      </c>
      <c r="M4551" s="7">
        <v>58.64</v>
      </c>
    </row>
    <row r="4552" spans="2:13" x14ac:dyDescent="0.3">
      <c r="B4552" s="5">
        <v>45748</v>
      </c>
      <c r="C4552" s="4" t="s">
        <v>44</v>
      </c>
      <c r="D4552" s="4" t="s">
        <v>42</v>
      </c>
      <c r="E4552" s="4" t="s">
        <v>22</v>
      </c>
      <c r="F4552" s="4" t="s">
        <v>19</v>
      </c>
      <c r="G4552" s="6">
        <v>5</v>
      </c>
      <c r="H4552" s="7">
        <v>210.12</v>
      </c>
      <c r="I4552" s="8">
        <v>0</v>
      </c>
      <c r="J4552" s="7">
        <v>1176.67</v>
      </c>
      <c r="K4552" s="7">
        <v>124.09</v>
      </c>
      <c r="L4552" s="7">
        <v>620.45000000000005</v>
      </c>
      <c r="M4552" s="7">
        <v>62.33</v>
      </c>
    </row>
    <row r="4553" spans="2:13" x14ac:dyDescent="0.3">
      <c r="B4553" s="5">
        <v>45748</v>
      </c>
      <c r="C4553" s="4" t="s">
        <v>45</v>
      </c>
      <c r="D4553" s="4" t="s">
        <v>42</v>
      </c>
      <c r="E4553" s="4" t="s">
        <v>16</v>
      </c>
      <c r="F4553" s="4" t="s">
        <v>17</v>
      </c>
      <c r="G4553" s="6">
        <v>130</v>
      </c>
      <c r="H4553" s="7">
        <v>98.88</v>
      </c>
      <c r="I4553" s="8">
        <v>0</v>
      </c>
      <c r="J4553" s="7">
        <v>12828.69</v>
      </c>
      <c r="K4553" s="7">
        <v>56.31</v>
      </c>
      <c r="L4553" s="7">
        <v>7320.3</v>
      </c>
      <c r="M4553" s="7">
        <v>214.28</v>
      </c>
    </row>
    <row r="4554" spans="2:13" x14ac:dyDescent="0.3">
      <c r="B4554" s="5">
        <v>45748</v>
      </c>
      <c r="C4554" s="4" t="s">
        <v>45</v>
      </c>
      <c r="D4554" s="4" t="s">
        <v>42</v>
      </c>
      <c r="E4554" s="4" t="s">
        <v>16</v>
      </c>
      <c r="F4554" s="4" t="s">
        <v>18</v>
      </c>
      <c r="G4554" s="6">
        <v>48</v>
      </c>
      <c r="H4554" s="7">
        <v>98.88</v>
      </c>
      <c r="I4554" s="8">
        <v>0</v>
      </c>
      <c r="J4554" s="7">
        <v>4746.24</v>
      </c>
      <c r="K4554" s="7">
        <v>56.19</v>
      </c>
      <c r="L4554" s="7">
        <v>2697.12</v>
      </c>
      <c r="M4554" s="7">
        <v>163.80000000000001</v>
      </c>
    </row>
    <row r="4555" spans="2:13" x14ac:dyDescent="0.3">
      <c r="B4555" s="5">
        <v>45748</v>
      </c>
      <c r="C4555" s="4" t="s">
        <v>45</v>
      </c>
      <c r="D4555" s="4" t="s">
        <v>42</v>
      </c>
      <c r="E4555" s="4" t="s">
        <v>16</v>
      </c>
      <c r="F4555" s="4" t="s">
        <v>19</v>
      </c>
      <c r="G4555" s="6">
        <v>45</v>
      </c>
      <c r="H4555" s="7">
        <v>98.88</v>
      </c>
      <c r="I4555" s="8">
        <v>0.01</v>
      </c>
      <c r="J4555" s="7">
        <v>4418.5</v>
      </c>
      <c r="K4555" s="7">
        <v>56.42</v>
      </c>
      <c r="L4555" s="7">
        <v>2538.9</v>
      </c>
      <c r="M4555" s="7">
        <v>181.16</v>
      </c>
    </row>
    <row r="4556" spans="2:13" x14ac:dyDescent="0.3">
      <c r="B4556" s="5">
        <v>45748</v>
      </c>
      <c r="C4556" s="4" t="s">
        <v>45</v>
      </c>
      <c r="D4556" s="4" t="s">
        <v>42</v>
      </c>
      <c r="E4556" s="4" t="s">
        <v>20</v>
      </c>
      <c r="F4556" s="4" t="s">
        <v>17</v>
      </c>
      <c r="G4556" s="6">
        <v>85</v>
      </c>
      <c r="H4556" s="7">
        <v>98.88</v>
      </c>
      <c r="I4556" s="8">
        <v>0.01</v>
      </c>
      <c r="J4556" s="7">
        <v>7344.49</v>
      </c>
      <c r="K4556" s="7">
        <v>56.19</v>
      </c>
      <c r="L4556" s="7">
        <v>4776.1499999999996</v>
      </c>
      <c r="M4556" s="7">
        <v>134.84</v>
      </c>
    </row>
    <row r="4557" spans="2:13" x14ac:dyDescent="0.3">
      <c r="B4557" s="5">
        <v>45748</v>
      </c>
      <c r="C4557" s="4" t="s">
        <v>45</v>
      </c>
      <c r="D4557" s="4" t="s">
        <v>42</v>
      </c>
      <c r="E4557" s="4" t="s">
        <v>20</v>
      </c>
      <c r="F4557" s="4" t="s">
        <v>18</v>
      </c>
      <c r="G4557" s="6">
        <v>31</v>
      </c>
      <c r="H4557" s="7">
        <v>98.88</v>
      </c>
      <c r="I4557" s="8">
        <v>0.04</v>
      </c>
      <c r="J4557" s="7">
        <v>2600.13</v>
      </c>
      <c r="K4557" s="7">
        <v>56.53</v>
      </c>
      <c r="L4557" s="7">
        <v>1752.43</v>
      </c>
      <c r="M4557" s="7">
        <v>106</v>
      </c>
    </row>
    <row r="4558" spans="2:13" x14ac:dyDescent="0.3">
      <c r="B4558" s="5">
        <v>45748</v>
      </c>
      <c r="C4558" s="4" t="s">
        <v>45</v>
      </c>
      <c r="D4558" s="4" t="s">
        <v>42</v>
      </c>
      <c r="E4558" s="4" t="s">
        <v>20</v>
      </c>
      <c r="F4558" s="4" t="s">
        <v>19</v>
      </c>
      <c r="G4558" s="6">
        <v>32</v>
      </c>
      <c r="H4558" s="7">
        <v>98.88</v>
      </c>
      <c r="I4558" s="8">
        <v>0.01</v>
      </c>
      <c r="J4558" s="7">
        <v>2740.04</v>
      </c>
      <c r="K4558" s="7">
        <v>56.53</v>
      </c>
      <c r="L4558" s="7">
        <v>1808.96</v>
      </c>
      <c r="M4558" s="7">
        <v>125.39</v>
      </c>
    </row>
    <row r="4559" spans="2:13" x14ac:dyDescent="0.3">
      <c r="B4559" s="5">
        <v>45748</v>
      </c>
      <c r="C4559" s="4" t="s">
        <v>45</v>
      </c>
      <c r="D4559" s="4" t="s">
        <v>42</v>
      </c>
      <c r="E4559" s="4" t="s">
        <v>21</v>
      </c>
      <c r="F4559" s="4" t="s">
        <v>17</v>
      </c>
      <c r="G4559" s="6">
        <v>52</v>
      </c>
      <c r="H4559" s="7">
        <v>98.88</v>
      </c>
      <c r="I4559" s="8">
        <v>0.01</v>
      </c>
      <c r="J4559" s="7">
        <v>4796.97</v>
      </c>
      <c r="K4559" s="7">
        <v>56.42</v>
      </c>
      <c r="L4559" s="7">
        <v>2933.84</v>
      </c>
      <c r="M4559" s="7">
        <v>85.97</v>
      </c>
    </row>
    <row r="4560" spans="2:13" x14ac:dyDescent="0.3">
      <c r="B4560" s="5">
        <v>45748</v>
      </c>
      <c r="C4560" s="4" t="s">
        <v>45</v>
      </c>
      <c r="D4560" s="4" t="s">
        <v>42</v>
      </c>
      <c r="E4560" s="4" t="s">
        <v>21</v>
      </c>
      <c r="F4560" s="4" t="s">
        <v>18</v>
      </c>
      <c r="G4560" s="6">
        <v>19</v>
      </c>
      <c r="H4560" s="7">
        <v>98.88</v>
      </c>
      <c r="I4560" s="8">
        <v>0</v>
      </c>
      <c r="J4560" s="7">
        <v>1786.56</v>
      </c>
      <c r="K4560" s="7">
        <v>56.19</v>
      </c>
      <c r="L4560" s="7">
        <v>1067.6099999999999</v>
      </c>
      <c r="M4560" s="7">
        <v>66.42</v>
      </c>
    </row>
    <row r="4561" spans="2:13" x14ac:dyDescent="0.3">
      <c r="B4561" s="5">
        <v>45748</v>
      </c>
      <c r="C4561" s="4" t="s">
        <v>45</v>
      </c>
      <c r="D4561" s="4" t="s">
        <v>42</v>
      </c>
      <c r="E4561" s="4" t="s">
        <v>21</v>
      </c>
      <c r="F4561" s="4" t="s">
        <v>19</v>
      </c>
      <c r="G4561" s="6">
        <v>20</v>
      </c>
      <c r="H4561" s="7">
        <v>98.88</v>
      </c>
      <c r="I4561" s="8">
        <v>0.01</v>
      </c>
      <c r="J4561" s="7">
        <v>1861.84</v>
      </c>
      <c r="K4561" s="7">
        <v>56.47</v>
      </c>
      <c r="L4561" s="7">
        <v>1129.4000000000001</v>
      </c>
      <c r="M4561" s="7">
        <v>80.36</v>
      </c>
    </row>
    <row r="4562" spans="2:13" x14ac:dyDescent="0.3">
      <c r="B4562" s="5">
        <v>45748</v>
      </c>
      <c r="C4562" s="4" t="s">
        <v>45</v>
      </c>
      <c r="D4562" s="4" t="s">
        <v>42</v>
      </c>
      <c r="E4562" s="4" t="s">
        <v>22</v>
      </c>
      <c r="F4562" s="4" t="s">
        <v>17</v>
      </c>
      <c r="G4562" s="6">
        <v>22</v>
      </c>
      <c r="H4562" s="7">
        <v>98.88</v>
      </c>
      <c r="I4562" s="8">
        <v>0.01</v>
      </c>
      <c r="J4562" s="7">
        <v>2416.91</v>
      </c>
      <c r="K4562" s="7">
        <v>56.47</v>
      </c>
      <c r="L4562" s="7">
        <v>1242.3399999999999</v>
      </c>
      <c r="M4562" s="7">
        <v>229.59</v>
      </c>
    </row>
    <row r="4563" spans="2:13" x14ac:dyDescent="0.3">
      <c r="B4563" s="5">
        <v>45748</v>
      </c>
      <c r="C4563" s="4" t="s">
        <v>45</v>
      </c>
      <c r="D4563" s="4" t="s">
        <v>42</v>
      </c>
      <c r="E4563" s="4" t="s">
        <v>22</v>
      </c>
      <c r="F4563" s="4" t="s">
        <v>18</v>
      </c>
      <c r="G4563" s="6">
        <v>8</v>
      </c>
      <c r="H4563" s="7">
        <v>98.88</v>
      </c>
      <c r="I4563" s="8">
        <v>0</v>
      </c>
      <c r="J4563" s="7">
        <v>885.08</v>
      </c>
      <c r="K4563" s="7">
        <v>56.36</v>
      </c>
      <c r="L4563" s="7">
        <v>450.88</v>
      </c>
      <c r="M4563" s="7">
        <v>94.4</v>
      </c>
    </row>
    <row r="4564" spans="2:13" x14ac:dyDescent="0.3">
      <c r="B4564" s="5">
        <v>45748</v>
      </c>
      <c r="C4564" s="4" t="s">
        <v>45</v>
      </c>
      <c r="D4564" s="4" t="s">
        <v>42</v>
      </c>
      <c r="E4564" s="4" t="s">
        <v>22</v>
      </c>
      <c r="F4564" s="4" t="s">
        <v>19</v>
      </c>
      <c r="G4564" s="6">
        <v>9</v>
      </c>
      <c r="H4564" s="7">
        <v>98.88</v>
      </c>
      <c r="I4564" s="8">
        <v>0.01</v>
      </c>
      <c r="J4564" s="7">
        <v>988.73</v>
      </c>
      <c r="K4564" s="7">
        <v>56.42</v>
      </c>
      <c r="L4564" s="7">
        <v>507.78</v>
      </c>
      <c r="M4564" s="7">
        <v>111.07</v>
      </c>
    </row>
    <row r="4565" spans="2:13" x14ac:dyDescent="0.3">
      <c r="B4565" s="5">
        <v>45748</v>
      </c>
      <c r="C4565" s="4" t="s">
        <v>46</v>
      </c>
      <c r="D4565" s="4" t="s">
        <v>47</v>
      </c>
      <c r="E4565" s="4" t="s">
        <v>16</v>
      </c>
      <c r="F4565" s="4" t="s">
        <v>17</v>
      </c>
      <c r="G4565" s="6">
        <v>215</v>
      </c>
      <c r="H4565" s="7">
        <v>146.26</v>
      </c>
      <c r="I4565" s="8">
        <v>0.01</v>
      </c>
      <c r="J4565" s="7">
        <v>31382.25</v>
      </c>
      <c r="K4565" s="7">
        <v>90.95</v>
      </c>
      <c r="L4565" s="7">
        <v>19554.25</v>
      </c>
      <c r="M4565" s="7">
        <v>355.79</v>
      </c>
    </row>
    <row r="4566" spans="2:13" x14ac:dyDescent="0.3">
      <c r="B4566" s="5">
        <v>45748</v>
      </c>
      <c r="C4566" s="4" t="s">
        <v>46</v>
      </c>
      <c r="D4566" s="4" t="s">
        <v>47</v>
      </c>
      <c r="E4566" s="4" t="s">
        <v>16</v>
      </c>
      <c r="F4566" s="4" t="s">
        <v>18</v>
      </c>
      <c r="G4566" s="6">
        <v>74</v>
      </c>
      <c r="H4566" s="7">
        <v>146.26</v>
      </c>
      <c r="I4566" s="8">
        <v>0.01</v>
      </c>
      <c r="J4566" s="7">
        <v>10715.27</v>
      </c>
      <c r="K4566" s="7">
        <v>90.59</v>
      </c>
      <c r="L4566" s="7">
        <v>6703.66</v>
      </c>
      <c r="M4566" s="7">
        <v>263.3</v>
      </c>
    </row>
    <row r="4567" spans="2:13" x14ac:dyDescent="0.3">
      <c r="B4567" s="5">
        <v>45748</v>
      </c>
      <c r="C4567" s="4" t="s">
        <v>46</v>
      </c>
      <c r="D4567" s="4" t="s">
        <v>47</v>
      </c>
      <c r="E4567" s="4" t="s">
        <v>16</v>
      </c>
      <c r="F4567" s="4" t="s">
        <v>19</v>
      </c>
      <c r="G4567" s="6">
        <v>74</v>
      </c>
      <c r="H4567" s="7">
        <v>146.26</v>
      </c>
      <c r="I4567" s="8">
        <v>0.01</v>
      </c>
      <c r="J4567" s="7">
        <v>10693.48</v>
      </c>
      <c r="K4567" s="7">
        <v>90.68</v>
      </c>
      <c r="L4567" s="7">
        <v>6710.32</v>
      </c>
      <c r="M4567" s="7">
        <v>293.49</v>
      </c>
    </row>
    <row r="4568" spans="2:13" x14ac:dyDescent="0.3">
      <c r="B4568" s="5">
        <v>45748</v>
      </c>
      <c r="C4568" s="4" t="s">
        <v>46</v>
      </c>
      <c r="D4568" s="4" t="s">
        <v>47</v>
      </c>
      <c r="E4568" s="4" t="s">
        <v>20</v>
      </c>
      <c r="F4568" s="4" t="s">
        <v>17</v>
      </c>
      <c r="G4568" s="6">
        <v>146</v>
      </c>
      <c r="H4568" s="7">
        <v>146.26</v>
      </c>
      <c r="I4568" s="8">
        <v>0.03</v>
      </c>
      <c r="J4568" s="7">
        <v>18189.54</v>
      </c>
      <c r="K4568" s="7">
        <v>90.86</v>
      </c>
      <c r="L4568" s="7">
        <v>13265.56</v>
      </c>
      <c r="M4568" s="7">
        <v>234.22</v>
      </c>
    </row>
    <row r="4569" spans="2:13" x14ac:dyDescent="0.3">
      <c r="B4569" s="5">
        <v>45748</v>
      </c>
      <c r="C4569" s="4" t="s">
        <v>46</v>
      </c>
      <c r="D4569" s="4" t="s">
        <v>47</v>
      </c>
      <c r="E4569" s="4" t="s">
        <v>20</v>
      </c>
      <c r="F4569" s="4" t="s">
        <v>18</v>
      </c>
      <c r="G4569" s="6">
        <v>52</v>
      </c>
      <c r="H4569" s="7">
        <v>146.26</v>
      </c>
      <c r="I4569" s="8">
        <v>0.03</v>
      </c>
      <c r="J4569" s="7">
        <v>6505.46</v>
      </c>
      <c r="K4569" s="7">
        <v>90.5</v>
      </c>
      <c r="L4569" s="7">
        <v>4706</v>
      </c>
      <c r="M4569" s="7">
        <v>175.29</v>
      </c>
    </row>
    <row r="4570" spans="2:13" x14ac:dyDescent="0.3">
      <c r="B4570" s="5">
        <v>45748</v>
      </c>
      <c r="C4570" s="4" t="s">
        <v>46</v>
      </c>
      <c r="D4570" s="4" t="s">
        <v>47</v>
      </c>
      <c r="E4570" s="4" t="s">
        <v>20</v>
      </c>
      <c r="F4570" s="4" t="s">
        <v>19</v>
      </c>
      <c r="G4570" s="6">
        <v>54</v>
      </c>
      <c r="H4570" s="7">
        <v>146.26</v>
      </c>
      <c r="I4570" s="8">
        <v>0.04</v>
      </c>
      <c r="J4570" s="7">
        <v>6705.93</v>
      </c>
      <c r="K4570" s="7">
        <v>90.86</v>
      </c>
      <c r="L4570" s="7">
        <v>4906.4399999999996</v>
      </c>
      <c r="M4570" s="7">
        <v>210.09</v>
      </c>
    </row>
    <row r="4571" spans="2:13" x14ac:dyDescent="0.3">
      <c r="B4571" s="5">
        <v>45748</v>
      </c>
      <c r="C4571" s="4" t="s">
        <v>46</v>
      </c>
      <c r="D4571" s="4" t="s">
        <v>47</v>
      </c>
      <c r="E4571" s="4" t="s">
        <v>21</v>
      </c>
      <c r="F4571" s="4" t="s">
        <v>17</v>
      </c>
      <c r="G4571" s="6">
        <v>85</v>
      </c>
      <c r="H4571" s="7">
        <v>146.26</v>
      </c>
      <c r="I4571" s="8">
        <v>0</v>
      </c>
      <c r="J4571" s="7">
        <v>11834.12</v>
      </c>
      <c r="K4571" s="7">
        <v>90.5</v>
      </c>
      <c r="L4571" s="7">
        <v>7692.5</v>
      </c>
      <c r="M4571" s="7">
        <v>135.25</v>
      </c>
    </row>
    <row r="4572" spans="2:13" x14ac:dyDescent="0.3">
      <c r="B4572" s="5">
        <v>45748</v>
      </c>
      <c r="C4572" s="4" t="s">
        <v>46</v>
      </c>
      <c r="D4572" s="4" t="s">
        <v>47</v>
      </c>
      <c r="E4572" s="4" t="s">
        <v>21</v>
      </c>
      <c r="F4572" s="4" t="s">
        <v>18</v>
      </c>
      <c r="G4572" s="6">
        <v>31</v>
      </c>
      <c r="H4572" s="7">
        <v>146.26</v>
      </c>
      <c r="I4572" s="8">
        <v>0.01</v>
      </c>
      <c r="J4572" s="7">
        <v>4246.99</v>
      </c>
      <c r="K4572" s="7">
        <v>90.68</v>
      </c>
      <c r="L4572" s="7">
        <v>2811.08</v>
      </c>
      <c r="M4572" s="7">
        <v>107.94</v>
      </c>
    </row>
    <row r="4573" spans="2:13" x14ac:dyDescent="0.3">
      <c r="B4573" s="5">
        <v>45748</v>
      </c>
      <c r="C4573" s="4" t="s">
        <v>46</v>
      </c>
      <c r="D4573" s="4" t="s">
        <v>47</v>
      </c>
      <c r="E4573" s="4" t="s">
        <v>21</v>
      </c>
      <c r="F4573" s="4" t="s">
        <v>19</v>
      </c>
      <c r="G4573" s="6">
        <v>31</v>
      </c>
      <c r="H4573" s="7">
        <v>146.26</v>
      </c>
      <c r="I4573" s="8">
        <v>0.01</v>
      </c>
      <c r="J4573" s="7">
        <v>4259.72</v>
      </c>
      <c r="K4573" s="7">
        <v>90.5</v>
      </c>
      <c r="L4573" s="7">
        <v>2805.5</v>
      </c>
      <c r="M4573" s="7">
        <v>120.36</v>
      </c>
    </row>
    <row r="4574" spans="2:13" x14ac:dyDescent="0.3">
      <c r="B4574" s="5">
        <v>45748</v>
      </c>
      <c r="C4574" s="4" t="s">
        <v>46</v>
      </c>
      <c r="D4574" s="4" t="s">
        <v>47</v>
      </c>
      <c r="E4574" s="4" t="s">
        <v>22</v>
      </c>
      <c r="F4574" s="4" t="s">
        <v>17</v>
      </c>
      <c r="G4574" s="6">
        <v>39</v>
      </c>
      <c r="H4574" s="7">
        <v>146.26</v>
      </c>
      <c r="I4574" s="8">
        <v>0.01</v>
      </c>
      <c r="J4574" s="7">
        <v>6330.91</v>
      </c>
      <c r="K4574" s="7">
        <v>90.68</v>
      </c>
      <c r="L4574" s="7">
        <v>3536.52</v>
      </c>
      <c r="M4574" s="7">
        <v>406.61</v>
      </c>
    </row>
    <row r="4575" spans="2:13" x14ac:dyDescent="0.3">
      <c r="B4575" s="5">
        <v>45748</v>
      </c>
      <c r="C4575" s="4" t="s">
        <v>46</v>
      </c>
      <c r="D4575" s="4" t="s">
        <v>47</v>
      </c>
      <c r="E4575" s="4" t="s">
        <v>22</v>
      </c>
      <c r="F4575" s="4" t="s">
        <v>18</v>
      </c>
      <c r="G4575" s="6">
        <v>13</v>
      </c>
      <c r="H4575" s="7">
        <v>146.26</v>
      </c>
      <c r="I4575" s="8">
        <v>0.01</v>
      </c>
      <c r="J4575" s="7">
        <v>2104.06</v>
      </c>
      <c r="K4575" s="7">
        <v>90.59</v>
      </c>
      <c r="L4575" s="7">
        <v>1177.67</v>
      </c>
      <c r="M4575" s="7">
        <v>159.63</v>
      </c>
    </row>
    <row r="4576" spans="2:13" x14ac:dyDescent="0.3">
      <c r="B4576" s="5">
        <v>45748</v>
      </c>
      <c r="C4576" s="4" t="s">
        <v>46</v>
      </c>
      <c r="D4576" s="4" t="s">
        <v>47</v>
      </c>
      <c r="E4576" s="4" t="s">
        <v>22</v>
      </c>
      <c r="F4576" s="4" t="s">
        <v>19</v>
      </c>
      <c r="G4576" s="6">
        <v>14</v>
      </c>
      <c r="H4576" s="7">
        <v>146.26</v>
      </c>
      <c r="I4576" s="8">
        <v>0</v>
      </c>
      <c r="J4576" s="7">
        <v>2297.9299999999998</v>
      </c>
      <c r="K4576" s="7">
        <v>90.41</v>
      </c>
      <c r="L4576" s="7">
        <v>1265.74</v>
      </c>
      <c r="M4576" s="7">
        <v>173.99</v>
      </c>
    </row>
    <row r="4577" spans="2:13" x14ac:dyDescent="0.3">
      <c r="B4577" s="5">
        <v>45748</v>
      </c>
      <c r="C4577" s="4" t="s">
        <v>48</v>
      </c>
      <c r="D4577" s="4" t="s">
        <v>47</v>
      </c>
      <c r="E4577" s="4" t="s">
        <v>16</v>
      </c>
      <c r="F4577" s="4" t="s">
        <v>17</v>
      </c>
      <c r="G4577" s="6">
        <v>184</v>
      </c>
      <c r="H4577" s="7">
        <v>121.54</v>
      </c>
      <c r="I4577" s="8">
        <v>0.01</v>
      </c>
      <c r="J4577" s="7">
        <v>22295.64</v>
      </c>
      <c r="K4577" s="7">
        <v>74.819999999999993</v>
      </c>
      <c r="L4577" s="7">
        <v>13766.88</v>
      </c>
      <c r="M4577" s="7">
        <v>296.08</v>
      </c>
    </row>
    <row r="4578" spans="2:13" x14ac:dyDescent="0.3">
      <c r="B4578" s="5">
        <v>45748</v>
      </c>
      <c r="C4578" s="4" t="s">
        <v>48</v>
      </c>
      <c r="D4578" s="4" t="s">
        <v>47</v>
      </c>
      <c r="E4578" s="4" t="s">
        <v>16</v>
      </c>
      <c r="F4578" s="4" t="s">
        <v>18</v>
      </c>
      <c r="G4578" s="6">
        <v>63</v>
      </c>
      <c r="H4578" s="7">
        <v>121.54</v>
      </c>
      <c r="I4578" s="8">
        <v>0</v>
      </c>
      <c r="J4578" s="7">
        <v>7664.66</v>
      </c>
      <c r="K4578" s="7">
        <v>74.599999999999994</v>
      </c>
      <c r="L4578" s="7">
        <v>4699.8</v>
      </c>
      <c r="M4578" s="7">
        <v>221.98</v>
      </c>
    </row>
    <row r="4579" spans="2:13" x14ac:dyDescent="0.3">
      <c r="B4579" s="5">
        <v>45748</v>
      </c>
      <c r="C4579" s="4" t="s">
        <v>48</v>
      </c>
      <c r="D4579" s="4" t="s">
        <v>47</v>
      </c>
      <c r="E4579" s="4" t="s">
        <v>16</v>
      </c>
      <c r="F4579" s="4" t="s">
        <v>19</v>
      </c>
      <c r="G4579" s="6">
        <v>64</v>
      </c>
      <c r="H4579" s="7">
        <v>121.54</v>
      </c>
      <c r="I4579" s="8">
        <v>0.01</v>
      </c>
      <c r="J4579" s="7">
        <v>7661.88</v>
      </c>
      <c r="K4579" s="7">
        <v>74.75</v>
      </c>
      <c r="L4579" s="7">
        <v>4784</v>
      </c>
      <c r="M4579" s="7">
        <v>252.05</v>
      </c>
    </row>
    <row r="4580" spans="2:13" x14ac:dyDescent="0.3">
      <c r="B4580" s="5">
        <v>45748</v>
      </c>
      <c r="C4580" s="4" t="s">
        <v>48</v>
      </c>
      <c r="D4580" s="4" t="s">
        <v>47</v>
      </c>
      <c r="E4580" s="4" t="s">
        <v>20</v>
      </c>
      <c r="F4580" s="4" t="s">
        <v>17</v>
      </c>
      <c r="G4580" s="6">
        <v>125</v>
      </c>
      <c r="H4580" s="7">
        <v>121.54</v>
      </c>
      <c r="I4580" s="8">
        <v>0.04</v>
      </c>
      <c r="J4580" s="7">
        <v>12873.69</v>
      </c>
      <c r="K4580" s="7">
        <v>74.75</v>
      </c>
      <c r="L4580" s="7">
        <v>9343.75</v>
      </c>
      <c r="M4580" s="7">
        <v>206.86</v>
      </c>
    </row>
    <row r="4581" spans="2:13" x14ac:dyDescent="0.3">
      <c r="B4581" s="5">
        <v>45748</v>
      </c>
      <c r="C4581" s="4" t="s">
        <v>48</v>
      </c>
      <c r="D4581" s="4" t="s">
        <v>47</v>
      </c>
      <c r="E4581" s="4" t="s">
        <v>20</v>
      </c>
      <c r="F4581" s="4" t="s">
        <v>18</v>
      </c>
      <c r="G4581" s="6">
        <v>45</v>
      </c>
      <c r="H4581" s="7">
        <v>121.54</v>
      </c>
      <c r="I4581" s="8">
        <v>0.02</v>
      </c>
      <c r="J4581" s="7">
        <v>4726.43</v>
      </c>
      <c r="K4581" s="7">
        <v>74.75</v>
      </c>
      <c r="L4581" s="7">
        <v>3363.75</v>
      </c>
      <c r="M4581" s="7">
        <v>155.59</v>
      </c>
    </row>
    <row r="4582" spans="2:13" x14ac:dyDescent="0.3">
      <c r="B4582" s="5">
        <v>45748</v>
      </c>
      <c r="C4582" s="4" t="s">
        <v>48</v>
      </c>
      <c r="D4582" s="4" t="s">
        <v>47</v>
      </c>
      <c r="E4582" s="4" t="s">
        <v>20</v>
      </c>
      <c r="F4582" s="4" t="s">
        <v>19</v>
      </c>
      <c r="G4582" s="6">
        <v>43</v>
      </c>
      <c r="H4582" s="7">
        <v>121.54</v>
      </c>
      <c r="I4582" s="8">
        <v>0.01</v>
      </c>
      <c r="J4582" s="7">
        <v>4548.57</v>
      </c>
      <c r="K4582" s="7">
        <v>74.819999999999993</v>
      </c>
      <c r="L4582" s="7">
        <v>3217.26</v>
      </c>
      <c r="M4582" s="7">
        <v>172.25</v>
      </c>
    </row>
    <row r="4583" spans="2:13" x14ac:dyDescent="0.3">
      <c r="B4583" s="5">
        <v>45748</v>
      </c>
      <c r="C4583" s="4" t="s">
        <v>48</v>
      </c>
      <c r="D4583" s="4" t="s">
        <v>47</v>
      </c>
      <c r="E4583" s="4" t="s">
        <v>21</v>
      </c>
      <c r="F4583" s="4" t="s">
        <v>17</v>
      </c>
      <c r="G4583" s="6">
        <v>71</v>
      </c>
      <c r="H4583" s="7">
        <v>121.54</v>
      </c>
      <c r="I4583" s="8">
        <v>0</v>
      </c>
      <c r="J4583" s="7">
        <v>8222.43</v>
      </c>
      <c r="K4583" s="7">
        <v>74.52</v>
      </c>
      <c r="L4583" s="7">
        <v>5290.92</v>
      </c>
      <c r="M4583" s="7">
        <v>119.23</v>
      </c>
    </row>
    <row r="4584" spans="2:13" x14ac:dyDescent="0.3">
      <c r="B4584" s="5">
        <v>45748</v>
      </c>
      <c r="C4584" s="4" t="s">
        <v>48</v>
      </c>
      <c r="D4584" s="4" t="s">
        <v>47</v>
      </c>
      <c r="E4584" s="4" t="s">
        <v>21</v>
      </c>
      <c r="F4584" s="4" t="s">
        <v>18</v>
      </c>
      <c r="G4584" s="6">
        <v>26</v>
      </c>
      <c r="H4584" s="7">
        <v>121.54</v>
      </c>
      <c r="I4584" s="8">
        <v>0.01</v>
      </c>
      <c r="J4584" s="7">
        <v>2972.08</v>
      </c>
      <c r="K4584" s="7">
        <v>74.52</v>
      </c>
      <c r="L4584" s="7">
        <v>1937.52</v>
      </c>
      <c r="M4584" s="7">
        <v>91.61</v>
      </c>
    </row>
    <row r="4585" spans="2:13" x14ac:dyDescent="0.3">
      <c r="B4585" s="5">
        <v>45748</v>
      </c>
      <c r="C4585" s="4" t="s">
        <v>48</v>
      </c>
      <c r="D4585" s="4" t="s">
        <v>47</v>
      </c>
      <c r="E4585" s="4" t="s">
        <v>21</v>
      </c>
      <c r="F4585" s="4" t="s">
        <v>19</v>
      </c>
      <c r="G4585" s="6">
        <v>26</v>
      </c>
      <c r="H4585" s="7">
        <v>121.54</v>
      </c>
      <c r="I4585" s="8">
        <v>0.01</v>
      </c>
      <c r="J4585" s="7">
        <v>2981.05</v>
      </c>
      <c r="K4585" s="7">
        <v>74.97</v>
      </c>
      <c r="L4585" s="7">
        <v>1949.22</v>
      </c>
      <c r="M4585" s="7">
        <v>104.57</v>
      </c>
    </row>
    <row r="4586" spans="2:13" x14ac:dyDescent="0.3">
      <c r="B4586" s="5">
        <v>45748</v>
      </c>
      <c r="C4586" s="4" t="s">
        <v>48</v>
      </c>
      <c r="D4586" s="4" t="s">
        <v>47</v>
      </c>
      <c r="E4586" s="4" t="s">
        <v>22</v>
      </c>
      <c r="F4586" s="4" t="s">
        <v>17</v>
      </c>
      <c r="G4586" s="6">
        <v>31</v>
      </c>
      <c r="H4586" s="7">
        <v>121.54</v>
      </c>
      <c r="I4586" s="8">
        <v>0</v>
      </c>
      <c r="J4586" s="7">
        <v>4224.04</v>
      </c>
      <c r="K4586" s="7">
        <v>74.819999999999993</v>
      </c>
      <c r="L4586" s="7">
        <v>2319.42</v>
      </c>
      <c r="M4586" s="7">
        <v>315.66000000000003</v>
      </c>
    </row>
    <row r="4587" spans="2:13" x14ac:dyDescent="0.3">
      <c r="B4587" s="5">
        <v>45748</v>
      </c>
      <c r="C4587" s="4" t="s">
        <v>48</v>
      </c>
      <c r="D4587" s="4" t="s">
        <v>47</v>
      </c>
      <c r="E4587" s="4" t="s">
        <v>22</v>
      </c>
      <c r="F4587" s="4" t="s">
        <v>18</v>
      </c>
      <c r="G4587" s="6">
        <v>12</v>
      </c>
      <c r="H4587" s="7">
        <v>121.54</v>
      </c>
      <c r="I4587" s="8">
        <v>0.01</v>
      </c>
      <c r="J4587" s="7">
        <v>1625.33</v>
      </c>
      <c r="K4587" s="7">
        <v>74.599999999999994</v>
      </c>
      <c r="L4587" s="7">
        <v>895.2</v>
      </c>
      <c r="M4587" s="7">
        <v>142.32</v>
      </c>
    </row>
    <row r="4588" spans="2:13" x14ac:dyDescent="0.3">
      <c r="B4588" s="5">
        <v>45748</v>
      </c>
      <c r="C4588" s="4" t="s">
        <v>48</v>
      </c>
      <c r="D4588" s="4" t="s">
        <v>47</v>
      </c>
      <c r="E4588" s="4" t="s">
        <v>22</v>
      </c>
      <c r="F4588" s="4" t="s">
        <v>19</v>
      </c>
      <c r="G4588" s="6">
        <v>12</v>
      </c>
      <c r="H4588" s="7">
        <v>121.54</v>
      </c>
      <c r="I4588" s="8">
        <v>0.01</v>
      </c>
      <c r="J4588" s="7">
        <v>1612.21</v>
      </c>
      <c r="K4588" s="7">
        <v>74.75</v>
      </c>
      <c r="L4588" s="7">
        <v>897</v>
      </c>
      <c r="M4588" s="7">
        <v>152.28</v>
      </c>
    </row>
    <row r="4589" spans="2:13" x14ac:dyDescent="0.3">
      <c r="B4589" s="5">
        <v>45748</v>
      </c>
      <c r="C4589" s="4" t="s">
        <v>49</v>
      </c>
      <c r="D4589" s="4" t="s">
        <v>47</v>
      </c>
      <c r="E4589" s="4" t="s">
        <v>16</v>
      </c>
      <c r="F4589" s="4" t="s">
        <v>17</v>
      </c>
      <c r="G4589" s="6">
        <v>91</v>
      </c>
      <c r="H4589" s="7">
        <v>243.08</v>
      </c>
      <c r="I4589" s="8">
        <v>0</v>
      </c>
      <c r="J4589" s="7">
        <v>22076.04</v>
      </c>
      <c r="K4589" s="7">
        <v>153.29</v>
      </c>
      <c r="L4589" s="7">
        <v>13949.39</v>
      </c>
      <c r="M4589" s="7">
        <v>151.33000000000001</v>
      </c>
    </row>
    <row r="4590" spans="2:13" x14ac:dyDescent="0.3">
      <c r="B4590" s="5">
        <v>45748</v>
      </c>
      <c r="C4590" s="4" t="s">
        <v>49</v>
      </c>
      <c r="D4590" s="4" t="s">
        <v>47</v>
      </c>
      <c r="E4590" s="4" t="s">
        <v>16</v>
      </c>
      <c r="F4590" s="4" t="s">
        <v>18</v>
      </c>
      <c r="G4590" s="6">
        <v>35</v>
      </c>
      <c r="H4590" s="7">
        <v>243.08</v>
      </c>
      <c r="I4590" s="8">
        <v>0</v>
      </c>
      <c r="J4590" s="7">
        <v>8524.75</v>
      </c>
      <c r="K4590" s="7">
        <v>152.99</v>
      </c>
      <c r="L4590" s="7">
        <v>5354.65</v>
      </c>
      <c r="M4590" s="7">
        <v>124.66</v>
      </c>
    </row>
    <row r="4591" spans="2:13" x14ac:dyDescent="0.3">
      <c r="B4591" s="5">
        <v>45748</v>
      </c>
      <c r="C4591" s="4" t="s">
        <v>49</v>
      </c>
      <c r="D4591" s="4" t="s">
        <v>47</v>
      </c>
      <c r="E4591" s="4" t="s">
        <v>16</v>
      </c>
      <c r="F4591" s="4" t="s">
        <v>19</v>
      </c>
      <c r="G4591" s="6">
        <v>35</v>
      </c>
      <c r="H4591" s="7">
        <v>243.08</v>
      </c>
      <c r="I4591" s="8">
        <v>0.01</v>
      </c>
      <c r="J4591" s="7">
        <v>8380.18</v>
      </c>
      <c r="K4591" s="7">
        <v>152.99</v>
      </c>
      <c r="L4591" s="7">
        <v>5354.65</v>
      </c>
      <c r="M4591" s="7">
        <v>142.01</v>
      </c>
    </row>
    <row r="4592" spans="2:13" x14ac:dyDescent="0.3">
      <c r="B4592" s="5">
        <v>45748</v>
      </c>
      <c r="C4592" s="4" t="s">
        <v>49</v>
      </c>
      <c r="D4592" s="4" t="s">
        <v>47</v>
      </c>
      <c r="E4592" s="4" t="s">
        <v>20</v>
      </c>
      <c r="F4592" s="4" t="s">
        <v>17</v>
      </c>
      <c r="G4592" s="6">
        <v>65</v>
      </c>
      <c r="H4592" s="7">
        <v>243.08</v>
      </c>
      <c r="I4592" s="8">
        <v>0.04</v>
      </c>
      <c r="J4592" s="7">
        <v>13376.82</v>
      </c>
      <c r="K4592" s="7">
        <v>152.99</v>
      </c>
      <c r="L4592" s="7">
        <v>9944.35</v>
      </c>
      <c r="M4592" s="7">
        <v>105.44</v>
      </c>
    </row>
    <row r="4593" spans="2:13" x14ac:dyDescent="0.3">
      <c r="B4593" s="5">
        <v>45748</v>
      </c>
      <c r="C4593" s="4" t="s">
        <v>49</v>
      </c>
      <c r="D4593" s="4" t="s">
        <v>47</v>
      </c>
      <c r="E4593" s="4" t="s">
        <v>20</v>
      </c>
      <c r="F4593" s="4" t="s">
        <v>18</v>
      </c>
      <c r="G4593" s="6">
        <v>24</v>
      </c>
      <c r="H4593" s="7">
        <v>243.08</v>
      </c>
      <c r="I4593" s="8">
        <v>0.04</v>
      </c>
      <c r="J4593" s="7">
        <v>4943.7</v>
      </c>
      <c r="K4593" s="7">
        <v>153.6</v>
      </c>
      <c r="L4593" s="7">
        <v>3686.4</v>
      </c>
      <c r="M4593" s="7">
        <v>83.65</v>
      </c>
    </row>
    <row r="4594" spans="2:13" x14ac:dyDescent="0.3">
      <c r="B4594" s="5">
        <v>45748</v>
      </c>
      <c r="C4594" s="4" t="s">
        <v>49</v>
      </c>
      <c r="D4594" s="4" t="s">
        <v>47</v>
      </c>
      <c r="E4594" s="4" t="s">
        <v>20</v>
      </c>
      <c r="F4594" s="4" t="s">
        <v>19</v>
      </c>
      <c r="G4594" s="6">
        <v>24</v>
      </c>
      <c r="H4594" s="7">
        <v>243.08</v>
      </c>
      <c r="I4594" s="8">
        <v>0.04</v>
      </c>
      <c r="J4594" s="7">
        <v>4923.76</v>
      </c>
      <c r="K4594" s="7">
        <v>152.99</v>
      </c>
      <c r="L4594" s="7">
        <v>3671.76</v>
      </c>
      <c r="M4594" s="7">
        <v>94.9</v>
      </c>
    </row>
    <row r="4595" spans="2:13" x14ac:dyDescent="0.3">
      <c r="B4595" s="5">
        <v>45748</v>
      </c>
      <c r="C4595" s="4" t="s">
        <v>49</v>
      </c>
      <c r="D4595" s="4" t="s">
        <v>47</v>
      </c>
      <c r="E4595" s="4" t="s">
        <v>21</v>
      </c>
      <c r="F4595" s="4" t="s">
        <v>17</v>
      </c>
      <c r="G4595" s="6">
        <v>39</v>
      </c>
      <c r="H4595" s="7">
        <v>243.08</v>
      </c>
      <c r="I4595" s="8">
        <v>0</v>
      </c>
      <c r="J4595" s="7">
        <v>8970.09</v>
      </c>
      <c r="K4595" s="7">
        <v>153.29</v>
      </c>
      <c r="L4595" s="7">
        <v>5978.31</v>
      </c>
      <c r="M4595" s="7">
        <v>63.27</v>
      </c>
    </row>
    <row r="4596" spans="2:13" x14ac:dyDescent="0.3">
      <c r="B4596" s="5">
        <v>45748</v>
      </c>
      <c r="C4596" s="4" t="s">
        <v>49</v>
      </c>
      <c r="D4596" s="4" t="s">
        <v>47</v>
      </c>
      <c r="E4596" s="4" t="s">
        <v>21</v>
      </c>
      <c r="F4596" s="4" t="s">
        <v>18</v>
      </c>
      <c r="G4596" s="6">
        <v>14</v>
      </c>
      <c r="H4596" s="7">
        <v>243.08</v>
      </c>
      <c r="I4596" s="8">
        <v>0</v>
      </c>
      <c r="J4596" s="7">
        <v>3220.05</v>
      </c>
      <c r="K4596" s="7">
        <v>152.99</v>
      </c>
      <c r="L4596" s="7">
        <v>2141.86</v>
      </c>
      <c r="M4596" s="7">
        <v>48.36</v>
      </c>
    </row>
    <row r="4597" spans="2:13" x14ac:dyDescent="0.3">
      <c r="B4597" s="5">
        <v>45748</v>
      </c>
      <c r="C4597" s="4" t="s">
        <v>49</v>
      </c>
      <c r="D4597" s="4" t="s">
        <v>47</v>
      </c>
      <c r="E4597" s="4" t="s">
        <v>21</v>
      </c>
      <c r="F4597" s="4" t="s">
        <v>19</v>
      </c>
      <c r="G4597" s="6">
        <v>14</v>
      </c>
      <c r="H4597" s="7">
        <v>243.08</v>
      </c>
      <c r="I4597" s="8">
        <v>0.01</v>
      </c>
      <c r="J4597" s="7">
        <v>3190.97</v>
      </c>
      <c r="K4597" s="7">
        <v>153.13999999999999</v>
      </c>
      <c r="L4597" s="7">
        <v>2143.96</v>
      </c>
      <c r="M4597" s="7">
        <v>54.97</v>
      </c>
    </row>
    <row r="4598" spans="2:13" x14ac:dyDescent="0.3">
      <c r="B4598" s="5">
        <v>45748</v>
      </c>
      <c r="C4598" s="4" t="s">
        <v>49</v>
      </c>
      <c r="D4598" s="4" t="s">
        <v>47</v>
      </c>
      <c r="E4598" s="4" t="s">
        <v>22</v>
      </c>
      <c r="F4598" s="4" t="s">
        <v>17</v>
      </c>
      <c r="G4598" s="6">
        <v>17</v>
      </c>
      <c r="H4598" s="7">
        <v>243.08</v>
      </c>
      <c r="I4598" s="8">
        <v>0.01</v>
      </c>
      <c r="J4598" s="7">
        <v>4614.2299999999996</v>
      </c>
      <c r="K4598" s="7">
        <v>153.44999999999999</v>
      </c>
      <c r="L4598" s="7">
        <v>2608.65</v>
      </c>
      <c r="M4598" s="7">
        <v>172.76</v>
      </c>
    </row>
    <row r="4599" spans="2:13" x14ac:dyDescent="0.3">
      <c r="B4599" s="5">
        <v>45748</v>
      </c>
      <c r="C4599" s="4" t="s">
        <v>49</v>
      </c>
      <c r="D4599" s="4" t="s">
        <v>47</v>
      </c>
      <c r="E4599" s="4" t="s">
        <v>22</v>
      </c>
      <c r="F4599" s="4" t="s">
        <v>18</v>
      </c>
      <c r="G4599" s="6">
        <v>6</v>
      </c>
      <c r="H4599" s="7">
        <v>243.08</v>
      </c>
      <c r="I4599" s="8">
        <v>0.01</v>
      </c>
      <c r="J4599" s="7">
        <v>1620.35</v>
      </c>
      <c r="K4599" s="7">
        <v>152.68</v>
      </c>
      <c r="L4599" s="7">
        <v>916.08</v>
      </c>
      <c r="M4599" s="7">
        <v>69.87</v>
      </c>
    </row>
    <row r="4600" spans="2:13" x14ac:dyDescent="0.3">
      <c r="B4600" s="5">
        <v>45748</v>
      </c>
      <c r="C4600" s="4" t="s">
        <v>49</v>
      </c>
      <c r="D4600" s="4" t="s">
        <v>47</v>
      </c>
      <c r="E4600" s="4" t="s">
        <v>22</v>
      </c>
      <c r="F4600" s="4" t="s">
        <v>19</v>
      </c>
      <c r="G4600" s="6">
        <v>6</v>
      </c>
      <c r="H4600" s="7">
        <v>243.08</v>
      </c>
      <c r="I4600" s="8">
        <v>0</v>
      </c>
      <c r="J4600" s="7">
        <v>1638.4</v>
      </c>
      <c r="K4600" s="7">
        <v>153.29</v>
      </c>
      <c r="L4600" s="7">
        <v>919.74</v>
      </c>
      <c r="M4600" s="7">
        <v>74.42</v>
      </c>
    </row>
    <row r="4601" spans="2:13" x14ac:dyDescent="0.3">
      <c r="B4601" s="5">
        <v>45748</v>
      </c>
      <c r="C4601" s="4" t="s">
        <v>50</v>
      </c>
      <c r="D4601" s="4" t="s">
        <v>47</v>
      </c>
      <c r="E4601" s="4" t="s">
        <v>16</v>
      </c>
      <c r="F4601" s="4" t="s">
        <v>17</v>
      </c>
      <c r="G4601" s="6">
        <v>267</v>
      </c>
      <c r="H4601" s="7">
        <v>88.58</v>
      </c>
      <c r="I4601" s="8">
        <v>0.01</v>
      </c>
      <c r="J4601" s="7">
        <v>23320.06</v>
      </c>
      <c r="K4601" s="7">
        <v>54.03</v>
      </c>
      <c r="L4601" s="7">
        <v>14426.01</v>
      </c>
      <c r="M4601" s="7">
        <v>425.29</v>
      </c>
    </row>
    <row r="4602" spans="2:13" x14ac:dyDescent="0.3">
      <c r="B4602" s="5">
        <v>45748</v>
      </c>
      <c r="C4602" s="4" t="s">
        <v>50</v>
      </c>
      <c r="D4602" s="4" t="s">
        <v>47</v>
      </c>
      <c r="E4602" s="4" t="s">
        <v>16</v>
      </c>
      <c r="F4602" s="4" t="s">
        <v>18</v>
      </c>
      <c r="G4602" s="6">
        <v>98</v>
      </c>
      <c r="H4602" s="7">
        <v>88.58</v>
      </c>
      <c r="I4602" s="8">
        <v>0.01</v>
      </c>
      <c r="J4602" s="7">
        <v>8533.5300000000007</v>
      </c>
      <c r="K4602" s="7">
        <v>53.87</v>
      </c>
      <c r="L4602" s="7">
        <v>5279.26</v>
      </c>
      <c r="M4602" s="7">
        <v>340.2</v>
      </c>
    </row>
    <row r="4603" spans="2:13" x14ac:dyDescent="0.3">
      <c r="B4603" s="5">
        <v>45748</v>
      </c>
      <c r="C4603" s="4" t="s">
        <v>50</v>
      </c>
      <c r="D4603" s="4" t="s">
        <v>47</v>
      </c>
      <c r="E4603" s="4" t="s">
        <v>16</v>
      </c>
      <c r="F4603" s="4" t="s">
        <v>19</v>
      </c>
      <c r="G4603" s="6">
        <v>90</v>
      </c>
      <c r="H4603" s="7">
        <v>88.58</v>
      </c>
      <c r="I4603" s="8">
        <v>0.01</v>
      </c>
      <c r="J4603" s="7">
        <v>7940.14</v>
      </c>
      <c r="K4603" s="7">
        <v>53.87</v>
      </c>
      <c r="L4603" s="7">
        <v>4848.3</v>
      </c>
      <c r="M4603" s="7">
        <v>364.82</v>
      </c>
    </row>
    <row r="4604" spans="2:13" x14ac:dyDescent="0.3">
      <c r="B4604" s="5">
        <v>45748</v>
      </c>
      <c r="C4604" s="4" t="s">
        <v>50</v>
      </c>
      <c r="D4604" s="4" t="s">
        <v>47</v>
      </c>
      <c r="E4604" s="4" t="s">
        <v>20</v>
      </c>
      <c r="F4604" s="4" t="s">
        <v>17</v>
      </c>
      <c r="G4604" s="6">
        <v>182</v>
      </c>
      <c r="H4604" s="7">
        <v>88.58</v>
      </c>
      <c r="I4604" s="8">
        <v>0.02</v>
      </c>
      <c r="J4604" s="7">
        <v>13875.88</v>
      </c>
      <c r="K4604" s="7">
        <v>54.14</v>
      </c>
      <c r="L4604" s="7">
        <v>9853.48</v>
      </c>
      <c r="M4604" s="7">
        <v>301.18</v>
      </c>
    </row>
    <row r="4605" spans="2:13" x14ac:dyDescent="0.3">
      <c r="B4605" s="5">
        <v>45748</v>
      </c>
      <c r="C4605" s="4" t="s">
        <v>50</v>
      </c>
      <c r="D4605" s="4" t="s">
        <v>47</v>
      </c>
      <c r="E4605" s="4" t="s">
        <v>20</v>
      </c>
      <c r="F4605" s="4" t="s">
        <v>18</v>
      </c>
      <c r="G4605" s="6">
        <v>61</v>
      </c>
      <c r="H4605" s="7">
        <v>88.58</v>
      </c>
      <c r="I4605" s="8">
        <v>0.01</v>
      </c>
      <c r="J4605" s="7">
        <v>4707.42</v>
      </c>
      <c r="K4605" s="7">
        <v>53.98</v>
      </c>
      <c r="L4605" s="7">
        <v>3292.78</v>
      </c>
      <c r="M4605" s="7">
        <v>217.26</v>
      </c>
    </row>
    <row r="4606" spans="2:13" x14ac:dyDescent="0.3">
      <c r="B4606" s="5">
        <v>45748</v>
      </c>
      <c r="C4606" s="4" t="s">
        <v>50</v>
      </c>
      <c r="D4606" s="4" t="s">
        <v>47</v>
      </c>
      <c r="E4606" s="4" t="s">
        <v>20</v>
      </c>
      <c r="F4606" s="4" t="s">
        <v>19</v>
      </c>
      <c r="G4606" s="6">
        <v>66</v>
      </c>
      <c r="H4606" s="7">
        <v>88.58</v>
      </c>
      <c r="I4606" s="8">
        <v>0</v>
      </c>
      <c r="J4606" s="7">
        <v>5129.2700000000004</v>
      </c>
      <c r="K4606" s="7">
        <v>54.09</v>
      </c>
      <c r="L4606" s="7">
        <v>3569.94</v>
      </c>
      <c r="M4606" s="7">
        <v>270.16000000000003</v>
      </c>
    </row>
    <row r="4607" spans="2:13" x14ac:dyDescent="0.3">
      <c r="B4607" s="5">
        <v>45748</v>
      </c>
      <c r="C4607" s="4" t="s">
        <v>50</v>
      </c>
      <c r="D4607" s="4" t="s">
        <v>47</v>
      </c>
      <c r="E4607" s="4" t="s">
        <v>21</v>
      </c>
      <c r="F4607" s="4" t="s">
        <v>17</v>
      </c>
      <c r="G4607" s="6">
        <v>103</v>
      </c>
      <c r="H4607" s="7">
        <v>88.58</v>
      </c>
      <c r="I4607" s="8">
        <v>0.01</v>
      </c>
      <c r="J4607" s="7">
        <v>8546.32</v>
      </c>
      <c r="K4607" s="7">
        <v>54.14</v>
      </c>
      <c r="L4607" s="7">
        <v>5576.42</v>
      </c>
      <c r="M4607" s="7">
        <v>165.24</v>
      </c>
    </row>
    <row r="4608" spans="2:13" x14ac:dyDescent="0.3">
      <c r="B4608" s="5">
        <v>45748</v>
      </c>
      <c r="C4608" s="4" t="s">
        <v>50</v>
      </c>
      <c r="D4608" s="4" t="s">
        <v>47</v>
      </c>
      <c r="E4608" s="4" t="s">
        <v>21</v>
      </c>
      <c r="F4608" s="4" t="s">
        <v>18</v>
      </c>
      <c r="G4608" s="6">
        <v>37</v>
      </c>
      <c r="H4608" s="7">
        <v>88.58</v>
      </c>
      <c r="I4608" s="8">
        <v>0.01</v>
      </c>
      <c r="J4608" s="7">
        <v>3085.63</v>
      </c>
      <c r="K4608" s="7">
        <v>54.2</v>
      </c>
      <c r="L4608" s="7">
        <v>2005.4</v>
      </c>
      <c r="M4608" s="7">
        <v>126.52</v>
      </c>
    </row>
    <row r="4609" spans="2:13" x14ac:dyDescent="0.3">
      <c r="B4609" s="5">
        <v>45748</v>
      </c>
      <c r="C4609" s="4" t="s">
        <v>50</v>
      </c>
      <c r="D4609" s="4" t="s">
        <v>47</v>
      </c>
      <c r="E4609" s="4" t="s">
        <v>21</v>
      </c>
      <c r="F4609" s="4" t="s">
        <v>19</v>
      </c>
      <c r="G4609" s="6">
        <v>39</v>
      </c>
      <c r="H4609" s="7">
        <v>88.58</v>
      </c>
      <c r="I4609" s="8">
        <v>0</v>
      </c>
      <c r="J4609" s="7">
        <v>3295.02</v>
      </c>
      <c r="K4609" s="7">
        <v>53.98</v>
      </c>
      <c r="L4609" s="7">
        <v>2105.2199999999998</v>
      </c>
      <c r="M4609" s="7">
        <v>154.37</v>
      </c>
    </row>
    <row r="4610" spans="2:13" x14ac:dyDescent="0.3">
      <c r="B4610" s="5">
        <v>45748</v>
      </c>
      <c r="C4610" s="4" t="s">
        <v>50</v>
      </c>
      <c r="D4610" s="4" t="s">
        <v>47</v>
      </c>
      <c r="E4610" s="4" t="s">
        <v>22</v>
      </c>
      <c r="F4610" s="4" t="s">
        <v>17</v>
      </c>
      <c r="G4610" s="6">
        <v>47</v>
      </c>
      <c r="H4610" s="7">
        <v>88.58</v>
      </c>
      <c r="I4610" s="8">
        <v>0.01</v>
      </c>
      <c r="J4610" s="7">
        <v>4597.76</v>
      </c>
      <c r="K4610" s="7">
        <v>53.93</v>
      </c>
      <c r="L4610" s="7">
        <v>2534.71</v>
      </c>
      <c r="M4610" s="7">
        <v>485.25</v>
      </c>
    </row>
    <row r="4611" spans="2:13" x14ac:dyDescent="0.3">
      <c r="B4611" s="5">
        <v>45748</v>
      </c>
      <c r="C4611" s="4" t="s">
        <v>50</v>
      </c>
      <c r="D4611" s="4" t="s">
        <v>47</v>
      </c>
      <c r="E4611" s="4" t="s">
        <v>22</v>
      </c>
      <c r="F4611" s="4" t="s">
        <v>18</v>
      </c>
      <c r="G4611" s="6">
        <v>18</v>
      </c>
      <c r="H4611" s="7">
        <v>88.58</v>
      </c>
      <c r="I4611" s="8">
        <v>0.01</v>
      </c>
      <c r="J4611" s="7">
        <v>1760.81</v>
      </c>
      <c r="K4611" s="7">
        <v>53.87</v>
      </c>
      <c r="L4611" s="7">
        <v>969.66</v>
      </c>
      <c r="M4611" s="7">
        <v>221.89</v>
      </c>
    </row>
    <row r="4612" spans="2:13" x14ac:dyDescent="0.3">
      <c r="B4612" s="5">
        <v>45748</v>
      </c>
      <c r="C4612" s="4" t="s">
        <v>50</v>
      </c>
      <c r="D4612" s="4" t="s">
        <v>47</v>
      </c>
      <c r="E4612" s="4" t="s">
        <v>22</v>
      </c>
      <c r="F4612" s="4" t="s">
        <v>19</v>
      </c>
      <c r="G4612" s="6">
        <v>17</v>
      </c>
      <c r="H4612" s="7">
        <v>88.58</v>
      </c>
      <c r="I4612" s="8">
        <v>0.01</v>
      </c>
      <c r="J4612" s="7">
        <v>1661.33</v>
      </c>
      <c r="K4612" s="7">
        <v>53.87</v>
      </c>
      <c r="L4612" s="7">
        <v>915.79</v>
      </c>
      <c r="M4612" s="7">
        <v>205.76</v>
      </c>
    </row>
    <row r="4613" spans="2:13" x14ac:dyDescent="0.3">
      <c r="B4613" s="5">
        <v>45778</v>
      </c>
      <c r="C4613" s="4" t="s">
        <v>14</v>
      </c>
      <c r="D4613" s="4" t="s">
        <v>15</v>
      </c>
      <c r="E4613" s="4" t="s">
        <v>16</v>
      </c>
      <c r="F4613" s="4" t="s">
        <v>17</v>
      </c>
      <c r="G4613" s="6">
        <v>303</v>
      </c>
      <c r="H4613" s="7">
        <v>276.04000000000002</v>
      </c>
      <c r="I4613" s="8">
        <v>0</v>
      </c>
      <c r="J4613" s="7">
        <v>83305.89</v>
      </c>
      <c r="K4613" s="7">
        <v>203.86</v>
      </c>
      <c r="L4613" s="7">
        <v>61769.58</v>
      </c>
      <c r="M4613" s="7">
        <v>508.84</v>
      </c>
    </row>
    <row r="4614" spans="2:13" x14ac:dyDescent="0.3">
      <c r="B4614" s="5">
        <v>45778</v>
      </c>
      <c r="C4614" s="4" t="s">
        <v>14</v>
      </c>
      <c r="D4614" s="4" t="s">
        <v>15</v>
      </c>
      <c r="E4614" s="4" t="s">
        <v>16</v>
      </c>
      <c r="F4614" s="4" t="s">
        <v>18</v>
      </c>
      <c r="G4614" s="6">
        <v>104</v>
      </c>
      <c r="H4614" s="7">
        <v>276.04000000000002</v>
      </c>
      <c r="I4614" s="8">
        <v>0</v>
      </c>
      <c r="J4614" s="7">
        <v>28593.33</v>
      </c>
      <c r="K4614" s="7">
        <v>204.47</v>
      </c>
      <c r="L4614" s="7">
        <v>21264.880000000001</v>
      </c>
      <c r="M4614" s="7">
        <v>355.26</v>
      </c>
    </row>
    <row r="4615" spans="2:13" x14ac:dyDescent="0.3">
      <c r="B4615" s="5">
        <v>45778</v>
      </c>
      <c r="C4615" s="4" t="s">
        <v>14</v>
      </c>
      <c r="D4615" s="4" t="s">
        <v>15</v>
      </c>
      <c r="E4615" s="4" t="s">
        <v>16</v>
      </c>
      <c r="F4615" s="4" t="s">
        <v>19</v>
      </c>
      <c r="G4615" s="6">
        <v>105</v>
      </c>
      <c r="H4615" s="7">
        <v>276.04000000000002</v>
      </c>
      <c r="I4615" s="8">
        <v>0.01</v>
      </c>
      <c r="J4615" s="7">
        <v>28810.29</v>
      </c>
      <c r="K4615" s="7">
        <v>204.68</v>
      </c>
      <c r="L4615" s="7">
        <v>21491.4</v>
      </c>
      <c r="M4615" s="7">
        <v>408.92</v>
      </c>
    </row>
    <row r="4616" spans="2:13" x14ac:dyDescent="0.3">
      <c r="B4616" s="5">
        <v>45778</v>
      </c>
      <c r="C4616" s="4" t="s">
        <v>14</v>
      </c>
      <c r="D4616" s="4" t="s">
        <v>15</v>
      </c>
      <c r="E4616" s="4" t="s">
        <v>20</v>
      </c>
      <c r="F4616" s="4" t="s">
        <v>17</v>
      </c>
      <c r="G4616" s="6">
        <v>204</v>
      </c>
      <c r="H4616" s="7">
        <v>276.04000000000002</v>
      </c>
      <c r="I4616" s="8">
        <v>0</v>
      </c>
      <c r="J4616" s="7">
        <v>49356.68</v>
      </c>
      <c r="K4616" s="7">
        <v>203.66</v>
      </c>
      <c r="L4616" s="7">
        <v>41546.639999999999</v>
      </c>
      <c r="M4616" s="7">
        <v>328.93</v>
      </c>
    </row>
    <row r="4617" spans="2:13" x14ac:dyDescent="0.3">
      <c r="B4617" s="5">
        <v>45778</v>
      </c>
      <c r="C4617" s="4" t="s">
        <v>14</v>
      </c>
      <c r="D4617" s="4" t="s">
        <v>15</v>
      </c>
      <c r="E4617" s="4" t="s">
        <v>20</v>
      </c>
      <c r="F4617" s="4" t="s">
        <v>18</v>
      </c>
      <c r="G4617" s="6">
        <v>76</v>
      </c>
      <c r="H4617" s="7">
        <v>276.04000000000002</v>
      </c>
      <c r="I4617" s="8">
        <v>0.02</v>
      </c>
      <c r="J4617" s="7">
        <v>18093.509999999998</v>
      </c>
      <c r="K4617" s="7">
        <v>204.07</v>
      </c>
      <c r="L4617" s="7">
        <v>15509.32</v>
      </c>
      <c r="M4617" s="7">
        <v>263.04000000000002</v>
      </c>
    </row>
    <row r="4618" spans="2:13" x14ac:dyDescent="0.3">
      <c r="B4618" s="5">
        <v>45778</v>
      </c>
      <c r="C4618" s="4" t="s">
        <v>14</v>
      </c>
      <c r="D4618" s="4" t="s">
        <v>15</v>
      </c>
      <c r="E4618" s="4" t="s">
        <v>20</v>
      </c>
      <c r="F4618" s="4" t="s">
        <v>19</v>
      </c>
      <c r="G4618" s="6">
        <v>74</v>
      </c>
      <c r="H4618" s="7">
        <v>276.04000000000002</v>
      </c>
      <c r="I4618" s="8">
        <v>0</v>
      </c>
      <c r="J4618" s="7">
        <v>17921.8</v>
      </c>
      <c r="K4618" s="7">
        <v>204.68</v>
      </c>
      <c r="L4618" s="7">
        <v>15146.32</v>
      </c>
      <c r="M4618" s="7">
        <v>294.08</v>
      </c>
    </row>
    <row r="4619" spans="2:13" x14ac:dyDescent="0.3">
      <c r="B4619" s="5">
        <v>45778</v>
      </c>
      <c r="C4619" s="4" t="s">
        <v>14</v>
      </c>
      <c r="D4619" s="4" t="s">
        <v>15</v>
      </c>
      <c r="E4619" s="4" t="s">
        <v>21</v>
      </c>
      <c r="F4619" s="4" t="s">
        <v>17</v>
      </c>
      <c r="G4619" s="6">
        <v>124</v>
      </c>
      <c r="H4619" s="7">
        <v>276.04000000000002</v>
      </c>
      <c r="I4619" s="8">
        <v>0.01</v>
      </c>
      <c r="J4619" s="7">
        <v>32191.98</v>
      </c>
      <c r="K4619" s="7">
        <v>204.68</v>
      </c>
      <c r="L4619" s="7">
        <v>25380.32</v>
      </c>
      <c r="M4619" s="7">
        <v>203.18</v>
      </c>
    </row>
    <row r="4620" spans="2:13" x14ac:dyDescent="0.3">
      <c r="B4620" s="5">
        <v>45778</v>
      </c>
      <c r="C4620" s="4" t="s">
        <v>14</v>
      </c>
      <c r="D4620" s="4" t="s">
        <v>15</v>
      </c>
      <c r="E4620" s="4" t="s">
        <v>21</v>
      </c>
      <c r="F4620" s="4" t="s">
        <v>18</v>
      </c>
      <c r="G4620" s="6">
        <v>45</v>
      </c>
      <c r="H4620" s="7">
        <v>276.04000000000002</v>
      </c>
      <c r="I4620" s="8">
        <v>0.01</v>
      </c>
      <c r="J4620" s="7">
        <v>11694.6</v>
      </c>
      <c r="K4620" s="7">
        <v>204.88</v>
      </c>
      <c r="L4620" s="7">
        <v>9219.6</v>
      </c>
      <c r="M4620" s="7">
        <v>154.19</v>
      </c>
    </row>
    <row r="4621" spans="2:13" x14ac:dyDescent="0.3">
      <c r="B4621" s="5">
        <v>45778</v>
      </c>
      <c r="C4621" s="4" t="s">
        <v>14</v>
      </c>
      <c r="D4621" s="4" t="s">
        <v>15</v>
      </c>
      <c r="E4621" s="4" t="s">
        <v>21</v>
      </c>
      <c r="F4621" s="4" t="s">
        <v>19</v>
      </c>
      <c r="G4621" s="6">
        <v>46</v>
      </c>
      <c r="H4621" s="7">
        <v>276.04000000000002</v>
      </c>
      <c r="I4621" s="8">
        <v>0.01</v>
      </c>
      <c r="J4621" s="7">
        <v>11966.05</v>
      </c>
      <c r="K4621" s="7">
        <v>204.27</v>
      </c>
      <c r="L4621" s="7">
        <v>9396.42</v>
      </c>
      <c r="M4621" s="7">
        <v>179.88</v>
      </c>
    </row>
    <row r="4622" spans="2:13" x14ac:dyDescent="0.3">
      <c r="B4622" s="5">
        <v>45778</v>
      </c>
      <c r="C4622" s="4" t="s">
        <v>14</v>
      </c>
      <c r="D4622" s="4" t="s">
        <v>15</v>
      </c>
      <c r="E4622" s="4" t="s">
        <v>22</v>
      </c>
      <c r="F4622" s="4" t="s">
        <v>17</v>
      </c>
      <c r="G4622" s="6">
        <v>52</v>
      </c>
      <c r="H4622" s="7">
        <v>276.04000000000002</v>
      </c>
      <c r="I4622" s="8">
        <v>0.01</v>
      </c>
      <c r="J4622" s="7">
        <v>15868.15</v>
      </c>
      <c r="K4622" s="7">
        <v>204.47</v>
      </c>
      <c r="L4622" s="7">
        <v>10632.44</v>
      </c>
      <c r="M4622" s="7">
        <v>530.54999999999995</v>
      </c>
    </row>
    <row r="4623" spans="2:13" x14ac:dyDescent="0.3">
      <c r="B4623" s="5">
        <v>45778</v>
      </c>
      <c r="C4623" s="4" t="s">
        <v>14</v>
      </c>
      <c r="D4623" s="4" t="s">
        <v>15</v>
      </c>
      <c r="E4623" s="4" t="s">
        <v>22</v>
      </c>
      <c r="F4623" s="4" t="s">
        <v>18</v>
      </c>
      <c r="G4623" s="6">
        <v>20</v>
      </c>
      <c r="H4623" s="7">
        <v>276.04000000000002</v>
      </c>
      <c r="I4623" s="8">
        <v>0.01</v>
      </c>
      <c r="J4623" s="7">
        <v>6108.92</v>
      </c>
      <c r="K4623" s="7">
        <v>203.86</v>
      </c>
      <c r="L4623" s="7">
        <v>4077.2</v>
      </c>
      <c r="M4623" s="7">
        <v>243.91</v>
      </c>
    </row>
    <row r="4624" spans="2:13" x14ac:dyDescent="0.3">
      <c r="B4624" s="5">
        <v>45778</v>
      </c>
      <c r="C4624" s="4" t="s">
        <v>14</v>
      </c>
      <c r="D4624" s="4" t="s">
        <v>15</v>
      </c>
      <c r="E4624" s="4" t="s">
        <v>22</v>
      </c>
      <c r="F4624" s="4" t="s">
        <v>19</v>
      </c>
      <c r="G4624" s="6">
        <v>20</v>
      </c>
      <c r="H4624" s="7">
        <v>276.04000000000002</v>
      </c>
      <c r="I4624" s="8">
        <v>0</v>
      </c>
      <c r="J4624" s="7">
        <v>6201.85</v>
      </c>
      <c r="K4624" s="7">
        <v>203.66</v>
      </c>
      <c r="L4624" s="7">
        <v>4073.2</v>
      </c>
      <c r="M4624" s="7">
        <v>245.32</v>
      </c>
    </row>
    <row r="4625" spans="2:13" x14ac:dyDescent="0.3">
      <c r="B4625" s="5">
        <v>45778</v>
      </c>
      <c r="C4625" s="4" t="s">
        <v>23</v>
      </c>
      <c r="D4625" s="4" t="s">
        <v>15</v>
      </c>
      <c r="E4625" s="4" t="s">
        <v>16</v>
      </c>
      <c r="F4625" s="4" t="s">
        <v>17</v>
      </c>
      <c r="G4625" s="6">
        <v>773</v>
      </c>
      <c r="H4625" s="7">
        <v>121.54</v>
      </c>
      <c r="I4625" s="8">
        <v>0.01</v>
      </c>
      <c r="J4625" s="7">
        <v>92911.33</v>
      </c>
      <c r="K4625" s="7">
        <v>89.24</v>
      </c>
      <c r="L4625" s="7">
        <v>68982.52</v>
      </c>
      <c r="M4625" s="7">
        <v>1262.8</v>
      </c>
    </row>
    <row r="4626" spans="2:13" x14ac:dyDescent="0.3">
      <c r="B4626" s="5">
        <v>45778</v>
      </c>
      <c r="C4626" s="4" t="s">
        <v>23</v>
      </c>
      <c r="D4626" s="4" t="s">
        <v>15</v>
      </c>
      <c r="E4626" s="4" t="s">
        <v>16</v>
      </c>
      <c r="F4626" s="4" t="s">
        <v>18</v>
      </c>
      <c r="G4626" s="6">
        <v>290</v>
      </c>
      <c r="H4626" s="7">
        <v>121.54</v>
      </c>
      <c r="I4626" s="8">
        <v>0</v>
      </c>
      <c r="J4626" s="7">
        <v>35281.78</v>
      </c>
      <c r="K4626" s="7">
        <v>89.33</v>
      </c>
      <c r="L4626" s="7">
        <v>25905.7</v>
      </c>
      <c r="M4626" s="7">
        <v>1021.81</v>
      </c>
    </row>
    <row r="4627" spans="2:13" x14ac:dyDescent="0.3">
      <c r="B4627" s="5">
        <v>45778</v>
      </c>
      <c r="C4627" s="4" t="s">
        <v>23</v>
      </c>
      <c r="D4627" s="4" t="s">
        <v>15</v>
      </c>
      <c r="E4627" s="4" t="s">
        <v>16</v>
      </c>
      <c r="F4627" s="4" t="s">
        <v>19</v>
      </c>
      <c r="G4627" s="6">
        <v>297</v>
      </c>
      <c r="H4627" s="7">
        <v>121.54</v>
      </c>
      <c r="I4627" s="8">
        <v>0.01</v>
      </c>
      <c r="J4627" s="7">
        <v>35664.21</v>
      </c>
      <c r="K4627" s="7">
        <v>89.33</v>
      </c>
      <c r="L4627" s="7">
        <v>26531.01</v>
      </c>
      <c r="M4627" s="7">
        <v>1205.0999999999999</v>
      </c>
    </row>
    <row r="4628" spans="2:13" x14ac:dyDescent="0.3">
      <c r="B4628" s="5">
        <v>45778</v>
      </c>
      <c r="C4628" s="4" t="s">
        <v>23</v>
      </c>
      <c r="D4628" s="4" t="s">
        <v>15</v>
      </c>
      <c r="E4628" s="4" t="s">
        <v>20</v>
      </c>
      <c r="F4628" s="4" t="s">
        <v>17</v>
      </c>
      <c r="G4628" s="6">
        <v>560</v>
      </c>
      <c r="H4628" s="7">
        <v>121.54</v>
      </c>
      <c r="I4628" s="8">
        <v>0.01</v>
      </c>
      <c r="J4628" s="7">
        <v>58879.81</v>
      </c>
      <c r="K4628" s="7">
        <v>89.6</v>
      </c>
      <c r="L4628" s="7">
        <v>50176</v>
      </c>
      <c r="M4628" s="7">
        <v>891.99</v>
      </c>
    </row>
    <row r="4629" spans="2:13" x14ac:dyDescent="0.3">
      <c r="B4629" s="5">
        <v>45778</v>
      </c>
      <c r="C4629" s="4" t="s">
        <v>23</v>
      </c>
      <c r="D4629" s="4" t="s">
        <v>15</v>
      </c>
      <c r="E4629" s="4" t="s">
        <v>20</v>
      </c>
      <c r="F4629" s="4" t="s">
        <v>18</v>
      </c>
      <c r="G4629" s="6">
        <v>191</v>
      </c>
      <c r="H4629" s="7">
        <v>121.54</v>
      </c>
      <c r="I4629" s="8">
        <v>0.01</v>
      </c>
      <c r="J4629" s="7">
        <v>20082.22</v>
      </c>
      <c r="K4629" s="7">
        <v>89.24</v>
      </c>
      <c r="L4629" s="7">
        <v>17044.84</v>
      </c>
      <c r="M4629" s="7">
        <v>681.6</v>
      </c>
    </row>
    <row r="4630" spans="2:13" x14ac:dyDescent="0.3">
      <c r="B4630" s="5">
        <v>45778</v>
      </c>
      <c r="C4630" s="4" t="s">
        <v>23</v>
      </c>
      <c r="D4630" s="4" t="s">
        <v>15</v>
      </c>
      <c r="E4630" s="4" t="s">
        <v>20</v>
      </c>
      <c r="F4630" s="4" t="s">
        <v>19</v>
      </c>
      <c r="G4630" s="6">
        <v>201</v>
      </c>
      <c r="H4630" s="7">
        <v>121.54</v>
      </c>
      <c r="I4630" s="8">
        <v>0.03</v>
      </c>
      <c r="J4630" s="7">
        <v>20746.98</v>
      </c>
      <c r="K4630" s="7">
        <v>89.15</v>
      </c>
      <c r="L4630" s="7">
        <v>17919.150000000001</v>
      </c>
      <c r="M4630" s="7">
        <v>811.57</v>
      </c>
    </row>
    <row r="4631" spans="2:13" x14ac:dyDescent="0.3">
      <c r="B4631" s="5">
        <v>45778</v>
      </c>
      <c r="C4631" s="4" t="s">
        <v>23</v>
      </c>
      <c r="D4631" s="4" t="s">
        <v>15</v>
      </c>
      <c r="E4631" s="4" t="s">
        <v>21</v>
      </c>
      <c r="F4631" s="4" t="s">
        <v>17</v>
      </c>
      <c r="G4631" s="6">
        <v>320</v>
      </c>
      <c r="H4631" s="7">
        <v>121.54</v>
      </c>
      <c r="I4631" s="8">
        <v>0</v>
      </c>
      <c r="J4631" s="7">
        <v>36837.39</v>
      </c>
      <c r="K4631" s="7">
        <v>89.42</v>
      </c>
      <c r="L4631" s="7">
        <v>28614.400000000001</v>
      </c>
      <c r="M4631" s="7">
        <v>507.62</v>
      </c>
    </row>
    <row r="4632" spans="2:13" x14ac:dyDescent="0.3">
      <c r="B4632" s="5">
        <v>45778</v>
      </c>
      <c r="C4632" s="4" t="s">
        <v>23</v>
      </c>
      <c r="D4632" s="4" t="s">
        <v>15</v>
      </c>
      <c r="E4632" s="4" t="s">
        <v>21</v>
      </c>
      <c r="F4632" s="4" t="s">
        <v>18</v>
      </c>
      <c r="G4632" s="6">
        <v>118</v>
      </c>
      <c r="H4632" s="7">
        <v>121.54</v>
      </c>
      <c r="I4632" s="8">
        <v>0.01</v>
      </c>
      <c r="J4632" s="7">
        <v>13583.38</v>
      </c>
      <c r="K4632" s="7">
        <v>89.6</v>
      </c>
      <c r="L4632" s="7">
        <v>10572.8</v>
      </c>
      <c r="M4632" s="7">
        <v>401.45</v>
      </c>
    </row>
    <row r="4633" spans="2:13" x14ac:dyDescent="0.3">
      <c r="B4633" s="5">
        <v>45778</v>
      </c>
      <c r="C4633" s="4" t="s">
        <v>23</v>
      </c>
      <c r="D4633" s="4" t="s">
        <v>15</v>
      </c>
      <c r="E4633" s="4" t="s">
        <v>21</v>
      </c>
      <c r="F4633" s="4" t="s">
        <v>19</v>
      </c>
      <c r="G4633" s="6">
        <v>116</v>
      </c>
      <c r="H4633" s="7">
        <v>121.54</v>
      </c>
      <c r="I4633" s="8">
        <v>0.01</v>
      </c>
      <c r="J4633" s="7">
        <v>13339.97</v>
      </c>
      <c r="K4633" s="7">
        <v>89.42</v>
      </c>
      <c r="L4633" s="7">
        <v>10372.719999999999</v>
      </c>
      <c r="M4633" s="7">
        <v>462.83</v>
      </c>
    </row>
    <row r="4634" spans="2:13" x14ac:dyDescent="0.3">
      <c r="B4634" s="5">
        <v>45778</v>
      </c>
      <c r="C4634" s="4" t="s">
        <v>23</v>
      </c>
      <c r="D4634" s="4" t="s">
        <v>15</v>
      </c>
      <c r="E4634" s="4" t="s">
        <v>22</v>
      </c>
      <c r="F4634" s="4" t="s">
        <v>17</v>
      </c>
      <c r="G4634" s="6">
        <v>141</v>
      </c>
      <c r="H4634" s="7">
        <v>121.54</v>
      </c>
      <c r="I4634" s="8">
        <v>0</v>
      </c>
      <c r="J4634" s="7">
        <v>19155.21</v>
      </c>
      <c r="K4634" s="7">
        <v>89.51</v>
      </c>
      <c r="L4634" s="7">
        <v>12620.91</v>
      </c>
      <c r="M4634" s="7">
        <v>1398.61</v>
      </c>
    </row>
    <row r="4635" spans="2:13" x14ac:dyDescent="0.3">
      <c r="B4635" s="5">
        <v>45778</v>
      </c>
      <c r="C4635" s="4" t="s">
        <v>23</v>
      </c>
      <c r="D4635" s="4" t="s">
        <v>15</v>
      </c>
      <c r="E4635" s="4" t="s">
        <v>22</v>
      </c>
      <c r="F4635" s="4" t="s">
        <v>18</v>
      </c>
      <c r="G4635" s="6">
        <v>52</v>
      </c>
      <c r="H4635" s="7">
        <v>121.54</v>
      </c>
      <c r="I4635" s="8">
        <v>0.01</v>
      </c>
      <c r="J4635" s="7">
        <v>7035.74</v>
      </c>
      <c r="K4635" s="7">
        <v>89.6</v>
      </c>
      <c r="L4635" s="7">
        <v>4659.2</v>
      </c>
      <c r="M4635" s="7">
        <v>628.55999999999995</v>
      </c>
    </row>
    <row r="4636" spans="2:13" x14ac:dyDescent="0.3">
      <c r="B4636" s="5">
        <v>45778</v>
      </c>
      <c r="C4636" s="4" t="s">
        <v>23</v>
      </c>
      <c r="D4636" s="4" t="s">
        <v>15</v>
      </c>
      <c r="E4636" s="4" t="s">
        <v>22</v>
      </c>
      <c r="F4636" s="4" t="s">
        <v>19</v>
      </c>
      <c r="G4636" s="6">
        <v>53</v>
      </c>
      <c r="H4636" s="7">
        <v>121.54</v>
      </c>
      <c r="I4636" s="8">
        <v>0</v>
      </c>
      <c r="J4636" s="7">
        <v>7185.76</v>
      </c>
      <c r="K4636" s="7">
        <v>89.15</v>
      </c>
      <c r="L4636" s="7">
        <v>4724.95</v>
      </c>
      <c r="M4636" s="7">
        <v>654.72</v>
      </c>
    </row>
    <row r="4637" spans="2:13" x14ac:dyDescent="0.3">
      <c r="B4637" s="5">
        <v>45778</v>
      </c>
      <c r="C4637" s="4" t="s">
        <v>24</v>
      </c>
      <c r="D4637" s="4" t="s">
        <v>15</v>
      </c>
      <c r="E4637" s="4" t="s">
        <v>16</v>
      </c>
      <c r="F4637" s="4" t="s">
        <v>17</v>
      </c>
      <c r="G4637" s="6">
        <v>352</v>
      </c>
      <c r="H4637" s="7">
        <v>201.88</v>
      </c>
      <c r="I4637" s="8">
        <v>0.01</v>
      </c>
      <c r="J4637" s="7">
        <v>70140.52</v>
      </c>
      <c r="K4637" s="7">
        <v>150.69999999999999</v>
      </c>
      <c r="L4637" s="7">
        <v>53046.400000000001</v>
      </c>
      <c r="M4637" s="7">
        <v>579.63</v>
      </c>
    </row>
    <row r="4638" spans="2:13" x14ac:dyDescent="0.3">
      <c r="B4638" s="5">
        <v>45778</v>
      </c>
      <c r="C4638" s="4" t="s">
        <v>24</v>
      </c>
      <c r="D4638" s="4" t="s">
        <v>15</v>
      </c>
      <c r="E4638" s="4" t="s">
        <v>16</v>
      </c>
      <c r="F4638" s="4" t="s">
        <v>18</v>
      </c>
      <c r="G4638" s="6">
        <v>130</v>
      </c>
      <c r="H4638" s="7">
        <v>201.88</v>
      </c>
      <c r="I4638" s="8">
        <v>0</v>
      </c>
      <c r="J4638" s="7">
        <v>26218.1</v>
      </c>
      <c r="K4638" s="7">
        <v>150.25</v>
      </c>
      <c r="L4638" s="7">
        <v>19532.5</v>
      </c>
      <c r="M4638" s="7">
        <v>443.18</v>
      </c>
    </row>
    <row r="4639" spans="2:13" x14ac:dyDescent="0.3">
      <c r="B4639" s="5">
        <v>45778</v>
      </c>
      <c r="C4639" s="4" t="s">
        <v>24</v>
      </c>
      <c r="D4639" s="4" t="s">
        <v>15</v>
      </c>
      <c r="E4639" s="4" t="s">
        <v>16</v>
      </c>
      <c r="F4639" s="4" t="s">
        <v>19</v>
      </c>
      <c r="G4639" s="6">
        <v>133</v>
      </c>
      <c r="H4639" s="7">
        <v>201.88</v>
      </c>
      <c r="I4639" s="8">
        <v>0.01</v>
      </c>
      <c r="J4639" s="7">
        <v>26528.13</v>
      </c>
      <c r="K4639" s="7">
        <v>150.55000000000001</v>
      </c>
      <c r="L4639" s="7">
        <v>20023.150000000001</v>
      </c>
      <c r="M4639" s="7">
        <v>519.54999999999995</v>
      </c>
    </row>
    <row r="4640" spans="2:13" x14ac:dyDescent="0.3">
      <c r="B4640" s="5">
        <v>45778</v>
      </c>
      <c r="C4640" s="4" t="s">
        <v>24</v>
      </c>
      <c r="D4640" s="4" t="s">
        <v>15</v>
      </c>
      <c r="E4640" s="4" t="s">
        <v>20</v>
      </c>
      <c r="F4640" s="4" t="s">
        <v>17</v>
      </c>
      <c r="G4640" s="6">
        <v>232</v>
      </c>
      <c r="H4640" s="7">
        <v>201.88</v>
      </c>
      <c r="I4640" s="8">
        <v>0.03</v>
      </c>
      <c r="J4640" s="7">
        <v>39860.480000000003</v>
      </c>
      <c r="K4640" s="7">
        <v>150.25</v>
      </c>
      <c r="L4640" s="7">
        <v>34858</v>
      </c>
      <c r="M4640" s="7">
        <v>367.64</v>
      </c>
    </row>
    <row r="4641" spans="2:13" x14ac:dyDescent="0.3">
      <c r="B4641" s="5">
        <v>45778</v>
      </c>
      <c r="C4641" s="4" t="s">
        <v>24</v>
      </c>
      <c r="D4641" s="4" t="s">
        <v>15</v>
      </c>
      <c r="E4641" s="4" t="s">
        <v>20</v>
      </c>
      <c r="F4641" s="4" t="s">
        <v>18</v>
      </c>
      <c r="G4641" s="6">
        <v>87</v>
      </c>
      <c r="H4641" s="7">
        <v>201.88</v>
      </c>
      <c r="I4641" s="8">
        <v>0.04</v>
      </c>
      <c r="J4641" s="7">
        <v>14900.06</v>
      </c>
      <c r="K4641" s="7">
        <v>149.94999999999999</v>
      </c>
      <c r="L4641" s="7">
        <v>13045.65</v>
      </c>
      <c r="M4641" s="7">
        <v>295.68</v>
      </c>
    </row>
    <row r="4642" spans="2:13" x14ac:dyDescent="0.3">
      <c r="B4642" s="5">
        <v>45778</v>
      </c>
      <c r="C4642" s="4" t="s">
        <v>24</v>
      </c>
      <c r="D4642" s="4" t="s">
        <v>15</v>
      </c>
      <c r="E4642" s="4" t="s">
        <v>20</v>
      </c>
      <c r="F4642" s="4" t="s">
        <v>19</v>
      </c>
      <c r="G4642" s="6">
        <v>87</v>
      </c>
      <c r="H4642" s="7">
        <v>201.88</v>
      </c>
      <c r="I4642" s="8">
        <v>0.04</v>
      </c>
      <c r="J4642" s="7">
        <v>14914.98</v>
      </c>
      <c r="K4642" s="7">
        <v>150.85</v>
      </c>
      <c r="L4642" s="7">
        <v>13123.95</v>
      </c>
      <c r="M4642" s="7">
        <v>346.43</v>
      </c>
    </row>
    <row r="4643" spans="2:13" x14ac:dyDescent="0.3">
      <c r="B4643" s="5">
        <v>45778</v>
      </c>
      <c r="C4643" s="4" t="s">
        <v>24</v>
      </c>
      <c r="D4643" s="4" t="s">
        <v>15</v>
      </c>
      <c r="E4643" s="4" t="s">
        <v>21</v>
      </c>
      <c r="F4643" s="4" t="s">
        <v>17</v>
      </c>
      <c r="G4643" s="6">
        <v>145</v>
      </c>
      <c r="H4643" s="7">
        <v>201.88</v>
      </c>
      <c r="I4643" s="8">
        <v>0.01</v>
      </c>
      <c r="J4643" s="7">
        <v>27503.74</v>
      </c>
      <c r="K4643" s="7">
        <v>150.69999999999999</v>
      </c>
      <c r="L4643" s="7">
        <v>21851.5</v>
      </c>
      <c r="M4643" s="7">
        <v>242.56</v>
      </c>
    </row>
    <row r="4644" spans="2:13" x14ac:dyDescent="0.3">
      <c r="B4644" s="5">
        <v>45778</v>
      </c>
      <c r="C4644" s="4" t="s">
        <v>24</v>
      </c>
      <c r="D4644" s="4" t="s">
        <v>15</v>
      </c>
      <c r="E4644" s="4" t="s">
        <v>21</v>
      </c>
      <c r="F4644" s="4" t="s">
        <v>18</v>
      </c>
      <c r="G4644" s="6">
        <v>53</v>
      </c>
      <c r="H4644" s="7">
        <v>201.88</v>
      </c>
      <c r="I4644" s="8">
        <v>0.01</v>
      </c>
      <c r="J4644" s="7">
        <v>10133.98</v>
      </c>
      <c r="K4644" s="7">
        <v>150.69999999999999</v>
      </c>
      <c r="L4644" s="7">
        <v>7987.1</v>
      </c>
      <c r="M4644" s="7">
        <v>180.68</v>
      </c>
    </row>
    <row r="4645" spans="2:13" x14ac:dyDescent="0.3">
      <c r="B4645" s="5">
        <v>45778</v>
      </c>
      <c r="C4645" s="4" t="s">
        <v>24</v>
      </c>
      <c r="D4645" s="4" t="s">
        <v>15</v>
      </c>
      <c r="E4645" s="4" t="s">
        <v>21</v>
      </c>
      <c r="F4645" s="4" t="s">
        <v>19</v>
      </c>
      <c r="G4645" s="6">
        <v>52</v>
      </c>
      <c r="H4645" s="7">
        <v>201.88</v>
      </c>
      <c r="I4645" s="8">
        <v>0</v>
      </c>
      <c r="J4645" s="7">
        <v>9913.1200000000008</v>
      </c>
      <c r="K4645" s="7">
        <v>150.85</v>
      </c>
      <c r="L4645" s="7">
        <v>7844.2</v>
      </c>
      <c r="M4645" s="7">
        <v>201.48</v>
      </c>
    </row>
    <row r="4646" spans="2:13" x14ac:dyDescent="0.3">
      <c r="B4646" s="5">
        <v>45778</v>
      </c>
      <c r="C4646" s="4" t="s">
        <v>24</v>
      </c>
      <c r="D4646" s="4" t="s">
        <v>15</v>
      </c>
      <c r="E4646" s="4" t="s">
        <v>22</v>
      </c>
      <c r="F4646" s="4" t="s">
        <v>17</v>
      </c>
      <c r="G4646" s="6">
        <v>63</v>
      </c>
      <c r="H4646" s="7">
        <v>201.88</v>
      </c>
      <c r="I4646" s="8">
        <v>0.01</v>
      </c>
      <c r="J4646" s="7">
        <v>14158.96</v>
      </c>
      <c r="K4646" s="7">
        <v>150.25</v>
      </c>
      <c r="L4646" s="7">
        <v>9465.75</v>
      </c>
      <c r="M4646" s="7">
        <v>639.59</v>
      </c>
    </row>
    <row r="4647" spans="2:13" x14ac:dyDescent="0.3">
      <c r="B4647" s="5">
        <v>45778</v>
      </c>
      <c r="C4647" s="4" t="s">
        <v>24</v>
      </c>
      <c r="D4647" s="4" t="s">
        <v>15</v>
      </c>
      <c r="E4647" s="4" t="s">
        <v>22</v>
      </c>
      <c r="F4647" s="4" t="s">
        <v>18</v>
      </c>
      <c r="G4647" s="6">
        <v>24</v>
      </c>
      <c r="H4647" s="7">
        <v>201.88</v>
      </c>
      <c r="I4647" s="8">
        <v>0.01</v>
      </c>
      <c r="J4647" s="7">
        <v>5382.86</v>
      </c>
      <c r="K4647" s="7">
        <v>150.69999999999999</v>
      </c>
      <c r="L4647" s="7">
        <v>3616.8</v>
      </c>
      <c r="M4647" s="7">
        <v>293.26</v>
      </c>
    </row>
    <row r="4648" spans="2:13" x14ac:dyDescent="0.3">
      <c r="B4648" s="5">
        <v>45778</v>
      </c>
      <c r="C4648" s="4" t="s">
        <v>24</v>
      </c>
      <c r="D4648" s="4" t="s">
        <v>15</v>
      </c>
      <c r="E4648" s="4" t="s">
        <v>22</v>
      </c>
      <c r="F4648" s="4" t="s">
        <v>19</v>
      </c>
      <c r="G4648" s="6">
        <v>24</v>
      </c>
      <c r="H4648" s="7">
        <v>201.88</v>
      </c>
      <c r="I4648" s="8">
        <v>0.01</v>
      </c>
      <c r="J4648" s="7">
        <v>5383.19</v>
      </c>
      <c r="K4648" s="7">
        <v>149.94999999999999</v>
      </c>
      <c r="L4648" s="7">
        <v>3598.8</v>
      </c>
      <c r="M4648" s="7">
        <v>296.18</v>
      </c>
    </row>
    <row r="4649" spans="2:13" x14ac:dyDescent="0.3">
      <c r="B4649" s="5">
        <v>45778</v>
      </c>
      <c r="C4649" s="4" t="s">
        <v>25</v>
      </c>
      <c r="D4649" s="4" t="s">
        <v>15</v>
      </c>
      <c r="E4649" s="4" t="s">
        <v>16</v>
      </c>
      <c r="F4649" s="4" t="s">
        <v>17</v>
      </c>
      <c r="G4649" s="6">
        <v>163</v>
      </c>
      <c r="H4649" s="7">
        <v>352.26</v>
      </c>
      <c r="I4649" s="8">
        <v>0.01</v>
      </c>
      <c r="J4649" s="7">
        <v>56500.55</v>
      </c>
      <c r="K4649" s="7">
        <v>263.93</v>
      </c>
      <c r="L4649" s="7">
        <v>43020.59</v>
      </c>
      <c r="M4649" s="7">
        <v>260.43</v>
      </c>
    </row>
    <row r="4650" spans="2:13" x14ac:dyDescent="0.3">
      <c r="B4650" s="5">
        <v>45778</v>
      </c>
      <c r="C4650" s="4" t="s">
        <v>25</v>
      </c>
      <c r="D4650" s="4" t="s">
        <v>15</v>
      </c>
      <c r="E4650" s="4" t="s">
        <v>16</v>
      </c>
      <c r="F4650" s="4" t="s">
        <v>18</v>
      </c>
      <c r="G4650" s="6">
        <v>61</v>
      </c>
      <c r="H4650" s="7">
        <v>352.26</v>
      </c>
      <c r="I4650" s="8">
        <v>0</v>
      </c>
      <c r="J4650" s="7">
        <v>21380.51</v>
      </c>
      <c r="K4650" s="7">
        <v>264.45999999999998</v>
      </c>
      <c r="L4650" s="7">
        <v>16132.06</v>
      </c>
      <c r="M4650" s="7">
        <v>206.68</v>
      </c>
    </row>
    <row r="4651" spans="2:13" x14ac:dyDescent="0.3">
      <c r="B4651" s="5">
        <v>45778</v>
      </c>
      <c r="C4651" s="4" t="s">
        <v>25</v>
      </c>
      <c r="D4651" s="4" t="s">
        <v>15</v>
      </c>
      <c r="E4651" s="4" t="s">
        <v>16</v>
      </c>
      <c r="F4651" s="4" t="s">
        <v>19</v>
      </c>
      <c r="G4651" s="6">
        <v>59</v>
      </c>
      <c r="H4651" s="7">
        <v>352.26</v>
      </c>
      <c r="I4651" s="8">
        <v>0</v>
      </c>
      <c r="J4651" s="7">
        <v>20824.84</v>
      </c>
      <c r="K4651" s="7">
        <v>263.39999999999998</v>
      </c>
      <c r="L4651" s="7">
        <v>15540.6</v>
      </c>
      <c r="M4651" s="7">
        <v>237.75</v>
      </c>
    </row>
    <row r="4652" spans="2:13" x14ac:dyDescent="0.3">
      <c r="B4652" s="5">
        <v>45778</v>
      </c>
      <c r="C4652" s="4" t="s">
        <v>25</v>
      </c>
      <c r="D4652" s="4" t="s">
        <v>15</v>
      </c>
      <c r="E4652" s="4" t="s">
        <v>20</v>
      </c>
      <c r="F4652" s="4" t="s">
        <v>17</v>
      </c>
      <c r="G4652" s="6">
        <v>111</v>
      </c>
      <c r="H4652" s="7">
        <v>352.26</v>
      </c>
      <c r="I4652" s="8">
        <v>0.02</v>
      </c>
      <c r="J4652" s="7">
        <v>33823.81</v>
      </c>
      <c r="K4652" s="7">
        <v>264.72000000000003</v>
      </c>
      <c r="L4652" s="7">
        <v>29383.919999999998</v>
      </c>
      <c r="M4652" s="7">
        <v>182.42</v>
      </c>
    </row>
    <row r="4653" spans="2:13" x14ac:dyDescent="0.3">
      <c r="B4653" s="5">
        <v>45778</v>
      </c>
      <c r="C4653" s="4" t="s">
        <v>25</v>
      </c>
      <c r="D4653" s="4" t="s">
        <v>15</v>
      </c>
      <c r="E4653" s="4" t="s">
        <v>20</v>
      </c>
      <c r="F4653" s="4" t="s">
        <v>18</v>
      </c>
      <c r="G4653" s="6">
        <v>40</v>
      </c>
      <c r="H4653" s="7">
        <v>352.26</v>
      </c>
      <c r="I4653" s="8">
        <v>0.04</v>
      </c>
      <c r="J4653" s="7">
        <v>11927.38</v>
      </c>
      <c r="K4653" s="7">
        <v>264.72000000000003</v>
      </c>
      <c r="L4653" s="7">
        <v>10588.8</v>
      </c>
      <c r="M4653" s="7">
        <v>139.13999999999999</v>
      </c>
    </row>
    <row r="4654" spans="2:13" x14ac:dyDescent="0.3">
      <c r="B4654" s="5">
        <v>45778</v>
      </c>
      <c r="C4654" s="4" t="s">
        <v>25</v>
      </c>
      <c r="D4654" s="4" t="s">
        <v>15</v>
      </c>
      <c r="E4654" s="4" t="s">
        <v>20</v>
      </c>
      <c r="F4654" s="4" t="s">
        <v>19</v>
      </c>
      <c r="G4654" s="6">
        <v>41</v>
      </c>
      <c r="H4654" s="7">
        <v>352.26</v>
      </c>
      <c r="I4654" s="8">
        <v>0.04</v>
      </c>
      <c r="J4654" s="7">
        <v>12276.5</v>
      </c>
      <c r="K4654" s="7">
        <v>264.99</v>
      </c>
      <c r="L4654" s="7">
        <v>10864.59</v>
      </c>
      <c r="M4654" s="7">
        <v>158.21</v>
      </c>
    </row>
    <row r="4655" spans="2:13" x14ac:dyDescent="0.3">
      <c r="B4655" s="5">
        <v>45778</v>
      </c>
      <c r="C4655" s="4" t="s">
        <v>25</v>
      </c>
      <c r="D4655" s="4" t="s">
        <v>15</v>
      </c>
      <c r="E4655" s="4" t="s">
        <v>21</v>
      </c>
      <c r="F4655" s="4" t="s">
        <v>17</v>
      </c>
      <c r="G4655" s="6">
        <v>66</v>
      </c>
      <c r="H4655" s="7">
        <v>352.26</v>
      </c>
      <c r="I4655" s="8">
        <v>0</v>
      </c>
      <c r="J4655" s="7">
        <v>21954.36</v>
      </c>
      <c r="K4655" s="7">
        <v>263.93</v>
      </c>
      <c r="L4655" s="7">
        <v>17419.38</v>
      </c>
      <c r="M4655" s="7">
        <v>109.33</v>
      </c>
    </row>
    <row r="4656" spans="2:13" x14ac:dyDescent="0.3">
      <c r="B4656" s="5">
        <v>45778</v>
      </c>
      <c r="C4656" s="4" t="s">
        <v>25</v>
      </c>
      <c r="D4656" s="4" t="s">
        <v>15</v>
      </c>
      <c r="E4656" s="4" t="s">
        <v>21</v>
      </c>
      <c r="F4656" s="4" t="s">
        <v>18</v>
      </c>
      <c r="G4656" s="6">
        <v>25</v>
      </c>
      <c r="H4656" s="7">
        <v>352.26</v>
      </c>
      <c r="I4656" s="8">
        <v>0</v>
      </c>
      <c r="J4656" s="7">
        <v>8349.44</v>
      </c>
      <c r="K4656" s="7">
        <v>263.67</v>
      </c>
      <c r="L4656" s="7">
        <v>6591.75</v>
      </c>
      <c r="M4656" s="7">
        <v>84.79</v>
      </c>
    </row>
    <row r="4657" spans="2:13" x14ac:dyDescent="0.3">
      <c r="B4657" s="5">
        <v>45778</v>
      </c>
      <c r="C4657" s="4" t="s">
        <v>25</v>
      </c>
      <c r="D4657" s="4" t="s">
        <v>15</v>
      </c>
      <c r="E4657" s="4" t="s">
        <v>21</v>
      </c>
      <c r="F4657" s="4" t="s">
        <v>19</v>
      </c>
      <c r="G4657" s="6">
        <v>24</v>
      </c>
      <c r="H4657" s="7">
        <v>352.26</v>
      </c>
      <c r="I4657" s="8">
        <v>0.01</v>
      </c>
      <c r="J4657" s="7">
        <v>7959.4</v>
      </c>
      <c r="K4657" s="7">
        <v>264.45999999999998</v>
      </c>
      <c r="L4657" s="7">
        <v>6347.04</v>
      </c>
      <c r="M4657" s="7">
        <v>97.38</v>
      </c>
    </row>
    <row r="4658" spans="2:13" x14ac:dyDescent="0.3">
      <c r="B4658" s="5">
        <v>45778</v>
      </c>
      <c r="C4658" s="4" t="s">
        <v>25</v>
      </c>
      <c r="D4658" s="4" t="s">
        <v>15</v>
      </c>
      <c r="E4658" s="4" t="s">
        <v>22</v>
      </c>
      <c r="F4658" s="4" t="s">
        <v>17</v>
      </c>
      <c r="G4658" s="6">
        <v>31</v>
      </c>
      <c r="H4658" s="7">
        <v>352.26</v>
      </c>
      <c r="I4658" s="8">
        <v>0.01</v>
      </c>
      <c r="J4658" s="7">
        <v>12169.24</v>
      </c>
      <c r="K4658" s="7">
        <v>263.67</v>
      </c>
      <c r="L4658" s="7">
        <v>8173.77</v>
      </c>
      <c r="M4658" s="7">
        <v>317.23</v>
      </c>
    </row>
    <row r="4659" spans="2:13" x14ac:dyDescent="0.3">
      <c r="B4659" s="5">
        <v>45778</v>
      </c>
      <c r="C4659" s="4" t="s">
        <v>25</v>
      </c>
      <c r="D4659" s="4" t="s">
        <v>15</v>
      </c>
      <c r="E4659" s="4" t="s">
        <v>22</v>
      </c>
      <c r="F4659" s="4" t="s">
        <v>18</v>
      </c>
      <c r="G4659" s="6">
        <v>11</v>
      </c>
      <c r="H4659" s="7">
        <v>352.26</v>
      </c>
      <c r="I4659" s="8">
        <v>0.01</v>
      </c>
      <c r="J4659" s="7">
        <v>4313.63</v>
      </c>
      <c r="K4659" s="7">
        <v>264.2</v>
      </c>
      <c r="L4659" s="7">
        <v>2906.2</v>
      </c>
      <c r="M4659" s="7">
        <v>128.09</v>
      </c>
    </row>
    <row r="4660" spans="2:13" x14ac:dyDescent="0.3">
      <c r="B4660" s="5">
        <v>45778</v>
      </c>
      <c r="C4660" s="4" t="s">
        <v>25</v>
      </c>
      <c r="D4660" s="4" t="s">
        <v>15</v>
      </c>
      <c r="E4660" s="4" t="s">
        <v>22</v>
      </c>
      <c r="F4660" s="4" t="s">
        <v>19</v>
      </c>
      <c r="G4660" s="6">
        <v>11</v>
      </c>
      <c r="H4660" s="7">
        <v>352.26</v>
      </c>
      <c r="I4660" s="8">
        <v>0</v>
      </c>
      <c r="J4660" s="7">
        <v>4335.49</v>
      </c>
      <c r="K4660" s="7">
        <v>264.99</v>
      </c>
      <c r="L4660" s="7">
        <v>2914.89</v>
      </c>
      <c r="M4660" s="7">
        <v>136.02000000000001</v>
      </c>
    </row>
    <row r="4661" spans="2:13" x14ac:dyDescent="0.3">
      <c r="B4661" s="5">
        <v>45778</v>
      </c>
      <c r="C4661" s="4" t="s">
        <v>26</v>
      </c>
      <c r="D4661" s="4" t="s">
        <v>27</v>
      </c>
      <c r="E4661" s="4" t="s">
        <v>16</v>
      </c>
      <c r="F4661" s="4" t="s">
        <v>17</v>
      </c>
      <c r="G4661" s="6">
        <v>428</v>
      </c>
      <c r="H4661" s="7">
        <v>135.96</v>
      </c>
      <c r="I4661" s="8">
        <v>0.01</v>
      </c>
      <c r="J4661" s="7">
        <v>57667.63</v>
      </c>
      <c r="K4661" s="7">
        <v>94.98</v>
      </c>
      <c r="L4661" s="7">
        <v>40651.440000000002</v>
      </c>
      <c r="M4661" s="7">
        <v>699.19</v>
      </c>
    </row>
    <row r="4662" spans="2:13" x14ac:dyDescent="0.3">
      <c r="B4662" s="5">
        <v>45778</v>
      </c>
      <c r="C4662" s="4" t="s">
        <v>26</v>
      </c>
      <c r="D4662" s="4" t="s">
        <v>27</v>
      </c>
      <c r="E4662" s="4" t="s">
        <v>16</v>
      </c>
      <c r="F4662" s="4" t="s">
        <v>18</v>
      </c>
      <c r="G4662" s="6">
        <v>155</v>
      </c>
      <c r="H4662" s="7">
        <v>135.96</v>
      </c>
      <c r="I4662" s="8">
        <v>0.01</v>
      </c>
      <c r="J4662" s="7">
        <v>20989.25</v>
      </c>
      <c r="K4662" s="7">
        <v>95.36</v>
      </c>
      <c r="L4662" s="7">
        <v>14780.8</v>
      </c>
      <c r="M4662" s="7">
        <v>533.78</v>
      </c>
    </row>
    <row r="4663" spans="2:13" x14ac:dyDescent="0.3">
      <c r="B4663" s="5">
        <v>45778</v>
      </c>
      <c r="C4663" s="4" t="s">
        <v>26</v>
      </c>
      <c r="D4663" s="4" t="s">
        <v>27</v>
      </c>
      <c r="E4663" s="4" t="s">
        <v>16</v>
      </c>
      <c r="F4663" s="4" t="s">
        <v>19</v>
      </c>
      <c r="G4663" s="6">
        <v>156</v>
      </c>
      <c r="H4663" s="7">
        <v>135.96</v>
      </c>
      <c r="I4663" s="8">
        <v>0.01</v>
      </c>
      <c r="J4663" s="7">
        <v>20997.15</v>
      </c>
      <c r="K4663" s="7">
        <v>95.27</v>
      </c>
      <c r="L4663" s="7">
        <v>14862.12</v>
      </c>
      <c r="M4663" s="7">
        <v>619.95000000000005</v>
      </c>
    </row>
    <row r="4664" spans="2:13" x14ac:dyDescent="0.3">
      <c r="B4664" s="5">
        <v>45778</v>
      </c>
      <c r="C4664" s="4" t="s">
        <v>26</v>
      </c>
      <c r="D4664" s="4" t="s">
        <v>27</v>
      </c>
      <c r="E4664" s="4" t="s">
        <v>20</v>
      </c>
      <c r="F4664" s="4" t="s">
        <v>17</v>
      </c>
      <c r="G4664" s="6">
        <v>291</v>
      </c>
      <c r="H4664" s="7">
        <v>135.96</v>
      </c>
      <c r="I4664" s="8">
        <v>0.02</v>
      </c>
      <c r="J4664" s="7">
        <v>33982.57</v>
      </c>
      <c r="K4664" s="7">
        <v>95.46</v>
      </c>
      <c r="L4664" s="7">
        <v>27778.86</v>
      </c>
      <c r="M4664" s="7">
        <v>483.94</v>
      </c>
    </row>
    <row r="4665" spans="2:13" x14ac:dyDescent="0.3">
      <c r="B4665" s="5">
        <v>45778</v>
      </c>
      <c r="C4665" s="4" t="s">
        <v>26</v>
      </c>
      <c r="D4665" s="4" t="s">
        <v>27</v>
      </c>
      <c r="E4665" s="4" t="s">
        <v>20</v>
      </c>
      <c r="F4665" s="4" t="s">
        <v>18</v>
      </c>
      <c r="G4665" s="6">
        <v>106</v>
      </c>
      <c r="H4665" s="7">
        <v>135.96</v>
      </c>
      <c r="I4665" s="8">
        <v>0.01</v>
      </c>
      <c r="J4665" s="7">
        <v>12542.97</v>
      </c>
      <c r="K4665" s="7">
        <v>94.89</v>
      </c>
      <c r="L4665" s="7">
        <v>10058.34</v>
      </c>
      <c r="M4665" s="7">
        <v>373.12</v>
      </c>
    </row>
    <row r="4666" spans="2:13" x14ac:dyDescent="0.3">
      <c r="B4666" s="5">
        <v>45778</v>
      </c>
      <c r="C4666" s="4" t="s">
        <v>26</v>
      </c>
      <c r="D4666" s="4" t="s">
        <v>27</v>
      </c>
      <c r="E4666" s="4" t="s">
        <v>20</v>
      </c>
      <c r="F4666" s="4" t="s">
        <v>19</v>
      </c>
      <c r="G4666" s="6">
        <v>103</v>
      </c>
      <c r="H4666" s="7">
        <v>135.96</v>
      </c>
      <c r="I4666" s="8">
        <v>0.02</v>
      </c>
      <c r="J4666" s="7">
        <v>12126.24</v>
      </c>
      <c r="K4666" s="7">
        <v>94.89</v>
      </c>
      <c r="L4666" s="7">
        <v>9773.67</v>
      </c>
      <c r="M4666" s="7">
        <v>407.69</v>
      </c>
    </row>
    <row r="4667" spans="2:13" x14ac:dyDescent="0.3">
      <c r="B4667" s="5">
        <v>45778</v>
      </c>
      <c r="C4667" s="4" t="s">
        <v>26</v>
      </c>
      <c r="D4667" s="4" t="s">
        <v>27</v>
      </c>
      <c r="E4667" s="4" t="s">
        <v>21</v>
      </c>
      <c r="F4667" s="4" t="s">
        <v>17</v>
      </c>
      <c r="G4667" s="6">
        <v>165</v>
      </c>
      <c r="H4667" s="7">
        <v>135.96</v>
      </c>
      <c r="I4667" s="8">
        <v>0.01</v>
      </c>
      <c r="J4667" s="7">
        <v>20929.080000000002</v>
      </c>
      <c r="K4667" s="7">
        <v>95.17</v>
      </c>
      <c r="L4667" s="7">
        <v>15703.05</v>
      </c>
      <c r="M4667" s="7">
        <v>265.24</v>
      </c>
    </row>
    <row r="4668" spans="2:13" x14ac:dyDescent="0.3">
      <c r="B4668" s="5">
        <v>45778</v>
      </c>
      <c r="C4668" s="4" t="s">
        <v>26</v>
      </c>
      <c r="D4668" s="4" t="s">
        <v>27</v>
      </c>
      <c r="E4668" s="4" t="s">
        <v>21</v>
      </c>
      <c r="F4668" s="4" t="s">
        <v>18</v>
      </c>
      <c r="G4668" s="6">
        <v>63</v>
      </c>
      <c r="H4668" s="7">
        <v>135.96</v>
      </c>
      <c r="I4668" s="8">
        <v>0.01</v>
      </c>
      <c r="J4668" s="7">
        <v>8031.52</v>
      </c>
      <c r="K4668" s="7">
        <v>95.08</v>
      </c>
      <c r="L4668" s="7">
        <v>5990.04</v>
      </c>
      <c r="M4668" s="7">
        <v>214.99</v>
      </c>
    </row>
    <row r="4669" spans="2:13" x14ac:dyDescent="0.3">
      <c r="B4669" s="5">
        <v>45778</v>
      </c>
      <c r="C4669" s="4" t="s">
        <v>26</v>
      </c>
      <c r="D4669" s="4" t="s">
        <v>27</v>
      </c>
      <c r="E4669" s="4" t="s">
        <v>21</v>
      </c>
      <c r="F4669" s="4" t="s">
        <v>19</v>
      </c>
      <c r="G4669" s="6">
        <v>61</v>
      </c>
      <c r="H4669" s="7">
        <v>135.96</v>
      </c>
      <c r="I4669" s="8">
        <v>0.01</v>
      </c>
      <c r="J4669" s="7">
        <v>7807.97</v>
      </c>
      <c r="K4669" s="7">
        <v>95.46</v>
      </c>
      <c r="L4669" s="7">
        <v>5823.06</v>
      </c>
      <c r="M4669" s="7">
        <v>249.94</v>
      </c>
    </row>
    <row r="4670" spans="2:13" x14ac:dyDescent="0.3">
      <c r="B4670" s="5">
        <v>45778</v>
      </c>
      <c r="C4670" s="4" t="s">
        <v>26</v>
      </c>
      <c r="D4670" s="4" t="s">
        <v>27</v>
      </c>
      <c r="E4670" s="4" t="s">
        <v>22</v>
      </c>
      <c r="F4670" s="4" t="s">
        <v>17</v>
      </c>
      <c r="G4670" s="6">
        <v>75</v>
      </c>
      <c r="H4670" s="7">
        <v>135.96</v>
      </c>
      <c r="I4670" s="8">
        <v>0.01</v>
      </c>
      <c r="J4670" s="7">
        <v>11318.06</v>
      </c>
      <c r="K4670" s="7">
        <v>94.98</v>
      </c>
      <c r="L4670" s="7">
        <v>7123.5</v>
      </c>
      <c r="M4670" s="7">
        <v>773.58</v>
      </c>
    </row>
    <row r="4671" spans="2:13" x14ac:dyDescent="0.3">
      <c r="B4671" s="5">
        <v>45778</v>
      </c>
      <c r="C4671" s="4" t="s">
        <v>26</v>
      </c>
      <c r="D4671" s="4" t="s">
        <v>27</v>
      </c>
      <c r="E4671" s="4" t="s">
        <v>22</v>
      </c>
      <c r="F4671" s="4" t="s">
        <v>18</v>
      </c>
      <c r="G4671" s="6">
        <v>29</v>
      </c>
      <c r="H4671" s="7">
        <v>135.96</v>
      </c>
      <c r="I4671" s="8">
        <v>0</v>
      </c>
      <c r="J4671" s="7">
        <v>4415.9799999999996</v>
      </c>
      <c r="K4671" s="7">
        <v>95.08</v>
      </c>
      <c r="L4671" s="7">
        <v>2757.32</v>
      </c>
      <c r="M4671" s="7">
        <v>337.01</v>
      </c>
    </row>
    <row r="4672" spans="2:13" x14ac:dyDescent="0.3">
      <c r="B4672" s="5">
        <v>45778</v>
      </c>
      <c r="C4672" s="4" t="s">
        <v>26</v>
      </c>
      <c r="D4672" s="4" t="s">
        <v>27</v>
      </c>
      <c r="E4672" s="4" t="s">
        <v>22</v>
      </c>
      <c r="F4672" s="4" t="s">
        <v>19</v>
      </c>
      <c r="G4672" s="6">
        <v>27</v>
      </c>
      <c r="H4672" s="7">
        <v>135.96</v>
      </c>
      <c r="I4672" s="8">
        <v>0.01</v>
      </c>
      <c r="J4672" s="7">
        <v>4074.39</v>
      </c>
      <c r="K4672" s="7">
        <v>95.08</v>
      </c>
      <c r="L4672" s="7">
        <v>2567.16</v>
      </c>
      <c r="M4672" s="7">
        <v>327.81</v>
      </c>
    </row>
    <row r="4673" spans="2:13" x14ac:dyDescent="0.3">
      <c r="B4673" s="5">
        <v>45778</v>
      </c>
      <c r="C4673" s="4" t="s">
        <v>28</v>
      </c>
      <c r="D4673" s="4" t="s">
        <v>27</v>
      </c>
      <c r="E4673" s="4" t="s">
        <v>16</v>
      </c>
      <c r="F4673" s="4" t="s">
        <v>17</v>
      </c>
      <c r="G4673" s="6">
        <v>299</v>
      </c>
      <c r="H4673" s="7">
        <v>107.12</v>
      </c>
      <c r="I4673" s="8">
        <v>0</v>
      </c>
      <c r="J4673" s="7">
        <v>32092.68</v>
      </c>
      <c r="K4673" s="7">
        <v>73.84</v>
      </c>
      <c r="L4673" s="7">
        <v>22078.16</v>
      </c>
      <c r="M4673" s="7">
        <v>500.66</v>
      </c>
    </row>
    <row r="4674" spans="2:13" x14ac:dyDescent="0.3">
      <c r="B4674" s="5">
        <v>45778</v>
      </c>
      <c r="C4674" s="4" t="s">
        <v>28</v>
      </c>
      <c r="D4674" s="4" t="s">
        <v>27</v>
      </c>
      <c r="E4674" s="4" t="s">
        <v>16</v>
      </c>
      <c r="F4674" s="4" t="s">
        <v>18</v>
      </c>
      <c r="G4674" s="6">
        <v>111</v>
      </c>
      <c r="H4674" s="7">
        <v>107.12</v>
      </c>
      <c r="I4674" s="8">
        <v>0.01</v>
      </c>
      <c r="J4674" s="7">
        <v>11782.88</v>
      </c>
      <c r="K4674" s="7">
        <v>73.84</v>
      </c>
      <c r="L4674" s="7">
        <v>8196.24</v>
      </c>
      <c r="M4674" s="7">
        <v>384.56</v>
      </c>
    </row>
    <row r="4675" spans="2:13" x14ac:dyDescent="0.3">
      <c r="B4675" s="5">
        <v>45778</v>
      </c>
      <c r="C4675" s="4" t="s">
        <v>28</v>
      </c>
      <c r="D4675" s="4" t="s">
        <v>27</v>
      </c>
      <c r="E4675" s="4" t="s">
        <v>16</v>
      </c>
      <c r="F4675" s="4" t="s">
        <v>19</v>
      </c>
      <c r="G4675" s="6">
        <v>105</v>
      </c>
      <c r="H4675" s="7">
        <v>107.12</v>
      </c>
      <c r="I4675" s="8">
        <v>0</v>
      </c>
      <c r="J4675" s="7">
        <v>11213.88</v>
      </c>
      <c r="K4675" s="7">
        <v>74.13</v>
      </c>
      <c r="L4675" s="7">
        <v>7783.65</v>
      </c>
      <c r="M4675" s="7">
        <v>428.97</v>
      </c>
    </row>
    <row r="4676" spans="2:13" x14ac:dyDescent="0.3">
      <c r="B4676" s="5">
        <v>45778</v>
      </c>
      <c r="C4676" s="4" t="s">
        <v>28</v>
      </c>
      <c r="D4676" s="4" t="s">
        <v>27</v>
      </c>
      <c r="E4676" s="4" t="s">
        <v>20</v>
      </c>
      <c r="F4676" s="4" t="s">
        <v>17</v>
      </c>
      <c r="G4676" s="6">
        <v>197</v>
      </c>
      <c r="H4676" s="7">
        <v>107.12</v>
      </c>
      <c r="I4676" s="8">
        <v>0.03</v>
      </c>
      <c r="J4676" s="7">
        <v>17920.990000000002</v>
      </c>
      <c r="K4676" s="7">
        <v>73.760000000000005</v>
      </c>
      <c r="L4676" s="7">
        <v>14530.72</v>
      </c>
      <c r="M4676" s="7">
        <v>330.18</v>
      </c>
    </row>
    <row r="4677" spans="2:13" x14ac:dyDescent="0.3">
      <c r="B4677" s="5">
        <v>45778</v>
      </c>
      <c r="C4677" s="4" t="s">
        <v>28</v>
      </c>
      <c r="D4677" s="4" t="s">
        <v>27</v>
      </c>
      <c r="E4677" s="4" t="s">
        <v>20</v>
      </c>
      <c r="F4677" s="4" t="s">
        <v>18</v>
      </c>
      <c r="G4677" s="6">
        <v>75</v>
      </c>
      <c r="H4677" s="7">
        <v>107.12</v>
      </c>
      <c r="I4677" s="8">
        <v>0.01</v>
      </c>
      <c r="J4677" s="7">
        <v>6985.16</v>
      </c>
      <c r="K4677" s="7">
        <v>73.760000000000005</v>
      </c>
      <c r="L4677" s="7">
        <v>5532</v>
      </c>
      <c r="M4677" s="7">
        <v>258.02</v>
      </c>
    </row>
    <row r="4678" spans="2:13" x14ac:dyDescent="0.3">
      <c r="B4678" s="5">
        <v>45778</v>
      </c>
      <c r="C4678" s="4" t="s">
        <v>28</v>
      </c>
      <c r="D4678" s="4" t="s">
        <v>27</v>
      </c>
      <c r="E4678" s="4" t="s">
        <v>20</v>
      </c>
      <c r="F4678" s="4" t="s">
        <v>19</v>
      </c>
      <c r="G4678" s="6">
        <v>72</v>
      </c>
      <c r="H4678" s="7">
        <v>107.12</v>
      </c>
      <c r="I4678" s="8">
        <v>0.01</v>
      </c>
      <c r="J4678" s="7">
        <v>6672.03</v>
      </c>
      <c r="K4678" s="7">
        <v>73.69</v>
      </c>
      <c r="L4678" s="7">
        <v>5305.68</v>
      </c>
      <c r="M4678" s="7">
        <v>286.13</v>
      </c>
    </row>
    <row r="4679" spans="2:13" x14ac:dyDescent="0.3">
      <c r="B4679" s="5">
        <v>45778</v>
      </c>
      <c r="C4679" s="4" t="s">
        <v>28</v>
      </c>
      <c r="D4679" s="4" t="s">
        <v>27</v>
      </c>
      <c r="E4679" s="4" t="s">
        <v>21</v>
      </c>
      <c r="F4679" s="4" t="s">
        <v>17</v>
      </c>
      <c r="G4679" s="6">
        <v>122</v>
      </c>
      <c r="H4679" s="7">
        <v>107.12</v>
      </c>
      <c r="I4679" s="8">
        <v>0.01</v>
      </c>
      <c r="J4679" s="7">
        <v>12266.56</v>
      </c>
      <c r="K4679" s="7">
        <v>73.91</v>
      </c>
      <c r="L4679" s="7">
        <v>9017.02</v>
      </c>
      <c r="M4679" s="7">
        <v>193.33</v>
      </c>
    </row>
    <row r="4680" spans="2:13" x14ac:dyDescent="0.3">
      <c r="B4680" s="5">
        <v>45778</v>
      </c>
      <c r="C4680" s="4" t="s">
        <v>28</v>
      </c>
      <c r="D4680" s="4" t="s">
        <v>27</v>
      </c>
      <c r="E4680" s="4" t="s">
        <v>21</v>
      </c>
      <c r="F4680" s="4" t="s">
        <v>18</v>
      </c>
      <c r="G4680" s="6">
        <v>44</v>
      </c>
      <c r="H4680" s="7">
        <v>107.12</v>
      </c>
      <c r="I4680" s="8">
        <v>0</v>
      </c>
      <c r="J4680" s="7">
        <v>4446.33</v>
      </c>
      <c r="K4680" s="7">
        <v>74.06</v>
      </c>
      <c r="L4680" s="7">
        <v>3258.64</v>
      </c>
      <c r="M4680" s="7">
        <v>155.94999999999999</v>
      </c>
    </row>
    <row r="4681" spans="2:13" x14ac:dyDescent="0.3">
      <c r="B4681" s="5">
        <v>45778</v>
      </c>
      <c r="C4681" s="4" t="s">
        <v>28</v>
      </c>
      <c r="D4681" s="4" t="s">
        <v>27</v>
      </c>
      <c r="E4681" s="4" t="s">
        <v>21</v>
      </c>
      <c r="F4681" s="4" t="s">
        <v>19</v>
      </c>
      <c r="G4681" s="6">
        <v>46</v>
      </c>
      <c r="H4681" s="7">
        <v>107.12</v>
      </c>
      <c r="I4681" s="8">
        <v>0.01</v>
      </c>
      <c r="J4681" s="7">
        <v>4629.6000000000004</v>
      </c>
      <c r="K4681" s="7">
        <v>73.989999999999995</v>
      </c>
      <c r="L4681" s="7">
        <v>3403.54</v>
      </c>
      <c r="M4681" s="7">
        <v>183.17</v>
      </c>
    </row>
    <row r="4682" spans="2:13" x14ac:dyDescent="0.3">
      <c r="B4682" s="5">
        <v>45778</v>
      </c>
      <c r="C4682" s="4" t="s">
        <v>28</v>
      </c>
      <c r="D4682" s="4" t="s">
        <v>27</v>
      </c>
      <c r="E4682" s="4" t="s">
        <v>22</v>
      </c>
      <c r="F4682" s="4" t="s">
        <v>17</v>
      </c>
      <c r="G4682" s="6">
        <v>54</v>
      </c>
      <c r="H4682" s="7">
        <v>107.12</v>
      </c>
      <c r="I4682" s="8">
        <v>0.01</v>
      </c>
      <c r="J4682" s="7">
        <v>6407.28</v>
      </c>
      <c r="K4682" s="7">
        <v>73.84</v>
      </c>
      <c r="L4682" s="7">
        <v>3987.36</v>
      </c>
      <c r="M4682" s="7">
        <v>563.54</v>
      </c>
    </row>
    <row r="4683" spans="2:13" x14ac:dyDescent="0.3">
      <c r="B4683" s="5">
        <v>45778</v>
      </c>
      <c r="C4683" s="4" t="s">
        <v>28</v>
      </c>
      <c r="D4683" s="4" t="s">
        <v>27</v>
      </c>
      <c r="E4683" s="4" t="s">
        <v>22</v>
      </c>
      <c r="F4683" s="4" t="s">
        <v>18</v>
      </c>
      <c r="G4683" s="6">
        <v>19</v>
      </c>
      <c r="H4683" s="7">
        <v>107.12</v>
      </c>
      <c r="I4683" s="8">
        <v>0.01</v>
      </c>
      <c r="J4683" s="7">
        <v>2256.66</v>
      </c>
      <c r="K4683" s="7">
        <v>74.06</v>
      </c>
      <c r="L4683" s="7">
        <v>1407.14</v>
      </c>
      <c r="M4683" s="7">
        <v>234.21</v>
      </c>
    </row>
    <row r="4684" spans="2:13" x14ac:dyDescent="0.3">
      <c r="B4684" s="5">
        <v>45778</v>
      </c>
      <c r="C4684" s="4" t="s">
        <v>28</v>
      </c>
      <c r="D4684" s="4" t="s">
        <v>27</v>
      </c>
      <c r="E4684" s="4" t="s">
        <v>22</v>
      </c>
      <c r="F4684" s="4" t="s">
        <v>19</v>
      </c>
      <c r="G4684" s="6">
        <v>19</v>
      </c>
      <c r="H4684" s="7">
        <v>107.12</v>
      </c>
      <c r="I4684" s="8">
        <v>0.01</v>
      </c>
      <c r="J4684" s="7">
        <v>2259.0300000000002</v>
      </c>
      <c r="K4684" s="7">
        <v>73.760000000000005</v>
      </c>
      <c r="L4684" s="7">
        <v>1401.44</v>
      </c>
      <c r="M4684" s="7">
        <v>235.9</v>
      </c>
    </row>
    <row r="4685" spans="2:13" x14ac:dyDescent="0.3">
      <c r="B4685" s="5">
        <v>45778</v>
      </c>
      <c r="C4685" s="4" t="s">
        <v>29</v>
      </c>
      <c r="D4685" s="4" t="s">
        <v>27</v>
      </c>
      <c r="E4685" s="4" t="s">
        <v>16</v>
      </c>
      <c r="F4685" s="4" t="s">
        <v>17</v>
      </c>
      <c r="G4685" s="6">
        <v>259</v>
      </c>
      <c r="H4685" s="7">
        <v>150.38</v>
      </c>
      <c r="I4685" s="8">
        <v>0</v>
      </c>
      <c r="J4685" s="7">
        <v>38909.47</v>
      </c>
      <c r="K4685" s="7">
        <v>105.91</v>
      </c>
      <c r="L4685" s="7">
        <v>27430.69</v>
      </c>
      <c r="M4685" s="7">
        <v>429.87</v>
      </c>
    </row>
    <row r="4686" spans="2:13" x14ac:dyDescent="0.3">
      <c r="B4686" s="5">
        <v>45778</v>
      </c>
      <c r="C4686" s="4" t="s">
        <v>29</v>
      </c>
      <c r="D4686" s="4" t="s">
        <v>27</v>
      </c>
      <c r="E4686" s="4" t="s">
        <v>16</v>
      </c>
      <c r="F4686" s="4" t="s">
        <v>18</v>
      </c>
      <c r="G4686" s="6">
        <v>94</v>
      </c>
      <c r="H4686" s="7">
        <v>150.38</v>
      </c>
      <c r="I4686" s="8">
        <v>0</v>
      </c>
      <c r="J4686" s="7">
        <v>14022.86</v>
      </c>
      <c r="K4686" s="7">
        <v>106.23</v>
      </c>
      <c r="L4686" s="7">
        <v>9985.6200000000008</v>
      </c>
      <c r="M4686" s="7">
        <v>320.12</v>
      </c>
    </row>
    <row r="4687" spans="2:13" x14ac:dyDescent="0.3">
      <c r="B4687" s="5">
        <v>45778</v>
      </c>
      <c r="C4687" s="4" t="s">
        <v>29</v>
      </c>
      <c r="D4687" s="4" t="s">
        <v>27</v>
      </c>
      <c r="E4687" s="4" t="s">
        <v>16</v>
      </c>
      <c r="F4687" s="4" t="s">
        <v>19</v>
      </c>
      <c r="G4687" s="6">
        <v>98</v>
      </c>
      <c r="H4687" s="7">
        <v>150.38</v>
      </c>
      <c r="I4687" s="8">
        <v>0.01</v>
      </c>
      <c r="J4687" s="7">
        <v>14604.87</v>
      </c>
      <c r="K4687" s="7">
        <v>106.34</v>
      </c>
      <c r="L4687" s="7">
        <v>10421.32</v>
      </c>
      <c r="M4687" s="7">
        <v>401.15</v>
      </c>
    </row>
    <row r="4688" spans="2:13" x14ac:dyDescent="0.3">
      <c r="B4688" s="5">
        <v>45778</v>
      </c>
      <c r="C4688" s="4" t="s">
        <v>29</v>
      </c>
      <c r="D4688" s="4" t="s">
        <v>27</v>
      </c>
      <c r="E4688" s="4" t="s">
        <v>20</v>
      </c>
      <c r="F4688" s="4" t="s">
        <v>17</v>
      </c>
      <c r="G4688" s="6">
        <v>177</v>
      </c>
      <c r="H4688" s="7">
        <v>150.38</v>
      </c>
      <c r="I4688" s="8">
        <v>0.03</v>
      </c>
      <c r="J4688" s="7">
        <v>22837</v>
      </c>
      <c r="K4688" s="7">
        <v>105.81</v>
      </c>
      <c r="L4688" s="7">
        <v>18728.37</v>
      </c>
      <c r="M4688" s="7">
        <v>286.26</v>
      </c>
    </row>
    <row r="4689" spans="2:13" x14ac:dyDescent="0.3">
      <c r="B4689" s="5">
        <v>45778</v>
      </c>
      <c r="C4689" s="4" t="s">
        <v>29</v>
      </c>
      <c r="D4689" s="4" t="s">
        <v>27</v>
      </c>
      <c r="E4689" s="4" t="s">
        <v>20</v>
      </c>
      <c r="F4689" s="4" t="s">
        <v>18</v>
      </c>
      <c r="G4689" s="6">
        <v>65</v>
      </c>
      <c r="H4689" s="7">
        <v>150.38</v>
      </c>
      <c r="I4689" s="8">
        <v>0.02</v>
      </c>
      <c r="J4689" s="7">
        <v>8455.18</v>
      </c>
      <c r="K4689" s="7">
        <v>106.34</v>
      </c>
      <c r="L4689" s="7">
        <v>6912.1</v>
      </c>
      <c r="M4689" s="7">
        <v>230.6</v>
      </c>
    </row>
    <row r="4690" spans="2:13" x14ac:dyDescent="0.3">
      <c r="B4690" s="5">
        <v>45778</v>
      </c>
      <c r="C4690" s="4" t="s">
        <v>29</v>
      </c>
      <c r="D4690" s="4" t="s">
        <v>27</v>
      </c>
      <c r="E4690" s="4" t="s">
        <v>20</v>
      </c>
      <c r="F4690" s="4" t="s">
        <v>19</v>
      </c>
      <c r="G4690" s="6">
        <v>63</v>
      </c>
      <c r="H4690" s="7">
        <v>150.38</v>
      </c>
      <c r="I4690" s="8">
        <v>0.02</v>
      </c>
      <c r="J4690" s="7">
        <v>8236.49</v>
      </c>
      <c r="K4690" s="7">
        <v>106.34</v>
      </c>
      <c r="L4690" s="7">
        <v>6699.42</v>
      </c>
      <c r="M4690" s="7">
        <v>245.35</v>
      </c>
    </row>
    <row r="4691" spans="2:13" x14ac:dyDescent="0.3">
      <c r="B4691" s="5">
        <v>45778</v>
      </c>
      <c r="C4691" s="4" t="s">
        <v>29</v>
      </c>
      <c r="D4691" s="4" t="s">
        <v>27</v>
      </c>
      <c r="E4691" s="4" t="s">
        <v>21</v>
      </c>
      <c r="F4691" s="4" t="s">
        <v>17</v>
      </c>
      <c r="G4691" s="6">
        <v>107</v>
      </c>
      <c r="H4691" s="7">
        <v>150.38</v>
      </c>
      <c r="I4691" s="8">
        <v>0.01</v>
      </c>
      <c r="J4691" s="7">
        <v>15087.19</v>
      </c>
      <c r="K4691" s="7">
        <v>105.7</v>
      </c>
      <c r="L4691" s="7">
        <v>11309.9</v>
      </c>
      <c r="M4691" s="7">
        <v>170.96</v>
      </c>
    </row>
    <row r="4692" spans="2:13" x14ac:dyDescent="0.3">
      <c r="B4692" s="5">
        <v>45778</v>
      </c>
      <c r="C4692" s="4" t="s">
        <v>29</v>
      </c>
      <c r="D4692" s="4" t="s">
        <v>27</v>
      </c>
      <c r="E4692" s="4" t="s">
        <v>21</v>
      </c>
      <c r="F4692" s="4" t="s">
        <v>18</v>
      </c>
      <c r="G4692" s="6">
        <v>38</v>
      </c>
      <c r="H4692" s="7">
        <v>150.38</v>
      </c>
      <c r="I4692" s="8">
        <v>0</v>
      </c>
      <c r="J4692" s="7">
        <v>5423.26</v>
      </c>
      <c r="K4692" s="7">
        <v>106.34</v>
      </c>
      <c r="L4692" s="7">
        <v>4040.92</v>
      </c>
      <c r="M4692" s="7">
        <v>133.63</v>
      </c>
    </row>
    <row r="4693" spans="2:13" x14ac:dyDescent="0.3">
      <c r="B4693" s="5">
        <v>45778</v>
      </c>
      <c r="C4693" s="4" t="s">
        <v>29</v>
      </c>
      <c r="D4693" s="4" t="s">
        <v>27</v>
      </c>
      <c r="E4693" s="4" t="s">
        <v>21</v>
      </c>
      <c r="F4693" s="4" t="s">
        <v>19</v>
      </c>
      <c r="G4693" s="6">
        <v>39</v>
      </c>
      <c r="H4693" s="7">
        <v>150.38</v>
      </c>
      <c r="I4693" s="8">
        <v>0.01</v>
      </c>
      <c r="J4693" s="7">
        <v>5554.71</v>
      </c>
      <c r="K4693" s="7">
        <v>105.91</v>
      </c>
      <c r="L4693" s="7">
        <v>4130.49</v>
      </c>
      <c r="M4693" s="7">
        <v>150.63999999999999</v>
      </c>
    </row>
    <row r="4694" spans="2:13" x14ac:dyDescent="0.3">
      <c r="B4694" s="5">
        <v>45778</v>
      </c>
      <c r="C4694" s="4" t="s">
        <v>29</v>
      </c>
      <c r="D4694" s="4" t="s">
        <v>27</v>
      </c>
      <c r="E4694" s="4" t="s">
        <v>22</v>
      </c>
      <c r="F4694" s="4" t="s">
        <v>17</v>
      </c>
      <c r="G4694" s="6">
        <v>46</v>
      </c>
      <c r="H4694" s="7">
        <v>150.38</v>
      </c>
      <c r="I4694" s="8">
        <v>0.01</v>
      </c>
      <c r="J4694" s="7">
        <v>7639.21</v>
      </c>
      <c r="K4694" s="7">
        <v>106.23</v>
      </c>
      <c r="L4694" s="7">
        <v>4886.58</v>
      </c>
      <c r="M4694" s="7">
        <v>470.27</v>
      </c>
    </row>
    <row r="4695" spans="2:13" x14ac:dyDescent="0.3">
      <c r="B4695" s="5">
        <v>45778</v>
      </c>
      <c r="C4695" s="4" t="s">
        <v>29</v>
      </c>
      <c r="D4695" s="4" t="s">
        <v>27</v>
      </c>
      <c r="E4695" s="4" t="s">
        <v>22</v>
      </c>
      <c r="F4695" s="4" t="s">
        <v>18</v>
      </c>
      <c r="G4695" s="6">
        <v>17</v>
      </c>
      <c r="H4695" s="7">
        <v>150.38</v>
      </c>
      <c r="I4695" s="8">
        <v>0.01</v>
      </c>
      <c r="J4695" s="7">
        <v>2840.33</v>
      </c>
      <c r="K4695" s="7">
        <v>106.34</v>
      </c>
      <c r="L4695" s="7">
        <v>1807.78</v>
      </c>
      <c r="M4695" s="7">
        <v>203.25</v>
      </c>
    </row>
    <row r="4696" spans="2:13" x14ac:dyDescent="0.3">
      <c r="B4696" s="5">
        <v>45778</v>
      </c>
      <c r="C4696" s="4" t="s">
        <v>29</v>
      </c>
      <c r="D4696" s="4" t="s">
        <v>27</v>
      </c>
      <c r="E4696" s="4" t="s">
        <v>22</v>
      </c>
      <c r="F4696" s="4" t="s">
        <v>19</v>
      </c>
      <c r="G4696" s="6">
        <v>17</v>
      </c>
      <c r="H4696" s="7">
        <v>150.38</v>
      </c>
      <c r="I4696" s="8">
        <v>0</v>
      </c>
      <c r="J4696" s="7">
        <v>2857.49</v>
      </c>
      <c r="K4696" s="7">
        <v>105.91</v>
      </c>
      <c r="L4696" s="7">
        <v>1800.47</v>
      </c>
      <c r="M4696" s="7">
        <v>206.61</v>
      </c>
    </row>
    <row r="4697" spans="2:13" x14ac:dyDescent="0.3">
      <c r="B4697" s="5">
        <v>45778</v>
      </c>
      <c r="C4697" s="4" t="s">
        <v>30</v>
      </c>
      <c r="D4697" s="4" t="s">
        <v>27</v>
      </c>
      <c r="E4697" s="4" t="s">
        <v>16</v>
      </c>
      <c r="F4697" s="4" t="s">
        <v>17</v>
      </c>
      <c r="G4697" s="6">
        <v>380</v>
      </c>
      <c r="H4697" s="7">
        <v>94.76</v>
      </c>
      <c r="I4697" s="8">
        <v>0</v>
      </c>
      <c r="J4697" s="7">
        <v>36044.589999999997</v>
      </c>
      <c r="K4697" s="7">
        <v>65.989999999999995</v>
      </c>
      <c r="L4697" s="7">
        <v>25076.2</v>
      </c>
      <c r="M4697" s="7">
        <v>632.55999999999995</v>
      </c>
    </row>
    <row r="4698" spans="2:13" x14ac:dyDescent="0.3">
      <c r="B4698" s="5">
        <v>45778</v>
      </c>
      <c r="C4698" s="4" t="s">
        <v>30</v>
      </c>
      <c r="D4698" s="4" t="s">
        <v>27</v>
      </c>
      <c r="E4698" s="4" t="s">
        <v>16</v>
      </c>
      <c r="F4698" s="4" t="s">
        <v>18</v>
      </c>
      <c r="G4698" s="6">
        <v>142</v>
      </c>
      <c r="H4698" s="7">
        <v>94.76</v>
      </c>
      <c r="I4698" s="8">
        <v>0.01</v>
      </c>
      <c r="J4698" s="7">
        <v>13334.82</v>
      </c>
      <c r="K4698" s="7">
        <v>65.989999999999995</v>
      </c>
      <c r="L4698" s="7">
        <v>9370.58</v>
      </c>
      <c r="M4698" s="7">
        <v>483.59</v>
      </c>
    </row>
    <row r="4699" spans="2:13" x14ac:dyDescent="0.3">
      <c r="B4699" s="5">
        <v>45778</v>
      </c>
      <c r="C4699" s="4" t="s">
        <v>30</v>
      </c>
      <c r="D4699" s="4" t="s">
        <v>27</v>
      </c>
      <c r="E4699" s="4" t="s">
        <v>16</v>
      </c>
      <c r="F4699" s="4" t="s">
        <v>19</v>
      </c>
      <c r="G4699" s="6">
        <v>141</v>
      </c>
      <c r="H4699" s="7">
        <v>94.76</v>
      </c>
      <c r="I4699" s="8">
        <v>0.01</v>
      </c>
      <c r="J4699" s="7">
        <v>13280.78</v>
      </c>
      <c r="K4699" s="7">
        <v>65.73</v>
      </c>
      <c r="L4699" s="7">
        <v>9267.93</v>
      </c>
      <c r="M4699" s="7">
        <v>572.12</v>
      </c>
    </row>
    <row r="4700" spans="2:13" x14ac:dyDescent="0.3">
      <c r="B4700" s="5">
        <v>45778</v>
      </c>
      <c r="C4700" s="4" t="s">
        <v>30</v>
      </c>
      <c r="D4700" s="4" t="s">
        <v>27</v>
      </c>
      <c r="E4700" s="4" t="s">
        <v>20</v>
      </c>
      <c r="F4700" s="4" t="s">
        <v>17</v>
      </c>
      <c r="G4700" s="6">
        <v>265</v>
      </c>
      <c r="H4700" s="7">
        <v>94.76</v>
      </c>
      <c r="I4700" s="8">
        <v>0.02</v>
      </c>
      <c r="J4700" s="7">
        <v>21700.27</v>
      </c>
      <c r="K4700" s="7">
        <v>65.92</v>
      </c>
      <c r="L4700" s="7">
        <v>17468.8</v>
      </c>
      <c r="M4700" s="7">
        <v>445.45</v>
      </c>
    </row>
    <row r="4701" spans="2:13" x14ac:dyDescent="0.3">
      <c r="B4701" s="5">
        <v>45778</v>
      </c>
      <c r="C4701" s="4" t="s">
        <v>30</v>
      </c>
      <c r="D4701" s="4" t="s">
        <v>27</v>
      </c>
      <c r="E4701" s="4" t="s">
        <v>20</v>
      </c>
      <c r="F4701" s="4" t="s">
        <v>18</v>
      </c>
      <c r="G4701" s="6">
        <v>96</v>
      </c>
      <c r="H4701" s="7">
        <v>94.76</v>
      </c>
      <c r="I4701" s="8">
        <v>0.03</v>
      </c>
      <c r="J4701" s="7">
        <v>7740.88</v>
      </c>
      <c r="K4701" s="7">
        <v>65.86</v>
      </c>
      <c r="L4701" s="7">
        <v>6322.56</v>
      </c>
      <c r="M4701" s="7">
        <v>336.59</v>
      </c>
    </row>
    <row r="4702" spans="2:13" x14ac:dyDescent="0.3">
      <c r="B4702" s="5">
        <v>45778</v>
      </c>
      <c r="C4702" s="4" t="s">
        <v>30</v>
      </c>
      <c r="D4702" s="4" t="s">
        <v>27</v>
      </c>
      <c r="E4702" s="4" t="s">
        <v>20</v>
      </c>
      <c r="F4702" s="4" t="s">
        <v>19</v>
      </c>
      <c r="G4702" s="6">
        <v>98</v>
      </c>
      <c r="H4702" s="7">
        <v>94.76</v>
      </c>
      <c r="I4702" s="8">
        <v>0.01</v>
      </c>
      <c r="J4702" s="7">
        <v>8106.78</v>
      </c>
      <c r="K4702" s="7">
        <v>66.06</v>
      </c>
      <c r="L4702" s="7">
        <v>6473.88</v>
      </c>
      <c r="M4702" s="7">
        <v>401.15</v>
      </c>
    </row>
    <row r="4703" spans="2:13" x14ac:dyDescent="0.3">
      <c r="B4703" s="5">
        <v>45778</v>
      </c>
      <c r="C4703" s="4" t="s">
        <v>30</v>
      </c>
      <c r="D4703" s="4" t="s">
        <v>27</v>
      </c>
      <c r="E4703" s="4" t="s">
        <v>21</v>
      </c>
      <c r="F4703" s="4" t="s">
        <v>17</v>
      </c>
      <c r="G4703" s="6">
        <v>151</v>
      </c>
      <c r="H4703" s="7">
        <v>94.76</v>
      </c>
      <c r="I4703" s="8">
        <v>0</v>
      </c>
      <c r="J4703" s="7">
        <v>13620.4</v>
      </c>
      <c r="K4703" s="7">
        <v>66.06</v>
      </c>
      <c r="L4703" s="7">
        <v>9975.06</v>
      </c>
      <c r="M4703" s="7">
        <v>247.17</v>
      </c>
    </row>
    <row r="4704" spans="2:13" x14ac:dyDescent="0.3">
      <c r="B4704" s="5">
        <v>45778</v>
      </c>
      <c r="C4704" s="4" t="s">
        <v>30</v>
      </c>
      <c r="D4704" s="4" t="s">
        <v>27</v>
      </c>
      <c r="E4704" s="4" t="s">
        <v>21</v>
      </c>
      <c r="F4704" s="4" t="s">
        <v>18</v>
      </c>
      <c r="G4704" s="6">
        <v>57</v>
      </c>
      <c r="H4704" s="7">
        <v>94.76</v>
      </c>
      <c r="I4704" s="8">
        <v>0</v>
      </c>
      <c r="J4704" s="7">
        <v>5141.5200000000004</v>
      </c>
      <c r="K4704" s="7">
        <v>65.86</v>
      </c>
      <c r="L4704" s="7">
        <v>3754.02</v>
      </c>
      <c r="M4704" s="7">
        <v>199.65</v>
      </c>
    </row>
    <row r="4705" spans="2:13" x14ac:dyDescent="0.3">
      <c r="B4705" s="5">
        <v>45778</v>
      </c>
      <c r="C4705" s="4" t="s">
        <v>30</v>
      </c>
      <c r="D4705" s="4" t="s">
        <v>27</v>
      </c>
      <c r="E4705" s="4" t="s">
        <v>21</v>
      </c>
      <c r="F4705" s="4" t="s">
        <v>19</v>
      </c>
      <c r="G4705" s="6">
        <v>55</v>
      </c>
      <c r="H4705" s="7">
        <v>94.76</v>
      </c>
      <c r="I4705" s="8">
        <v>0.01</v>
      </c>
      <c r="J4705" s="7">
        <v>4946.16</v>
      </c>
      <c r="K4705" s="7">
        <v>65.66</v>
      </c>
      <c r="L4705" s="7">
        <v>3611.3</v>
      </c>
      <c r="M4705" s="7">
        <v>224.92</v>
      </c>
    </row>
    <row r="4706" spans="2:13" x14ac:dyDescent="0.3">
      <c r="B4706" s="5">
        <v>45778</v>
      </c>
      <c r="C4706" s="4" t="s">
        <v>30</v>
      </c>
      <c r="D4706" s="4" t="s">
        <v>27</v>
      </c>
      <c r="E4706" s="4" t="s">
        <v>22</v>
      </c>
      <c r="F4706" s="4" t="s">
        <v>17</v>
      </c>
      <c r="G4706" s="6">
        <v>67</v>
      </c>
      <c r="H4706" s="7">
        <v>94.76</v>
      </c>
      <c r="I4706" s="8">
        <v>0</v>
      </c>
      <c r="J4706" s="7">
        <v>7124.96</v>
      </c>
      <c r="K4706" s="7">
        <v>65.86</v>
      </c>
      <c r="L4706" s="7">
        <v>4412.62</v>
      </c>
      <c r="M4706" s="7">
        <v>693.78</v>
      </c>
    </row>
    <row r="4707" spans="2:13" x14ac:dyDescent="0.3">
      <c r="B4707" s="5">
        <v>45778</v>
      </c>
      <c r="C4707" s="4" t="s">
        <v>30</v>
      </c>
      <c r="D4707" s="4" t="s">
        <v>27</v>
      </c>
      <c r="E4707" s="4" t="s">
        <v>22</v>
      </c>
      <c r="F4707" s="4" t="s">
        <v>18</v>
      </c>
      <c r="G4707" s="6">
        <v>25</v>
      </c>
      <c r="H4707" s="7">
        <v>94.76</v>
      </c>
      <c r="I4707" s="8">
        <v>0</v>
      </c>
      <c r="J4707" s="7">
        <v>2645.31</v>
      </c>
      <c r="K4707" s="7">
        <v>65.86</v>
      </c>
      <c r="L4707" s="7">
        <v>1646.5</v>
      </c>
      <c r="M4707" s="7">
        <v>301.29000000000002</v>
      </c>
    </row>
    <row r="4708" spans="2:13" x14ac:dyDescent="0.3">
      <c r="B4708" s="5">
        <v>45778</v>
      </c>
      <c r="C4708" s="4" t="s">
        <v>30</v>
      </c>
      <c r="D4708" s="4" t="s">
        <v>27</v>
      </c>
      <c r="E4708" s="4" t="s">
        <v>22</v>
      </c>
      <c r="F4708" s="4" t="s">
        <v>19</v>
      </c>
      <c r="G4708" s="6">
        <v>26</v>
      </c>
      <c r="H4708" s="7">
        <v>94.76</v>
      </c>
      <c r="I4708" s="8">
        <v>0.01</v>
      </c>
      <c r="J4708" s="7">
        <v>2740.1</v>
      </c>
      <c r="K4708" s="7">
        <v>66.06</v>
      </c>
      <c r="L4708" s="7">
        <v>1717.56</v>
      </c>
      <c r="M4708" s="7">
        <v>330.92</v>
      </c>
    </row>
    <row r="4709" spans="2:13" x14ac:dyDescent="0.3">
      <c r="B4709" s="5">
        <v>45778</v>
      </c>
      <c r="C4709" s="4" t="s">
        <v>31</v>
      </c>
      <c r="D4709" s="4" t="s">
        <v>32</v>
      </c>
      <c r="E4709" s="4" t="s">
        <v>16</v>
      </c>
      <c r="F4709" s="4" t="s">
        <v>17</v>
      </c>
      <c r="G4709" s="6">
        <v>689</v>
      </c>
      <c r="H4709" s="7">
        <v>80.34</v>
      </c>
      <c r="I4709" s="8">
        <v>0.01</v>
      </c>
      <c r="J4709" s="7">
        <v>54912.26</v>
      </c>
      <c r="K4709" s="7">
        <v>58.3</v>
      </c>
      <c r="L4709" s="7">
        <v>40168.699999999997</v>
      </c>
      <c r="M4709" s="7">
        <v>1098.5899999999999</v>
      </c>
    </row>
    <row r="4710" spans="2:13" x14ac:dyDescent="0.3">
      <c r="B4710" s="5">
        <v>45778</v>
      </c>
      <c r="C4710" s="4" t="s">
        <v>31</v>
      </c>
      <c r="D4710" s="4" t="s">
        <v>32</v>
      </c>
      <c r="E4710" s="4" t="s">
        <v>16</v>
      </c>
      <c r="F4710" s="4" t="s">
        <v>18</v>
      </c>
      <c r="G4710" s="6">
        <v>243</v>
      </c>
      <c r="H4710" s="7">
        <v>80.34</v>
      </c>
      <c r="I4710" s="8">
        <v>0.01</v>
      </c>
      <c r="J4710" s="7">
        <v>19288.560000000001</v>
      </c>
      <c r="K4710" s="7">
        <v>58.36</v>
      </c>
      <c r="L4710" s="7">
        <v>14181.48</v>
      </c>
      <c r="M4710" s="7">
        <v>851.15</v>
      </c>
    </row>
    <row r="4711" spans="2:13" x14ac:dyDescent="0.3">
      <c r="B4711" s="5">
        <v>45778</v>
      </c>
      <c r="C4711" s="4" t="s">
        <v>31</v>
      </c>
      <c r="D4711" s="4" t="s">
        <v>32</v>
      </c>
      <c r="E4711" s="4" t="s">
        <v>16</v>
      </c>
      <c r="F4711" s="4" t="s">
        <v>19</v>
      </c>
      <c r="G4711" s="6">
        <v>246</v>
      </c>
      <c r="H4711" s="7">
        <v>80.34</v>
      </c>
      <c r="I4711" s="8">
        <v>0</v>
      </c>
      <c r="J4711" s="7">
        <v>19743.64</v>
      </c>
      <c r="K4711" s="7">
        <v>58.36</v>
      </c>
      <c r="L4711" s="7">
        <v>14356.56</v>
      </c>
      <c r="M4711" s="7">
        <v>958.04</v>
      </c>
    </row>
    <row r="4712" spans="2:13" x14ac:dyDescent="0.3">
      <c r="B4712" s="5">
        <v>45778</v>
      </c>
      <c r="C4712" s="4" t="s">
        <v>31</v>
      </c>
      <c r="D4712" s="4" t="s">
        <v>32</v>
      </c>
      <c r="E4712" s="4" t="s">
        <v>20</v>
      </c>
      <c r="F4712" s="4" t="s">
        <v>17</v>
      </c>
      <c r="G4712" s="6">
        <v>442</v>
      </c>
      <c r="H4712" s="7">
        <v>80.34</v>
      </c>
      <c r="I4712" s="8">
        <v>0.04</v>
      </c>
      <c r="J4712" s="7">
        <v>30119.08</v>
      </c>
      <c r="K4712" s="7">
        <v>58.3</v>
      </c>
      <c r="L4712" s="7">
        <v>25768.6</v>
      </c>
      <c r="M4712" s="7">
        <v>737.93</v>
      </c>
    </row>
    <row r="4713" spans="2:13" x14ac:dyDescent="0.3">
      <c r="B4713" s="5">
        <v>45778</v>
      </c>
      <c r="C4713" s="4" t="s">
        <v>31</v>
      </c>
      <c r="D4713" s="4" t="s">
        <v>32</v>
      </c>
      <c r="E4713" s="4" t="s">
        <v>20</v>
      </c>
      <c r="F4713" s="4" t="s">
        <v>18</v>
      </c>
      <c r="G4713" s="6">
        <v>165</v>
      </c>
      <c r="H4713" s="7">
        <v>80.34</v>
      </c>
      <c r="I4713" s="8">
        <v>0.03</v>
      </c>
      <c r="J4713" s="7">
        <v>11258.53</v>
      </c>
      <c r="K4713" s="7">
        <v>58.19</v>
      </c>
      <c r="L4713" s="7">
        <v>9601.35</v>
      </c>
      <c r="M4713" s="7">
        <v>577.37</v>
      </c>
    </row>
    <row r="4714" spans="2:13" x14ac:dyDescent="0.3">
      <c r="B4714" s="5">
        <v>45778</v>
      </c>
      <c r="C4714" s="4" t="s">
        <v>31</v>
      </c>
      <c r="D4714" s="4" t="s">
        <v>32</v>
      </c>
      <c r="E4714" s="4" t="s">
        <v>20</v>
      </c>
      <c r="F4714" s="4" t="s">
        <v>19</v>
      </c>
      <c r="G4714" s="6">
        <v>157</v>
      </c>
      <c r="H4714" s="7">
        <v>80.34</v>
      </c>
      <c r="I4714" s="8">
        <v>0.01</v>
      </c>
      <c r="J4714" s="7">
        <v>11055.32</v>
      </c>
      <c r="K4714" s="7">
        <v>58.36</v>
      </c>
      <c r="L4714" s="7">
        <v>9162.52</v>
      </c>
      <c r="M4714" s="7">
        <v>620.79999999999995</v>
      </c>
    </row>
    <row r="4715" spans="2:13" x14ac:dyDescent="0.3">
      <c r="B4715" s="5">
        <v>45778</v>
      </c>
      <c r="C4715" s="4" t="s">
        <v>31</v>
      </c>
      <c r="D4715" s="4" t="s">
        <v>32</v>
      </c>
      <c r="E4715" s="4" t="s">
        <v>21</v>
      </c>
      <c r="F4715" s="4" t="s">
        <v>17</v>
      </c>
      <c r="G4715" s="6">
        <v>272</v>
      </c>
      <c r="H4715" s="7">
        <v>80.34</v>
      </c>
      <c r="I4715" s="8">
        <v>0.01</v>
      </c>
      <c r="J4715" s="7">
        <v>20594.09</v>
      </c>
      <c r="K4715" s="7">
        <v>58.13</v>
      </c>
      <c r="L4715" s="7">
        <v>15811.36</v>
      </c>
      <c r="M4715" s="7">
        <v>457.22</v>
      </c>
    </row>
    <row r="4716" spans="2:13" x14ac:dyDescent="0.3">
      <c r="B4716" s="5">
        <v>45778</v>
      </c>
      <c r="C4716" s="4" t="s">
        <v>31</v>
      </c>
      <c r="D4716" s="4" t="s">
        <v>32</v>
      </c>
      <c r="E4716" s="4" t="s">
        <v>21</v>
      </c>
      <c r="F4716" s="4" t="s">
        <v>18</v>
      </c>
      <c r="G4716" s="6">
        <v>101</v>
      </c>
      <c r="H4716" s="7">
        <v>80.34</v>
      </c>
      <c r="I4716" s="8">
        <v>0.01</v>
      </c>
      <c r="J4716" s="7">
        <v>7615.9</v>
      </c>
      <c r="K4716" s="7">
        <v>58.36</v>
      </c>
      <c r="L4716" s="7">
        <v>5894.36</v>
      </c>
      <c r="M4716" s="7">
        <v>358.32</v>
      </c>
    </row>
    <row r="4717" spans="2:13" x14ac:dyDescent="0.3">
      <c r="B4717" s="5">
        <v>45778</v>
      </c>
      <c r="C4717" s="4" t="s">
        <v>31</v>
      </c>
      <c r="D4717" s="4" t="s">
        <v>32</v>
      </c>
      <c r="E4717" s="4" t="s">
        <v>21</v>
      </c>
      <c r="F4717" s="4" t="s">
        <v>19</v>
      </c>
      <c r="G4717" s="6">
        <v>96</v>
      </c>
      <c r="H4717" s="7">
        <v>80.34</v>
      </c>
      <c r="I4717" s="8">
        <v>0.01</v>
      </c>
      <c r="J4717" s="7">
        <v>7253.8</v>
      </c>
      <c r="K4717" s="7">
        <v>58.19</v>
      </c>
      <c r="L4717" s="7">
        <v>5586.24</v>
      </c>
      <c r="M4717" s="7">
        <v>372.34</v>
      </c>
    </row>
    <row r="4718" spans="2:13" x14ac:dyDescent="0.3">
      <c r="B4718" s="5">
        <v>45778</v>
      </c>
      <c r="C4718" s="4" t="s">
        <v>31</v>
      </c>
      <c r="D4718" s="4" t="s">
        <v>32</v>
      </c>
      <c r="E4718" s="4" t="s">
        <v>22</v>
      </c>
      <c r="F4718" s="4" t="s">
        <v>17</v>
      </c>
      <c r="G4718" s="6">
        <v>118</v>
      </c>
      <c r="H4718" s="7">
        <v>80.34</v>
      </c>
      <c r="I4718" s="8">
        <v>0.01</v>
      </c>
      <c r="J4718" s="7">
        <v>10585.78</v>
      </c>
      <c r="K4718" s="7">
        <v>58.3</v>
      </c>
      <c r="L4718" s="7">
        <v>6879.4</v>
      </c>
      <c r="M4718" s="7">
        <v>1189.5999999999999</v>
      </c>
    </row>
    <row r="4719" spans="2:13" x14ac:dyDescent="0.3">
      <c r="B4719" s="5">
        <v>45778</v>
      </c>
      <c r="C4719" s="4" t="s">
        <v>31</v>
      </c>
      <c r="D4719" s="4" t="s">
        <v>32</v>
      </c>
      <c r="E4719" s="4" t="s">
        <v>22</v>
      </c>
      <c r="F4719" s="4" t="s">
        <v>18</v>
      </c>
      <c r="G4719" s="6">
        <v>42</v>
      </c>
      <c r="H4719" s="7">
        <v>80.34</v>
      </c>
      <c r="I4719" s="8">
        <v>0</v>
      </c>
      <c r="J4719" s="7">
        <v>3779.19</v>
      </c>
      <c r="K4719" s="7">
        <v>58.3</v>
      </c>
      <c r="L4719" s="7">
        <v>2448.6</v>
      </c>
      <c r="M4719" s="7">
        <v>488.08</v>
      </c>
    </row>
    <row r="4720" spans="2:13" x14ac:dyDescent="0.3">
      <c r="B4720" s="5">
        <v>45778</v>
      </c>
      <c r="C4720" s="4" t="s">
        <v>31</v>
      </c>
      <c r="D4720" s="4" t="s">
        <v>32</v>
      </c>
      <c r="E4720" s="4" t="s">
        <v>22</v>
      </c>
      <c r="F4720" s="4" t="s">
        <v>19</v>
      </c>
      <c r="G4720" s="6">
        <v>42</v>
      </c>
      <c r="H4720" s="7">
        <v>80.34</v>
      </c>
      <c r="I4720" s="8">
        <v>0</v>
      </c>
      <c r="J4720" s="7">
        <v>3767.86</v>
      </c>
      <c r="K4720" s="7">
        <v>58.42</v>
      </c>
      <c r="L4720" s="7">
        <v>2453.64</v>
      </c>
      <c r="M4720" s="7">
        <v>516.21</v>
      </c>
    </row>
    <row r="4721" spans="2:13" x14ac:dyDescent="0.3">
      <c r="B4721" s="5">
        <v>45778</v>
      </c>
      <c r="C4721" s="4" t="s">
        <v>33</v>
      </c>
      <c r="D4721" s="4" t="s">
        <v>32</v>
      </c>
      <c r="E4721" s="4" t="s">
        <v>16</v>
      </c>
      <c r="F4721" s="4" t="s">
        <v>17</v>
      </c>
      <c r="G4721" s="6">
        <v>556</v>
      </c>
      <c r="H4721" s="7">
        <v>127.72</v>
      </c>
      <c r="I4721" s="8">
        <v>0.01</v>
      </c>
      <c r="J4721" s="7">
        <v>70162.09</v>
      </c>
      <c r="K4721" s="7">
        <v>91.68</v>
      </c>
      <c r="L4721" s="7">
        <v>50974.080000000002</v>
      </c>
      <c r="M4721" s="7">
        <v>889.24</v>
      </c>
    </row>
    <row r="4722" spans="2:13" x14ac:dyDescent="0.3">
      <c r="B4722" s="5">
        <v>45778</v>
      </c>
      <c r="C4722" s="4" t="s">
        <v>33</v>
      </c>
      <c r="D4722" s="4" t="s">
        <v>32</v>
      </c>
      <c r="E4722" s="4" t="s">
        <v>16</v>
      </c>
      <c r="F4722" s="4" t="s">
        <v>18</v>
      </c>
      <c r="G4722" s="6">
        <v>215</v>
      </c>
      <c r="H4722" s="7">
        <v>127.72</v>
      </c>
      <c r="I4722" s="8">
        <v>0.01</v>
      </c>
      <c r="J4722" s="7">
        <v>27267.09</v>
      </c>
      <c r="K4722" s="7">
        <v>91.96</v>
      </c>
      <c r="L4722" s="7">
        <v>19771.400000000001</v>
      </c>
      <c r="M4722" s="7">
        <v>729.22</v>
      </c>
    </row>
    <row r="4723" spans="2:13" x14ac:dyDescent="0.3">
      <c r="B4723" s="5">
        <v>45778</v>
      </c>
      <c r="C4723" s="4" t="s">
        <v>33</v>
      </c>
      <c r="D4723" s="4" t="s">
        <v>32</v>
      </c>
      <c r="E4723" s="4" t="s">
        <v>16</v>
      </c>
      <c r="F4723" s="4" t="s">
        <v>19</v>
      </c>
      <c r="G4723" s="6">
        <v>213</v>
      </c>
      <c r="H4723" s="7">
        <v>127.72</v>
      </c>
      <c r="I4723" s="8">
        <v>0.01</v>
      </c>
      <c r="J4723" s="7">
        <v>26930.79</v>
      </c>
      <c r="K4723" s="7">
        <v>91.77</v>
      </c>
      <c r="L4723" s="7">
        <v>19547.009999999998</v>
      </c>
      <c r="M4723" s="7">
        <v>851.55</v>
      </c>
    </row>
    <row r="4724" spans="2:13" x14ac:dyDescent="0.3">
      <c r="B4724" s="5">
        <v>45778</v>
      </c>
      <c r="C4724" s="4" t="s">
        <v>33</v>
      </c>
      <c r="D4724" s="4" t="s">
        <v>32</v>
      </c>
      <c r="E4724" s="4" t="s">
        <v>20</v>
      </c>
      <c r="F4724" s="4" t="s">
        <v>17</v>
      </c>
      <c r="G4724" s="6">
        <v>381</v>
      </c>
      <c r="H4724" s="7">
        <v>127.72</v>
      </c>
      <c r="I4724" s="8">
        <v>0.01</v>
      </c>
      <c r="J4724" s="7">
        <v>42564.73</v>
      </c>
      <c r="K4724" s="7">
        <v>92.14</v>
      </c>
      <c r="L4724" s="7">
        <v>35105.339999999997</v>
      </c>
      <c r="M4724" s="7">
        <v>624.28</v>
      </c>
    </row>
    <row r="4725" spans="2:13" x14ac:dyDescent="0.3">
      <c r="B4725" s="5">
        <v>45778</v>
      </c>
      <c r="C4725" s="4" t="s">
        <v>33</v>
      </c>
      <c r="D4725" s="4" t="s">
        <v>32</v>
      </c>
      <c r="E4725" s="4" t="s">
        <v>20</v>
      </c>
      <c r="F4725" s="4" t="s">
        <v>18</v>
      </c>
      <c r="G4725" s="6">
        <v>139</v>
      </c>
      <c r="H4725" s="7">
        <v>127.72</v>
      </c>
      <c r="I4725" s="8">
        <v>0.01</v>
      </c>
      <c r="J4725" s="7">
        <v>15419.96</v>
      </c>
      <c r="K4725" s="7">
        <v>91.96</v>
      </c>
      <c r="L4725" s="7">
        <v>12782.44</v>
      </c>
      <c r="M4725" s="7">
        <v>495.07</v>
      </c>
    </row>
    <row r="4726" spans="2:13" x14ac:dyDescent="0.3">
      <c r="B4726" s="5">
        <v>45778</v>
      </c>
      <c r="C4726" s="4" t="s">
        <v>33</v>
      </c>
      <c r="D4726" s="4" t="s">
        <v>32</v>
      </c>
      <c r="E4726" s="4" t="s">
        <v>20</v>
      </c>
      <c r="F4726" s="4" t="s">
        <v>19</v>
      </c>
      <c r="G4726" s="6">
        <v>139</v>
      </c>
      <c r="H4726" s="7">
        <v>127.72</v>
      </c>
      <c r="I4726" s="8">
        <v>0.01</v>
      </c>
      <c r="J4726" s="7">
        <v>15481.76</v>
      </c>
      <c r="K4726" s="7">
        <v>92.14</v>
      </c>
      <c r="L4726" s="7">
        <v>12807.46</v>
      </c>
      <c r="M4726" s="7">
        <v>538.01</v>
      </c>
    </row>
    <row r="4727" spans="2:13" x14ac:dyDescent="0.3">
      <c r="B4727" s="5">
        <v>45778</v>
      </c>
      <c r="C4727" s="4" t="s">
        <v>33</v>
      </c>
      <c r="D4727" s="4" t="s">
        <v>32</v>
      </c>
      <c r="E4727" s="4" t="s">
        <v>21</v>
      </c>
      <c r="F4727" s="4" t="s">
        <v>17</v>
      </c>
      <c r="G4727" s="6">
        <v>240</v>
      </c>
      <c r="H4727" s="7">
        <v>127.72</v>
      </c>
      <c r="I4727" s="8">
        <v>0.01</v>
      </c>
      <c r="J4727" s="7">
        <v>28713.439999999999</v>
      </c>
      <c r="K4727" s="7">
        <v>92.14</v>
      </c>
      <c r="L4727" s="7">
        <v>22113.599999999999</v>
      </c>
      <c r="M4727" s="7">
        <v>382.67</v>
      </c>
    </row>
    <row r="4728" spans="2:13" x14ac:dyDescent="0.3">
      <c r="B4728" s="5">
        <v>45778</v>
      </c>
      <c r="C4728" s="4" t="s">
        <v>33</v>
      </c>
      <c r="D4728" s="4" t="s">
        <v>32</v>
      </c>
      <c r="E4728" s="4" t="s">
        <v>21</v>
      </c>
      <c r="F4728" s="4" t="s">
        <v>18</v>
      </c>
      <c r="G4728" s="6">
        <v>89</v>
      </c>
      <c r="H4728" s="7">
        <v>127.72</v>
      </c>
      <c r="I4728" s="8">
        <v>0.01</v>
      </c>
      <c r="J4728" s="7">
        <v>10723.05</v>
      </c>
      <c r="K4728" s="7">
        <v>91.87</v>
      </c>
      <c r="L4728" s="7">
        <v>8176.43</v>
      </c>
      <c r="M4728" s="7">
        <v>305.87</v>
      </c>
    </row>
    <row r="4729" spans="2:13" x14ac:dyDescent="0.3">
      <c r="B4729" s="5">
        <v>45778</v>
      </c>
      <c r="C4729" s="4" t="s">
        <v>33</v>
      </c>
      <c r="D4729" s="4" t="s">
        <v>32</v>
      </c>
      <c r="E4729" s="4" t="s">
        <v>21</v>
      </c>
      <c r="F4729" s="4" t="s">
        <v>19</v>
      </c>
      <c r="G4729" s="6">
        <v>87</v>
      </c>
      <c r="H4729" s="7">
        <v>127.72</v>
      </c>
      <c r="I4729" s="8">
        <v>0</v>
      </c>
      <c r="J4729" s="7">
        <v>10482.290000000001</v>
      </c>
      <c r="K4729" s="7">
        <v>92.14</v>
      </c>
      <c r="L4729" s="7">
        <v>8016.18</v>
      </c>
      <c r="M4729" s="7">
        <v>340.89</v>
      </c>
    </row>
    <row r="4730" spans="2:13" x14ac:dyDescent="0.3">
      <c r="B4730" s="5">
        <v>45778</v>
      </c>
      <c r="C4730" s="4" t="s">
        <v>33</v>
      </c>
      <c r="D4730" s="4" t="s">
        <v>32</v>
      </c>
      <c r="E4730" s="4" t="s">
        <v>22</v>
      </c>
      <c r="F4730" s="4" t="s">
        <v>17</v>
      </c>
      <c r="G4730" s="6">
        <v>108</v>
      </c>
      <c r="H4730" s="7">
        <v>127.72</v>
      </c>
      <c r="I4730" s="8">
        <v>0.01</v>
      </c>
      <c r="J4730" s="7">
        <v>15263.93</v>
      </c>
      <c r="K4730" s="7">
        <v>92.05</v>
      </c>
      <c r="L4730" s="7">
        <v>9941.4</v>
      </c>
      <c r="M4730" s="7">
        <v>1111.76</v>
      </c>
    </row>
    <row r="4731" spans="2:13" x14ac:dyDescent="0.3">
      <c r="B4731" s="5">
        <v>45778</v>
      </c>
      <c r="C4731" s="4" t="s">
        <v>33</v>
      </c>
      <c r="D4731" s="4" t="s">
        <v>32</v>
      </c>
      <c r="E4731" s="4" t="s">
        <v>22</v>
      </c>
      <c r="F4731" s="4" t="s">
        <v>18</v>
      </c>
      <c r="G4731" s="6">
        <v>37</v>
      </c>
      <c r="H4731" s="7">
        <v>127.72</v>
      </c>
      <c r="I4731" s="8">
        <v>0.01</v>
      </c>
      <c r="J4731" s="7">
        <v>5234.6499999999996</v>
      </c>
      <c r="K4731" s="7">
        <v>91.68</v>
      </c>
      <c r="L4731" s="7">
        <v>3392.16</v>
      </c>
      <c r="M4731" s="7">
        <v>448.13</v>
      </c>
    </row>
    <row r="4732" spans="2:13" x14ac:dyDescent="0.3">
      <c r="B4732" s="5">
        <v>45778</v>
      </c>
      <c r="C4732" s="4" t="s">
        <v>33</v>
      </c>
      <c r="D4732" s="4" t="s">
        <v>32</v>
      </c>
      <c r="E4732" s="4" t="s">
        <v>22</v>
      </c>
      <c r="F4732" s="4" t="s">
        <v>19</v>
      </c>
      <c r="G4732" s="6">
        <v>40</v>
      </c>
      <c r="H4732" s="7">
        <v>127.72</v>
      </c>
      <c r="I4732" s="8">
        <v>0</v>
      </c>
      <c r="J4732" s="7">
        <v>5721.76</v>
      </c>
      <c r="K4732" s="7">
        <v>91.68</v>
      </c>
      <c r="L4732" s="7">
        <v>3667.2</v>
      </c>
      <c r="M4732" s="7">
        <v>497.12</v>
      </c>
    </row>
    <row r="4733" spans="2:13" x14ac:dyDescent="0.3">
      <c r="B4733" s="5">
        <v>45778</v>
      </c>
      <c r="C4733" s="4" t="s">
        <v>34</v>
      </c>
      <c r="D4733" s="4" t="s">
        <v>32</v>
      </c>
      <c r="E4733" s="4" t="s">
        <v>16</v>
      </c>
      <c r="F4733" s="4" t="s">
        <v>17</v>
      </c>
      <c r="G4733" s="6">
        <v>489</v>
      </c>
      <c r="H4733" s="7">
        <v>98.88</v>
      </c>
      <c r="I4733" s="8">
        <v>0</v>
      </c>
      <c r="J4733" s="7">
        <v>48207.360000000001</v>
      </c>
      <c r="K4733" s="7">
        <v>70.63</v>
      </c>
      <c r="L4733" s="7">
        <v>34538.07</v>
      </c>
      <c r="M4733" s="7">
        <v>785.28</v>
      </c>
    </row>
    <row r="4734" spans="2:13" x14ac:dyDescent="0.3">
      <c r="B4734" s="5">
        <v>45778</v>
      </c>
      <c r="C4734" s="4" t="s">
        <v>34</v>
      </c>
      <c r="D4734" s="4" t="s">
        <v>32</v>
      </c>
      <c r="E4734" s="4" t="s">
        <v>16</v>
      </c>
      <c r="F4734" s="4" t="s">
        <v>18</v>
      </c>
      <c r="G4734" s="6">
        <v>178</v>
      </c>
      <c r="H4734" s="7">
        <v>98.88</v>
      </c>
      <c r="I4734" s="8">
        <v>0.01</v>
      </c>
      <c r="J4734" s="7">
        <v>17389.91</v>
      </c>
      <c r="K4734" s="7">
        <v>70.7</v>
      </c>
      <c r="L4734" s="7">
        <v>12584.6</v>
      </c>
      <c r="M4734" s="7">
        <v>604.96</v>
      </c>
    </row>
    <row r="4735" spans="2:13" x14ac:dyDescent="0.3">
      <c r="B4735" s="5">
        <v>45778</v>
      </c>
      <c r="C4735" s="4" t="s">
        <v>34</v>
      </c>
      <c r="D4735" s="4" t="s">
        <v>32</v>
      </c>
      <c r="E4735" s="4" t="s">
        <v>16</v>
      </c>
      <c r="F4735" s="4" t="s">
        <v>19</v>
      </c>
      <c r="G4735" s="6">
        <v>167</v>
      </c>
      <c r="H4735" s="7">
        <v>98.88</v>
      </c>
      <c r="I4735" s="8">
        <v>0.01</v>
      </c>
      <c r="J4735" s="7">
        <v>16463.12</v>
      </c>
      <c r="K4735" s="7">
        <v>70.91</v>
      </c>
      <c r="L4735" s="7">
        <v>11841.97</v>
      </c>
      <c r="M4735" s="7">
        <v>651.70000000000005</v>
      </c>
    </row>
    <row r="4736" spans="2:13" x14ac:dyDescent="0.3">
      <c r="B4736" s="5">
        <v>45778</v>
      </c>
      <c r="C4736" s="4" t="s">
        <v>34</v>
      </c>
      <c r="D4736" s="4" t="s">
        <v>32</v>
      </c>
      <c r="E4736" s="4" t="s">
        <v>20</v>
      </c>
      <c r="F4736" s="4" t="s">
        <v>17</v>
      </c>
      <c r="G4736" s="6">
        <v>336</v>
      </c>
      <c r="H4736" s="7">
        <v>98.88</v>
      </c>
      <c r="I4736" s="8">
        <v>0</v>
      </c>
      <c r="J4736" s="7">
        <v>29324.55</v>
      </c>
      <c r="K4736" s="7">
        <v>70.56</v>
      </c>
      <c r="L4736" s="7">
        <v>23708.16</v>
      </c>
      <c r="M4736" s="7">
        <v>556.03</v>
      </c>
    </row>
    <row r="4737" spans="2:13" x14ac:dyDescent="0.3">
      <c r="B4737" s="5">
        <v>45778</v>
      </c>
      <c r="C4737" s="4" t="s">
        <v>34</v>
      </c>
      <c r="D4737" s="4" t="s">
        <v>32</v>
      </c>
      <c r="E4737" s="4" t="s">
        <v>20</v>
      </c>
      <c r="F4737" s="4" t="s">
        <v>18</v>
      </c>
      <c r="G4737" s="6">
        <v>120</v>
      </c>
      <c r="H4737" s="7">
        <v>98.88</v>
      </c>
      <c r="I4737" s="8">
        <v>0.01</v>
      </c>
      <c r="J4737" s="7">
        <v>10306.11</v>
      </c>
      <c r="K4737" s="7">
        <v>70.77</v>
      </c>
      <c r="L4737" s="7">
        <v>8492.4</v>
      </c>
      <c r="M4737" s="7">
        <v>427.81</v>
      </c>
    </row>
    <row r="4738" spans="2:13" x14ac:dyDescent="0.3">
      <c r="B4738" s="5">
        <v>45778</v>
      </c>
      <c r="C4738" s="4" t="s">
        <v>34</v>
      </c>
      <c r="D4738" s="4" t="s">
        <v>32</v>
      </c>
      <c r="E4738" s="4" t="s">
        <v>20</v>
      </c>
      <c r="F4738" s="4" t="s">
        <v>19</v>
      </c>
      <c r="G4738" s="6">
        <v>123</v>
      </c>
      <c r="H4738" s="7">
        <v>98.88</v>
      </c>
      <c r="I4738" s="8">
        <v>0.04</v>
      </c>
      <c r="J4738" s="7">
        <v>10307.15</v>
      </c>
      <c r="K4738" s="7">
        <v>70.77</v>
      </c>
      <c r="L4738" s="7">
        <v>8704.7099999999991</v>
      </c>
      <c r="M4738" s="7">
        <v>480.98</v>
      </c>
    </row>
    <row r="4739" spans="2:13" x14ac:dyDescent="0.3">
      <c r="B4739" s="5">
        <v>45778</v>
      </c>
      <c r="C4739" s="4" t="s">
        <v>34</v>
      </c>
      <c r="D4739" s="4" t="s">
        <v>32</v>
      </c>
      <c r="E4739" s="4" t="s">
        <v>21</v>
      </c>
      <c r="F4739" s="4" t="s">
        <v>17</v>
      </c>
      <c r="G4739" s="6">
        <v>203</v>
      </c>
      <c r="H4739" s="7">
        <v>98.88</v>
      </c>
      <c r="I4739" s="8">
        <v>0.01</v>
      </c>
      <c r="J4739" s="7">
        <v>18878.62</v>
      </c>
      <c r="K4739" s="7">
        <v>70.91</v>
      </c>
      <c r="L4739" s="7">
        <v>14394.73</v>
      </c>
      <c r="M4739" s="7">
        <v>325.66000000000003</v>
      </c>
    </row>
    <row r="4740" spans="2:13" x14ac:dyDescent="0.3">
      <c r="B4740" s="5">
        <v>45778</v>
      </c>
      <c r="C4740" s="4" t="s">
        <v>34</v>
      </c>
      <c r="D4740" s="4" t="s">
        <v>32</v>
      </c>
      <c r="E4740" s="4" t="s">
        <v>21</v>
      </c>
      <c r="F4740" s="4" t="s">
        <v>18</v>
      </c>
      <c r="G4740" s="6">
        <v>71</v>
      </c>
      <c r="H4740" s="7">
        <v>98.88</v>
      </c>
      <c r="I4740" s="8">
        <v>0</v>
      </c>
      <c r="J4740" s="7">
        <v>6642.8</v>
      </c>
      <c r="K4740" s="7">
        <v>70.7</v>
      </c>
      <c r="L4740" s="7">
        <v>5019.7</v>
      </c>
      <c r="M4740" s="7">
        <v>241.06</v>
      </c>
    </row>
    <row r="4741" spans="2:13" x14ac:dyDescent="0.3">
      <c r="B4741" s="5">
        <v>45778</v>
      </c>
      <c r="C4741" s="4" t="s">
        <v>34</v>
      </c>
      <c r="D4741" s="4" t="s">
        <v>32</v>
      </c>
      <c r="E4741" s="4" t="s">
        <v>21</v>
      </c>
      <c r="F4741" s="4" t="s">
        <v>19</v>
      </c>
      <c r="G4741" s="6">
        <v>70</v>
      </c>
      <c r="H4741" s="7">
        <v>98.88</v>
      </c>
      <c r="I4741" s="8">
        <v>0</v>
      </c>
      <c r="J4741" s="7">
        <v>6523.02</v>
      </c>
      <c r="K4741" s="7">
        <v>70.91</v>
      </c>
      <c r="L4741" s="7">
        <v>4963.7</v>
      </c>
      <c r="M4741" s="7">
        <v>274</v>
      </c>
    </row>
    <row r="4742" spans="2:13" x14ac:dyDescent="0.3">
      <c r="B4742" s="5">
        <v>45778</v>
      </c>
      <c r="C4742" s="4" t="s">
        <v>34</v>
      </c>
      <c r="D4742" s="4" t="s">
        <v>32</v>
      </c>
      <c r="E4742" s="4" t="s">
        <v>22</v>
      </c>
      <c r="F4742" s="4" t="s">
        <v>17</v>
      </c>
      <c r="G4742" s="6">
        <v>83</v>
      </c>
      <c r="H4742" s="7">
        <v>98.88</v>
      </c>
      <c r="I4742" s="8">
        <v>0.01</v>
      </c>
      <c r="J4742" s="7">
        <v>9145.93</v>
      </c>
      <c r="K4742" s="7">
        <v>70.77</v>
      </c>
      <c r="L4742" s="7">
        <v>5873.91</v>
      </c>
      <c r="M4742" s="7">
        <v>825.82</v>
      </c>
    </row>
    <row r="4743" spans="2:13" x14ac:dyDescent="0.3">
      <c r="B4743" s="5">
        <v>45778</v>
      </c>
      <c r="C4743" s="4" t="s">
        <v>34</v>
      </c>
      <c r="D4743" s="4" t="s">
        <v>32</v>
      </c>
      <c r="E4743" s="4" t="s">
        <v>22</v>
      </c>
      <c r="F4743" s="4" t="s">
        <v>18</v>
      </c>
      <c r="G4743" s="6">
        <v>31</v>
      </c>
      <c r="H4743" s="7">
        <v>98.88</v>
      </c>
      <c r="I4743" s="8">
        <v>0.01</v>
      </c>
      <c r="J4743" s="7">
        <v>3426.2</v>
      </c>
      <c r="K4743" s="7">
        <v>70.56</v>
      </c>
      <c r="L4743" s="7">
        <v>2187.36</v>
      </c>
      <c r="M4743" s="7">
        <v>381.03</v>
      </c>
    </row>
    <row r="4744" spans="2:13" x14ac:dyDescent="0.3">
      <c r="B4744" s="5">
        <v>45778</v>
      </c>
      <c r="C4744" s="4" t="s">
        <v>34</v>
      </c>
      <c r="D4744" s="4" t="s">
        <v>32</v>
      </c>
      <c r="E4744" s="4" t="s">
        <v>22</v>
      </c>
      <c r="F4744" s="4" t="s">
        <v>19</v>
      </c>
      <c r="G4744" s="6">
        <v>31</v>
      </c>
      <c r="H4744" s="7">
        <v>98.88</v>
      </c>
      <c r="I4744" s="8">
        <v>0.01</v>
      </c>
      <c r="J4744" s="7">
        <v>3405.7</v>
      </c>
      <c r="K4744" s="7">
        <v>70.7</v>
      </c>
      <c r="L4744" s="7">
        <v>2191.6999999999998</v>
      </c>
      <c r="M4744" s="7">
        <v>392.23</v>
      </c>
    </row>
    <row r="4745" spans="2:13" x14ac:dyDescent="0.3">
      <c r="B4745" s="5">
        <v>45778</v>
      </c>
      <c r="C4745" s="4" t="s">
        <v>35</v>
      </c>
      <c r="D4745" s="4" t="s">
        <v>32</v>
      </c>
      <c r="E4745" s="4" t="s">
        <v>16</v>
      </c>
      <c r="F4745" s="4" t="s">
        <v>17</v>
      </c>
      <c r="G4745" s="6">
        <v>115</v>
      </c>
      <c r="H4745" s="7">
        <v>193.64</v>
      </c>
      <c r="I4745" s="8">
        <v>0.01</v>
      </c>
      <c r="J4745" s="7">
        <v>22090.25</v>
      </c>
      <c r="K4745" s="7">
        <v>135.82</v>
      </c>
      <c r="L4745" s="7">
        <v>15619.3</v>
      </c>
      <c r="M4745" s="7">
        <v>190.68</v>
      </c>
    </row>
    <row r="4746" spans="2:13" x14ac:dyDescent="0.3">
      <c r="B4746" s="5">
        <v>45778</v>
      </c>
      <c r="C4746" s="4" t="s">
        <v>35</v>
      </c>
      <c r="D4746" s="4" t="s">
        <v>32</v>
      </c>
      <c r="E4746" s="4" t="s">
        <v>16</v>
      </c>
      <c r="F4746" s="4" t="s">
        <v>18</v>
      </c>
      <c r="G4746" s="6">
        <v>39</v>
      </c>
      <c r="H4746" s="7">
        <v>193.64</v>
      </c>
      <c r="I4746" s="8">
        <v>0</v>
      </c>
      <c r="J4746" s="7">
        <v>7567.04</v>
      </c>
      <c r="K4746" s="7">
        <v>135.55000000000001</v>
      </c>
      <c r="L4746" s="7">
        <v>5286.45</v>
      </c>
      <c r="M4746" s="7">
        <v>135.12</v>
      </c>
    </row>
    <row r="4747" spans="2:13" x14ac:dyDescent="0.3">
      <c r="B4747" s="5">
        <v>45778</v>
      </c>
      <c r="C4747" s="4" t="s">
        <v>35</v>
      </c>
      <c r="D4747" s="4" t="s">
        <v>32</v>
      </c>
      <c r="E4747" s="4" t="s">
        <v>16</v>
      </c>
      <c r="F4747" s="4" t="s">
        <v>19</v>
      </c>
      <c r="G4747" s="6">
        <v>39</v>
      </c>
      <c r="H4747" s="7">
        <v>193.64</v>
      </c>
      <c r="I4747" s="8">
        <v>0.01</v>
      </c>
      <c r="J4747" s="7">
        <v>7461.49</v>
      </c>
      <c r="K4747" s="7">
        <v>135.28</v>
      </c>
      <c r="L4747" s="7">
        <v>5275.92</v>
      </c>
      <c r="M4747" s="7">
        <v>151.88</v>
      </c>
    </row>
    <row r="4748" spans="2:13" x14ac:dyDescent="0.3">
      <c r="B4748" s="5">
        <v>45778</v>
      </c>
      <c r="C4748" s="4" t="s">
        <v>35</v>
      </c>
      <c r="D4748" s="4" t="s">
        <v>32</v>
      </c>
      <c r="E4748" s="4" t="s">
        <v>20</v>
      </c>
      <c r="F4748" s="4" t="s">
        <v>17</v>
      </c>
      <c r="G4748" s="6">
        <v>78</v>
      </c>
      <c r="H4748" s="7">
        <v>193.64</v>
      </c>
      <c r="I4748" s="8">
        <v>0.03</v>
      </c>
      <c r="J4748" s="7">
        <v>12801.42</v>
      </c>
      <c r="K4748" s="7">
        <v>135.55000000000001</v>
      </c>
      <c r="L4748" s="7">
        <v>10572.9</v>
      </c>
      <c r="M4748" s="7">
        <v>130.99</v>
      </c>
    </row>
    <row r="4749" spans="2:13" x14ac:dyDescent="0.3">
      <c r="B4749" s="5">
        <v>45778</v>
      </c>
      <c r="C4749" s="4" t="s">
        <v>35</v>
      </c>
      <c r="D4749" s="4" t="s">
        <v>32</v>
      </c>
      <c r="E4749" s="4" t="s">
        <v>20</v>
      </c>
      <c r="F4749" s="4" t="s">
        <v>18</v>
      </c>
      <c r="G4749" s="6">
        <v>26</v>
      </c>
      <c r="H4749" s="7">
        <v>193.64</v>
      </c>
      <c r="I4749" s="8">
        <v>0.02</v>
      </c>
      <c r="J4749" s="7">
        <v>4324.51</v>
      </c>
      <c r="K4749" s="7">
        <v>135.94999999999999</v>
      </c>
      <c r="L4749" s="7">
        <v>3534.7</v>
      </c>
      <c r="M4749" s="7">
        <v>88.54</v>
      </c>
    </row>
    <row r="4750" spans="2:13" x14ac:dyDescent="0.3">
      <c r="B4750" s="5">
        <v>45778</v>
      </c>
      <c r="C4750" s="4" t="s">
        <v>35</v>
      </c>
      <c r="D4750" s="4" t="s">
        <v>32</v>
      </c>
      <c r="E4750" s="4" t="s">
        <v>20</v>
      </c>
      <c r="F4750" s="4" t="s">
        <v>19</v>
      </c>
      <c r="G4750" s="6">
        <v>28</v>
      </c>
      <c r="H4750" s="7">
        <v>193.64</v>
      </c>
      <c r="I4750" s="8">
        <v>0.04</v>
      </c>
      <c r="J4750" s="7">
        <v>4585.0200000000004</v>
      </c>
      <c r="K4750" s="7">
        <v>135.55000000000001</v>
      </c>
      <c r="L4750" s="7">
        <v>3795.4</v>
      </c>
      <c r="M4750" s="7">
        <v>109.6</v>
      </c>
    </row>
    <row r="4751" spans="2:13" x14ac:dyDescent="0.3">
      <c r="B4751" s="5">
        <v>45778</v>
      </c>
      <c r="C4751" s="4" t="s">
        <v>35</v>
      </c>
      <c r="D4751" s="4" t="s">
        <v>32</v>
      </c>
      <c r="E4751" s="4" t="s">
        <v>21</v>
      </c>
      <c r="F4751" s="4" t="s">
        <v>17</v>
      </c>
      <c r="G4751" s="6">
        <v>46</v>
      </c>
      <c r="H4751" s="7">
        <v>193.64</v>
      </c>
      <c r="I4751" s="8">
        <v>0.01</v>
      </c>
      <c r="J4751" s="7">
        <v>8453.44</v>
      </c>
      <c r="K4751" s="7">
        <v>135.82</v>
      </c>
      <c r="L4751" s="7">
        <v>6247.72</v>
      </c>
      <c r="M4751" s="7">
        <v>75.599999999999994</v>
      </c>
    </row>
    <row r="4752" spans="2:13" x14ac:dyDescent="0.3">
      <c r="B4752" s="5">
        <v>45778</v>
      </c>
      <c r="C4752" s="4" t="s">
        <v>35</v>
      </c>
      <c r="D4752" s="4" t="s">
        <v>32</v>
      </c>
      <c r="E4752" s="4" t="s">
        <v>21</v>
      </c>
      <c r="F4752" s="4" t="s">
        <v>18</v>
      </c>
      <c r="G4752" s="6">
        <v>17</v>
      </c>
      <c r="H4752" s="7">
        <v>193.64</v>
      </c>
      <c r="I4752" s="8">
        <v>0.01</v>
      </c>
      <c r="J4752" s="7">
        <v>3108.4</v>
      </c>
      <c r="K4752" s="7">
        <v>135.82</v>
      </c>
      <c r="L4752" s="7">
        <v>2308.94</v>
      </c>
      <c r="M4752" s="7">
        <v>59.6</v>
      </c>
    </row>
    <row r="4753" spans="2:13" x14ac:dyDescent="0.3">
      <c r="B4753" s="5">
        <v>45778</v>
      </c>
      <c r="C4753" s="4" t="s">
        <v>35</v>
      </c>
      <c r="D4753" s="4" t="s">
        <v>32</v>
      </c>
      <c r="E4753" s="4" t="s">
        <v>21</v>
      </c>
      <c r="F4753" s="4" t="s">
        <v>19</v>
      </c>
      <c r="G4753" s="6">
        <v>17</v>
      </c>
      <c r="H4753" s="7">
        <v>193.64</v>
      </c>
      <c r="I4753" s="8">
        <v>0</v>
      </c>
      <c r="J4753" s="7">
        <v>3127.28</v>
      </c>
      <c r="K4753" s="7">
        <v>135.41</v>
      </c>
      <c r="L4753" s="7">
        <v>2301.9699999999998</v>
      </c>
      <c r="M4753" s="7">
        <v>65.599999999999994</v>
      </c>
    </row>
    <row r="4754" spans="2:13" x14ac:dyDescent="0.3">
      <c r="B4754" s="5">
        <v>45778</v>
      </c>
      <c r="C4754" s="4" t="s">
        <v>35</v>
      </c>
      <c r="D4754" s="4" t="s">
        <v>32</v>
      </c>
      <c r="E4754" s="4" t="s">
        <v>22</v>
      </c>
      <c r="F4754" s="4" t="s">
        <v>17</v>
      </c>
      <c r="G4754" s="6">
        <v>21</v>
      </c>
      <c r="H4754" s="7">
        <v>193.64</v>
      </c>
      <c r="I4754" s="8">
        <v>0.01</v>
      </c>
      <c r="J4754" s="7">
        <v>4499.8500000000004</v>
      </c>
      <c r="K4754" s="7">
        <v>135.13999999999999</v>
      </c>
      <c r="L4754" s="7">
        <v>2837.94</v>
      </c>
      <c r="M4754" s="7">
        <v>210.22</v>
      </c>
    </row>
    <row r="4755" spans="2:13" x14ac:dyDescent="0.3">
      <c r="B4755" s="5">
        <v>45778</v>
      </c>
      <c r="C4755" s="4" t="s">
        <v>35</v>
      </c>
      <c r="D4755" s="4" t="s">
        <v>32</v>
      </c>
      <c r="E4755" s="4" t="s">
        <v>22</v>
      </c>
      <c r="F4755" s="4" t="s">
        <v>18</v>
      </c>
      <c r="G4755" s="6">
        <v>7</v>
      </c>
      <c r="H4755" s="7">
        <v>193.64</v>
      </c>
      <c r="I4755" s="8">
        <v>0.01</v>
      </c>
      <c r="J4755" s="7">
        <v>1498.36</v>
      </c>
      <c r="K4755" s="7">
        <v>135.28</v>
      </c>
      <c r="L4755" s="7">
        <v>946.96</v>
      </c>
      <c r="M4755" s="7">
        <v>82.44</v>
      </c>
    </row>
    <row r="4756" spans="2:13" x14ac:dyDescent="0.3">
      <c r="B4756" s="5">
        <v>45778</v>
      </c>
      <c r="C4756" s="4" t="s">
        <v>35</v>
      </c>
      <c r="D4756" s="4" t="s">
        <v>32</v>
      </c>
      <c r="E4756" s="4" t="s">
        <v>22</v>
      </c>
      <c r="F4756" s="4" t="s">
        <v>19</v>
      </c>
      <c r="G4756" s="6">
        <v>7</v>
      </c>
      <c r="H4756" s="7">
        <v>193.64</v>
      </c>
      <c r="I4756" s="8">
        <v>0.01</v>
      </c>
      <c r="J4756" s="7">
        <v>1496.93</v>
      </c>
      <c r="K4756" s="7">
        <v>135.55000000000001</v>
      </c>
      <c r="L4756" s="7">
        <v>948.85</v>
      </c>
      <c r="M4756" s="7">
        <v>85.95</v>
      </c>
    </row>
    <row r="4757" spans="2:13" x14ac:dyDescent="0.3">
      <c r="B4757" s="5">
        <v>45778</v>
      </c>
      <c r="C4757" s="4" t="s">
        <v>36</v>
      </c>
      <c r="D4757" s="4" t="s">
        <v>37</v>
      </c>
      <c r="E4757" s="4" t="s">
        <v>16</v>
      </c>
      <c r="F4757" s="4" t="s">
        <v>17</v>
      </c>
      <c r="G4757" s="6">
        <v>368</v>
      </c>
      <c r="H4757" s="7">
        <v>181.28</v>
      </c>
      <c r="I4757" s="8">
        <v>0.01</v>
      </c>
      <c r="J4757" s="7">
        <v>65845.259999999995</v>
      </c>
      <c r="K4757" s="7">
        <v>136.87</v>
      </c>
      <c r="L4757" s="7">
        <v>50368.160000000003</v>
      </c>
      <c r="M4757" s="7">
        <v>583.16</v>
      </c>
    </row>
    <row r="4758" spans="2:13" x14ac:dyDescent="0.3">
      <c r="B4758" s="5">
        <v>45778</v>
      </c>
      <c r="C4758" s="4" t="s">
        <v>36</v>
      </c>
      <c r="D4758" s="4" t="s">
        <v>37</v>
      </c>
      <c r="E4758" s="4" t="s">
        <v>16</v>
      </c>
      <c r="F4758" s="4" t="s">
        <v>18</v>
      </c>
      <c r="G4758" s="6">
        <v>133</v>
      </c>
      <c r="H4758" s="7">
        <v>181.28</v>
      </c>
      <c r="I4758" s="8">
        <v>0.01</v>
      </c>
      <c r="J4758" s="7">
        <v>23773.49</v>
      </c>
      <c r="K4758" s="7">
        <v>136.87</v>
      </c>
      <c r="L4758" s="7">
        <v>18203.71</v>
      </c>
      <c r="M4758" s="7">
        <v>470.01</v>
      </c>
    </row>
    <row r="4759" spans="2:13" x14ac:dyDescent="0.3">
      <c r="B4759" s="5">
        <v>45778</v>
      </c>
      <c r="C4759" s="4" t="s">
        <v>36</v>
      </c>
      <c r="D4759" s="4" t="s">
        <v>37</v>
      </c>
      <c r="E4759" s="4" t="s">
        <v>16</v>
      </c>
      <c r="F4759" s="4" t="s">
        <v>19</v>
      </c>
      <c r="G4759" s="6">
        <v>128</v>
      </c>
      <c r="H4759" s="7">
        <v>181.28</v>
      </c>
      <c r="I4759" s="8">
        <v>0.01</v>
      </c>
      <c r="J4759" s="7">
        <v>23018</v>
      </c>
      <c r="K4759" s="7">
        <v>136.46</v>
      </c>
      <c r="L4759" s="7">
        <v>17466.88</v>
      </c>
      <c r="M4759" s="7">
        <v>514.28</v>
      </c>
    </row>
    <row r="4760" spans="2:13" x14ac:dyDescent="0.3">
      <c r="B4760" s="5">
        <v>45778</v>
      </c>
      <c r="C4760" s="4" t="s">
        <v>36</v>
      </c>
      <c r="D4760" s="4" t="s">
        <v>37</v>
      </c>
      <c r="E4760" s="4" t="s">
        <v>20</v>
      </c>
      <c r="F4760" s="4" t="s">
        <v>17</v>
      </c>
      <c r="G4760" s="6">
        <v>242</v>
      </c>
      <c r="H4760" s="7">
        <v>181.28</v>
      </c>
      <c r="I4760" s="8">
        <v>0.01</v>
      </c>
      <c r="J4760" s="7">
        <v>38065.839999999997</v>
      </c>
      <c r="K4760" s="7">
        <v>136.59</v>
      </c>
      <c r="L4760" s="7">
        <v>33054.78</v>
      </c>
      <c r="M4760" s="7">
        <v>387.84</v>
      </c>
    </row>
    <row r="4761" spans="2:13" x14ac:dyDescent="0.3">
      <c r="B4761" s="5">
        <v>45778</v>
      </c>
      <c r="C4761" s="4" t="s">
        <v>36</v>
      </c>
      <c r="D4761" s="4" t="s">
        <v>37</v>
      </c>
      <c r="E4761" s="4" t="s">
        <v>20</v>
      </c>
      <c r="F4761" s="4" t="s">
        <v>18</v>
      </c>
      <c r="G4761" s="6">
        <v>94</v>
      </c>
      <c r="H4761" s="7">
        <v>181.28</v>
      </c>
      <c r="I4761" s="8">
        <v>0.01</v>
      </c>
      <c r="J4761" s="7">
        <v>14741.01</v>
      </c>
      <c r="K4761" s="7">
        <v>136.59</v>
      </c>
      <c r="L4761" s="7">
        <v>12839.46</v>
      </c>
      <c r="M4761" s="7">
        <v>332.84</v>
      </c>
    </row>
    <row r="4762" spans="2:13" x14ac:dyDescent="0.3">
      <c r="B4762" s="5">
        <v>45778</v>
      </c>
      <c r="C4762" s="4" t="s">
        <v>36</v>
      </c>
      <c r="D4762" s="4" t="s">
        <v>37</v>
      </c>
      <c r="E4762" s="4" t="s">
        <v>20</v>
      </c>
      <c r="F4762" s="4" t="s">
        <v>19</v>
      </c>
      <c r="G4762" s="6">
        <v>91</v>
      </c>
      <c r="H4762" s="7">
        <v>181.28</v>
      </c>
      <c r="I4762" s="8">
        <v>0</v>
      </c>
      <c r="J4762" s="7">
        <v>14516.9</v>
      </c>
      <c r="K4762" s="7">
        <v>137.13999999999999</v>
      </c>
      <c r="L4762" s="7">
        <v>12479.74</v>
      </c>
      <c r="M4762" s="7">
        <v>364.89</v>
      </c>
    </row>
    <row r="4763" spans="2:13" x14ac:dyDescent="0.3">
      <c r="B4763" s="5">
        <v>45778</v>
      </c>
      <c r="C4763" s="4" t="s">
        <v>36</v>
      </c>
      <c r="D4763" s="4" t="s">
        <v>37</v>
      </c>
      <c r="E4763" s="4" t="s">
        <v>21</v>
      </c>
      <c r="F4763" s="4" t="s">
        <v>17</v>
      </c>
      <c r="G4763" s="6">
        <v>146</v>
      </c>
      <c r="H4763" s="7">
        <v>181.28</v>
      </c>
      <c r="I4763" s="8">
        <v>0.01</v>
      </c>
      <c r="J4763" s="7">
        <v>24942.560000000001</v>
      </c>
      <c r="K4763" s="7">
        <v>137.13999999999999</v>
      </c>
      <c r="L4763" s="7">
        <v>20022.439999999999</v>
      </c>
      <c r="M4763" s="7">
        <v>235.41</v>
      </c>
    </row>
    <row r="4764" spans="2:13" x14ac:dyDescent="0.3">
      <c r="B4764" s="5">
        <v>45778</v>
      </c>
      <c r="C4764" s="4" t="s">
        <v>36</v>
      </c>
      <c r="D4764" s="4" t="s">
        <v>37</v>
      </c>
      <c r="E4764" s="4" t="s">
        <v>21</v>
      </c>
      <c r="F4764" s="4" t="s">
        <v>18</v>
      </c>
      <c r="G4764" s="6">
        <v>56</v>
      </c>
      <c r="H4764" s="7">
        <v>181.28</v>
      </c>
      <c r="I4764" s="8">
        <v>0.01</v>
      </c>
      <c r="J4764" s="7">
        <v>9624.58</v>
      </c>
      <c r="K4764" s="7">
        <v>137.13999999999999</v>
      </c>
      <c r="L4764" s="7">
        <v>7679.84</v>
      </c>
      <c r="M4764" s="7">
        <v>197.7</v>
      </c>
    </row>
    <row r="4765" spans="2:13" x14ac:dyDescent="0.3">
      <c r="B4765" s="5">
        <v>45778</v>
      </c>
      <c r="C4765" s="4" t="s">
        <v>36</v>
      </c>
      <c r="D4765" s="4" t="s">
        <v>37</v>
      </c>
      <c r="E4765" s="4" t="s">
        <v>21</v>
      </c>
      <c r="F4765" s="4" t="s">
        <v>19</v>
      </c>
      <c r="G4765" s="6">
        <v>56</v>
      </c>
      <c r="H4765" s="7">
        <v>181.28</v>
      </c>
      <c r="I4765" s="8">
        <v>0</v>
      </c>
      <c r="J4765" s="7">
        <v>9634.4500000000007</v>
      </c>
      <c r="K4765" s="7">
        <v>137.28</v>
      </c>
      <c r="L4765" s="7">
        <v>7687.68</v>
      </c>
      <c r="M4765" s="7">
        <v>218.76</v>
      </c>
    </row>
    <row r="4766" spans="2:13" x14ac:dyDescent="0.3">
      <c r="B4766" s="5">
        <v>45778</v>
      </c>
      <c r="C4766" s="4" t="s">
        <v>36</v>
      </c>
      <c r="D4766" s="4" t="s">
        <v>37</v>
      </c>
      <c r="E4766" s="4" t="s">
        <v>22</v>
      </c>
      <c r="F4766" s="4" t="s">
        <v>17</v>
      </c>
      <c r="G4766" s="6">
        <v>65</v>
      </c>
      <c r="H4766" s="7">
        <v>181.28</v>
      </c>
      <c r="I4766" s="8">
        <v>0</v>
      </c>
      <c r="J4766" s="7">
        <v>13170.8</v>
      </c>
      <c r="K4766" s="7">
        <v>136.59</v>
      </c>
      <c r="L4766" s="7">
        <v>8878.35</v>
      </c>
      <c r="M4766" s="7">
        <v>653.97</v>
      </c>
    </row>
    <row r="4767" spans="2:13" x14ac:dyDescent="0.3">
      <c r="B4767" s="5">
        <v>45778</v>
      </c>
      <c r="C4767" s="4" t="s">
        <v>36</v>
      </c>
      <c r="D4767" s="4" t="s">
        <v>37</v>
      </c>
      <c r="E4767" s="4" t="s">
        <v>22</v>
      </c>
      <c r="F4767" s="4" t="s">
        <v>18</v>
      </c>
      <c r="G4767" s="6">
        <v>25</v>
      </c>
      <c r="H4767" s="7">
        <v>181.28</v>
      </c>
      <c r="I4767" s="8">
        <v>0</v>
      </c>
      <c r="J4767" s="7">
        <v>5070.76</v>
      </c>
      <c r="K4767" s="7">
        <v>137</v>
      </c>
      <c r="L4767" s="7">
        <v>3425</v>
      </c>
      <c r="M4767" s="7">
        <v>302.49</v>
      </c>
    </row>
    <row r="4768" spans="2:13" x14ac:dyDescent="0.3">
      <c r="B4768" s="5">
        <v>45778</v>
      </c>
      <c r="C4768" s="4" t="s">
        <v>36</v>
      </c>
      <c r="D4768" s="4" t="s">
        <v>37</v>
      </c>
      <c r="E4768" s="4" t="s">
        <v>22</v>
      </c>
      <c r="F4768" s="4" t="s">
        <v>19</v>
      </c>
      <c r="G4768" s="6">
        <v>24</v>
      </c>
      <c r="H4768" s="7">
        <v>181.28</v>
      </c>
      <c r="I4768" s="8">
        <v>0</v>
      </c>
      <c r="J4768" s="7">
        <v>4877.62</v>
      </c>
      <c r="K4768" s="7">
        <v>137.28</v>
      </c>
      <c r="L4768" s="7">
        <v>3294.72</v>
      </c>
      <c r="M4768" s="7">
        <v>303.37</v>
      </c>
    </row>
    <row r="4769" spans="2:13" x14ac:dyDescent="0.3">
      <c r="B4769" s="5">
        <v>45778</v>
      </c>
      <c r="C4769" s="4" t="s">
        <v>38</v>
      </c>
      <c r="D4769" s="4" t="s">
        <v>37</v>
      </c>
      <c r="E4769" s="4" t="s">
        <v>16</v>
      </c>
      <c r="F4769" s="4" t="s">
        <v>17</v>
      </c>
      <c r="G4769" s="6">
        <v>152</v>
      </c>
      <c r="H4769" s="7">
        <v>220.42</v>
      </c>
      <c r="I4769" s="8">
        <v>0.01</v>
      </c>
      <c r="J4769" s="7">
        <v>33369.120000000003</v>
      </c>
      <c r="K4769" s="7">
        <v>165.15</v>
      </c>
      <c r="L4769" s="7">
        <v>25102.799999999999</v>
      </c>
      <c r="M4769" s="7">
        <v>252.53</v>
      </c>
    </row>
    <row r="4770" spans="2:13" x14ac:dyDescent="0.3">
      <c r="B4770" s="5">
        <v>45778</v>
      </c>
      <c r="C4770" s="4" t="s">
        <v>38</v>
      </c>
      <c r="D4770" s="4" t="s">
        <v>37</v>
      </c>
      <c r="E4770" s="4" t="s">
        <v>16</v>
      </c>
      <c r="F4770" s="4" t="s">
        <v>18</v>
      </c>
      <c r="G4770" s="6">
        <v>57</v>
      </c>
      <c r="H4770" s="7">
        <v>220.42</v>
      </c>
      <c r="I4770" s="8">
        <v>0.01</v>
      </c>
      <c r="J4770" s="7">
        <v>12475.44</v>
      </c>
      <c r="K4770" s="7">
        <v>164.98</v>
      </c>
      <c r="L4770" s="7">
        <v>9403.86</v>
      </c>
      <c r="M4770" s="7">
        <v>195.9</v>
      </c>
    </row>
    <row r="4771" spans="2:13" x14ac:dyDescent="0.3">
      <c r="B4771" s="5">
        <v>45778</v>
      </c>
      <c r="C4771" s="4" t="s">
        <v>38</v>
      </c>
      <c r="D4771" s="4" t="s">
        <v>37</v>
      </c>
      <c r="E4771" s="4" t="s">
        <v>16</v>
      </c>
      <c r="F4771" s="4" t="s">
        <v>19</v>
      </c>
      <c r="G4771" s="6">
        <v>55</v>
      </c>
      <c r="H4771" s="7">
        <v>220.42</v>
      </c>
      <c r="I4771" s="8">
        <v>0</v>
      </c>
      <c r="J4771" s="7">
        <v>12122.99</v>
      </c>
      <c r="K4771" s="7">
        <v>164.98</v>
      </c>
      <c r="L4771" s="7">
        <v>9073.9</v>
      </c>
      <c r="M4771" s="7">
        <v>214.41</v>
      </c>
    </row>
    <row r="4772" spans="2:13" x14ac:dyDescent="0.3">
      <c r="B4772" s="5">
        <v>45778</v>
      </c>
      <c r="C4772" s="4" t="s">
        <v>38</v>
      </c>
      <c r="D4772" s="4" t="s">
        <v>37</v>
      </c>
      <c r="E4772" s="4" t="s">
        <v>20</v>
      </c>
      <c r="F4772" s="4" t="s">
        <v>17</v>
      </c>
      <c r="G4772" s="6">
        <v>104</v>
      </c>
      <c r="H4772" s="7">
        <v>220.42</v>
      </c>
      <c r="I4772" s="8">
        <v>0.04</v>
      </c>
      <c r="J4772" s="7">
        <v>19466.79</v>
      </c>
      <c r="K4772" s="7">
        <v>165.15</v>
      </c>
      <c r="L4772" s="7">
        <v>17175.599999999999</v>
      </c>
      <c r="M4772" s="7">
        <v>171.76</v>
      </c>
    </row>
    <row r="4773" spans="2:13" x14ac:dyDescent="0.3">
      <c r="B4773" s="5">
        <v>45778</v>
      </c>
      <c r="C4773" s="4" t="s">
        <v>38</v>
      </c>
      <c r="D4773" s="4" t="s">
        <v>37</v>
      </c>
      <c r="E4773" s="4" t="s">
        <v>20</v>
      </c>
      <c r="F4773" s="4" t="s">
        <v>18</v>
      </c>
      <c r="G4773" s="6">
        <v>37</v>
      </c>
      <c r="H4773" s="7">
        <v>220.42</v>
      </c>
      <c r="I4773" s="8">
        <v>0.03</v>
      </c>
      <c r="J4773" s="7">
        <v>6997.45</v>
      </c>
      <c r="K4773" s="7">
        <v>165.65</v>
      </c>
      <c r="L4773" s="7">
        <v>6129.05</v>
      </c>
      <c r="M4773" s="7">
        <v>129.21</v>
      </c>
    </row>
    <row r="4774" spans="2:13" x14ac:dyDescent="0.3">
      <c r="B4774" s="5">
        <v>45778</v>
      </c>
      <c r="C4774" s="4" t="s">
        <v>38</v>
      </c>
      <c r="D4774" s="4" t="s">
        <v>37</v>
      </c>
      <c r="E4774" s="4" t="s">
        <v>20</v>
      </c>
      <c r="F4774" s="4" t="s">
        <v>19</v>
      </c>
      <c r="G4774" s="6">
        <v>40</v>
      </c>
      <c r="H4774" s="7">
        <v>220.42</v>
      </c>
      <c r="I4774" s="8">
        <v>0.01</v>
      </c>
      <c r="J4774" s="7">
        <v>7750.87</v>
      </c>
      <c r="K4774" s="7">
        <v>165.81</v>
      </c>
      <c r="L4774" s="7">
        <v>6632.4</v>
      </c>
      <c r="M4774" s="7">
        <v>156.72999999999999</v>
      </c>
    </row>
    <row r="4775" spans="2:13" x14ac:dyDescent="0.3">
      <c r="B4775" s="5">
        <v>45778</v>
      </c>
      <c r="C4775" s="4" t="s">
        <v>38</v>
      </c>
      <c r="D4775" s="4" t="s">
        <v>37</v>
      </c>
      <c r="E4775" s="4" t="s">
        <v>21</v>
      </c>
      <c r="F4775" s="4" t="s">
        <v>17</v>
      </c>
      <c r="G4775" s="6">
        <v>64</v>
      </c>
      <c r="H4775" s="7">
        <v>220.42</v>
      </c>
      <c r="I4775" s="8">
        <v>0.01</v>
      </c>
      <c r="J4775" s="7">
        <v>13307.48</v>
      </c>
      <c r="K4775" s="7">
        <v>164.98</v>
      </c>
      <c r="L4775" s="7">
        <v>10558.72</v>
      </c>
      <c r="M4775" s="7">
        <v>104.34</v>
      </c>
    </row>
    <row r="4776" spans="2:13" x14ac:dyDescent="0.3">
      <c r="B4776" s="5">
        <v>45778</v>
      </c>
      <c r="C4776" s="4" t="s">
        <v>38</v>
      </c>
      <c r="D4776" s="4" t="s">
        <v>37</v>
      </c>
      <c r="E4776" s="4" t="s">
        <v>21</v>
      </c>
      <c r="F4776" s="4" t="s">
        <v>18</v>
      </c>
      <c r="G4776" s="6">
        <v>23</v>
      </c>
      <c r="H4776" s="7">
        <v>220.42</v>
      </c>
      <c r="I4776" s="8">
        <v>0.01</v>
      </c>
      <c r="J4776" s="7">
        <v>4772.92</v>
      </c>
      <c r="K4776" s="7">
        <v>165.81</v>
      </c>
      <c r="L4776" s="7">
        <v>3813.63</v>
      </c>
      <c r="M4776" s="7">
        <v>80.08</v>
      </c>
    </row>
    <row r="4777" spans="2:13" x14ac:dyDescent="0.3">
      <c r="B4777" s="5">
        <v>45778</v>
      </c>
      <c r="C4777" s="4" t="s">
        <v>38</v>
      </c>
      <c r="D4777" s="4" t="s">
        <v>37</v>
      </c>
      <c r="E4777" s="4" t="s">
        <v>21</v>
      </c>
      <c r="F4777" s="4" t="s">
        <v>19</v>
      </c>
      <c r="G4777" s="6">
        <v>22</v>
      </c>
      <c r="H4777" s="7">
        <v>220.42</v>
      </c>
      <c r="I4777" s="8">
        <v>0.01</v>
      </c>
      <c r="J4777" s="7">
        <v>4547.0600000000004</v>
      </c>
      <c r="K4777" s="7">
        <v>165.32</v>
      </c>
      <c r="L4777" s="7">
        <v>3637.04</v>
      </c>
      <c r="M4777" s="7">
        <v>88.57</v>
      </c>
    </row>
    <row r="4778" spans="2:13" x14ac:dyDescent="0.3">
      <c r="B4778" s="5">
        <v>45778</v>
      </c>
      <c r="C4778" s="4" t="s">
        <v>38</v>
      </c>
      <c r="D4778" s="4" t="s">
        <v>37</v>
      </c>
      <c r="E4778" s="4" t="s">
        <v>22</v>
      </c>
      <c r="F4778" s="4" t="s">
        <v>17</v>
      </c>
      <c r="G4778" s="6">
        <v>28</v>
      </c>
      <c r="H4778" s="7">
        <v>220.42</v>
      </c>
      <c r="I4778" s="8">
        <v>0.01</v>
      </c>
      <c r="J4778" s="7">
        <v>6884.64</v>
      </c>
      <c r="K4778" s="7">
        <v>164.82</v>
      </c>
      <c r="L4778" s="7">
        <v>4614.96</v>
      </c>
      <c r="M4778" s="7">
        <v>284.83</v>
      </c>
    </row>
    <row r="4779" spans="2:13" x14ac:dyDescent="0.3">
      <c r="B4779" s="5">
        <v>45778</v>
      </c>
      <c r="C4779" s="4" t="s">
        <v>38</v>
      </c>
      <c r="D4779" s="4" t="s">
        <v>37</v>
      </c>
      <c r="E4779" s="4" t="s">
        <v>22</v>
      </c>
      <c r="F4779" s="4" t="s">
        <v>18</v>
      </c>
      <c r="G4779" s="6">
        <v>10</v>
      </c>
      <c r="H4779" s="7">
        <v>220.42</v>
      </c>
      <c r="I4779" s="8">
        <v>0.01</v>
      </c>
      <c r="J4779" s="7">
        <v>2461.25</v>
      </c>
      <c r="K4779" s="7">
        <v>165.48</v>
      </c>
      <c r="L4779" s="7">
        <v>1654.8</v>
      </c>
      <c r="M4779" s="7">
        <v>117.41</v>
      </c>
    </row>
    <row r="4780" spans="2:13" x14ac:dyDescent="0.3">
      <c r="B4780" s="5">
        <v>45778</v>
      </c>
      <c r="C4780" s="4" t="s">
        <v>38</v>
      </c>
      <c r="D4780" s="4" t="s">
        <v>37</v>
      </c>
      <c r="E4780" s="4" t="s">
        <v>22</v>
      </c>
      <c r="F4780" s="4" t="s">
        <v>19</v>
      </c>
      <c r="G4780" s="6">
        <v>10</v>
      </c>
      <c r="H4780" s="7">
        <v>220.42</v>
      </c>
      <c r="I4780" s="8">
        <v>0.01</v>
      </c>
      <c r="J4780" s="7">
        <v>2456.3000000000002</v>
      </c>
      <c r="K4780" s="7">
        <v>165.81</v>
      </c>
      <c r="L4780" s="7">
        <v>1658.1</v>
      </c>
      <c r="M4780" s="7">
        <v>122.78</v>
      </c>
    </row>
    <row r="4781" spans="2:13" x14ac:dyDescent="0.3">
      <c r="B4781" s="5">
        <v>45778</v>
      </c>
      <c r="C4781" s="4" t="s">
        <v>39</v>
      </c>
      <c r="D4781" s="4" t="s">
        <v>37</v>
      </c>
      <c r="E4781" s="4" t="s">
        <v>16</v>
      </c>
      <c r="F4781" s="4" t="s">
        <v>17</v>
      </c>
      <c r="G4781" s="6">
        <v>99</v>
      </c>
      <c r="H4781" s="7">
        <v>314.14999999999998</v>
      </c>
      <c r="I4781" s="8">
        <v>0</v>
      </c>
      <c r="J4781" s="7">
        <v>31162.959999999999</v>
      </c>
      <c r="K4781" s="7">
        <v>234.04</v>
      </c>
      <c r="L4781" s="7">
        <v>23169.96</v>
      </c>
      <c r="M4781" s="7">
        <v>156.88</v>
      </c>
    </row>
    <row r="4782" spans="2:13" x14ac:dyDescent="0.3">
      <c r="B4782" s="5">
        <v>45778</v>
      </c>
      <c r="C4782" s="4" t="s">
        <v>39</v>
      </c>
      <c r="D4782" s="4" t="s">
        <v>37</v>
      </c>
      <c r="E4782" s="4" t="s">
        <v>16</v>
      </c>
      <c r="F4782" s="4" t="s">
        <v>18</v>
      </c>
      <c r="G4782" s="6">
        <v>35</v>
      </c>
      <c r="H4782" s="7">
        <v>314.14999999999998</v>
      </c>
      <c r="I4782" s="8">
        <v>0</v>
      </c>
      <c r="J4782" s="7">
        <v>10940.32</v>
      </c>
      <c r="K4782" s="7">
        <v>234.51</v>
      </c>
      <c r="L4782" s="7">
        <v>8207.85</v>
      </c>
      <c r="M4782" s="7">
        <v>121.02</v>
      </c>
    </row>
    <row r="4783" spans="2:13" x14ac:dyDescent="0.3">
      <c r="B4783" s="5">
        <v>45778</v>
      </c>
      <c r="C4783" s="4" t="s">
        <v>39</v>
      </c>
      <c r="D4783" s="4" t="s">
        <v>37</v>
      </c>
      <c r="E4783" s="4" t="s">
        <v>16</v>
      </c>
      <c r="F4783" s="4" t="s">
        <v>19</v>
      </c>
      <c r="G4783" s="6">
        <v>35</v>
      </c>
      <c r="H4783" s="7">
        <v>314.14999999999998</v>
      </c>
      <c r="I4783" s="8">
        <v>0</v>
      </c>
      <c r="J4783" s="7">
        <v>10973.26</v>
      </c>
      <c r="K4783" s="7">
        <v>233.34</v>
      </c>
      <c r="L4783" s="7">
        <v>8166.9</v>
      </c>
      <c r="M4783" s="7">
        <v>140.34</v>
      </c>
    </row>
    <row r="4784" spans="2:13" x14ac:dyDescent="0.3">
      <c r="B4784" s="5">
        <v>45778</v>
      </c>
      <c r="C4784" s="4" t="s">
        <v>39</v>
      </c>
      <c r="D4784" s="4" t="s">
        <v>37</v>
      </c>
      <c r="E4784" s="4" t="s">
        <v>20</v>
      </c>
      <c r="F4784" s="4" t="s">
        <v>17</v>
      </c>
      <c r="G4784" s="6">
        <v>69</v>
      </c>
      <c r="H4784" s="7">
        <v>314.14999999999998</v>
      </c>
      <c r="I4784" s="8">
        <v>0.03</v>
      </c>
      <c r="J4784" s="7">
        <v>18596.71</v>
      </c>
      <c r="K4784" s="7">
        <v>234.74</v>
      </c>
      <c r="L4784" s="7">
        <v>16197.06</v>
      </c>
      <c r="M4784" s="7">
        <v>111.03</v>
      </c>
    </row>
    <row r="4785" spans="2:13" x14ac:dyDescent="0.3">
      <c r="B4785" s="5">
        <v>45778</v>
      </c>
      <c r="C4785" s="4" t="s">
        <v>39</v>
      </c>
      <c r="D4785" s="4" t="s">
        <v>37</v>
      </c>
      <c r="E4785" s="4" t="s">
        <v>20</v>
      </c>
      <c r="F4785" s="4" t="s">
        <v>18</v>
      </c>
      <c r="G4785" s="6">
        <v>25</v>
      </c>
      <c r="H4785" s="7">
        <v>314.14999999999998</v>
      </c>
      <c r="I4785" s="8">
        <v>0.01</v>
      </c>
      <c r="J4785" s="7">
        <v>6814.71</v>
      </c>
      <c r="K4785" s="7">
        <v>234.74</v>
      </c>
      <c r="L4785" s="7">
        <v>5868.5</v>
      </c>
      <c r="M4785" s="7">
        <v>87.57</v>
      </c>
    </row>
    <row r="4786" spans="2:13" x14ac:dyDescent="0.3">
      <c r="B4786" s="5">
        <v>45778</v>
      </c>
      <c r="C4786" s="4" t="s">
        <v>39</v>
      </c>
      <c r="D4786" s="4" t="s">
        <v>37</v>
      </c>
      <c r="E4786" s="4" t="s">
        <v>20</v>
      </c>
      <c r="F4786" s="4" t="s">
        <v>19</v>
      </c>
      <c r="G4786" s="6">
        <v>25</v>
      </c>
      <c r="H4786" s="7">
        <v>314.14999999999998</v>
      </c>
      <c r="I4786" s="8">
        <v>0.03</v>
      </c>
      <c r="J4786" s="7">
        <v>6731.78</v>
      </c>
      <c r="K4786" s="7">
        <v>233.81</v>
      </c>
      <c r="L4786" s="7">
        <v>5845.25</v>
      </c>
      <c r="M4786" s="7">
        <v>98.16</v>
      </c>
    </row>
    <row r="4787" spans="2:13" x14ac:dyDescent="0.3">
      <c r="B4787" s="5">
        <v>45778</v>
      </c>
      <c r="C4787" s="4" t="s">
        <v>39</v>
      </c>
      <c r="D4787" s="4" t="s">
        <v>37</v>
      </c>
      <c r="E4787" s="4" t="s">
        <v>21</v>
      </c>
      <c r="F4787" s="4" t="s">
        <v>17</v>
      </c>
      <c r="G4787" s="6">
        <v>42</v>
      </c>
      <c r="H4787" s="7">
        <v>314.14999999999998</v>
      </c>
      <c r="I4787" s="8">
        <v>0.01</v>
      </c>
      <c r="J4787" s="7">
        <v>12421.32</v>
      </c>
      <c r="K4787" s="7">
        <v>234.04</v>
      </c>
      <c r="L4787" s="7">
        <v>9829.68</v>
      </c>
      <c r="M4787" s="7">
        <v>69.16</v>
      </c>
    </row>
    <row r="4788" spans="2:13" x14ac:dyDescent="0.3">
      <c r="B4788" s="5">
        <v>45778</v>
      </c>
      <c r="C4788" s="4" t="s">
        <v>39</v>
      </c>
      <c r="D4788" s="4" t="s">
        <v>37</v>
      </c>
      <c r="E4788" s="4" t="s">
        <v>21</v>
      </c>
      <c r="F4788" s="4" t="s">
        <v>18</v>
      </c>
      <c r="G4788" s="6">
        <v>15</v>
      </c>
      <c r="H4788" s="7">
        <v>314.14999999999998</v>
      </c>
      <c r="I4788" s="8">
        <v>0.01</v>
      </c>
      <c r="J4788" s="7">
        <v>4409.6000000000004</v>
      </c>
      <c r="K4788" s="7">
        <v>234.51</v>
      </c>
      <c r="L4788" s="7">
        <v>3517.65</v>
      </c>
      <c r="M4788" s="7">
        <v>52.96</v>
      </c>
    </row>
    <row r="4789" spans="2:13" x14ac:dyDescent="0.3">
      <c r="B4789" s="5">
        <v>45778</v>
      </c>
      <c r="C4789" s="4" t="s">
        <v>39</v>
      </c>
      <c r="D4789" s="4" t="s">
        <v>37</v>
      </c>
      <c r="E4789" s="4" t="s">
        <v>21</v>
      </c>
      <c r="F4789" s="4" t="s">
        <v>19</v>
      </c>
      <c r="G4789" s="6">
        <v>14</v>
      </c>
      <c r="H4789" s="7">
        <v>314.14999999999998</v>
      </c>
      <c r="I4789" s="8">
        <v>0.01</v>
      </c>
      <c r="J4789" s="7">
        <v>4124.03</v>
      </c>
      <c r="K4789" s="7">
        <v>233.34</v>
      </c>
      <c r="L4789" s="7">
        <v>3266.76</v>
      </c>
      <c r="M4789" s="7">
        <v>54.52</v>
      </c>
    </row>
    <row r="4790" spans="2:13" x14ac:dyDescent="0.3">
      <c r="B4790" s="5">
        <v>45778</v>
      </c>
      <c r="C4790" s="4" t="s">
        <v>39</v>
      </c>
      <c r="D4790" s="4" t="s">
        <v>37</v>
      </c>
      <c r="E4790" s="4" t="s">
        <v>22</v>
      </c>
      <c r="F4790" s="4" t="s">
        <v>17</v>
      </c>
      <c r="G4790" s="6">
        <v>17</v>
      </c>
      <c r="H4790" s="7">
        <v>314.14999999999998</v>
      </c>
      <c r="I4790" s="8">
        <v>0</v>
      </c>
      <c r="J4790" s="7">
        <v>5963.47</v>
      </c>
      <c r="K4790" s="7">
        <v>234.74</v>
      </c>
      <c r="L4790" s="7">
        <v>3990.58</v>
      </c>
      <c r="M4790" s="7">
        <v>167.25</v>
      </c>
    </row>
    <row r="4791" spans="2:13" x14ac:dyDescent="0.3">
      <c r="B4791" s="5">
        <v>45778</v>
      </c>
      <c r="C4791" s="4" t="s">
        <v>39</v>
      </c>
      <c r="D4791" s="4" t="s">
        <v>37</v>
      </c>
      <c r="E4791" s="4" t="s">
        <v>22</v>
      </c>
      <c r="F4791" s="4" t="s">
        <v>18</v>
      </c>
      <c r="G4791" s="6">
        <v>7</v>
      </c>
      <c r="H4791" s="7">
        <v>314.14999999999998</v>
      </c>
      <c r="I4791" s="8">
        <v>0.01</v>
      </c>
      <c r="J4791" s="7">
        <v>2430.9699999999998</v>
      </c>
      <c r="K4791" s="7">
        <v>234.04</v>
      </c>
      <c r="L4791" s="7">
        <v>1638.28</v>
      </c>
      <c r="M4791" s="7">
        <v>85.95</v>
      </c>
    </row>
    <row r="4792" spans="2:13" x14ac:dyDescent="0.3">
      <c r="B4792" s="5">
        <v>45778</v>
      </c>
      <c r="C4792" s="4" t="s">
        <v>39</v>
      </c>
      <c r="D4792" s="4" t="s">
        <v>37</v>
      </c>
      <c r="E4792" s="4" t="s">
        <v>22</v>
      </c>
      <c r="F4792" s="4" t="s">
        <v>19</v>
      </c>
      <c r="G4792" s="6">
        <v>6</v>
      </c>
      <c r="H4792" s="7">
        <v>314.14999999999998</v>
      </c>
      <c r="I4792" s="8">
        <v>0.01</v>
      </c>
      <c r="J4792" s="7">
        <v>2100.5300000000002</v>
      </c>
      <c r="K4792" s="7">
        <v>233.34</v>
      </c>
      <c r="L4792" s="7">
        <v>1400.04</v>
      </c>
      <c r="M4792" s="7">
        <v>74.19</v>
      </c>
    </row>
    <row r="4793" spans="2:13" x14ac:dyDescent="0.3">
      <c r="B4793" s="5">
        <v>45778</v>
      </c>
      <c r="C4793" s="4" t="s">
        <v>40</v>
      </c>
      <c r="D4793" s="4" t="s">
        <v>37</v>
      </c>
      <c r="E4793" s="4" t="s">
        <v>16</v>
      </c>
      <c r="F4793" s="4" t="s">
        <v>17</v>
      </c>
      <c r="G4793" s="6">
        <v>184</v>
      </c>
      <c r="H4793" s="7">
        <v>142.13999999999999</v>
      </c>
      <c r="I4793" s="8">
        <v>0.01</v>
      </c>
      <c r="J4793" s="7">
        <v>25944.29</v>
      </c>
      <c r="K4793" s="7">
        <v>106.39</v>
      </c>
      <c r="L4793" s="7">
        <v>19575.759999999998</v>
      </c>
      <c r="M4793" s="7">
        <v>302.99</v>
      </c>
    </row>
    <row r="4794" spans="2:13" x14ac:dyDescent="0.3">
      <c r="B4794" s="5">
        <v>45778</v>
      </c>
      <c r="C4794" s="4" t="s">
        <v>40</v>
      </c>
      <c r="D4794" s="4" t="s">
        <v>37</v>
      </c>
      <c r="E4794" s="4" t="s">
        <v>16</v>
      </c>
      <c r="F4794" s="4" t="s">
        <v>18</v>
      </c>
      <c r="G4794" s="6">
        <v>65</v>
      </c>
      <c r="H4794" s="7">
        <v>142.13999999999999</v>
      </c>
      <c r="I4794" s="8">
        <v>0.01</v>
      </c>
      <c r="J4794" s="7">
        <v>9127.82</v>
      </c>
      <c r="K4794" s="7">
        <v>106.39</v>
      </c>
      <c r="L4794" s="7">
        <v>6915.35</v>
      </c>
      <c r="M4794" s="7">
        <v>226.1</v>
      </c>
    </row>
    <row r="4795" spans="2:13" x14ac:dyDescent="0.3">
      <c r="B4795" s="5">
        <v>45778</v>
      </c>
      <c r="C4795" s="4" t="s">
        <v>40</v>
      </c>
      <c r="D4795" s="4" t="s">
        <v>37</v>
      </c>
      <c r="E4795" s="4" t="s">
        <v>16</v>
      </c>
      <c r="F4795" s="4" t="s">
        <v>19</v>
      </c>
      <c r="G4795" s="6">
        <v>64</v>
      </c>
      <c r="H4795" s="7">
        <v>142.13999999999999</v>
      </c>
      <c r="I4795" s="8">
        <v>0</v>
      </c>
      <c r="J4795" s="7">
        <v>9042.4500000000007</v>
      </c>
      <c r="K4795" s="7">
        <v>106.5</v>
      </c>
      <c r="L4795" s="7">
        <v>6816</v>
      </c>
      <c r="M4795" s="7">
        <v>259.68</v>
      </c>
    </row>
    <row r="4796" spans="2:13" x14ac:dyDescent="0.3">
      <c r="B4796" s="5">
        <v>45778</v>
      </c>
      <c r="C4796" s="4" t="s">
        <v>40</v>
      </c>
      <c r="D4796" s="4" t="s">
        <v>37</v>
      </c>
      <c r="E4796" s="4" t="s">
        <v>20</v>
      </c>
      <c r="F4796" s="4" t="s">
        <v>17</v>
      </c>
      <c r="G4796" s="6">
        <v>128</v>
      </c>
      <c r="H4796" s="7">
        <v>142.13999999999999</v>
      </c>
      <c r="I4796" s="8">
        <v>0.03</v>
      </c>
      <c r="J4796" s="7">
        <v>15530.33</v>
      </c>
      <c r="K4796" s="7">
        <v>106.29</v>
      </c>
      <c r="L4796" s="7">
        <v>13605.12</v>
      </c>
      <c r="M4796" s="7">
        <v>206.18</v>
      </c>
    </row>
    <row r="4797" spans="2:13" x14ac:dyDescent="0.3">
      <c r="B4797" s="5">
        <v>45778</v>
      </c>
      <c r="C4797" s="4" t="s">
        <v>40</v>
      </c>
      <c r="D4797" s="4" t="s">
        <v>37</v>
      </c>
      <c r="E4797" s="4" t="s">
        <v>20</v>
      </c>
      <c r="F4797" s="4" t="s">
        <v>18</v>
      </c>
      <c r="G4797" s="6">
        <v>44</v>
      </c>
      <c r="H4797" s="7">
        <v>142.13999999999999</v>
      </c>
      <c r="I4797" s="8">
        <v>0.02</v>
      </c>
      <c r="J4797" s="7">
        <v>5415.29</v>
      </c>
      <c r="K4797" s="7">
        <v>106.6</v>
      </c>
      <c r="L4797" s="7">
        <v>4690.3999999999996</v>
      </c>
      <c r="M4797" s="7">
        <v>157.02000000000001</v>
      </c>
    </row>
    <row r="4798" spans="2:13" x14ac:dyDescent="0.3">
      <c r="B4798" s="5">
        <v>45778</v>
      </c>
      <c r="C4798" s="4" t="s">
        <v>40</v>
      </c>
      <c r="D4798" s="4" t="s">
        <v>37</v>
      </c>
      <c r="E4798" s="4" t="s">
        <v>20</v>
      </c>
      <c r="F4798" s="4" t="s">
        <v>19</v>
      </c>
      <c r="G4798" s="6">
        <v>47</v>
      </c>
      <c r="H4798" s="7">
        <v>142.13999999999999</v>
      </c>
      <c r="I4798" s="8">
        <v>0.04</v>
      </c>
      <c r="J4798" s="7">
        <v>5690.17</v>
      </c>
      <c r="K4798" s="7">
        <v>106.82</v>
      </c>
      <c r="L4798" s="7">
        <v>5020.54</v>
      </c>
      <c r="M4798" s="7">
        <v>184.72</v>
      </c>
    </row>
    <row r="4799" spans="2:13" x14ac:dyDescent="0.3">
      <c r="B4799" s="5">
        <v>45778</v>
      </c>
      <c r="C4799" s="4" t="s">
        <v>40</v>
      </c>
      <c r="D4799" s="4" t="s">
        <v>37</v>
      </c>
      <c r="E4799" s="4" t="s">
        <v>21</v>
      </c>
      <c r="F4799" s="4" t="s">
        <v>17</v>
      </c>
      <c r="G4799" s="6">
        <v>75</v>
      </c>
      <c r="H4799" s="7">
        <v>142.13999999999999</v>
      </c>
      <c r="I4799" s="8">
        <v>0.01</v>
      </c>
      <c r="J4799" s="7">
        <v>9965.83</v>
      </c>
      <c r="K4799" s="7">
        <v>106.6</v>
      </c>
      <c r="L4799" s="7">
        <v>7995</v>
      </c>
      <c r="M4799" s="7">
        <v>121.05</v>
      </c>
    </row>
    <row r="4800" spans="2:13" x14ac:dyDescent="0.3">
      <c r="B4800" s="5">
        <v>45778</v>
      </c>
      <c r="C4800" s="4" t="s">
        <v>40</v>
      </c>
      <c r="D4800" s="4" t="s">
        <v>37</v>
      </c>
      <c r="E4800" s="4" t="s">
        <v>21</v>
      </c>
      <c r="F4800" s="4" t="s">
        <v>18</v>
      </c>
      <c r="G4800" s="6">
        <v>28</v>
      </c>
      <c r="H4800" s="7">
        <v>142.13999999999999</v>
      </c>
      <c r="I4800" s="8">
        <v>0</v>
      </c>
      <c r="J4800" s="7">
        <v>3780.92</v>
      </c>
      <c r="K4800" s="7">
        <v>106.6</v>
      </c>
      <c r="L4800" s="7">
        <v>2984.8</v>
      </c>
      <c r="M4800" s="7">
        <v>95.45</v>
      </c>
    </row>
    <row r="4801" spans="2:13" x14ac:dyDescent="0.3">
      <c r="B4801" s="5">
        <v>45778</v>
      </c>
      <c r="C4801" s="4" t="s">
        <v>40</v>
      </c>
      <c r="D4801" s="4" t="s">
        <v>37</v>
      </c>
      <c r="E4801" s="4" t="s">
        <v>21</v>
      </c>
      <c r="F4801" s="4" t="s">
        <v>19</v>
      </c>
      <c r="G4801" s="6">
        <v>26</v>
      </c>
      <c r="H4801" s="7">
        <v>142.13999999999999</v>
      </c>
      <c r="I4801" s="8">
        <v>0.01</v>
      </c>
      <c r="J4801" s="7">
        <v>3489.81</v>
      </c>
      <c r="K4801" s="7">
        <v>106.39</v>
      </c>
      <c r="L4801" s="7">
        <v>2766.14</v>
      </c>
      <c r="M4801" s="7">
        <v>103.53</v>
      </c>
    </row>
    <row r="4802" spans="2:13" x14ac:dyDescent="0.3">
      <c r="B4802" s="5">
        <v>45778</v>
      </c>
      <c r="C4802" s="4" t="s">
        <v>40</v>
      </c>
      <c r="D4802" s="4" t="s">
        <v>37</v>
      </c>
      <c r="E4802" s="4" t="s">
        <v>22</v>
      </c>
      <c r="F4802" s="4" t="s">
        <v>17</v>
      </c>
      <c r="G4802" s="6">
        <v>34</v>
      </c>
      <c r="H4802" s="7">
        <v>142.13999999999999</v>
      </c>
      <c r="I4802" s="8">
        <v>0.01</v>
      </c>
      <c r="J4802" s="7">
        <v>5391.01</v>
      </c>
      <c r="K4802" s="7">
        <v>106.71</v>
      </c>
      <c r="L4802" s="7">
        <v>3628.14</v>
      </c>
      <c r="M4802" s="7">
        <v>343.45</v>
      </c>
    </row>
    <row r="4803" spans="2:13" x14ac:dyDescent="0.3">
      <c r="B4803" s="5">
        <v>45778</v>
      </c>
      <c r="C4803" s="4" t="s">
        <v>40</v>
      </c>
      <c r="D4803" s="4" t="s">
        <v>37</v>
      </c>
      <c r="E4803" s="4" t="s">
        <v>22</v>
      </c>
      <c r="F4803" s="4" t="s">
        <v>18</v>
      </c>
      <c r="G4803" s="6">
        <v>12</v>
      </c>
      <c r="H4803" s="7">
        <v>142.13999999999999</v>
      </c>
      <c r="I4803" s="8">
        <v>0.01</v>
      </c>
      <c r="J4803" s="7">
        <v>1895.1</v>
      </c>
      <c r="K4803" s="7">
        <v>106.82</v>
      </c>
      <c r="L4803" s="7">
        <v>1281.8399999999999</v>
      </c>
      <c r="M4803" s="7">
        <v>140.31</v>
      </c>
    </row>
    <row r="4804" spans="2:13" x14ac:dyDescent="0.3">
      <c r="B4804" s="5">
        <v>45778</v>
      </c>
      <c r="C4804" s="4" t="s">
        <v>40</v>
      </c>
      <c r="D4804" s="4" t="s">
        <v>37</v>
      </c>
      <c r="E4804" s="4" t="s">
        <v>22</v>
      </c>
      <c r="F4804" s="4" t="s">
        <v>19</v>
      </c>
      <c r="G4804" s="6">
        <v>12</v>
      </c>
      <c r="H4804" s="7">
        <v>142.13999999999999</v>
      </c>
      <c r="I4804" s="8">
        <v>0.01</v>
      </c>
      <c r="J4804" s="7">
        <v>1902.68</v>
      </c>
      <c r="K4804" s="7">
        <v>106.29</v>
      </c>
      <c r="L4804" s="7">
        <v>1275.48</v>
      </c>
      <c r="M4804" s="7">
        <v>147.19</v>
      </c>
    </row>
    <row r="4805" spans="2:13" x14ac:dyDescent="0.3">
      <c r="B4805" s="5">
        <v>45778</v>
      </c>
      <c r="C4805" s="4" t="s">
        <v>41</v>
      </c>
      <c r="D4805" s="4" t="s">
        <v>42</v>
      </c>
      <c r="E4805" s="4" t="s">
        <v>16</v>
      </c>
      <c r="F4805" s="4" t="s">
        <v>17</v>
      </c>
      <c r="G4805" s="6">
        <v>161</v>
      </c>
      <c r="H4805" s="7">
        <v>193.64</v>
      </c>
      <c r="I4805" s="8">
        <v>0.01</v>
      </c>
      <c r="J4805" s="7">
        <v>31020.16</v>
      </c>
      <c r="K4805" s="7">
        <v>111.97</v>
      </c>
      <c r="L4805" s="7">
        <v>18027.169999999998</v>
      </c>
      <c r="M4805" s="7">
        <v>268.52999999999997</v>
      </c>
    </row>
    <row r="4806" spans="2:13" x14ac:dyDescent="0.3">
      <c r="B4806" s="5">
        <v>45778</v>
      </c>
      <c r="C4806" s="4" t="s">
        <v>41</v>
      </c>
      <c r="D4806" s="4" t="s">
        <v>42</v>
      </c>
      <c r="E4806" s="4" t="s">
        <v>16</v>
      </c>
      <c r="F4806" s="4" t="s">
        <v>18</v>
      </c>
      <c r="G4806" s="6">
        <v>57</v>
      </c>
      <c r="H4806" s="7">
        <v>193.64</v>
      </c>
      <c r="I4806" s="8">
        <v>0</v>
      </c>
      <c r="J4806" s="7">
        <v>11015.42</v>
      </c>
      <c r="K4806" s="7">
        <v>111.97</v>
      </c>
      <c r="L4806" s="7">
        <v>6382.29</v>
      </c>
      <c r="M4806" s="7">
        <v>202.22</v>
      </c>
    </row>
    <row r="4807" spans="2:13" x14ac:dyDescent="0.3">
      <c r="B4807" s="5">
        <v>45778</v>
      </c>
      <c r="C4807" s="4" t="s">
        <v>41</v>
      </c>
      <c r="D4807" s="4" t="s">
        <v>42</v>
      </c>
      <c r="E4807" s="4" t="s">
        <v>16</v>
      </c>
      <c r="F4807" s="4" t="s">
        <v>19</v>
      </c>
      <c r="G4807" s="6">
        <v>61</v>
      </c>
      <c r="H4807" s="7">
        <v>193.64</v>
      </c>
      <c r="I4807" s="8">
        <v>0</v>
      </c>
      <c r="J4807" s="7">
        <v>11788.43</v>
      </c>
      <c r="K4807" s="7">
        <v>112.09</v>
      </c>
      <c r="L4807" s="7">
        <v>6837.49</v>
      </c>
      <c r="M4807" s="7">
        <v>242.66</v>
      </c>
    </row>
    <row r="4808" spans="2:13" x14ac:dyDescent="0.3">
      <c r="B4808" s="5">
        <v>45778</v>
      </c>
      <c r="C4808" s="4" t="s">
        <v>41</v>
      </c>
      <c r="D4808" s="4" t="s">
        <v>42</v>
      </c>
      <c r="E4808" s="4" t="s">
        <v>20</v>
      </c>
      <c r="F4808" s="4" t="s">
        <v>17</v>
      </c>
      <c r="G4808" s="6">
        <v>112</v>
      </c>
      <c r="H4808" s="7">
        <v>193.64</v>
      </c>
      <c r="I4808" s="8">
        <v>0</v>
      </c>
      <c r="J4808" s="7">
        <v>19008.88</v>
      </c>
      <c r="K4808" s="7">
        <v>112.31</v>
      </c>
      <c r="L4808" s="7">
        <v>12578.72</v>
      </c>
      <c r="M4808" s="7">
        <v>185.89</v>
      </c>
    </row>
    <row r="4809" spans="2:13" x14ac:dyDescent="0.3">
      <c r="B4809" s="5">
        <v>45778</v>
      </c>
      <c r="C4809" s="4" t="s">
        <v>41</v>
      </c>
      <c r="D4809" s="4" t="s">
        <v>42</v>
      </c>
      <c r="E4809" s="4" t="s">
        <v>20</v>
      </c>
      <c r="F4809" s="4" t="s">
        <v>18</v>
      </c>
      <c r="G4809" s="6">
        <v>38</v>
      </c>
      <c r="H4809" s="7">
        <v>193.64</v>
      </c>
      <c r="I4809" s="8">
        <v>0</v>
      </c>
      <c r="J4809" s="7">
        <v>6455.9</v>
      </c>
      <c r="K4809" s="7">
        <v>112.42</v>
      </c>
      <c r="L4809" s="7">
        <v>4271.96</v>
      </c>
      <c r="M4809" s="7">
        <v>131.65</v>
      </c>
    </row>
    <row r="4810" spans="2:13" x14ac:dyDescent="0.3">
      <c r="B4810" s="5">
        <v>45778</v>
      </c>
      <c r="C4810" s="4" t="s">
        <v>41</v>
      </c>
      <c r="D4810" s="4" t="s">
        <v>42</v>
      </c>
      <c r="E4810" s="4" t="s">
        <v>20</v>
      </c>
      <c r="F4810" s="4" t="s">
        <v>19</v>
      </c>
      <c r="G4810" s="6">
        <v>42</v>
      </c>
      <c r="H4810" s="7">
        <v>193.64</v>
      </c>
      <c r="I4810" s="8">
        <v>0.03</v>
      </c>
      <c r="J4810" s="7">
        <v>6941.52</v>
      </c>
      <c r="K4810" s="7">
        <v>112.54</v>
      </c>
      <c r="L4810" s="7">
        <v>4726.68</v>
      </c>
      <c r="M4810" s="7">
        <v>171.92</v>
      </c>
    </row>
    <row r="4811" spans="2:13" x14ac:dyDescent="0.3">
      <c r="B4811" s="5">
        <v>45778</v>
      </c>
      <c r="C4811" s="4" t="s">
        <v>41</v>
      </c>
      <c r="D4811" s="4" t="s">
        <v>42</v>
      </c>
      <c r="E4811" s="4" t="s">
        <v>21</v>
      </c>
      <c r="F4811" s="4" t="s">
        <v>17</v>
      </c>
      <c r="G4811" s="6">
        <v>69</v>
      </c>
      <c r="H4811" s="7">
        <v>193.64</v>
      </c>
      <c r="I4811" s="8">
        <v>0.01</v>
      </c>
      <c r="J4811" s="7">
        <v>12629.46</v>
      </c>
      <c r="K4811" s="7">
        <v>112.54</v>
      </c>
      <c r="L4811" s="7">
        <v>7765.26</v>
      </c>
      <c r="M4811" s="7">
        <v>112.16</v>
      </c>
    </row>
    <row r="4812" spans="2:13" x14ac:dyDescent="0.3">
      <c r="B4812" s="5">
        <v>45778</v>
      </c>
      <c r="C4812" s="4" t="s">
        <v>41</v>
      </c>
      <c r="D4812" s="4" t="s">
        <v>42</v>
      </c>
      <c r="E4812" s="4" t="s">
        <v>21</v>
      </c>
      <c r="F4812" s="4" t="s">
        <v>18</v>
      </c>
      <c r="G4812" s="6">
        <v>24</v>
      </c>
      <c r="H4812" s="7">
        <v>193.64</v>
      </c>
      <c r="I4812" s="8">
        <v>0.01</v>
      </c>
      <c r="J4812" s="7">
        <v>4366.16</v>
      </c>
      <c r="K4812" s="7">
        <v>112.31</v>
      </c>
      <c r="L4812" s="7">
        <v>2695.44</v>
      </c>
      <c r="M4812" s="7">
        <v>82.48</v>
      </c>
    </row>
    <row r="4813" spans="2:13" x14ac:dyDescent="0.3">
      <c r="B4813" s="5">
        <v>45778</v>
      </c>
      <c r="C4813" s="4" t="s">
        <v>41</v>
      </c>
      <c r="D4813" s="4" t="s">
        <v>42</v>
      </c>
      <c r="E4813" s="4" t="s">
        <v>21</v>
      </c>
      <c r="F4813" s="4" t="s">
        <v>19</v>
      </c>
      <c r="G4813" s="6">
        <v>25</v>
      </c>
      <c r="H4813" s="7">
        <v>193.64</v>
      </c>
      <c r="I4813" s="8">
        <v>0.01</v>
      </c>
      <c r="J4813" s="7">
        <v>4557.32</v>
      </c>
      <c r="K4813" s="7">
        <v>112.2</v>
      </c>
      <c r="L4813" s="7">
        <v>2805</v>
      </c>
      <c r="M4813" s="7">
        <v>98.26</v>
      </c>
    </row>
    <row r="4814" spans="2:13" x14ac:dyDescent="0.3">
      <c r="B4814" s="5">
        <v>45778</v>
      </c>
      <c r="C4814" s="4" t="s">
        <v>41</v>
      </c>
      <c r="D4814" s="4" t="s">
        <v>42</v>
      </c>
      <c r="E4814" s="4" t="s">
        <v>22</v>
      </c>
      <c r="F4814" s="4" t="s">
        <v>17</v>
      </c>
      <c r="G4814" s="6">
        <v>31</v>
      </c>
      <c r="H4814" s="7">
        <v>193.64</v>
      </c>
      <c r="I4814" s="8">
        <v>0.01</v>
      </c>
      <c r="J4814" s="7">
        <v>6702.89</v>
      </c>
      <c r="K4814" s="7">
        <v>111.97</v>
      </c>
      <c r="L4814" s="7">
        <v>3471.07</v>
      </c>
      <c r="M4814" s="7">
        <v>312.20999999999998</v>
      </c>
    </row>
    <row r="4815" spans="2:13" x14ac:dyDescent="0.3">
      <c r="B4815" s="5">
        <v>45778</v>
      </c>
      <c r="C4815" s="4" t="s">
        <v>41</v>
      </c>
      <c r="D4815" s="4" t="s">
        <v>42</v>
      </c>
      <c r="E4815" s="4" t="s">
        <v>22</v>
      </c>
      <c r="F4815" s="4" t="s">
        <v>18</v>
      </c>
      <c r="G4815" s="6">
        <v>11</v>
      </c>
      <c r="H4815" s="7">
        <v>193.64</v>
      </c>
      <c r="I4815" s="8">
        <v>0</v>
      </c>
      <c r="J4815" s="7">
        <v>2378.4899999999998</v>
      </c>
      <c r="K4815" s="7">
        <v>112.54</v>
      </c>
      <c r="L4815" s="7">
        <v>1237.94</v>
      </c>
      <c r="M4815" s="7">
        <v>133.88999999999999</v>
      </c>
    </row>
    <row r="4816" spans="2:13" x14ac:dyDescent="0.3">
      <c r="B4816" s="5">
        <v>45778</v>
      </c>
      <c r="C4816" s="4" t="s">
        <v>41</v>
      </c>
      <c r="D4816" s="4" t="s">
        <v>42</v>
      </c>
      <c r="E4816" s="4" t="s">
        <v>22</v>
      </c>
      <c r="F4816" s="4" t="s">
        <v>19</v>
      </c>
      <c r="G4816" s="6">
        <v>11</v>
      </c>
      <c r="H4816" s="7">
        <v>193.64</v>
      </c>
      <c r="I4816" s="8">
        <v>0.01</v>
      </c>
      <c r="J4816" s="7">
        <v>2345.16</v>
      </c>
      <c r="K4816" s="7">
        <v>112.42</v>
      </c>
      <c r="L4816" s="7">
        <v>1236.6199999999999</v>
      </c>
      <c r="M4816" s="7">
        <v>134.79</v>
      </c>
    </row>
    <row r="4817" spans="2:13" x14ac:dyDescent="0.3">
      <c r="B4817" s="5">
        <v>45778</v>
      </c>
      <c r="C4817" s="4" t="s">
        <v>43</v>
      </c>
      <c r="D4817" s="4" t="s">
        <v>42</v>
      </c>
      <c r="E4817" s="4" t="s">
        <v>16</v>
      </c>
      <c r="F4817" s="4" t="s">
        <v>17</v>
      </c>
      <c r="G4817" s="6">
        <v>149</v>
      </c>
      <c r="H4817" s="7">
        <v>160.68</v>
      </c>
      <c r="I4817" s="8">
        <v>0.01</v>
      </c>
      <c r="J4817" s="7">
        <v>23676.53</v>
      </c>
      <c r="K4817" s="7">
        <v>92.48</v>
      </c>
      <c r="L4817" s="7">
        <v>13779.52</v>
      </c>
      <c r="M4817" s="7">
        <v>240.25</v>
      </c>
    </row>
    <row r="4818" spans="2:13" x14ac:dyDescent="0.3">
      <c r="B4818" s="5">
        <v>45778</v>
      </c>
      <c r="C4818" s="4" t="s">
        <v>43</v>
      </c>
      <c r="D4818" s="4" t="s">
        <v>42</v>
      </c>
      <c r="E4818" s="4" t="s">
        <v>16</v>
      </c>
      <c r="F4818" s="4" t="s">
        <v>18</v>
      </c>
      <c r="G4818" s="6">
        <v>52</v>
      </c>
      <c r="H4818" s="7">
        <v>160.68</v>
      </c>
      <c r="I4818" s="8">
        <v>0.01</v>
      </c>
      <c r="J4818" s="7">
        <v>8271.98</v>
      </c>
      <c r="K4818" s="7">
        <v>92.11</v>
      </c>
      <c r="L4818" s="7">
        <v>4789.72</v>
      </c>
      <c r="M4818" s="7">
        <v>175.65</v>
      </c>
    </row>
    <row r="4819" spans="2:13" x14ac:dyDescent="0.3">
      <c r="B4819" s="5">
        <v>45778</v>
      </c>
      <c r="C4819" s="4" t="s">
        <v>43</v>
      </c>
      <c r="D4819" s="4" t="s">
        <v>42</v>
      </c>
      <c r="E4819" s="4" t="s">
        <v>16</v>
      </c>
      <c r="F4819" s="4" t="s">
        <v>19</v>
      </c>
      <c r="G4819" s="6">
        <v>51</v>
      </c>
      <c r="H4819" s="7">
        <v>160.68</v>
      </c>
      <c r="I4819" s="8">
        <v>0.01</v>
      </c>
      <c r="J4819" s="7">
        <v>8112.91</v>
      </c>
      <c r="K4819" s="7">
        <v>92.39</v>
      </c>
      <c r="L4819" s="7">
        <v>4711.8900000000003</v>
      </c>
      <c r="M4819" s="7">
        <v>208.96</v>
      </c>
    </row>
    <row r="4820" spans="2:13" x14ac:dyDescent="0.3">
      <c r="B4820" s="5">
        <v>45778</v>
      </c>
      <c r="C4820" s="4" t="s">
        <v>43</v>
      </c>
      <c r="D4820" s="4" t="s">
        <v>42</v>
      </c>
      <c r="E4820" s="4" t="s">
        <v>20</v>
      </c>
      <c r="F4820" s="4" t="s">
        <v>17</v>
      </c>
      <c r="G4820" s="6">
        <v>97</v>
      </c>
      <c r="H4820" s="7">
        <v>160.68</v>
      </c>
      <c r="I4820" s="8">
        <v>0.03</v>
      </c>
      <c r="J4820" s="7">
        <v>13305.6</v>
      </c>
      <c r="K4820" s="7">
        <v>92.11</v>
      </c>
      <c r="L4820" s="7">
        <v>8934.67</v>
      </c>
      <c r="M4820" s="7">
        <v>161.79</v>
      </c>
    </row>
    <row r="4821" spans="2:13" x14ac:dyDescent="0.3">
      <c r="B4821" s="5">
        <v>45778</v>
      </c>
      <c r="C4821" s="4" t="s">
        <v>43</v>
      </c>
      <c r="D4821" s="4" t="s">
        <v>42</v>
      </c>
      <c r="E4821" s="4" t="s">
        <v>20</v>
      </c>
      <c r="F4821" s="4" t="s">
        <v>18</v>
      </c>
      <c r="G4821" s="6">
        <v>36</v>
      </c>
      <c r="H4821" s="7">
        <v>160.68</v>
      </c>
      <c r="I4821" s="8">
        <v>0.03</v>
      </c>
      <c r="J4821" s="7">
        <v>4922.5200000000004</v>
      </c>
      <c r="K4821" s="7">
        <v>92.48</v>
      </c>
      <c r="L4821" s="7">
        <v>3329.28</v>
      </c>
      <c r="M4821" s="7">
        <v>121.73</v>
      </c>
    </row>
    <row r="4822" spans="2:13" x14ac:dyDescent="0.3">
      <c r="B4822" s="5">
        <v>45778</v>
      </c>
      <c r="C4822" s="4" t="s">
        <v>43</v>
      </c>
      <c r="D4822" s="4" t="s">
        <v>42</v>
      </c>
      <c r="E4822" s="4" t="s">
        <v>20</v>
      </c>
      <c r="F4822" s="4" t="s">
        <v>19</v>
      </c>
      <c r="G4822" s="6">
        <v>34</v>
      </c>
      <c r="H4822" s="7">
        <v>160.68</v>
      </c>
      <c r="I4822" s="8">
        <v>0.03</v>
      </c>
      <c r="J4822" s="7">
        <v>4654.12</v>
      </c>
      <c r="K4822" s="7">
        <v>92.3</v>
      </c>
      <c r="L4822" s="7">
        <v>3138.2</v>
      </c>
      <c r="M4822" s="7">
        <v>137.41999999999999</v>
      </c>
    </row>
    <row r="4823" spans="2:13" x14ac:dyDescent="0.3">
      <c r="B4823" s="5">
        <v>45778</v>
      </c>
      <c r="C4823" s="4" t="s">
        <v>43</v>
      </c>
      <c r="D4823" s="4" t="s">
        <v>42</v>
      </c>
      <c r="E4823" s="4" t="s">
        <v>21</v>
      </c>
      <c r="F4823" s="4" t="s">
        <v>17</v>
      </c>
      <c r="G4823" s="6">
        <v>57</v>
      </c>
      <c r="H4823" s="7">
        <v>160.68</v>
      </c>
      <c r="I4823" s="8">
        <v>0.01</v>
      </c>
      <c r="J4823" s="7">
        <v>8579.1200000000008</v>
      </c>
      <c r="K4823" s="7">
        <v>92.39</v>
      </c>
      <c r="L4823" s="7">
        <v>5266.23</v>
      </c>
      <c r="M4823" s="7">
        <v>93.58</v>
      </c>
    </row>
    <row r="4824" spans="2:13" x14ac:dyDescent="0.3">
      <c r="B4824" s="5">
        <v>45778</v>
      </c>
      <c r="C4824" s="4" t="s">
        <v>43</v>
      </c>
      <c r="D4824" s="4" t="s">
        <v>42</v>
      </c>
      <c r="E4824" s="4" t="s">
        <v>21</v>
      </c>
      <c r="F4824" s="4" t="s">
        <v>18</v>
      </c>
      <c r="G4824" s="6">
        <v>21</v>
      </c>
      <c r="H4824" s="7">
        <v>160.68</v>
      </c>
      <c r="I4824" s="8">
        <v>0.01</v>
      </c>
      <c r="J4824" s="7">
        <v>3144.85</v>
      </c>
      <c r="K4824" s="7">
        <v>92.3</v>
      </c>
      <c r="L4824" s="7">
        <v>1938.3</v>
      </c>
      <c r="M4824" s="7">
        <v>72.97</v>
      </c>
    </row>
    <row r="4825" spans="2:13" x14ac:dyDescent="0.3">
      <c r="B4825" s="5">
        <v>45778</v>
      </c>
      <c r="C4825" s="4" t="s">
        <v>43</v>
      </c>
      <c r="D4825" s="4" t="s">
        <v>42</v>
      </c>
      <c r="E4825" s="4" t="s">
        <v>21</v>
      </c>
      <c r="F4825" s="4" t="s">
        <v>19</v>
      </c>
      <c r="G4825" s="6">
        <v>21</v>
      </c>
      <c r="H4825" s="7">
        <v>160.68</v>
      </c>
      <c r="I4825" s="8">
        <v>0.01</v>
      </c>
      <c r="J4825" s="7">
        <v>3167.13</v>
      </c>
      <c r="K4825" s="7">
        <v>92.67</v>
      </c>
      <c r="L4825" s="7">
        <v>1946.07</v>
      </c>
      <c r="M4825" s="7">
        <v>85.46</v>
      </c>
    </row>
    <row r="4826" spans="2:13" x14ac:dyDescent="0.3">
      <c r="B4826" s="5">
        <v>45778</v>
      </c>
      <c r="C4826" s="4" t="s">
        <v>43</v>
      </c>
      <c r="D4826" s="4" t="s">
        <v>42</v>
      </c>
      <c r="E4826" s="4" t="s">
        <v>22</v>
      </c>
      <c r="F4826" s="4" t="s">
        <v>17</v>
      </c>
      <c r="G4826" s="6">
        <v>26</v>
      </c>
      <c r="H4826" s="7">
        <v>160.68</v>
      </c>
      <c r="I4826" s="8">
        <v>0.01</v>
      </c>
      <c r="J4826" s="7">
        <v>4627.6400000000003</v>
      </c>
      <c r="K4826" s="7">
        <v>92.48</v>
      </c>
      <c r="L4826" s="7">
        <v>2404.48</v>
      </c>
      <c r="M4826" s="7">
        <v>264.75</v>
      </c>
    </row>
    <row r="4827" spans="2:13" x14ac:dyDescent="0.3">
      <c r="B4827" s="5">
        <v>45778</v>
      </c>
      <c r="C4827" s="4" t="s">
        <v>43</v>
      </c>
      <c r="D4827" s="4" t="s">
        <v>42</v>
      </c>
      <c r="E4827" s="4" t="s">
        <v>22</v>
      </c>
      <c r="F4827" s="4" t="s">
        <v>18</v>
      </c>
      <c r="G4827" s="6">
        <v>10</v>
      </c>
      <c r="H4827" s="7">
        <v>160.68</v>
      </c>
      <c r="I4827" s="8">
        <v>0.01</v>
      </c>
      <c r="J4827" s="7">
        <v>1772.62</v>
      </c>
      <c r="K4827" s="7">
        <v>92.39</v>
      </c>
      <c r="L4827" s="7">
        <v>923.9</v>
      </c>
      <c r="M4827" s="7">
        <v>116.93</v>
      </c>
    </row>
    <row r="4828" spans="2:13" x14ac:dyDescent="0.3">
      <c r="B4828" s="5">
        <v>45778</v>
      </c>
      <c r="C4828" s="4" t="s">
        <v>43</v>
      </c>
      <c r="D4828" s="4" t="s">
        <v>42</v>
      </c>
      <c r="E4828" s="4" t="s">
        <v>22</v>
      </c>
      <c r="F4828" s="4" t="s">
        <v>19</v>
      </c>
      <c r="G4828" s="6">
        <v>10</v>
      </c>
      <c r="H4828" s="7">
        <v>160.68</v>
      </c>
      <c r="I4828" s="8">
        <v>0.01</v>
      </c>
      <c r="J4828" s="7">
        <v>1781.66</v>
      </c>
      <c r="K4828" s="7">
        <v>92.11</v>
      </c>
      <c r="L4828" s="7">
        <v>921.1</v>
      </c>
      <c r="M4828" s="7">
        <v>126.9</v>
      </c>
    </row>
    <row r="4829" spans="2:13" x14ac:dyDescent="0.3">
      <c r="B4829" s="5">
        <v>45778</v>
      </c>
      <c r="C4829" s="4" t="s">
        <v>44</v>
      </c>
      <c r="D4829" s="4" t="s">
        <v>42</v>
      </c>
      <c r="E4829" s="4" t="s">
        <v>16</v>
      </c>
      <c r="F4829" s="4" t="s">
        <v>17</v>
      </c>
      <c r="G4829" s="6">
        <v>74</v>
      </c>
      <c r="H4829" s="7">
        <v>210.12</v>
      </c>
      <c r="I4829" s="8">
        <v>0.01</v>
      </c>
      <c r="J4829" s="7">
        <v>15439.35</v>
      </c>
      <c r="K4829" s="7">
        <v>123.6</v>
      </c>
      <c r="L4829" s="7">
        <v>9146.4</v>
      </c>
      <c r="M4829" s="7">
        <v>117.14</v>
      </c>
    </row>
    <row r="4830" spans="2:13" x14ac:dyDescent="0.3">
      <c r="B4830" s="5">
        <v>45778</v>
      </c>
      <c r="C4830" s="4" t="s">
        <v>44</v>
      </c>
      <c r="D4830" s="4" t="s">
        <v>42</v>
      </c>
      <c r="E4830" s="4" t="s">
        <v>16</v>
      </c>
      <c r="F4830" s="4" t="s">
        <v>18</v>
      </c>
      <c r="G4830" s="6">
        <v>27</v>
      </c>
      <c r="H4830" s="7">
        <v>210.12</v>
      </c>
      <c r="I4830" s="8">
        <v>0</v>
      </c>
      <c r="J4830" s="7">
        <v>5650.56</v>
      </c>
      <c r="K4830" s="7">
        <v>124.09</v>
      </c>
      <c r="L4830" s="7">
        <v>3350.43</v>
      </c>
      <c r="M4830" s="7">
        <v>92.33</v>
      </c>
    </row>
    <row r="4831" spans="2:13" x14ac:dyDescent="0.3">
      <c r="B4831" s="5">
        <v>45778</v>
      </c>
      <c r="C4831" s="4" t="s">
        <v>44</v>
      </c>
      <c r="D4831" s="4" t="s">
        <v>42</v>
      </c>
      <c r="E4831" s="4" t="s">
        <v>16</v>
      </c>
      <c r="F4831" s="4" t="s">
        <v>19</v>
      </c>
      <c r="G4831" s="6">
        <v>28</v>
      </c>
      <c r="H4831" s="7">
        <v>210.12</v>
      </c>
      <c r="I4831" s="8">
        <v>0.01</v>
      </c>
      <c r="J4831" s="7">
        <v>5859.64</v>
      </c>
      <c r="K4831" s="7">
        <v>124.34</v>
      </c>
      <c r="L4831" s="7">
        <v>3481.52</v>
      </c>
      <c r="M4831" s="7">
        <v>112.61</v>
      </c>
    </row>
    <row r="4832" spans="2:13" x14ac:dyDescent="0.3">
      <c r="B4832" s="5">
        <v>45778</v>
      </c>
      <c r="C4832" s="4" t="s">
        <v>44</v>
      </c>
      <c r="D4832" s="4" t="s">
        <v>42</v>
      </c>
      <c r="E4832" s="4" t="s">
        <v>20</v>
      </c>
      <c r="F4832" s="4" t="s">
        <v>17</v>
      </c>
      <c r="G4832" s="6">
        <v>49</v>
      </c>
      <c r="H4832" s="7">
        <v>210.12</v>
      </c>
      <c r="I4832" s="8">
        <v>0.04</v>
      </c>
      <c r="J4832" s="7">
        <v>8671.8700000000008</v>
      </c>
      <c r="K4832" s="7">
        <v>124.34</v>
      </c>
      <c r="L4832" s="7">
        <v>6092.66</v>
      </c>
      <c r="M4832" s="7">
        <v>77.97</v>
      </c>
    </row>
    <row r="4833" spans="2:13" x14ac:dyDescent="0.3">
      <c r="B4833" s="5">
        <v>45778</v>
      </c>
      <c r="C4833" s="4" t="s">
        <v>44</v>
      </c>
      <c r="D4833" s="4" t="s">
        <v>42</v>
      </c>
      <c r="E4833" s="4" t="s">
        <v>20</v>
      </c>
      <c r="F4833" s="4" t="s">
        <v>18</v>
      </c>
      <c r="G4833" s="6">
        <v>18</v>
      </c>
      <c r="H4833" s="7">
        <v>210.12</v>
      </c>
      <c r="I4833" s="8">
        <v>0.03</v>
      </c>
      <c r="J4833" s="7">
        <v>3234.68</v>
      </c>
      <c r="K4833" s="7">
        <v>124.22</v>
      </c>
      <c r="L4833" s="7">
        <v>2235.96</v>
      </c>
      <c r="M4833" s="7">
        <v>62.36</v>
      </c>
    </row>
    <row r="4834" spans="2:13" x14ac:dyDescent="0.3">
      <c r="B4834" s="5">
        <v>45778</v>
      </c>
      <c r="C4834" s="4" t="s">
        <v>44</v>
      </c>
      <c r="D4834" s="4" t="s">
        <v>42</v>
      </c>
      <c r="E4834" s="4" t="s">
        <v>20</v>
      </c>
      <c r="F4834" s="4" t="s">
        <v>19</v>
      </c>
      <c r="G4834" s="6">
        <v>18</v>
      </c>
      <c r="H4834" s="7">
        <v>210.12</v>
      </c>
      <c r="I4834" s="8">
        <v>0.01</v>
      </c>
      <c r="J4834" s="7">
        <v>3291.72</v>
      </c>
      <c r="K4834" s="7">
        <v>123.85</v>
      </c>
      <c r="L4834" s="7">
        <v>2229.3000000000002</v>
      </c>
      <c r="M4834" s="7">
        <v>70.239999999999995</v>
      </c>
    </row>
    <row r="4835" spans="2:13" x14ac:dyDescent="0.3">
      <c r="B4835" s="5">
        <v>45778</v>
      </c>
      <c r="C4835" s="4" t="s">
        <v>44</v>
      </c>
      <c r="D4835" s="4" t="s">
        <v>42</v>
      </c>
      <c r="E4835" s="4" t="s">
        <v>21</v>
      </c>
      <c r="F4835" s="4" t="s">
        <v>17</v>
      </c>
      <c r="G4835" s="6">
        <v>31</v>
      </c>
      <c r="H4835" s="7">
        <v>210.12</v>
      </c>
      <c r="I4835" s="8">
        <v>0</v>
      </c>
      <c r="J4835" s="7">
        <v>6163.28</v>
      </c>
      <c r="K4835" s="7">
        <v>124.34</v>
      </c>
      <c r="L4835" s="7">
        <v>3854.54</v>
      </c>
      <c r="M4835" s="7">
        <v>51.86</v>
      </c>
    </row>
    <row r="4836" spans="2:13" x14ac:dyDescent="0.3">
      <c r="B4836" s="5">
        <v>45778</v>
      </c>
      <c r="C4836" s="4" t="s">
        <v>44</v>
      </c>
      <c r="D4836" s="4" t="s">
        <v>42</v>
      </c>
      <c r="E4836" s="4" t="s">
        <v>21</v>
      </c>
      <c r="F4836" s="4" t="s">
        <v>18</v>
      </c>
      <c r="G4836" s="6">
        <v>11</v>
      </c>
      <c r="H4836" s="7">
        <v>210.12</v>
      </c>
      <c r="I4836" s="8">
        <v>0</v>
      </c>
      <c r="J4836" s="7">
        <v>2184.7800000000002</v>
      </c>
      <c r="K4836" s="7">
        <v>124.09</v>
      </c>
      <c r="L4836" s="7">
        <v>1364.99</v>
      </c>
      <c r="M4836" s="7">
        <v>37.31</v>
      </c>
    </row>
    <row r="4837" spans="2:13" x14ac:dyDescent="0.3">
      <c r="B4837" s="5">
        <v>45778</v>
      </c>
      <c r="C4837" s="4" t="s">
        <v>44</v>
      </c>
      <c r="D4837" s="4" t="s">
        <v>42</v>
      </c>
      <c r="E4837" s="4" t="s">
        <v>21</v>
      </c>
      <c r="F4837" s="4" t="s">
        <v>19</v>
      </c>
      <c r="G4837" s="6">
        <v>11</v>
      </c>
      <c r="H4837" s="7">
        <v>210.12</v>
      </c>
      <c r="I4837" s="8">
        <v>0.01</v>
      </c>
      <c r="J4837" s="7">
        <v>2173.7399999999998</v>
      </c>
      <c r="K4837" s="7">
        <v>124.22</v>
      </c>
      <c r="L4837" s="7">
        <v>1366.42</v>
      </c>
      <c r="M4837" s="7">
        <v>44.02</v>
      </c>
    </row>
    <row r="4838" spans="2:13" x14ac:dyDescent="0.3">
      <c r="B4838" s="5">
        <v>45778</v>
      </c>
      <c r="C4838" s="4" t="s">
        <v>44</v>
      </c>
      <c r="D4838" s="4" t="s">
        <v>42</v>
      </c>
      <c r="E4838" s="4" t="s">
        <v>22</v>
      </c>
      <c r="F4838" s="4" t="s">
        <v>17</v>
      </c>
      <c r="G4838" s="6">
        <v>14</v>
      </c>
      <c r="H4838" s="7">
        <v>210.12</v>
      </c>
      <c r="I4838" s="8">
        <v>0</v>
      </c>
      <c r="J4838" s="7">
        <v>3278.22</v>
      </c>
      <c r="K4838" s="7">
        <v>124.22</v>
      </c>
      <c r="L4838" s="7">
        <v>1739.08</v>
      </c>
      <c r="M4838" s="7">
        <v>144.54</v>
      </c>
    </row>
    <row r="4839" spans="2:13" x14ac:dyDescent="0.3">
      <c r="B4839" s="5">
        <v>45778</v>
      </c>
      <c r="C4839" s="4" t="s">
        <v>44</v>
      </c>
      <c r="D4839" s="4" t="s">
        <v>42</v>
      </c>
      <c r="E4839" s="4" t="s">
        <v>22</v>
      </c>
      <c r="F4839" s="4" t="s">
        <v>18</v>
      </c>
      <c r="G4839" s="6">
        <v>5</v>
      </c>
      <c r="H4839" s="7">
        <v>210.12</v>
      </c>
      <c r="I4839" s="8">
        <v>0.01</v>
      </c>
      <c r="J4839" s="7">
        <v>1155.56</v>
      </c>
      <c r="K4839" s="7">
        <v>124.09</v>
      </c>
      <c r="L4839" s="7">
        <v>620.45000000000005</v>
      </c>
      <c r="M4839" s="7">
        <v>60.74</v>
      </c>
    </row>
    <row r="4840" spans="2:13" x14ac:dyDescent="0.3">
      <c r="B4840" s="5">
        <v>45778</v>
      </c>
      <c r="C4840" s="4" t="s">
        <v>44</v>
      </c>
      <c r="D4840" s="4" t="s">
        <v>42</v>
      </c>
      <c r="E4840" s="4" t="s">
        <v>22</v>
      </c>
      <c r="F4840" s="4" t="s">
        <v>19</v>
      </c>
      <c r="G4840" s="6">
        <v>5</v>
      </c>
      <c r="H4840" s="7">
        <v>210.12</v>
      </c>
      <c r="I4840" s="8">
        <v>0.01</v>
      </c>
      <c r="J4840" s="7">
        <v>1167.27</v>
      </c>
      <c r="K4840" s="7">
        <v>123.6</v>
      </c>
      <c r="L4840" s="7">
        <v>618</v>
      </c>
      <c r="M4840" s="7">
        <v>60.71</v>
      </c>
    </row>
    <row r="4841" spans="2:13" x14ac:dyDescent="0.3">
      <c r="B4841" s="5">
        <v>45778</v>
      </c>
      <c r="C4841" s="4" t="s">
        <v>45</v>
      </c>
      <c r="D4841" s="4" t="s">
        <v>42</v>
      </c>
      <c r="E4841" s="4" t="s">
        <v>16</v>
      </c>
      <c r="F4841" s="4" t="s">
        <v>17</v>
      </c>
      <c r="G4841" s="6">
        <v>128</v>
      </c>
      <c r="H4841" s="7">
        <v>98.88</v>
      </c>
      <c r="I4841" s="8">
        <v>0.01</v>
      </c>
      <c r="J4841" s="7">
        <v>12517.42</v>
      </c>
      <c r="K4841" s="7">
        <v>56.47</v>
      </c>
      <c r="L4841" s="7">
        <v>7228.16</v>
      </c>
      <c r="M4841" s="7">
        <v>204.51</v>
      </c>
    </row>
    <row r="4842" spans="2:13" x14ac:dyDescent="0.3">
      <c r="B4842" s="5">
        <v>45778</v>
      </c>
      <c r="C4842" s="4" t="s">
        <v>45</v>
      </c>
      <c r="D4842" s="4" t="s">
        <v>42</v>
      </c>
      <c r="E4842" s="4" t="s">
        <v>16</v>
      </c>
      <c r="F4842" s="4" t="s">
        <v>18</v>
      </c>
      <c r="G4842" s="6">
        <v>47</v>
      </c>
      <c r="H4842" s="7">
        <v>98.88</v>
      </c>
      <c r="I4842" s="8">
        <v>0</v>
      </c>
      <c r="J4842" s="7">
        <v>4614.88</v>
      </c>
      <c r="K4842" s="7">
        <v>56.19</v>
      </c>
      <c r="L4842" s="7">
        <v>2640.93</v>
      </c>
      <c r="M4842" s="7">
        <v>166.74</v>
      </c>
    </row>
    <row r="4843" spans="2:13" x14ac:dyDescent="0.3">
      <c r="B4843" s="5">
        <v>45778</v>
      </c>
      <c r="C4843" s="4" t="s">
        <v>45</v>
      </c>
      <c r="D4843" s="4" t="s">
        <v>42</v>
      </c>
      <c r="E4843" s="4" t="s">
        <v>16</v>
      </c>
      <c r="F4843" s="4" t="s">
        <v>19</v>
      </c>
      <c r="G4843" s="6">
        <v>48</v>
      </c>
      <c r="H4843" s="7">
        <v>98.88</v>
      </c>
      <c r="I4843" s="8">
        <v>0.01</v>
      </c>
      <c r="J4843" s="7">
        <v>4693.91</v>
      </c>
      <c r="K4843" s="7">
        <v>56.31</v>
      </c>
      <c r="L4843" s="7">
        <v>2702.88</v>
      </c>
      <c r="M4843" s="7">
        <v>189.23</v>
      </c>
    </row>
    <row r="4844" spans="2:13" x14ac:dyDescent="0.3">
      <c r="B4844" s="5">
        <v>45778</v>
      </c>
      <c r="C4844" s="4" t="s">
        <v>45</v>
      </c>
      <c r="D4844" s="4" t="s">
        <v>42</v>
      </c>
      <c r="E4844" s="4" t="s">
        <v>20</v>
      </c>
      <c r="F4844" s="4" t="s">
        <v>17</v>
      </c>
      <c r="G4844" s="6">
        <v>90</v>
      </c>
      <c r="H4844" s="7">
        <v>98.88</v>
      </c>
      <c r="I4844" s="8">
        <v>0.02</v>
      </c>
      <c r="J4844" s="7">
        <v>7674.95</v>
      </c>
      <c r="K4844" s="7">
        <v>56.31</v>
      </c>
      <c r="L4844" s="7">
        <v>5067.8999999999996</v>
      </c>
      <c r="M4844" s="7">
        <v>146.88</v>
      </c>
    </row>
    <row r="4845" spans="2:13" x14ac:dyDescent="0.3">
      <c r="B4845" s="5">
        <v>45778</v>
      </c>
      <c r="C4845" s="4" t="s">
        <v>45</v>
      </c>
      <c r="D4845" s="4" t="s">
        <v>42</v>
      </c>
      <c r="E4845" s="4" t="s">
        <v>20</v>
      </c>
      <c r="F4845" s="4" t="s">
        <v>18</v>
      </c>
      <c r="G4845" s="6">
        <v>31</v>
      </c>
      <c r="H4845" s="7">
        <v>98.88</v>
      </c>
      <c r="I4845" s="8">
        <v>0.03</v>
      </c>
      <c r="J4845" s="7">
        <v>2627.31</v>
      </c>
      <c r="K4845" s="7">
        <v>56.47</v>
      </c>
      <c r="L4845" s="7">
        <v>1750.57</v>
      </c>
      <c r="M4845" s="7">
        <v>108.58</v>
      </c>
    </row>
    <row r="4846" spans="2:13" x14ac:dyDescent="0.3">
      <c r="B4846" s="5">
        <v>45778</v>
      </c>
      <c r="C4846" s="4" t="s">
        <v>45</v>
      </c>
      <c r="D4846" s="4" t="s">
        <v>42</v>
      </c>
      <c r="E4846" s="4" t="s">
        <v>20</v>
      </c>
      <c r="F4846" s="4" t="s">
        <v>19</v>
      </c>
      <c r="G4846" s="6">
        <v>31</v>
      </c>
      <c r="H4846" s="7">
        <v>98.88</v>
      </c>
      <c r="I4846" s="8">
        <v>0.02</v>
      </c>
      <c r="J4846" s="7">
        <v>2651.36</v>
      </c>
      <c r="K4846" s="7">
        <v>56.53</v>
      </c>
      <c r="L4846" s="7">
        <v>1752.43</v>
      </c>
      <c r="M4846" s="7">
        <v>122.33</v>
      </c>
    </row>
    <row r="4847" spans="2:13" x14ac:dyDescent="0.3">
      <c r="B4847" s="5">
        <v>45778</v>
      </c>
      <c r="C4847" s="4" t="s">
        <v>45</v>
      </c>
      <c r="D4847" s="4" t="s">
        <v>42</v>
      </c>
      <c r="E4847" s="4" t="s">
        <v>21</v>
      </c>
      <c r="F4847" s="4" t="s">
        <v>17</v>
      </c>
      <c r="G4847" s="6">
        <v>53</v>
      </c>
      <c r="H4847" s="7">
        <v>98.88</v>
      </c>
      <c r="I4847" s="8">
        <v>0.01</v>
      </c>
      <c r="J4847" s="7">
        <v>4948.66</v>
      </c>
      <c r="K4847" s="7">
        <v>56.25</v>
      </c>
      <c r="L4847" s="7">
        <v>2981.25</v>
      </c>
      <c r="M4847" s="7">
        <v>85.37</v>
      </c>
    </row>
    <row r="4848" spans="2:13" x14ac:dyDescent="0.3">
      <c r="B4848" s="5">
        <v>45778</v>
      </c>
      <c r="C4848" s="4" t="s">
        <v>45</v>
      </c>
      <c r="D4848" s="4" t="s">
        <v>42</v>
      </c>
      <c r="E4848" s="4" t="s">
        <v>21</v>
      </c>
      <c r="F4848" s="4" t="s">
        <v>18</v>
      </c>
      <c r="G4848" s="6">
        <v>19</v>
      </c>
      <c r="H4848" s="7">
        <v>98.88</v>
      </c>
      <c r="I4848" s="8">
        <v>0.01</v>
      </c>
      <c r="J4848" s="7">
        <v>1768.68</v>
      </c>
      <c r="K4848" s="7">
        <v>56.19</v>
      </c>
      <c r="L4848" s="7">
        <v>1067.6099999999999</v>
      </c>
      <c r="M4848" s="7">
        <v>65.83</v>
      </c>
    </row>
    <row r="4849" spans="2:13" x14ac:dyDescent="0.3">
      <c r="B4849" s="5">
        <v>45778</v>
      </c>
      <c r="C4849" s="4" t="s">
        <v>45</v>
      </c>
      <c r="D4849" s="4" t="s">
        <v>42</v>
      </c>
      <c r="E4849" s="4" t="s">
        <v>21</v>
      </c>
      <c r="F4849" s="4" t="s">
        <v>19</v>
      </c>
      <c r="G4849" s="6">
        <v>19</v>
      </c>
      <c r="H4849" s="7">
        <v>98.88</v>
      </c>
      <c r="I4849" s="8">
        <v>0.01</v>
      </c>
      <c r="J4849" s="7">
        <v>1777.61</v>
      </c>
      <c r="K4849" s="7">
        <v>56.25</v>
      </c>
      <c r="L4849" s="7">
        <v>1068.75</v>
      </c>
      <c r="M4849" s="7">
        <v>77.09</v>
      </c>
    </row>
    <row r="4850" spans="2:13" x14ac:dyDescent="0.3">
      <c r="B4850" s="5">
        <v>45778</v>
      </c>
      <c r="C4850" s="4" t="s">
        <v>45</v>
      </c>
      <c r="D4850" s="4" t="s">
        <v>42</v>
      </c>
      <c r="E4850" s="4" t="s">
        <v>22</v>
      </c>
      <c r="F4850" s="4" t="s">
        <v>17</v>
      </c>
      <c r="G4850" s="6">
        <v>23</v>
      </c>
      <c r="H4850" s="7">
        <v>98.88</v>
      </c>
      <c r="I4850" s="8">
        <v>0</v>
      </c>
      <c r="J4850" s="7">
        <v>2552.2199999999998</v>
      </c>
      <c r="K4850" s="7">
        <v>56.53</v>
      </c>
      <c r="L4850" s="7">
        <v>1300.19</v>
      </c>
      <c r="M4850" s="7">
        <v>237.46</v>
      </c>
    </row>
    <row r="4851" spans="2:13" x14ac:dyDescent="0.3">
      <c r="B4851" s="5">
        <v>45778</v>
      </c>
      <c r="C4851" s="4" t="s">
        <v>45</v>
      </c>
      <c r="D4851" s="4" t="s">
        <v>42</v>
      </c>
      <c r="E4851" s="4" t="s">
        <v>22</v>
      </c>
      <c r="F4851" s="4" t="s">
        <v>18</v>
      </c>
      <c r="G4851" s="6">
        <v>9</v>
      </c>
      <c r="H4851" s="7">
        <v>98.88</v>
      </c>
      <c r="I4851" s="8">
        <v>0.01</v>
      </c>
      <c r="J4851" s="7">
        <v>977.83</v>
      </c>
      <c r="K4851" s="7">
        <v>56.25</v>
      </c>
      <c r="L4851" s="7">
        <v>506.25</v>
      </c>
      <c r="M4851" s="7">
        <v>110.3</v>
      </c>
    </row>
    <row r="4852" spans="2:13" x14ac:dyDescent="0.3">
      <c r="B4852" s="5">
        <v>45778</v>
      </c>
      <c r="C4852" s="4" t="s">
        <v>45</v>
      </c>
      <c r="D4852" s="4" t="s">
        <v>42</v>
      </c>
      <c r="E4852" s="4" t="s">
        <v>22</v>
      </c>
      <c r="F4852" s="4" t="s">
        <v>19</v>
      </c>
      <c r="G4852" s="6">
        <v>9</v>
      </c>
      <c r="H4852" s="7">
        <v>98.88</v>
      </c>
      <c r="I4852" s="8">
        <v>0.01</v>
      </c>
      <c r="J4852" s="7">
        <v>980.81</v>
      </c>
      <c r="K4852" s="7">
        <v>56.53</v>
      </c>
      <c r="L4852" s="7">
        <v>508.77</v>
      </c>
      <c r="M4852" s="7">
        <v>110.17</v>
      </c>
    </row>
    <row r="4853" spans="2:13" x14ac:dyDescent="0.3">
      <c r="B4853" s="5">
        <v>45778</v>
      </c>
      <c r="C4853" s="4" t="s">
        <v>46</v>
      </c>
      <c r="D4853" s="4" t="s">
        <v>47</v>
      </c>
      <c r="E4853" s="4" t="s">
        <v>16</v>
      </c>
      <c r="F4853" s="4" t="s">
        <v>17</v>
      </c>
      <c r="G4853" s="6">
        <v>218</v>
      </c>
      <c r="H4853" s="7">
        <v>146.26</v>
      </c>
      <c r="I4853" s="8">
        <v>0</v>
      </c>
      <c r="J4853" s="7">
        <v>31852.799999999999</v>
      </c>
      <c r="K4853" s="7">
        <v>90.59</v>
      </c>
      <c r="L4853" s="7">
        <v>19748.62</v>
      </c>
      <c r="M4853" s="7">
        <v>346.17</v>
      </c>
    </row>
    <row r="4854" spans="2:13" x14ac:dyDescent="0.3">
      <c r="B4854" s="5">
        <v>45778</v>
      </c>
      <c r="C4854" s="4" t="s">
        <v>46</v>
      </c>
      <c r="D4854" s="4" t="s">
        <v>47</v>
      </c>
      <c r="E4854" s="4" t="s">
        <v>16</v>
      </c>
      <c r="F4854" s="4" t="s">
        <v>18</v>
      </c>
      <c r="G4854" s="6">
        <v>77</v>
      </c>
      <c r="H4854" s="7">
        <v>146.26</v>
      </c>
      <c r="I4854" s="8">
        <v>0.01</v>
      </c>
      <c r="J4854" s="7">
        <v>11216.92</v>
      </c>
      <c r="K4854" s="7">
        <v>90.77</v>
      </c>
      <c r="L4854" s="7">
        <v>6989.29</v>
      </c>
      <c r="M4854" s="7">
        <v>270.77</v>
      </c>
    </row>
    <row r="4855" spans="2:13" x14ac:dyDescent="0.3">
      <c r="B4855" s="5">
        <v>45778</v>
      </c>
      <c r="C4855" s="4" t="s">
        <v>46</v>
      </c>
      <c r="D4855" s="4" t="s">
        <v>47</v>
      </c>
      <c r="E4855" s="4" t="s">
        <v>16</v>
      </c>
      <c r="F4855" s="4" t="s">
        <v>19</v>
      </c>
      <c r="G4855" s="6">
        <v>73</v>
      </c>
      <c r="H4855" s="7">
        <v>146.26</v>
      </c>
      <c r="I4855" s="8">
        <v>0.01</v>
      </c>
      <c r="J4855" s="7">
        <v>10527.76</v>
      </c>
      <c r="K4855" s="7">
        <v>90.95</v>
      </c>
      <c r="L4855" s="7">
        <v>6639.35</v>
      </c>
      <c r="M4855" s="7">
        <v>288.94</v>
      </c>
    </row>
    <row r="4856" spans="2:13" x14ac:dyDescent="0.3">
      <c r="B4856" s="5">
        <v>45778</v>
      </c>
      <c r="C4856" s="4" t="s">
        <v>46</v>
      </c>
      <c r="D4856" s="4" t="s">
        <v>47</v>
      </c>
      <c r="E4856" s="4" t="s">
        <v>20</v>
      </c>
      <c r="F4856" s="4" t="s">
        <v>17</v>
      </c>
      <c r="G4856" s="6">
        <v>137</v>
      </c>
      <c r="H4856" s="7">
        <v>146.26</v>
      </c>
      <c r="I4856" s="8">
        <v>0.04</v>
      </c>
      <c r="J4856" s="7">
        <v>16964.900000000001</v>
      </c>
      <c r="K4856" s="7">
        <v>90.41</v>
      </c>
      <c r="L4856" s="7">
        <v>12386.17</v>
      </c>
      <c r="M4856" s="7">
        <v>225.6</v>
      </c>
    </row>
    <row r="4857" spans="2:13" x14ac:dyDescent="0.3">
      <c r="B4857" s="5">
        <v>45778</v>
      </c>
      <c r="C4857" s="4" t="s">
        <v>46</v>
      </c>
      <c r="D4857" s="4" t="s">
        <v>47</v>
      </c>
      <c r="E4857" s="4" t="s">
        <v>20</v>
      </c>
      <c r="F4857" s="4" t="s">
        <v>18</v>
      </c>
      <c r="G4857" s="6">
        <v>52</v>
      </c>
      <c r="H4857" s="7">
        <v>146.26</v>
      </c>
      <c r="I4857" s="8">
        <v>0.01</v>
      </c>
      <c r="J4857" s="7">
        <v>6652.59</v>
      </c>
      <c r="K4857" s="7">
        <v>90.59</v>
      </c>
      <c r="L4857" s="7">
        <v>4710.68</v>
      </c>
      <c r="M4857" s="7">
        <v>176.01</v>
      </c>
    </row>
    <row r="4858" spans="2:13" x14ac:dyDescent="0.3">
      <c r="B4858" s="5">
        <v>45778</v>
      </c>
      <c r="C4858" s="4" t="s">
        <v>46</v>
      </c>
      <c r="D4858" s="4" t="s">
        <v>47</v>
      </c>
      <c r="E4858" s="4" t="s">
        <v>20</v>
      </c>
      <c r="F4858" s="4" t="s">
        <v>19</v>
      </c>
      <c r="G4858" s="6">
        <v>51</v>
      </c>
      <c r="H4858" s="7">
        <v>146.26</v>
      </c>
      <c r="I4858" s="8">
        <v>0.04</v>
      </c>
      <c r="J4858" s="7">
        <v>6347.07</v>
      </c>
      <c r="K4858" s="7">
        <v>90.86</v>
      </c>
      <c r="L4858" s="7">
        <v>4633.8599999999997</v>
      </c>
      <c r="M4858" s="7">
        <v>204.3</v>
      </c>
    </row>
    <row r="4859" spans="2:13" x14ac:dyDescent="0.3">
      <c r="B4859" s="5">
        <v>45778</v>
      </c>
      <c r="C4859" s="4" t="s">
        <v>46</v>
      </c>
      <c r="D4859" s="4" t="s">
        <v>47</v>
      </c>
      <c r="E4859" s="4" t="s">
        <v>21</v>
      </c>
      <c r="F4859" s="4" t="s">
        <v>17</v>
      </c>
      <c r="G4859" s="6">
        <v>82</v>
      </c>
      <c r="H4859" s="7">
        <v>146.26</v>
      </c>
      <c r="I4859" s="8">
        <v>0.01</v>
      </c>
      <c r="J4859" s="7">
        <v>11268.32</v>
      </c>
      <c r="K4859" s="7">
        <v>90.68</v>
      </c>
      <c r="L4859" s="7">
        <v>7435.76</v>
      </c>
      <c r="M4859" s="7">
        <v>133.96</v>
      </c>
    </row>
    <row r="4860" spans="2:13" x14ac:dyDescent="0.3">
      <c r="B4860" s="5">
        <v>45778</v>
      </c>
      <c r="C4860" s="4" t="s">
        <v>46</v>
      </c>
      <c r="D4860" s="4" t="s">
        <v>47</v>
      </c>
      <c r="E4860" s="4" t="s">
        <v>21</v>
      </c>
      <c r="F4860" s="4" t="s">
        <v>18</v>
      </c>
      <c r="G4860" s="6">
        <v>30</v>
      </c>
      <c r="H4860" s="7">
        <v>146.26</v>
      </c>
      <c r="I4860" s="8">
        <v>0.01</v>
      </c>
      <c r="J4860" s="7">
        <v>4110.1899999999996</v>
      </c>
      <c r="K4860" s="7">
        <v>90.68</v>
      </c>
      <c r="L4860" s="7">
        <v>2720.4</v>
      </c>
      <c r="M4860" s="7">
        <v>102.58</v>
      </c>
    </row>
    <row r="4861" spans="2:13" x14ac:dyDescent="0.3">
      <c r="B4861" s="5">
        <v>45778</v>
      </c>
      <c r="C4861" s="4" t="s">
        <v>46</v>
      </c>
      <c r="D4861" s="4" t="s">
        <v>47</v>
      </c>
      <c r="E4861" s="4" t="s">
        <v>21</v>
      </c>
      <c r="F4861" s="4" t="s">
        <v>19</v>
      </c>
      <c r="G4861" s="6">
        <v>30</v>
      </c>
      <c r="H4861" s="7">
        <v>146.26</v>
      </c>
      <c r="I4861" s="8">
        <v>0</v>
      </c>
      <c r="J4861" s="7">
        <v>4155.8999999999996</v>
      </c>
      <c r="K4861" s="7">
        <v>90.59</v>
      </c>
      <c r="L4861" s="7">
        <v>2717.7</v>
      </c>
      <c r="M4861" s="7">
        <v>119.1</v>
      </c>
    </row>
    <row r="4862" spans="2:13" x14ac:dyDescent="0.3">
      <c r="B4862" s="5">
        <v>45778</v>
      </c>
      <c r="C4862" s="4" t="s">
        <v>46</v>
      </c>
      <c r="D4862" s="4" t="s">
        <v>47</v>
      </c>
      <c r="E4862" s="4" t="s">
        <v>22</v>
      </c>
      <c r="F4862" s="4" t="s">
        <v>17</v>
      </c>
      <c r="G4862" s="6">
        <v>37</v>
      </c>
      <c r="H4862" s="7">
        <v>146.26</v>
      </c>
      <c r="I4862" s="8">
        <v>0</v>
      </c>
      <c r="J4862" s="7">
        <v>6079.17</v>
      </c>
      <c r="K4862" s="7">
        <v>90.41</v>
      </c>
      <c r="L4862" s="7">
        <v>3345.17</v>
      </c>
      <c r="M4862" s="7">
        <v>376.01</v>
      </c>
    </row>
    <row r="4863" spans="2:13" x14ac:dyDescent="0.3">
      <c r="B4863" s="5">
        <v>45778</v>
      </c>
      <c r="C4863" s="4" t="s">
        <v>46</v>
      </c>
      <c r="D4863" s="4" t="s">
        <v>47</v>
      </c>
      <c r="E4863" s="4" t="s">
        <v>22</v>
      </c>
      <c r="F4863" s="4" t="s">
        <v>18</v>
      </c>
      <c r="G4863" s="6">
        <v>14</v>
      </c>
      <c r="H4863" s="7">
        <v>146.26</v>
      </c>
      <c r="I4863" s="8">
        <v>0.01</v>
      </c>
      <c r="J4863" s="7">
        <v>2281.86</v>
      </c>
      <c r="K4863" s="7">
        <v>90.86</v>
      </c>
      <c r="L4863" s="7">
        <v>1272.04</v>
      </c>
      <c r="M4863" s="7">
        <v>164.54</v>
      </c>
    </row>
    <row r="4864" spans="2:13" x14ac:dyDescent="0.3">
      <c r="B4864" s="5">
        <v>45778</v>
      </c>
      <c r="C4864" s="4" t="s">
        <v>46</v>
      </c>
      <c r="D4864" s="4" t="s">
        <v>47</v>
      </c>
      <c r="E4864" s="4" t="s">
        <v>22</v>
      </c>
      <c r="F4864" s="4" t="s">
        <v>19</v>
      </c>
      <c r="G4864" s="6">
        <v>13</v>
      </c>
      <c r="H4864" s="7">
        <v>146.26</v>
      </c>
      <c r="I4864" s="8">
        <v>0</v>
      </c>
      <c r="J4864" s="7">
        <v>2123.16</v>
      </c>
      <c r="K4864" s="7">
        <v>90.95</v>
      </c>
      <c r="L4864" s="7">
        <v>1182.3499999999999</v>
      </c>
      <c r="M4864" s="7">
        <v>162.69999999999999</v>
      </c>
    </row>
    <row r="4865" spans="2:13" x14ac:dyDescent="0.3">
      <c r="B4865" s="5">
        <v>45778</v>
      </c>
      <c r="C4865" s="4" t="s">
        <v>48</v>
      </c>
      <c r="D4865" s="4" t="s">
        <v>47</v>
      </c>
      <c r="E4865" s="4" t="s">
        <v>16</v>
      </c>
      <c r="F4865" s="4" t="s">
        <v>17</v>
      </c>
      <c r="G4865" s="6">
        <v>173</v>
      </c>
      <c r="H4865" s="7">
        <v>121.54</v>
      </c>
      <c r="I4865" s="8">
        <v>0</v>
      </c>
      <c r="J4865" s="7">
        <v>21110.53</v>
      </c>
      <c r="K4865" s="7">
        <v>74.97</v>
      </c>
      <c r="L4865" s="7">
        <v>12969.81</v>
      </c>
      <c r="M4865" s="7">
        <v>277.82</v>
      </c>
    </row>
    <row r="4866" spans="2:13" x14ac:dyDescent="0.3">
      <c r="B4866" s="5">
        <v>45778</v>
      </c>
      <c r="C4866" s="4" t="s">
        <v>48</v>
      </c>
      <c r="D4866" s="4" t="s">
        <v>47</v>
      </c>
      <c r="E4866" s="4" t="s">
        <v>16</v>
      </c>
      <c r="F4866" s="4" t="s">
        <v>18</v>
      </c>
      <c r="G4866" s="6">
        <v>67</v>
      </c>
      <c r="H4866" s="7">
        <v>121.54</v>
      </c>
      <c r="I4866" s="8">
        <v>0.01</v>
      </c>
      <c r="J4866" s="7">
        <v>8013.12</v>
      </c>
      <c r="K4866" s="7">
        <v>74.67</v>
      </c>
      <c r="L4866" s="7">
        <v>5002.8900000000003</v>
      </c>
      <c r="M4866" s="7">
        <v>227.01</v>
      </c>
    </row>
    <row r="4867" spans="2:13" x14ac:dyDescent="0.3">
      <c r="B4867" s="5">
        <v>45778</v>
      </c>
      <c r="C4867" s="4" t="s">
        <v>48</v>
      </c>
      <c r="D4867" s="4" t="s">
        <v>47</v>
      </c>
      <c r="E4867" s="4" t="s">
        <v>16</v>
      </c>
      <c r="F4867" s="4" t="s">
        <v>19</v>
      </c>
      <c r="G4867" s="6">
        <v>63</v>
      </c>
      <c r="H4867" s="7">
        <v>121.54</v>
      </c>
      <c r="I4867" s="8">
        <v>0.01</v>
      </c>
      <c r="J4867" s="7">
        <v>7580.61</v>
      </c>
      <c r="K4867" s="7">
        <v>74.75</v>
      </c>
      <c r="L4867" s="7">
        <v>4709.25</v>
      </c>
      <c r="M4867" s="7">
        <v>250.11</v>
      </c>
    </row>
    <row r="4868" spans="2:13" x14ac:dyDescent="0.3">
      <c r="B4868" s="5">
        <v>45778</v>
      </c>
      <c r="C4868" s="4" t="s">
        <v>48</v>
      </c>
      <c r="D4868" s="4" t="s">
        <v>47</v>
      </c>
      <c r="E4868" s="4" t="s">
        <v>20</v>
      </c>
      <c r="F4868" s="4" t="s">
        <v>17</v>
      </c>
      <c r="G4868" s="6">
        <v>127</v>
      </c>
      <c r="H4868" s="7">
        <v>121.54</v>
      </c>
      <c r="I4868" s="8">
        <v>0.01</v>
      </c>
      <c r="J4868" s="7">
        <v>13407.03</v>
      </c>
      <c r="K4868" s="7">
        <v>74.819999999999993</v>
      </c>
      <c r="L4868" s="7">
        <v>9502.14</v>
      </c>
      <c r="M4868" s="7">
        <v>207.89</v>
      </c>
    </row>
    <row r="4869" spans="2:13" x14ac:dyDescent="0.3">
      <c r="B4869" s="5">
        <v>45778</v>
      </c>
      <c r="C4869" s="4" t="s">
        <v>48</v>
      </c>
      <c r="D4869" s="4" t="s">
        <v>47</v>
      </c>
      <c r="E4869" s="4" t="s">
        <v>20</v>
      </c>
      <c r="F4869" s="4" t="s">
        <v>18</v>
      </c>
      <c r="G4869" s="6">
        <v>46</v>
      </c>
      <c r="H4869" s="7">
        <v>121.54</v>
      </c>
      <c r="I4869" s="8">
        <v>0.03</v>
      </c>
      <c r="J4869" s="7">
        <v>4762.34</v>
      </c>
      <c r="K4869" s="7">
        <v>74.52</v>
      </c>
      <c r="L4869" s="7">
        <v>3427.92</v>
      </c>
      <c r="M4869" s="7">
        <v>162.24</v>
      </c>
    </row>
    <row r="4870" spans="2:13" x14ac:dyDescent="0.3">
      <c r="B4870" s="5">
        <v>45778</v>
      </c>
      <c r="C4870" s="4" t="s">
        <v>48</v>
      </c>
      <c r="D4870" s="4" t="s">
        <v>47</v>
      </c>
      <c r="E4870" s="4" t="s">
        <v>20</v>
      </c>
      <c r="F4870" s="4" t="s">
        <v>19</v>
      </c>
      <c r="G4870" s="6">
        <v>44</v>
      </c>
      <c r="H4870" s="7">
        <v>121.54</v>
      </c>
      <c r="I4870" s="8">
        <v>0.04</v>
      </c>
      <c r="J4870" s="7">
        <v>4540.78</v>
      </c>
      <c r="K4870" s="7">
        <v>74.97</v>
      </c>
      <c r="L4870" s="7">
        <v>3298.68</v>
      </c>
      <c r="M4870" s="7">
        <v>169.96</v>
      </c>
    </row>
    <row r="4871" spans="2:13" x14ac:dyDescent="0.3">
      <c r="B4871" s="5">
        <v>45778</v>
      </c>
      <c r="C4871" s="4" t="s">
        <v>48</v>
      </c>
      <c r="D4871" s="4" t="s">
        <v>47</v>
      </c>
      <c r="E4871" s="4" t="s">
        <v>21</v>
      </c>
      <c r="F4871" s="4" t="s">
        <v>17</v>
      </c>
      <c r="G4871" s="6">
        <v>75</v>
      </c>
      <c r="H4871" s="7">
        <v>121.54</v>
      </c>
      <c r="I4871" s="8">
        <v>0.01</v>
      </c>
      <c r="J4871" s="7">
        <v>8538.77</v>
      </c>
      <c r="K4871" s="7">
        <v>74.900000000000006</v>
      </c>
      <c r="L4871" s="7">
        <v>5617.5</v>
      </c>
      <c r="M4871" s="7">
        <v>118.85</v>
      </c>
    </row>
    <row r="4872" spans="2:13" x14ac:dyDescent="0.3">
      <c r="B4872" s="5">
        <v>45778</v>
      </c>
      <c r="C4872" s="4" t="s">
        <v>48</v>
      </c>
      <c r="D4872" s="4" t="s">
        <v>47</v>
      </c>
      <c r="E4872" s="4" t="s">
        <v>21</v>
      </c>
      <c r="F4872" s="4" t="s">
        <v>18</v>
      </c>
      <c r="G4872" s="6">
        <v>26</v>
      </c>
      <c r="H4872" s="7">
        <v>121.54</v>
      </c>
      <c r="I4872" s="8">
        <v>0.01</v>
      </c>
      <c r="J4872" s="7">
        <v>2957.14</v>
      </c>
      <c r="K4872" s="7">
        <v>74.900000000000006</v>
      </c>
      <c r="L4872" s="7">
        <v>1947.4</v>
      </c>
      <c r="M4872" s="7">
        <v>92.06</v>
      </c>
    </row>
    <row r="4873" spans="2:13" x14ac:dyDescent="0.3">
      <c r="B4873" s="5">
        <v>45778</v>
      </c>
      <c r="C4873" s="4" t="s">
        <v>48</v>
      </c>
      <c r="D4873" s="4" t="s">
        <v>47</v>
      </c>
      <c r="E4873" s="4" t="s">
        <v>21</v>
      </c>
      <c r="F4873" s="4" t="s">
        <v>19</v>
      </c>
      <c r="G4873" s="6">
        <v>25</v>
      </c>
      <c r="H4873" s="7">
        <v>121.54</v>
      </c>
      <c r="I4873" s="8">
        <v>0.01</v>
      </c>
      <c r="J4873" s="7">
        <v>2860.53</v>
      </c>
      <c r="K4873" s="7">
        <v>74.67</v>
      </c>
      <c r="L4873" s="7">
        <v>1866.75</v>
      </c>
      <c r="M4873" s="7">
        <v>102.04</v>
      </c>
    </row>
    <row r="4874" spans="2:13" x14ac:dyDescent="0.3">
      <c r="B4874" s="5">
        <v>45778</v>
      </c>
      <c r="C4874" s="4" t="s">
        <v>48</v>
      </c>
      <c r="D4874" s="4" t="s">
        <v>47</v>
      </c>
      <c r="E4874" s="4" t="s">
        <v>22</v>
      </c>
      <c r="F4874" s="4" t="s">
        <v>17</v>
      </c>
      <c r="G4874" s="6">
        <v>33</v>
      </c>
      <c r="H4874" s="7">
        <v>121.54</v>
      </c>
      <c r="I4874" s="8">
        <v>0.01</v>
      </c>
      <c r="J4874" s="7">
        <v>4433.66</v>
      </c>
      <c r="K4874" s="7">
        <v>74.599999999999994</v>
      </c>
      <c r="L4874" s="7">
        <v>2461.8000000000002</v>
      </c>
      <c r="M4874" s="7">
        <v>335.02</v>
      </c>
    </row>
    <row r="4875" spans="2:13" x14ac:dyDescent="0.3">
      <c r="B4875" s="5">
        <v>45778</v>
      </c>
      <c r="C4875" s="4" t="s">
        <v>48</v>
      </c>
      <c r="D4875" s="4" t="s">
        <v>47</v>
      </c>
      <c r="E4875" s="4" t="s">
        <v>22</v>
      </c>
      <c r="F4875" s="4" t="s">
        <v>18</v>
      </c>
      <c r="G4875" s="6">
        <v>12</v>
      </c>
      <c r="H4875" s="7">
        <v>121.54</v>
      </c>
      <c r="I4875" s="8">
        <v>0.01</v>
      </c>
      <c r="J4875" s="7">
        <v>1617.2</v>
      </c>
      <c r="K4875" s="7">
        <v>74.599999999999994</v>
      </c>
      <c r="L4875" s="7">
        <v>895.2</v>
      </c>
      <c r="M4875" s="7">
        <v>139.31</v>
      </c>
    </row>
    <row r="4876" spans="2:13" x14ac:dyDescent="0.3">
      <c r="B4876" s="5">
        <v>45778</v>
      </c>
      <c r="C4876" s="4" t="s">
        <v>48</v>
      </c>
      <c r="D4876" s="4" t="s">
        <v>47</v>
      </c>
      <c r="E4876" s="4" t="s">
        <v>22</v>
      </c>
      <c r="F4876" s="4" t="s">
        <v>19</v>
      </c>
      <c r="G4876" s="6">
        <v>12</v>
      </c>
      <c r="H4876" s="7">
        <v>121.54</v>
      </c>
      <c r="I4876" s="8">
        <v>0.01</v>
      </c>
      <c r="J4876" s="7">
        <v>1613.95</v>
      </c>
      <c r="K4876" s="7">
        <v>74.97</v>
      </c>
      <c r="L4876" s="7">
        <v>899.64</v>
      </c>
      <c r="M4876" s="7">
        <v>150.33000000000001</v>
      </c>
    </row>
    <row r="4877" spans="2:13" x14ac:dyDescent="0.3">
      <c r="B4877" s="5">
        <v>45778</v>
      </c>
      <c r="C4877" s="4" t="s">
        <v>49</v>
      </c>
      <c r="D4877" s="4" t="s">
        <v>47</v>
      </c>
      <c r="E4877" s="4" t="s">
        <v>16</v>
      </c>
      <c r="F4877" s="4" t="s">
        <v>17</v>
      </c>
      <c r="G4877" s="6">
        <v>97</v>
      </c>
      <c r="H4877" s="7">
        <v>243.08</v>
      </c>
      <c r="I4877" s="8">
        <v>0.01</v>
      </c>
      <c r="J4877" s="7">
        <v>23272.75</v>
      </c>
      <c r="K4877" s="7">
        <v>153.6</v>
      </c>
      <c r="L4877" s="7">
        <v>14899.2</v>
      </c>
      <c r="M4877" s="7">
        <v>160.05000000000001</v>
      </c>
    </row>
    <row r="4878" spans="2:13" x14ac:dyDescent="0.3">
      <c r="B4878" s="5">
        <v>45778</v>
      </c>
      <c r="C4878" s="4" t="s">
        <v>49</v>
      </c>
      <c r="D4878" s="4" t="s">
        <v>47</v>
      </c>
      <c r="E4878" s="4" t="s">
        <v>16</v>
      </c>
      <c r="F4878" s="4" t="s">
        <v>18</v>
      </c>
      <c r="G4878" s="6">
        <v>33</v>
      </c>
      <c r="H4878" s="7">
        <v>243.08</v>
      </c>
      <c r="I4878" s="8">
        <v>0.01</v>
      </c>
      <c r="J4878" s="7">
        <v>7909.6</v>
      </c>
      <c r="K4878" s="7">
        <v>153.44999999999999</v>
      </c>
      <c r="L4878" s="7">
        <v>5063.8500000000004</v>
      </c>
      <c r="M4878" s="7">
        <v>117.88</v>
      </c>
    </row>
    <row r="4879" spans="2:13" x14ac:dyDescent="0.3">
      <c r="B4879" s="5">
        <v>45778</v>
      </c>
      <c r="C4879" s="4" t="s">
        <v>49</v>
      </c>
      <c r="D4879" s="4" t="s">
        <v>47</v>
      </c>
      <c r="E4879" s="4" t="s">
        <v>16</v>
      </c>
      <c r="F4879" s="4" t="s">
        <v>19</v>
      </c>
      <c r="G4879" s="6">
        <v>35</v>
      </c>
      <c r="H4879" s="7">
        <v>243.08</v>
      </c>
      <c r="I4879" s="8">
        <v>0.01</v>
      </c>
      <c r="J4879" s="7">
        <v>8397.39</v>
      </c>
      <c r="K4879" s="7">
        <v>153.13999999999999</v>
      </c>
      <c r="L4879" s="7">
        <v>5359.9</v>
      </c>
      <c r="M4879" s="7">
        <v>141.6</v>
      </c>
    </row>
    <row r="4880" spans="2:13" x14ac:dyDescent="0.3">
      <c r="B4880" s="5">
        <v>45778</v>
      </c>
      <c r="C4880" s="4" t="s">
        <v>49</v>
      </c>
      <c r="D4880" s="4" t="s">
        <v>47</v>
      </c>
      <c r="E4880" s="4" t="s">
        <v>20</v>
      </c>
      <c r="F4880" s="4" t="s">
        <v>17</v>
      </c>
      <c r="G4880" s="6">
        <v>66</v>
      </c>
      <c r="H4880" s="7">
        <v>243.08</v>
      </c>
      <c r="I4880" s="8">
        <v>0.03</v>
      </c>
      <c r="J4880" s="7">
        <v>13736.5</v>
      </c>
      <c r="K4880" s="7">
        <v>152.83000000000001</v>
      </c>
      <c r="L4880" s="7">
        <v>10086.780000000001</v>
      </c>
      <c r="M4880" s="7">
        <v>109.54</v>
      </c>
    </row>
    <row r="4881" spans="2:13" x14ac:dyDescent="0.3">
      <c r="B4881" s="5">
        <v>45778</v>
      </c>
      <c r="C4881" s="4" t="s">
        <v>49</v>
      </c>
      <c r="D4881" s="4" t="s">
        <v>47</v>
      </c>
      <c r="E4881" s="4" t="s">
        <v>20</v>
      </c>
      <c r="F4881" s="4" t="s">
        <v>18</v>
      </c>
      <c r="G4881" s="6">
        <v>22</v>
      </c>
      <c r="H4881" s="7">
        <v>243.08</v>
      </c>
      <c r="I4881" s="8">
        <v>0.01</v>
      </c>
      <c r="J4881" s="7">
        <v>4682.43</v>
      </c>
      <c r="K4881" s="7">
        <v>153.6</v>
      </c>
      <c r="L4881" s="7">
        <v>3379.2</v>
      </c>
      <c r="M4881" s="7">
        <v>76.98</v>
      </c>
    </row>
    <row r="4882" spans="2:13" x14ac:dyDescent="0.3">
      <c r="B4882" s="5">
        <v>45778</v>
      </c>
      <c r="C4882" s="4" t="s">
        <v>49</v>
      </c>
      <c r="D4882" s="4" t="s">
        <v>47</v>
      </c>
      <c r="E4882" s="4" t="s">
        <v>20</v>
      </c>
      <c r="F4882" s="4" t="s">
        <v>19</v>
      </c>
      <c r="G4882" s="6">
        <v>24</v>
      </c>
      <c r="H4882" s="7">
        <v>243.08</v>
      </c>
      <c r="I4882" s="8">
        <v>0.02</v>
      </c>
      <c r="J4882" s="7">
        <v>5020.66</v>
      </c>
      <c r="K4882" s="7">
        <v>152.83000000000001</v>
      </c>
      <c r="L4882" s="7">
        <v>3667.92</v>
      </c>
      <c r="M4882" s="7">
        <v>94.04</v>
      </c>
    </row>
    <row r="4883" spans="2:13" x14ac:dyDescent="0.3">
      <c r="B4883" s="5">
        <v>45778</v>
      </c>
      <c r="C4883" s="4" t="s">
        <v>49</v>
      </c>
      <c r="D4883" s="4" t="s">
        <v>47</v>
      </c>
      <c r="E4883" s="4" t="s">
        <v>21</v>
      </c>
      <c r="F4883" s="4" t="s">
        <v>17</v>
      </c>
      <c r="G4883" s="6">
        <v>39</v>
      </c>
      <c r="H4883" s="7">
        <v>243.08</v>
      </c>
      <c r="I4883" s="8">
        <v>0.01</v>
      </c>
      <c r="J4883" s="7">
        <v>8961.0300000000007</v>
      </c>
      <c r="K4883" s="7">
        <v>152.68</v>
      </c>
      <c r="L4883" s="7">
        <v>5954.52</v>
      </c>
      <c r="M4883" s="7">
        <v>62.18</v>
      </c>
    </row>
    <row r="4884" spans="2:13" x14ac:dyDescent="0.3">
      <c r="B4884" s="5">
        <v>45778</v>
      </c>
      <c r="C4884" s="4" t="s">
        <v>49</v>
      </c>
      <c r="D4884" s="4" t="s">
        <v>47</v>
      </c>
      <c r="E4884" s="4" t="s">
        <v>21</v>
      </c>
      <c r="F4884" s="4" t="s">
        <v>18</v>
      </c>
      <c r="G4884" s="6">
        <v>14</v>
      </c>
      <c r="H4884" s="7">
        <v>243.08</v>
      </c>
      <c r="I4884" s="8">
        <v>0</v>
      </c>
      <c r="J4884" s="7">
        <v>3229.73</v>
      </c>
      <c r="K4884" s="7">
        <v>152.68</v>
      </c>
      <c r="L4884" s="7">
        <v>2137.52</v>
      </c>
      <c r="M4884" s="7">
        <v>47.1</v>
      </c>
    </row>
    <row r="4885" spans="2:13" x14ac:dyDescent="0.3">
      <c r="B4885" s="5">
        <v>45778</v>
      </c>
      <c r="C4885" s="4" t="s">
        <v>49</v>
      </c>
      <c r="D4885" s="4" t="s">
        <v>47</v>
      </c>
      <c r="E4885" s="4" t="s">
        <v>21</v>
      </c>
      <c r="F4885" s="4" t="s">
        <v>19</v>
      </c>
      <c r="G4885" s="6">
        <v>14</v>
      </c>
      <c r="H4885" s="7">
        <v>243.08</v>
      </c>
      <c r="I4885" s="8">
        <v>0.01</v>
      </c>
      <c r="J4885" s="7">
        <v>3203.87</v>
      </c>
      <c r="K4885" s="7">
        <v>152.83000000000001</v>
      </c>
      <c r="L4885" s="7">
        <v>2139.62</v>
      </c>
      <c r="M4885" s="7">
        <v>54.19</v>
      </c>
    </row>
    <row r="4886" spans="2:13" x14ac:dyDescent="0.3">
      <c r="B4886" s="5">
        <v>45778</v>
      </c>
      <c r="C4886" s="4" t="s">
        <v>49</v>
      </c>
      <c r="D4886" s="4" t="s">
        <v>47</v>
      </c>
      <c r="E4886" s="4" t="s">
        <v>22</v>
      </c>
      <c r="F4886" s="4" t="s">
        <v>17</v>
      </c>
      <c r="G4886" s="6">
        <v>17</v>
      </c>
      <c r="H4886" s="7">
        <v>243.08</v>
      </c>
      <c r="I4886" s="8">
        <v>0</v>
      </c>
      <c r="J4886" s="7">
        <v>4614.37</v>
      </c>
      <c r="K4886" s="7">
        <v>153.44999999999999</v>
      </c>
      <c r="L4886" s="7">
        <v>2608.65</v>
      </c>
      <c r="M4886" s="7">
        <v>173.28</v>
      </c>
    </row>
    <row r="4887" spans="2:13" x14ac:dyDescent="0.3">
      <c r="B4887" s="5">
        <v>45778</v>
      </c>
      <c r="C4887" s="4" t="s">
        <v>49</v>
      </c>
      <c r="D4887" s="4" t="s">
        <v>47</v>
      </c>
      <c r="E4887" s="4" t="s">
        <v>22</v>
      </c>
      <c r="F4887" s="4" t="s">
        <v>18</v>
      </c>
      <c r="G4887" s="6">
        <v>6</v>
      </c>
      <c r="H4887" s="7">
        <v>243.08</v>
      </c>
      <c r="I4887" s="8">
        <v>0</v>
      </c>
      <c r="J4887" s="7">
        <v>1635.13</v>
      </c>
      <c r="K4887" s="7">
        <v>153.13999999999999</v>
      </c>
      <c r="L4887" s="7">
        <v>918.84</v>
      </c>
      <c r="M4887" s="7">
        <v>73.319999999999993</v>
      </c>
    </row>
    <row r="4888" spans="2:13" x14ac:dyDescent="0.3">
      <c r="B4888" s="5">
        <v>45778</v>
      </c>
      <c r="C4888" s="4" t="s">
        <v>49</v>
      </c>
      <c r="D4888" s="4" t="s">
        <v>47</v>
      </c>
      <c r="E4888" s="4" t="s">
        <v>22</v>
      </c>
      <c r="F4888" s="4" t="s">
        <v>19</v>
      </c>
      <c r="G4888" s="6">
        <v>7</v>
      </c>
      <c r="H4888" s="7">
        <v>243.08</v>
      </c>
      <c r="I4888" s="8">
        <v>0</v>
      </c>
      <c r="J4888" s="7">
        <v>1900.03</v>
      </c>
      <c r="K4888" s="7">
        <v>152.68</v>
      </c>
      <c r="L4888" s="7">
        <v>1068.76</v>
      </c>
      <c r="M4888" s="7">
        <v>86.91</v>
      </c>
    </row>
    <row r="4889" spans="2:13" x14ac:dyDescent="0.3">
      <c r="B4889" s="5">
        <v>45778</v>
      </c>
      <c r="C4889" s="4" t="s">
        <v>50</v>
      </c>
      <c r="D4889" s="4" t="s">
        <v>47</v>
      </c>
      <c r="E4889" s="4" t="s">
        <v>16</v>
      </c>
      <c r="F4889" s="4" t="s">
        <v>17</v>
      </c>
      <c r="G4889" s="6">
        <v>270</v>
      </c>
      <c r="H4889" s="7">
        <v>88.58</v>
      </c>
      <c r="I4889" s="8">
        <v>0</v>
      </c>
      <c r="J4889" s="7">
        <v>23892.68</v>
      </c>
      <c r="K4889" s="7">
        <v>54.03</v>
      </c>
      <c r="L4889" s="7">
        <v>14588.1</v>
      </c>
      <c r="M4889" s="7">
        <v>446.37</v>
      </c>
    </row>
    <row r="4890" spans="2:13" x14ac:dyDescent="0.3">
      <c r="B4890" s="5">
        <v>45778</v>
      </c>
      <c r="C4890" s="4" t="s">
        <v>50</v>
      </c>
      <c r="D4890" s="4" t="s">
        <v>47</v>
      </c>
      <c r="E4890" s="4" t="s">
        <v>16</v>
      </c>
      <c r="F4890" s="4" t="s">
        <v>18</v>
      </c>
      <c r="G4890" s="6">
        <v>98</v>
      </c>
      <c r="H4890" s="7">
        <v>88.58</v>
      </c>
      <c r="I4890" s="8">
        <v>0.01</v>
      </c>
      <c r="J4890" s="7">
        <v>8593.5499999999993</v>
      </c>
      <c r="K4890" s="7">
        <v>53.87</v>
      </c>
      <c r="L4890" s="7">
        <v>5279.26</v>
      </c>
      <c r="M4890" s="7">
        <v>347</v>
      </c>
    </row>
    <row r="4891" spans="2:13" x14ac:dyDescent="0.3">
      <c r="B4891" s="5">
        <v>45778</v>
      </c>
      <c r="C4891" s="4" t="s">
        <v>50</v>
      </c>
      <c r="D4891" s="4" t="s">
        <v>47</v>
      </c>
      <c r="E4891" s="4" t="s">
        <v>16</v>
      </c>
      <c r="F4891" s="4" t="s">
        <v>19</v>
      </c>
      <c r="G4891" s="6">
        <v>95</v>
      </c>
      <c r="H4891" s="7">
        <v>88.58</v>
      </c>
      <c r="I4891" s="8">
        <v>0</v>
      </c>
      <c r="J4891" s="7">
        <v>8423.52</v>
      </c>
      <c r="K4891" s="7">
        <v>53.93</v>
      </c>
      <c r="L4891" s="7">
        <v>5123.3500000000004</v>
      </c>
      <c r="M4891" s="7">
        <v>379.04</v>
      </c>
    </row>
    <row r="4892" spans="2:13" x14ac:dyDescent="0.3">
      <c r="B4892" s="5">
        <v>45778</v>
      </c>
      <c r="C4892" s="4" t="s">
        <v>50</v>
      </c>
      <c r="D4892" s="4" t="s">
        <v>47</v>
      </c>
      <c r="E4892" s="4" t="s">
        <v>20</v>
      </c>
      <c r="F4892" s="4" t="s">
        <v>17</v>
      </c>
      <c r="G4892" s="6">
        <v>172</v>
      </c>
      <c r="H4892" s="7">
        <v>88.58</v>
      </c>
      <c r="I4892" s="8">
        <v>0.01</v>
      </c>
      <c r="J4892" s="7">
        <v>13206.95</v>
      </c>
      <c r="K4892" s="7">
        <v>54.03</v>
      </c>
      <c r="L4892" s="7">
        <v>9293.16</v>
      </c>
      <c r="M4892" s="7">
        <v>282.11</v>
      </c>
    </row>
    <row r="4893" spans="2:13" x14ac:dyDescent="0.3">
      <c r="B4893" s="5">
        <v>45778</v>
      </c>
      <c r="C4893" s="4" t="s">
        <v>50</v>
      </c>
      <c r="D4893" s="4" t="s">
        <v>47</v>
      </c>
      <c r="E4893" s="4" t="s">
        <v>20</v>
      </c>
      <c r="F4893" s="4" t="s">
        <v>18</v>
      </c>
      <c r="G4893" s="6">
        <v>62</v>
      </c>
      <c r="H4893" s="7">
        <v>88.58</v>
      </c>
      <c r="I4893" s="8">
        <v>0.02</v>
      </c>
      <c r="J4893" s="7">
        <v>4721.6499999999996</v>
      </c>
      <c r="K4893" s="7">
        <v>53.98</v>
      </c>
      <c r="L4893" s="7">
        <v>3346.76</v>
      </c>
      <c r="M4893" s="7">
        <v>216.74</v>
      </c>
    </row>
    <row r="4894" spans="2:13" x14ac:dyDescent="0.3">
      <c r="B4894" s="5">
        <v>45778</v>
      </c>
      <c r="C4894" s="4" t="s">
        <v>50</v>
      </c>
      <c r="D4894" s="4" t="s">
        <v>47</v>
      </c>
      <c r="E4894" s="4" t="s">
        <v>20</v>
      </c>
      <c r="F4894" s="4" t="s">
        <v>19</v>
      </c>
      <c r="G4894" s="6">
        <v>64</v>
      </c>
      <c r="H4894" s="7">
        <v>88.58</v>
      </c>
      <c r="I4894" s="8">
        <v>0.02</v>
      </c>
      <c r="J4894" s="7">
        <v>4893.58</v>
      </c>
      <c r="K4894" s="7">
        <v>54.2</v>
      </c>
      <c r="L4894" s="7">
        <v>3468.8</v>
      </c>
      <c r="M4894" s="7">
        <v>254.85</v>
      </c>
    </row>
    <row r="4895" spans="2:13" x14ac:dyDescent="0.3">
      <c r="B4895" s="5">
        <v>45778</v>
      </c>
      <c r="C4895" s="4" t="s">
        <v>50</v>
      </c>
      <c r="D4895" s="4" t="s">
        <v>47</v>
      </c>
      <c r="E4895" s="4" t="s">
        <v>21</v>
      </c>
      <c r="F4895" s="4" t="s">
        <v>17</v>
      </c>
      <c r="G4895" s="6">
        <v>101</v>
      </c>
      <c r="H4895" s="7">
        <v>88.58</v>
      </c>
      <c r="I4895" s="8">
        <v>0.01</v>
      </c>
      <c r="J4895" s="7">
        <v>8371.8799999999992</v>
      </c>
      <c r="K4895" s="7">
        <v>54.14</v>
      </c>
      <c r="L4895" s="7">
        <v>5468.14</v>
      </c>
      <c r="M4895" s="7">
        <v>167.3</v>
      </c>
    </row>
    <row r="4896" spans="2:13" x14ac:dyDescent="0.3">
      <c r="B4896" s="5">
        <v>45778</v>
      </c>
      <c r="C4896" s="4" t="s">
        <v>50</v>
      </c>
      <c r="D4896" s="4" t="s">
        <v>47</v>
      </c>
      <c r="E4896" s="4" t="s">
        <v>21</v>
      </c>
      <c r="F4896" s="4" t="s">
        <v>18</v>
      </c>
      <c r="G4896" s="6">
        <v>37</v>
      </c>
      <c r="H4896" s="7">
        <v>88.58</v>
      </c>
      <c r="I4896" s="8">
        <v>0</v>
      </c>
      <c r="J4896" s="7">
        <v>3098.03</v>
      </c>
      <c r="K4896" s="7">
        <v>53.93</v>
      </c>
      <c r="L4896" s="7">
        <v>1995.41</v>
      </c>
      <c r="M4896" s="7">
        <v>129.34</v>
      </c>
    </row>
    <row r="4897" spans="2:13" x14ac:dyDescent="0.3">
      <c r="B4897" s="5">
        <v>45778</v>
      </c>
      <c r="C4897" s="4" t="s">
        <v>50</v>
      </c>
      <c r="D4897" s="4" t="s">
        <v>47</v>
      </c>
      <c r="E4897" s="4" t="s">
        <v>21</v>
      </c>
      <c r="F4897" s="4" t="s">
        <v>19</v>
      </c>
      <c r="G4897" s="6">
        <v>39</v>
      </c>
      <c r="H4897" s="7">
        <v>88.58</v>
      </c>
      <c r="I4897" s="8">
        <v>0</v>
      </c>
      <c r="J4897" s="7">
        <v>3285.17</v>
      </c>
      <c r="K4897" s="7">
        <v>54.03</v>
      </c>
      <c r="L4897" s="7">
        <v>2107.17</v>
      </c>
      <c r="M4897" s="7">
        <v>151.41999999999999</v>
      </c>
    </row>
    <row r="4898" spans="2:13" x14ac:dyDescent="0.3">
      <c r="B4898" s="5">
        <v>45778</v>
      </c>
      <c r="C4898" s="4" t="s">
        <v>50</v>
      </c>
      <c r="D4898" s="4" t="s">
        <v>47</v>
      </c>
      <c r="E4898" s="4" t="s">
        <v>22</v>
      </c>
      <c r="F4898" s="4" t="s">
        <v>17</v>
      </c>
      <c r="G4898" s="6">
        <v>49</v>
      </c>
      <c r="H4898" s="7">
        <v>88.58</v>
      </c>
      <c r="I4898" s="8">
        <v>0.01</v>
      </c>
      <c r="J4898" s="7">
        <v>4807.59</v>
      </c>
      <c r="K4898" s="7">
        <v>54.03</v>
      </c>
      <c r="L4898" s="7">
        <v>2647.47</v>
      </c>
      <c r="M4898" s="7">
        <v>510.87</v>
      </c>
    </row>
    <row r="4899" spans="2:13" x14ac:dyDescent="0.3">
      <c r="B4899" s="5">
        <v>45778</v>
      </c>
      <c r="C4899" s="4" t="s">
        <v>50</v>
      </c>
      <c r="D4899" s="4" t="s">
        <v>47</v>
      </c>
      <c r="E4899" s="4" t="s">
        <v>22</v>
      </c>
      <c r="F4899" s="4" t="s">
        <v>18</v>
      </c>
      <c r="G4899" s="6">
        <v>17</v>
      </c>
      <c r="H4899" s="7">
        <v>88.58</v>
      </c>
      <c r="I4899" s="8">
        <v>0.01</v>
      </c>
      <c r="J4899" s="7">
        <v>1676.38</v>
      </c>
      <c r="K4899" s="7">
        <v>53.87</v>
      </c>
      <c r="L4899" s="7">
        <v>915.79</v>
      </c>
      <c r="M4899" s="7">
        <v>198.17</v>
      </c>
    </row>
    <row r="4900" spans="2:13" x14ac:dyDescent="0.3">
      <c r="B4900" s="5">
        <v>45778</v>
      </c>
      <c r="C4900" s="4" t="s">
        <v>50</v>
      </c>
      <c r="D4900" s="4" t="s">
        <v>47</v>
      </c>
      <c r="E4900" s="4" t="s">
        <v>22</v>
      </c>
      <c r="F4900" s="4" t="s">
        <v>19</v>
      </c>
      <c r="G4900" s="6">
        <v>17</v>
      </c>
      <c r="H4900" s="7">
        <v>88.58</v>
      </c>
      <c r="I4900" s="8">
        <v>0</v>
      </c>
      <c r="J4900" s="7">
        <v>1674.78</v>
      </c>
      <c r="K4900" s="7">
        <v>53.98</v>
      </c>
      <c r="L4900" s="7">
        <v>917.66</v>
      </c>
      <c r="M4900" s="7">
        <v>209.58</v>
      </c>
    </row>
    <row r="4901" spans="2:13" x14ac:dyDescent="0.3">
      <c r="B4901" s="5">
        <v>45809</v>
      </c>
      <c r="C4901" s="4" t="s">
        <v>14</v>
      </c>
      <c r="D4901" s="4" t="s">
        <v>15</v>
      </c>
      <c r="E4901" s="4" t="s">
        <v>16</v>
      </c>
      <c r="F4901" s="4" t="s">
        <v>17</v>
      </c>
      <c r="G4901" s="6">
        <v>316</v>
      </c>
      <c r="H4901" s="7">
        <v>276.04000000000002</v>
      </c>
      <c r="I4901" s="8">
        <v>0.01</v>
      </c>
      <c r="J4901" s="7">
        <v>86269.119999999995</v>
      </c>
      <c r="K4901" s="7">
        <v>203.66</v>
      </c>
      <c r="L4901" s="7">
        <v>64356.56</v>
      </c>
      <c r="M4901" s="7">
        <v>529.64</v>
      </c>
    </row>
    <row r="4902" spans="2:13" x14ac:dyDescent="0.3">
      <c r="B4902" s="5">
        <v>45809</v>
      </c>
      <c r="C4902" s="4" t="s">
        <v>14</v>
      </c>
      <c r="D4902" s="4" t="s">
        <v>15</v>
      </c>
      <c r="E4902" s="4" t="s">
        <v>16</v>
      </c>
      <c r="F4902" s="4" t="s">
        <v>18</v>
      </c>
      <c r="G4902" s="6">
        <v>114</v>
      </c>
      <c r="H4902" s="7">
        <v>276.04000000000002</v>
      </c>
      <c r="I4902" s="8">
        <v>0</v>
      </c>
      <c r="J4902" s="7">
        <v>31342.81</v>
      </c>
      <c r="K4902" s="7">
        <v>204.88</v>
      </c>
      <c r="L4902" s="7">
        <v>23356.32</v>
      </c>
      <c r="M4902" s="7">
        <v>406.42</v>
      </c>
    </row>
    <row r="4903" spans="2:13" x14ac:dyDescent="0.3">
      <c r="B4903" s="5">
        <v>45809</v>
      </c>
      <c r="C4903" s="4" t="s">
        <v>14</v>
      </c>
      <c r="D4903" s="4" t="s">
        <v>15</v>
      </c>
      <c r="E4903" s="4" t="s">
        <v>16</v>
      </c>
      <c r="F4903" s="4" t="s">
        <v>19</v>
      </c>
      <c r="G4903" s="6">
        <v>117</v>
      </c>
      <c r="H4903" s="7">
        <v>276.04000000000002</v>
      </c>
      <c r="I4903" s="8">
        <v>0.01</v>
      </c>
      <c r="J4903" s="7">
        <v>31974.49</v>
      </c>
      <c r="K4903" s="7">
        <v>204.47</v>
      </c>
      <c r="L4903" s="7">
        <v>23922.99</v>
      </c>
      <c r="M4903" s="7">
        <v>465.43</v>
      </c>
    </row>
    <row r="4904" spans="2:13" x14ac:dyDescent="0.3">
      <c r="B4904" s="5">
        <v>45809</v>
      </c>
      <c r="C4904" s="4" t="s">
        <v>14</v>
      </c>
      <c r="D4904" s="4" t="s">
        <v>15</v>
      </c>
      <c r="E4904" s="4" t="s">
        <v>20</v>
      </c>
      <c r="F4904" s="4" t="s">
        <v>17</v>
      </c>
      <c r="G4904" s="6">
        <v>211</v>
      </c>
      <c r="H4904" s="7">
        <v>276.04000000000002</v>
      </c>
      <c r="I4904" s="8">
        <v>0.02</v>
      </c>
      <c r="J4904" s="7">
        <v>50636.77</v>
      </c>
      <c r="K4904" s="7">
        <v>204.47</v>
      </c>
      <c r="L4904" s="7">
        <v>43143.17</v>
      </c>
      <c r="M4904" s="7">
        <v>349.86</v>
      </c>
    </row>
    <row r="4905" spans="2:13" x14ac:dyDescent="0.3">
      <c r="B4905" s="5">
        <v>45809</v>
      </c>
      <c r="C4905" s="4" t="s">
        <v>14</v>
      </c>
      <c r="D4905" s="4" t="s">
        <v>15</v>
      </c>
      <c r="E4905" s="4" t="s">
        <v>20</v>
      </c>
      <c r="F4905" s="4" t="s">
        <v>18</v>
      </c>
      <c r="G4905" s="6">
        <v>81</v>
      </c>
      <c r="H4905" s="7">
        <v>276.04000000000002</v>
      </c>
      <c r="I4905" s="8">
        <v>0.02</v>
      </c>
      <c r="J4905" s="7">
        <v>19185.53</v>
      </c>
      <c r="K4905" s="7">
        <v>203.66</v>
      </c>
      <c r="L4905" s="7">
        <v>16496.46</v>
      </c>
      <c r="M4905" s="7">
        <v>277.54000000000002</v>
      </c>
    </row>
    <row r="4906" spans="2:13" x14ac:dyDescent="0.3">
      <c r="B4906" s="5">
        <v>45809</v>
      </c>
      <c r="C4906" s="4" t="s">
        <v>14</v>
      </c>
      <c r="D4906" s="4" t="s">
        <v>15</v>
      </c>
      <c r="E4906" s="4" t="s">
        <v>20</v>
      </c>
      <c r="F4906" s="4" t="s">
        <v>19</v>
      </c>
      <c r="G4906" s="6">
        <v>76</v>
      </c>
      <c r="H4906" s="7">
        <v>276.04000000000002</v>
      </c>
      <c r="I4906" s="8">
        <v>0.04</v>
      </c>
      <c r="J4906" s="7">
        <v>17707.36</v>
      </c>
      <c r="K4906" s="7">
        <v>203.66</v>
      </c>
      <c r="L4906" s="7">
        <v>15478.16</v>
      </c>
      <c r="M4906" s="7">
        <v>309.27999999999997</v>
      </c>
    </row>
    <row r="4907" spans="2:13" x14ac:dyDescent="0.3">
      <c r="B4907" s="5">
        <v>45809</v>
      </c>
      <c r="C4907" s="4" t="s">
        <v>14</v>
      </c>
      <c r="D4907" s="4" t="s">
        <v>15</v>
      </c>
      <c r="E4907" s="4" t="s">
        <v>21</v>
      </c>
      <c r="F4907" s="4" t="s">
        <v>17</v>
      </c>
      <c r="G4907" s="6">
        <v>128</v>
      </c>
      <c r="H4907" s="7">
        <v>276.04000000000002</v>
      </c>
      <c r="I4907" s="8">
        <v>0.01</v>
      </c>
      <c r="J4907" s="7">
        <v>33195.82</v>
      </c>
      <c r="K4907" s="7">
        <v>204.07</v>
      </c>
      <c r="L4907" s="7">
        <v>26120.959999999999</v>
      </c>
      <c r="M4907" s="7">
        <v>214.33</v>
      </c>
    </row>
    <row r="4908" spans="2:13" x14ac:dyDescent="0.3">
      <c r="B4908" s="5">
        <v>45809</v>
      </c>
      <c r="C4908" s="4" t="s">
        <v>14</v>
      </c>
      <c r="D4908" s="4" t="s">
        <v>15</v>
      </c>
      <c r="E4908" s="4" t="s">
        <v>21</v>
      </c>
      <c r="F4908" s="4" t="s">
        <v>18</v>
      </c>
      <c r="G4908" s="6">
        <v>47</v>
      </c>
      <c r="H4908" s="7">
        <v>276.04000000000002</v>
      </c>
      <c r="I4908" s="8">
        <v>0.01</v>
      </c>
      <c r="J4908" s="7">
        <v>12226.58</v>
      </c>
      <c r="K4908" s="7">
        <v>204.07</v>
      </c>
      <c r="L4908" s="7">
        <v>9591.2900000000009</v>
      </c>
      <c r="M4908" s="7">
        <v>161.19999999999999</v>
      </c>
    </row>
    <row r="4909" spans="2:13" x14ac:dyDescent="0.3">
      <c r="B4909" s="5">
        <v>45809</v>
      </c>
      <c r="C4909" s="4" t="s">
        <v>14</v>
      </c>
      <c r="D4909" s="4" t="s">
        <v>15</v>
      </c>
      <c r="E4909" s="4" t="s">
        <v>21</v>
      </c>
      <c r="F4909" s="4" t="s">
        <v>19</v>
      </c>
      <c r="G4909" s="6">
        <v>46</v>
      </c>
      <c r="H4909" s="7">
        <v>276.04000000000002</v>
      </c>
      <c r="I4909" s="8">
        <v>0.01</v>
      </c>
      <c r="J4909" s="7">
        <v>11953.95</v>
      </c>
      <c r="K4909" s="7">
        <v>204.07</v>
      </c>
      <c r="L4909" s="7">
        <v>9387.2199999999993</v>
      </c>
      <c r="M4909" s="7">
        <v>186.28</v>
      </c>
    </row>
    <row r="4910" spans="2:13" x14ac:dyDescent="0.3">
      <c r="B4910" s="5">
        <v>45809</v>
      </c>
      <c r="C4910" s="4" t="s">
        <v>14</v>
      </c>
      <c r="D4910" s="4" t="s">
        <v>15</v>
      </c>
      <c r="E4910" s="4" t="s">
        <v>22</v>
      </c>
      <c r="F4910" s="4" t="s">
        <v>17</v>
      </c>
      <c r="G4910" s="6">
        <v>59</v>
      </c>
      <c r="H4910" s="7">
        <v>276.04000000000002</v>
      </c>
      <c r="I4910" s="8">
        <v>0</v>
      </c>
      <c r="J4910" s="7">
        <v>18149.59</v>
      </c>
      <c r="K4910" s="7">
        <v>204.27</v>
      </c>
      <c r="L4910" s="7">
        <v>12051.93</v>
      </c>
      <c r="M4910" s="7">
        <v>604.36</v>
      </c>
    </row>
    <row r="4911" spans="2:13" x14ac:dyDescent="0.3">
      <c r="B4911" s="5">
        <v>45809</v>
      </c>
      <c r="C4911" s="4" t="s">
        <v>14</v>
      </c>
      <c r="D4911" s="4" t="s">
        <v>15</v>
      </c>
      <c r="E4911" s="4" t="s">
        <v>22</v>
      </c>
      <c r="F4911" s="4" t="s">
        <v>18</v>
      </c>
      <c r="G4911" s="6">
        <v>22</v>
      </c>
      <c r="H4911" s="7">
        <v>276.04000000000002</v>
      </c>
      <c r="I4911" s="8">
        <v>0.01</v>
      </c>
      <c r="J4911" s="7">
        <v>6740.26</v>
      </c>
      <c r="K4911" s="7">
        <v>203.86</v>
      </c>
      <c r="L4911" s="7">
        <v>4484.92</v>
      </c>
      <c r="M4911" s="7">
        <v>263.82</v>
      </c>
    </row>
    <row r="4912" spans="2:13" x14ac:dyDescent="0.3">
      <c r="B4912" s="5">
        <v>45809</v>
      </c>
      <c r="C4912" s="4" t="s">
        <v>14</v>
      </c>
      <c r="D4912" s="4" t="s">
        <v>15</v>
      </c>
      <c r="E4912" s="4" t="s">
        <v>22</v>
      </c>
      <c r="F4912" s="4" t="s">
        <v>19</v>
      </c>
      <c r="G4912" s="6">
        <v>22</v>
      </c>
      <c r="H4912" s="7">
        <v>276.04000000000002</v>
      </c>
      <c r="I4912" s="8">
        <v>0.01</v>
      </c>
      <c r="J4912" s="7">
        <v>6740.06</v>
      </c>
      <c r="K4912" s="7">
        <v>204.47</v>
      </c>
      <c r="L4912" s="7">
        <v>4498.34</v>
      </c>
      <c r="M4912" s="7">
        <v>268.75</v>
      </c>
    </row>
    <row r="4913" spans="2:13" x14ac:dyDescent="0.3">
      <c r="B4913" s="5">
        <v>45809</v>
      </c>
      <c r="C4913" s="4" t="s">
        <v>23</v>
      </c>
      <c r="D4913" s="4" t="s">
        <v>15</v>
      </c>
      <c r="E4913" s="4" t="s">
        <v>16</v>
      </c>
      <c r="F4913" s="4" t="s">
        <v>17</v>
      </c>
      <c r="G4913" s="6">
        <v>895</v>
      </c>
      <c r="H4913" s="7">
        <v>121.54</v>
      </c>
      <c r="I4913" s="8">
        <v>0</v>
      </c>
      <c r="J4913" s="7">
        <v>108560.42</v>
      </c>
      <c r="K4913" s="7">
        <v>89.15</v>
      </c>
      <c r="L4913" s="7">
        <v>79789.25</v>
      </c>
      <c r="M4913" s="7">
        <v>1425.58</v>
      </c>
    </row>
    <row r="4914" spans="2:13" x14ac:dyDescent="0.3">
      <c r="B4914" s="5">
        <v>45809</v>
      </c>
      <c r="C4914" s="4" t="s">
        <v>23</v>
      </c>
      <c r="D4914" s="4" t="s">
        <v>15</v>
      </c>
      <c r="E4914" s="4" t="s">
        <v>16</v>
      </c>
      <c r="F4914" s="4" t="s">
        <v>18</v>
      </c>
      <c r="G4914" s="6">
        <v>310</v>
      </c>
      <c r="H4914" s="7">
        <v>121.54</v>
      </c>
      <c r="I4914" s="8">
        <v>0</v>
      </c>
      <c r="J4914" s="7">
        <v>37526.69</v>
      </c>
      <c r="K4914" s="7">
        <v>89.15</v>
      </c>
      <c r="L4914" s="7">
        <v>27636.5</v>
      </c>
      <c r="M4914" s="7">
        <v>1067.55</v>
      </c>
    </row>
    <row r="4915" spans="2:13" x14ac:dyDescent="0.3">
      <c r="B4915" s="5">
        <v>45809</v>
      </c>
      <c r="C4915" s="4" t="s">
        <v>23</v>
      </c>
      <c r="D4915" s="4" t="s">
        <v>15</v>
      </c>
      <c r="E4915" s="4" t="s">
        <v>16</v>
      </c>
      <c r="F4915" s="4" t="s">
        <v>19</v>
      </c>
      <c r="G4915" s="6">
        <v>327</v>
      </c>
      <c r="H4915" s="7">
        <v>121.54</v>
      </c>
      <c r="I4915" s="8">
        <v>0.01</v>
      </c>
      <c r="J4915" s="7">
        <v>39464.18</v>
      </c>
      <c r="K4915" s="7">
        <v>89.15</v>
      </c>
      <c r="L4915" s="7">
        <v>29152.05</v>
      </c>
      <c r="M4915" s="7">
        <v>1335.93</v>
      </c>
    </row>
    <row r="4916" spans="2:13" x14ac:dyDescent="0.3">
      <c r="B4916" s="5">
        <v>45809</v>
      </c>
      <c r="C4916" s="4" t="s">
        <v>23</v>
      </c>
      <c r="D4916" s="4" t="s">
        <v>15</v>
      </c>
      <c r="E4916" s="4" t="s">
        <v>20</v>
      </c>
      <c r="F4916" s="4" t="s">
        <v>17</v>
      </c>
      <c r="G4916" s="6">
        <v>607</v>
      </c>
      <c r="H4916" s="7">
        <v>121.54</v>
      </c>
      <c r="I4916" s="8">
        <v>0.01</v>
      </c>
      <c r="J4916" s="7">
        <v>64725.22</v>
      </c>
      <c r="K4916" s="7">
        <v>89.24</v>
      </c>
      <c r="L4916" s="7">
        <v>54168.68</v>
      </c>
      <c r="M4916" s="7">
        <v>1003.5</v>
      </c>
    </row>
    <row r="4917" spans="2:13" x14ac:dyDescent="0.3">
      <c r="B4917" s="5">
        <v>45809</v>
      </c>
      <c r="C4917" s="4" t="s">
        <v>23</v>
      </c>
      <c r="D4917" s="4" t="s">
        <v>15</v>
      </c>
      <c r="E4917" s="4" t="s">
        <v>20</v>
      </c>
      <c r="F4917" s="4" t="s">
        <v>18</v>
      </c>
      <c r="G4917" s="6">
        <v>217</v>
      </c>
      <c r="H4917" s="7">
        <v>121.54</v>
      </c>
      <c r="I4917" s="8">
        <v>0.04</v>
      </c>
      <c r="J4917" s="7">
        <v>22280.91</v>
      </c>
      <c r="K4917" s="7">
        <v>89.6</v>
      </c>
      <c r="L4917" s="7">
        <v>19443.2</v>
      </c>
      <c r="M4917" s="7">
        <v>755.57</v>
      </c>
    </row>
    <row r="4918" spans="2:13" x14ac:dyDescent="0.3">
      <c r="B4918" s="5">
        <v>45809</v>
      </c>
      <c r="C4918" s="4" t="s">
        <v>23</v>
      </c>
      <c r="D4918" s="4" t="s">
        <v>15</v>
      </c>
      <c r="E4918" s="4" t="s">
        <v>20</v>
      </c>
      <c r="F4918" s="4" t="s">
        <v>19</v>
      </c>
      <c r="G4918" s="6">
        <v>208</v>
      </c>
      <c r="H4918" s="7">
        <v>121.54</v>
      </c>
      <c r="I4918" s="8">
        <v>0.04</v>
      </c>
      <c r="J4918" s="7">
        <v>21335.46</v>
      </c>
      <c r="K4918" s="7">
        <v>89.24</v>
      </c>
      <c r="L4918" s="7">
        <v>18561.919999999998</v>
      </c>
      <c r="M4918" s="7">
        <v>822.46</v>
      </c>
    </row>
    <row r="4919" spans="2:13" x14ac:dyDescent="0.3">
      <c r="B4919" s="5">
        <v>45809</v>
      </c>
      <c r="C4919" s="4" t="s">
        <v>23</v>
      </c>
      <c r="D4919" s="4" t="s">
        <v>15</v>
      </c>
      <c r="E4919" s="4" t="s">
        <v>21</v>
      </c>
      <c r="F4919" s="4" t="s">
        <v>17</v>
      </c>
      <c r="G4919" s="6">
        <v>347</v>
      </c>
      <c r="H4919" s="7">
        <v>121.54</v>
      </c>
      <c r="I4919" s="8">
        <v>0.01</v>
      </c>
      <c r="J4919" s="7">
        <v>39386.629999999997</v>
      </c>
      <c r="K4919" s="7">
        <v>89.6</v>
      </c>
      <c r="L4919" s="7">
        <v>31091.200000000001</v>
      </c>
      <c r="M4919" s="7">
        <v>559.51</v>
      </c>
    </row>
    <row r="4920" spans="2:13" x14ac:dyDescent="0.3">
      <c r="B4920" s="5">
        <v>45809</v>
      </c>
      <c r="C4920" s="4" t="s">
        <v>23</v>
      </c>
      <c r="D4920" s="4" t="s">
        <v>15</v>
      </c>
      <c r="E4920" s="4" t="s">
        <v>21</v>
      </c>
      <c r="F4920" s="4" t="s">
        <v>18</v>
      </c>
      <c r="G4920" s="6">
        <v>131</v>
      </c>
      <c r="H4920" s="7">
        <v>121.54</v>
      </c>
      <c r="I4920" s="8">
        <v>0</v>
      </c>
      <c r="J4920" s="7">
        <v>15140.78</v>
      </c>
      <c r="K4920" s="7">
        <v>89.51</v>
      </c>
      <c r="L4920" s="7">
        <v>11725.81</v>
      </c>
      <c r="M4920" s="7">
        <v>456.58</v>
      </c>
    </row>
    <row r="4921" spans="2:13" x14ac:dyDescent="0.3">
      <c r="B4921" s="5">
        <v>45809</v>
      </c>
      <c r="C4921" s="4" t="s">
        <v>23</v>
      </c>
      <c r="D4921" s="4" t="s">
        <v>15</v>
      </c>
      <c r="E4921" s="4" t="s">
        <v>21</v>
      </c>
      <c r="F4921" s="4" t="s">
        <v>19</v>
      </c>
      <c r="G4921" s="6">
        <v>125</v>
      </c>
      <c r="H4921" s="7">
        <v>121.54</v>
      </c>
      <c r="I4921" s="8">
        <v>0</v>
      </c>
      <c r="J4921" s="7">
        <v>14360.8</v>
      </c>
      <c r="K4921" s="7">
        <v>89.6</v>
      </c>
      <c r="L4921" s="7">
        <v>11200</v>
      </c>
      <c r="M4921" s="7">
        <v>505.7</v>
      </c>
    </row>
    <row r="4922" spans="2:13" x14ac:dyDescent="0.3">
      <c r="B4922" s="5">
        <v>45809</v>
      </c>
      <c r="C4922" s="4" t="s">
        <v>23</v>
      </c>
      <c r="D4922" s="4" t="s">
        <v>15</v>
      </c>
      <c r="E4922" s="4" t="s">
        <v>22</v>
      </c>
      <c r="F4922" s="4" t="s">
        <v>17</v>
      </c>
      <c r="G4922" s="6">
        <v>160</v>
      </c>
      <c r="H4922" s="7">
        <v>121.54</v>
      </c>
      <c r="I4922" s="8">
        <v>0</v>
      </c>
      <c r="J4922" s="7">
        <v>21714.63</v>
      </c>
      <c r="K4922" s="7">
        <v>89.06</v>
      </c>
      <c r="L4922" s="7">
        <v>14249.6</v>
      </c>
      <c r="M4922" s="7">
        <v>1614.64</v>
      </c>
    </row>
    <row r="4923" spans="2:13" x14ac:dyDescent="0.3">
      <c r="B4923" s="5">
        <v>45809</v>
      </c>
      <c r="C4923" s="4" t="s">
        <v>23</v>
      </c>
      <c r="D4923" s="4" t="s">
        <v>15</v>
      </c>
      <c r="E4923" s="4" t="s">
        <v>22</v>
      </c>
      <c r="F4923" s="4" t="s">
        <v>18</v>
      </c>
      <c r="G4923" s="6">
        <v>59</v>
      </c>
      <c r="H4923" s="7">
        <v>121.54</v>
      </c>
      <c r="I4923" s="8">
        <v>0.01</v>
      </c>
      <c r="J4923" s="7">
        <v>7966.95</v>
      </c>
      <c r="K4923" s="7">
        <v>89.06</v>
      </c>
      <c r="L4923" s="7">
        <v>5254.54</v>
      </c>
      <c r="M4923" s="7">
        <v>696.93</v>
      </c>
    </row>
    <row r="4924" spans="2:13" x14ac:dyDescent="0.3">
      <c r="B4924" s="5">
        <v>45809</v>
      </c>
      <c r="C4924" s="4" t="s">
        <v>23</v>
      </c>
      <c r="D4924" s="4" t="s">
        <v>15</v>
      </c>
      <c r="E4924" s="4" t="s">
        <v>22</v>
      </c>
      <c r="F4924" s="4" t="s">
        <v>19</v>
      </c>
      <c r="G4924" s="6">
        <v>55</v>
      </c>
      <c r="H4924" s="7">
        <v>121.54</v>
      </c>
      <c r="I4924" s="8">
        <v>0</v>
      </c>
      <c r="J4924" s="7">
        <v>7464.42</v>
      </c>
      <c r="K4924" s="7">
        <v>89.15</v>
      </c>
      <c r="L4924" s="7">
        <v>4903.25</v>
      </c>
      <c r="M4924" s="7">
        <v>682.17</v>
      </c>
    </row>
    <row r="4925" spans="2:13" x14ac:dyDescent="0.3">
      <c r="B4925" s="5">
        <v>45809</v>
      </c>
      <c r="C4925" s="4" t="s">
        <v>24</v>
      </c>
      <c r="D4925" s="4" t="s">
        <v>15</v>
      </c>
      <c r="E4925" s="4" t="s">
        <v>16</v>
      </c>
      <c r="F4925" s="4" t="s">
        <v>17</v>
      </c>
      <c r="G4925" s="6">
        <v>379</v>
      </c>
      <c r="H4925" s="7">
        <v>201.88</v>
      </c>
      <c r="I4925" s="8">
        <v>0.01</v>
      </c>
      <c r="J4925" s="7">
        <v>75138.740000000005</v>
      </c>
      <c r="K4925" s="7">
        <v>150.4</v>
      </c>
      <c r="L4925" s="7">
        <v>57001.599999999999</v>
      </c>
      <c r="M4925" s="7">
        <v>608.01</v>
      </c>
    </row>
    <row r="4926" spans="2:13" x14ac:dyDescent="0.3">
      <c r="B4926" s="5">
        <v>45809</v>
      </c>
      <c r="C4926" s="4" t="s">
        <v>24</v>
      </c>
      <c r="D4926" s="4" t="s">
        <v>15</v>
      </c>
      <c r="E4926" s="4" t="s">
        <v>16</v>
      </c>
      <c r="F4926" s="4" t="s">
        <v>18</v>
      </c>
      <c r="G4926" s="6">
        <v>138</v>
      </c>
      <c r="H4926" s="7">
        <v>201.88</v>
      </c>
      <c r="I4926" s="8">
        <v>0</v>
      </c>
      <c r="J4926" s="7">
        <v>27720.31</v>
      </c>
      <c r="K4926" s="7">
        <v>150.1</v>
      </c>
      <c r="L4926" s="7">
        <v>20713.8</v>
      </c>
      <c r="M4926" s="7">
        <v>471.41</v>
      </c>
    </row>
    <row r="4927" spans="2:13" x14ac:dyDescent="0.3">
      <c r="B4927" s="5">
        <v>45809</v>
      </c>
      <c r="C4927" s="4" t="s">
        <v>24</v>
      </c>
      <c r="D4927" s="4" t="s">
        <v>15</v>
      </c>
      <c r="E4927" s="4" t="s">
        <v>16</v>
      </c>
      <c r="F4927" s="4" t="s">
        <v>19</v>
      </c>
      <c r="G4927" s="6">
        <v>134</v>
      </c>
      <c r="H4927" s="7">
        <v>201.88</v>
      </c>
      <c r="I4927" s="8">
        <v>0.01</v>
      </c>
      <c r="J4927" s="7">
        <v>26726.95</v>
      </c>
      <c r="K4927" s="7">
        <v>150.85</v>
      </c>
      <c r="L4927" s="7">
        <v>20213.900000000001</v>
      </c>
      <c r="M4927" s="7">
        <v>531.99</v>
      </c>
    </row>
    <row r="4928" spans="2:13" x14ac:dyDescent="0.3">
      <c r="B4928" s="5">
        <v>45809</v>
      </c>
      <c r="C4928" s="4" t="s">
        <v>24</v>
      </c>
      <c r="D4928" s="4" t="s">
        <v>15</v>
      </c>
      <c r="E4928" s="4" t="s">
        <v>20</v>
      </c>
      <c r="F4928" s="4" t="s">
        <v>17</v>
      </c>
      <c r="G4928" s="6">
        <v>266</v>
      </c>
      <c r="H4928" s="7">
        <v>201.88</v>
      </c>
      <c r="I4928" s="8">
        <v>0.02</v>
      </c>
      <c r="J4928" s="7">
        <v>46261.52</v>
      </c>
      <c r="K4928" s="7">
        <v>150.69999999999999</v>
      </c>
      <c r="L4928" s="7">
        <v>40086.199999999997</v>
      </c>
      <c r="M4928" s="7">
        <v>444.96</v>
      </c>
    </row>
    <row r="4929" spans="2:13" x14ac:dyDescent="0.3">
      <c r="B4929" s="5">
        <v>45809</v>
      </c>
      <c r="C4929" s="4" t="s">
        <v>24</v>
      </c>
      <c r="D4929" s="4" t="s">
        <v>15</v>
      </c>
      <c r="E4929" s="4" t="s">
        <v>20</v>
      </c>
      <c r="F4929" s="4" t="s">
        <v>18</v>
      </c>
      <c r="G4929" s="6">
        <v>89</v>
      </c>
      <c r="H4929" s="7">
        <v>201.88</v>
      </c>
      <c r="I4929" s="8">
        <v>0.01</v>
      </c>
      <c r="J4929" s="7">
        <v>15684.75</v>
      </c>
      <c r="K4929" s="7">
        <v>149.94999999999999</v>
      </c>
      <c r="L4929" s="7">
        <v>13345.55</v>
      </c>
      <c r="M4929" s="7">
        <v>308.95999999999998</v>
      </c>
    </row>
    <row r="4930" spans="2:13" x14ac:dyDescent="0.3">
      <c r="B4930" s="5">
        <v>45809</v>
      </c>
      <c r="C4930" s="4" t="s">
        <v>24</v>
      </c>
      <c r="D4930" s="4" t="s">
        <v>15</v>
      </c>
      <c r="E4930" s="4" t="s">
        <v>20</v>
      </c>
      <c r="F4930" s="4" t="s">
        <v>19</v>
      </c>
      <c r="G4930" s="6">
        <v>93</v>
      </c>
      <c r="H4930" s="7">
        <v>201.88</v>
      </c>
      <c r="I4930" s="8">
        <v>0.01</v>
      </c>
      <c r="J4930" s="7">
        <v>16472</v>
      </c>
      <c r="K4930" s="7">
        <v>150.69999999999999</v>
      </c>
      <c r="L4930" s="7">
        <v>14015.1</v>
      </c>
      <c r="M4930" s="7">
        <v>372.54</v>
      </c>
    </row>
    <row r="4931" spans="2:13" x14ac:dyDescent="0.3">
      <c r="B4931" s="5">
        <v>45809</v>
      </c>
      <c r="C4931" s="4" t="s">
        <v>24</v>
      </c>
      <c r="D4931" s="4" t="s">
        <v>15</v>
      </c>
      <c r="E4931" s="4" t="s">
        <v>21</v>
      </c>
      <c r="F4931" s="4" t="s">
        <v>17</v>
      </c>
      <c r="G4931" s="6">
        <v>151</v>
      </c>
      <c r="H4931" s="7">
        <v>201.88</v>
      </c>
      <c r="I4931" s="8">
        <v>0</v>
      </c>
      <c r="J4931" s="7">
        <v>29017.52</v>
      </c>
      <c r="K4931" s="7">
        <v>150.55000000000001</v>
      </c>
      <c r="L4931" s="7">
        <v>22733.05</v>
      </c>
      <c r="M4931" s="7">
        <v>251.11</v>
      </c>
    </row>
    <row r="4932" spans="2:13" x14ac:dyDescent="0.3">
      <c r="B4932" s="5">
        <v>45809</v>
      </c>
      <c r="C4932" s="4" t="s">
        <v>24</v>
      </c>
      <c r="D4932" s="4" t="s">
        <v>15</v>
      </c>
      <c r="E4932" s="4" t="s">
        <v>21</v>
      </c>
      <c r="F4932" s="4" t="s">
        <v>18</v>
      </c>
      <c r="G4932" s="6">
        <v>54</v>
      </c>
      <c r="H4932" s="7">
        <v>201.88</v>
      </c>
      <c r="I4932" s="8">
        <v>0</v>
      </c>
      <c r="J4932" s="7">
        <v>10346.030000000001</v>
      </c>
      <c r="K4932" s="7">
        <v>150.25</v>
      </c>
      <c r="L4932" s="7">
        <v>8113.5</v>
      </c>
      <c r="M4932" s="7">
        <v>185.77</v>
      </c>
    </row>
    <row r="4933" spans="2:13" x14ac:dyDescent="0.3">
      <c r="B4933" s="5">
        <v>45809</v>
      </c>
      <c r="C4933" s="4" t="s">
        <v>24</v>
      </c>
      <c r="D4933" s="4" t="s">
        <v>15</v>
      </c>
      <c r="E4933" s="4" t="s">
        <v>21</v>
      </c>
      <c r="F4933" s="4" t="s">
        <v>19</v>
      </c>
      <c r="G4933" s="6">
        <v>54</v>
      </c>
      <c r="H4933" s="7">
        <v>201.88</v>
      </c>
      <c r="I4933" s="8">
        <v>0.01</v>
      </c>
      <c r="J4933" s="7">
        <v>10263.24</v>
      </c>
      <c r="K4933" s="7">
        <v>150.1</v>
      </c>
      <c r="L4933" s="7">
        <v>8105.4</v>
      </c>
      <c r="M4933" s="7">
        <v>219.97</v>
      </c>
    </row>
    <row r="4934" spans="2:13" x14ac:dyDescent="0.3">
      <c r="B4934" s="5">
        <v>45809</v>
      </c>
      <c r="C4934" s="4" t="s">
        <v>24</v>
      </c>
      <c r="D4934" s="4" t="s">
        <v>15</v>
      </c>
      <c r="E4934" s="4" t="s">
        <v>22</v>
      </c>
      <c r="F4934" s="4" t="s">
        <v>17</v>
      </c>
      <c r="G4934" s="6">
        <v>66</v>
      </c>
      <c r="H4934" s="7">
        <v>201.88</v>
      </c>
      <c r="I4934" s="8">
        <v>0</v>
      </c>
      <c r="J4934" s="7">
        <v>14893</v>
      </c>
      <c r="K4934" s="7">
        <v>150.1</v>
      </c>
      <c r="L4934" s="7">
        <v>9906.6</v>
      </c>
      <c r="M4934" s="7">
        <v>678.07</v>
      </c>
    </row>
    <row r="4935" spans="2:13" x14ac:dyDescent="0.3">
      <c r="B4935" s="5">
        <v>45809</v>
      </c>
      <c r="C4935" s="4" t="s">
        <v>24</v>
      </c>
      <c r="D4935" s="4" t="s">
        <v>15</v>
      </c>
      <c r="E4935" s="4" t="s">
        <v>22</v>
      </c>
      <c r="F4935" s="4" t="s">
        <v>18</v>
      </c>
      <c r="G4935" s="6">
        <v>25</v>
      </c>
      <c r="H4935" s="7">
        <v>201.88</v>
      </c>
      <c r="I4935" s="8">
        <v>0.01</v>
      </c>
      <c r="J4935" s="7">
        <v>5590.39</v>
      </c>
      <c r="K4935" s="7">
        <v>150.25</v>
      </c>
      <c r="L4935" s="7">
        <v>3756.25</v>
      </c>
      <c r="M4935" s="7">
        <v>290.52</v>
      </c>
    </row>
    <row r="4936" spans="2:13" x14ac:dyDescent="0.3">
      <c r="B4936" s="5">
        <v>45809</v>
      </c>
      <c r="C4936" s="4" t="s">
        <v>24</v>
      </c>
      <c r="D4936" s="4" t="s">
        <v>15</v>
      </c>
      <c r="E4936" s="4" t="s">
        <v>22</v>
      </c>
      <c r="F4936" s="4" t="s">
        <v>19</v>
      </c>
      <c r="G4936" s="6">
        <v>25</v>
      </c>
      <c r="H4936" s="7">
        <v>201.88</v>
      </c>
      <c r="I4936" s="8">
        <v>0</v>
      </c>
      <c r="J4936" s="7">
        <v>5635.69</v>
      </c>
      <c r="K4936" s="7">
        <v>150.1</v>
      </c>
      <c r="L4936" s="7">
        <v>3752.5</v>
      </c>
      <c r="M4936" s="7">
        <v>309.14</v>
      </c>
    </row>
    <row r="4937" spans="2:13" x14ac:dyDescent="0.3">
      <c r="B4937" s="5">
        <v>45809</v>
      </c>
      <c r="C4937" s="4" t="s">
        <v>25</v>
      </c>
      <c r="D4937" s="4" t="s">
        <v>15</v>
      </c>
      <c r="E4937" s="4" t="s">
        <v>16</v>
      </c>
      <c r="F4937" s="4" t="s">
        <v>17</v>
      </c>
      <c r="G4937" s="6">
        <v>182</v>
      </c>
      <c r="H4937" s="7">
        <v>352.26</v>
      </c>
      <c r="I4937" s="8">
        <v>0.01</v>
      </c>
      <c r="J4937" s="7">
        <v>63407.25</v>
      </c>
      <c r="K4937" s="7">
        <v>264.72000000000003</v>
      </c>
      <c r="L4937" s="7">
        <v>48179.040000000001</v>
      </c>
      <c r="M4937" s="7">
        <v>297.02</v>
      </c>
    </row>
    <row r="4938" spans="2:13" x14ac:dyDescent="0.3">
      <c r="B4938" s="5">
        <v>45809</v>
      </c>
      <c r="C4938" s="4" t="s">
        <v>25</v>
      </c>
      <c r="D4938" s="4" t="s">
        <v>15</v>
      </c>
      <c r="E4938" s="4" t="s">
        <v>16</v>
      </c>
      <c r="F4938" s="4" t="s">
        <v>18</v>
      </c>
      <c r="G4938" s="6">
        <v>64</v>
      </c>
      <c r="H4938" s="7">
        <v>352.26</v>
      </c>
      <c r="I4938" s="8">
        <v>0.01</v>
      </c>
      <c r="J4938" s="7">
        <v>22364.62</v>
      </c>
      <c r="K4938" s="7">
        <v>263.93</v>
      </c>
      <c r="L4938" s="7">
        <v>16891.52</v>
      </c>
      <c r="M4938" s="7">
        <v>219.95</v>
      </c>
    </row>
    <row r="4939" spans="2:13" x14ac:dyDescent="0.3">
      <c r="B4939" s="5">
        <v>45809</v>
      </c>
      <c r="C4939" s="4" t="s">
        <v>25</v>
      </c>
      <c r="D4939" s="4" t="s">
        <v>15</v>
      </c>
      <c r="E4939" s="4" t="s">
        <v>16</v>
      </c>
      <c r="F4939" s="4" t="s">
        <v>19</v>
      </c>
      <c r="G4939" s="6">
        <v>63</v>
      </c>
      <c r="H4939" s="7">
        <v>352.26</v>
      </c>
      <c r="I4939" s="8">
        <v>0.01</v>
      </c>
      <c r="J4939" s="7">
        <v>21860.07</v>
      </c>
      <c r="K4939" s="7">
        <v>263.39999999999998</v>
      </c>
      <c r="L4939" s="7">
        <v>16594.2</v>
      </c>
      <c r="M4939" s="7">
        <v>256.13</v>
      </c>
    </row>
    <row r="4940" spans="2:13" x14ac:dyDescent="0.3">
      <c r="B4940" s="5">
        <v>45809</v>
      </c>
      <c r="C4940" s="4" t="s">
        <v>25</v>
      </c>
      <c r="D4940" s="4" t="s">
        <v>15</v>
      </c>
      <c r="E4940" s="4" t="s">
        <v>20</v>
      </c>
      <c r="F4940" s="4" t="s">
        <v>17</v>
      </c>
      <c r="G4940" s="6">
        <v>118</v>
      </c>
      <c r="H4940" s="7">
        <v>352.26</v>
      </c>
      <c r="I4940" s="8">
        <v>0.04</v>
      </c>
      <c r="J4940" s="7">
        <v>35263.129999999997</v>
      </c>
      <c r="K4940" s="7">
        <v>263.93</v>
      </c>
      <c r="L4940" s="7">
        <v>31143.74</v>
      </c>
      <c r="M4940" s="7">
        <v>193.54</v>
      </c>
    </row>
    <row r="4941" spans="2:13" x14ac:dyDescent="0.3">
      <c r="B4941" s="5">
        <v>45809</v>
      </c>
      <c r="C4941" s="4" t="s">
        <v>25</v>
      </c>
      <c r="D4941" s="4" t="s">
        <v>15</v>
      </c>
      <c r="E4941" s="4" t="s">
        <v>20</v>
      </c>
      <c r="F4941" s="4" t="s">
        <v>18</v>
      </c>
      <c r="G4941" s="6">
        <v>45</v>
      </c>
      <c r="H4941" s="7">
        <v>352.26</v>
      </c>
      <c r="I4941" s="8">
        <v>0.01</v>
      </c>
      <c r="J4941" s="7">
        <v>13767.73</v>
      </c>
      <c r="K4941" s="7">
        <v>263.93</v>
      </c>
      <c r="L4941" s="7">
        <v>11876.85</v>
      </c>
      <c r="M4941" s="7">
        <v>151.38</v>
      </c>
    </row>
    <row r="4942" spans="2:13" x14ac:dyDescent="0.3">
      <c r="B4942" s="5">
        <v>45809</v>
      </c>
      <c r="C4942" s="4" t="s">
        <v>25</v>
      </c>
      <c r="D4942" s="4" t="s">
        <v>15</v>
      </c>
      <c r="E4942" s="4" t="s">
        <v>20</v>
      </c>
      <c r="F4942" s="4" t="s">
        <v>19</v>
      </c>
      <c r="G4942" s="6">
        <v>45</v>
      </c>
      <c r="H4942" s="7">
        <v>352.26</v>
      </c>
      <c r="I4942" s="8">
        <v>0.01</v>
      </c>
      <c r="J4942" s="7">
        <v>13879.25</v>
      </c>
      <c r="K4942" s="7">
        <v>263.67</v>
      </c>
      <c r="L4942" s="7">
        <v>11865.15</v>
      </c>
      <c r="M4942" s="7">
        <v>179.01</v>
      </c>
    </row>
    <row r="4943" spans="2:13" x14ac:dyDescent="0.3">
      <c r="B4943" s="5">
        <v>45809</v>
      </c>
      <c r="C4943" s="4" t="s">
        <v>25</v>
      </c>
      <c r="D4943" s="4" t="s">
        <v>15</v>
      </c>
      <c r="E4943" s="4" t="s">
        <v>21</v>
      </c>
      <c r="F4943" s="4" t="s">
        <v>17</v>
      </c>
      <c r="G4943" s="6">
        <v>72</v>
      </c>
      <c r="H4943" s="7">
        <v>352.26</v>
      </c>
      <c r="I4943" s="8">
        <v>0.01</v>
      </c>
      <c r="J4943" s="7">
        <v>23877.49</v>
      </c>
      <c r="K4943" s="7">
        <v>264.99</v>
      </c>
      <c r="L4943" s="7">
        <v>19079.28</v>
      </c>
      <c r="M4943" s="7">
        <v>118.21</v>
      </c>
    </row>
    <row r="4944" spans="2:13" x14ac:dyDescent="0.3">
      <c r="B4944" s="5">
        <v>45809</v>
      </c>
      <c r="C4944" s="4" t="s">
        <v>25</v>
      </c>
      <c r="D4944" s="4" t="s">
        <v>15</v>
      </c>
      <c r="E4944" s="4" t="s">
        <v>21</v>
      </c>
      <c r="F4944" s="4" t="s">
        <v>18</v>
      </c>
      <c r="G4944" s="6">
        <v>27</v>
      </c>
      <c r="H4944" s="7">
        <v>352.26</v>
      </c>
      <c r="I4944" s="8">
        <v>0.01</v>
      </c>
      <c r="J4944" s="7">
        <v>8918.01</v>
      </c>
      <c r="K4944" s="7">
        <v>264.45999999999998</v>
      </c>
      <c r="L4944" s="7">
        <v>7140.42</v>
      </c>
      <c r="M4944" s="7">
        <v>91.67</v>
      </c>
    </row>
    <row r="4945" spans="2:13" x14ac:dyDescent="0.3">
      <c r="B4945" s="5">
        <v>45809</v>
      </c>
      <c r="C4945" s="4" t="s">
        <v>25</v>
      </c>
      <c r="D4945" s="4" t="s">
        <v>15</v>
      </c>
      <c r="E4945" s="4" t="s">
        <v>21</v>
      </c>
      <c r="F4945" s="4" t="s">
        <v>19</v>
      </c>
      <c r="G4945" s="6">
        <v>26</v>
      </c>
      <c r="H4945" s="7">
        <v>352.26</v>
      </c>
      <c r="I4945" s="8">
        <v>0.01</v>
      </c>
      <c r="J4945" s="7">
        <v>8553.27</v>
      </c>
      <c r="K4945" s="7">
        <v>264.2</v>
      </c>
      <c r="L4945" s="7">
        <v>6869.2</v>
      </c>
      <c r="M4945" s="7">
        <v>102.5</v>
      </c>
    </row>
    <row r="4946" spans="2:13" x14ac:dyDescent="0.3">
      <c r="B4946" s="5">
        <v>45809</v>
      </c>
      <c r="C4946" s="4" t="s">
        <v>25</v>
      </c>
      <c r="D4946" s="4" t="s">
        <v>15</v>
      </c>
      <c r="E4946" s="4" t="s">
        <v>22</v>
      </c>
      <c r="F4946" s="4" t="s">
        <v>17</v>
      </c>
      <c r="G4946" s="6">
        <v>31</v>
      </c>
      <c r="H4946" s="7">
        <v>352.26</v>
      </c>
      <c r="I4946" s="8">
        <v>0.01</v>
      </c>
      <c r="J4946" s="7">
        <v>12071.1</v>
      </c>
      <c r="K4946" s="7">
        <v>264.2</v>
      </c>
      <c r="L4946" s="7">
        <v>8190.2</v>
      </c>
      <c r="M4946" s="7">
        <v>317.86</v>
      </c>
    </row>
    <row r="4947" spans="2:13" x14ac:dyDescent="0.3">
      <c r="B4947" s="5">
        <v>45809</v>
      </c>
      <c r="C4947" s="4" t="s">
        <v>25</v>
      </c>
      <c r="D4947" s="4" t="s">
        <v>15</v>
      </c>
      <c r="E4947" s="4" t="s">
        <v>22</v>
      </c>
      <c r="F4947" s="4" t="s">
        <v>18</v>
      </c>
      <c r="G4947" s="6">
        <v>12</v>
      </c>
      <c r="H4947" s="7">
        <v>352.26</v>
      </c>
      <c r="I4947" s="8">
        <v>0.01</v>
      </c>
      <c r="J4947" s="7">
        <v>4682.1000000000004</v>
      </c>
      <c r="K4947" s="7">
        <v>264.99</v>
      </c>
      <c r="L4947" s="7">
        <v>3179.88</v>
      </c>
      <c r="M4947" s="7">
        <v>144.47999999999999</v>
      </c>
    </row>
    <row r="4948" spans="2:13" x14ac:dyDescent="0.3">
      <c r="B4948" s="5">
        <v>45809</v>
      </c>
      <c r="C4948" s="4" t="s">
        <v>25</v>
      </c>
      <c r="D4948" s="4" t="s">
        <v>15</v>
      </c>
      <c r="E4948" s="4" t="s">
        <v>22</v>
      </c>
      <c r="F4948" s="4" t="s">
        <v>19</v>
      </c>
      <c r="G4948" s="6">
        <v>12</v>
      </c>
      <c r="H4948" s="7">
        <v>352.26</v>
      </c>
      <c r="I4948" s="8">
        <v>0</v>
      </c>
      <c r="J4948" s="7">
        <v>4743.83</v>
      </c>
      <c r="K4948" s="7">
        <v>264.72000000000003</v>
      </c>
      <c r="L4948" s="7">
        <v>3176.64</v>
      </c>
      <c r="M4948" s="7">
        <v>147.04</v>
      </c>
    </row>
    <row r="4949" spans="2:13" x14ac:dyDescent="0.3">
      <c r="B4949" s="5">
        <v>45809</v>
      </c>
      <c r="C4949" s="4" t="s">
        <v>26</v>
      </c>
      <c r="D4949" s="4" t="s">
        <v>27</v>
      </c>
      <c r="E4949" s="4" t="s">
        <v>16</v>
      </c>
      <c r="F4949" s="4" t="s">
        <v>17</v>
      </c>
      <c r="G4949" s="6">
        <v>413</v>
      </c>
      <c r="H4949" s="7">
        <v>135.96</v>
      </c>
      <c r="I4949" s="8">
        <v>0</v>
      </c>
      <c r="J4949" s="7">
        <v>55927.040000000001</v>
      </c>
      <c r="K4949" s="7">
        <v>94.89</v>
      </c>
      <c r="L4949" s="7">
        <v>39189.57</v>
      </c>
      <c r="M4949" s="7">
        <v>679.41</v>
      </c>
    </row>
    <row r="4950" spans="2:13" x14ac:dyDescent="0.3">
      <c r="B4950" s="5">
        <v>45809</v>
      </c>
      <c r="C4950" s="4" t="s">
        <v>26</v>
      </c>
      <c r="D4950" s="4" t="s">
        <v>27</v>
      </c>
      <c r="E4950" s="4" t="s">
        <v>16</v>
      </c>
      <c r="F4950" s="4" t="s">
        <v>18</v>
      </c>
      <c r="G4950" s="6">
        <v>144</v>
      </c>
      <c r="H4950" s="7">
        <v>135.96</v>
      </c>
      <c r="I4950" s="8">
        <v>0</v>
      </c>
      <c r="J4950" s="7">
        <v>19480.47</v>
      </c>
      <c r="K4950" s="7">
        <v>94.98</v>
      </c>
      <c r="L4950" s="7">
        <v>13677.12</v>
      </c>
      <c r="M4950" s="7">
        <v>507.38</v>
      </c>
    </row>
    <row r="4951" spans="2:13" x14ac:dyDescent="0.3">
      <c r="B4951" s="5">
        <v>45809</v>
      </c>
      <c r="C4951" s="4" t="s">
        <v>26</v>
      </c>
      <c r="D4951" s="4" t="s">
        <v>27</v>
      </c>
      <c r="E4951" s="4" t="s">
        <v>16</v>
      </c>
      <c r="F4951" s="4" t="s">
        <v>19</v>
      </c>
      <c r="G4951" s="6">
        <v>151</v>
      </c>
      <c r="H4951" s="7">
        <v>135.96</v>
      </c>
      <c r="I4951" s="8">
        <v>0.01</v>
      </c>
      <c r="J4951" s="7">
        <v>20202.47</v>
      </c>
      <c r="K4951" s="7">
        <v>94.89</v>
      </c>
      <c r="L4951" s="7">
        <v>14328.39</v>
      </c>
      <c r="M4951" s="7">
        <v>585.66</v>
      </c>
    </row>
    <row r="4952" spans="2:13" x14ac:dyDescent="0.3">
      <c r="B4952" s="5">
        <v>45809</v>
      </c>
      <c r="C4952" s="4" t="s">
        <v>26</v>
      </c>
      <c r="D4952" s="4" t="s">
        <v>27</v>
      </c>
      <c r="E4952" s="4" t="s">
        <v>20</v>
      </c>
      <c r="F4952" s="4" t="s">
        <v>17</v>
      </c>
      <c r="G4952" s="6">
        <v>277</v>
      </c>
      <c r="H4952" s="7">
        <v>135.96</v>
      </c>
      <c r="I4952" s="8">
        <v>0.02</v>
      </c>
      <c r="J4952" s="7">
        <v>32313.86</v>
      </c>
      <c r="K4952" s="7">
        <v>95.36</v>
      </c>
      <c r="L4952" s="7">
        <v>26414.720000000001</v>
      </c>
      <c r="M4952" s="7">
        <v>450.71</v>
      </c>
    </row>
    <row r="4953" spans="2:13" x14ac:dyDescent="0.3">
      <c r="B4953" s="5">
        <v>45809</v>
      </c>
      <c r="C4953" s="4" t="s">
        <v>26</v>
      </c>
      <c r="D4953" s="4" t="s">
        <v>27</v>
      </c>
      <c r="E4953" s="4" t="s">
        <v>20</v>
      </c>
      <c r="F4953" s="4" t="s">
        <v>18</v>
      </c>
      <c r="G4953" s="6">
        <v>102</v>
      </c>
      <c r="H4953" s="7">
        <v>135.96</v>
      </c>
      <c r="I4953" s="8">
        <v>0.01</v>
      </c>
      <c r="J4953" s="7">
        <v>12179.18</v>
      </c>
      <c r="K4953" s="7">
        <v>95.27</v>
      </c>
      <c r="L4953" s="7">
        <v>9717.5400000000009</v>
      </c>
      <c r="M4953" s="7">
        <v>353.38</v>
      </c>
    </row>
    <row r="4954" spans="2:13" x14ac:dyDescent="0.3">
      <c r="B4954" s="5">
        <v>45809</v>
      </c>
      <c r="C4954" s="4" t="s">
        <v>26</v>
      </c>
      <c r="D4954" s="4" t="s">
        <v>27</v>
      </c>
      <c r="E4954" s="4" t="s">
        <v>20</v>
      </c>
      <c r="F4954" s="4" t="s">
        <v>19</v>
      </c>
      <c r="G4954" s="6">
        <v>104</v>
      </c>
      <c r="H4954" s="7">
        <v>135.96</v>
      </c>
      <c r="I4954" s="8">
        <v>0.01</v>
      </c>
      <c r="J4954" s="7">
        <v>12244.32</v>
      </c>
      <c r="K4954" s="7">
        <v>95.08</v>
      </c>
      <c r="L4954" s="7">
        <v>9888.32</v>
      </c>
      <c r="M4954" s="7">
        <v>413.71</v>
      </c>
    </row>
    <row r="4955" spans="2:13" x14ac:dyDescent="0.3">
      <c r="B4955" s="5">
        <v>45809</v>
      </c>
      <c r="C4955" s="4" t="s">
        <v>26</v>
      </c>
      <c r="D4955" s="4" t="s">
        <v>27</v>
      </c>
      <c r="E4955" s="4" t="s">
        <v>21</v>
      </c>
      <c r="F4955" s="4" t="s">
        <v>17</v>
      </c>
      <c r="G4955" s="6">
        <v>177</v>
      </c>
      <c r="H4955" s="7">
        <v>135.96</v>
      </c>
      <c r="I4955" s="8">
        <v>0.01</v>
      </c>
      <c r="J4955" s="7">
        <v>22724.62</v>
      </c>
      <c r="K4955" s="7">
        <v>95.27</v>
      </c>
      <c r="L4955" s="7">
        <v>16862.79</v>
      </c>
      <c r="M4955" s="7">
        <v>289.44</v>
      </c>
    </row>
    <row r="4956" spans="2:13" x14ac:dyDescent="0.3">
      <c r="B4956" s="5">
        <v>45809</v>
      </c>
      <c r="C4956" s="4" t="s">
        <v>26</v>
      </c>
      <c r="D4956" s="4" t="s">
        <v>27</v>
      </c>
      <c r="E4956" s="4" t="s">
        <v>21</v>
      </c>
      <c r="F4956" s="4" t="s">
        <v>18</v>
      </c>
      <c r="G4956" s="6">
        <v>60</v>
      </c>
      <c r="H4956" s="7">
        <v>135.96</v>
      </c>
      <c r="I4956" s="8">
        <v>0.01</v>
      </c>
      <c r="J4956" s="7">
        <v>7641.11</v>
      </c>
      <c r="K4956" s="7">
        <v>95.46</v>
      </c>
      <c r="L4956" s="7">
        <v>5727.6</v>
      </c>
      <c r="M4956" s="7">
        <v>213.91</v>
      </c>
    </row>
    <row r="4957" spans="2:13" x14ac:dyDescent="0.3">
      <c r="B4957" s="5">
        <v>45809</v>
      </c>
      <c r="C4957" s="4" t="s">
        <v>26</v>
      </c>
      <c r="D4957" s="4" t="s">
        <v>27</v>
      </c>
      <c r="E4957" s="4" t="s">
        <v>21</v>
      </c>
      <c r="F4957" s="4" t="s">
        <v>19</v>
      </c>
      <c r="G4957" s="6">
        <v>60</v>
      </c>
      <c r="H4957" s="7">
        <v>135.96</v>
      </c>
      <c r="I4957" s="8">
        <v>0.01</v>
      </c>
      <c r="J4957" s="7">
        <v>7710.79</v>
      </c>
      <c r="K4957" s="7">
        <v>95.08</v>
      </c>
      <c r="L4957" s="7">
        <v>5704.8</v>
      </c>
      <c r="M4957" s="7">
        <v>242.74</v>
      </c>
    </row>
    <row r="4958" spans="2:13" x14ac:dyDescent="0.3">
      <c r="B4958" s="5">
        <v>45809</v>
      </c>
      <c r="C4958" s="4" t="s">
        <v>26</v>
      </c>
      <c r="D4958" s="4" t="s">
        <v>27</v>
      </c>
      <c r="E4958" s="4" t="s">
        <v>22</v>
      </c>
      <c r="F4958" s="4" t="s">
        <v>17</v>
      </c>
      <c r="G4958" s="6">
        <v>77</v>
      </c>
      <c r="H4958" s="7">
        <v>135.96</v>
      </c>
      <c r="I4958" s="8">
        <v>0</v>
      </c>
      <c r="J4958" s="7">
        <v>11736.92</v>
      </c>
      <c r="K4958" s="7">
        <v>95.27</v>
      </c>
      <c r="L4958" s="7">
        <v>7335.79</v>
      </c>
      <c r="M4958" s="7">
        <v>774.7</v>
      </c>
    </row>
    <row r="4959" spans="2:13" x14ac:dyDescent="0.3">
      <c r="B4959" s="5">
        <v>45809</v>
      </c>
      <c r="C4959" s="4" t="s">
        <v>26</v>
      </c>
      <c r="D4959" s="4" t="s">
        <v>27</v>
      </c>
      <c r="E4959" s="4" t="s">
        <v>22</v>
      </c>
      <c r="F4959" s="4" t="s">
        <v>18</v>
      </c>
      <c r="G4959" s="6">
        <v>28</v>
      </c>
      <c r="H4959" s="7">
        <v>135.96</v>
      </c>
      <c r="I4959" s="8">
        <v>0.01</v>
      </c>
      <c r="J4959" s="7">
        <v>4238.01</v>
      </c>
      <c r="K4959" s="7">
        <v>95.17</v>
      </c>
      <c r="L4959" s="7">
        <v>2664.76</v>
      </c>
      <c r="M4959" s="7">
        <v>344.15</v>
      </c>
    </row>
    <row r="4960" spans="2:13" x14ac:dyDescent="0.3">
      <c r="B4960" s="5">
        <v>45809</v>
      </c>
      <c r="C4960" s="4" t="s">
        <v>26</v>
      </c>
      <c r="D4960" s="4" t="s">
        <v>27</v>
      </c>
      <c r="E4960" s="4" t="s">
        <v>22</v>
      </c>
      <c r="F4960" s="4" t="s">
        <v>19</v>
      </c>
      <c r="G4960" s="6">
        <v>28</v>
      </c>
      <c r="H4960" s="7">
        <v>135.96</v>
      </c>
      <c r="I4960" s="8">
        <v>0.01</v>
      </c>
      <c r="J4960" s="7">
        <v>4246.5600000000004</v>
      </c>
      <c r="K4960" s="7">
        <v>95.27</v>
      </c>
      <c r="L4960" s="7">
        <v>2667.56</v>
      </c>
      <c r="M4960" s="7">
        <v>349.73</v>
      </c>
    </row>
    <row r="4961" spans="2:13" x14ac:dyDescent="0.3">
      <c r="B4961" s="5">
        <v>45809</v>
      </c>
      <c r="C4961" s="4" t="s">
        <v>28</v>
      </c>
      <c r="D4961" s="4" t="s">
        <v>27</v>
      </c>
      <c r="E4961" s="4" t="s">
        <v>16</v>
      </c>
      <c r="F4961" s="4" t="s">
        <v>17</v>
      </c>
      <c r="G4961" s="6">
        <v>283</v>
      </c>
      <c r="H4961" s="7">
        <v>107.12</v>
      </c>
      <c r="I4961" s="8">
        <v>0</v>
      </c>
      <c r="J4961" s="7">
        <v>30133.31</v>
      </c>
      <c r="K4961" s="7">
        <v>73.989999999999995</v>
      </c>
      <c r="L4961" s="7">
        <v>20939.169999999998</v>
      </c>
      <c r="M4961" s="7">
        <v>467.4</v>
      </c>
    </row>
    <row r="4962" spans="2:13" x14ac:dyDescent="0.3">
      <c r="B4962" s="5">
        <v>45809</v>
      </c>
      <c r="C4962" s="4" t="s">
        <v>28</v>
      </c>
      <c r="D4962" s="4" t="s">
        <v>27</v>
      </c>
      <c r="E4962" s="4" t="s">
        <v>16</v>
      </c>
      <c r="F4962" s="4" t="s">
        <v>18</v>
      </c>
      <c r="G4962" s="6">
        <v>110</v>
      </c>
      <c r="H4962" s="7">
        <v>107.12</v>
      </c>
      <c r="I4962" s="8">
        <v>0</v>
      </c>
      <c r="J4962" s="7">
        <v>11759.54</v>
      </c>
      <c r="K4962" s="7">
        <v>74.13</v>
      </c>
      <c r="L4962" s="7">
        <v>8154.3</v>
      </c>
      <c r="M4962" s="7">
        <v>385.68</v>
      </c>
    </row>
    <row r="4963" spans="2:13" x14ac:dyDescent="0.3">
      <c r="B4963" s="5">
        <v>45809</v>
      </c>
      <c r="C4963" s="4" t="s">
        <v>28</v>
      </c>
      <c r="D4963" s="4" t="s">
        <v>27</v>
      </c>
      <c r="E4963" s="4" t="s">
        <v>16</v>
      </c>
      <c r="F4963" s="4" t="s">
        <v>19</v>
      </c>
      <c r="G4963" s="6">
        <v>112</v>
      </c>
      <c r="H4963" s="7">
        <v>107.12</v>
      </c>
      <c r="I4963" s="8">
        <v>0</v>
      </c>
      <c r="J4963" s="7">
        <v>11997.33</v>
      </c>
      <c r="K4963" s="7">
        <v>73.989999999999995</v>
      </c>
      <c r="L4963" s="7">
        <v>8286.8799999999992</v>
      </c>
      <c r="M4963" s="7">
        <v>451.77</v>
      </c>
    </row>
    <row r="4964" spans="2:13" x14ac:dyDescent="0.3">
      <c r="B4964" s="5">
        <v>45809</v>
      </c>
      <c r="C4964" s="4" t="s">
        <v>28</v>
      </c>
      <c r="D4964" s="4" t="s">
        <v>27</v>
      </c>
      <c r="E4964" s="4" t="s">
        <v>20</v>
      </c>
      <c r="F4964" s="4" t="s">
        <v>17</v>
      </c>
      <c r="G4964" s="6">
        <v>197</v>
      </c>
      <c r="H4964" s="7">
        <v>107.12</v>
      </c>
      <c r="I4964" s="8">
        <v>0.03</v>
      </c>
      <c r="J4964" s="7">
        <v>17978.150000000001</v>
      </c>
      <c r="K4964" s="7">
        <v>73.989999999999995</v>
      </c>
      <c r="L4964" s="7">
        <v>14576.03</v>
      </c>
      <c r="M4964" s="7">
        <v>312.5</v>
      </c>
    </row>
    <row r="4965" spans="2:13" x14ac:dyDescent="0.3">
      <c r="B4965" s="5">
        <v>45809</v>
      </c>
      <c r="C4965" s="4" t="s">
        <v>28</v>
      </c>
      <c r="D4965" s="4" t="s">
        <v>27</v>
      </c>
      <c r="E4965" s="4" t="s">
        <v>20</v>
      </c>
      <c r="F4965" s="4" t="s">
        <v>18</v>
      </c>
      <c r="G4965" s="6">
        <v>72</v>
      </c>
      <c r="H4965" s="7">
        <v>107.12</v>
      </c>
      <c r="I4965" s="8">
        <v>0</v>
      </c>
      <c r="J4965" s="7">
        <v>6746.45</v>
      </c>
      <c r="K4965" s="7">
        <v>73.989999999999995</v>
      </c>
      <c r="L4965" s="7">
        <v>5327.28</v>
      </c>
      <c r="M4965" s="7">
        <v>250.94</v>
      </c>
    </row>
    <row r="4966" spans="2:13" x14ac:dyDescent="0.3">
      <c r="B4966" s="5">
        <v>45809</v>
      </c>
      <c r="C4966" s="4" t="s">
        <v>28</v>
      </c>
      <c r="D4966" s="4" t="s">
        <v>27</v>
      </c>
      <c r="E4966" s="4" t="s">
        <v>20</v>
      </c>
      <c r="F4966" s="4" t="s">
        <v>19</v>
      </c>
      <c r="G4966" s="6">
        <v>76</v>
      </c>
      <c r="H4966" s="7">
        <v>107.12</v>
      </c>
      <c r="I4966" s="8">
        <v>0</v>
      </c>
      <c r="J4966" s="7">
        <v>7135.55</v>
      </c>
      <c r="K4966" s="7">
        <v>73.69</v>
      </c>
      <c r="L4966" s="7">
        <v>5600.44</v>
      </c>
      <c r="M4966" s="7">
        <v>298.7</v>
      </c>
    </row>
    <row r="4967" spans="2:13" x14ac:dyDescent="0.3">
      <c r="B4967" s="5">
        <v>45809</v>
      </c>
      <c r="C4967" s="4" t="s">
        <v>28</v>
      </c>
      <c r="D4967" s="4" t="s">
        <v>27</v>
      </c>
      <c r="E4967" s="4" t="s">
        <v>21</v>
      </c>
      <c r="F4967" s="4" t="s">
        <v>17</v>
      </c>
      <c r="G4967" s="6">
        <v>123</v>
      </c>
      <c r="H4967" s="7">
        <v>107.12</v>
      </c>
      <c r="I4967" s="8">
        <v>0.01</v>
      </c>
      <c r="J4967" s="7">
        <v>12304.83</v>
      </c>
      <c r="K4967" s="7">
        <v>73.91</v>
      </c>
      <c r="L4967" s="7">
        <v>9090.93</v>
      </c>
      <c r="M4967" s="7">
        <v>201.54</v>
      </c>
    </row>
    <row r="4968" spans="2:13" x14ac:dyDescent="0.3">
      <c r="B4968" s="5">
        <v>45809</v>
      </c>
      <c r="C4968" s="4" t="s">
        <v>28</v>
      </c>
      <c r="D4968" s="4" t="s">
        <v>27</v>
      </c>
      <c r="E4968" s="4" t="s">
        <v>21</v>
      </c>
      <c r="F4968" s="4" t="s">
        <v>18</v>
      </c>
      <c r="G4968" s="6">
        <v>45</v>
      </c>
      <c r="H4968" s="7">
        <v>107.12</v>
      </c>
      <c r="I4968" s="8">
        <v>0.01</v>
      </c>
      <c r="J4968" s="7">
        <v>4528.7299999999996</v>
      </c>
      <c r="K4968" s="7">
        <v>73.84</v>
      </c>
      <c r="L4968" s="7">
        <v>3322.8</v>
      </c>
      <c r="M4968" s="7">
        <v>158.87</v>
      </c>
    </row>
    <row r="4969" spans="2:13" x14ac:dyDescent="0.3">
      <c r="B4969" s="5">
        <v>45809</v>
      </c>
      <c r="C4969" s="4" t="s">
        <v>28</v>
      </c>
      <c r="D4969" s="4" t="s">
        <v>27</v>
      </c>
      <c r="E4969" s="4" t="s">
        <v>21</v>
      </c>
      <c r="F4969" s="4" t="s">
        <v>19</v>
      </c>
      <c r="G4969" s="6">
        <v>43</v>
      </c>
      <c r="H4969" s="7">
        <v>107.12</v>
      </c>
      <c r="I4969" s="8">
        <v>0.01</v>
      </c>
      <c r="J4969" s="7">
        <v>4349.53</v>
      </c>
      <c r="K4969" s="7">
        <v>73.91</v>
      </c>
      <c r="L4969" s="7">
        <v>3178.13</v>
      </c>
      <c r="M4969" s="7">
        <v>172.08</v>
      </c>
    </row>
    <row r="4970" spans="2:13" x14ac:dyDescent="0.3">
      <c r="B4970" s="5">
        <v>45809</v>
      </c>
      <c r="C4970" s="4" t="s">
        <v>28</v>
      </c>
      <c r="D4970" s="4" t="s">
        <v>27</v>
      </c>
      <c r="E4970" s="4" t="s">
        <v>22</v>
      </c>
      <c r="F4970" s="4" t="s">
        <v>17</v>
      </c>
      <c r="G4970" s="6">
        <v>55</v>
      </c>
      <c r="H4970" s="7">
        <v>107.12</v>
      </c>
      <c r="I4970" s="8">
        <v>0</v>
      </c>
      <c r="J4970" s="7">
        <v>6605.11</v>
      </c>
      <c r="K4970" s="7">
        <v>73.760000000000005</v>
      </c>
      <c r="L4970" s="7">
        <v>4056.8</v>
      </c>
      <c r="M4970" s="7">
        <v>570.08000000000004</v>
      </c>
    </row>
    <row r="4971" spans="2:13" x14ac:dyDescent="0.3">
      <c r="B4971" s="5">
        <v>45809</v>
      </c>
      <c r="C4971" s="4" t="s">
        <v>28</v>
      </c>
      <c r="D4971" s="4" t="s">
        <v>27</v>
      </c>
      <c r="E4971" s="4" t="s">
        <v>22</v>
      </c>
      <c r="F4971" s="4" t="s">
        <v>18</v>
      </c>
      <c r="G4971" s="6">
        <v>19</v>
      </c>
      <c r="H4971" s="7">
        <v>107.12</v>
      </c>
      <c r="I4971" s="8">
        <v>0.01</v>
      </c>
      <c r="J4971" s="7">
        <v>2261.1999999999998</v>
      </c>
      <c r="K4971" s="7">
        <v>73.989999999999995</v>
      </c>
      <c r="L4971" s="7">
        <v>1405.81</v>
      </c>
      <c r="M4971" s="7">
        <v>231.26</v>
      </c>
    </row>
    <row r="4972" spans="2:13" x14ac:dyDescent="0.3">
      <c r="B4972" s="5">
        <v>45809</v>
      </c>
      <c r="C4972" s="4" t="s">
        <v>28</v>
      </c>
      <c r="D4972" s="4" t="s">
        <v>27</v>
      </c>
      <c r="E4972" s="4" t="s">
        <v>22</v>
      </c>
      <c r="F4972" s="4" t="s">
        <v>19</v>
      </c>
      <c r="G4972" s="6">
        <v>19</v>
      </c>
      <c r="H4972" s="7">
        <v>107.12</v>
      </c>
      <c r="I4972" s="8">
        <v>0.01</v>
      </c>
      <c r="J4972" s="7">
        <v>2254.4899999999998</v>
      </c>
      <c r="K4972" s="7">
        <v>73.91</v>
      </c>
      <c r="L4972" s="7">
        <v>1404.29</v>
      </c>
      <c r="M4972" s="7">
        <v>243.25</v>
      </c>
    </row>
    <row r="4973" spans="2:13" x14ac:dyDescent="0.3">
      <c r="B4973" s="5">
        <v>45809</v>
      </c>
      <c r="C4973" s="4" t="s">
        <v>29</v>
      </c>
      <c r="D4973" s="4" t="s">
        <v>27</v>
      </c>
      <c r="E4973" s="4" t="s">
        <v>16</v>
      </c>
      <c r="F4973" s="4" t="s">
        <v>17</v>
      </c>
      <c r="G4973" s="6">
        <v>269</v>
      </c>
      <c r="H4973" s="7">
        <v>150.38</v>
      </c>
      <c r="I4973" s="8">
        <v>0.01</v>
      </c>
      <c r="J4973" s="7">
        <v>39965.660000000003</v>
      </c>
      <c r="K4973" s="7">
        <v>106.34</v>
      </c>
      <c r="L4973" s="7">
        <v>28605.46</v>
      </c>
      <c r="M4973" s="7">
        <v>432.86</v>
      </c>
    </row>
    <row r="4974" spans="2:13" x14ac:dyDescent="0.3">
      <c r="B4974" s="5">
        <v>45809</v>
      </c>
      <c r="C4974" s="4" t="s">
        <v>29</v>
      </c>
      <c r="D4974" s="4" t="s">
        <v>27</v>
      </c>
      <c r="E4974" s="4" t="s">
        <v>16</v>
      </c>
      <c r="F4974" s="4" t="s">
        <v>18</v>
      </c>
      <c r="G4974" s="6">
        <v>98</v>
      </c>
      <c r="H4974" s="7">
        <v>150.38</v>
      </c>
      <c r="I4974" s="8">
        <v>0</v>
      </c>
      <c r="J4974" s="7">
        <v>14678.35</v>
      </c>
      <c r="K4974" s="7">
        <v>105.7</v>
      </c>
      <c r="L4974" s="7">
        <v>10358.6</v>
      </c>
      <c r="M4974" s="7">
        <v>334.43</v>
      </c>
    </row>
    <row r="4975" spans="2:13" x14ac:dyDescent="0.3">
      <c r="B4975" s="5">
        <v>45809</v>
      </c>
      <c r="C4975" s="4" t="s">
        <v>29</v>
      </c>
      <c r="D4975" s="4" t="s">
        <v>27</v>
      </c>
      <c r="E4975" s="4" t="s">
        <v>16</v>
      </c>
      <c r="F4975" s="4" t="s">
        <v>19</v>
      </c>
      <c r="G4975" s="6">
        <v>96</v>
      </c>
      <c r="H4975" s="7">
        <v>150.38</v>
      </c>
      <c r="I4975" s="8">
        <v>0.01</v>
      </c>
      <c r="J4975" s="7">
        <v>14263.63</v>
      </c>
      <c r="K4975" s="7">
        <v>106.23</v>
      </c>
      <c r="L4975" s="7">
        <v>10198.08</v>
      </c>
      <c r="M4975" s="7">
        <v>375.4</v>
      </c>
    </row>
    <row r="4976" spans="2:13" x14ac:dyDescent="0.3">
      <c r="B4976" s="5">
        <v>45809</v>
      </c>
      <c r="C4976" s="4" t="s">
        <v>29</v>
      </c>
      <c r="D4976" s="4" t="s">
        <v>27</v>
      </c>
      <c r="E4976" s="4" t="s">
        <v>20</v>
      </c>
      <c r="F4976" s="4" t="s">
        <v>17</v>
      </c>
      <c r="G4976" s="6">
        <v>179</v>
      </c>
      <c r="H4976" s="7">
        <v>150.38</v>
      </c>
      <c r="I4976" s="8">
        <v>0.01</v>
      </c>
      <c r="J4976" s="7">
        <v>23569.279999999999</v>
      </c>
      <c r="K4976" s="7">
        <v>106.12</v>
      </c>
      <c r="L4976" s="7">
        <v>18995.48</v>
      </c>
      <c r="M4976" s="7">
        <v>300.31</v>
      </c>
    </row>
    <row r="4977" spans="2:13" x14ac:dyDescent="0.3">
      <c r="B4977" s="5">
        <v>45809</v>
      </c>
      <c r="C4977" s="4" t="s">
        <v>29</v>
      </c>
      <c r="D4977" s="4" t="s">
        <v>27</v>
      </c>
      <c r="E4977" s="4" t="s">
        <v>20</v>
      </c>
      <c r="F4977" s="4" t="s">
        <v>18</v>
      </c>
      <c r="G4977" s="6">
        <v>63</v>
      </c>
      <c r="H4977" s="7">
        <v>150.38</v>
      </c>
      <c r="I4977" s="8">
        <v>0</v>
      </c>
      <c r="J4977" s="7">
        <v>8353.74</v>
      </c>
      <c r="K4977" s="7">
        <v>105.91</v>
      </c>
      <c r="L4977" s="7">
        <v>6672.33</v>
      </c>
      <c r="M4977" s="7">
        <v>215.21</v>
      </c>
    </row>
    <row r="4978" spans="2:13" x14ac:dyDescent="0.3">
      <c r="B4978" s="5">
        <v>45809</v>
      </c>
      <c r="C4978" s="4" t="s">
        <v>29</v>
      </c>
      <c r="D4978" s="4" t="s">
        <v>27</v>
      </c>
      <c r="E4978" s="4" t="s">
        <v>20</v>
      </c>
      <c r="F4978" s="4" t="s">
        <v>19</v>
      </c>
      <c r="G4978" s="6">
        <v>64</v>
      </c>
      <c r="H4978" s="7">
        <v>150.38</v>
      </c>
      <c r="I4978" s="8">
        <v>0.01</v>
      </c>
      <c r="J4978" s="7">
        <v>8368</v>
      </c>
      <c r="K4978" s="7">
        <v>106.23</v>
      </c>
      <c r="L4978" s="7">
        <v>6798.72</v>
      </c>
      <c r="M4978" s="7">
        <v>259.17</v>
      </c>
    </row>
    <row r="4979" spans="2:13" x14ac:dyDescent="0.3">
      <c r="B4979" s="5">
        <v>45809</v>
      </c>
      <c r="C4979" s="4" t="s">
        <v>29</v>
      </c>
      <c r="D4979" s="4" t="s">
        <v>27</v>
      </c>
      <c r="E4979" s="4" t="s">
        <v>21</v>
      </c>
      <c r="F4979" s="4" t="s">
        <v>17</v>
      </c>
      <c r="G4979" s="6">
        <v>111</v>
      </c>
      <c r="H4979" s="7">
        <v>150.38</v>
      </c>
      <c r="I4979" s="8">
        <v>0.01</v>
      </c>
      <c r="J4979" s="7">
        <v>15746.44</v>
      </c>
      <c r="K4979" s="7">
        <v>106.34</v>
      </c>
      <c r="L4979" s="7">
        <v>11803.74</v>
      </c>
      <c r="M4979" s="7">
        <v>176.8</v>
      </c>
    </row>
    <row r="4980" spans="2:13" x14ac:dyDescent="0.3">
      <c r="B4980" s="5">
        <v>45809</v>
      </c>
      <c r="C4980" s="4" t="s">
        <v>29</v>
      </c>
      <c r="D4980" s="4" t="s">
        <v>27</v>
      </c>
      <c r="E4980" s="4" t="s">
        <v>21</v>
      </c>
      <c r="F4980" s="4" t="s">
        <v>18</v>
      </c>
      <c r="G4980" s="6">
        <v>38</v>
      </c>
      <c r="H4980" s="7">
        <v>150.38</v>
      </c>
      <c r="I4980" s="8">
        <v>0.01</v>
      </c>
      <c r="J4980" s="7">
        <v>5401.57</v>
      </c>
      <c r="K4980" s="7">
        <v>105.7</v>
      </c>
      <c r="L4980" s="7">
        <v>4016.6</v>
      </c>
      <c r="M4980" s="7">
        <v>135.74</v>
      </c>
    </row>
    <row r="4981" spans="2:13" x14ac:dyDescent="0.3">
      <c r="B4981" s="5">
        <v>45809</v>
      </c>
      <c r="C4981" s="4" t="s">
        <v>29</v>
      </c>
      <c r="D4981" s="4" t="s">
        <v>27</v>
      </c>
      <c r="E4981" s="4" t="s">
        <v>21</v>
      </c>
      <c r="F4981" s="4" t="s">
        <v>19</v>
      </c>
      <c r="G4981" s="6">
        <v>38</v>
      </c>
      <c r="H4981" s="7">
        <v>150.38</v>
      </c>
      <c r="I4981" s="8">
        <v>0.01</v>
      </c>
      <c r="J4981" s="7">
        <v>5369.13</v>
      </c>
      <c r="K4981" s="7">
        <v>106.23</v>
      </c>
      <c r="L4981" s="7">
        <v>4036.74</v>
      </c>
      <c r="M4981" s="7">
        <v>154.04</v>
      </c>
    </row>
    <row r="4982" spans="2:13" x14ac:dyDescent="0.3">
      <c r="B4982" s="5">
        <v>45809</v>
      </c>
      <c r="C4982" s="4" t="s">
        <v>29</v>
      </c>
      <c r="D4982" s="4" t="s">
        <v>27</v>
      </c>
      <c r="E4982" s="4" t="s">
        <v>22</v>
      </c>
      <c r="F4982" s="4" t="s">
        <v>17</v>
      </c>
      <c r="G4982" s="6">
        <v>46</v>
      </c>
      <c r="H4982" s="7">
        <v>150.38</v>
      </c>
      <c r="I4982" s="8">
        <v>0</v>
      </c>
      <c r="J4982" s="7">
        <v>7724.35</v>
      </c>
      <c r="K4982" s="7">
        <v>105.7</v>
      </c>
      <c r="L4982" s="7">
        <v>4862.2</v>
      </c>
      <c r="M4982" s="7">
        <v>462.34</v>
      </c>
    </row>
    <row r="4983" spans="2:13" x14ac:dyDescent="0.3">
      <c r="B4983" s="5">
        <v>45809</v>
      </c>
      <c r="C4983" s="4" t="s">
        <v>29</v>
      </c>
      <c r="D4983" s="4" t="s">
        <v>27</v>
      </c>
      <c r="E4983" s="4" t="s">
        <v>22</v>
      </c>
      <c r="F4983" s="4" t="s">
        <v>18</v>
      </c>
      <c r="G4983" s="6">
        <v>18</v>
      </c>
      <c r="H4983" s="7">
        <v>150.38</v>
      </c>
      <c r="I4983" s="8">
        <v>0.01</v>
      </c>
      <c r="J4983" s="7">
        <v>2998.13</v>
      </c>
      <c r="K4983" s="7">
        <v>106.23</v>
      </c>
      <c r="L4983" s="7">
        <v>1912.14</v>
      </c>
      <c r="M4983" s="7">
        <v>210.47</v>
      </c>
    </row>
    <row r="4984" spans="2:13" x14ac:dyDescent="0.3">
      <c r="B4984" s="5">
        <v>45809</v>
      </c>
      <c r="C4984" s="4" t="s">
        <v>29</v>
      </c>
      <c r="D4984" s="4" t="s">
        <v>27</v>
      </c>
      <c r="E4984" s="4" t="s">
        <v>22</v>
      </c>
      <c r="F4984" s="4" t="s">
        <v>19</v>
      </c>
      <c r="G4984" s="6">
        <v>18</v>
      </c>
      <c r="H4984" s="7">
        <v>150.38</v>
      </c>
      <c r="I4984" s="8">
        <v>0.01</v>
      </c>
      <c r="J4984" s="7">
        <v>2992.36</v>
      </c>
      <c r="K4984" s="7">
        <v>105.7</v>
      </c>
      <c r="L4984" s="7">
        <v>1902.6</v>
      </c>
      <c r="M4984" s="7">
        <v>229.1</v>
      </c>
    </row>
    <row r="4985" spans="2:13" x14ac:dyDescent="0.3">
      <c r="B4985" s="5">
        <v>45809</v>
      </c>
      <c r="C4985" s="4" t="s">
        <v>30</v>
      </c>
      <c r="D4985" s="4" t="s">
        <v>27</v>
      </c>
      <c r="E4985" s="4" t="s">
        <v>16</v>
      </c>
      <c r="F4985" s="4" t="s">
        <v>17</v>
      </c>
      <c r="G4985" s="6">
        <v>366</v>
      </c>
      <c r="H4985" s="7">
        <v>94.76</v>
      </c>
      <c r="I4985" s="8">
        <v>0.01</v>
      </c>
      <c r="J4985" s="7">
        <v>34438.339999999997</v>
      </c>
      <c r="K4985" s="7">
        <v>65.92</v>
      </c>
      <c r="L4985" s="7">
        <v>24126.720000000001</v>
      </c>
      <c r="M4985" s="7">
        <v>597.30999999999995</v>
      </c>
    </row>
    <row r="4986" spans="2:13" x14ac:dyDescent="0.3">
      <c r="B4986" s="5">
        <v>45809</v>
      </c>
      <c r="C4986" s="4" t="s">
        <v>30</v>
      </c>
      <c r="D4986" s="4" t="s">
        <v>27</v>
      </c>
      <c r="E4986" s="4" t="s">
        <v>16</v>
      </c>
      <c r="F4986" s="4" t="s">
        <v>18</v>
      </c>
      <c r="G4986" s="6">
        <v>138</v>
      </c>
      <c r="H4986" s="7">
        <v>94.76</v>
      </c>
      <c r="I4986" s="8">
        <v>0.01</v>
      </c>
      <c r="J4986" s="7">
        <v>13024.42</v>
      </c>
      <c r="K4986" s="7">
        <v>65.66</v>
      </c>
      <c r="L4986" s="7">
        <v>9061.08</v>
      </c>
      <c r="M4986" s="7">
        <v>472.84</v>
      </c>
    </row>
    <row r="4987" spans="2:13" x14ac:dyDescent="0.3">
      <c r="B4987" s="5">
        <v>45809</v>
      </c>
      <c r="C4987" s="4" t="s">
        <v>30</v>
      </c>
      <c r="D4987" s="4" t="s">
        <v>27</v>
      </c>
      <c r="E4987" s="4" t="s">
        <v>16</v>
      </c>
      <c r="F4987" s="4" t="s">
        <v>19</v>
      </c>
      <c r="G4987" s="6">
        <v>132</v>
      </c>
      <c r="H4987" s="7">
        <v>94.76</v>
      </c>
      <c r="I4987" s="8">
        <v>0.01</v>
      </c>
      <c r="J4987" s="7">
        <v>12420.39</v>
      </c>
      <c r="K4987" s="7">
        <v>65.989999999999995</v>
      </c>
      <c r="L4987" s="7">
        <v>8710.68</v>
      </c>
      <c r="M4987" s="7">
        <v>515.12</v>
      </c>
    </row>
    <row r="4988" spans="2:13" x14ac:dyDescent="0.3">
      <c r="B4988" s="5">
        <v>45809</v>
      </c>
      <c r="C4988" s="4" t="s">
        <v>30</v>
      </c>
      <c r="D4988" s="4" t="s">
        <v>27</v>
      </c>
      <c r="E4988" s="4" t="s">
        <v>20</v>
      </c>
      <c r="F4988" s="4" t="s">
        <v>17</v>
      </c>
      <c r="G4988" s="6">
        <v>246</v>
      </c>
      <c r="H4988" s="7">
        <v>94.76</v>
      </c>
      <c r="I4988" s="8">
        <v>0</v>
      </c>
      <c r="J4988" s="7">
        <v>20472.62</v>
      </c>
      <c r="K4988" s="7">
        <v>65.989999999999995</v>
      </c>
      <c r="L4988" s="7">
        <v>16233.54</v>
      </c>
      <c r="M4988" s="7">
        <v>398.66</v>
      </c>
    </row>
    <row r="4989" spans="2:13" x14ac:dyDescent="0.3">
      <c r="B4989" s="5">
        <v>45809</v>
      </c>
      <c r="C4989" s="4" t="s">
        <v>30</v>
      </c>
      <c r="D4989" s="4" t="s">
        <v>27</v>
      </c>
      <c r="E4989" s="4" t="s">
        <v>20</v>
      </c>
      <c r="F4989" s="4" t="s">
        <v>18</v>
      </c>
      <c r="G4989" s="6">
        <v>96</v>
      </c>
      <c r="H4989" s="7">
        <v>94.76</v>
      </c>
      <c r="I4989" s="8">
        <v>0</v>
      </c>
      <c r="J4989" s="7">
        <v>8005.32</v>
      </c>
      <c r="K4989" s="7">
        <v>65.92</v>
      </c>
      <c r="L4989" s="7">
        <v>6328.32</v>
      </c>
      <c r="M4989" s="7">
        <v>323.94</v>
      </c>
    </row>
    <row r="4990" spans="2:13" x14ac:dyDescent="0.3">
      <c r="B4990" s="5">
        <v>45809</v>
      </c>
      <c r="C4990" s="4" t="s">
        <v>30</v>
      </c>
      <c r="D4990" s="4" t="s">
        <v>27</v>
      </c>
      <c r="E4990" s="4" t="s">
        <v>20</v>
      </c>
      <c r="F4990" s="4" t="s">
        <v>19</v>
      </c>
      <c r="G4990" s="6">
        <v>90</v>
      </c>
      <c r="H4990" s="7">
        <v>94.76</v>
      </c>
      <c r="I4990" s="8">
        <v>0.01</v>
      </c>
      <c r="J4990" s="7">
        <v>7422.62</v>
      </c>
      <c r="K4990" s="7">
        <v>65.73</v>
      </c>
      <c r="L4990" s="7">
        <v>5915.7</v>
      </c>
      <c r="M4990" s="7">
        <v>362.32</v>
      </c>
    </row>
    <row r="4991" spans="2:13" x14ac:dyDescent="0.3">
      <c r="B4991" s="5">
        <v>45809</v>
      </c>
      <c r="C4991" s="4" t="s">
        <v>30</v>
      </c>
      <c r="D4991" s="4" t="s">
        <v>27</v>
      </c>
      <c r="E4991" s="4" t="s">
        <v>21</v>
      </c>
      <c r="F4991" s="4" t="s">
        <v>17</v>
      </c>
      <c r="G4991" s="6">
        <v>151</v>
      </c>
      <c r="H4991" s="7">
        <v>94.76</v>
      </c>
      <c r="I4991" s="8">
        <v>0.01</v>
      </c>
      <c r="J4991" s="7">
        <v>13335.86</v>
      </c>
      <c r="K4991" s="7">
        <v>66.06</v>
      </c>
      <c r="L4991" s="7">
        <v>9975.06</v>
      </c>
      <c r="M4991" s="7">
        <v>253.33</v>
      </c>
    </row>
    <row r="4992" spans="2:13" x14ac:dyDescent="0.3">
      <c r="B4992" s="5">
        <v>45809</v>
      </c>
      <c r="C4992" s="4" t="s">
        <v>30</v>
      </c>
      <c r="D4992" s="4" t="s">
        <v>27</v>
      </c>
      <c r="E4992" s="4" t="s">
        <v>21</v>
      </c>
      <c r="F4992" s="4" t="s">
        <v>18</v>
      </c>
      <c r="G4992" s="6">
        <v>57</v>
      </c>
      <c r="H4992" s="7">
        <v>94.76</v>
      </c>
      <c r="I4992" s="8">
        <v>0</v>
      </c>
      <c r="J4992" s="7">
        <v>5115.8599999999997</v>
      </c>
      <c r="K4992" s="7">
        <v>65.790000000000006</v>
      </c>
      <c r="L4992" s="7">
        <v>3750.03</v>
      </c>
      <c r="M4992" s="7">
        <v>200.05</v>
      </c>
    </row>
    <row r="4993" spans="2:13" x14ac:dyDescent="0.3">
      <c r="B4993" s="5">
        <v>45809</v>
      </c>
      <c r="C4993" s="4" t="s">
        <v>30</v>
      </c>
      <c r="D4993" s="4" t="s">
        <v>27</v>
      </c>
      <c r="E4993" s="4" t="s">
        <v>21</v>
      </c>
      <c r="F4993" s="4" t="s">
        <v>19</v>
      </c>
      <c r="G4993" s="6">
        <v>56</v>
      </c>
      <c r="H4993" s="7">
        <v>94.76</v>
      </c>
      <c r="I4993" s="8">
        <v>0</v>
      </c>
      <c r="J4993" s="7">
        <v>5021.08</v>
      </c>
      <c r="K4993" s="7">
        <v>66.06</v>
      </c>
      <c r="L4993" s="7">
        <v>3699.36</v>
      </c>
      <c r="M4993" s="7">
        <v>226.11</v>
      </c>
    </row>
    <row r="4994" spans="2:13" x14ac:dyDescent="0.3">
      <c r="B4994" s="5">
        <v>45809</v>
      </c>
      <c r="C4994" s="4" t="s">
        <v>30</v>
      </c>
      <c r="D4994" s="4" t="s">
        <v>27</v>
      </c>
      <c r="E4994" s="4" t="s">
        <v>22</v>
      </c>
      <c r="F4994" s="4" t="s">
        <v>17</v>
      </c>
      <c r="G4994" s="6">
        <v>69</v>
      </c>
      <c r="H4994" s="7">
        <v>94.76</v>
      </c>
      <c r="I4994" s="8">
        <v>0.01</v>
      </c>
      <c r="J4994" s="7">
        <v>7249.65</v>
      </c>
      <c r="K4994" s="7">
        <v>65.73</v>
      </c>
      <c r="L4994" s="7">
        <v>4535.37</v>
      </c>
      <c r="M4994" s="7">
        <v>682.33</v>
      </c>
    </row>
    <row r="4995" spans="2:13" x14ac:dyDescent="0.3">
      <c r="B4995" s="5">
        <v>45809</v>
      </c>
      <c r="C4995" s="4" t="s">
        <v>30</v>
      </c>
      <c r="D4995" s="4" t="s">
        <v>27</v>
      </c>
      <c r="E4995" s="4" t="s">
        <v>22</v>
      </c>
      <c r="F4995" s="4" t="s">
        <v>18</v>
      </c>
      <c r="G4995" s="6">
        <v>25</v>
      </c>
      <c r="H4995" s="7">
        <v>94.76</v>
      </c>
      <c r="I4995" s="8">
        <v>0</v>
      </c>
      <c r="J4995" s="7">
        <v>2647.95</v>
      </c>
      <c r="K4995" s="7">
        <v>65.86</v>
      </c>
      <c r="L4995" s="7">
        <v>1646.5</v>
      </c>
      <c r="M4995" s="7">
        <v>304.29000000000002</v>
      </c>
    </row>
    <row r="4996" spans="2:13" x14ac:dyDescent="0.3">
      <c r="B4996" s="5">
        <v>45809</v>
      </c>
      <c r="C4996" s="4" t="s">
        <v>30</v>
      </c>
      <c r="D4996" s="4" t="s">
        <v>27</v>
      </c>
      <c r="E4996" s="4" t="s">
        <v>22</v>
      </c>
      <c r="F4996" s="4" t="s">
        <v>19</v>
      </c>
      <c r="G4996" s="6">
        <v>26</v>
      </c>
      <c r="H4996" s="7">
        <v>94.76</v>
      </c>
      <c r="I4996" s="8">
        <v>0.01</v>
      </c>
      <c r="J4996" s="7">
        <v>2723.64</v>
      </c>
      <c r="K4996" s="7">
        <v>66.06</v>
      </c>
      <c r="L4996" s="7">
        <v>1717.56</v>
      </c>
      <c r="M4996" s="7">
        <v>332.86</v>
      </c>
    </row>
    <row r="4997" spans="2:13" x14ac:dyDescent="0.3">
      <c r="B4997" s="5">
        <v>45809</v>
      </c>
      <c r="C4997" s="4" t="s">
        <v>31</v>
      </c>
      <c r="D4997" s="4" t="s">
        <v>32</v>
      </c>
      <c r="E4997" s="4" t="s">
        <v>16</v>
      </c>
      <c r="F4997" s="4" t="s">
        <v>17</v>
      </c>
      <c r="G4997" s="6">
        <v>690</v>
      </c>
      <c r="H4997" s="7">
        <v>80.34</v>
      </c>
      <c r="I4997" s="8">
        <v>0.01</v>
      </c>
      <c r="J4997" s="7">
        <v>54769.38</v>
      </c>
      <c r="K4997" s="7">
        <v>58.3</v>
      </c>
      <c r="L4997" s="7">
        <v>40227</v>
      </c>
      <c r="M4997" s="7">
        <v>1141.8499999999999</v>
      </c>
    </row>
    <row r="4998" spans="2:13" x14ac:dyDescent="0.3">
      <c r="B4998" s="5">
        <v>45809</v>
      </c>
      <c r="C4998" s="4" t="s">
        <v>31</v>
      </c>
      <c r="D4998" s="4" t="s">
        <v>32</v>
      </c>
      <c r="E4998" s="4" t="s">
        <v>16</v>
      </c>
      <c r="F4998" s="4" t="s">
        <v>18</v>
      </c>
      <c r="G4998" s="6">
        <v>240</v>
      </c>
      <c r="H4998" s="7">
        <v>80.34</v>
      </c>
      <c r="I4998" s="8">
        <v>0</v>
      </c>
      <c r="J4998" s="7">
        <v>19281.29</v>
      </c>
      <c r="K4998" s="7">
        <v>58.19</v>
      </c>
      <c r="L4998" s="7">
        <v>13965.6</v>
      </c>
      <c r="M4998" s="7">
        <v>816.51</v>
      </c>
    </row>
    <row r="4999" spans="2:13" x14ac:dyDescent="0.3">
      <c r="B4999" s="5">
        <v>45809</v>
      </c>
      <c r="C4999" s="4" t="s">
        <v>31</v>
      </c>
      <c r="D4999" s="4" t="s">
        <v>32</v>
      </c>
      <c r="E4999" s="4" t="s">
        <v>16</v>
      </c>
      <c r="F4999" s="4" t="s">
        <v>19</v>
      </c>
      <c r="G4999" s="6">
        <v>239</v>
      </c>
      <c r="H4999" s="7">
        <v>80.34</v>
      </c>
      <c r="I4999" s="8">
        <v>0.01</v>
      </c>
      <c r="J4999" s="7">
        <v>19143.310000000001</v>
      </c>
      <c r="K4999" s="7">
        <v>58.36</v>
      </c>
      <c r="L4999" s="7">
        <v>13948.04</v>
      </c>
      <c r="M4999" s="7">
        <v>942.19</v>
      </c>
    </row>
    <row r="5000" spans="2:13" x14ac:dyDescent="0.3">
      <c r="B5000" s="5">
        <v>45809</v>
      </c>
      <c r="C5000" s="4" t="s">
        <v>31</v>
      </c>
      <c r="D5000" s="4" t="s">
        <v>32</v>
      </c>
      <c r="E5000" s="4" t="s">
        <v>20</v>
      </c>
      <c r="F5000" s="4" t="s">
        <v>17</v>
      </c>
      <c r="G5000" s="6">
        <v>451</v>
      </c>
      <c r="H5000" s="7">
        <v>80.34</v>
      </c>
      <c r="I5000" s="8">
        <v>0</v>
      </c>
      <c r="J5000" s="7">
        <v>31821.47</v>
      </c>
      <c r="K5000" s="7">
        <v>58.42</v>
      </c>
      <c r="L5000" s="7">
        <v>26347.42</v>
      </c>
      <c r="M5000" s="7">
        <v>717.63</v>
      </c>
    </row>
    <row r="5001" spans="2:13" x14ac:dyDescent="0.3">
      <c r="B5001" s="5">
        <v>45809</v>
      </c>
      <c r="C5001" s="4" t="s">
        <v>31</v>
      </c>
      <c r="D5001" s="4" t="s">
        <v>32</v>
      </c>
      <c r="E5001" s="4" t="s">
        <v>20</v>
      </c>
      <c r="F5001" s="4" t="s">
        <v>18</v>
      </c>
      <c r="G5001" s="6">
        <v>169</v>
      </c>
      <c r="H5001" s="7">
        <v>80.34</v>
      </c>
      <c r="I5001" s="8">
        <v>0.01</v>
      </c>
      <c r="J5001" s="7">
        <v>11888.14</v>
      </c>
      <c r="K5001" s="7">
        <v>58.07</v>
      </c>
      <c r="L5001" s="7">
        <v>9813.83</v>
      </c>
      <c r="M5001" s="7">
        <v>603.66999999999996</v>
      </c>
    </row>
    <row r="5002" spans="2:13" x14ac:dyDescent="0.3">
      <c r="B5002" s="5">
        <v>45809</v>
      </c>
      <c r="C5002" s="4" t="s">
        <v>31</v>
      </c>
      <c r="D5002" s="4" t="s">
        <v>32</v>
      </c>
      <c r="E5002" s="4" t="s">
        <v>20</v>
      </c>
      <c r="F5002" s="4" t="s">
        <v>19</v>
      </c>
      <c r="G5002" s="6">
        <v>163</v>
      </c>
      <c r="H5002" s="7">
        <v>80.34</v>
      </c>
      <c r="I5002" s="8">
        <v>0.02</v>
      </c>
      <c r="J5002" s="7">
        <v>11293.25</v>
      </c>
      <c r="K5002" s="7">
        <v>58.19</v>
      </c>
      <c r="L5002" s="7">
        <v>9484.9699999999993</v>
      </c>
      <c r="M5002" s="7">
        <v>656.19</v>
      </c>
    </row>
    <row r="5003" spans="2:13" x14ac:dyDescent="0.3">
      <c r="B5003" s="5">
        <v>45809</v>
      </c>
      <c r="C5003" s="4" t="s">
        <v>31</v>
      </c>
      <c r="D5003" s="4" t="s">
        <v>32</v>
      </c>
      <c r="E5003" s="4" t="s">
        <v>21</v>
      </c>
      <c r="F5003" s="4" t="s">
        <v>17</v>
      </c>
      <c r="G5003" s="6">
        <v>277</v>
      </c>
      <c r="H5003" s="7">
        <v>80.34</v>
      </c>
      <c r="I5003" s="8">
        <v>0.01</v>
      </c>
      <c r="J5003" s="7">
        <v>21056.46</v>
      </c>
      <c r="K5003" s="7">
        <v>58.19</v>
      </c>
      <c r="L5003" s="7">
        <v>16118.63</v>
      </c>
      <c r="M5003" s="7">
        <v>438.95</v>
      </c>
    </row>
    <row r="5004" spans="2:13" x14ac:dyDescent="0.3">
      <c r="B5004" s="5">
        <v>45809</v>
      </c>
      <c r="C5004" s="4" t="s">
        <v>31</v>
      </c>
      <c r="D5004" s="4" t="s">
        <v>32</v>
      </c>
      <c r="E5004" s="4" t="s">
        <v>21</v>
      </c>
      <c r="F5004" s="4" t="s">
        <v>18</v>
      </c>
      <c r="G5004" s="6">
        <v>97</v>
      </c>
      <c r="H5004" s="7">
        <v>80.34</v>
      </c>
      <c r="I5004" s="8">
        <v>0.01</v>
      </c>
      <c r="J5004" s="7">
        <v>7344.22</v>
      </c>
      <c r="K5004" s="7">
        <v>58.25</v>
      </c>
      <c r="L5004" s="7">
        <v>5650.25</v>
      </c>
      <c r="M5004" s="7">
        <v>334.04</v>
      </c>
    </row>
    <row r="5005" spans="2:13" x14ac:dyDescent="0.3">
      <c r="B5005" s="5">
        <v>45809</v>
      </c>
      <c r="C5005" s="4" t="s">
        <v>31</v>
      </c>
      <c r="D5005" s="4" t="s">
        <v>32</v>
      </c>
      <c r="E5005" s="4" t="s">
        <v>21</v>
      </c>
      <c r="F5005" s="4" t="s">
        <v>19</v>
      </c>
      <c r="G5005" s="6">
        <v>97</v>
      </c>
      <c r="H5005" s="7">
        <v>80.34</v>
      </c>
      <c r="I5005" s="8">
        <v>0.01</v>
      </c>
      <c r="J5005" s="7">
        <v>7329.48</v>
      </c>
      <c r="K5005" s="7">
        <v>58.36</v>
      </c>
      <c r="L5005" s="7">
        <v>5660.92</v>
      </c>
      <c r="M5005" s="7">
        <v>389.72</v>
      </c>
    </row>
    <row r="5006" spans="2:13" x14ac:dyDescent="0.3">
      <c r="B5006" s="5">
        <v>45809</v>
      </c>
      <c r="C5006" s="4" t="s">
        <v>31</v>
      </c>
      <c r="D5006" s="4" t="s">
        <v>32</v>
      </c>
      <c r="E5006" s="4" t="s">
        <v>22</v>
      </c>
      <c r="F5006" s="4" t="s">
        <v>17</v>
      </c>
      <c r="G5006" s="6">
        <v>122</v>
      </c>
      <c r="H5006" s="7">
        <v>80.34</v>
      </c>
      <c r="I5006" s="8">
        <v>0.01</v>
      </c>
      <c r="J5006" s="7">
        <v>10933.4</v>
      </c>
      <c r="K5006" s="7">
        <v>58.25</v>
      </c>
      <c r="L5006" s="7">
        <v>7106.5</v>
      </c>
      <c r="M5006" s="7">
        <v>1258.3499999999999</v>
      </c>
    </row>
    <row r="5007" spans="2:13" x14ac:dyDescent="0.3">
      <c r="B5007" s="5">
        <v>45809</v>
      </c>
      <c r="C5007" s="4" t="s">
        <v>31</v>
      </c>
      <c r="D5007" s="4" t="s">
        <v>32</v>
      </c>
      <c r="E5007" s="4" t="s">
        <v>22</v>
      </c>
      <c r="F5007" s="4" t="s">
        <v>18</v>
      </c>
      <c r="G5007" s="6">
        <v>46</v>
      </c>
      <c r="H5007" s="7">
        <v>80.34</v>
      </c>
      <c r="I5007" s="8">
        <v>0.01</v>
      </c>
      <c r="J5007" s="7">
        <v>4106.03</v>
      </c>
      <c r="K5007" s="7">
        <v>58.42</v>
      </c>
      <c r="L5007" s="7">
        <v>2687.32</v>
      </c>
      <c r="M5007" s="7">
        <v>549.98</v>
      </c>
    </row>
    <row r="5008" spans="2:13" x14ac:dyDescent="0.3">
      <c r="B5008" s="5">
        <v>45809</v>
      </c>
      <c r="C5008" s="4" t="s">
        <v>31</v>
      </c>
      <c r="D5008" s="4" t="s">
        <v>32</v>
      </c>
      <c r="E5008" s="4" t="s">
        <v>22</v>
      </c>
      <c r="F5008" s="4" t="s">
        <v>19</v>
      </c>
      <c r="G5008" s="6">
        <v>46</v>
      </c>
      <c r="H5008" s="7">
        <v>80.34</v>
      </c>
      <c r="I5008" s="8">
        <v>0</v>
      </c>
      <c r="J5008" s="7">
        <v>4126.7</v>
      </c>
      <c r="K5008" s="7">
        <v>58.3</v>
      </c>
      <c r="L5008" s="7">
        <v>2681.8</v>
      </c>
      <c r="M5008" s="7">
        <v>579.73</v>
      </c>
    </row>
    <row r="5009" spans="2:13" x14ac:dyDescent="0.3">
      <c r="B5009" s="5">
        <v>45809</v>
      </c>
      <c r="C5009" s="4" t="s">
        <v>33</v>
      </c>
      <c r="D5009" s="4" t="s">
        <v>32</v>
      </c>
      <c r="E5009" s="4" t="s">
        <v>16</v>
      </c>
      <c r="F5009" s="4" t="s">
        <v>17</v>
      </c>
      <c r="G5009" s="6">
        <v>600</v>
      </c>
      <c r="H5009" s="7">
        <v>127.72</v>
      </c>
      <c r="I5009" s="8">
        <v>0.01</v>
      </c>
      <c r="J5009" s="7">
        <v>76019.48</v>
      </c>
      <c r="K5009" s="7">
        <v>92.05</v>
      </c>
      <c r="L5009" s="7">
        <v>55230</v>
      </c>
      <c r="M5009" s="7">
        <v>979.2</v>
      </c>
    </row>
    <row r="5010" spans="2:13" x14ac:dyDescent="0.3">
      <c r="B5010" s="5">
        <v>45809</v>
      </c>
      <c r="C5010" s="4" t="s">
        <v>33</v>
      </c>
      <c r="D5010" s="4" t="s">
        <v>32</v>
      </c>
      <c r="E5010" s="4" t="s">
        <v>16</v>
      </c>
      <c r="F5010" s="4" t="s">
        <v>18</v>
      </c>
      <c r="G5010" s="6">
        <v>213</v>
      </c>
      <c r="H5010" s="7">
        <v>127.72</v>
      </c>
      <c r="I5010" s="8">
        <v>0</v>
      </c>
      <c r="J5010" s="7">
        <v>27177.16</v>
      </c>
      <c r="K5010" s="7">
        <v>91.77</v>
      </c>
      <c r="L5010" s="7">
        <v>19547.009999999998</v>
      </c>
      <c r="M5010" s="7">
        <v>730.56</v>
      </c>
    </row>
    <row r="5011" spans="2:13" x14ac:dyDescent="0.3">
      <c r="B5011" s="5">
        <v>45809</v>
      </c>
      <c r="C5011" s="4" t="s">
        <v>33</v>
      </c>
      <c r="D5011" s="4" t="s">
        <v>32</v>
      </c>
      <c r="E5011" s="4" t="s">
        <v>16</v>
      </c>
      <c r="F5011" s="4" t="s">
        <v>19</v>
      </c>
      <c r="G5011" s="6">
        <v>212</v>
      </c>
      <c r="H5011" s="7">
        <v>127.72</v>
      </c>
      <c r="I5011" s="8">
        <v>0.01</v>
      </c>
      <c r="J5011" s="7">
        <v>26725.24</v>
      </c>
      <c r="K5011" s="7">
        <v>92.05</v>
      </c>
      <c r="L5011" s="7">
        <v>19514.599999999999</v>
      </c>
      <c r="M5011" s="7">
        <v>834.9</v>
      </c>
    </row>
    <row r="5012" spans="2:13" x14ac:dyDescent="0.3">
      <c r="B5012" s="5">
        <v>45809</v>
      </c>
      <c r="C5012" s="4" t="s">
        <v>33</v>
      </c>
      <c r="D5012" s="4" t="s">
        <v>32</v>
      </c>
      <c r="E5012" s="4" t="s">
        <v>20</v>
      </c>
      <c r="F5012" s="4" t="s">
        <v>17</v>
      </c>
      <c r="G5012" s="6">
        <v>410</v>
      </c>
      <c r="H5012" s="7">
        <v>127.72</v>
      </c>
      <c r="I5012" s="8">
        <v>0.04</v>
      </c>
      <c r="J5012" s="7">
        <v>44509.49</v>
      </c>
      <c r="K5012" s="7">
        <v>91.77</v>
      </c>
      <c r="L5012" s="7">
        <v>37625.699999999997</v>
      </c>
      <c r="M5012" s="7">
        <v>677.82</v>
      </c>
    </row>
    <row r="5013" spans="2:13" x14ac:dyDescent="0.3">
      <c r="B5013" s="5">
        <v>45809</v>
      </c>
      <c r="C5013" s="4" t="s">
        <v>33</v>
      </c>
      <c r="D5013" s="4" t="s">
        <v>32</v>
      </c>
      <c r="E5013" s="4" t="s">
        <v>20</v>
      </c>
      <c r="F5013" s="4" t="s">
        <v>18</v>
      </c>
      <c r="G5013" s="6">
        <v>148</v>
      </c>
      <c r="H5013" s="7">
        <v>127.72</v>
      </c>
      <c r="I5013" s="8">
        <v>0.03</v>
      </c>
      <c r="J5013" s="7">
        <v>16086.35</v>
      </c>
      <c r="K5013" s="7">
        <v>92.23</v>
      </c>
      <c r="L5013" s="7">
        <v>13650.04</v>
      </c>
      <c r="M5013" s="7">
        <v>524.55999999999995</v>
      </c>
    </row>
    <row r="5014" spans="2:13" x14ac:dyDescent="0.3">
      <c r="B5014" s="5">
        <v>45809</v>
      </c>
      <c r="C5014" s="4" t="s">
        <v>33</v>
      </c>
      <c r="D5014" s="4" t="s">
        <v>32</v>
      </c>
      <c r="E5014" s="4" t="s">
        <v>20</v>
      </c>
      <c r="F5014" s="4" t="s">
        <v>19</v>
      </c>
      <c r="G5014" s="6">
        <v>148</v>
      </c>
      <c r="H5014" s="7">
        <v>127.72</v>
      </c>
      <c r="I5014" s="8">
        <v>0.02</v>
      </c>
      <c r="J5014" s="7">
        <v>16269.5</v>
      </c>
      <c r="K5014" s="7">
        <v>92.14</v>
      </c>
      <c r="L5014" s="7">
        <v>13636.72</v>
      </c>
      <c r="M5014" s="7">
        <v>589.91999999999996</v>
      </c>
    </row>
    <row r="5015" spans="2:13" x14ac:dyDescent="0.3">
      <c r="B5015" s="5">
        <v>45809</v>
      </c>
      <c r="C5015" s="4" t="s">
        <v>33</v>
      </c>
      <c r="D5015" s="4" t="s">
        <v>32</v>
      </c>
      <c r="E5015" s="4" t="s">
        <v>21</v>
      </c>
      <c r="F5015" s="4" t="s">
        <v>17</v>
      </c>
      <c r="G5015" s="6">
        <v>232</v>
      </c>
      <c r="H5015" s="7">
        <v>127.72</v>
      </c>
      <c r="I5015" s="8">
        <v>0.01</v>
      </c>
      <c r="J5015" s="7">
        <v>27783.15</v>
      </c>
      <c r="K5015" s="7">
        <v>92.05</v>
      </c>
      <c r="L5015" s="7">
        <v>21355.599999999999</v>
      </c>
      <c r="M5015" s="7">
        <v>377.49</v>
      </c>
    </row>
    <row r="5016" spans="2:13" x14ac:dyDescent="0.3">
      <c r="B5016" s="5">
        <v>45809</v>
      </c>
      <c r="C5016" s="4" t="s">
        <v>33</v>
      </c>
      <c r="D5016" s="4" t="s">
        <v>32</v>
      </c>
      <c r="E5016" s="4" t="s">
        <v>21</v>
      </c>
      <c r="F5016" s="4" t="s">
        <v>18</v>
      </c>
      <c r="G5016" s="6">
        <v>86</v>
      </c>
      <c r="H5016" s="7">
        <v>127.72</v>
      </c>
      <c r="I5016" s="8">
        <v>0</v>
      </c>
      <c r="J5016" s="7">
        <v>10413.82</v>
      </c>
      <c r="K5016" s="7">
        <v>91.96</v>
      </c>
      <c r="L5016" s="7">
        <v>7908.56</v>
      </c>
      <c r="M5016" s="7">
        <v>303.32</v>
      </c>
    </row>
    <row r="5017" spans="2:13" x14ac:dyDescent="0.3">
      <c r="B5017" s="5">
        <v>45809</v>
      </c>
      <c r="C5017" s="4" t="s">
        <v>33</v>
      </c>
      <c r="D5017" s="4" t="s">
        <v>32</v>
      </c>
      <c r="E5017" s="4" t="s">
        <v>21</v>
      </c>
      <c r="F5017" s="4" t="s">
        <v>19</v>
      </c>
      <c r="G5017" s="6">
        <v>91</v>
      </c>
      <c r="H5017" s="7">
        <v>127.72</v>
      </c>
      <c r="I5017" s="8">
        <v>0.01</v>
      </c>
      <c r="J5017" s="7">
        <v>11019.05</v>
      </c>
      <c r="K5017" s="7">
        <v>91.77</v>
      </c>
      <c r="L5017" s="7">
        <v>8351.07</v>
      </c>
      <c r="M5017" s="7">
        <v>364.53</v>
      </c>
    </row>
    <row r="5018" spans="2:13" x14ac:dyDescent="0.3">
      <c r="B5018" s="5">
        <v>45809</v>
      </c>
      <c r="C5018" s="4" t="s">
        <v>33</v>
      </c>
      <c r="D5018" s="4" t="s">
        <v>32</v>
      </c>
      <c r="E5018" s="4" t="s">
        <v>22</v>
      </c>
      <c r="F5018" s="4" t="s">
        <v>17</v>
      </c>
      <c r="G5018" s="6">
        <v>105</v>
      </c>
      <c r="H5018" s="7">
        <v>127.72</v>
      </c>
      <c r="I5018" s="8">
        <v>0.01</v>
      </c>
      <c r="J5018" s="7">
        <v>14914.28</v>
      </c>
      <c r="K5018" s="7">
        <v>92.05</v>
      </c>
      <c r="L5018" s="7">
        <v>9665.25</v>
      </c>
      <c r="M5018" s="7">
        <v>1080.8800000000001</v>
      </c>
    </row>
    <row r="5019" spans="2:13" x14ac:dyDescent="0.3">
      <c r="B5019" s="5">
        <v>45809</v>
      </c>
      <c r="C5019" s="4" t="s">
        <v>33</v>
      </c>
      <c r="D5019" s="4" t="s">
        <v>32</v>
      </c>
      <c r="E5019" s="4" t="s">
        <v>22</v>
      </c>
      <c r="F5019" s="4" t="s">
        <v>18</v>
      </c>
      <c r="G5019" s="6">
        <v>40</v>
      </c>
      <c r="H5019" s="7">
        <v>127.72</v>
      </c>
      <c r="I5019" s="8">
        <v>0</v>
      </c>
      <c r="J5019" s="7">
        <v>5710.37</v>
      </c>
      <c r="K5019" s="7">
        <v>91.77</v>
      </c>
      <c r="L5019" s="7">
        <v>3670.8</v>
      </c>
      <c r="M5019" s="7">
        <v>487.82</v>
      </c>
    </row>
    <row r="5020" spans="2:13" x14ac:dyDescent="0.3">
      <c r="B5020" s="5">
        <v>45809</v>
      </c>
      <c r="C5020" s="4" t="s">
        <v>33</v>
      </c>
      <c r="D5020" s="4" t="s">
        <v>32</v>
      </c>
      <c r="E5020" s="4" t="s">
        <v>22</v>
      </c>
      <c r="F5020" s="4" t="s">
        <v>19</v>
      </c>
      <c r="G5020" s="6">
        <v>38</v>
      </c>
      <c r="H5020" s="7">
        <v>127.72</v>
      </c>
      <c r="I5020" s="8">
        <v>0.01</v>
      </c>
      <c r="J5020" s="7">
        <v>5419.3</v>
      </c>
      <c r="K5020" s="7">
        <v>92.23</v>
      </c>
      <c r="L5020" s="7">
        <v>3504.74</v>
      </c>
      <c r="M5020" s="7">
        <v>474.64</v>
      </c>
    </row>
    <row r="5021" spans="2:13" x14ac:dyDescent="0.3">
      <c r="B5021" s="5">
        <v>45809</v>
      </c>
      <c r="C5021" s="4" t="s">
        <v>34</v>
      </c>
      <c r="D5021" s="4" t="s">
        <v>32</v>
      </c>
      <c r="E5021" s="4" t="s">
        <v>16</v>
      </c>
      <c r="F5021" s="4" t="s">
        <v>17</v>
      </c>
      <c r="G5021" s="6">
        <v>492</v>
      </c>
      <c r="H5021" s="7">
        <v>98.88</v>
      </c>
      <c r="I5021" s="8">
        <v>0.01</v>
      </c>
      <c r="J5021" s="7">
        <v>48308.71</v>
      </c>
      <c r="K5021" s="7">
        <v>70.489999999999995</v>
      </c>
      <c r="L5021" s="7">
        <v>34681.08</v>
      </c>
      <c r="M5021" s="7">
        <v>826.23</v>
      </c>
    </row>
    <row r="5022" spans="2:13" x14ac:dyDescent="0.3">
      <c r="B5022" s="5">
        <v>45809</v>
      </c>
      <c r="C5022" s="4" t="s">
        <v>34</v>
      </c>
      <c r="D5022" s="4" t="s">
        <v>32</v>
      </c>
      <c r="E5022" s="4" t="s">
        <v>16</v>
      </c>
      <c r="F5022" s="4" t="s">
        <v>18</v>
      </c>
      <c r="G5022" s="6">
        <v>182</v>
      </c>
      <c r="H5022" s="7">
        <v>98.88</v>
      </c>
      <c r="I5022" s="8">
        <v>0</v>
      </c>
      <c r="J5022" s="7">
        <v>17906.25</v>
      </c>
      <c r="K5022" s="7">
        <v>70.56</v>
      </c>
      <c r="L5022" s="7">
        <v>12841.92</v>
      </c>
      <c r="M5022" s="7">
        <v>644.42999999999995</v>
      </c>
    </row>
    <row r="5023" spans="2:13" x14ac:dyDescent="0.3">
      <c r="B5023" s="5">
        <v>45809</v>
      </c>
      <c r="C5023" s="4" t="s">
        <v>34</v>
      </c>
      <c r="D5023" s="4" t="s">
        <v>32</v>
      </c>
      <c r="E5023" s="4" t="s">
        <v>16</v>
      </c>
      <c r="F5023" s="4" t="s">
        <v>19</v>
      </c>
      <c r="G5023" s="6">
        <v>167</v>
      </c>
      <c r="H5023" s="7">
        <v>98.88</v>
      </c>
      <c r="I5023" s="8">
        <v>0</v>
      </c>
      <c r="J5023" s="7">
        <v>16512.89</v>
      </c>
      <c r="K5023" s="7">
        <v>70.77</v>
      </c>
      <c r="L5023" s="7">
        <v>11818.59</v>
      </c>
      <c r="M5023" s="7">
        <v>662.33</v>
      </c>
    </row>
    <row r="5024" spans="2:13" x14ac:dyDescent="0.3">
      <c r="B5024" s="5">
        <v>45809</v>
      </c>
      <c r="C5024" s="4" t="s">
        <v>34</v>
      </c>
      <c r="D5024" s="4" t="s">
        <v>32</v>
      </c>
      <c r="E5024" s="4" t="s">
        <v>20</v>
      </c>
      <c r="F5024" s="4" t="s">
        <v>17</v>
      </c>
      <c r="G5024" s="6">
        <v>329</v>
      </c>
      <c r="H5024" s="7">
        <v>98.88</v>
      </c>
      <c r="I5024" s="8">
        <v>0.02</v>
      </c>
      <c r="J5024" s="7">
        <v>28056.21</v>
      </c>
      <c r="K5024" s="7">
        <v>70.91</v>
      </c>
      <c r="L5024" s="7">
        <v>23329.39</v>
      </c>
      <c r="M5024" s="7">
        <v>539.61</v>
      </c>
    </row>
    <row r="5025" spans="2:13" x14ac:dyDescent="0.3">
      <c r="B5025" s="5">
        <v>45809</v>
      </c>
      <c r="C5025" s="4" t="s">
        <v>34</v>
      </c>
      <c r="D5025" s="4" t="s">
        <v>32</v>
      </c>
      <c r="E5025" s="4" t="s">
        <v>20</v>
      </c>
      <c r="F5025" s="4" t="s">
        <v>18</v>
      </c>
      <c r="G5025" s="6">
        <v>121</v>
      </c>
      <c r="H5025" s="7">
        <v>98.88</v>
      </c>
      <c r="I5025" s="8">
        <v>0.03</v>
      </c>
      <c r="J5025" s="7">
        <v>10172.030000000001</v>
      </c>
      <c r="K5025" s="7">
        <v>70.63</v>
      </c>
      <c r="L5025" s="7">
        <v>8546.23</v>
      </c>
      <c r="M5025" s="7">
        <v>418.79</v>
      </c>
    </row>
    <row r="5026" spans="2:13" x14ac:dyDescent="0.3">
      <c r="B5026" s="5">
        <v>45809</v>
      </c>
      <c r="C5026" s="4" t="s">
        <v>34</v>
      </c>
      <c r="D5026" s="4" t="s">
        <v>32</v>
      </c>
      <c r="E5026" s="4" t="s">
        <v>20</v>
      </c>
      <c r="F5026" s="4" t="s">
        <v>19</v>
      </c>
      <c r="G5026" s="6">
        <v>115</v>
      </c>
      <c r="H5026" s="7">
        <v>98.88</v>
      </c>
      <c r="I5026" s="8">
        <v>0.01</v>
      </c>
      <c r="J5026" s="7">
        <v>9916.08</v>
      </c>
      <c r="K5026" s="7">
        <v>70.56</v>
      </c>
      <c r="L5026" s="7">
        <v>8114.4</v>
      </c>
      <c r="M5026" s="7">
        <v>469.82</v>
      </c>
    </row>
    <row r="5027" spans="2:13" x14ac:dyDescent="0.3">
      <c r="B5027" s="5">
        <v>45809</v>
      </c>
      <c r="C5027" s="4" t="s">
        <v>34</v>
      </c>
      <c r="D5027" s="4" t="s">
        <v>32</v>
      </c>
      <c r="E5027" s="4" t="s">
        <v>21</v>
      </c>
      <c r="F5027" s="4" t="s">
        <v>17</v>
      </c>
      <c r="G5027" s="6">
        <v>203</v>
      </c>
      <c r="H5027" s="7">
        <v>98.88</v>
      </c>
      <c r="I5027" s="8">
        <v>0</v>
      </c>
      <c r="J5027" s="7">
        <v>19030.87</v>
      </c>
      <c r="K5027" s="7">
        <v>70.91</v>
      </c>
      <c r="L5027" s="7">
        <v>14394.73</v>
      </c>
      <c r="M5027" s="7">
        <v>323.68</v>
      </c>
    </row>
    <row r="5028" spans="2:13" x14ac:dyDescent="0.3">
      <c r="B5028" s="5">
        <v>45809</v>
      </c>
      <c r="C5028" s="4" t="s">
        <v>34</v>
      </c>
      <c r="D5028" s="4" t="s">
        <v>32</v>
      </c>
      <c r="E5028" s="4" t="s">
        <v>21</v>
      </c>
      <c r="F5028" s="4" t="s">
        <v>18</v>
      </c>
      <c r="G5028" s="6">
        <v>68</v>
      </c>
      <c r="H5028" s="7">
        <v>98.88</v>
      </c>
      <c r="I5028" s="8">
        <v>0</v>
      </c>
      <c r="J5028" s="7">
        <v>6381.26</v>
      </c>
      <c r="K5028" s="7">
        <v>70.489999999999995</v>
      </c>
      <c r="L5028" s="7">
        <v>4793.32</v>
      </c>
      <c r="M5028" s="7">
        <v>234.17</v>
      </c>
    </row>
    <row r="5029" spans="2:13" x14ac:dyDescent="0.3">
      <c r="B5029" s="5">
        <v>45809</v>
      </c>
      <c r="C5029" s="4" t="s">
        <v>34</v>
      </c>
      <c r="D5029" s="4" t="s">
        <v>32</v>
      </c>
      <c r="E5029" s="4" t="s">
        <v>21</v>
      </c>
      <c r="F5029" s="4" t="s">
        <v>19</v>
      </c>
      <c r="G5029" s="6">
        <v>70</v>
      </c>
      <c r="H5029" s="7">
        <v>98.88</v>
      </c>
      <c r="I5029" s="8">
        <v>0</v>
      </c>
      <c r="J5029" s="7">
        <v>6568.94</v>
      </c>
      <c r="K5029" s="7">
        <v>70.91</v>
      </c>
      <c r="L5029" s="7">
        <v>4963.7</v>
      </c>
      <c r="M5029" s="7">
        <v>283.19</v>
      </c>
    </row>
    <row r="5030" spans="2:13" x14ac:dyDescent="0.3">
      <c r="B5030" s="5">
        <v>45809</v>
      </c>
      <c r="C5030" s="4" t="s">
        <v>34</v>
      </c>
      <c r="D5030" s="4" t="s">
        <v>32</v>
      </c>
      <c r="E5030" s="4" t="s">
        <v>22</v>
      </c>
      <c r="F5030" s="4" t="s">
        <v>17</v>
      </c>
      <c r="G5030" s="6">
        <v>91</v>
      </c>
      <c r="H5030" s="7">
        <v>98.88</v>
      </c>
      <c r="I5030" s="8">
        <v>0</v>
      </c>
      <c r="J5030" s="7">
        <v>10037.57</v>
      </c>
      <c r="K5030" s="7">
        <v>70.91</v>
      </c>
      <c r="L5030" s="7">
        <v>6452.81</v>
      </c>
      <c r="M5030" s="7">
        <v>906.34</v>
      </c>
    </row>
    <row r="5031" spans="2:13" x14ac:dyDescent="0.3">
      <c r="B5031" s="5">
        <v>45809</v>
      </c>
      <c r="C5031" s="4" t="s">
        <v>34</v>
      </c>
      <c r="D5031" s="4" t="s">
        <v>32</v>
      </c>
      <c r="E5031" s="4" t="s">
        <v>22</v>
      </c>
      <c r="F5031" s="4" t="s">
        <v>18</v>
      </c>
      <c r="G5031" s="6">
        <v>33</v>
      </c>
      <c r="H5031" s="7">
        <v>98.88</v>
      </c>
      <c r="I5031" s="8">
        <v>0.01</v>
      </c>
      <c r="J5031" s="7">
        <v>3625.42</v>
      </c>
      <c r="K5031" s="7">
        <v>70.7</v>
      </c>
      <c r="L5031" s="7">
        <v>2333.1</v>
      </c>
      <c r="M5031" s="7">
        <v>387.84</v>
      </c>
    </row>
    <row r="5032" spans="2:13" x14ac:dyDescent="0.3">
      <c r="B5032" s="5">
        <v>45809</v>
      </c>
      <c r="C5032" s="4" t="s">
        <v>34</v>
      </c>
      <c r="D5032" s="4" t="s">
        <v>32</v>
      </c>
      <c r="E5032" s="4" t="s">
        <v>22</v>
      </c>
      <c r="F5032" s="4" t="s">
        <v>19</v>
      </c>
      <c r="G5032" s="6">
        <v>33</v>
      </c>
      <c r="H5032" s="7">
        <v>98.88</v>
      </c>
      <c r="I5032" s="8">
        <v>0.01</v>
      </c>
      <c r="J5032" s="7">
        <v>3607.14</v>
      </c>
      <c r="K5032" s="7">
        <v>70.84</v>
      </c>
      <c r="L5032" s="7">
        <v>2337.7199999999998</v>
      </c>
      <c r="M5032" s="7">
        <v>414.66</v>
      </c>
    </row>
    <row r="5033" spans="2:13" x14ac:dyDescent="0.3">
      <c r="B5033" s="5">
        <v>45809</v>
      </c>
      <c r="C5033" s="4" t="s">
        <v>35</v>
      </c>
      <c r="D5033" s="4" t="s">
        <v>32</v>
      </c>
      <c r="E5033" s="4" t="s">
        <v>16</v>
      </c>
      <c r="F5033" s="4" t="s">
        <v>17</v>
      </c>
      <c r="G5033" s="6">
        <v>112</v>
      </c>
      <c r="H5033" s="7">
        <v>193.64</v>
      </c>
      <c r="I5033" s="8">
        <v>0.01</v>
      </c>
      <c r="J5033" s="7">
        <v>21320.12</v>
      </c>
      <c r="K5033" s="7">
        <v>135.68</v>
      </c>
      <c r="L5033" s="7">
        <v>15196.16</v>
      </c>
      <c r="M5033" s="7">
        <v>180.23</v>
      </c>
    </row>
    <row r="5034" spans="2:13" x14ac:dyDescent="0.3">
      <c r="B5034" s="5">
        <v>45809</v>
      </c>
      <c r="C5034" s="4" t="s">
        <v>35</v>
      </c>
      <c r="D5034" s="4" t="s">
        <v>32</v>
      </c>
      <c r="E5034" s="4" t="s">
        <v>16</v>
      </c>
      <c r="F5034" s="4" t="s">
        <v>18</v>
      </c>
      <c r="G5034" s="6">
        <v>41</v>
      </c>
      <c r="H5034" s="7">
        <v>193.64</v>
      </c>
      <c r="I5034" s="8">
        <v>0.01</v>
      </c>
      <c r="J5034" s="7">
        <v>7796.78</v>
      </c>
      <c r="K5034" s="7">
        <v>135.28</v>
      </c>
      <c r="L5034" s="7">
        <v>5546.48</v>
      </c>
      <c r="M5034" s="7">
        <v>145.03</v>
      </c>
    </row>
    <row r="5035" spans="2:13" x14ac:dyDescent="0.3">
      <c r="B5035" s="5">
        <v>45809</v>
      </c>
      <c r="C5035" s="4" t="s">
        <v>35</v>
      </c>
      <c r="D5035" s="4" t="s">
        <v>32</v>
      </c>
      <c r="E5035" s="4" t="s">
        <v>16</v>
      </c>
      <c r="F5035" s="4" t="s">
        <v>19</v>
      </c>
      <c r="G5035" s="6">
        <v>42</v>
      </c>
      <c r="H5035" s="7">
        <v>193.64</v>
      </c>
      <c r="I5035" s="8">
        <v>0.01</v>
      </c>
      <c r="J5035" s="7">
        <v>8124.58</v>
      </c>
      <c r="K5035" s="7">
        <v>135.41</v>
      </c>
      <c r="L5035" s="7">
        <v>5687.22</v>
      </c>
      <c r="M5035" s="7">
        <v>164.24</v>
      </c>
    </row>
    <row r="5036" spans="2:13" x14ac:dyDescent="0.3">
      <c r="B5036" s="5">
        <v>45809</v>
      </c>
      <c r="C5036" s="4" t="s">
        <v>35</v>
      </c>
      <c r="D5036" s="4" t="s">
        <v>32</v>
      </c>
      <c r="E5036" s="4" t="s">
        <v>20</v>
      </c>
      <c r="F5036" s="4" t="s">
        <v>17</v>
      </c>
      <c r="G5036" s="6">
        <v>73</v>
      </c>
      <c r="H5036" s="7">
        <v>193.64</v>
      </c>
      <c r="I5036" s="8">
        <v>0.01</v>
      </c>
      <c r="J5036" s="7">
        <v>12216.08</v>
      </c>
      <c r="K5036" s="7">
        <v>135.13999999999999</v>
      </c>
      <c r="L5036" s="7">
        <v>9865.2199999999993</v>
      </c>
      <c r="M5036" s="7">
        <v>115.92</v>
      </c>
    </row>
    <row r="5037" spans="2:13" x14ac:dyDescent="0.3">
      <c r="B5037" s="5">
        <v>45809</v>
      </c>
      <c r="C5037" s="4" t="s">
        <v>35</v>
      </c>
      <c r="D5037" s="4" t="s">
        <v>32</v>
      </c>
      <c r="E5037" s="4" t="s">
        <v>20</v>
      </c>
      <c r="F5037" s="4" t="s">
        <v>18</v>
      </c>
      <c r="G5037" s="6">
        <v>29</v>
      </c>
      <c r="H5037" s="7">
        <v>193.64</v>
      </c>
      <c r="I5037" s="8">
        <v>0.02</v>
      </c>
      <c r="J5037" s="7">
        <v>4833.26</v>
      </c>
      <c r="K5037" s="7">
        <v>135.13999999999999</v>
      </c>
      <c r="L5037" s="7">
        <v>3919.06</v>
      </c>
      <c r="M5037" s="7">
        <v>102.28</v>
      </c>
    </row>
    <row r="5038" spans="2:13" x14ac:dyDescent="0.3">
      <c r="B5038" s="5">
        <v>45809</v>
      </c>
      <c r="C5038" s="4" t="s">
        <v>35</v>
      </c>
      <c r="D5038" s="4" t="s">
        <v>32</v>
      </c>
      <c r="E5038" s="4" t="s">
        <v>20</v>
      </c>
      <c r="F5038" s="4" t="s">
        <v>19</v>
      </c>
      <c r="G5038" s="6">
        <v>29</v>
      </c>
      <c r="H5038" s="7">
        <v>193.64</v>
      </c>
      <c r="I5038" s="8">
        <v>0</v>
      </c>
      <c r="J5038" s="7">
        <v>4946.6000000000004</v>
      </c>
      <c r="K5038" s="7">
        <v>135.28</v>
      </c>
      <c r="L5038" s="7">
        <v>3923.12</v>
      </c>
      <c r="M5038" s="7">
        <v>112.13</v>
      </c>
    </row>
    <row r="5039" spans="2:13" x14ac:dyDescent="0.3">
      <c r="B5039" s="5">
        <v>45809</v>
      </c>
      <c r="C5039" s="4" t="s">
        <v>35</v>
      </c>
      <c r="D5039" s="4" t="s">
        <v>32</v>
      </c>
      <c r="E5039" s="4" t="s">
        <v>21</v>
      </c>
      <c r="F5039" s="4" t="s">
        <v>17</v>
      </c>
      <c r="G5039" s="6">
        <v>48</v>
      </c>
      <c r="H5039" s="7">
        <v>193.64</v>
      </c>
      <c r="I5039" s="8">
        <v>0.01</v>
      </c>
      <c r="J5039" s="7">
        <v>8697.5300000000007</v>
      </c>
      <c r="K5039" s="7">
        <v>135.68</v>
      </c>
      <c r="L5039" s="7">
        <v>6512.64</v>
      </c>
      <c r="M5039" s="7">
        <v>77.63</v>
      </c>
    </row>
    <row r="5040" spans="2:13" x14ac:dyDescent="0.3">
      <c r="B5040" s="5">
        <v>45809</v>
      </c>
      <c r="C5040" s="4" t="s">
        <v>35</v>
      </c>
      <c r="D5040" s="4" t="s">
        <v>32</v>
      </c>
      <c r="E5040" s="4" t="s">
        <v>21</v>
      </c>
      <c r="F5040" s="4" t="s">
        <v>18</v>
      </c>
      <c r="G5040" s="6">
        <v>16</v>
      </c>
      <c r="H5040" s="7">
        <v>193.64</v>
      </c>
      <c r="I5040" s="8">
        <v>0.01</v>
      </c>
      <c r="J5040" s="7">
        <v>2916.73</v>
      </c>
      <c r="K5040" s="7">
        <v>135.13999999999999</v>
      </c>
      <c r="L5040" s="7">
        <v>2162.2399999999998</v>
      </c>
      <c r="M5040" s="7">
        <v>56.49</v>
      </c>
    </row>
    <row r="5041" spans="2:13" x14ac:dyDescent="0.3">
      <c r="B5041" s="5">
        <v>45809</v>
      </c>
      <c r="C5041" s="4" t="s">
        <v>35</v>
      </c>
      <c r="D5041" s="4" t="s">
        <v>32</v>
      </c>
      <c r="E5041" s="4" t="s">
        <v>21</v>
      </c>
      <c r="F5041" s="4" t="s">
        <v>19</v>
      </c>
      <c r="G5041" s="6">
        <v>17</v>
      </c>
      <c r="H5041" s="7">
        <v>193.64</v>
      </c>
      <c r="I5041" s="8">
        <v>0</v>
      </c>
      <c r="J5041" s="7">
        <v>3136.67</v>
      </c>
      <c r="K5041" s="7">
        <v>135.94999999999999</v>
      </c>
      <c r="L5041" s="7">
        <v>2311.15</v>
      </c>
      <c r="M5041" s="7">
        <v>66.88</v>
      </c>
    </row>
    <row r="5042" spans="2:13" x14ac:dyDescent="0.3">
      <c r="B5042" s="5">
        <v>45809</v>
      </c>
      <c r="C5042" s="4" t="s">
        <v>35</v>
      </c>
      <c r="D5042" s="4" t="s">
        <v>32</v>
      </c>
      <c r="E5042" s="4" t="s">
        <v>22</v>
      </c>
      <c r="F5042" s="4" t="s">
        <v>17</v>
      </c>
      <c r="G5042" s="6">
        <v>21</v>
      </c>
      <c r="H5042" s="7">
        <v>193.64</v>
      </c>
      <c r="I5042" s="8">
        <v>0.01</v>
      </c>
      <c r="J5042" s="7">
        <v>4486.1000000000004</v>
      </c>
      <c r="K5042" s="7">
        <v>135.55000000000001</v>
      </c>
      <c r="L5042" s="7">
        <v>2846.55</v>
      </c>
      <c r="M5042" s="7">
        <v>207.24</v>
      </c>
    </row>
    <row r="5043" spans="2:13" x14ac:dyDescent="0.3">
      <c r="B5043" s="5">
        <v>45809</v>
      </c>
      <c r="C5043" s="4" t="s">
        <v>35</v>
      </c>
      <c r="D5043" s="4" t="s">
        <v>32</v>
      </c>
      <c r="E5043" s="4" t="s">
        <v>22</v>
      </c>
      <c r="F5043" s="4" t="s">
        <v>18</v>
      </c>
      <c r="G5043" s="6">
        <v>7</v>
      </c>
      <c r="H5043" s="7">
        <v>193.64</v>
      </c>
      <c r="I5043" s="8">
        <v>0</v>
      </c>
      <c r="J5043" s="7">
        <v>1510.56</v>
      </c>
      <c r="K5043" s="7">
        <v>135.28</v>
      </c>
      <c r="L5043" s="7">
        <v>946.96</v>
      </c>
      <c r="M5043" s="7">
        <v>84.61</v>
      </c>
    </row>
    <row r="5044" spans="2:13" x14ac:dyDescent="0.3">
      <c r="B5044" s="5">
        <v>45809</v>
      </c>
      <c r="C5044" s="4" t="s">
        <v>35</v>
      </c>
      <c r="D5044" s="4" t="s">
        <v>32</v>
      </c>
      <c r="E5044" s="4" t="s">
        <v>22</v>
      </c>
      <c r="F5044" s="4" t="s">
        <v>19</v>
      </c>
      <c r="G5044" s="6">
        <v>8</v>
      </c>
      <c r="H5044" s="7">
        <v>193.64</v>
      </c>
      <c r="I5044" s="8">
        <v>0.01</v>
      </c>
      <c r="J5044" s="7">
        <v>1724.56</v>
      </c>
      <c r="K5044" s="7">
        <v>135.55000000000001</v>
      </c>
      <c r="L5044" s="7">
        <v>1084.4000000000001</v>
      </c>
      <c r="M5044" s="7">
        <v>98.53</v>
      </c>
    </row>
    <row r="5045" spans="2:13" x14ac:dyDescent="0.3">
      <c r="B5045" s="5">
        <v>45809</v>
      </c>
      <c r="C5045" s="4" t="s">
        <v>36</v>
      </c>
      <c r="D5045" s="4" t="s">
        <v>37</v>
      </c>
      <c r="E5045" s="4" t="s">
        <v>16</v>
      </c>
      <c r="F5045" s="4" t="s">
        <v>17</v>
      </c>
      <c r="G5045" s="6">
        <v>365</v>
      </c>
      <c r="H5045" s="7">
        <v>181.28</v>
      </c>
      <c r="I5045" s="8">
        <v>0.01</v>
      </c>
      <c r="J5045" s="7">
        <v>65308.480000000003</v>
      </c>
      <c r="K5045" s="7">
        <v>136.46</v>
      </c>
      <c r="L5045" s="7">
        <v>49807.9</v>
      </c>
      <c r="M5045" s="7">
        <v>601.64</v>
      </c>
    </row>
    <row r="5046" spans="2:13" x14ac:dyDescent="0.3">
      <c r="B5046" s="5">
        <v>45809</v>
      </c>
      <c r="C5046" s="4" t="s">
        <v>36</v>
      </c>
      <c r="D5046" s="4" t="s">
        <v>37</v>
      </c>
      <c r="E5046" s="4" t="s">
        <v>16</v>
      </c>
      <c r="F5046" s="4" t="s">
        <v>18</v>
      </c>
      <c r="G5046" s="6">
        <v>139</v>
      </c>
      <c r="H5046" s="7">
        <v>181.28</v>
      </c>
      <c r="I5046" s="8">
        <v>0</v>
      </c>
      <c r="J5046" s="7">
        <v>25172.57</v>
      </c>
      <c r="K5046" s="7">
        <v>136.59</v>
      </c>
      <c r="L5046" s="7">
        <v>18986.009999999998</v>
      </c>
      <c r="M5046" s="7">
        <v>485.91</v>
      </c>
    </row>
    <row r="5047" spans="2:13" x14ac:dyDescent="0.3">
      <c r="B5047" s="5">
        <v>45809</v>
      </c>
      <c r="C5047" s="4" t="s">
        <v>36</v>
      </c>
      <c r="D5047" s="4" t="s">
        <v>37</v>
      </c>
      <c r="E5047" s="4" t="s">
        <v>16</v>
      </c>
      <c r="F5047" s="4" t="s">
        <v>19</v>
      </c>
      <c r="G5047" s="6">
        <v>139</v>
      </c>
      <c r="H5047" s="7">
        <v>181.28</v>
      </c>
      <c r="I5047" s="8">
        <v>0</v>
      </c>
      <c r="J5047" s="7">
        <v>25122.38</v>
      </c>
      <c r="K5047" s="7">
        <v>136.59</v>
      </c>
      <c r="L5047" s="7">
        <v>18986.009999999998</v>
      </c>
      <c r="M5047" s="7">
        <v>555.15</v>
      </c>
    </row>
    <row r="5048" spans="2:13" x14ac:dyDescent="0.3">
      <c r="B5048" s="5">
        <v>45809</v>
      </c>
      <c r="C5048" s="4" t="s">
        <v>36</v>
      </c>
      <c r="D5048" s="4" t="s">
        <v>37</v>
      </c>
      <c r="E5048" s="4" t="s">
        <v>20</v>
      </c>
      <c r="F5048" s="4" t="s">
        <v>17</v>
      </c>
      <c r="G5048" s="6">
        <v>252</v>
      </c>
      <c r="H5048" s="7">
        <v>181.28</v>
      </c>
      <c r="I5048" s="8">
        <v>0.01</v>
      </c>
      <c r="J5048" s="7">
        <v>40119.29</v>
      </c>
      <c r="K5048" s="7">
        <v>137</v>
      </c>
      <c r="L5048" s="7">
        <v>34524</v>
      </c>
      <c r="M5048" s="7">
        <v>400.98</v>
      </c>
    </row>
    <row r="5049" spans="2:13" x14ac:dyDescent="0.3">
      <c r="B5049" s="5">
        <v>45809</v>
      </c>
      <c r="C5049" s="4" t="s">
        <v>36</v>
      </c>
      <c r="D5049" s="4" t="s">
        <v>37</v>
      </c>
      <c r="E5049" s="4" t="s">
        <v>20</v>
      </c>
      <c r="F5049" s="4" t="s">
        <v>18</v>
      </c>
      <c r="G5049" s="6">
        <v>92</v>
      </c>
      <c r="H5049" s="7">
        <v>181.28</v>
      </c>
      <c r="I5049" s="8">
        <v>0.01</v>
      </c>
      <c r="J5049" s="7">
        <v>14559.24</v>
      </c>
      <c r="K5049" s="7">
        <v>136.72999999999999</v>
      </c>
      <c r="L5049" s="7">
        <v>12579.16</v>
      </c>
      <c r="M5049" s="7">
        <v>316.82</v>
      </c>
    </row>
    <row r="5050" spans="2:13" x14ac:dyDescent="0.3">
      <c r="B5050" s="5">
        <v>45809</v>
      </c>
      <c r="C5050" s="4" t="s">
        <v>36</v>
      </c>
      <c r="D5050" s="4" t="s">
        <v>37</v>
      </c>
      <c r="E5050" s="4" t="s">
        <v>20</v>
      </c>
      <c r="F5050" s="4" t="s">
        <v>19</v>
      </c>
      <c r="G5050" s="6">
        <v>97</v>
      </c>
      <c r="H5050" s="7">
        <v>181.28</v>
      </c>
      <c r="I5050" s="8">
        <v>0.04</v>
      </c>
      <c r="J5050" s="7">
        <v>14855.1</v>
      </c>
      <c r="K5050" s="7">
        <v>136.59</v>
      </c>
      <c r="L5050" s="7">
        <v>13249.23</v>
      </c>
      <c r="M5050" s="7">
        <v>389.72</v>
      </c>
    </row>
    <row r="5051" spans="2:13" x14ac:dyDescent="0.3">
      <c r="B5051" s="5">
        <v>45809</v>
      </c>
      <c r="C5051" s="4" t="s">
        <v>36</v>
      </c>
      <c r="D5051" s="4" t="s">
        <v>37</v>
      </c>
      <c r="E5051" s="4" t="s">
        <v>21</v>
      </c>
      <c r="F5051" s="4" t="s">
        <v>17</v>
      </c>
      <c r="G5051" s="6">
        <v>162</v>
      </c>
      <c r="H5051" s="7">
        <v>181.28</v>
      </c>
      <c r="I5051" s="8">
        <v>0.01</v>
      </c>
      <c r="J5051" s="7">
        <v>27703.7</v>
      </c>
      <c r="K5051" s="7">
        <v>136.46</v>
      </c>
      <c r="L5051" s="7">
        <v>22106.52</v>
      </c>
      <c r="M5051" s="7">
        <v>272.05</v>
      </c>
    </row>
    <row r="5052" spans="2:13" x14ac:dyDescent="0.3">
      <c r="B5052" s="5">
        <v>45809</v>
      </c>
      <c r="C5052" s="4" t="s">
        <v>36</v>
      </c>
      <c r="D5052" s="4" t="s">
        <v>37</v>
      </c>
      <c r="E5052" s="4" t="s">
        <v>21</v>
      </c>
      <c r="F5052" s="4" t="s">
        <v>18</v>
      </c>
      <c r="G5052" s="6">
        <v>57</v>
      </c>
      <c r="H5052" s="7">
        <v>181.28</v>
      </c>
      <c r="I5052" s="8">
        <v>0.01</v>
      </c>
      <c r="J5052" s="7">
        <v>9708.43</v>
      </c>
      <c r="K5052" s="7">
        <v>136.72999999999999</v>
      </c>
      <c r="L5052" s="7">
        <v>7793.61</v>
      </c>
      <c r="M5052" s="7">
        <v>196.69</v>
      </c>
    </row>
    <row r="5053" spans="2:13" x14ac:dyDescent="0.3">
      <c r="B5053" s="5">
        <v>45809</v>
      </c>
      <c r="C5053" s="4" t="s">
        <v>36</v>
      </c>
      <c r="D5053" s="4" t="s">
        <v>37</v>
      </c>
      <c r="E5053" s="4" t="s">
        <v>21</v>
      </c>
      <c r="F5053" s="4" t="s">
        <v>19</v>
      </c>
      <c r="G5053" s="6">
        <v>57</v>
      </c>
      <c r="H5053" s="7">
        <v>181.28</v>
      </c>
      <c r="I5053" s="8">
        <v>0</v>
      </c>
      <c r="J5053" s="7">
        <v>9816.2999999999993</v>
      </c>
      <c r="K5053" s="7">
        <v>137.28</v>
      </c>
      <c r="L5053" s="7">
        <v>7824.96</v>
      </c>
      <c r="M5053" s="7">
        <v>227.2</v>
      </c>
    </row>
    <row r="5054" spans="2:13" x14ac:dyDescent="0.3">
      <c r="B5054" s="5">
        <v>45809</v>
      </c>
      <c r="C5054" s="4" t="s">
        <v>36</v>
      </c>
      <c r="D5054" s="4" t="s">
        <v>37</v>
      </c>
      <c r="E5054" s="4" t="s">
        <v>22</v>
      </c>
      <c r="F5054" s="4" t="s">
        <v>17</v>
      </c>
      <c r="G5054" s="6">
        <v>69</v>
      </c>
      <c r="H5054" s="7">
        <v>181.28</v>
      </c>
      <c r="I5054" s="8">
        <v>0</v>
      </c>
      <c r="J5054" s="7">
        <v>13967.29</v>
      </c>
      <c r="K5054" s="7">
        <v>136.59</v>
      </c>
      <c r="L5054" s="7">
        <v>9424.7099999999991</v>
      </c>
      <c r="M5054" s="7">
        <v>685.82</v>
      </c>
    </row>
    <row r="5055" spans="2:13" x14ac:dyDescent="0.3">
      <c r="B5055" s="5">
        <v>45809</v>
      </c>
      <c r="C5055" s="4" t="s">
        <v>36</v>
      </c>
      <c r="D5055" s="4" t="s">
        <v>37</v>
      </c>
      <c r="E5055" s="4" t="s">
        <v>22</v>
      </c>
      <c r="F5055" s="4" t="s">
        <v>18</v>
      </c>
      <c r="G5055" s="6">
        <v>26</v>
      </c>
      <c r="H5055" s="7">
        <v>181.28</v>
      </c>
      <c r="I5055" s="8">
        <v>0.01</v>
      </c>
      <c r="J5055" s="7">
        <v>5226.2</v>
      </c>
      <c r="K5055" s="7">
        <v>136.72999999999999</v>
      </c>
      <c r="L5055" s="7">
        <v>3554.98</v>
      </c>
      <c r="M5055" s="7">
        <v>319.57</v>
      </c>
    </row>
    <row r="5056" spans="2:13" x14ac:dyDescent="0.3">
      <c r="B5056" s="5">
        <v>45809</v>
      </c>
      <c r="C5056" s="4" t="s">
        <v>36</v>
      </c>
      <c r="D5056" s="4" t="s">
        <v>37</v>
      </c>
      <c r="E5056" s="4" t="s">
        <v>22</v>
      </c>
      <c r="F5056" s="4" t="s">
        <v>19</v>
      </c>
      <c r="G5056" s="6">
        <v>26</v>
      </c>
      <c r="H5056" s="7">
        <v>181.28</v>
      </c>
      <c r="I5056" s="8">
        <v>0</v>
      </c>
      <c r="J5056" s="7">
        <v>5284.09</v>
      </c>
      <c r="K5056" s="7">
        <v>137</v>
      </c>
      <c r="L5056" s="7">
        <v>3562</v>
      </c>
      <c r="M5056" s="7">
        <v>326.05</v>
      </c>
    </row>
    <row r="5057" spans="2:13" x14ac:dyDescent="0.3">
      <c r="B5057" s="5">
        <v>45809</v>
      </c>
      <c r="C5057" s="4" t="s">
        <v>38</v>
      </c>
      <c r="D5057" s="4" t="s">
        <v>37</v>
      </c>
      <c r="E5057" s="4" t="s">
        <v>16</v>
      </c>
      <c r="F5057" s="4" t="s">
        <v>17</v>
      </c>
      <c r="G5057" s="6">
        <v>161</v>
      </c>
      <c r="H5057" s="7">
        <v>220.42</v>
      </c>
      <c r="I5057" s="8">
        <v>0.01</v>
      </c>
      <c r="J5057" s="7">
        <v>35344.53</v>
      </c>
      <c r="K5057" s="7">
        <v>165.15</v>
      </c>
      <c r="L5057" s="7">
        <v>26589.15</v>
      </c>
      <c r="M5057" s="7">
        <v>267.48</v>
      </c>
    </row>
    <row r="5058" spans="2:13" x14ac:dyDescent="0.3">
      <c r="B5058" s="5">
        <v>45809</v>
      </c>
      <c r="C5058" s="4" t="s">
        <v>38</v>
      </c>
      <c r="D5058" s="4" t="s">
        <v>37</v>
      </c>
      <c r="E5058" s="4" t="s">
        <v>16</v>
      </c>
      <c r="F5058" s="4" t="s">
        <v>18</v>
      </c>
      <c r="G5058" s="6">
        <v>59</v>
      </c>
      <c r="H5058" s="7">
        <v>220.42</v>
      </c>
      <c r="I5058" s="8">
        <v>0.01</v>
      </c>
      <c r="J5058" s="7">
        <v>12888</v>
      </c>
      <c r="K5058" s="7">
        <v>165.15</v>
      </c>
      <c r="L5058" s="7">
        <v>9743.85</v>
      </c>
      <c r="M5058" s="7">
        <v>205.02</v>
      </c>
    </row>
    <row r="5059" spans="2:13" x14ac:dyDescent="0.3">
      <c r="B5059" s="5">
        <v>45809</v>
      </c>
      <c r="C5059" s="4" t="s">
        <v>38</v>
      </c>
      <c r="D5059" s="4" t="s">
        <v>37</v>
      </c>
      <c r="E5059" s="4" t="s">
        <v>16</v>
      </c>
      <c r="F5059" s="4" t="s">
        <v>19</v>
      </c>
      <c r="G5059" s="6">
        <v>62</v>
      </c>
      <c r="H5059" s="7">
        <v>220.42</v>
      </c>
      <c r="I5059" s="8">
        <v>0.01</v>
      </c>
      <c r="J5059" s="7">
        <v>13543.05</v>
      </c>
      <c r="K5059" s="7">
        <v>165.32</v>
      </c>
      <c r="L5059" s="7">
        <v>10249.84</v>
      </c>
      <c r="M5059" s="7">
        <v>249.84</v>
      </c>
    </row>
    <row r="5060" spans="2:13" x14ac:dyDescent="0.3">
      <c r="B5060" s="5">
        <v>45809</v>
      </c>
      <c r="C5060" s="4" t="s">
        <v>38</v>
      </c>
      <c r="D5060" s="4" t="s">
        <v>37</v>
      </c>
      <c r="E5060" s="4" t="s">
        <v>20</v>
      </c>
      <c r="F5060" s="4" t="s">
        <v>17</v>
      </c>
      <c r="G5060" s="6">
        <v>107</v>
      </c>
      <c r="H5060" s="7">
        <v>220.42</v>
      </c>
      <c r="I5060" s="8">
        <v>0.04</v>
      </c>
      <c r="J5060" s="7">
        <v>20047.59</v>
      </c>
      <c r="K5060" s="7">
        <v>164.98</v>
      </c>
      <c r="L5060" s="7">
        <v>17652.86</v>
      </c>
      <c r="M5060" s="7">
        <v>176.2</v>
      </c>
    </row>
    <row r="5061" spans="2:13" x14ac:dyDescent="0.3">
      <c r="B5061" s="5">
        <v>45809</v>
      </c>
      <c r="C5061" s="4" t="s">
        <v>38</v>
      </c>
      <c r="D5061" s="4" t="s">
        <v>37</v>
      </c>
      <c r="E5061" s="4" t="s">
        <v>20</v>
      </c>
      <c r="F5061" s="4" t="s">
        <v>18</v>
      </c>
      <c r="G5061" s="6">
        <v>40</v>
      </c>
      <c r="H5061" s="7">
        <v>220.42</v>
      </c>
      <c r="I5061" s="8">
        <v>0.04</v>
      </c>
      <c r="J5061" s="7">
        <v>7464.76</v>
      </c>
      <c r="K5061" s="7">
        <v>165.81</v>
      </c>
      <c r="L5061" s="7">
        <v>6632.4</v>
      </c>
      <c r="M5061" s="7">
        <v>135.53</v>
      </c>
    </row>
    <row r="5062" spans="2:13" x14ac:dyDescent="0.3">
      <c r="B5062" s="5">
        <v>45809</v>
      </c>
      <c r="C5062" s="4" t="s">
        <v>38</v>
      </c>
      <c r="D5062" s="4" t="s">
        <v>37</v>
      </c>
      <c r="E5062" s="4" t="s">
        <v>20</v>
      </c>
      <c r="F5062" s="4" t="s">
        <v>19</v>
      </c>
      <c r="G5062" s="6">
        <v>41</v>
      </c>
      <c r="H5062" s="7">
        <v>220.42</v>
      </c>
      <c r="I5062" s="8">
        <v>0.02</v>
      </c>
      <c r="J5062" s="7">
        <v>7793.7</v>
      </c>
      <c r="K5062" s="7">
        <v>165.15</v>
      </c>
      <c r="L5062" s="7">
        <v>6771.15</v>
      </c>
      <c r="M5062" s="7">
        <v>159.35</v>
      </c>
    </row>
    <row r="5063" spans="2:13" x14ac:dyDescent="0.3">
      <c r="B5063" s="5">
        <v>45809</v>
      </c>
      <c r="C5063" s="4" t="s">
        <v>38</v>
      </c>
      <c r="D5063" s="4" t="s">
        <v>37</v>
      </c>
      <c r="E5063" s="4" t="s">
        <v>21</v>
      </c>
      <c r="F5063" s="4" t="s">
        <v>17</v>
      </c>
      <c r="G5063" s="6">
        <v>66</v>
      </c>
      <c r="H5063" s="7">
        <v>220.42</v>
      </c>
      <c r="I5063" s="8">
        <v>0.01</v>
      </c>
      <c r="J5063" s="7">
        <v>13764.98</v>
      </c>
      <c r="K5063" s="7">
        <v>165.15</v>
      </c>
      <c r="L5063" s="7">
        <v>10899.9</v>
      </c>
      <c r="M5063" s="7">
        <v>108.68</v>
      </c>
    </row>
    <row r="5064" spans="2:13" x14ac:dyDescent="0.3">
      <c r="B5064" s="5">
        <v>45809</v>
      </c>
      <c r="C5064" s="4" t="s">
        <v>38</v>
      </c>
      <c r="D5064" s="4" t="s">
        <v>37</v>
      </c>
      <c r="E5064" s="4" t="s">
        <v>21</v>
      </c>
      <c r="F5064" s="4" t="s">
        <v>18</v>
      </c>
      <c r="G5064" s="6">
        <v>24</v>
      </c>
      <c r="H5064" s="7">
        <v>220.42</v>
      </c>
      <c r="I5064" s="8">
        <v>0</v>
      </c>
      <c r="J5064" s="7">
        <v>4990.46</v>
      </c>
      <c r="K5064" s="7">
        <v>165.32</v>
      </c>
      <c r="L5064" s="7">
        <v>3967.68</v>
      </c>
      <c r="M5064" s="7">
        <v>83.73</v>
      </c>
    </row>
    <row r="5065" spans="2:13" x14ac:dyDescent="0.3">
      <c r="B5065" s="5">
        <v>45809</v>
      </c>
      <c r="C5065" s="4" t="s">
        <v>38</v>
      </c>
      <c r="D5065" s="4" t="s">
        <v>37</v>
      </c>
      <c r="E5065" s="4" t="s">
        <v>21</v>
      </c>
      <c r="F5065" s="4" t="s">
        <v>19</v>
      </c>
      <c r="G5065" s="6">
        <v>24</v>
      </c>
      <c r="H5065" s="7">
        <v>220.42</v>
      </c>
      <c r="I5065" s="8">
        <v>0.01</v>
      </c>
      <c r="J5065" s="7">
        <v>4995.3900000000003</v>
      </c>
      <c r="K5065" s="7">
        <v>165.15</v>
      </c>
      <c r="L5065" s="7">
        <v>3963.6</v>
      </c>
      <c r="M5065" s="7">
        <v>95.09</v>
      </c>
    </row>
    <row r="5066" spans="2:13" x14ac:dyDescent="0.3">
      <c r="B5066" s="5">
        <v>45809</v>
      </c>
      <c r="C5066" s="4" t="s">
        <v>38</v>
      </c>
      <c r="D5066" s="4" t="s">
        <v>37</v>
      </c>
      <c r="E5066" s="4" t="s">
        <v>22</v>
      </c>
      <c r="F5066" s="4" t="s">
        <v>17</v>
      </c>
      <c r="G5066" s="6">
        <v>29</v>
      </c>
      <c r="H5066" s="7">
        <v>220.42</v>
      </c>
      <c r="I5066" s="8">
        <v>0</v>
      </c>
      <c r="J5066" s="7">
        <v>7137.76</v>
      </c>
      <c r="K5066" s="7">
        <v>165.48</v>
      </c>
      <c r="L5066" s="7">
        <v>4798.92</v>
      </c>
      <c r="M5066" s="7">
        <v>299.7</v>
      </c>
    </row>
    <row r="5067" spans="2:13" x14ac:dyDescent="0.3">
      <c r="B5067" s="5">
        <v>45809</v>
      </c>
      <c r="C5067" s="4" t="s">
        <v>38</v>
      </c>
      <c r="D5067" s="4" t="s">
        <v>37</v>
      </c>
      <c r="E5067" s="4" t="s">
        <v>22</v>
      </c>
      <c r="F5067" s="4" t="s">
        <v>18</v>
      </c>
      <c r="G5067" s="6">
        <v>11</v>
      </c>
      <c r="H5067" s="7">
        <v>220.42</v>
      </c>
      <c r="I5067" s="8">
        <v>0.01</v>
      </c>
      <c r="J5067" s="7">
        <v>2691.18</v>
      </c>
      <c r="K5067" s="7">
        <v>164.82</v>
      </c>
      <c r="L5067" s="7">
        <v>1813.02</v>
      </c>
      <c r="M5067" s="7">
        <v>130.33000000000001</v>
      </c>
    </row>
    <row r="5068" spans="2:13" x14ac:dyDescent="0.3">
      <c r="B5068" s="5">
        <v>45809</v>
      </c>
      <c r="C5068" s="4" t="s">
        <v>38</v>
      </c>
      <c r="D5068" s="4" t="s">
        <v>37</v>
      </c>
      <c r="E5068" s="4" t="s">
        <v>22</v>
      </c>
      <c r="F5068" s="4" t="s">
        <v>19</v>
      </c>
      <c r="G5068" s="6">
        <v>11</v>
      </c>
      <c r="H5068" s="7">
        <v>220.42</v>
      </c>
      <c r="I5068" s="8">
        <v>0.01</v>
      </c>
      <c r="J5068" s="7">
        <v>2685.78</v>
      </c>
      <c r="K5068" s="7">
        <v>165.15</v>
      </c>
      <c r="L5068" s="7">
        <v>1816.65</v>
      </c>
      <c r="M5068" s="7">
        <v>136.43</v>
      </c>
    </row>
    <row r="5069" spans="2:13" x14ac:dyDescent="0.3">
      <c r="B5069" s="5">
        <v>45809</v>
      </c>
      <c r="C5069" s="4" t="s">
        <v>39</v>
      </c>
      <c r="D5069" s="4" t="s">
        <v>37</v>
      </c>
      <c r="E5069" s="4" t="s">
        <v>16</v>
      </c>
      <c r="F5069" s="4" t="s">
        <v>17</v>
      </c>
      <c r="G5069" s="6">
        <v>104</v>
      </c>
      <c r="H5069" s="7">
        <v>314.14999999999998</v>
      </c>
      <c r="I5069" s="8">
        <v>0.01</v>
      </c>
      <c r="J5069" s="7">
        <v>32638.27</v>
      </c>
      <c r="K5069" s="7">
        <v>233.57</v>
      </c>
      <c r="L5069" s="7">
        <v>24291.279999999999</v>
      </c>
      <c r="M5069" s="7">
        <v>174.48</v>
      </c>
    </row>
    <row r="5070" spans="2:13" x14ac:dyDescent="0.3">
      <c r="B5070" s="5">
        <v>45809</v>
      </c>
      <c r="C5070" s="4" t="s">
        <v>39</v>
      </c>
      <c r="D5070" s="4" t="s">
        <v>37</v>
      </c>
      <c r="E5070" s="4" t="s">
        <v>16</v>
      </c>
      <c r="F5070" s="4" t="s">
        <v>18</v>
      </c>
      <c r="G5070" s="6">
        <v>38</v>
      </c>
      <c r="H5070" s="7">
        <v>314.14999999999998</v>
      </c>
      <c r="I5070" s="8">
        <v>0.01</v>
      </c>
      <c r="J5070" s="7">
        <v>11854.14</v>
      </c>
      <c r="K5070" s="7">
        <v>234.28</v>
      </c>
      <c r="L5070" s="7">
        <v>8902.64</v>
      </c>
      <c r="M5070" s="7">
        <v>135.21</v>
      </c>
    </row>
    <row r="5071" spans="2:13" x14ac:dyDescent="0.3">
      <c r="B5071" s="5">
        <v>45809</v>
      </c>
      <c r="C5071" s="4" t="s">
        <v>39</v>
      </c>
      <c r="D5071" s="4" t="s">
        <v>37</v>
      </c>
      <c r="E5071" s="4" t="s">
        <v>16</v>
      </c>
      <c r="F5071" s="4" t="s">
        <v>19</v>
      </c>
      <c r="G5071" s="6">
        <v>36</v>
      </c>
      <c r="H5071" s="7">
        <v>314.14999999999998</v>
      </c>
      <c r="I5071" s="8">
        <v>0</v>
      </c>
      <c r="J5071" s="7">
        <v>11241.63</v>
      </c>
      <c r="K5071" s="7">
        <v>233.57</v>
      </c>
      <c r="L5071" s="7">
        <v>8408.52</v>
      </c>
      <c r="M5071" s="7">
        <v>141.91999999999999</v>
      </c>
    </row>
    <row r="5072" spans="2:13" x14ac:dyDescent="0.3">
      <c r="B5072" s="5">
        <v>45809</v>
      </c>
      <c r="C5072" s="4" t="s">
        <v>39</v>
      </c>
      <c r="D5072" s="4" t="s">
        <v>37</v>
      </c>
      <c r="E5072" s="4" t="s">
        <v>20</v>
      </c>
      <c r="F5072" s="4" t="s">
        <v>17</v>
      </c>
      <c r="G5072" s="6">
        <v>67</v>
      </c>
      <c r="H5072" s="7">
        <v>314.14999999999998</v>
      </c>
      <c r="I5072" s="8">
        <v>0.03</v>
      </c>
      <c r="J5072" s="7">
        <v>18075.669999999998</v>
      </c>
      <c r="K5072" s="7">
        <v>234.51</v>
      </c>
      <c r="L5072" s="7">
        <v>15712.17</v>
      </c>
      <c r="M5072" s="7">
        <v>110.33</v>
      </c>
    </row>
    <row r="5073" spans="2:13" x14ac:dyDescent="0.3">
      <c r="B5073" s="5">
        <v>45809</v>
      </c>
      <c r="C5073" s="4" t="s">
        <v>39</v>
      </c>
      <c r="D5073" s="4" t="s">
        <v>37</v>
      </c>
      <c r="E5073" s="4" t="s">
        <v>20</v>
      </c>
      <c r="F5073" s="4" t="s">
        <v>18</v>
      </c>
      <c r="G5073" s="6">
        <v>26</v>
      </c>
      <c r="H5073" s="7">
        <v>314.14999999999998</v>
      </c>
      <c r="I5073" s="8">
        <v>0.03</v>
      </c>
      <c r="J5073" s="7">
        <v>7007.22</v>
      </c>
      <c r="K5073" s="7">
        <v>233.57</v>
      </c>
      <c r="L5073" s="7">
        <v>6072.82</v>
      </c>
      <c r="M5073" s="7">
        <v>90.44</v>
      </c>
    </row>
    <row r="5074" spans="2:13" x14ac:dyDescent="0.3">
      <c r="B5074" s="5">
        <v>45809</v>
      </c>
      <c r="C5074" s="4" t="s">
        <v>39</v>
      </c>
      <c r="D5074" s="4" t="s">
        <v>37</v>
      </c>
      <c r="E5074" s="4" t="s">
        <v>20</v>
      </c>
      <c r="F5074" s="4" t="s">
        <v>19</v>
      </c>
      <c r="G5074" s="6">
        <v>24</v>
      </c>
      <c r="H5074" s="7">
        <v>314.14999999999998</v>
      </c>
      <c r="I5074" s="8">
        <v>0.03</v>
      </c>
      <c r="J5074" s="7">
        <v>6422.93</v>
      </c>
      <c r="K5074" s="7">
        <v>234.04</v>
      </c>
      <c r="L5074" s="7">
        <v>5616.96</v>
      </c>
      <c r="M5074" s="7">
        <v>94.33</v>
      </c>
    </row>
    <row r="5075" spans="2:13" x14ac:dyDescent="0.3">
      <c r="B5075" s="5">
        <v>45809</v>
      </c>
      <c r="C5075" s="4" t="s">
        <v>39</v>
      </c>
      <c r="D5075" s="4" t="s">
        <v>37</v>
      </c>
      <c r="E5075" s="4" t="s">
        <v>21</v>
      </c>
      <c r="F5075" s="4" t="s">
        <v>17</v>
      </c>
      <c r="G5075" s="6">
        <v>41</v>
      </c>
      <c r="H5075" s="7">
        <v>314.14999999999998</v>
      </c>
      <c r="I5075" s="8">
        <v>0.01</v>
      </c>
      <c r="J5075" s="7">
        <v>12040.55</v>
      </c>
      <c r="K5075" s="7">
        <v>234.04</v>
      </c>
      <c r="L5075" s="7">
        <v>9595.64</v>
      </c>
      <c r="M5075" s="7">
        <v>66.31</v>
      </c>
    </row>
    <row r="5076" spans="2:13" x14ac:dyDescent="0.3">
      <c r="B5076" s="5">
        <v>45809</v>
      </c>
      <c r="C5076" s="4" t="s">
        <v>39</v>
      </c>
      <c r="D5076" s="4" t="s">
        <v>37</v>
      </c>
      <c r="E5076" s="4" t="s">
        <v>21</v>
      </c>
      <c r="F5076" s="4" t="s">
        <v>18</v>
      </c>
      <c r="G5076" s="6">
        <v>15</v>
      </c>
      <c r="H5076" s="7">
        <v>314.14999999999998</v>
      </c>
      <c r="I5076" s="8">
        <v>0</v>
      </c>
      <c r="J5076" s="7">
        <v>4485.58</v>
      </c>
      <c r="K5076" s="7">
        <v>233.34</v>
      </c>
      <c r="L5076" s="7">
        <v>3500.1</v>
      </c>
      <c r="M5076" s="7">
        <v>51.97</v>
      </c>
    </row>
    <row r="5077" spans="2:13" x14ac:dyDescent="0.3">
      <c r="B5077" s="5">
        <v>45809</v>
      </c>
      <c r="C5077" s="4" t="s">
        <v>39</v>
      </c>
      <c r="D5077" s="4" t="s">
        <v>37</v>
      </c>
      <c r="E5077" s="4" t="s">
        <v>21</v>
      </c>
      <c r="F5077" s="4" t="s">
        <v>19</v>
      </c>
      <c r="G5077" s="6">
        <v>14</v>
      </c>
      <c r="H5077" s="7">
        <v>314.14999999999998</v>
      </c>
      <c r="I5077" s="8">
        <v>0.01</v>
      </c>
      <c r="J5077" s="7">
        <v>4127.87</v>
      </c>
      <c r="K5077" s="7">
        <v>234.04</v>
      </c>
      <c r="L5077" s="7">
        <v>3276.56</v>
      </c>
      <c r="M5077" s="7">
        <v>54.36</v>
      </c>
    </row>
    <row r="5078" spans="2:13" x14ac:dyDescent="0.3">
      <c r="B5078" s="5">
        <v>45809</v>
      </c>
      <c r="C5078" s="4" t="s">
        <v>39</v>
      </c>
      <c r="D5078" s="4" t="s">
        <v>37</v>
      </c>
      <c r="E5078" s="4" t="s">
        <v>22</v>
      </c>
      <c r="F5078" s="4" t="s">
        <v>17</v>
      </c>
      <c r="G5078" s="6">
        <v>19</v>
      </c>
      <c r="H5078" s="7">
        <v>314.14999999999998</v>
      </c>
      <c r="I5078" s="8">
        <v>0.01</v>
      </c>
      <c r="J5078" s="7">
        <v>6565.15</v>
      </c>
      <c r="K5078" s="7">
        <v>234.74</v>
      </c>
      <c r="L5078" s="7">
        <v>4460.0600000000004</v>
      </c>
      <c r="M5078" s="7">
        <v>190.39</v>
      </c>
    </row>
    <row r="5079" spans="2:13" x14ac:dyDescent="0.3">
      <c r="B5079" s="5">
        <v>45809</v>
      </c>
      <c r="C5079" s="4" t="s">
        <v>39</v>
      </c>
      <c r="D5079" s="4" t="s">
        <v>37</v>
      </c>
      <c r="E5079" s="4" t="s">
        <v>22</v>
      </c>
      <c r="F5079" s="4" t="s">
        <v>18</v>
      </c>
      <c r="G5079" s="6">
        <v>7</v>
      </c>
      <c r="H5079" s="7">
        <v>314.14999999999998</v>
      </c>
      <c r="I5079" s="8">
        <v>0.01</v>
      </c>
      <c r="J5079" s="7">
        <v>2433.4499999999998</v>
      </c>
      <c r="K5079" s="7">
        <v>234.74</v>
      </c>
      <c r="L5079" s="7">
        <v>1643.18</v>
      </c>
      <c r="M5079" s="7">
        <v>84.78</v>
      </c>
    </row>
    <row r="5080" spans="2:13" x14ac:dyDescent="0.3">
      <c r="B5080" s="5">
        <v>45809</v>
      </c>
      <c r="C5080" s="4" t="s">
        <v>39</v>
      </c>
      <c r="D5080" s="4" t="s">
        <v>37</v>
      </c>
      <c r="E5080" s="4" t="s">
        <v>22</v>
      </c>
      <c r="F5080" s="4" t="s">
        <v>19</v>
      </c>
      <c r="G5080" s="6">
        <v>6</v>
      </c>
      <c r="H5080" s="7">
        <v>314.14999999999998</v>
      </c>
      <c r="I5080" s="8">
        <v>0.01</v>
      </c>
      <c r="J5080" s="7">
        <v>2081.5300000000002</v>
      </c>
      <c r="K5080" s="7">
        <v>234.04</v>
      </c>
      <c r="L5080" s="7">
        <v>1404.24</v>
      </c>
      <c r="M5080" s="7">
        <v>75.17</v>
      </c>
    </row>
    <row r="5081" spans="2:13" x14ac:dyDescent="0.3">
      <c r="B5081" s="5">
        <v>45809</v>
      </c>
      <c r="C5081" s="4" t="s">
        <v>40</v>
      </c>
      <c r="D5081" s="4" t="s">
        <v>37</v>
      </c>
      <c r="E5081" s="4" t="s">
        <v>16</v>
      </c>
      <c r="F5081" s="4" t="s">
        <v>17</v>
      </c>
      <c r="G5081" s="6">
        <v>191</v>
      </c>
      <c r="H5081" s="7">
        <v>142.13999999999999</v>
      </c>
      <c r="I5081" s="8">
        <v>0.01</v>
      </c>
      <c r="J5081" s="7">
        <v>27066.53</v>
      </c>
      <c r="K5081" s="7">
        <v>106.82</v>
      </c>
      <c r="L5081" s="7">
        <v>20402.62</v>
      </c>
      <c r="M5081" s="7">
        <v>307.97000000000003</v>
      </c>
    </row>
    <row r="5082" spans="2:13" x14ac:dyDescent="0.3">
      <c r="B5082" s="5">
        <v>45809</v>
      </c>
      <c r="C5082" s="4" t="s">
        <v>40</v>
      </c>
      <c r="D5082" s="4" t="s">
        <v>37</v>
      </c>
      <c r="E5082" s="4" t="s">
        <v>16</v>
      </c>
      <c r="F5082" s="4" t="s">
        <v>18</v>
      </c>
      <c r="G5082" s="6">
        <v>70</v>
      </c>
      <c r="H5082" s="7">
        <v>142.13999999999999</v>
      </c>
      <c r="I5082" s="8">
        <v>0.01</v>
      </c>
      <c r="J5082" s="7">
        <v>9889.83</v>
      </c>
      <c r="K5082" s="7">
        <v>106.39</v>
      </c>
      <c r="L5082" s="7">
        <v>7447.3</v>
      </c>
      <c r="M5082" s="7">
        <v>238.39</v>
      </c>
    </row>
    <row r="5083" spans="2:13" x14ac:dyDescent="0.3">
      <c r="B5083" s="5">
        <v>45809</v>
      </c>
      <c r="C5083" s="4" t="s">
        <v>40</v>
      </c>
      <c r="D5083" s="4" t="s">
        <v>37</v>
      </c>
      <c r="E5083" s="4" t="s">
        <v>16</v>
      </c>
      <c r="F5083" s="4" t="s">
        <v>19</v>
      </c>
      <c r="G5083" s="6">
        <v>72</v>
      </c>
      <c r="H5083" s="7">
        <v>142.13999999999999</v>
      </c>
      <c r="I5083" s="8">
        <v>0.01</v>
      </c>
      <c r="J5083" s="7">
        <v>10152.36</v>
      </c>
      <c r="K5083" s="7">
        <v>106.39</v>
      </c>
      <c r="L5083" s="7">
        <v>7660.08</v>
      </c>
      <c r="M5083" s="7">
        <v>280.11</v>
      </c>
    </row>
    <row r="5084" spans="2:13" x14ac:dyDescent="0.3">
      <c r="B5084" s="5">
        <v>45809</v>
      </c>
      <c r="C5084" s="4" t="s">
        <v>40</v>
      </c>
      <c r="D5084" s="4" t="s">
        <v>37</v>
      </c>
      <c r="E5084" s="4" t="s">
        <v>20</v>
      </c>
      <c r="F5084" s="4" t="s">
        <v>17</v>
      </c>
      <c r="G5084" s="6">
        <v>129</v>
      </c>
      <c r="H5084" s="7">
        <v>142.13999999999999</v>
      </c>
      <c r="I5084" s="8">
        <v>0.01</v>
      </c>
      <c r="J5084" s="7">
        <v>15958.63</v>
      </c>
      <c r="K5084" s="7">
        <v>106.5</v>
      </c>
      <c r="L5084" s="7">
        <v>13738.5</v>
      </c>
      <c r="M5084" s="7">
        <v>209.9</v>
      </c>
    </row>
    <row r="5085" spans="2:13" x14ac:dyDescent="0.3">
      <c r="B5085" s="5">
        <v>45809</v>
      </c>
      <c r="C5085" s="4" t="s">
        <v>40</v>
      </c>
      <c r="D5085" s="4" t="s">
        <v>37</v>
      </c>
      <c r="E5085" s="4" t="s">
        <v>20</v>
      </c>
      <c r="F5085" s="4" t="s">
        <v>18</v>
      </c>
      <c r="G5085" s="6">
        <v>48</v>
      </c>
      <c r="H5085" s="7">
        <v>142.13999999999999</v>
      </c>
      <c r="I5085" s="8">
        <v>0.01</v>
      </c>
      <c r="J5085" s="7">
        <v>5926.07</v>
      </c>
      <c r="K5085" s="7">
        <v>106.5</v>
      </c>
      <c r="L5085" s="7">
        <v>5112</v>
      </c>
      <c r="M5085" s="7">
        <v>161.80000000000001</v>
      </c>
    </row>
    <row r="5086" spans="2:13" x14ac:dyDescent="0.3">
      <c r="B5086" s="5">
        <v>45809</v>
      </c>
      <c r="C5086" s="4" t="s">
        <v>40</v>
      </c>
      <c r="D5086" s="4" t="s">
        <v>37</v>
      </c>
      <c r="E5086" s="4" t="s">
        <v>20</v>
      </c>
      <c r="F5086" s="4" t="s">
        <v>19</v>
      </c>
      <c r="G5086" s="6">
        <v>45</v>
      </c>
      <c r="H5086" s="7">
        <v>142.13999999999999</v>
      </c>
      <c r="I5086" s="8">
        <v>0</v>
      </c>
      <c r="J5086" s="7">
        <v>5645.61</v>
      </c>
      <c r="K5086" s="7">
        <v>106.92</v>
      </c>
      <c r="L5086" s="7">
        <v>4811.3999999999996</v>
      </c>
      <c r="M5086" s="7">
        <v>177.22</v>
      </c>
    </row>
    <row r="5087" spans="2:13" x14ac:dyDescent="0.3">
      <c r="B5087" s="5">
        <v>45809</v>
      </c>
      <c r="C5087" s="4" t="s">
        <v>40</v>
      </c>
      <c r="D5087" s="4" t="s">
        <v>37</v>
      </c>
      <c r="E5087" s="4" t="s">
        <v>21</v>
      </c>
      <c r="F5087" s="4" t="s">
        <v>17</v>
      </c>
      <c r="G5087" s="6">
        <v>77</v>
      </c>
      <c r="H5087" s="7">
        <v>142.13999999999999</v>
      </c>
      <c r="I5087" s="8">
        <v>0</v>
      </c>
      <c r="J5087" s="7">
        <v>10376.75</v>
      </c>
      <c r="K5087" s="7">
        <v>106.82</v>
      </c>
      <c r="L5087" s="7">
        <v>8225.14</v>
      </c>
      <c r="M5087" s="7">
        <v>128.30000000000001</v>
      </c>
    </row>
    <row r="5088" spans="2:13" x14ac:dyDescent="0.3">
      <c r="B5088" s="5">
        <v>45809</v>
      </c>
      <c r="C5088" s="4" t="s">
        <v>40</v>
      </c>
      <c r="D5088" s="4" t="s">
        <v>37</v>
      </c>
      <c r="E5088" s="4" t="s">
        <v>21</v>
      </c>
      <c r="F5088" s="4" t="s">
        <v>18</v>
      </c>
      <c r="G5088" s="6">
        <v>27</v>
      </c>
      <c r="H5088" s="7">
        <v>142.13999999999999</v>
      </c>
      <c r="I5088" s="8">
        <v>0</v>
      </c>
      <c r="J5088" s="7">
        <v>3624.04</v>
      </c>
      <c r="K5088" s="7">
        <v>106.92</v>
      </c>
      <c r="L5088" s="7">
        <v>2886.84</v>
      </c>
      <c r="M5088" s="7">
        <v>91.76</v>
      </c>
    </row>
    <row r="5089" spans="2:13" x14ac:dyDescent="0.3">
      <c r="B5089" s="5">
        <v>45809</v>
      </c>
      <c r="C5089" s="4" t="s">
        <v>40</v>
      </c>
      <c r="D5089" s="4" t="s">
        <v>37</v>
      </c>
      <c r="E5089" s="4" t="s">
        <v>21</v>
      </c>
      <c r="F5089" s="4" t="s">
        <v>19</v>
      </c>
      <c r="G5089" s="6">
        <v>29</v>
      </c>
      <c r="H5089" s="7">
        <v>142.13999999999999</v>
      </c>
      <c r="I5089" s="8">
        <v>0.01</v>
      </c>
      <c r="J5089" s="7">
        <v>3900.21</v>
      </c>
      <c r="K5089" s="7">
        <v>106.92</v>
      </c>
      <c r="L5089" s="7">
        <v>3100.68</v>
      </c>
      <c r="M5089" s="7">
        <v>113.75</v>
      </c>
    </row>
    <row r="5090" spans="2:13" x14ac:dyDescent="0.3">
      <c r="B5090" s="5">
        <v>45809</v>
      </c>
      <c r="C5090" s="4" t="s">
        <v>40</v>
      </c>
      <c r="D5090" s="4" t="s">
        <v>37</v>
      </c>
      <c r="E5090" s="4" t="s">
        <v>22</v>
      </c>
      <c r="F5090" s="4" t="s">
        <v>17</v>
      </c>
      <c r="G5090" s="6">
        <v>34</v>
      </c>
      <c r="H5090" s="7">
        <v>142.13999999999999</v>
      </c>
      <c r="I5090" s="8">
        <v>0.01</v>
      </c>
      <c r="J5090" s="7">
        <v>5347.67</v>
      </c>
      <c r="K5090" s="7">
        <v>106.5</v>
      </c>
      <c r="L5090" s="7">
        <v>3621</v>
      </c>
      <c r="M5090" s="7">
        <v>347.93</v>
      </c>
    </row>
    <row r="5091" spans="2:13" x14ac:dyDescent="0.3">
      <c r="B5091" s="5">
        <v>45809</v>
      </c>
      <c r="C5091" s="4" t="s">
        <v>40</v>
      </c>
      <c r="D5091" s="4" t="s">
        <v>37</v>
      </c>
      <c r="E5091" s="4" t="s">
        <v>22</v>
      </c>
      <c r="F5091" s="4" t="s">
        <v>18</v>
      </c>
      <c r="G5091" s="6">
        <v>12</v>
      </c>
      <c r="H5091" s="7">
        <v>142.13999999999999</v>
      </c>
      <c r="I5091" s="8">
        <v>0</v>
      </c>
      <c r="J5091" s="7">
        <v>1908.45</v>
      </c>
      <c r="K5091" s="7">
        <v>106.71</v>
      </c>
      <c r="L5091" s="7">
        <v>1280.52</v>
      </c>
      <c r="M5091" s="7">
        <v>143.04</v>
      </c>
    </row>
    <row r="5092" spans="2:13" x14ac:dyDescent="0.3">
      <c r="B5092" s="5">
        <v>45809</v>
      </c>
      <c r="C5092" s="4" t="s">
        <v>40</v>
      </c>
      <c r="D5092" s="4" t="s">
        <v>37</v>
      </c>
      <c r="E5092" s="4" t="s">
        <v>22</v>
      </c>
      <c r="F5092" s="4" t="s">
        <v>19</v>
      </c>
      <c r="G5092" s="6">
        <v>12</v>
      </c>
      <c r="H5092" s="7">
        <v>142.13999999999999</v>
      </c>
      <c r="I5092" s="8">
        <v>0</v>
      </c>
      <c r="J5092" s="7">
        <v>1898.91</v>
      </c>
      <c r="K5092" s="7">
        <v>106.71</v>
      </c>
      <c r="L5092" s="7">
        <v>1280.52</v>
      </c>
      <c r="M5092" s="7">
        <v>146.13999999999999</v>
      </c>
    </row>
    <row r="5093" spans="2:13" x14ac:dyDescent="0.3">
      <c r="B5093" s="5">
        <v>45809</v>
      </c>
      <c r="C5093" s="4" t="s">
        <v>41</v>
      </c>
      <c r="D5093" s="4" t="s">
        <v>42</v>
      </c>
      <c r="E5093" s="4" t="s">
        <v>16</v>
      </c>
      <c r="F5093" s="4" t="s">
        <v>17</v>
      </c>
      <c r="G5093" s="6">
        <v>166</v>
      </c>
      <c r="H5093" s="7">
        <v>193.64</v>
      </c>
      <c r="I5093" s="8">
        <v>0</v>
      </c>
      <c r="J5093" s="7">
        <v>32111.9</v>
      </c>
      <c r="K5093" s="7">
        <v>112.54</v>
      </c>
      <c r="L5093" s="7">
        <v>18681.64</v>
      </c>
      <c r="M5093" s="7">
        <v>276.06</v>
      </c>
    </row>
    <row r="5094" spans="2:13" x14ac:dyDescent="0.3">
      <c r="B5094" s="5">
        <v>45809</v>
      </c>
      <c r="C5094" s="4" t="s">
        <v>41</v>
      </c>
      <c r="D5094" s="4" t="s">
        <v>42</v>
      </c>
      <c r="E5094" s="4" t="s">
        <v>16</v>
      </c>
      <c r="F5094" s="4" t="s">
        <v>18</v>
      </c>
      <c r="G5094" s="6">
        <v>60</v>
      </c>
      <c r="H5094" s="7">
        <v>193.64</v>
      </c>
      <c r="I5094" s="8">
        <v>0.01</v>
      </c>
      <c r="J5094" s="7">
        <v>11514</v>
      </c>
      <c r="K5094" s="7">
        <v>111.97</v>
      </c>
      <c r="L5094" s="7">
        <v>6718.2</v>
      </c>
      <c r="M5094" s="7">
        <v>205.17</v>
      </c>
    </row>
    <row r="5095" spans="2:13" x14ac:dyDescent="0.3">
      <c r="B5095" s="5">
        <v>45809</v>
      </c>
      <c r="C5095" s="4" t="s">
        <v>41</v>
      </c>
      <c r="D5095" s="4" t="s">
        <v>42</v>
      </c>
      <c r="E5095" s="4" t="s">
        <v>16</v>
      </c>
      <c r="F5095" s="4" t="s">
        <v>19</v>
      </c>
      <c r="G5095" s="6">
        <v>57</v>
      </c>
      <c r="H5095" s="7">
        <v>193.64</v>
      </c>
      <c r="I5095" s="8">
        <v>0.01</v>
      </c>
      <c r="J5095" s="7">
        <v>10883.22</v>
      </c>
      <c r="K5095" s="7">
        <v>112.31</v>
      </c>
      <c r="L5095" s="7">
        <v>6401.67</v>
      </c>
      <c r="M5095" s="7">
        <v>228.79</v>
      </c>
    </row>
    <row r="5096" spans="2:13" x14ac:dyDescent="0.3">
      <c r="B5096" s="5">
        <v>45809</v>
      </c>
      <c r="C5096" s="4" t="s">
        <v>41</v>
      </c>
      <c r="D5096" s="4" t="s">
        <v>42</v>
      </c>
      <c r="E5096" s="4" t="s">
        <v>20</v>
      </c>
      <c r="F5096" s="4" t="s">
        <v>17</v>
      </c>
      <c r="G5096" s="6">
        <v>107</v>
      </c>
      <c r="H5096" s="7">
        <v>193.64</v>
      </c>
      <c r="I5096" s="8">
        <v>0.04</v>
      </c>
      <c r="J5096" s="7">
        <v>17469.48</v>
      </c>
      <c r="K5096" s="7">
        <v>112.2</v>
      </c>
      <c r="L5096" s="7">
        <v>12005.4</v>
      </c>
      <c r="M5096" s="7">
        <v>177.42</v>
      </c>
    </row>
    <row r="5097" spans="2:13" x14ac:dyDescent="0.3">
      <c r="B5097" s="5">
        <v>45809</v>
      </c>
      <c r="C5097" s="4" t="s">
        <v>41</v>
      </c>
      <c r="D5097" s="4" t="s">
        <v>42</v>
      </c>
      <c r="E5097" s="4" t="s">
        <v>20</v>
      </c>
      <c r="F5097" s="4" t="s">
        <v>18</v>
      </c>
      <c r="G5097" s="6">
        <v>39</v>
      </c>
      <c r="H5097" s="7">
        <v>193.64</v>
      </c>
      <c r="I5097" s="8">
        <v>0.03</v>
      </c>
      <c r="J5097" s="7">
        <v>6472.94</v>
      </c>
      <c r="K5097" s="7">
        <v>112.09</v>
      </c>
      <c r="L5097" s="7">
        <v>4371.51</v>
      </c>
      <c r="M5097" s="7">
        <v>136.6</v>
      </c>
    </row>
    <row r="5098" spans="2:13" x14ac:dyDescent="0.3">
      <c r="B5098" s="5">
        <v>45809</v>
      </c>
      <c r="C5098" s="4" t="s">
        <v>41</v>
      </c>
      <c r="D5098" s="4" t="s">
        <v>42</v>
      </c>
      <c r="E5098" s="4" t="s">
        <v>20</v>
      </c>
      <c r="F5098" s="4" t="s">
        <v>19</v>
      </c>
      <c r="G5098" s="6">
        <v>41</v>
      </c>
      <c r="H5098" s="7">
        <v>193.64</v>
      </c>
      <c r="I5098" s="8">
        <v>0.03</v>
      </c>
      <c r="J5098" s="7">
        <v>6742.67</v>
      </c>
      <c r="K5098" s="7">
        <v>112.42</v>
      </c>
      <c r="L5098" s="7">
        <v>4609.22</v>
      </c>
      <c r="M5098" s="7">
        <v>165.87</v>
      </c>
    </row>
    <row r="5099" spans="2:13" x14ac:dyDescent="0.3">
      <c r="B5099" s="5">
        <v>45809</v>
      </c>
      <c r="C5099" s="4" t="s">
        <v>41</v>
      </c>
      <c r="D5099" s="4" t="s">
        <v>42</v>
      </c>
      <c r="E5099" s="4" t="s">
        <v>21</v>
      </c>
      <c r="F5099" s="4" t="s">
        <v>17</v>
      </c>
      <c r="G5099" s="6">
        <v>68</v>
      </c>
      <c r="H5099" s="7">
        <v>193.64</v>
      </c>
      <c r="I5099" s="8">
        <v>0.01</v>
      </c>
      <c r="J5099" s="7">
        <v>12334.43</v>
      </c>
      <c r="K5099" s="7">
        <v>112.42</v>
      </c>
      <c r="L5099" s="7">
        <v>7644.56</v>
      </c>
      <c r="M5099" s="7">
        <v>110.42</v>
      </c>
    </row>
    <row r="5100" spans="2:13" x14ac:dyDescent="0.3">
      <c r="B5100" s="5">
        <v>45809</v>
      </c>
      <c r="C5100" s="4" t="s">
        <v>41</v>
      </c>
      <c r="D5100" s="4" t="s">
        <v>42</v>
      </c>
      <c r="E5100" s="4" t="s">
        <v>21</v>
      </c>
      <c r="F5100" s="4" t="s">
        <v>18</v>
      </c>
      <c r="G5100" s="6">
        <v>23</v>
      </c>
      <c r="H5100" s="7">
        <v>193.64</v>
      </c>
      <c r="I5100" s="8">
        <v>0.01</v>
      </c>
      <c r="J5100" s="7">
        <v>4201.34</v>
      </c>
      <c r="K5100" s="7">
        <v>112.2</v>
      </c>
      <c r="L5100" s="7">
        <v>2580.6</v>
      </c>
      <c r="M5100" s="7">
        <v>78.09</v>
      </c>
    </row>
    <row r="5101" spans="2:13" x14ac:dyDescent="0.3">
      <c r="B5101" s="5">
        <v>45809</v>
      </c>
      <c r="C5101" s="4" t="s">
        <v>41</v>
      </c>
      <c r="D5101" s="4" t="s">
        <v>42</v>
      </c>
      <c r="E5101" s="4" t="s">
        <v>21</v>
      </c>
      <c r="F5101" s="4" t="s">
        <v>19</v>
      </c>
      <c r="G5101" s="6">
        <v>25</v>
      </c>
      <c r="H5101" s="7">
        <v>193.64</v>
      </c>
      <c r="I5101" s="8">
        <v>0.01</v>
      </c>
      <c r="J5101" s="7">
        <v>4521.01</v>
      </c>
      <c r="K5101" s="7">
        <v>112.2</v>
      </c>
      <c r="L5101" s="7">
        <v>2805</v>
      </c>
      <c r="M5101" s="7">
        <v>100.54</v>
      </c>
    </row>
    <row r="5102" spans="2:13" x14ac:dyDescent="0.3">
      <c r="B5102" s="5">
        <v>45809</v>
      </c>
      <c r="C5102" s="4" t="s">
        <v>41</v>
      </c>
      <c r="D5102" s="4" t="s">
        <v>42</v>
      </c>
      <c r="E5102" s="4" t="s">
        <v>22</v>
      </c>
      <c r="F5102" s="4" t="s">
        <v>17</v>
      </c>
      <c r="G5102" s="6">
        <v>29</v>
      </c>
      <c r="H5102" s="7">
        <v>193.64</v>
      </c>
      <c r="I5102" s="8">
        <v>0</v>
      </c>
      <c r="J5102" s="7">
        <v>6295.68</v>
      </c>
      <c r="K5102" s="7">
        <v>112.31</v>
      </c>
      <c r="L5102" s="7">
        <v>3256.99</v>
      </c>
      <c r="M5102" s="7">
        <v>294.12</v>
      </c>
    </row>
    <row r="5103" spans="2:13" x14ac:dyDescent="0.3">
      <c r="B5103" s="5">
        <v>45809</v>
      </c>
      <c r="C5103" s="4" t="s">
        <v>41</v>
      </c>
      <c r="D5103" s="4" t="s">
        <v>42</v>
      </c>
      <c r="E5103" s="4" t="s">
        <v>22</v>
      </c>
      <c r="F5103" s="4" t="s">
        <v>18</v>
      </c>
      <c r="G5103" s="6">
        <v>10</v>
      </c>
      <c r="H5103" s="7">
        <v>193.64</v>
      </c>
      <c r="I5103" s="8">
        <v>0</v>
      </c>
      <c r="J5103" s="7">
        <v>2155.77</v>
      </c>
      <c r="K5103" s="7">
        <v>112.54</v>
      </c>
      <c r="L5103" s="7">
        <v>1125.4000000000001</v>
      </c>
      <c r="M5103" s="7">
        <v>118</v>
      </c>
    </row>
    <row r="5104" spans="2:13" x14ac:dyDescent="0.3">
      <c r="B5104" s="5">
        <v>45809</v>
      </c>
      <c r="C5104" s="4" t="s">
        <v>41</v>
      </c>
      <c r="D5104" s="4" t="s">
        <v>42</v>
      </c>
      <c r="E5104" s="4" t="s">
        <v>22</v>
      </c>
      <c r="F5104" s="4" t="s">
        <v>19</v>
      </c>
      <c r="G5104" s="6">
        <v>11</v>
      </c>
      <c r="H5104" s="7">
        <v>193.64</v>
      </c>
      <c r="I5104" s="8">
        <v>0.01</v>
      </c>
      <c r="J5104" s="7">
        <v>2345.21</v>
      </c>
      <c r="K5104" s="7">
        <v>112.65</v>
      </c>
      <c r="L5104" s="7">
        <v>1239.1500000000001</v>
      </c>
      <c r="M5104" s="7">
        <v>138.22</v>
      </c>
    </row>
    <row r="5105" spans="2:13" x14ac:dyDescent="0.3">
      <c r="B5105" s="5">
        <v>45809</v>
      </c>
      <c r="C5105" s="4" t="s">
        <v>43</v>
      </c>
      <c r="D5105" s="4" t="s">
        <v>42</v>
      </c>
      <c r="E5105" s="4" t="s">
        <v>16</v>
      </c>
      <c r="F5105" s="4" t="s">
        <v>17</v>
      </c>
      <c r="G5105" s="6">
        <v>141</v>
      </c>
      <c r="H5105" s="7">
        <v>160.68</v>
      </c>
      <c r="I5105" s="8">
        <v>0.01</v>
      </c>
      <c r="J5105" s="7">
        <v>22587.5</v>
      </c>
      <c r="K5105" s="7">
        <v>92.48</v>
      </c>
      <c r="L5105" s="7">
        <v>13039.68</v>
      </c>
      <c r="M5105" s="7">
        <v>230.34</v>
      </c>
    </row>
    <row r="5106" spans="2:13" x14ac:dyDescent="0.3">
      <c r="B5106" s="5">
        <v>45809</v>
      </c>
      <c r="C5106" s="4" t="s">
        <v>43</v>
      </c>
      <c r="D5106" s="4" t="s">
        <v>42</v>
      </c>
      <c r="E5106" s="4" t="s">
        <v>16</v>
      </c>
      <c r="F5106" s="4" t="s">
        <v>18</v>
      </c>
      <c r="G5106" s="6">
        <v>50</v>
      </c>
      <c r="H5106" s="7">
        <v>160.68</v>
      </c>
      <c r="I5106" s="8">
        <v>0.01</v>
      </c>
      <c r="J5106" s="7">
        <v>7929.8</v>
      </c>
      <c r="K5106" s="7">
        <v>92.67</v>
      </c>
      <c r="L5106" s="7">
        <v>4633.5</v>
      </c>
      <c r="M5106" s="7">
        <v>170.97</v>
      </c>
    </row>
    <row r="5107" spans="2:13" x14ac:dyDescent="0.3">
      <c r="B5107" s="5">
        <v>45809</v>
      </c>
      <c r="C5107" s="4" t="s">
        <v>43</v>
      </c>
      <c r="D5107" s="4" t="s">
        <v>42</v>
      </c>
      <c r="E5107" s="4" t="s">
        <v>16</v>
      </c>
      <c r="F5107" s="4" t="s">
        <v>19</v>
      </c>
      <c r="G5107" s="6">
        <v>51</v>
      </c>
      <c r="H5107" s="7">
        <v>160.68</v>
      </c>
      <c r="I5107" s="8">
        <v>0.01</v>
      </c>
      <c r="J5107" s="7">
        <v>8120.63</v>
      </c>
      <c r="K5107" s="7">
        <v>92.21</v>
      </c>
      <c r="L5107" s="7">
        <v>4702.71</v>
      </c>
      <c r="M5107" s="7">
        <v>197.81</v>
      </c>
    </row>
    <row r="5108" spans="2:13" x14ac:dyDescent="0.3">
      <c r="B5108" s="5">
        <v>45809</v>
      </c>
      <c r="C5108" s="4" t="s">
        <v>43</v>
      </c>
      <c r="D5108" s="4" t="s">
        <v>42</v>
      </c>
      <c r="E5108" s="4" t="s">
        <v>20</v>
      </c>
      <c r="F5108" s="4" t="s">
        <v>17</v>
      </c>
      <c r="G5108" s="6">
        <v>99</v>
      </c>
      <c r="H5108" s="7">
        <v>160.68</v>
      </c>
      <c r="I5108" s="8">
        <v>0.01</v>
      </c>
      <c r="J5108" s="7">
        <v>13844.29</v>
      </c>
      <c r="K5108" s="7">
        <v>92.11</v>
      </c>
      <c r="L5108" s="7">
        <v>9118.89</v>
      </c>
      <c r="M5108" s="7">
        <v>161.41</v>
      </c>
    </row>
    <row r="5109" spans="2:13" x14ac:dyDescent="0.3">
      <c r="B5109" s="5">
        <v>45809</v>
      </c>
      <c r="C5109" s="4" t="s">
        <v>43</v>
      </c>
      <c r="D5109" s="4" t="s">
        <v>42</v>
      </c>
      <c r="E5109" s="4" t="s">
        <v>20</v>
      </c>
      <c r="F5109" s="4" t="s">
        <v>18</v>
      </c>
      <c r="G5109" s="6">
        <v>36</v>
      </c>
      <c r="H5109" s="7">
        <v>160.68</v>
      </c>
      <c r="I5109" s="8">
        <v>0.01</v>
      </c>
      <c r="J5109" s="7">
        <v>5064.7700000000004</v>
      </c>
      <c r="K5109" s="7">
        <v>92.39</v>
      </c>
      <c r="L5109" s="7">
        <v>3326.04</v>
      </c>
      <c r="M5109" s="7">
        <v>125.22</v>
      </c>
    </row>
    <row r="5110" spans="2:13" x14ac:dyDescent="0.3">
      <c r="B5110" s="5">
        <v>45809</v>
      </c>
      <c r="C5110" s="4" t="s">
        <v>43</v>
      </c>
      <c r="D5110" s="4" t="s">
        <v>42</v>
      </c>
      <c r="E5110" s="4" t="s">
        <v>20</v>
      </c>
      <c r="F5110" s="4" t="s">
        <v>19</v>
      </c>
      <c r="G5110" s="6">
        <v>36</v>
      </c>
      <c r="H5110" s="7">
        <v>160.68</v>
      </c>
      <c r="I5110" s="8">
        <v>0.02</v>
      </c>
      <c r="J5110" s="7">
        <v>5028.93</v>
      </c>
      <c r="K5110" s="7">
        <v>92.67</v>
      </c>
      <c r="L5110" s="7">
        <v>3336.12</v>
      </c>
      <c r="M5110" s="7">
        <v>143.91999999999999</v>
      </c>
    </row>
    <row r="5111" spans="2:13" x14ac:dyDescent="0.3">
      <c r="B5111" s="5">
        <v>45809</v>
      </c>
      <c r="C5111" s="4" t="s">
        <v>43</v>
      </c>
      <c r="D5111" s="4" t="s">
        <v>42</v>
      </c>
      <c r="E5111" s="4" t="s">
        <v>21</v>
      </c>
      <c r="F5111" s="4" t="s">
        <v>17</v>
      </c>
      <c r="G5111" s="6">
        <v>59</v>
      </c>
      <c r="H5111" s="7">
        <v>160.68</v>
      </c>
      <c r="I5111" s="8">
        <v>0</v>
      </c>
      <c r="J5111" s="7">
        <v>9033.1</v>
      </c>
      <c r="K5111" s="7">
        <v>92.67</v>
      </c>
      <c r="L5111" s="7">
        <v>5467.53</v>
      </c>
      <c r="M5111" s="7">
        <v>93.59</v>
      </c>
    </row>
    <row r="5112" spans="2:13" x14ac:dyDescent="0.3">
      <c r="B5112" s="5">
        <v>45809</v>
      </c>
      <c r="C5112" s="4" t="s">
        <v>43</v>
      </c>
      <c r="D5112" s="4" t="s">
        <v>42</v>
      </c>
      <c r="E5112" s="4" t="s">
        <v>21</v>
      </c>
      <c r="F5112" s="4" t="s">
        <v>18</v>
      </c>
      <c r="G5112" s="6">
        <v>21</v>
      </c>
      <c r="H5112" s="7">
        <v>160.68</v>
      </c>
      <c r="I5112" s="8">
        <v>0.01</v>
      </c>
      <c r="J5112" s="7">
        <v>3192.73</v>
      </c>
      <c r="K5112" s="7">
        <v>92.3</v>
      </c>
      <c r="L5112" s="7">
        <v>1938.3</v>
      </c>
      <c r="M5112" s="7">
        <v>72.61</v>
      </c>
    </row>
    <row r="5113" spans="2:13" x14ac:dyDescent="0.3">
      <c r="B5113" s="5">
        <v>45809</v>
      </c>
      <c r="C5113" s="4" t="s">
        <v>43</v>
      </c>
      <c r="D5113" s="4" t="s">
        <v>42</v>
      </c>
      <c r="E5113" s="4" t="s">
        <v>21</v>
      </c>
      <c r="F5113" s="4" t="s">
        <v>19</v>
      </c>
      <c r="G5113" s="6">
        <v>21</v>
      </c>
      <c r="H5113" s="7">
        <v>160.68</v>
      </c>
      <c r="I5113" s="8">
        <v>0</v>
      </c>
      <c r="J5113" s="7">
        <v>3189.55</v>
      </c>
      <c r="K5113" s="7">
        <v>92.48</v>
      </c>
      <c r="L5113" s="7">
        <v>1942.08</v>
      </c>
      <c r="M5113" s="7">
        <v>82.45</v>
      </c>
    </row>
    <row r="5114" spans="2:13" x14ac:dyDescent="0.3">
      <c r="B5114" s="5">
        <v>45809</v>
      </c>
      <c r="C5114" s="4" t="s">
        <v>43</v>
      </c>
      <c r="D5114" s="4" t="s">
        <v>42</v>
      </c>
      <c r="E5114" s="4" t="s">
        <v>22</v>
      </c>
      <c r="F5114" s="4" t="s">
        <v>17</v>
      </c>
      <c r="G5114" s="6">
        <v>27</v>
      </c>
      <c r="H5114" s="7">
        <v>160.68</v>
      </c>
      <c r="I5114" s="8">
        <v>0.01</v>
      </c>
      <c r="J5114" s="7">
        <v>4805.6000000000004</v>
      </c>
      <c r="K5114" s="7">
        <v>92.3</v>
      </c>
      <c r="L5114" s="7">
        <v>2492.1</v>
      </c>
      <c r="M5114" s="7">
        <v>268.64</v>
      </c>
    </row>
    <row r="5115" spans="2:13" x14ac:dyDescent="0.3">
      <c r="B5115" s="5">
        <v>45809</v>
      </c>
      <c r="C5115" s="4" t="s">
        <v>43</v>
      </c>
      <c r="D5115" s="4" t="s">
        <v>42</v>
      </c>
      <c r="E5115" s="4" t="s">
        <v>22</v>
      </c>
      <c r="F5115" s="4" t="s">
        <v>18</v>
      </c>
      <c r="G5115" s="6">
        <v>9</v>
      </c>
      <c r="H5115" s="7">
        <v>160.68</v>
      </c>
      <c r="I5115" s="8">
        <v>0.01</v>
      </c>
      <c r="J5115" s="7">
        <v>1608.27</v>
      </c>
      <c r="K5115" s="7">
        <v>92.67</v>
      </c>
      <c r="L5115" s="7">
        <v>834.03</v>
      </c>
      <c r="M5115" s="7">
        <v>108.57</v>
      </c>
    </row>
    <row r="5116" spans="2:13" x14ac:dyDescent="0.3">
      <c r="B5116" s="5">
        <v>45809</v>
      </c>
      <c r="C5116" s="4" t="s">
        <v>43</v>
      </c>
      <c r="D5116" s="4" t="s">
        <v>42</v>
      </c>
      <c r="E5116" s="4" t="s">
        <v>22</v>
      </c>
      <c r="F5116" s="4" t="s">
        <v>19</v>
      </c>
      <c r="G5116" s="6">
        <v>10</v>
      </c>
      <c r="H5116" s="7">
        <v>160.68</v>
      </c>
      <c r="I5116" s="8">
        <v>0.01</v>
      </c>
      <c r="J5116" s="7">
        <v>1778.06</v>
      </c>
      <c r="K5116" s="7">
        <v>92.48</v>
      </c>
      <c r="L5116" s="7">
        <v>924.8</v>
      </c>
      <c r="M5116" s="7">
        <v>122.78</v>
      </c>
    </row>
    <row r="5117" spans="2:13" x14ac:dyDescent="0.3">
      <c r="B5117" s="5">
        <v>45809</v>
      </c>
      <c r="C5117" s="4" t="s">
        <v>44</v>
      </c>
      <c r="D5117" s="4" t="s">
        <v>42</v>
      </c>
      <c r="E5117" s="4" t="s">
        <v>16</v>
      </c>
      <c r="F5117" s="4" t="s">
        <v>17</v>
      </c>
      <c r="G5117" s="6">
        <v>72</v>
      </c>
      <c r="H5117" s="7">
        <v>210.12</v>
      </c>
      <c r="I5117" s="8">
        <v>0.01</v>
      </c>
      <c r="J5117" s="7">
        <v>14992.48</v>
      </c>
      <c r="K5117" s="7">
        <v>124.09</v>
      </c>
      <c r="L5117" s="7">
        <v>8934.48</v>
      </c>
      <c r="M5117" s="7">
        <v>118.68</v>
      </c>
    </row>
    <row r="5118" spans="2:13" x14ac:dyDescent="0.3">
      <c r="B5118" s="5">
        <v>45809</v>
      </c>
      <c r="C5118" s="4" t="s">
        <v>44</v>
      </c>
      <c r="D5118" s="4" t="s">
        <v>42</v>
      </c>
      <c r="E5118" s="4" t="s">
        <v>16</v>
      </c>
      <c r="F5118" s="4" t="s">
        <v>18</v>
      </c>
      <c r="G5118" s="6">
        <v>27</v>
      </c>
      <c r="H5118" s="7">
        <v>210.12</v>
      </c>
      <c r="I5118" s="8">
        <v>0.01</v>
      </c>
      <c r="J5118" s="7">
        <v>5621.98</v>
      </c>
      <c r="K5118" s="7">
        <v>123.6</v>
      </c>
      <c r="L5118" s="7">
        <v>3337.2</v>
      </c>
      <c r="M5118" s="7">
        <v>94.95</v>
      </c>
    </row>
    <row r="5119" spans="2:13" x14ac:dyDescent="0.3">
      <c r="B5119" s="5">
        <v>45809</v>
      </c>
      <c r="C5119" s="4" t="s">
        <v>44</v>
      </c>
      <c r="D5119" s="4" t="s">
        <v>42</v>
      </c>
      <c r="E5119" s="4" t="s">
        <v>16</v>
      </c>
      <c r="F5119" s="4" t="s">
        <v>19</v>
      </c>
      <c r="G5119" s="6">
        <v>26</v>
      </c>
      <c r="H5119" s="7">
        <v>210.12</v>
      </c>
      <c r="I5119" s="8">
        <v>0.01</v>
      </c>
      <c r="J5119" s="7">
        <v>5375.79</v>
      </c>
      <c r="K5119" s="7">
        <v>123.85</v>
      </c>
      <c r="L5119" s="7">
        <v>3220.1</v>
      </c>
      <c r="M5119" s="7">
        <v>104.05</v>
      </c>
    </row>
    <row r="5120" spans="2:13" x14ac:dyDescent="0.3">
      <c r="B5120" s="5">
        <v>45809</v>
      </c>
      <c r="C5120" s="4" t="s">
        <v>44</v>
      </c>
      <c r="D5120" s="4" t="s">
        <v>42</v>
      </c>
      <c r="E5120" s="4" t="s">
        <v>20</v>
      </c>
      <c r="F5120" s="4" t="s">
        <v>17</v>
      </c>
      <c r="G5120" s="6">
        <v>50</v>
      </c>
      <c r="H5120" s="7">
        <v>210.12</v>
      </c>
      <c r="I5120" s="8">
        <v>0.03</v>
      </c>
      <c r="J5120" s="7">
        <v>8958.68</v>
      </c>
      <c r="K5120" s="7">
        <v>123.6</v>
      </c>
      <c r="L5120" s="7">
        <v>6180</v>
      </c>
      <c r="M5120" s="7">
        <v>79.97</v>
      </c>
    </row>
    <row r="5121" spans="2:13" x14ac:dyDescent="0.3">
      <c r="B5121" s="5">
        <v>45809</v>
      </c>
      <c r="C5121" s="4" t="s">
        <v>44</v>
      </c>
      <c r="D5121" s="4" t="s">
        <v>42</v>
      </c>
      <c r="E5121" s="4" t="s">
        <v>20</v>
      </c>
      <c r="F5121" s="4" t="s">
        <v>18</v>
      </c>
      <c r="G5121" s="6">
        <v>19</v>
      </c>
      <c r="H5121" s="7">
        <v>210.12</v>
      </c>
      <c r="I5121" s="8">
        <v>0.01</v>
      </c>
      <c r="J5121" s="7">
        <v>3471</v>
      </c>
      <c r="K5121" s="7">
        <v>123.72</v>
      </c>
      <c r="L5121" s="7">
        <v>2350.6799999999998</v>
      </c>
      <c r="M5121" s="7">
        <v>64.38</v>
      </c>
    </row>
    <row r="5122" spans="2:13" x14ac:dyDescent="0.3">
      <c r="B5122" s="5">
        <v>45809</v>
      </c>
      <c r="C5122" s="4" t="s">
        <v>44</v>
      </c>
      <c r="D5122" s="4" t="s">
        <v>42</v>
      </c>
      <c r="E5122" s="4" t="s">
        <v>20</v>
      </c>
      <c r="F5122" s="4" t="s">
        <v>19</v>
      </c>
      <c r="G5122" s="6">
        <v>19</v>
      </c>
      <c r="H5122" s="7">
        <v>210.12</v>
      </c>
      <c r="I5122" s="8">
        <v>0.02</v>
      </c>
      <c r="J5122" s="7">
        <v>3456.87</v>
      </c>
      <c r="K5122" s="7">
        <v>123.85</v>
      </c>
      <c r="L5122" s="7">
        <v>2353.15</v>
      </c>
      <c r="M5122" s="7">
        <v>74.45</v>
      </c>
    </row>
    <row r="5123" spans="2:13" x14ac:dyDescent="0.3">
      <c r="B5123" s="5">
        <v>45809</v>
      </c>
      <c r="C5123" s="4" t="s">
        <v>44</v>
      </c>
      <c r="D5123" s="4" t="s">
        <v>42</v>
      </c>
      <c r="E5123" s="4" t="s">
        <v>21</v>
      </c>
      <c r="F5123" s="4" t="s">
        <v>17</v>
      </c>
      <c r="G5123" s="6">
        <v>30</v>
      </c>
      <c r="H5123" s="7">
        <v>210.12</v>
      </c>
      <c r="I5123" s="8">
        <v>0.01</v>
      </c>
      <c r="J5123" s="7">
        <v>5946.39</v>
      </c>
      <c r="K5123" s="7">
        <v>123.97</v>
      </c>
      <c r="L5123" s="7">
        <v>3719.1</v>
      </c>
      <c r="M5123" s="7">
        <v>49.4</v>
      </c>
    </row>
    <row r="5124" spans="2:13" x14ac:dyDescent="0.3">
      <c r="B5124" s="5">
        <v>45809</v>
      </c>
      <c r="C5124" s="4" t="s">
        <v>44</v>
      </c>
      <c r="D5124" s="4" t="s">
        <v>42</v>
      </c>
      <c r="E5124" s="4" t="s">
        <v>21</v>
      </c>
      <c r="F5124" s="4" t="s">
        <v>18</v>
      </c>
      <c r="G5124" s="6">
        <v>11</v>
      </c>
      <c r="H5124" s="7">
        <v>210.12</v>
      </c>
      <c r="I5124" s="8">
        <v>0</v>
      </c>
      <c r="J5124" s="7">
        <v>2197.9499999999998</v>
      </c>
      <c r="K5124" s="7">
        <v>123.85</v>
      </c>
      <c r="L5124" s="7">
        <v>1362.35</v>
      </c>
      <c r="M5124" s="7">
        <v>37.119999999999997</v>
      </c>
    </row>
    <row r="5125" spans="2:13" x14ac:dyDescent="0.3">
      <c r="B5125" s="5">
        <v>45809</v>
      </c>
      <c r="C5125" s="4" t="s">
        <v>44</v>
      </c>
      <c r="D5125" s="4" t="s">
        <v>42</v>
      </c>
      <c r="E5125" s="4" t="s">
        <v>21</v>
      </c>
      <c r="F5125" s="4" t="s">
        <v>19</v>
      </c>
      <c r="G5125" s="6">
        <v>11</v>
      </c>
      <c r="H5125" s="7">
        <v>210.12</v>
      </c>
      <c r="I5125" s="8">
        <v>0.01</v>
      </c>
      <c r="J5125" s="7">
        <v>2162.9</v>
      </c>
      <c r="K5125" s="7">
        <v>124.34</v>
      </c>
      <c r="L5125" s="7">
        <v>1367.74</v>
      </c>
      <c r="M5125" s="7">
        <v>43.41</v>
      </c>
    </row>
    <row r="5126" spans="2:13" x14ac:dyDescent="0.3">
      <c r="B5126" s="5">
        <v>45809</v>
      </c>
      <c r="C5126" s="4" t="s">
        <v>44</v>
      </c>
      <c r="D5126" s="4" t="s">
        <v>42</v>
      </c>
      <c r="E5126" s="4" t="s">
        <v>22</v>
      </c>
      <c r="F5126" s="4" t="s">
        <v>17</v>
      </c>
      <c r="G5126" s="6">
        <v>13</v>
      </c>
      <c r="H5126" s="7">
        <v>210.12</v>
      </c>
      <c r="I5126" s="8">
        <v>0.01</v>
      </c>
      <c r="J5126" s="7">
        <v>3022.6</v>
      </c>
      <c r="K5126" s="7">
        <v>123.6</v>
      </c>
      <c r="L5126" s="7">
        <v>1606.8</v>
      </c>
      <c r="M5126" s="7">
        <v>129.87</v>
      </c>
    </row>
    <row r="5127" spans="2:13" x14ac:dyDescent="0.3">
      <c r="B5127" s="5">
        <v>45809</v>
      </c>
      <c r="C5127" s="4" t="s">
        <v>44</v>
      </c>
      <c r="D5127" s="4" t="s">
        <v>42</v>
      </c>
      <c r="E5127" s="4" t="s">
        <v>22</v>
      </c>
      <c r="F5127" s="4" t="s">
        <v>18</v>
      </c>
      <c r="G5127" s="6">
        <v>5</v>
      </c>
      <c r="H5127" s="7">
        <v>210.12</v>
      </c>
      <c r="I5127" s="8">
        <v>0.01</v>
      </c>
      <c r="J5127" s="7">
        <v>1164.9100000000001</v>
      </c>
      <c r="K5127" s="7">
        <v>123.97</v>
      </c>
      <c r="L5127" s="7">
        <v>619.85</v>
      </c>
      <c r="M5127" s="7">
        <v>60.56</v>
      </c>
    </row>
    <row r="5128" spans="2:13" x14ac:dyDescent="0.3">
      <c r="B5128" s="5">
        <v>45809</v>
      </c>
      <c r="C5128" s="4" t="s">
        <v>44</v>
      </c>
      <c r="D5128" s="4" t="s">
        <v>42</v>
      </c>
      <c r="E5128" s="4" t="s">
        <v>22</v>
      </c>
      <c r="F5128" s="4" t="s">
        <v>19</v>
      </c>
      <c r="G5128" s="6">
        <v>5</v>
      </c>
      <c r="H5128" s="7">
        <v>210.12</v>
      </c>
      <c r="I5128" s="8">
        <v>0</v>
      </c>
      <c r="J5128" s="7">
        <v>1175.48</v>
      </c>
      <c r="K5128" s="7">
        <v>123.97</v>
      </c>
      <c r="L5128" s="7">
        <v>619.85</v>
      </c>
      <c r="M5128" s="7">
        <v>64.010000000000005</v>
      </c>
    </row>
    <row r="5129" spans="2:13" x14ac:dyDescent="0.3">
      <c r="B5129" s="5">
        <v>45809</v>
      </c>
      <c r="C5129" s="4" t="s">
        <v>45</v>
      </c>
      <c r="D5129" s="4" t="s">
        <v>42</v>
      </c>
      <c r="E5129" s="4" t="s">
        <v>16</v>
      </c>
      <c r="F5129" s="4" t="s">
        <v>17</v>
      </c>
      <c r="G5129" s="6">
        <v>123</v>
      </c>
      <c r="H5129" s="7">
        <v>98.88</v>
      </c>
      <c r="I5129" s="8">
        <v>0</v>
      </c>
      <c r="J5129" s="7">
        <v>12174.33</v>
      </c>
      <c r="K5129" s="7">
        <v>56.36</v>
      </c>
      <c r="L5129" s="7">
        <v>6932.28</v>
      </c>
      <c r="M5129" s="7">
        <v>202.54</v>
      </c>
    </row>
    <row r="5130" spans="2:13" x14ac:dyDescent="0.3">
      <c r="B5130" s="5">
        <v>45809</v>
      </c>
      <c r="C5130" s="4" t="s">
        <v>45</v>
      </c>
      <c r="D5130" s="4" t="s">
        <v>42</v>
      </c>
      <c r="E5130" s="4" t="s">
        <v>16</v>
      </c>
      <c r="F5130" s="4" t="s">
        <v>18</v>
      </c>
      <c r="G5130" s="6">
        <v>47</v>
      </c>
      <c r="H5130" s="7">
        <v>98.88</v>
      </c>
      <c r="I5130" s="8">
        <v>0.01</v>
      </c>
      <c r="J5130" s="7">
        <v>4610.03</v>
      </c>
      <c r="K5130" s="7">
        <v>56.19</v>
      </c>
      <c r="L5130" s="7">
        <v>2640.93</v>
      </c>
      <c r="M5130" s="7">
        <v>162.18</v>
      </c>
    </row>
    <row r="5131" spans="2:13" x14ac:dyDescent="0.3">
      <c r="B5131" s="5">
        <v>45809</v>
      </c>
      <c r="C5131" s="4" t="s">
        <v>45</v>
      </c>
      <c r="D5131" s="4" t="s">
        <v>42</v>
      </c>
      <c r="E5131" s="4" t="s">
        <v>16</v>
      </c>
      <c r="F5131" s="4" t="s">
        <v>19</v>
      </c>
      <c r="G5131" s="6">
        <v>47</v>
      </c>
      <c r="H5131" s="7">
        <v>98.88</v>
      </c>
      <c r="I5131" s="8">
        <v>0.01</v>
      </c>
      <c r="J5131" s="7">
        <v>4591.53</v>
      </c>
      <c r="K5131" s="7">
        <v>56.36</v>
      </c>
      <c r="L5131" s="7">
        <v>2648.92</v>
      </c>
      <c r="M5131" s="7">
        <v>187.34</v>
      </c>
    </row>
    <row r="5132" spans="2:13" x14ac:dyDescent="0.3">
      <c r="B5132" s="5">
        <v>45809</v>
      </c>
      <c r="C5132" s="4" t="s">
        <v>45</v>
      </c>
      <c r="D5132" s="4" t="s">
        <v>42</v>
      </c>
      <c r="E5132" s="4" t="s">
        <v>20</v>
      </c>
      <c r="F5132" s="4" t="s">
        <v>17</v>
      </c>
      <c r="G5132" s="6">
        <v>86</v>
      </c>
      <c r="H5132" s="7">
        <v>98.88</v>
      </c>
      <c r="I5132" s="8">
        <v>0.01</v>
      </c>
      <c r="J5132" s="7">
        <v>7430.72</v>
      </c>
      <c r="K5132" s="7">
        <v>56.31</v>
      </c>
      <c r="L5132" s="7">
        <v>4842.66</v>
      </c>
      <c r="M5132" s="7">
        <v>138.66999999999999</v>
      </c>
    </row>
    <row r="5133" spans="2:13" x14ac:dyDescent="0.3">
      <c r="B5133" s="5">
        <v>45809</v>
      </c>
      <c r="C5133" s="4" t="s">
        <v>45</v>
      </c>
      <c r="D5133" s="4" t="s">
        <v>42</v>
      </c>
      <c r="E5133" s="4" t="s">
        <v>20</v>
      </c>
      <c r="F5133" s="4" t="s">
        <v>18</v>
      </c>
      <c r="G5133" s="6">
        <v>32</v>
      </c>
      <c r="H5133" s="7">
        <v>98.88</v>
      </c>
      <c r="I5133" s="8">
        <v>0.03</v>
      </c>
      <c r="J5133" s="7">
        <v>2722.91</v>
      </c>
      <c r="K5133" s="7">
        <v>56.36</v>
      </c>
      <c r="L5133" s="7">
        <v>1803.52</v>
      </c>
      <c r="M5133" s="7">
        <v>109.53</v>
      </c>
    </row>
    <row r="5134" spans="2:13" x14ac:dyDescent="0.3">
      <c r="B5134" s="5">
        <v>45809</v>
      </c>
      <c r="C5134" s="4" t="s">
        <v>45</v>
      </c>
      <c r="D5134" s="4" t="s">
        <v>42</v>
      </c>
      <c r="E5134" s="4" t="s">
        <v>20</v>
      </c>
      <c r="F5134" s="4" t="s">
        <v>19</v>
      </c>
      <c r="G5134" s="6">
        <v>30</v>
      </c>
      <c r="H5134" s="7">
        <v>98.88</v>
      </c>
      <c r="I5134" s="8">
        <v>0.03</v>
      </c>
      <c r="J5134" s="7">
        <v>2521.7600000000002</v>
      </c>
      <c r="K5134" s="7">
        <v>56.31</v>
      </c>
      <c r="L5134" s="7">
        <v>1689.3</v>
      </c>
      <c r="M5134" s="7">
        <v>121.73</v>
      </c>
    </row>
    <row r="5135" spans="2:13" x14ac:dyDescent="0.3">
      <c r="B5135" s="5">
        <v>45809</v>
      </c>
      <c r="C5135" s="4" t="s">
        <v>45</v>
      </c>
      <c r="D5135" s="4" t="s">
        <v>42</v>
      </c>
      <c r="E5135" s="4" t="s">
        <v>21</v>
      </c>
      <c r="F5135" s="4" t="s">
        <v>17</v>
      </c>
      <c r="G5135" s="6">
        <v>53</v>
      </c>
      <c r="H5135" s="7">
        <v>98.88</v>
      </c>
      <c r="I5135" s="8">
        <v>0.01</v>
      </c>
      <c r="J5135" s="7">
        <v>4894.18</v>
      </c>
      <c r="K5135" s="7">
        <v>56.19</v>
      </c>
      <c r="L5135" s="7">
        <v>2978.07</v>
      </c>
      <c r="M5135" s="7">
        <v>87.62</v>
      </c>
    </row>
    <row r="5136" spans="2:13" x14ac:dyDescent="0.3">
      <c r="B5136" s="5">
        <v>45809</v>
      </c>
      <c r="C5136" s="4" t="s">
        <v>45</v>
      </c>
      <c r="D5136" s="4" t="s">
        <v>42</v>
      </c>
      <c r="E5136" s="4" t="s">
        <v>21</v>
      </c>
      <c r="F5136" s="4" t="s">
        <v>18</v>
      </c>
      <c r="G5136" s="6">
        <v>20</v>
      </c>
      <c r="H5136" s="7">
        <v>98.88</v>
      </c>
      <c r="I5136" s="8">
        <v>0.01</v>
      </c>
      <c r="J5136" s="7">
        <v>1858.11</v>
      </c>
      <c r="K5136" s="7">
        <v>56.47</v>
      </c>
      <c r="L5136" s="7">
        <v>1129.4000000000001</v>
      </c>
      <c r="M5136" s="7">
        <v>69.709999999999994</v>
      </c>
    </row>
    <row r="5137" spans="2:13" x14ac:dyDescent="0.3">
      <c r="B5137" s="5">
        <v>45809</v>
      </c>
      <c r="C5137" s="4" t="s">
        <v>45</v>
      </c>
      <c r="D5137" s="4" t="s">
        <v>42</v>
      </c>
      <c r="E5137" s="4" t="s">
        <v>21</v>
      </c>
      <c r="F5137" s="4" t="s">
        <v>19</v>
      </c>
      <c r="G5137" s="6">
        <v>19</v>
      </c>
      <c r="H5137" s="7">
        <v>98.88</v>
      </c>
      <c r="I5137" s="8">
        <v>0.01</v>
      </c>
      <c r="J5137" s="7">
        <v>1761.62</v>
      </c>
      <c r="K5137" s="7">
        <v>56.31</v>
      </c>
      <c r="L5137" s="7">
        <v>1069.8900000000001</v>
      </c>
      <c r="M5137" s="7">
        <v>75.2</v>
      </c>
    </row>
    <row r="5138" spans="2:13" x14ac:dyDescent="0.3">
      <c r="B5138" s="5">
        <v>45809</v>
      </c>
      <c r="C5138" s="4" t="s">
        <v>45</v>
      </c>
      <c r="D5138" s="4" t="s">
        <v>42</v>
      </c>
      <c r="E5138" s="4" t="s">
        <v>22</v>
      </c>
      <c r="F5138" s="4" t="s">
        <v>17</v>
      </c>
      <c r="G5138" s="6">
        <v>24</v>
      </c>
      <c r="H5138" s="7">
        <v>98.88</v>
      </c>
      <c r="I5138" s="8">
        <v>0.01</v>
      </c>
      <c r="J5138" s="7">
        <v>2641.95</v>
      </c>
      <c r="K5138" s="7">
        <v>56.42</v>
      </c>
      <c r="L5138" s="7">
        <v>1354.08</v>
      </c>
      <c r="M5138" s="7">
        <v>247.3</v>
      </c>
    </row>
    <row r="5139" spans="2:13" x14ac:dyDescent="0.3">
      <c r="B5139" s="5">
        <v>45809</v>
      </c>
      <c r="C5139" s="4" t="s">
        <v>45</v>
      </c>
      <c r="D5139" s="4" t="s">
        <v>42</v>
      </c>
      <c r="E5139" s="4" t="s">
        <v>22</v>
      </c>
      <c r="F5139" s="4" t="s">
        <v>18</v>
      </c>
      <c r="G5139" s="6">
        <v>9</v>
      </c>
      <c r="H5139" s="7">
        <v>98.88</v>
      </c>
      <c r="I5139" s="8">
        <v>0.01</v>
      </c>
      <c r="J5139" s="7">
        <v>981.77</v>
      </c>
      <c r="K5139" s="7">
        <v>56.53</v>
      </c>
      <c r="L5139" s="7">
        <v>508.77</v>
      </c>
      <c r="M5139" s="7">
        <v>106.63</v>
      </c>
    </row>
    <row r="5140" spans="2:13" x14ac:dyDescent="0.3">
      <c r="B5140" s="5">
        <v>45809</v>
      </c>
      <c r="C5140" s="4" t="s">
        <v>45</v>
      </c>
      <c r="D5140" s="4" t="s">
        <v>42</v>
      </c>
      <c r="E5140" s="4" t="s">
        <v>22</v>
      </c>
      <c r="F5140" s="4" t="s">
        <v>19</v>
      </c>
      <c r="G5140" s="6">
        <v>8</v>
      </c>
      <c r="H5140" s="7">
        <v>98.88</v>
      </c>
      <c r="I5140" s="8">
        <v>0.01</v>
      </c>
      <c r="J5140" s="7">
        <v>881.52</v>
      </c>
      <c r="K5140" s="7">
        <v>56.31</v>
      </c>
      <c r="L5140" s="7">
        <v>450.48</v>
      </c>
      <c r="M5140" s="7">
        <v>101.12</v>
      </c>
    </row>
    <row r="5141" spans="2:13" x14ac:dyDescent="0.3">
      <c r="B5141" s="5">
        <v>45809</v>
      </c>
      <c r="C5141" s="4" t="s">
        <v>46</v>
      </c>
      <c r="D5141" s="4" t="s">
        <v>47</v>
      </c>
      <c r="E5141" s="4" t="s">
        <v>16</v>
      </c>
      <c r="F5141" s="4" t="s">
        <v>17</v>
      </c>
      <c r="G5141" s="6">
        <v>201</v>
      </c>
      <c r="H5141" s="7">
        <v>146.26</v>
      </c>
      <c r="I5141" s="8">
        <v>0.01</v>
      </c>
      <c r="J5141" s="7">
        <v>29132.15</v>
      </c>
      <c r="K5141" s="7">
        <v>90.59</v>
      </c>
      <c r="L5141" s="7">
        <v>18208.59</v>
      </c>
      <c r="M5141" s="7">
        <v>332.95</v>
      </c>
    </row>
    <row r="5142" spans="2:13" x14ac:dyDescent="0.3">
      <c r="B5142" s="5">
        <v>45809</v>
      </c>
      <c r="C5142" s="4" t="s">
        <v>46</v>
      </c>
      <c r="D5142" s="4" t="s">
        <v>47</v>
      </c>
      <c r="E5142" s="4" t="s">
        <v>16</v>
      </c>
      <c r="F5142" s="4" t="s">
        <v>18</v>
      </c>
      <c r="G5142" s="6">
        <v>76</v>
      </c>
      <c r="H5142" s="7">
        <v>146.26</v>
      </c>
      <c r="I5142" s="8">
        <v>0.01</v>
      </c>
      <c r="J5142" s="7">
        <v>10982.73</v>
      </c>
      <c r="K5142" s="7">
        <v>90.5</v>
      </c>
      <c r="L5142" s="7">
        <v>6878</v>
      </c>
      <c r="M5142" s="7">
        <v>271.20999999999998</v>
      </c>
    </row>
    <row r="5143" spans="2:13" x14ac:dyDescent="0.3">
      <c r="B5143" s="5">
        <v>45809</v>
      </c>
      <c r="C5143" s="4" t="s">
        <v>46</v>
      </c>
      <c r="D5143" s="4" t="s">
        <v>47</v>
      </c>
      <c r="E5143" s="4" t="s">
        <v>16</v>
      </c>
      <c r="F5143" s="4" t="s">
        <v>19</v>
      </c>
      <c r="G5143" s="6">
        <v>73</v>
      </c>
      <c r="H5143" s="7">
        <v>146.26</v>
      </c>
      <c r="I5143" s="8">
        <v>0.01</v>
      </c>
      <c r="J5143" s="7">
        <v>10527.34</v>
      </c>
      <c r="K5143" s="7">
        <v>90.68</v>
      </c>
      <c r="L5143" s="7">
        <v>6619.64</v>
      </c>
      <c r="M5143" s="7">
        <v>285.17</v>
      </c>
    </row>
    <row r="5144" spans="2:13" x14ac:dyDescent="0.3">
      <c r="B5144" s="5">
        <v>45809</v>
      </c>
      <c r="C5144" s="4" t="s">
        <v>46</v>
      </c>
      <c r="D5144" s="4" t="s">
        <v>47</v>
      </c>
      <c r="E5144" s="4" t="s">
        <v>20</v>
      </c>
      <c r="F5144" s="4" t="s">
        <v>17</v>
      </c>
      <c r="G5144" s="6">
        <v>138</v>
      </c>
      <c r="H5144" s="7">
        <v>146.26</v>
      </c>
      <c r="I5144" s="8">
        <v>0.02</v>
      </c>
      <c r="J5144" s="7">
        <v>17318.939999999999</v>
      </c>
      <c r="K5144" s="7">
        <v>90.77</v>
      </c>
      <c r="L5144" s="7">
        <v>12526.26</v>
      </c>
      <c r="M5144" s="7">
        <v>221.61</v>
      </c>
    </row>
    <row r="5145" spans="2:13" x14ac:dyDescent="0.3">
      <c r="B5145" s="5">
        <v>45809</v>
      </c>
      <c r="C5145" s="4" t="s">
        <v>46</v>
      </c>
      <c r="D5145" s="4" t="s">
        <v>47</v>
      </c>
      <c r="E5145" s="4" t="s">
        <v>20</v>
      </c>
      <c r="F5145" s="4" t="s">
        <v>18</v>
      </c>
      <c r="G5145" s="6">
        <v>53</v>
      </c>
      <c r="H5145" s="7">
        <v>146.26</v>
      </c>
      <c r="I5145" s="8">
        <v>0.03</v>
      </c>
      <c r="J5145" s="7">
        <v>6663.93</v>
      </c>
      <c r="K5145" s="7">
        <v>90.95</v>
      </c>
      <c r="L5145" s="7">
        <v>4820.3500000000004</v>
      </c>
      <c r="M5145" s="7">
        <v>186.93</v>
      </c>
    </row>
    <row r="5146" spans="2:13" x14ac:dyDescent="0.3">
      <c r="B5146" s="5">
        <v>45809</v>
      </c>
      <c r="C5146" s="4" t="s">
        <v>46</v>
      </c>
      <c r="D5146" s="4" t="s">
        <v>47</v>
      </c>
      <c r="E5146" s="4" t="s">
        <v>20</v>
      </c>
      <c r="F5146" s="4" t="s">
        <v>19</v>
      </c>
      <c r="G5146" s="6">
        <v>53</v>
      </c>
      <c r="H5146" s="7">
        <v>146.26</v>
      </c>
      <c r="I5146" s="8">
        <v>0</v>
      </c>
      <c r="J5146" s="7">
        <v>6780.69</v>
      </c>
      <c r="K5146" s="7">
        <v>90.59</v>
      </c>
      <c r="L5146" s="7">
        <v>4801.2700000000004</v>
      </c>
      <c r="M5146" s="7">
        <v>210.2</v>
      </c>
    </row>
    <row r="5147" spans="2:13" x14ac:dyDescent="0.3">
      <c r="B5147" s="5">
        <v>45809</v>
      </c>
      <c r="C5147" s="4" t="s">
        <v>46</v>
      </c>
      <c r="D5147" s="4" t="s">
        <v>47</v>
      </c>
      <c r="E5147" s="4" t="s">
        <v>21</v>
      </c>
      <c r="F5147" s="4" t="s">
        <v>17</v>
      </c>
      <c r="G5147" s="6">
        <v>89</v>
      </c>
      <c r="H5147" s="7">
        <v>146.26</v>
      </c>
      <c r="I5147" s="8">
        <v>0.01</v>
      </c>
      <c r="J5147" s="7">
        <v>12267.54</v>
      </c>
      <c r="K5147" s="7">
        <v>90.68</v>
      </c>
      <c r="L5147" s="7">
        <v>8070.52</v>
      </c>
      <c r="M5147" s="7">
        <v>145.25</v>
      </c>
    </row>
    <row r="5148" spans="2:13" x14ac:dyDescent="0.3">
      <c r="B5148" s="5">
        <v>45809</v>
      </c>
      <c r="C5148" s="4" t="s">
        <v>46</v>
      </c>
      <c r="D5148" s="4" t="s">
        <v>47</v>
      </c>
      <c r="E5148" s="4" t="s">
        <v>21</v>
      </c>
      <c r="F5148" s="4" t="s">
        <v>18</v>
      </c>
      <c r="G5148" s="6">
        <v>31</v>
      </c>
      <c r="H5148" s="7">
        <v>146.26</v>
      </c>
      <c r="I5148" s="8">
        <v>0.01</v>
      </c>
      <c r="J5148" s="7">
        <v>4285.72</v>
      </c>
      <c r="K5148" s="7">
        <v>90.95</v>
      </c>
      <c r="L5148" s="7">
        <v>2819.45</v>
      </c>
      <c r="M5148" s="7">
        <v>106.54</v>
      </c>
    </row>
    <row r="5149" spans="2:13" x14ac:dyDescent="0.3">
      <c r="B5149" s="5">
        <v>45809</v>
      </c>
      <c r="C5149" s="4" t="s">
        <v>46</v>
      </c>
      <c r="D5149" s="4" t="s">
        <v>47</v>
      </c>
      <c r="E5149" s="4" t="s">
        <v>21</v>
      </c>
      <c r="F5149" s="4" t="s">
        <v>19</v>
      </c>
      <c r="G5149" s="6">
        <v>31</v>
      </c>
      <c r="H5149" s="7">
        <v>146.26</v>
      </c>
      <c r="I5149" s="8">
        <v>0.01</v>
      </c>
      <c r="J5149" s="7">
        <v>4277.17</v>
      </c>
      <c r="K5149" s="7">
        <v>90.77</v>
      </c>
      <c r="L5149" s="7">
        <v>2813.87</v>
      </c>
      <c r="M5149" s="7">
        <v>122.58</v>
      </c>
    </row>
    <row r="5150" spans="2:13" x14ac:dyDescent="0.3">
      <c r="B5150" s="5">
        <v>45809</v>
      </c>
      <c r="C5150" s="4" t="s">
        <v>46</v>
      </c>
      <c r="D5150" s="4" t="s">
        <v>47</v>
      </c>
      <c r="E5150" s="4" t="s">
        <v>22</v>
      </c>
      <c r="F5150" s="4" t="s">
        <v>17</v>
      </c>
      <c r="G5150" s="6">
        <v>39</v>
      </c>
      <c r="H5150" s="7">
        <v>146.26</v>
      </c>
      <c r="I5150" s="8">
        <v>0.01</v>
      </c>
      <c r="J5150" s="7">
        <v>6363.05</v>
      </c>
      <c r="K5150" s="7">
        <v>90.77</v>
      </c>
      <c r="L5150" s="7">
        <v>3540.03</v>
      </c>
      <c r="M5150" s="7">
        <v>400.68</v>
      </c>
    </row>
    <row r="5151" spans="2:13" x14ac:dyDescent="0.3">
      <c r="B5151" s="5">
        <v>45809</v>
      </c>
      <c r="C5151" s="4" t="s">
        <v>46</v>
      </c>
      <c r="D5151" s="4" t="s">
        <v>47</v>
      </c>
      <c r="E5151" s="4" t="s">
        <v>22</v>
      </c>
      <c r="F5151" s="4" t="s">
        <v>18</v>
      </c>
      <c r="G5151" s="6">
        <v>13</v>
      </c>
      <c r="H5151" s="7">
        <v>146.26</v>
      </c>
      <c r="I5151" s="8">
        <v>0.01</v>
      </c>
      <c r="J5151" s="7">
        <v>2101.86</v>
      </c>
      <c r="K5151" s="7">
        <v>90.41</v>
      </c>
      <c r="L5151" s="7">
        <v>1175.33</v>
      </c>
      <c r="M5151" s="7">
        <v>152.47</v>
      </c>
    </row>
    <row r="5152" spans="2:13" x14ac:dyDescent="0.3">
      <c r="B5152" s="5">
        <v>45809</v>
      </c>
      <c r="C5152" s="4" t="s">
        <v>46</v>
      </c>
      <c r="D5152" s="4" t="s">
        <v>47</v>
      </c>
      <c r="E5152" s="4" t="s">
        <v>22</v>
      </c>
      <c r="F5152" s="4" t="s">
        <v>19</v>
      </c>
      <c r="G5152" s="6">
        <v>14</v>
      </c>
      <c r="H5152" s="7">
        <v>146.26</v>
      </c>
      <c r="I5152" s="8">
        <v>0.01</v>
      </c>
      <c r="J5152" s="7">
        <v>2263.63</v>
      </c>
      <c r="K5152" s="7">
        <v>90.77</v>
      </c>
      <c r="L5152" s="7">
        <v>1270.78</v>
      </c>
      <c r="M5152" s="7">
        <v>179.06</v>
      </c>
    </row>
    <row r="5153" spans="2:13" x14ac:dyDescent="0.3">
      <c r="B5153" s="5">
        <v>45809</v>
      </c>
      <c r="C5153" s="4" t="s">
        <v>48</v>
      </c>
      <c r="D5153" s="4" t="s">
        <v>47</v>
      </c>
      <c r="E5153" s="4" t="s">
        <v>16</v>
      </c>
      <c r="F5153" s="4" t="s">
        <v>17</v>
      </c>
      <c r="G5153" s="6">
        <v>187</v>
      </c>
      <c r="H5153" s="7">
        <v>121.54</v>
      </c>
      <c r="I5153" s="8">
        <v>0.01</v>
      </c>
      <c r="J5153" s="7">
        <v>22499.81</v>
      </c>
      <c r="K5153" s="7">
        <v>74.67</v>
      </c>
      <c r="L5153" s="7">
        <v>13963.29</v>
      </c>
      <c r="M5153" s="7">
        <v>297.86</v>
      </c>
    </row>
    <row r="5154" spans="2:13" x14ac:dyDescent="0.3">
      <c r="B5154" s="5">
        <v>45809</v>
      </c>
      <c r="C5154" s="4" t="s">
        <v>48</v>
      </c>
      <c r="D5154" s="4" t="s">
        <v>47</v>
      </c>
      <c r="E5154" s="4" t="s">
        <v>16</v>
      </c>
      <c r="F5154" s="4" t="s">
        <v>18</v>
      </c>
      <c r="G5154" s="6">
        <v>63</v>
      </c>
      <c r="H5154" s="7">
        <v>121.54</v>
      </c>
      <c r="I5154" s="8">
        <v>0</v>
      </c>
      <c r="J5154" s="7">
        <v>7603.51</v>
      </c>
      <c r="K5154" s="7">
        <v>74.97</v>
      </c>
      <c r="L5154" s="7">
        <v>4723.1099999999997</v>
      </c>
      <c r="M5154" s="7">
        <v>223.51</v>
      </c>
    </row>
    <row r="5155" spans="2:13" x14ac:dyDescent="0.3">
      <c r="B5155" s="5">
        <v>45809</v>
      </c>
      <c r="C5155" s="4" t="s">
        <v>48</v>
      </c>
      <c r="D5155" s="4" t="s">
        <v>47</v>
      </c>
      <c r="E5155" s="4" t="s">
        <v>16</v>
      </c>
      <c r="F5155" s="4" t="s">
        <v>19</v>
      </c>
      <c r="G5155" s="6">
        <v>62</v>
      </c>
      <c r="H5155" s="7">
        <v>121.54</v>
      </c>
      <c r="I5155" s="8">
        <v>0</v>
      </c>
      <c r="J5155" s="7">
        <v>7512.87</v>
      </c>
      <c r="K5155" s="7">
        <v>74.97</v>
      </c>
      <c r="L5155" s="7">
        <v>4648.1400000000003</v>
      </c>
      <c r="M5155" s="7">
        <v>251.57</v>
      </c>
    </row>
    <row r="5156" spans="2:13" x14ac:dyDescent="0.3">
      <c r="B5156" s="5">
        <v>45809</v>
      </c>
      <c r="C5156" s="4" t="s">
        <v>48</v>
      </c>
      <c r="D5156" s="4" t="s">
        <v>47</v>
      </c>
      <c r="E5156" s="4" t="s">
        <v>20</v>
      </c>
      <c r="F5156" s="4" t="s">
        <v>17</v>
      </c>
      <c r="G5156" s="6">
        <v>126</v>
      </c>
      <c r="H5156" s="7">
        <v>121.54</v>
      </c>
      <c r="I5156" s="8">
        <v>0.02</v>
      </c>
      <c r="J5156" s="7">
        <v>13287.25</v>
      </c>
      <c r="K5156" s="7">
        <v>74.67</v>
      </c>
      <c r="L5156" s="7">
        <v>9408.42</v>
      </c>
      <c r="M5156" s="7">
        <v>209.54</v>
      </c>
    </row>
    <row r="5157" spans="2:13" x14ac:dyDescent="0.3">
      <c r="B5157" s="5">
        <v>45809</v>
      </c>
      <c r="C5157" s="4" t="s">
        <v>48</v>
      </c>
      <c r="D5157" s="4" t="s">
        <v>47</v>
      </c>
      <c r="E5157" s="4" t="s">
        <v>20</v>
      </c>
      <c r="F5157" s="4" t="s">
        <v>18</v>
      </c>
      <c r="G5157" s="6">
        <v>46</v>
      </c>
      <c r="H5157" s="7">
        <v>121.54</v>
      </c>
      <c r="I5157" s="8">
        <v>0.02</v>
      </c>
      <c r="J5157" s="7">
        <v>4855.74</v>
      </c>
      <c r="K5157" s="7">
        <v>74.900000000000006</v>
      </c>
      <c r="L5157" s="7">
        <v>3445.4</v>
      </c>
      <c r="M5157" s="7">
        <v>159.85</v>
      </c>
    </row>
    <row r="5158" spans="2:13" x14ac:dyDescent="0.3">
      <c r="B5158" s="5">
        <v>45809</v>
      </c>
      <c r="C5158" s="4" t="s">
        <v>48</v>
      </c>
      <c r="D5158" s="4" t="s">
        <v>47</v>
      </c>
      <c r="E5158" s="4" t="s">
        <v>20</v>
      </c>
      <c r="F5158" s="4" t="s">
        <v>19</v>
      </c>
      <c r="G5158" s="6">
        <v>46</v>
      </c>
      <c r="H5158" s="7">
        <v>121.54</v>
      </c>
      <c r="I5158" s="8">
        <v>0</v>
      </c>
      <c r="J5158" s="7">
        <v>4924.83</v>
      </c>
      <c r="K5158" s="7">
        <v>74.900000000000006</v>
      </c>
      <c r="L5158" s="7">
        <v>3445.4</v>
      </c>
      <c r="M5158" s="7">
        <v>186.65</v>
      </c>
    </row>
    <row r="5159" spans="2:13" x14ac:dyDescent="0.3">
      <c r="B5159" s="5">
        <v>45809</v>
      </c>
      <c r="C5159" s="4" t="s">
        <v>48</v>
      </c>
      <c r="D5159" s="4" t="s">
        <v>47</v>
      </c>
      <c r="E5159" s="4" t="s">
        <v>21</v>
      </c>
      <c r="F5159" s="4" t="s">
        <v>17</v>
      </c>
      <c r="G5159" s="6">
        <v>74</v>
      </c>
      <c r="H5159" s="7">
        <v>121.54</v>
      </c>
      <c r="I5159" s="8">
        <v>0.01</v>
      </c>
      <c r="J5159" s="7">
        <v>8458.61</v>
      </c>
      <c r="K5159" s="7">
        <v>74.52</v>
      </c>
      <c r="L5159" s="7">
        <v>5514.48</v>
      </c>
      <c r="M5159" s="7">
        <v>120.28</v>
      </c>
    </row>
    <row r="5160" spans="2:13" x14ac:dyDescent="0.3">
      <c r="B5160" s="5">
        <v>45809</v>
      </c>
      <c r="C5160" s="4" t="s">
        <v>48</v>
      </c>
      <c r="D5160" s="4" t="s">
        <v>47</v>
      </c>
      <c r="E5160" s="4" t="s">
        <v>21</v>
      </c>
      <c r="F5160" s="4" t="s">
        <v>18</v>
      </c>
      <c r="G5160" s="6">
        <v>27</v>
      </c>
      <c r="H5160" s="7">
        <v>121.54</v>
      </c>
      <c r="I5160" s="8">
        <v>0.01</v>
      </c>
      <c r="J5160" s="7">
        <v>3095.71</v>
      </c>
      <c r="K5160" s="7">
        <v>74.52</v>
      </c>
      <c r="L5160" s="7">
        <v>2012.04</v>
      </c>
      <c r="M5160" s="7">
        <v>91.3</v>
      </c>
    </row>
    <row r="5161" spans="2:13" x14ac:dyDescent="0.3">
      <c r="B5161" s="5">
        <v>45809</v>
      </c>
      <c r="C5161" s="4" t="s">
        <v>48</v>
      </c>
      <c r="D5161" s="4" t="s">
        <v>47</v>
      </c>
      <c r="E5161" s="4" t="s">
        <v>21</v>
      </c>
      <c r="F5161" s="4" t="s">
        <v>19</v>
      </c>
      <c r="G5161" s="6">
        <v>27</v>
      </c>
      <c r="H5161" s="7">
        <v>121.54</v>
      </c>
      <c r="I5161" s="8">
        <v>0.01</v>
      </c>
      <c r="J5161" s="7">
        <v>3092.41</v>
      </c>
      <c r="K5161" s="7">
        <v>74.819999999999993</v>
      </c>
      <c r="L5161" s="7">
        <v>2020.14</v>
      </c>
      <c r="M5161" s="7">
        <v>108.91</v>
      </c>
    </row>
    <row r="5162" spans="2:13" x14ac:dyDescent="0.3">
      <c r="B5162" s="5">
        <v>45809</v>
      </c>
      <c r="C5162" s="4" t="s">
        <v>48</v>
      </c>
      <c r="D5162" s="4" t="s">
        <v>47</v>
      </c>
      <c r="E5162" s="4" t="s">
        <v>22</v>
      </c>
      <c r="F5162" s="4" t="s">
        <v>17</v>
      </c>
      <c r="G5162" s="6">
        <v>33</v>
      </c>
      <c r="H5162" s="7">
        <v>121.54</v>
      </c>
      <c r="I5162" s="8">
        <v>0.01</v>
      </c>
      <c r="J5162" s="7">
        <v>4460.54</v>
      </c>
      <c r="K5162" s="7">
        <v>74.900000000000006</v>
      </c>
      <c r="L5162" s="7">
        <v>2471.6999999999998</v>
      </c>
      <c r="M5162" s="7">
        <v>331.01</v>
      </c>
    </row>
    <row r="5163" spans="2:13" x14ac:dyDescent="0.3">
      <c r="B5163" s="5">
        <v>45809</v>
      </c>
      <c r="C5163" s="4" t="s">
        <v>48</v>
      </c>
      <c r="D5163" s="4" t="s">
        <v>47</v>
      </c>
      <c r="E5163" s="4" t="s">
        <v>22</v>
      </c>
      <c r="F5163" s="4" t="s">
        <v>18</v>
      </c>
      <c r="G5163" s="6">
        <v>12</v>
      </c>
      <c r="H5163" s="7">
        <v>121.54</v>
      </c>
      <c r="I5163" s="8">
        <v>0.01</v>
      </c>
      <c r="J5163" s="7">
        <v>1610.68</v>
      </c>
      <c r="K5163" s="7">
        <v>74.52</v>
      </c>
      <c r="L5163" s="7">
        <v>894.24</v>
      </c>
      <c r="M5163" s="7">
        <v>140.88999999999999</v>
      </c>
    </row>
    <row r="5164" spans="2:13" x14ac:dyDescent="0.3">
      <c r="B5164" s="5">
        <v>45809</v>
      </c>
      <c r="C5164" s="4" t="s">
        <v>48</v>
      </c>
      <c r="D5164" s="4" t="s">
        <v>47</v>
      </c>
      <c r="E5164" s="4" t="s">
        <v>22</v>
      </c>
      <c r="F5164" s="4" t="s">
        <v>19</v>
      </c>
      <c r="G5164" s="6">
        <v>12</v>
      </c>
      <c r="H5164" s="7">
        <v>121.54</v>
      </c>
      <c r="I5164" s="8">
        <v>0.01</v>
      </c>
      <c r="J5164" s="7">
        <v>1613.93</v>
      </c>
      <c r="K5164" s="7">
        <v>74.599999999999994</v>
      </c>
      <c r="L5164" s="7">
        <v>895.2</v>
      </c>
      <c r="M5164" s="7">
        <v>149.59</v>
      </c>
    </row>
    <row r="5165" spans="2:13" x14ac:dyDescent="0.3">
      <c r="B5165" s="5">
        <v>45809</v>
      </c>
      <c r="C5165" s="4" t="s">
        <v>49</v>
      </c>
      <c r="D5165" s="4" t="s">
        <v>47</v>
      </c>
      <c r="E5165" s="4" t="s">
        <v>16</v>
      </c>
      <c r="F5165" s="4" t="s">
        <v>17</v>
      </c>
      <c r="G5165" s="6">
        <v>97</v>
      </c>
      <c r="H5165" s="7">
        <v>243.08</v>
      </c>
      <c r="I5165" s="8">
        <v>0</v>
      </c>
      <c r="J5165" s="7">
        <v>23437.5</v>
      </c>
      <c r="K5165" s="7">
        <v>152.99</v>
      </c>
      <c r="L5165" s="7">
        <v>14840.03</v>
      </c>
      <c r="M5165" s="7">
        <v>154.03</v>
      </c>
    </row>
    <row r="5166" spans="2:13" x14ac:dyDescent="0.3">
      <c r="B5166" s="5">
        <v>45809</v>
      </c>
      <c r="C5166" s="4" t="s">
        <v>49</v>
      </c>
      <c r="D5166" s="4" t="s">
        <v>47</v>
      </c>
      <c r="E5166" s="4" t="s">
        <v>16</v>
      </c>
      <c r="F5166" s="4" t="s">
        <v>18</v>
      </c>
      <c r="G5166" s="6">
        <v>35</v>
      </c>
      <c r="H5166" s="7">
        <v>243.08</v>
      </c>
      <c r="I5166" s="8">
        <v>0</v>
      </c>
      <c r="J5166" s="7">
        <v>8448.35</v>
      </c>
      <c r="K5166" s="7">
        <v>153.44999999999999</v>
      </c>
      <c r="L5166" s="7">
        <v>5370.75</v>
      </c>
      <c r="M5166" s="7">
        <v>124.66</v>
      </c>
    </row>
    <row r="5167" spans="2:13" x14ac:dyDescent="0.3">
      <c r="B5167" s="5">
        <v>45809</v>
      </c>
      <c r="C5167" s="4" t="s">
        <v>49</v>
      </c>
      <c r="D5167" s="4" t="s">
        <v>47</v>
      </c>
      <c r="E5167" s="4" t="s">
        <v>16</v>
      </c>
      <c r="F5167" s="4" t="s">
        <v>19</v>
      </c>
      <c r="G5167" s="6">
        <v>34</v>
      </c>
      <c r="H5167" s="7">
        <v>243.08</v>
      </c>
      <c r="I5167" s="8">
        <v>0.01</v>
      </c>
      <c r="J5167" s="7">
        <v>8206.92</v>
      </c>
      <c r="K5167" s="7">
        <v>153.44999999999999</v>
      </c>
      <c r="L5167" s="7">
        <v>5217.3</v>
      </c>
      <c r="M5167" s="7">
        <v>134.85</v>
      </c>
    </row>
    <row r="5168" spans="2:13" x14ac:dyDescent="0.3">
      <c r="B5168" s="5">
        <v>45809</v>
      </c>
      <c r="C5168" s="4" t="s">
        <v>49</v>
      </c>
      <c r="D5168" s="4" t="s">
        <v>47</v>
      </c>
      <c r="E5168" s="4" t="s">
        <v>20</v>
      </c>
      <c r="F5168" s="4" t="s">
        <v>17</v>
      </c>
      <c r="G5168" s="6">
        <v>65</v>
      </c>
      <c r="H5168" s="7">
        <v>243.08</v>
      </c>
      <c r="I5168" s="8">
        <v>0.02</v>
      </c>
      <c r="J5168" s="7">
        <v>13529.76</v>
      </c>
      <c r="K5168" s="7">
        <v>153.44999999999999</v>
      </c>
      <c r="L5168" s="7">
        <v>9974.25</v>
      </c>
      <c r="M5168" s="7">
        <v>103.85</v>
      </c>
    </row>
    <row r="5169" spans="2:13" x14ac:dyDescent="0.3">
      <c r="B5169" s="5">
        <v>45809</v>
      </c>
      <c r="C5169" s="4" t="s">
        <v>49</v>
      </c>
      <c r="D5169" s="4" t="s">
        <v>47</v>
      </c>
      <c r="E5169" s="4" t="s">
        <v>20</v>
      </c>
      <c r="F5169" s="4" t="s">
        <v>18</v>
      </c>
      <c r="G5169" s="6">
        <v>23</v>
      </c>
      <c r="H5169" s="7">
        <v>243.08</v>
      </c>
      <c r="I5169" s="8">
        <v>0.02</v>
      </c>
      <c r="J5169" s="7">
        <v>4831.54</v>
      </c>
      <c r="K5169" s="7">
        <v>153.29</v>
      </c>
      <c r="L5169" s="7">
        <v>3525.67</v>
      </c>
      <c r="M5169" s="7">
        <v>80.72</v>
      </c>
    </row>
    <row r="5170" spans="2:13" x14ac:dyDescent="0.3">
      <c r="B5170" s="5">
        <v>45809</v>
      </c>
      <c r="C5170" s="4" t="s">
        <v>49</v>
      </c>
      <c r="D5170" s="4" t="s">
        <v>47</v>
      </c>
      <c r="E5170" s="4" t="s">
        <v>20</v>
      </c>
      <c r="F5170" s="4" t="s">
        <v>19</v>
      </c>
      <c r="G5170" s="6">
        <v>23</v>
      </c>
      <c r="H5170" s="7">
        <v>243.08</v>
      </c>
      <c r="I5170" s="8">
        <v>0.04</v>
      </c>
      <c r="J5170" s="7">
        <v>4713.7</v>
      </c>
      <c r="K5170" s="7">
        <v>153.29</v>
      </c>
      <c r="L5170" s="7">
        <v>3525.67</v>
      </c>
      <c r="M5170" s="7">
        <v>88.84</v>
      </c>
    </row>
    <row r="5171" spans="2:13" x14ac:dyDescent="0.3">
      <c r="B5171" s="5">
        <v>45809</v>
      </c>
      <c r="C5171" s="4" t="s">
        <v>49</v>
      </c>
      <c r="D5171" s="4" t="s">
        <v>47</v>
      </c>
      <c r="E5171" s="4" t="s">
        <v>21</v>
      </c>
      <c r="F5171" s="4" t="s">
        <v>17</v>
      </c>
      <c r="G5171" s="6">
        <v>39</v>
      </c>
      <c r="H5171" s="7">
        <v>243.08</v>
      </c>
      <c r="I5171" s="8">
        <v>0.01</v>
      </c>
      <c r="J5171" s="7">
        <v>8978.84</v>
      </c>
      <c r="K5171" s="7">
        <v>153.29</v>
      </c>
      <c r="L5171" s="7">
        <v>5978.31</v>
      </c>
      <c r="M5171" s="7">
        <v>64.73</v>
      </c>
    </row>
    <row r="5172" spans="2:13" x14ac:dyDescent="0.3">
      <c r="B5172" s="5">
        <v>45809</v>
      </c>
      <c r="C5172" s="4" t="s">
        <v>49</v>
      </c>
      <c r="D5172" s="4" t="s">
        <v>47</v>
      </c>
      <c r="E5172" s="4" t="s">
        <v>21</v>
      </c>
      <c r="F5172" s="4" t="s">
        <v>18</v>
      </c>
      <c r="G5172" s="6">
        <v>14</v>
      </c>
      <c r="H5172" s="7">
        <v>243.08</v>
      </c>
      <c r="I5172" s="8">
        <v>0.01</v>
      </c>
      <c r="J5172" s="7">
        <v>3171.73</v>
      </c>
      <c r="K5172" s="7">
        <v>152.83000000000001</v>
      </c>
      <c r="L5172" s="7">
        <v>2139.62</v>
      </c>
      <c r="M5172" s="7">
        <v>48.41</v>
      </c>
    </row>
    <row r="5173" spans="2:13" x14ac:dyDescent="0.3">
      <c r="B5173" s="5">
        <v>45809</v>
      </c>
      <c r="C5173" s="4" t="s">
        <v>49</v>
      </c>
      <c r="D5173" s="4" t="s">
        <v>47</v>
      </c>
      <c r="E5173" s="4" t="s">
        <v>21</v>
      </c>
      <c r="F5173" s="4" t="s">
        <v>19</v>
      </c>
      <c r="G5173" s="6">
        <v>14</v>
      </c>
      <c r="H5173" s="7">
        <v>243.08</v>
      </c>
      <c r="I5173" s="8">
        <v>0.01</v>
      </c>
      <c r="J5173" s="7">
        <v>3219.99</v>
      </c>
      <c r="K5173" s="7">
        <v>153.29</v>
      </c>
      <c r="L5173" s="7">
        <v>2146.06</v>
      </c>
      <c r="M5173" s="7">
        <v>57.2</v>
      </c>
    </row>
    <row r="5174" spans="2:13" x14ac:dyDescent="0.3">
      <c r="B5174" s="5">
        <v>45809</v>
      </c>
      <c r="C5174" s="4" t="s">
        <v>49</v>
      </c>
      <c r="D5174" s="4" t="s">
        <v>47</v>
      </c>
      <c r="E5174" s="4" t="s">
        <v>22</v>
      </c>
      <c r="F5174" s="4" t="s">
        <v>17</v>
      </c>
      <c r="G5174" s="6">
        <v>17</v>
      </c>
      <c r="H5174" s="7">
        <v>243.08</v>
      </c>
      <c r="I5174" s="8">
        <v>0</v>
      </c>
      <c r="J5174" s="7">
        <v>4623.6099999999997</v>
      </c>
      <c r="K5174" s="7">
        <v>153.44999999999999</v>
      </c>
      <c r="L5174" s="7">
        <v>2608.65</v>
      </c>
      <c r="M5174" s="7">
        <v>176.89</v>
      </c>
    </row>
    <row r="5175" spans="2:13" x14ac:dyDescent="0.3">
      <c r="B5175" s="5">
        <v>45809</v>
      </c>
      <c r="C5175" s="4" t="s">
        <v>49</v>
      </c>
      <c r="D5175" s="4" t="s">
        <v>47</v>
      </c>
      <c r="E5175" s="4" t="s">
        <v>22</v>
      </c>
      <c r="F5175" s="4" t="s">
        <v>18</v>
      </c>
      <c r="G5175" s="6">
        <v>6</v>
      </c>
      <c r="H5175" s="7">
        <v>243.08</v>
      </c>
      <c r="I5175" s="8">
        <v>0.01</v>
      </c>
      <c r="J5175" s="7">
        <v>1625.27</v>
      </c>
      <c r="K5175" s="7">
        <v>152.99</v>
      </c>
      <c r="L5175" s="7">
        <v>917.94</v>
      </c>
      <c r="M5175" s="7">
        <v>73.39</v>
      </c>
    </row>
    <row r="5176" spans="2:13" x14ac:dyDescent="0.3">
      <c r="B5176" s="5">
        <v>45809</v>
      </c>
      <c r="C5176" s="4" t="s">
        <v>49</v>
      </c>
      <c r="D5176" s="4" t="s">
        <v>47</v>
      </c>
      <c r="E5176" s="4" t="s">
        <v>22</v>
      </c>
      <c r="F5176" s="4" t="s">
        <v>19</v>
      </c>
      <c r="G5176" s="6">
        <v>6</v>
      </c>
      <c r="H5176" s="7">
        <v>243.08</v>
      </c>
      <c r="I5176" s="8">
        <v>0.01</v>
      </c>
      <c r="J5176" s="7">
        <v>1615.43</v>
      </c>
      <c r="K5176" s="7">
        <v>153.6</v>
      </c>
      <c r="L5176" s="7">
        <v>921.6</v>
      </c>
      <c r="M5176" s="7">
        <v>73.150000000000006</v>
      </c>
    </row>
    <row r="5177" spans="2:13" x14ac:dyDescent="0.3">
      <c r="B5177" s="5">
        <v>45809</v>
      </c>
      <c r="C5177" s="4" t="s">
        <v>50</v>
      </c>
      <c r="D5177" s="4" t="s">
        <v>47</v>
      </c>
      <c r="E5177" s="4" t="s">
        <v>16</v>
      </c>
      <c r="F5177" s="4" t="s">
        <v>17</v>
      </c>
      <c r="G5177" s="6">
        <v>263</v>
      </c>
      <c r="H5177" s="7">
        <v>88.58</v>
      </c>
      <c r="I5177" s="8">
        <v>0.01</v>
      </c>
      <c r="J5177" s="7">
        <v>22878.25</v>
      </c>
      <c r="K5177" s="7">
        <v>54.2</v>
      </c>
      <c r="L5177" s="7">
        <v>14254.6</v>
      </c>
      <c r="M5177" s="7">
        <v>424.07</v>
      </c>
    </row>
    <row r="5178" spans="2:13" x14ac:dyDescent="0.3">
      <c r="B5178" s="5">
        <v>45809</v>
      </c>
      <c r="C5178" s="4" t="s">
        <v>50</v>
      </c>
      <c r="D5178" s="4" t="s">
        <v>47</v>
      </c>
      <c r="E5178" s="4" t="s">
        <v>16</v>
      </c>
      <c r="F5178" s="4" t="s">
        <v>18</v>
      </c>
      <c r="G5178" s="6">
        <v>94</v>
      </c>
      <c r="H5178" s="7">
        <v>88.58</v>
      </c>
      <c r="I5178" s="8">
        <v>0.01</v>
      </c>
      <c r="J5178" s="7">
        <v>8293.17</v>
      </c>
      <c r="K5178" s="7">
        <v>54.14</v>
      </c>
      <c r="L5178" s="7">
        <v>5089.16</v>
      </c>
      <c r="M5178" s="7">
        <v>330.23</v>
      </c>
    </row>
    <row r="5179" spans="2:13" x14ac:dyDescent="0.3">
      <c r="B5179" s="5">
        <v>45809</v>
      </c>
      <c r="C5179" s="4" t="s">
        <v>50</v>
      </c>
      <c r="D5179" s="4" t="s">
        <v>47</v>
      </c>
      <c r="E5179" s="4" t="s">
        <v>16</v>
      </c>
      <c r="F5179" s="4" t="s">
        <v>19</v>
      </c>
      <c r="G5179" s="6">
        <v>92</v>
      </c>
      <c r="H5179" s="7">
        <v>88.58</v>
      </c>
      <c r="I5179" s="8">
        <v>0.01</v>
      </c>
      <c r="J5179" s="7">
        <v>8091.96</v>
      </c>
      <c r="K5179" s="7">
        <v>54.2</v>
      </c>
      <c r="L5179" s="7">
        <v>4986.3999999999996</v>
      </c>
      <c r="M5179" s="7">
        <v>366.34</v>
      </c>
    </row>
    <row r="5180" spans="2:13" x14ac:dyDescent="0.3">
      <c r="B5180" s="5">
        <v>45809</v>
      </c>
      <c r="C5180" s="4" t="s">
        <v>50</v>
      </c>
      <c r="D5180" s="4" t="s">
        <v>47</v>
      </c>
      <c r="E5180" s="4" t="s">
        <v>20</v>
      </c>
      <c r="F5180" s="4" t="s">
        <v>17</v>
      </c>
      <c r="G5180" s="6">
        <v>180</v>
      </c>
      <c r="H5180" s="7">
        <v>88.58</v>
      </c>
      <c r="I5180" s="8">
        <v>0.04</v>
      </c>
      <c r="J5180" s="7">
        <v>13496.77</v>
      </c>
      <c r="K5180" s="7">
        <v>53.98</v>
      </c>
      <c r="L5180" s="7">
        <v>9716.4</v>
      </c>
      <c r="M5180" s="7">
        <v>301.39999999999998</v>
      </c>
    </row>
    <row r="5181" spans="2:13" x14ac:dyDescent="0.3">
      <c r="B5181" s="5">
        <v>45809</v>
      </c>
      <c r="C5181" s="4" t="s">
        <v>50</v>
      </c>
      <c r="D5181" s="4" t="s">
        <v>47</v>
      </c>
      <c r="E5181" s="4" t="s">
        <v>20</v>
      </c>
      <c r="F5181" s="4" t="s">
        <v>18</v>
      </c>
      <c r="G5181" s="6">
        <v>61</v>
      </c>
      <c r="H5181" s="7">
        <v>88.58</v>
      </c>
      <c r="I5181" s="8">
        <v>0.04</v>
      </c>
      <c r="J5181" s="7">
        <v>4578.8599999999997</v>
      </c>
      <c r="K5181" s="7">
        <v>53.98</v>
      </c>
      <c r="L5181" s="7">
        <v>3292.78</v>
      </c>
      <c r="M5181" s="7">
        <v>214.3</v>
      </c>
    </row>
    <row r="5182" spans="2:13" x14ac:dyDescent="0.3">
      <c r="B5182" s="5">
        <v>45809</v>
      </c>
      <c r="C5182" s="4" t="s">
        <v>50</v>
      </c>
      <c r="D5182" s="4" t="s">
        <v>47</v>
      </c>
      <c r="E5182" s="4" t="s">
        <v>20</v>
      </c>
      <c r="F5182" s="4" t="s">
        <v>19</v>
      </c>
      <c r="G5182" s="6">
        <v>62</v>
      </c>
      <c r="H5182" s="7">
        <v>88.58</v>
      </c>
      <c r="I5182" s="8">
        <v>0.01</v>
      </c>
      <c r="J5182" s="7">
        <v>4765.46</v>
      </c>
      <c r="K5182" s="7">
        <v>53.98</v>
      </c>
      <c r="L5182" s="7">
        <v>3346.76</v>
      </c>
      <c r="M5182" s="7">
        <v>239.48</v>
      </c>
    </row>
    <row r="5183" spans="2:13" x14ac:dyDescent="0.3">
      <c r="B5183" s="5">
        <v>45809</v>
      </c>
      <c r="C5183" s="4" t="s">
        <v>50</v>
      </c>
      <c r="D5183" s="4" t="s">
        <v>47</v>
      </c>
      <c r="E5183" s="4" t="s">
        <v>21</v>
      </c>
      <c r="F5183" s="4" t="s">
        <v>17</v>
      </c>
      <c r="G5183" s="6">
        <v>102</v>
      </c>
      <c r="H5183" s="7">
        <v>88.58</v>
      </c>
      <c r="I5183" s="8">
        <v>0.01</v>
      </c>
      <c r="J5183" s="7">
        <v>8497.23</v>
      </c>
      <c r="K5183" s="7">
        <v>54.2</v>
      </c>
      <c r="L5183" s="7">
        <v>5528.4</v>
      </c>
      <c r="M5183" s="7">
        <v>164.8</v>
      </c>
    </row>
    <row r="5184" spans="2:13" x14ac:dyDescent="0.3">
      <c r="B5184" s="5">
        <v>45809</v>
      </c>
      <c r="C5184" s="4" t="s">
        <v>50</v>
      </c>
      <c r="D5184" s="4" t="s">
        <v>47</v>
      </c>
      <c r="E5184" s="4" t="s">
        <v>21</v>
      </c>
      <c r="F5184" s="4" t="s">
        <v>18</v>
      </c>
      <c r="G5184" s="6">
        <v>39</v>
      </c>
      <c r="H5184" s="7">
        <v>88.58</v>
      </c>
      <c r="I5184" s="8">
        <v>0.01</v>
      </c>
      <c r="J5184" s="7">
        <v>3252.28</v>
      </c>
      <c r="K5184" s="7">
        <v>53.98</v>
      </c>
      <c r="L5184" s="7">
        <v>2105.2199999999998</v>
      </c>
      <c r="M5184" s="7">
        <v>132.28</v>
      </c>
    </row>
    <row r="5185" spans="2:13" x14ac:dyDescent="0.3">
      <c r="B5185" s="5">
        <v>45809</v>
      </c>
      <c r="C5185" s="4" t="s">
        <v>50</v>
      </c>
      <c r="D5185" s="4" t="s">
        <v>47</v>
      </c>
      <c r="E5185" s="4" t="s">
        <v>21</v>
      </c>
      <c r="F5185" s="4" t="s">
        <v>19</v>
      </c>
      <c r="G5185" s="6">
        <v>40</v>
      </c>
      <c r="H5185" s="7">
        <v>88.58</v>
      </c>
      <c r="I5185" s="8">
        <v>0</v>
      </c>
      <c r="J5185" s="7">
        <v>3369.39</v>
      </c>
      <c r="K5185" s="7">
        <v>53.93</v>
      </c>
      <c r="L5185" s="7">
        <v>2157.1999999999998</v>
      </c>
      <c r="M5185" s="7">
        <v>158.47999999999999</v>
      </c>
    </row>
    <row r="5186" spans="2:13" x14ac:dyDescent="0.3">
      <c r="B5186" s="5">
        <v>45809</v>
      </c>
      <c r="C5186" s="4" t="s">
        <v>50</v>
      </c>
      <c r="D5186" s="4" t="s">
        <v>47</v>
      </c>
      <c r="E5186" s="4" t="s">
        <v>22</v>
      </c>
      <c r="F5186" s="4" t="s">
        <v>17</v>
      </c>
      <c r="G5186" s="6">
        <v>46</v>
      </c>
      <c r="H5186" s="7">
        <v>88.58</v>
      </c>
      <c r="I5186" s="8">
        <v>0.01</v>
      </c>
      <c r="J5186" s="7">
        <v>4540.66</v>
      </c>
      <c r="K5186" s="7">
        <v>53.87</v>
      </c>
      <c r="L5186" s="7">
        <v>2478.02</v>
      </c>
      <c r="M5186" s="7">
        <v>474</v>
      </c>
    </row>
    <row r="5187" spans="2:13" x14ac:dyDescent="0.3">
      <c r="B5187" s="5">
        <v>45809</v>
      </c>
      <c r="C5187" s="4" t="s">
        <v>50</v>
      </c>
      <c r="D5187" s="4" t="s">
        <v>47</v>
      </c>
      <c r="E5187" s="4" t="s">
        <v>22</v>
      </c>
      <c r="F5187" s="4" t="s">
        <v>18</v>
      </c>
      <c r="G5187" s="6">
        <v>18</v>
      </c>
      <c r="H5187" s="7">
        <v>88.58</v>
      </c>
      <c r="I5187" s="8">
        <v>0.01</v>
      </c>
      <c r="J5187" s="7">
        <v>1773.28</v>
      </c>
      <c r="K5187" s="7">
        <v>53.93</v>
      </c>
      <c r="L5187" s="7">
        <v>970.74</v>
      </c>
      <c r="M5187" s="7">
        <v>221.24</v>
      </c>
    </row>
    <row r="5188" spans="2:13" x14ac:dyDescent="0.3">
      <c r="B5188" s="5">
        <v>45809</v>
      </c>
      <c r="C5188" s="4" t="s">
        <v>50</v>
      </c>
      <c r="D5188" s="4" t="s">
        <v>47</v>
      </c>
      <c r="E5188" s="4" t="s">
        <v>22</v>
      </c>
      <c r="F5188" s="4" t="s">
        <v>19</v>
      </c>
      <c r="G5188" s="6">
        <v>17</v>
      </c>
      <c r="H5188" s="7">
        <v>88.58</v>
      </c>
      <c r="I5188" s="8">
        <v>0</v>
      </c>
      <c r="J5188" s="7">
        <v>1681.5</v>
      </c>
      <c r="K5188" s="7">
        <v>54.03</v>
      </c>
      <c r="L5188" s="7">
        <v>918.51</v>
      </c>
      <c r="M5188" s="7">
        <v>213.82</v>
      </c>
    </row>
    <row r="5189" spans="2:13" x14ac:dyDescent="0.3">
      <c r="B5189" s="5">
        <v>45839</v>
      </c>
      <c r="C5189" s="4" t="s">
        <v>14</v>
      </c>
      <c r="D5189" s="4" t="s">
        <v>15</v>
      </c>
      <c r="E5189" s="4" t="s">
        <v>16</v>
      </c>
      <c r="F5189" s="4" t="s">
        <v>17</v>
      </c>
      <c r="G5189" s="6">
        <v>337</v>
      </c>
      <c r="H5189" s="7">
        <v>276.04000000000002</v>
      </c>
      <c r="I5189" s="8">
        <v>0.01</v>
      </c>
      <c r="J5189" s="7">
        <v>91634.19</v>
      </c>
      <c r="K5189" s="7">
        <v>203.66</v>
      </c>
      <c r="L5189" s="7">
        <v>68633.42</v>
      </c>
      <c r="M5189" s="7">
        <v>542.83000000000004</v>
      </c>
    </row>
    <row r="5190" spans="2:13" x14ac:dyDescent="0.3">
      <c r="B5190" s="5">
        <v>45839</v>
      </c>
      <c r="C5190" s="4" t="s">
        <v>14</v>
      </c>
      <c r="D5190" s="4" t="s">
        <v>15</v>
      </c>
      <c r="E5190" s="4" t="s">
        <v>16</v>
      </c>
      <c r="F5190" s="4" t="s">
        <v>18</v>
      </c>
      <c r="G5190" s="6">
        <v>119</v>
      </c>
      <c r="H5190" s="7">
        <v>276.04000000000002</v>
      </c>
      <c r="I5190" s="8">
        <v>0</v>
      </c>
      <c r="J5190" s="7">
        <v>32881.21</v>
      </c>
      <c r="K5190" s="7">
        <v>204.07</v>
      </c>
      <c r="L5190" s="7">
        <v>24284.33</v>
      </c>
      <c r="M5190" s="7">
        <v>420.12</v>
      </c>
    </row>
    <row r="5191" spans="2:13" x14ac:dyDescent="0.3">
      <c r="B5191" s="5">
        <v>45839</v>
      </c>
      <c r="C5191" s="4" t="s">
        <v>14</v>
      </c>
      <c r="D5191" s="4" t="s">
        <v>15</v>
      </c>
      <c r="E5191" s="4" t="s">
        <v>16</v>
      </c>
      <c r="F5191" s="4" t="s">
        <v>19</v>
      </c>
      <c r="G5191" s="6">
        <v>119</v>
      </c>
      <c r="H5191" s="7">
        <v>276.04000000000002</v>
      </c>
      <c r="I5191" s="8">
        <v>0.01</v>
      </c>
      <c r="J5191" s="7">
        <v>32487.03</v>
      </c>
      <c r="K5191" s="7">
        <v>204.07</v>
      </c>
      <c r="L5191" s="7">
        <v>24284.33</v>
      </c>
      <c r="M5191" s="7">
        <v>472.44</v>
      </c>
    </row>
    <row r="5192" spans="2:13" x14ac:dyDescent="0.3">
      <c r="B5192" s="5">
        <v>45839</v>
      </c>
      <c r="C5192" s="4" t="s">
        <v>14</v>
      </c>
      <c r="D5192" s="4" t="s">
        <v>15</v>
      </c>
      <c r="E5192" s="4" t="s">
        <v>20</v>
      </c>
      <c r="F5192" s="4" t="s">
        <v>17</v>
      </c>
      <c r="G5192" s="6">
        <v>220</v>
      </c>
      <c r="H5192" s="7">
        <v>276.04000000000002</v>
      </c>
      <c r="I5192" s="8">
        <v>0</v>
      </c>
      <c r="J5192" s="7">
        <v>53281.13</v>
      </c>
      <c r="K5192" s="7">
        <v>204.88</v>
      </c>
      <c r="L5192" s="7">
        <v>45073.599999999999</v>
      </c>
      <c r="M5192" s="7">
        <v>354.73</v>
      </c>
    </row>
    <row r="5193" spans="2:13" x14ac:dyDescent="0.3">
      <c r="B5193" s="5">
        <v>45839</v>
      </c>
      <c r="C5193" s="4" t="s">
        <v>14</v>
      </c>
      <c r="D5193" s="4" t="s">
        <v>15</v>
      </c>
      <c r="E5193" s="4" t="s">
        <v>20</v>
      </c>
      <c r="F5193" s="4" t="s">
        <v>18</v>
      </c>
      <c r="G5193" s="6">
        <v>81</v>
      </c>
      <c r="H5193" s="7">
        <v>276.04000000000002</v>
      </c>
      <c r="I5193" s="8">
        <v>0.02</v>
      </c>
      <c r="J5193" s="7">
        <v>19204.77</v>
      </c>
      <c r="K5193" s="7">
        <v>203.86</v>
      </c>
      <c r="L5193" s="7">
        <v>16512.66</v>
      </c>
      <c r="M5193" s="7">
        <v>275.01</v>
      </c>
    </row>
    <row r="5194" spans="2:13" x14ac:dyDescent="0.3">
      <c r="B5194" s="5">
        <v>45839</v>
      </c>
      <c r="C5194" s="4" t="s">
        <v>14</v>
      </c>
      <c r="D5194" s="4" t="s">
        <v>15</v>
      </c>
      <c r="E5194" s="4" t="s">
        <v>20</v>
      </c>
      <c r="F5194" s="4" t="s">
        <v>19</v>
      </c>
      <c r="G5194" s="6">
        <v>79</v>
      </c>
      <c r="H5194" s="7">
        <v>276.04000000000002</v>
      </c>
      <c r="I5194" s="8">
        <v>0.04</v>
      </c>
      <c r="J5194" s="7">
        <v>18441.11</v>
      </c>
      <c r="K5194" s="7">
        <v>204.47</v>
      </c>
      <c r="L5194" s="7">
        <v>16153.13</v>
      </c>
      <c r="M5194" s="7">
        <v>319.60000000000002</v>
      </c>
    </row>
    <row r="5195" spans="2:13" x14ac:dyDescent="0.3">
      <c r="B5195" s="5">
        <v>45839</v>
      </c>
      <c r="C5195" s="4" t="s">
        <v>14</v>
      </c>
      <c r="D5195" s="4" t="s">
        <v>15</v>
      </c>
      <c r="E5195" s="4" t="s">
        <v>21</v>
      </c>
      <c r="F5195" s="4" t="s">
        <v>17</v>
      </c>
      <c r="G5195" s="6">
        <v>137</v>
      </c>
      <c r="H5195" s="7">
        <v>276.04000000000002</v>
      </c>
      <c r="I5195" s="8">
        <v>0</v>
      </c>
      <c r="J5195" s="7">
        <v>35890.61</v>
      </c>
      <c r="K5195" s="7">
        <v>204.88</v>
      </c>
      <c r="L5195" s="7">
        <v>28068.560000000001</v>
      </c>
      <c r="M5195" s="7">
        <v>226.71</v>
      </c>
    </row>
    <row r="5196" spans="2:13" x14ac:dyDescent="0.3">
      <c r="B5196" s="5">
        <v>45839</v>
      </c>
      <c r="C5196" s="4" t="s">
        <v>14</v>
      </c>
      <c r="D5196" s="4" t="s">
        <v>15</v>
      </c>
      <c r="E5196" s="4" t="s">
        <v>21</v>
      </c>
      <c r="F5196" s="4" t="s">
        <v>18</v>
      </c>
      <c r="G5196" s="6">
        <v>46</v>
      </c>
      <c r="H5196" s="7">
        <v>276.04000000000002</v>
      </c>
      <c r="I5196" s="8">
        <v>0.01</v>
      </c>
      <c r="J5196" s="7">
        <v>12026.64</v>
      </c>
      <c r="K5196" s="7">
        <v>204.47</v>
      </c>
      <c r="L5196" s="7">
        <v>9405.6200000000008</v>
      </c>
      <c r="M5196" s="7">
        <v>162.88</v>
      </c>
    </row>
    <row r="5197" spans="2:13" x14ac:dyDescent="0.3">
      <c r="B5197" s="5">
        <v>45839</v>
      </c>
      <c r="C5197" s="4" t="s">
        <v>14</v>
      </c>
      <c r="D5197" s="4" t="s">
        <v>15</v>
      </c>
      <c r="E5197" s="4" t="s">
        <v>21</v>
      </c>
      <c r="F5197" s="4" t="s">
        <v>19</v>
      </c>
      <c r="G5197" s="6">
        <v>47</v>
      </c>
      <c r="H5197" s="7">
        <v>276.04000000000002</v>
      </c>
      <c r="I5197" s="8">
        <v>0</v>
      </c>
      <c r="J5197" s="7">
        <v>12349.74</v>
      </c>
      <c r="K5197" s="7">
        <v>204.88</v>
      </c>
      <c r="L5197" s="7">
        <v>9629.36</v>
      </c>
      <c r="M5197" s="7">
        <v>182.1</v>
      </c>
    </row>
    <row r="5198" spans="2:13" x14ac:dyDescent="0.3">
      <c r="B5198" s="5">
        <v>45839</v>
      </c>
      <c r="C5198" s="4" t="s">
        <v>14</v>
      </c>
      <c r="D5198" s="4" t="s">
        <v>15</v>
      </c>
      <c r="E5198" s="4" t="s">
        <v>22</v>
      </c>
      <c r="F5198" s="4" t="s">
        <v>17</v>
      </c>
      <c r="G5198" s="6">
        <v>61</v>
      </c>
      <c r="H5198" s="7">
        <v>276.04000000000002</v>
      </c>
      <c r="I5198" s="8">
        <v>0</v>
      </c>
      <c r="J5198" s="7">
        <v>18746.05</v>
      </c>
      <c r="K5198" s="7">
        <v>204.88</v>
      </c>
      <c r="L5198" s="7">
        <v>12497.68</v>
      </c>
      <c r="M5198" s="7">
        <v>609.4</v>
      </c>
    </row>
    <row r="5199" spans="2:13" x14ac:dyDescent="0.3">
      <c r="B5199" s="5">
        <v>45839</v>
      </c>
      <c r="C5199" s="4" t="s">
        <v>14</v>
      </c>
      <c r="D5199" s="4" t="s">
        <v>15</v>
      </c>
      <c r="E5199" s="4" t="s">
        <v>22</v>
      </c>
      <c r="F5199" s="4" t="s">
        <v>18</v>
      </c>
      <c r="G5199" s="6">
        <v>22</v>
      </c>
      <c r="H5199" s="7">
        <v>276.04000000000002</v>
      </c>
      <c r="I5199" s="8">
        <v>0</v>
      </c>
      <c r="J5199" s="7">
        <v>6781.23</v>
      </c>
      <c r="K5199" s="7">
        <v>204.07</v>
      </c>
      <c r="L5199" s="7">
        <v>4489.54</v>
      </c>
      <c r="M5199" s="7">
        <v>270.93</v>
      </c>
    </row>
    <row r="5200" spans="2:13" x14ac:dyDescent="0.3">
      <c r="B5200" s="5">
        <v>45839</v>
      </c>
      <c r="C5200" s="4" t="s">
        <v>14</v>
      </c>
      <c r="D5200" s="4" t="s">
        <v>15</v>
      </c>
      <c r="E5200" s="4" t="s">
        <v>22</v>
      </c>
      <c r="F5200" s="4" t="s">
        <v>19</v>
      </c>
      <c r="G5200" s="6">
        <v>21</v>
      </c>
      <c r="H5200" s="7">
        <v>276.04000000000002</v>
      </c>
      <c r="I5200" s="8">
        <v>0.01</v>
      </c>
      <c r="J5200" s="7">
        <v>6453.51</v>
      </c>
      <c r="K5200" s="7">
        <v>204.07</v>
      </c>
      <c r="L5200" s="7">
        <v>4285.47</v>
      </c>
      <c r="M5200" s="7">
        <v>268.06</v>
      </c>
    </row>
    <row r="5201" spans="2:13" x14ac:dyDescent="0.3">
      <c r="B5201" s="5">
        <v>45839</v>
      </c>
      <c r="C5201" s="4" t="s">
        <v>23</v>
      </c>
      <c r="D5201" s="4" t="s">
        <v>15</v>
      </c>
      <c r="E5201" s="4" t="s">
        <v>16</v>
      </c>
      <c r="F5201" s="4" t="s">
        <v>17</v>
      </c>
      <c r="G5201" s="6">
        <v>845</v>
      </c>
      <c r="H5201" s="7">
        <v>121.54</v>
      </c>
      <c r="I5201" s="8">
        <v>0.01</v>
      </c>
      <c r="J5201" s="7">
        <v>102185.33</v>
      </c>
      <c r="K5201" s="7">
        <v>89.51</v>
      </c>
      <c r="L5201" s="7">
        <v>75635.95</v>
      </c>
      <c r="M5201" s="7">
        <v>1343.18</v>
      </c>
    </row>
    <row r="5202" spans="2:13" x14ac:dyDescent="0.3">
      <c r="B5202" s="5">
        <v>45839</v>
      </c>
      <c r="C5202" s="4" t="s">
        <v>23</v>
      </c>
      <c r="D5202" s="4" t="s">
        <v>15</v>
      </c>
      <c r="E5202" s="4" t="s">
        <v>16</v>
      </c>
      <c r="F5202" s="4" t="s">
        <v>18</v>
      </c>
      <c r="G5202" s="6">
        <v>313</v>
      </c>
      <c r="H5202" s="7">
        <v>121.54</v>
      </c>
      <c r="I5202" s="8">
        <v>0</v>
      </c>
      <c r="J5202" s="7">
        <v>37889.85</v>
      </c>
      <c r="K5202" s="7">
        <v>89.42</v>
      </c>
      <c r="L5202" s="7">
        <v>27988.46</v>
      </c>
      <c r="M5202" s="7">
        <v>1107.19</v>
      </c>
    </row>
    <row r="5203" spans="2:13" x14ac:dyDescent="0.3">
      <c r="B5203" s="5">
        <v>45839</v>
      </c>
      <c r="C5203" s="4" t="s">
        <v>23</v>
      </c>
      <c r="D5203" s="4" t="s">
        <v>15</v>
      </c>
      <c r="E5203" s="4" t="s">
        <v>16</v>
      </c>
      <c r="F5203" s="4" t="s">
        <v>19</v>
      </c>
      <c r="G5203" s="6">
        <v>310</v>
      </c>
      <c r="H5203" s="7">
        <v>121.54</v>
      </c>
      <c r="I5203" s="8">
        <v>0.01</v>
      </c>
      <c r="J5203" s="7">
        <v>37338.980000000003</v>
      </c>
      <c r="K5203" s="7">
        <v>89.15</v>
      </c>
      <c r="L5203" s="7">
        <v>27636.5</v>
      </c>
      <c r="M5203" s="7">
        <v>1261.54</v>
      </c>
    </row>
    <row r="5204" spans="2:13" x14ac:dyDescent="0.3">
      <c r="B5204" s="5">
        <v>45839</v>
      </c>
      <c r="C5204" s="4" t="s">
        <v>23</v>
      </c>
      <c r="D5204" s="4" t="s">
        <v>15</v>
      </c>
      <c r="E5204" s="4" t="s">
        <v>20</v>
      </c>
      <c r="F5204" s="4" t="s">
        <v>17</v>
      </c>
      <c r="G5204" s="6">
        <v>609</v>
      </c>
      <c r="H5204" s="7">
        <v>121.54</v>
      </c>
      <c r="I5204" s="8">
        <v>0.03</v>
      </c>
      <c r="J5204" s="7">
        <v>62860.27</v>
      </c>
      <c r="K5204" s="7">
        <v>89.6</v>
      </c>
      <c r="L5204" s="7">
        <v>54566.400000000001</v>
      </c>
      <c r="M5204" s="7">
        <v>975</v>
      </c>
    </row>
    <row r="5205" spans="2:13" x14ac:dyDescent="0.3">
      <c r="B5205" s="5">
        <v>45839</v>
      </c>
      <c r="C5205" s="4" t="s">
        <v>23</v>
      </c>
      <c r="D5205" s="4" t="s">
        <v>15</v>
      </c>
      <c r="E5205" s="4" t="s">
        <v>20</v>
      </c>
      <c r="F5205" s="4" t="s">
        <v>18</v>
      </c>
      <c r="G5205" s="6">
        <v>210</v>
      </c>
      <c r="H5205" s="7">
        <v>121.54</v>
      </c>
      <c r="I5205" s="8">
        <v>0.01</v>
      </c>
      <c r="J5205" s="7">
        <v>22124.49</v>
      </c>
      <c r="K5205" s="7">
        <v>89.42</v>
      </c>
      <c r="L5205" s="7">
        <v>18778.2</v>
      </c>
      <c r="M5205" s="7">
        <v>737.75</v>
      </c>
    </row>
    <row r="5206" spans="2:13" x14ac:dyDescent="0.3">
      <c r="B5206" s="5">
        <v>45839</v>
      </c>
      <c r="C5206" s="4" t="s">
        <v>23</v>
      </c>
      <c r="D5206" s="4" t="s">
        <v>15</v>
      </c>
      <c r="E5206" s="4" t="s">
        <v>20</v>
      </c>
      <c r="F5206" s="4" t="s">
        <v>19</v>
      </c>
      <c r="G5206" s="6">
        <v>209</v>
      </c>
      <c r="H5206" s="7">
        <v>121.54</v>
      </c>
      <c r="I5206" s="8">
        <v>0.01</v>
      </c>
      <c r="J5206" s="7">
        <v>22063.040000000001</v>
      </c>
      <c r="K5206" s="7">
        <v>89.15</v>
      </c>
      <c r="L5206" s="7">
        <v>18632.349999999999</v>
      </c>
      <c r="M5206" s="7">
        <v>836.39</v>
      </c>
    </row>
    <row r="5207" spans="2:13" x14ac:dyDescent="0.3">
      <c r="B5207" s="5">
        <v>45839</v>
      </c>
      <c r="C5207" s="4" t="s">
        <v>23</v>
      </c>
      <c r="D5207" s="4" t="s">
        <v>15</v>
      </c>
      <c r="E5207" s="4" t="s">
        <v>21</v>
      </c>
      <c r="F5207" s="4" t="s">
        <v>17</v>
      </c>
      <c r="G5207" s="6">
        <v>376</v>
      </c>
      <c r="H5207" s="7">
        <v>121.54</v>
      </c>
      <c r="I5207" s="8">
        <v>0.01</v>
      </c>
      <c r="J5207" s="7">
        <v>43023.97</v>
      </c>
      <c r="K5207" s="7">
        <v>89.6</v>
      </c>
      <c r="L5207" s="7">
        <v>33689.599999999999</v>
      </c>
      <c r="M5207" s="7">
        <v>605.65</v>
      </c>
    </row>
    <row r="5208" spans="2:13" x14ac:dyDescent="0.3">
      <c r="B5208" s="5">
        <v>45839</v>
      </c>
      <c r="C5208" s="4" t="s">
        <v>23</v>
      </c>
      <c r="D5208" s="4" t="s">
        <v>15</v>
      </c>
      <c r="E5208" s="4" t="s">
        <v>21</v>
      </c>
      <c r="F5208" s="4" t="s">
        <v>18</v>
      </c>
      <c r="G5208" s="6">
        <v>127</v>
      </c>
      <c r="H5208" s="7">
        <v>121.54</v>
      </c>
      <c r="I5208" s="8">
        <v>0.01</v>
      </c>
      <c r="J5208" s="7">
        <v>14532.09</v>
      </c>
      <c r="K5208" s="7">
        <v>89.51</v>
      </c>
      <c r="L5208" s="7">
        <v>11367.77</v>
      </c>
      <c r="M5208" s="7">
        <v>443.96</v>
      </c>
    </row>
    <row r="5209" spans="2:13" x14ac:dyDescent="0.3">
      <c r="B5209" s="5">
        <v>45839</v>
      </c>
      <c r="C5209" s="4" t="s">
        <v>23</v>
      </c>
      <c r="D5209" s="4" t="s">
        <v>15</v>
      </c>
      <c r="E5209" s="4" t="s">
        <v>21</v>
      </c>
      <c r="F5209" s="4" t="s">
        <v>19</v>
      </c>
      <c r="G5209" s="6">
        <v>129</v>
      </c>
      <c r="H5209" s="7">
        <v>121.54</v>
      </c>
      <c r="I5209" s="8">
        <v>0.01</v>
      </c>
      <c r="J5209" s="7">
        <v>14746.14</v>
      </c>
      <c r="K5209" s="7">
        <v>89.33</v>
      </c>
      <c r="L5209" s="7">
        <v>11523.57</v>
      </c>
      <c r="M5209" s="7">
        <v>528.55999999999995</v>
      </c>
    </row>
    <row r="5210" spans="2:13" x14ac:dyDescent="0.3">
      <c r="B5210" s="5">
        <v>45839</v>
      </c>
      <c r="C5210" s="4" t="s">
        <v>23</v>
      </c>
      <c r="D5210" s="4" t="s">
        <v>15</v>
      </c>
      <c r="E5210" s="4" t="s">
        <v>22</v>
      </c>
      <c r="F5210" s="4" t="s">
        <v>17</v>
      </c>
      <c r="G5210" s="6">
        <v>155</v>
      </c>
      <c r="H5210" s="7">
        <v>121.54</v>
      </c>
      <c r="I5210" s="8">
        <v>0.01</v>
      </c>
      <c r="J5210" s="7">
        <v>20951.86</v>
      </c>
      <c r="K5210" s="7">
        <v>89.24</v>
      </c>
      <c r="L5210" s="7">
        <v>13832.2</v>
      </c>
      <c r="M5210" s="7">
        <v>1567.32</v>
      </c>
    </row>
    <row r="5211" spans="2:13" x14ac:dyDescent="0.3">
      <c r="B5211" s="5">
        <v>45839</v>
      </c>
      <c r="C5211" s="4" t="s">
        <v>23</v>
      </c>
      <c r="D5211" s="4" t="s">
        <v>15</v>
      </c>
      <c r="E5211" s="4" t="s">
        <v>22</v>
      </c>
      <c r="F5211" s="4" t="s">
        <v>18</v>
      </c>
      <c r="G5211" s="6">
        <v>58</v>
      </c>
      <c r="H5211" s="7">
        <v>121.54</v>
      </c>
      <c r="I5211" s="8">
        <v>0</v>
      </c>
      <c r="J5211" s="7">
        <v>7871.57</v>
      </c>
      <c r="K5211" s="7">
        <v>89.24</v>
      </c>
      <c r="L5211" s="7">
        <v>5175.92</v>
      </c>
      <c r="M5211" s="7">
        <v>701.78</v>
      </c>
    </row>
    <row r="5212" spans="2:13" x14ac:dyDescent="0.3">
      <c r="B5212" s="5">
        <v>45839</v>
      </c>
      <c r="C5212" s="4" t="s">
        <v>23</v>
      </c>
      <c r="D5212" s="4" t="s">
        <v>15</v>
      </c>
      <c r="E5212" s="4" t="s">
        <v>22</v>
      </c>
      <c r="F5212" s="4" t="s">
        <v>19</v>
      </c>
      <c r="G5212" s="6">
        <v>59</v>
      </c>
      <c r="H5212" s="7">
        <v>121.54</v>
      </c>
      <c r="I5212" s="8">
        <v>0.01</v>
      </c>
      <c r="J5212" s="7">
        <v>7943.21</v>
      </c>
      <c r="K5212" s="7">
        <v>89.15</v>
      </c>
      <c r="L5212" s="7">
        <v>5259.85</v>
      </c>
      <c r="M5212" s="7">
        <v>733.26</v>
      </c>
    </row>
    <row r="5213" spans="2:13" x14ac:dyDescent="0.3">
      <c r="B5213" s="5">
        <v>45839</v>
      </c>
      <c r="C5213" s="4" t="s">
        <v>24</v>
      </c>
      <c r="D5213" s="4" t="s">
        <v>15</v>
      </c>
      <c r="E5213" s="4" t="s">
        <v>16</v>
      </c>
      <c r="F5213" s="4" t="s">
        <v>17</v>
      </c>
      <c r="G5213" s="6">
        <v>377</v>
      </c>
      <c r="H5213" s="7">
        <v>201.88</v>
      </c>
      <c r="I5213" s="8">
        <v>0.01</v>
      </c>
      <c r="J5213" s="7">
        <v>74970.48</v>
      </c>
      <c r="K5213" s="7">
        <v>150.4</v>
      </c>
      <c r="L5213" s="7">
        <v>56700.800000000003</v>
      </c>
      <c r="M5213" s="7">
        <v>631.26</v>
      </c>
    </row>
    <row r="5214" spans="2:13" x14ac:dyDescent="0.3">
      <c r="B5214" s="5">
        <v>45839</v>
      </c>
      <c r="C5214" s="4" t="s">
        <v>24</v>
      </c>
      <c r="D5214" s="4" t="s">
        <v>15</v>
      </c>
      <c r="E5214" s="4" t="s">
        <v>16</v>
      </c>
      <c r="F5214" s="4" t="s">
        <v>18</v>
      </c>
      <c r="G5214" s="6">
        <v>135</v>
      </c>
      <c r="H5214" s="7">
        <v>201.88</v>
      </c>
      <c r="I5214" s="8">
        <v>0.01</v>
      </c>
      <c r="J5214" s="7">
        <v>26845.97</v>
      </c>
      <c r="K5214" s="7">
        <v>149.94999999999999</v>
      </c>
      <c r="L5214" s="7">
        <v>20243.25</v>
      </c>
      <c r="M5214" s="7">
        <v>478.48</v>
      </c>
    </row>
    <row r="5215" spans="2:13" x14ac:dyDescent="0.3">
      <c r="B5215" s="5">
        <v>45839</v>
      </c>
      <c r="C5215" s="4" t="s">
        <v>24</v>
      </c>
      <c r="D5215" s="4" t="s">
        <v>15</v>
      </c>
      <c r="E5215" s="4" t="s">
        <v>16</v>
      </c>
      <c r="F5215" s="4" t="s">
        <v>19</v>
      </c>
      <c r="G5215" s="6">
        <v>143</v>
      </c>
      <c r="H5215" s="7">
        <v>201.88</v>
      </c>
      <c r="I5215" s="8">
        <v>0</v>
      </c>
      <c r="J5215" s="7">
        <v>28638.35</v>
      </c>
      <c r="K5215" s="7">
        <v>150.55000000000001</v>
      </c>
      <c r="L5215" s="7">
        <v>21528.65</v>
      </c>
      <c r="M5215" s="7">
        <v>567.15</v>
      </c>
    </row>
    <row r="5216" spans="2:13" x14ac:dyDescent="0.3">
      <c r="B5216" s="5">
        <v>45839</v>
      </c>
      <c r="C5216" s="4" t="s">
        <v>24</v>
      </c>
      <c r="D5216" s="4" t="s">
        <v>15</v>
      </c>
      <c r="E5216" s="4" t="s">
        <v>20</v>
      </c>
      <c r="F5216" s="4" t="s">
        <v>17</v>
      </c>
      <c r="G5216" s="6">
        <v>251</v>
      </c>
      <c r="H5216" s="7">
        <v>201.88</v>
      </c>
      <c r="I5216" s="8">
        <v>0.04</v>
      </c>
      <c r="J5216" s="7">
        <v>42764.800000000003</v>
      </c>
      <c r="K5216" s="7">
        <v>150.4</v>
      </c>
      <c r="L5216" s="7">
        <v>37750.400000000001</v>
      </c>
      <c r="M5216" s="7">
        <v>401.85</v>
      </c>
    </row>
    <row r="5217" spans="2:13" x14ac:dyDescent="0.3">
      <c r="B5217" s="5">
        <v>45839</v>
      </c>
      <c r="C5217" s="4" t="s">
        <v>24</v>
      </c>
      <c r="D5217" s="4" t="s">
        <v>15</v>
      </c>
      <c r="E5217" s="4" t="s">
        <v>20</v>
      </c>
      <c r="F5217" s="4" t="s">
        <v>18</v>
      </c>
      <c r="G5217" s="6">
        <v>91</v>
      </c>
      <c r="H5217" s="7">
        <v>201.88</v>
      </c>
      <c r="I5217" s="8">
        <v>0.01</v>
      </c>
      <c r="J5217" s="7">
        <v>15876.28</v>
      </c>
      <c r="K5217" s="7">
        <v>150.85</v>
      </c>
      <c r="L5217" s="7">
        <v>13727.35</v>
      </c>
      <c r="M5217" s="7">
        <v>313.69</v>
      </c>
    </row>
    <row r="5218" spans="2:13" x14ac:dyDescent="0.3">
      <c r="B5218" s="5">
        <v>45839</v>
      </c>
      <c r="C5218" s="4" t="s">
        <v>24</v>
      </c>
      <c r="D5218" s="4" t="s">
        <v>15</v>
      </c>
      <c r="E5218" s="4" t="s">
        <v>20</v>
      </c>
      <c r="F5218" s="4" t="s">
        <v>19</v>
      </c>
      <c r="G5218" s="6">
        <v>94</v>
      </c>
      <c r="H5218" s="7">
        <v>201.88</v>
      </c>
      <c r="I5218" s="8">
        <v>0.04</v>
      </c>
      <c r="J5218" s="7">
        <v>16066.69</v>
      </c>
      <c r="K5218" s="7">
        <v>149.94999999999999</v>
      </c>
      <c r="L5218" s="7">
        <v>14095.3</v>
      </c>
      <c r="M5218" s="7">
        <v>378.42</v>
      </c>
    </row>
    <row r="5219" spans="2:13" x14ac:dyDescent="0.3">
      <c r="B5219" s="5">
        <v>45839</v>
      </c>
      <c r="C5219" s="4" t="s">
        <v>24</v>
      </c>
      <c r="D5219" s="4" t="s">
        <v>15</v>
      </c>
      <c r="E5219" s="4" t="s">
        <v>21</v>
      </c>
      <c r="F5219" s="4" t="s">
        <v>17</v>
      </c>
      <c r="G5219" s="6">
        <v>150</v>
      </c>
      <c r="H5219" s="7">
        <v>201.88</v>
      </c>
      <c r="I5219" s="8">
        <v>0.01</v>
      </c>
      <c r="J5219" s="7">
        <v>28509.39</v>
      </c>
      <c r="K5219" s="7">
        <v>150.69999999999999</v>
      </c>
      <c r="L5219" s="7">
        <v>22605</v>
      </c>
      <c r="M5219" s="7">
        <v>240.64</v>
      </c>
    </row>
    <row r="5220" spans="2:13" x14ac:dyDescent="0.3">
      <c r="B5220" s="5">
        <v>45839</v>
      </c>
      <c r="C5220" s="4" t="s">
        <v>24</v>
      </c>
      <c r="D5220" s="4" t="s">
        <v>15</v>
      </c>
      <c r="E5220" s="4" t="s">
        <v>21</v>
      </c>
      <c r="F5220" s="4" t="s">
        <v>18</v>
      </c>
      <c r="G5220" s="6">
        <v>59</v>
      </c>
      <c r="H5220" s="7">
        <v>201.88</v>
      </c>
      <c r="I5220" s="8">
        <v>0.01</v>
      </c>
      <c r="J5220" s="7">
        <v>11191.02</v>
      </c>
      <c r="K5220" s="7">
        <v>150.4</v>
      </c>
      <c r="L5220" s="7">
        <v>8873.6</v>
      </c>
      <c r="M5220" s="7">
        <v>201.13</v>
      </c>
    </row>
    <row r="5221" spans="2:13" x14ac:dyDescent="0.3">
      <c r="B5221" s="5">
        <v>45839</v>
      </c>
      <c r="C5221" s="4" t="s">
        <v>24</v>
      </c>
      <c r="D5221" s="4" t="s">
        <v>15</v>
      </c>
      <c r="E5221" s="4" t="s">
        <v>21</v>
      </c>
      <c r="F5221" s="4" t="s">
        <v>19</v>
      </c>
      <c r="G5221" s="6">
        <v>59</v>
      </c>
      <c r="H5221" s="7">
        <v>201.88</v>
      </c>
      <c r="I5221" s="8">
        <v>0.01</v>
      </c>
      <c r="J5221" s="7">
        <v>11112.21</v>
      </c>
      <c r="K5221" s="7">
        <v>150.55000000000001</v>
      </c>
      <c r="L5221" s="7">
        <v>8882.4500000000007</v>
      </c>
      <c r="M5221" s="7">
        <v>241.27</v>
      </c>
    </row>
    <row r="5222" spans="2:13" x14ac:dyDescent="0.3">
      <c r="B5222" s="5">
        <v>45839</v>
      </c>
      <c r="C5222" s="4" t="s">
        <v>24</v>
      </c>
      <c r="D5222" s="4" t="s">
        <v>15</v>
      </c>
      <c r="E5222" s="4" t="s">
        <v>22</v>
      </c>
      <c r="F5222" s="4" t="s">
        <v>17</v>
      </c>
      <c r="G5222" s="6">
        <v>67</v>
      </c>
      <c r="H5222" s="7">
        <v>201.88</v>
      </c>
      <c r="I5222" s="8">
        <v>0.01</v>
      </c>
      <c r="J5222" s="7">
        <v>14997.58</v>
      </c>
      <c r="K5222" s="7">
        <v>149.94999999999999</v>
      </c>
      <c r="L5222" s="7">
        <v>10046.65</v>
      </c>
      <c r="M5222" s="7">
        <v>670.02</v>
      </c>
    </row>
    <row r="5223" spans="2:13" x14ac:dyDescent="0.3">
      <c r="B5223" s="5">
        <v>45839</v>
      </c>
      <c r="C5223" s="4" t="s">
        <v>24</v>
      </c>
      <c r="D5223" s="4" t="s">
        <v>15</v>
      </c>
      <c r="E5223" s="4" t="s">
        <v>22</v>
      </c>
      <c r="F5223" s="4" t="s">
        <v>18</v>
      </c>
      <c r="G5223" s="6">
        <v>26</v>
      </c>
      <c r="H5223" s="7">
        <v>201.88</v>
      </c>
      <c r="I5223" s="8">
        <v>0</v>
      </c>
      <c r="J5223" s="7">
        <v>5861.11</v>
      </c>
      <c r="K5223" s="7">
        <v>150.25</v>
      </c>
      <c r="L5223" s="7">
        <v>3906.5</v>
      </c>
      <c r="M5223" s="7">
        <v>317.39</v>
      </c>
    </row>
    <row r="5224" spans="2:13" x14ac:dyDescent="0.3">
      <c r="B5224" s="5">
        <v>45839</v>
      </c>
      <c r="C5224" s="4" t="s">
        <v>24</v>
      </c>
      <c r="D5224" s="4" t="s">
        <v>15</v>
      </c>
      <c r="E5224" s="4" t="s">
        <v>22</v>
      </c>
      <c r="F5224" s="4" t="s">
        <v>19</v>
      </c>
      <c r="G5224" s="6">
        <v>26</v>
      </c>
      <c r="H5224" s="7">
        <v>201.88</v>
      </c>
      <c r="I5224" s="8">
        <v>0.01</v>
      </c>
      <c r="J5224" s="7">
        <v>5790.65</v>
      </c>
      <c r="K5224" s="7">
        <v>150.55000000000001</v>
      </c>
      <c r="L5224" s="7">
        <v>3914.3</v>
      </c>
      <c r="M5224" s="7">
        <v>315.33999999999997</v>
      </c>
    </row>
    <row r="5225" spans="2:13" x14ac:dyDescent="0.3">
      <c r="B5225" s="5">
        <v>45839</v>
      </c>
      <c r="C5225" s="4" t="s">
        <v>25</v>
      </c>
      <c r="D5225" s="4" t="s">
        <v>15</v>
      </c>
      <c r="E5225" s="4" t="s">
        <v>16</v>
      </c>
      <c r="F5225" s="4" t="s">
        <v>17</v>
      </c>
      <c r="G5225" s="6">
        <v>184</v>
      </c>
      <c r="H5225" s="7">
        <v>352.26</v>
      </c>
      <c r="I5225" s="8">
        <v>0.01</v>
      </c>
      <c r="J5225" s="7">
        <v>64168.26</v>
      </c>
      <c r="K5225" s="7">
        <v>264.72000000000003</v>
      </c>
      <c r="L5225" s="7">
        <v>48708.480000000003</v>
      </c>
      <c r="M5225" s="7">
        <v>300.58999999999997</v>
      </c>
    </row>
    <row r="5226" spans="2:13" x14ac:dyDescent="0.3">
      <c r="B5226" s="5">
        <v>45839</v>
      </c>
      <c r="C5226" s="4" t="s">
        <v>25</v>
      </c>
      <c r="D5226" s="4" t="s">
        <v>15</v>
      </c>
      <c r="E5226" s="4" t="s">
        <v>16</v>
      </c>
      <c r="F5226" s="4" t="s">
        <v>18</v>
      </c>
      <c r="G5226" s="6">
        <v>67</v>
      </c>
      <c r="H5226" s="7">
        <v>352.26</v>
      </c>
      <c r="I5226" s="8">
        <v>0.01</v>
      </c>
      <c r="J5226" s="7">
        <v>23342.37</v>
      </c>
      <c r="K5226" s="7">
        <v>264.99</v>
      </c>
      <c r="L5226" s="7">
        <v>17754.330000000002</v>
      </c>
      <c r="M5226" s="7">
        <v>227.01</v>
      </c>
    </row>
    <row r="5227" spans="2:13" x14ac:dyDescent="0.3">
      <c r="B5227" s="5">
        <v>45839</v>
      </c>
      <c r="C5227" s="4" t="s">
        <v>25</v>
      </c>
      <c r="D5227" s="4" t="s">
        <v>15</v>
      </c>
      <c r="E5227" s="4" t="s">
        <v>16</v>
      </c>
      <c r="F5227" s="4" t="s">
        <v>19</v>
      </c>
      <c r="G5227" s="6">
        <v>64</v>
      </c>
      <c r="H5227" s="7">
        <v>352.26</v>
      </c>
      <c r="I5227" s="8">
        <v>0.01</v>
      </c>
      <c r="J5227" s="7">
        <v>22296.87</v>
      </c>
      <c r="K5227" s="7">
        <v>264.2</v>
      </c>
      <c r="L5227" s="7">
        <v>16908.8</v>
      </c>
      <c r="M5227" s="7">
        <v>248.48</v>
      </c>
    </row>
    <row r="5228" spans="2:13" x14ac:dyDescent="0.3">
      <c r="B5228" s="5">
        <v>45839</v>
      </c>
      <c r="C5228" s="4" t="s">
        <v>25</v>
      </c>
      <c r="D5228" s="4" t="s">
        <v>15</v>
      </c>
      <c r="E5228" s="4" t="s">
        <v>20</v>
      </c>
      <c r="F5228" s="4" t="s">
        <v>17</v>
      </c>
      <c r="G5228" s="6">
        <v>127</v>
      </c>
      <c r="H5228" s="7">
        <v>352.26</v>
      </c>
      <c r="I5228" s="8">
        <v>0.02</v>
      </c>
      <c r="J5228" s="7">
        <v>38542.620000000003</v>
      </c>
      <c r="K5228" s="7">
        <v>264.72000000000003</v>
      </c>
      <c r="L5228" s="7">
        <v>33619.440000000002</v>
      </c>
      <c r="M5228" s="7">
        <v>204.78</v>
      </c>
    </row>
    <row r="5229" spans="2:13" x14ac:dyDescent="0.3">
      <c r="B5229" s="5">
        <v>45839</v>
      </c>
      <c r="C5229" s="4" t="s">
        <v>25</v>
      </c>
      <c r="D5229" s="4" t="s">
        <v>15</v>
      </c>
      <c r="E5229" s="4" t="s">
        <v>20</v>
      </c>
      <c r="F5229" s="4" t="s">
        <v>18</v>
      </c>
      <c r="G5229" s="6">
        <v>47</v>
      </c>
      <c r="H5229" s="7">
        <v>352.26</v>
      </c>
      <c r="I5229" s="8">
        <v>0.04</v>
      </c>
      <c r="J5229" s="7">
        <v>13974.28</v>
      </c>
      <c r="K5229" s="7">
        <v>264.45999999999998</v>
      </c>
      <c r="L5229" s="7">
        <v>12429.62</v>
      </c>
      <c r="M5229" s="7">
        <v>167.89</v>
      </c>
    </row>
    <row r="5230" spans="2:13" x14ac:dyDescent="0.3">
      <c r="B5230" s="5">
        <v>45839</v>
      </c>
      <c r="C5230" s="4" t="s">
        <v>25</v>
      </c>
      <c r="D5230" s="4" t="s">
        <v>15</v>
      </c>
      <c r="E5230" s="4" t="s">
        <v>20</v>
      </c>
      <c r="F5230" s="4" t="s">
        <v>19</v>
      </c>
      <c r="G5230" s="6">
        <v>45</v>
      </c>
      <c r="H5230" s="7">
        <v>352.26</v>
      </c>
      <c r="I5230" s="8">
        <v>0.03</v>
      </c>
      <c r="J5230" s="7">
        <v>13517.87</v>
      </c>
      <c r="K5230" s="7">
        <v>264.45999999999998</v>
      </c>
      <c r="L5230" s="7">
        <v>11900.7</v>
      </c>
      <c r="M5230" s="7">
        <v>182.23</v>
      </c>
    </row>
    <row r="5231" spans="2:13" x14ac:dyDescent="0.3">
      <c r="B5231" s="5">
        <v>45839</v>
      </c>
      <c r="C5231" s="4" t="s">
        <v>25</v>
      </c>
      <c r="D5231" s="4" t="s">
        <v>15</v>
      </c>
      <c r="E5231" s="4" t="s">
        <v>21</v>
      </c>
      <c r="F5231" s="4" t="s">
        <v>17</v>
      </c>
      <c r="G5231" s="6">
        <v>74</v>
      </c>
      <c r="H5231" s="7">
        <v>352.26</v>
      </c>
      <c r="I5231" s="8">
        <v>0</v>
      </c>
      <c r="J5231" s="7">
        <v>24763.78</v>
      </c>
      <c r="K5231" s="7">
        <v>264.45999999999998</v>
      </c>
      <c r="L5231" s="7">
        <v>19570.04</v>
      </c>
      <c r="M5231" s="7">
        <v>117.75</v>
      </c>
    </row>
    <row r="5232" spans="2:13" x14ac:dyDescent="0.3">
      <c r="B5232" s="5">
        <v>45839</v>
      </c>
      <c r="C5232" s="4" t="s">
        <v>25</v>
      </c>
      <c r="D5232" s="4" t="s">
        <v>15</v>
      </c>
      <c r="E5232" s="4" t="s">
        <v>21</v>
      </c>
      <c r="F5232" s="4" t="s">
        <v>18</v>
      </c>
      <c r="G5232" s="6">
        <v>27</v>
      </c>
      <c r="H5232" s="7">
        <v>352.26</v>
      </c>
      <c r="I5232" s="8">
        <v>0.01</v>
      </c>
      <c r="J5232" s="7">
        <v>8936.2999999999993</v>
      </c>
      <c r="K5232" s="7">
        <v>264.99</v>
      </c>
      <c r="L5232" s="7">
        <v>7154.73</v>
      </c>
      <c r="M5232" s="7">
        <v>93.36</v>
      </c>
    </row>
    <row r="5233" spans="2:13" x14ac:dyDescent="0.3">
      <c r="B5233" s="5">
        <v>45839</v>
      </c>
      <c r="C5233" s="4" t="s">
        <v>25</v>
      </c>
      <c r="D5233" s="4" t="s">
        <v>15</v>
      </c>
      <c r="E5233" s="4" t="s">
        <v>21</v>
      </c>
      <c r="F5233" s="4" t="s">
        <v>19</v>
      </c>
      <c r="G5233" s="6">
        <v>28</v>
      </c>
      <c r="H5233" s="7">
        <v>352.26</v>
      </c>
      <c r="I5233" s="8">
        <v>0.01</v>
      </c>
      <c r="J5233" s="7">
        <v>9332.59</v>
      </c>
      <c r="K5233" s="7">
        <v>263.39999999999998</v>
      </c>
      <c r="L5233" s="7">
        <v>7375.2</v>
      </c>
      <c r="M5233" s="7">
        <v>109.16</v>
      </c>
    </row>
    <row r="5234" spans="2:13" x14ac:dyDescent="0.3">
      <c r="B5234" s="5">
        <v>45839</v>
      </c>
      <c r="C5234" s="4" t="s">
        <v>25</v>
      </c>
      <c r="D5234" s="4" t="s">
        <v>15</v>
      </c>
      <c r="E5234" s="4" t="s">
        <v>22</v>
      </c>
      <c r="F5234" s="4" t="s">
        <v>17</v>
      </c>
      <c r="G5234" s="6">
        <v>33</v>
      </c>
      <c r="H5234" s="7">
        <v>352.26</v>
      </c>
      <c r="I5234" s="8">
        <v>0</v>
      </c>
      <c r="J5234" s="7">
        <v>12980.5</v>
      </c>
      <c r="K5234" s="7">
        <v>263.39999999999998</v>
      </c>
      <c r="L5234" s="7">
        <v>8692.2000000000007</v>
      </c>
      <c r="M5234" s="7">
        <v>333.69</v>
      </c>
    </row>
    <row r="5235" spans="2:13" x14ac:dyDescent="0.3">
      <c r="B5235" s="5">
        <v>45839</v>
      </c>
      <c r="C5235" s="4" t="s">
        <v>25</v>
      </c>
      <c r="D5235" s="4" t="s">
        <v>15</v>
      </c>
      <c r="E5235" s="4" t="s">
        <v>22</v>
      </c>
      <c r="F5235" s="4" t="s">
        <v>18</v>
      </c>
      <c r="G5235" s="6">
        <v>12</v>
      </c>
      <c r="H5235" s="7">
        <v>352.26</v>
      </c>
      <c r="I5235" s="8">
        <v>0.01</v>
      </c>
      <c r="J5235" s="7">
        <v>4663.57</v>
      </c>
      <c r="K5235" s="7">
        <v>264.99</v>
      </c>
      <c r="L5235" s="7">
        <v>3179.88</v>
      </c>
      <c r="M5235" s="7">
        <v>147.35</v>
      </c>
    </row>
    <row r="5236" spans="2:13" x14ac:dyDescent="0.3">
      <c r="B5236" s="5">
        <v>45839</v>
      </c>
      <c r="C5236" s="4" t="s">
        <v>25</v>
      </c>
      <c r="D5236" s="4" t="s">
        <v>15</v>
      </c>
      <c r="E5236" s="4" t="s">
        <v>22</v>
      </c>
      <c r="F5236" s="4" t="s">
        <v>19</v>
      </c>
      <c r="G5236" s="6">
        <v>12</v>
      </c>
      <c r="H5236" s="7">
        <v>352.26</v>
      </c>
      <c r="I5236" s="8">
        <v>0</v>
      </c>
      <c r="J5236" s="7">
        <v>4720.18</v>
      </c>
      <c r="K5236" s="7">
        <v>264.2</v>
      </c>
      <c r="L5236" s="7">
        <v>3170.4</v>
      </c>
      <c r="M5236" s="7">
        <v>145.24</v>
      </c>
    </row>
    <row r="5237" spans="2:13" x14ac:dyDescent="0.3">
      <c r="B5237" s="5">
        <v>45839</v>
      </c>
      <c r="C5237" s="4" t="s">
        <v>26</v>
      </c>
      <c r="D5237" s="4" t="s">
        <v>27</v>
      </c>
      <c r="E5237" s="4" t="s">
        <v>16</v>
      </c>
      <c r="F5237" s="4" t="s">
        <v>17</v>
      </c>
      <c r="G5237" s="6">
        <v>408</v>
      </c>
      <c r="H5237" s="7">
        <v>135.96</v>
      </c>
      <c r="I5237" s="8">
        <v>0</v>
      </c>
      <c r="J5237" s="7">
        <v>55360.79</v>
      </c>
      <c r="K5237" s="7">
        <v>94.98</v>
      </c>
      <c r="L5237" s="7">
        <v>38751.839999999997</v>
      </c>
      <c r="M5237" s="7">
        <v>663.86</v>
      </c>
    </row>
    <row r="5238" spans="2:13" x14ac:dyDescent="0.3">
      <c r="B5238" s="5">
        <v>45839</v>
      </c>
      <c r="C5238" s="4" t="s">
        <v>26</v>
      </c>
      <c r="D5238" s="4" t="s">
        <v>27</v>
      </c>
      <c r="E5238" s="4" t="s">
        <v>16</v>
      </c>
      <c r="F5238" s="4" t="s">
        <v>18</v>
      </c>
      <c r="G5238" s="6">
        <v>155</v>
      </c>
      <c r="H5238" s="7">
        <v>135.96</v>
      </c>
      <c r="I5238" s="8">
        <v>0.01</v>
      </c>
      <c r="J5238" s="7">
        <v>20799.55</v>
      </c>
      <c r="K5238" s="7">
        <v>95.27</v>
      </c>
      <c r="L5238" s="7">
        <v>14766.85</v>
      </c>
      <c r="M5238" s="7">
        <v>552.59</v>
      </c>
    </row>
    <row r="5239" spans="2:13" x14ac:dyDescent="0.3">
      <c r="B5239" s="5">
        <v>45839</v>
      </c>
      <c r="C5239" s="4" t="s">
        <v>26</v>
      </c>
      <c r="D5239" s="4" t="s">
        <v>27</v>
      </c>
      <c r="E5239" s="4" t="s">
        <v>16</v>
      </c>
      <c r="F5239" s="4" t="s">
        <v>19</v>
      </c>
      <c r="G5239" s="6">
        <v>146</v>
      </c>
      <c r="H5239" s="7">
        <v>135.96</v>
      </c>
      <c r="I5239" s="8">
        <v>0.01</v>
      </c>
      <c r="J5239" s="7">
        <v>19572.73</v>
      </c>
      <c r="K5239" s="7">
        <v>95.46</v>
      </c>
      <c r="L5239" s="7">
        <v>13937.16</v>
      </c>
      <c r="M5239" s="7">
        <v>597.04999999999995</v>
      </c>
    </row>
    <row r="5240" spans="2:13" x14ac:dyDescent="0.3">
      <c r="B5240" s="5">
        <v>45839</v>
      </c>
      <c r="C5240" s="4" t="s">
        <v>26</v>
      </c>
      <c r="D5240" s="4" t="s">
        <v>27</v>
      </c>
      <c r="E5240" s="4" t="s">
        <v>20</v>
      </c>
      <c r="F5240" s="4" t="s">
        <v>17</v>
      </c>
      <c r="G5240" s="6">
        <v>291</v>
      </c>
      <c r="H5240" s="7">
        <v>135.96</v>
      </c>
      <c r="I5240" s="8">
        <v>0.01</v>
      </c>
      <c r="J5240" s="7">
        <v>34433.24</v>
      </c>
      <c r="K5240" s="7">
        <v>95.08</v>
      </c>
      <c r="L5240" s="7">
        <v>27668.28</v>
      </c>
      <c r="M5240" s="7">
        <v>488.21</v>
      </c>
    </row>
    <row r="5241" spans="2:13" x14ac:dyDescent="0.3">
      <c r="B5241" s="5">
        <v>45839</v>
      </c>
      <c r="C5241" s="4" t="s">
        <v>26</v>
      </c>
      <c r="D5241" s="4" t="s">
        <v>27</v>
      </c>
      <c r="E5241" s="4" t="s">
        <v>20</v>
      </c>
      <c r="F5241" s="4" t="s">
        <v>18</v>
      </c>
      <c r="G5241" s="6">
        <v>104</v>
      </c>
      <c r="H5241" s="7">
        <v>135.96</v>
      </c>
      <c r="I5241" s="8">
        <v>0.02</v>
      </c>
      <c r="J5241" s="7">
        <v>12194.99</v>
      </c>
      <c r="K5241" s="7">
        <v>95.27</v>
      </c>
      <c r="L5241" s="7">
        <v>9908.08</v>
      </c>
      <c r="M5241" s="7">
        <v>363.92</v>
      </c>
    </row>
    <row r="5242" spans="2:13" x14ac:dyDescent="0.3">
      <c r="B5242" s="5">
        <v>45839</v>
      </c>
      <c r="C5242" s="4" t="s">
        <v>26</v>
      </c>
      <c r="D5242" s="4" t="s">
        <v>27</v>
      </c>
      <c r="E5242" s="4" t="s">
        <v>20</v>
      </c>
      <c r="F5242" s="4" t="s">
        <v>19</v>
      </c>
      <c r="G5242" s="6">
        <v>104</v>
      </c>
      <c r="H5242" s="7">
        <v>135.96</v>
      </c>
      <c r="I5242" s="8">
        <v>0.03</v>
      </c>
      <c r="J5242" s="7">
        <v>12070.13</v>
      </c>
      <c r="K5242" s="7">
        <v>95.17</v>
      </c>
      <c r="L5242" s="7">
        <v>9897.68</v>
      </c>
      <c r="M5242" s="7">
        <v>411.64</v>
      </c>
    </row>
    <row r="5243" spans="2:13" x14ac:dyDescent="0.3">
      <c r="B5243" s="5">
        <v>45839</v>
      </c>
      <c r="C5243" s="4" t="s">
        <v>26</v>
      </c>
      <c r="D5243" s="4" t="s">
        <v>27</v>
      </c>
      <c r="E5243" s="4" t="s">
        <v>21</v>
      </c>
      <c r="F5243" s="4" t="s">
        <v>17</v>
      </c>
      <c r="G5243" s="6">
        <v>169</v>
      </c>
      <c r="H5243" s="7">
        <v>135.96</v>
      </c>
      <c r="I5243" s="8">
        <v>0.01</v>
      </c>
      <c r="J5243" s="7">
        <v>21610.44</v>
      </c>
      <c r="K5243" s="7">
        <v>95.46</v>
      </c>
      <c r="L5243" s="7">
        <v>16132.74</v>
      </c>
      <c r="M5243" s="7">
        <v>267.52999999999997</v>
      </c>
    </row>
    <row r="5244" spans="2:13" x14ac:dyDescent="0.3">
      <c r="B5244" s="5">
        <v>45839</v>
      </c>
      <c r="C5244" s="4" t="s">
        <v>26</v>
      </c>
      <c r="D5244" s="4" t="s">
        <v>27</v>
      </c>
      <c r="E5244" s="4" t="s">
        <v>21</v>
      </c>
      <c r="F5244" s="4" t="s">
        <v>18</v>
      </c>
      <c r="G5244" s="6">
        <v>60</v>
      </c>
      <c r="H5244" s="7">
        <v>135.96</v>
      </c>
      <c r="I5244" s="8">
        <v>0.01</v>
      </c>
      <c r="J5244" s="7">
        <v>7648.74</v>
      </c>
      <c r="K5244" s="7">
        <v>95.46</v>
      </c>
      <c r="L5244" s="7">
        <v>5727.6</v>
      </c>
      <c r="M5244" s="7">
        <v>214.11</v>
      </c>
    </row>
    <row r="5245" spans="2:13" x14ac:dyDescent="0.3">
      <c r="B5245" s="5">
        <v>45839</v>
      </c>
      <c r="C5245" s="4" t="s">
        <v>26</v>
      </c>
      <c r="D5245" s="4" t="s">
        <v>27</v>
      </c>
      <c r="E5245" s="4" t="s">
        <v>21</v>
      </c>
      <c r="F5245" s="4" t="s">
        <v>19</v>
      </c>
      <c r="G5245" s="6">
        <v>62</v>
      </c>
      <c r="H5245" s="7">
        <v>135.96</v>
      </c>
      <c r="I5245" s="8">
        <v>0</v>
      </c>
      <c r="J5245" s="7">
        <v>7976.01</v>
      </c>
      <c r="K5245" s="7">
        <v>95.08</v>
      </c>
      <c r="L5245" s="7">
        <v>5894.96</v>
      </c>
      <c r="M5245" s="7">
        <v>240.47</v>
      </c>
    </row>
    <row r="5246" spans="2:13" x14ac:dyDescent="0.3">
      <c r="B5246" s="5">
        <v>45839</v>
      </c>
      <c r="C5246" s="4" t="s">
        <v>26</v>
      </c>
      <c r="D5246" s="4" t="s">
        <v>27</v>
      </c>
      <c r="E5246" s="4" t="s">
        <v>22</v>
      </c>
      <c r="F5246" s="4" t="s">
        <v>17</v>
      </c>
      <c r="G5246" s="6">
        <v>78</v>
      </c>
      <c r="H5246" s="7">
        <v>135.96</v>
      </c>
      <c r="I5246" s="8">
        <v>0</v>
      </c>
      <c r="J5246" s="7">
        <v>11829.99</v>
      </c>
      <c r="K5246" s="7">
        <v>95.27</v>
      </c>
      <c r="L5246" s="7">
        <v>7431.06</v>
      </c>
      <c r="M5246" s="7">
        <v>794.25</v>
      </c>
    </row>
    <row r="5247" spans="2:13" x14ac:dyDescent="0.3">
      <c r="B5247" s="5">
        <v>45839</v>
      </c>
      <c r="C5247" s="4" t="s">
        <v>26</v>
      </c>
      <c r="D5247" s="4" t="s">
        <v>27</v>
      </c>
      <c r="E5247" s="4" t="s">
        <v>22</v>
      </c>
      <c r="F5247" s="4" t="s">
        <v>18</v>
      </c>
      <c r="G5247" s="6">
        <v>27</v>
      </c>
      <c r="H5247" s="7">
        <v>135.96</v>
      </c>
      <c r="I5247" s="8">
        <v>0.01</v>
      </c>
      <c r="J5247" s="7">
        <v>4082.58</v>
      </c>
      <c r="K5247" s="7">
        <v>94.89</v>
      </c>
      <c r="L5247" s="7">
        <v>2562.0300000000002</v>
      </c>
      <c r="M5247" s="7">
        <v>316.02999999999997</v>
      </c>
    </row>
    <row r="5248" spans="2:13" x14ac:dyDescent="0.3">
      <c r="B5248" s="5">
        <v>45839</v>
      </c>
      <c r="C5248" s="4" t="s">
        <v>26</v>
      </c>
      <c r="D5248" s="4" t="s">
        <v>27</v>
      </c>
      <c r="E5248" s="4" t="s">
        <v>22</v>
      </c>
      <c r="F5248" s="4" t="s">
        <v>19</v>
      </c>
      <c r="G5248" s="6">
        <v>28</v>
      </c>
      <c r="H5248" s="7">
        <v>135.96</v>
      </c>
      <c r="I5248" s="8">
        <v>0.01</v>
      </c>
      <c r="J5248" s="7">
        <v>4208.28</v>
      </c>
      <c r="K5248" s="7">
        <v>95.17</v>
      </c>
      <c r="L5248" s="7">
        <v>2664.76</v>
      </c>
      <c r="M5248" s="7">
        <v>355.67</v>
      </c>
    </row>
    <row r="5249" spans="2:13" x14ac:dyDescent="0.3">
      <c r="B5249" s="5">
        <v>45839</v>
      </c>
      <c r="C5249" s="4" t="s">
        <v>28</v>
      </c>
      <c r="D5249" s="4" t="s">
        <v>27</v>
      </c>
      <c r="E5249" s="4" t="s">
        <v>16</v>
      </c>
      <c r="F5249" s="4" t="s">
        <v>17</v>
      </c>
      <c r="G5249" s="6">
        <v>290</v>
      </c>
      <c r="H5249" s="7">
        <v>107.12</v>
      </c>
      <c r="I5249" s="8">
        <v>0.01</v>
      </c>
      <c r="J5249" s="7">
        <v>30754.9</v>
      </c>
      <c r="K5249" s="7">
        <v>73.84</v>
      </c>
      <c r="L5249" s="7">
        <v>21413.599999999999</v>
      </c>
      <c r="M5249" s="7">
        <v>465.71</v>
      </c>
    </row>
    <row r="5250" spans="2:13" x14ac:dyDescent="0.3">
      <c r="B5250" s="5">
        <v>45839</v>
      </c>
      <c r="C5250" s="4" t="s">
        <v>28</v>
      </c>
      <c r="D5250" s="4" t="s">
        <v>27</v>
      </c>
      <c r="E5250" s="4" t="s">
        <v>16</v>
      </c>
      <c r="F5250" s="4" t="s">
        <v>18</v>
      </c>
      <c r="G5250" s="6">
        <v>108</v>
      </c>
      <c r="H5250" s="7">
        <v>107.12</v>
      </c>
      <c r="I5250" s="8">
        <v>0</v>
      </c>
      <c r="J5250" s="7">
        <v>11499.64</v>
      </c>
      <c r="K5250" s="7">
        <v>74.13</v>
      </c>
      <c r="L5250" s="7">
        <v>8006.04</v>
      </c>
      <c r="M5250" s="7">
        <v>370.8</v>
      </c>
    </row>
    <row r="5251" spans="2:13" x14ac:dyDescent="0.3">
      <c r="B5251" s="5">
        <v>45839</v>
      </c>
      <c r="C5251" s="4" t="s">
        <v>28</v>
      </c>
      <c r="D5251" s="4" t="s">
        <v>27</v>
      </c>
      <c r="E5251" s="4" t="s">
        <v>16</v>
      </c>
      <c r="F5251" s="4" t="s">
        <v>19</v>
      </c>
      <c r="G5251" s="6">
        <v>108</v>
      </c>
      <c r="H5251" s="7">
        <v>107.12</v>
      </c>
      <c r="I5251" s="8">
        <v>0.01</v>
      </c>
      <c r="J5251" s="7">
        <v>11510.84</v>
      </c>
      <c r="K5251" s="7">
        <v>73.760000000000005</v>
      </c>
      <c r="L5251" s="7">
        <v>7966.08</v>
      </c>
      <c r="M5251" s="7">
        <v>441.65</v>
      </c>
    </row>
    <row r="5252" spans="2:13" x14ac:dyDescent="0.3">
      <c r="B5252" s="5">
        <v>45839</v>
      </c>
      <c r="C5252" s="4" t="s">
        <v>28</v>
      </c>
      <c r="D5252" s="4" t="s">
        <v>27</v>
      </c>
      <c r="E5252" s="4" t="s">
        <v>20</v>
      </c>
      <c r="F5252" s="4" t="s">
        <v>17</v>
      </c>
      <c r="G5252" s="6">
        <v>193</v>
      </c>
      <c r="H5252" s="7">
        <v>107.12</v>
      </c>
      <c r="I5252" s="8">
        <v>0</v>
      </c>
      <c r="J5252" s="7">
        <v>18193.189999999999</v>
      </c>
      <c r="K5252" s="7">
        <v>73.69</v>
      </c>
      <c r="L5252" s="7">
        <v>14222.17</v>
      </c>
      <c r="M5252" s="7">
        <v>314.66000000000003</v>
      </c>
    </row>
    <row r="5253" spans="2:13" x14ac:dyDescent="0.3">
      <c r="B5253" s="5">
        <v>45839</v>
      </c>
      <c r="C5253" s="4" t="s">
        <v>28</v>
      </c>
      <c r="D5253" s="4" t="s">
        <v>27</v>
      </c>
      <c r="E5253" s="4" t="s">
        <v>20</v>
      </c>
      <c r="F5253" s="4" t="s">
        <v>18</v>
      </c>
      <c r="G5253" s="6">
        <v>75</v>
      </c>
      <c r="H5253" s="7">
        <v>107.12</v>
      </c>
      <c r="I5253" s="8">
        <v>0.01</v>
      </c>
      <c r="J5253" s="7">
        <v>7034.32</v>
      </c>
      <c r="K5253" s="7">
        <v>73.760000000000005</v>
      </c>
      <c r="L5253" s="7">
        <v>5532</v>
      </c>
      <c r="M5253" s="7">
        <v>257.24</v>
      </c>
    </row>
    <row r="5254" spans="2:13" x14ac:dyDescent="0.3">
      <c r="B5254" s="5">
        <v>45839</v>
      </c>
      <c r="C5254" s="4" t="s">
        <v>28</v>
      </c>
      <c r="D5254" s="4" t="s">
        <v>27</v>
      </c>
      <c r="E5254" s="4" t="s">
        <v>20</v>
      </c>
      <c r="F5254" s="4" t="s">
        <v>19</v>
      </c>
      <c r="G5254" s="6">
        <v>74</v>
      </c>
      <c r="H5254" s="7">
        <v>107.12</v>
      </c>
      <c r="I5254" s="8">
        <v>0.03</v>
      </c>
      <c r="J5254" s="7">
        <v>6758.95</v>
      </c>
      <c r="K5254" s="7">
        <v>74.06</v>
      </c>
      <c r="L5254" s="7">
        <v>5480.44</v>
      </c>
      <c r="M5254" s="7">
        <v>302.61</v>
      </c>
    </row>
    <row r="5255" spans="2:13" x14ac:dyDescent="0.3">
      <c r="B5255" s="5">
        <v>45839</v>
      </c>
      <c r="C5255" s="4" t="s">
        <v>28</v>
      </c>
      <c r="D5255" s="4" t="s">
        <v>27</v>
      </c>
      <c r="E5255" s="4" t="s">
        <v>21</v>
      </c>
      <c r="F5255" s="4" t="s">
        <v>17</v>
      </c>
      <c r="G5255" s="6">
        <v>121</v>
      </c>
      <c r="H5255" s="7">
        <v>107.12</v>
      </c>
      <c r="I5255" s="8">
        <v>0.01</v>
      </c>
      <c r="J5255" s="7">
        <v>12177.26</v>
      </c>
      <c r="K5255" s="7">
        <v>73.84</v>
      </c>
      <c r="L5255" s="7">
        <v>8934.64</v>
      </c>
      <c r="M5255" s="7">
        <v>201.42</v>
      </c>
    </row>
    <row r="5256" spans="2:13" x14ac:dyDescent="0.3">
      <c r="B5256" s="5">
        <v>45839</v>
      </c>
      <c r="C5256" s="4" t="s">
        <v>28</v>
      </c>
      <c r="D5256" s="4" t="s">
        <v>27</v>
      </c>
      <c r="E5256" s="4" t="s">
        <v>21</v>
      </c>
      <c r="F5256" s="4" t="s">
        <v>18</v>
      </c>
      <c r="G5256" s="6">
        <v>44</v>
      </c>
      <c r="H5256" s="7">
        <v>107.12</v>
      </c>
      <c r="I5256" s="8">
        <v>0.01</v>
      </c>
      <c r="J5256" s="7">
        <v>4459.68</v>
      </c>
      <c r="K5256" s="7">
        <v>74.13</v>
      </c>
      <c r="L5256" s="7">
        <v>3261.72</v>
      </c>
      <c r="M5256" s="7">
        <v>153.05000000000001</v>
      </c>
    </row>
    <row r="5257" spans="2:13" x14ac:dyDescent="0.3">
      <c r="B5257" s="5">
        <v>45839</v>
      </c>
      <c r="C5257" s="4" t="s">
        <v>28</v>
      </c>
      <c r="D5257" s="4" t="s">
        <v>27</v>
      </c>
      <c r="E5257" s="4" t="s">
        <v>21</v>
      </c>
      <c r="F5257" s="4" t="s">
        <v>19</v>
      </c>
      <c r="G5257" s="6">
        <v>43</v>
      </c>
      <c r="H5257" s="7">
        <v>107.12</v>
      </c>
      <c r="I5257" s="8">
        <v>0.01</v>
      </c>
      <c r="J5257" s="7">
        <v>4323.43</v>
      </c>
      <c r="K5257" s="7">
        <v>73.84</v>
      </c>
      <c r="L5257" s="7">
        <v>3175.12</v>
      </c>
      <c r="M5257" s="7">
        <v>169.86</v>
      </c>
    </row>
    <row r="5258" spans="2:13" x14ac:dyDescent="0.3">
      <c r="B5258" s="5">
        <v>45839</v>
      </c>
      <c r="C5258" s="4" t="s">
        <v>28</v>
      </c>
      <c r="D5258" s="4" t="s">
        <v>27</v>
      </c>
      <c r="E5258" s="4" t="s">
        <v>22</v>
      </c>
      <c r="F5258" s="4" t="s">
        <v>17</v>
      </c>
      <c r="G5258" s="6">
        <v>55</v>
      </c>
      <c r="H5258" s="7">
        <v>107.12</v>
      </c>
      <c r="I5258" s="8">
        <v>0.01</v>
      </c>
      <c r="J5258" s="7">
        <v>6526.01</v>
      </c>
      <c r="K5258" s="7">
        <v>73.760000000000005</v>
      </c>
      <c r="L5258" s="7">
        <v>4056.8</v>
      </c>
      <c r="M5258" s="7">
        <v>552.24</v>
      </c>
    </row>
    <row r="5259" spans="2:13" x14ac:dyDescent="0.3">
      <c r="B5259" s="5">
        <v>45839</v>
      </c>
      <c r="C5259" s="4" t="s">
        <v>28</v>
      </c>
      <c r="D5259" s="4" t="s">
        <v>27</v>
      </c>
      <c r="E5259" s="4" t="s">
        <v>22</v>
      </c>
      <c r="F5259" s="4" t="s">
        <v>18</v>
      </c>
      <c r="G5259" s="6">
        <v>20</v>
      </c>
      <c r="H5259" s="7">
        <v>107.12</v>
      </c>
      <c r="I5259" s="8">
        <v>0.01</v>
      </c>
      <c r="J5259" s="7">
        <v>2361.16</v>
      </c>
      <c r="K5259" s="7">
        <v>73.84</v>
      </c>
      <c r="L5259" s="7">
        <v>1476.8</v>
      </c>
      <c r="M5259" s="7">
        <v>243.91</v>
      </c>
    </row>
    <row r="5260" spans="2:13" x14ac:dyDescent="0.3">
      <c r="B5260" s="5">
        <v>45839</v>
      </c>
      <c r="C5260" s="4" t="s">
        <v>28</v>
      </c>
      <c r="D5260" s="4" t="s">
        <v>27</v>
      </c>
      <c r="E5260" s="4" t="s">
        <v>22</v>
      </c>
      <c r="F5260" s="4" t="s">
        <v>19</v>
      </c>
      <c r="G5260" s="6">
        <v>20</v>
      </c>
      <c r="H5260" s="7">
        <v>107.12</v>
      </c>
      <c r="I5260" s="8">
        <v>0.01</v>
      </c>
      <c r="J5260" s="7">
        <v>2377.94</v>
      </c>
      <c r="K5260" s="7">
        <v>73.91</v>
      </c>
      <c r="L5260" s="7">
        <v>1478.2</v>
      </c>
      <c r="M5260" s="7">
        <v>243.82</v>
      </c>
    </row>
    <row r="5261" spans="2:13" x14ac:dyDescent="0.3">
      <c r="B5261" s="5">
        <v>45839</v>
      </c>
      <c r="C5261" s="4" t="s">
        <v>29</v>
      </c>
      <c r="D5261" s="4" t="s">
        <v>27</v>
      </c>
      <c r="E5261" s="4" t="s">
        <v>16</v>
      </c>
      <c r="F5261" s="4" t="s">
        <v>17</v>
      </c>
      <c r="G5261" s="6">
        <v>266</v>
      </c>
      <c r="H5261" s="7">
        <v>150.38</v>
      </c>
      <c r="I5261" s="8">
        <v>0.01</v>
      </c>
      <c r="J5261" s="7">
        <v>39640.19</v>
      </c>
      <c r="K5261" s="7">
        <v>105.7</v>
      </c>
      <c r="L5261" s="7">
        <v>28116.2</v>
      </c>
      <c r="M5261" s="7">
        <v>437.15</v>
      </c>
    </row>
    <row r="5262" spans="2:13" x14ac:dyDescent="0.3">
      <c r="B5262" s="5">
        <v>45839</v>
      </c>
      <c r="C5262" s="4" t="s">
        <v>29</v>
      </c>
      <c r="D5262" s="4" t="s">
        <v>27</v>
      </c>
      <c r="E5262" s="4" t="s">
        <v>16</v>
      </c>
      <c r="F5262" s="4" t="s">
        <v>18</v>
      </c>
      <c r="G5262" s="6">
        <v>97</v>
      </c>
      <c r="H5262" s="7">
        <v>150.38</v>
      </c>
      <c r="I5262" s="8">
        <v>0.01</v>
      </c>
      <c r="J5262" s="7">
        <v>14455.43</v>
      </c>
      <c r="K5262" s="7">
        <v>106.34</v>
      </c>
      <c r="L5262" s="7">
        <v>10314.98</v>
      </c>
      <c r="M5262" s="7">
        <v>333.7</v>
      </c>
    </row>
    <row r="5263" spans="2:13" x14ac:dyDescent="0.3">
      <c r="B5263" s="5">
        <v>45839</v>
      </c>
      <c r="C5263" s="4" t="s">
        <v>29</v>
      </c>
      <c r="D5263" s="4" t="s">
        <v>27</v>
      </c>
      <c r="E5263" s="4" t="s">
        <v>16</v>
      </c>
      <c r="F5263" s="4" t="s">
        <v>19</v>
      </c>
      <c r="G5263" s="6">
        <v>91</v>
      </c>
      <c r="H5263" s="7">
        <v>150.38</v>
      </c>
      <c r="I5263" s="8">
        <v>0.01</v>
      </c>
      <c r="J5263" s="7">
        <v>13574.65</v>
      </c>
      <c r="K5263" s="7">
        <v>106.23</v>
      </c>
      <c r="L5263" s="7">
        <v>9666.93</v>
      </c>
      <c r="M5263" s="7">
        <v>360.19</v>
      </c>
    </row>
    <row r="5264" spans="2:13" x14ac:dyDescent="0.3">
      <c r="B5264" s="5">
        <v>45839</v>
      </c>
      <c r="C5264" s="4" t="s">
        <v>29</v>
      </c>
      <c r="D5264" s="4" t="s">
        <v>27</v>
      </c>
      <c r="E5264" s="4" t="s">
        <v>20</v>
      </c>
      <c r="F5264" s="4" t="s">
        <v>17</v>
      </c>
      <c r="G5264" s="6">
        <v>174</v>
      </c>
      <c r="H5264" s="7">
        <v>150.38</v>
      </c>
      <c r="I5264" s="8">
        <v>0.03</v>
      </c>
      <c r="J5264" s="7">
        <v>22379.31</v>
      </c>
      <c r="K5264" s="7">
        <v>105.91</v>
      </c>
      <c r="L5264" s="7">
        <v>18428.34</v>
      </c>
      <c r="M5264" s="7">
        <v>291.92</v>
      </c>
    </row>
    <row r="5265" spans="2:13" x14ac:dyDescent="0.3">
      <c r="B5265" s="5">
        <v>45839</v>
      </c>
      <c r="C5265" s="4" t="s">
        <v>29</v>
      </c>
      <c r="D5265" s="4" t="s">
        <v>27</v>
      </c>
      <c r="E5265" s="4" t="s">
        <v>20</v>
      </c>
      <c r="F5265" s="4" t="s">
        <v>18</v>
      </c>
      <c r="G5265" s="6">
        <v>65</v>
      </c>
      <c r="H5265" s="7">
        <v>150.38</v>
      </c>
      <c r="I5265" s="8">
        <v>0.04</v>
      </c>
      <c r="J5265" s="7">
        <v>8291.76</v>
      </c>
      <c r="K5265" s="7">
        <v>106.02</v>
      </c>
      <c r="L5265" s="7">
        <v>6891.3</v>
      </c>
      <c r="M5265" s="7">
        <v>226.77</v>
      </c>
    </row>
    <row r="5266" spans="2:13" x14ac:dyDescent="0.3">
      <c r="B5266" s="5">
        <v>45839</v>
      </c>
      <c r="C5266" s="4" t="s">
        <v>29</v>
      </c>
      <c r="D5266" s="4" t="s">
        <v>27</v>
      </c>
      <c r="E5266" s="4" t="s">
        <v>20</v>
      </c>
      <c r="F5266" s="4" t="s">
        <v>19</v>
      </c>
      <c r="G5266" s="6">
        <v>62</v>
      </c>
      <c r="H5266" s="7">
        <v>150.38</v>
      </c>
      <c r="I5266" s="8">
        <v>0.03</v>
      </c>
      <c r="J5266" s="7">
        <v>7910.17</v>
      </c>
      <c r="K5266" s="7">
        <v>105.7</v>
      </c>
      <c r="L5266" s="7">
        <v>6553.4</v>
      </c>
      <c r="M5266" s="7">
        <v>240.96</v>
      </c>
    </row>
    <row r="5267" spans="2:13" x14ac:dyDescent="0.3">
      <c r="B5267" s="5">
        <v>45839</v>
      </c>
      <c r="C5267" s="4" t="s">
        <v>29</v>
      </c>
      <c r="D5267" s="4" t="s">
        <v>27</v>
      </c>
      <c r="E5267" s="4" t="s">
        <v>21</v>
      </c>
      <c r="F5267" s="4" t="s">
        <v>17</v>
      </c>
      <c r="G5267" s="6">
        <v>110</v>
      </c>
      <c r="H5267" s="7">
        <v>150.38</v>
      </c>
      <c r="I5267" s="8">
        <v>0</v>
      </c>
      <c r="J5267" s="7">
        <v>15604.9</v>
      </c>
      <c r="K5267" s="7">
        <v>106.34</v>
      </c>
      <c r="L5267" s="7">
        <v>11697.4</v>
      </c>
      <c r="M5267" s="7">
        <v>180.42</v>
      </c>
    </row>
    <row r="5268" spans="2:13" x14ac:dyDescent="0.3">
      <c r="B5268" s="5">
        <v>45839</v>
      </c>
      <c r="C5268" s="4" t="s">
        <v>29</v>
      </c>
      <c r="D5268" s="4" t="s">
        <v>27</v>
      </c>
      <c r="E5268" s="4" t="s">
        <v>21</v>
      </c>
      <c r="F5268" s="4" t="s">
        <v>18</v>
      </c>
      <c r="G5268" s="6">
        <v>40</v>
      </c>
      <c r="H5268" s="7">
        <v>150.38</v>
      </c>
      <c r="I5268" s="8">
        <v>0.01</v>
      </c>
      <c r="J5268" s="7">
        <v>5708.61</v>
      </c>
      <c r="K5268" s="7">
        <v>105.91</v>
      </c>
      <c r="L5268" s="7">
        <v>4236.3999999999996</v>
      </c>
      <c r="M5268" s="7">
        <v>135.94999999999999</v>
      </c>
    </row>
    <row r="5269" spans="2:13" x14ac:dyDescent="0.3">
      <c r="B5269" s="5">
        <v>45839</v>
      </c>
      <c r="C5269" s="4" t="s">
        <v>29</v>
      </c>
      <c r="D5269" s="4" t="s">
        <v>27</v>
      </c>
      <c r="E5269" s="4" t="s">
        <v>21</v>
      </c>
      <c r="F5269" s="4" t="s">
        <v>19</v>
      </c>
      <c r="G5269" s="6">
        <v>37</v>
      </c>
      <c r="H5269" s="7">
        <v>150.38</v>
      </c>
      <c r="I5269" s="8">
        <v>0.01</v>
      </c>
      <c r="J5269" s="7">
        <v>5264.65</v>
      </c>
      <c r="K5269" s="7">
        <v>106.02</v>
      </c>
      <c r="L5269" s="7">
        <v>3922.74</v>
      </c>
      <c r="M5269" s="7">
        <v>147.77000000000001</v>
      </c>
    </row>
    <row r="5270" spans="2:13" x14ac:dyDescent="0.3">
      <c r="B5270" s="5">
        <v>45839</v>
      </c>
      <c r="C5270" s="4" t="s">
        <v>29</v>
      </c>
      <c r="D5270" s="4" t="s">
        <v>27</v>
      </c>
      <c r="E5270" s="4" t="s">
        <v>22</v>
      </c>
      <c r="F5270" s="4" t="s">
        <v>17</v>
      </c>
      <c r="G5270" s="6">
        <v>46</v>
      </c>
      <c r="H5270" s="7">
        <v>150.38</v>
      </c>
      <c r="I5270" s="8">
        <v>0.01</v>
      </c>
      <c r="J5270" s="7">
        <v>7646.63</v>
      </c>
      <c r="K5270" s="7">
        <v>105.91</v>
      </c>
      <c r="L5270" s="7">
        <v>4871.8599999999997</v>
      </c>
      <c r="M5270" s="7">
        <v>469.8</v>
      </c>
    </row>
    <row r="5271" spans="2:13" x14ac:dyDescent="0.3">
      <c r="B5271" s="5">
        <v>45839</v>
      </c>
      <c r="C5271" s="4" t="s">
        <v>29</v>
      </c>
      <c r="D5271" s="4" t="s">
        <v>27</v>
      </c>
      <c r="E5271" s="4" t="s">
        <v>22</v>
      </c>
      <c r="F5271" s="4" t="s">
        <v>18</v>
      </c>
      <c r="G5271" s="6">
        <v>17</v>
      </c>
      <c r="H5271" s="7">
        <v>150.38</v>
      </c>
      <c r="I5271" s="8">
        <v>0.01</v>
      </c>
      <c r="J5271" s="7">
        <v>2840.33</v>
      </c>
      <c r="K5271" s="7">
        <v>106.23</v>
      </c>
      <c r="L5271" s="7">
        <v>1805.91</v>
      </c>
      <c r="M5271" s="7">
        <v>200.81</v>
      </c>
    </row>
    <row r="5272" spans="2:13" x14ac:dyDescent="0.3">
      <c r="B5272" s="5">
        <v>45839</v>
      </c>
      <c r="C5272" s="4" t="s">
        <v>29</v>
      </c>
      <c r="D5272" s="4" t="s">
        <v>27</v>
      </c>
      <c r="E5272" s="4" t="s">
        <v>22</v>
      </c>
      <c r="F5272" s="4" t="s">
        <v>19</v>
      </c>
      <c r="G5272" s="6">
        <v>17</v>
      </c>
      <c r="H5272" s="7">
        <v>150.38</v>
      </c>
      <c r="I5272" s="8">
        <v>0.01</v>
      </c>
      <c r="J5272" s="7">
        <v>2831.82</v>
      </c>
      <c r="K5272" s="7">
        <v>106.34</v>
      </c>
      <c r="L5272" s="7">
        <v>1807.78</v>
      </c>
      <c r="M5272" s="7">
        <v>216.16</v>
      </c>
    </row>
    <row r="5273" spans="2:13" x14ac:dyDescent="0.3">
      <c r="B5273" s="5">
        <v>45839</v>
      </c>
      <c r="C5273" s="4" t="s">
        <v>30</v>
      </c>
      <c r="D5273" s="4" t="s">
        <v>27</v>
      </c>
      <c r="E5273" s="4" t="s">
        <v>16</v>
      </c>
      <c r="F5273" s="4" t="s">
        <v>17</v>
      </c>
      <c r="G5273" s="6">
        <v>391</v>
      </c>
      <c r="H5273" s="7">
        <v>94.76</v>
      </c>
      <c r="I5273" s="8">
        <v>0.01</v>
      </c>
      <c r="J5273" s="7">
        <v>36754.42</v>
      </c>
      <c r="K5273" s="7">
        <v>65.92</v>
      </c>
      <c r="L5273" s="7">
        <v>25774.720000000001</v>
      </c>
      <c r="M5273" s="7">
        <v>655.34</v>
      </c>
    </row>
    <row r="5274" spans="2:13" x14ac:dyDescent="0.3">
      <c r="B5274" s="5">
        <v>45839</v>
      </c>
      <c r="C5274" s="4" t="s">
        <v>30</v>
      </c>
      <c r="D5274" s="4" t="s">
        <v>27</v>
      </c>
      <c r="E5274" s="4" t="s">
        <v>16</v>
      </c>
      <c r="F5274" s="4" t="s">
        <v>18</v>
      </c>
      <c r="G5274" s="6">
        <v>138</v>
      </c>
      <c r="H5274" s="7">
        <v>94.76</v>
      </c>
      <c r="I5274" s="8">
        <v>0</v>
      </c>
      <c r="J5274" s="7">
        <v>13050.74</v>
      </c>
      <c r="K5274" s="7">
        <v>65.73</v>
      </c>
      <c r="L5274" s="7">
        <v>9070.74</v>
      </c>
      <c r="M5274" s="7">
        <v>485.28</v>
      </c>
    </row>
    <row r="5275" spans="2:13" x14ac:dyDescent="0.3">
      <c r="B5275" s="5">
        <v>45839</v>
      </c>
      <c r="C5275" s="4" t="s">
        <v>30</v>
      </c>
      <c r="D5275" s="4" t="s">
        <v>27</v>
      </c>
      <c r="E5275" s="4" t="s">
        <v>16</v>
      </c>
      <c r="F5275" s="4" t="s">
        <v>19</v>
      </c>
      <c r="G5275" s="6">
        <v>138</v>
      </c>
      <c r="H5275" s="7">
        <v>94.76</v>
      </c>
      <c r="I5275" s="8">
        <v>0</v>
      </c>
      <c r="J5275" s="7">
        <v>13024.62</v>
      </c>
      <c r="K5275" s="7">
        <v>65.790000000000006</v>
      </c>
      <c r="L5275" s="7">
        <v>9079.02</v>
      </c>
      <c r="M5275" s="7">
        <v>559.94000000000005</v>
      </c>
    </row>
    <row r="5276" spans="2:13" x14ac:dyDescent="0.3">
      <c r="B5276" s="5">
        <v>45839</v>
      </c>
      <c r="C5276" s="4" t="s">
        <v>30</v>
      </c>
      <c r="D5276" s="4" t="s">
        <v>27</v>
      </c>
      <c r="E5276" s="4" t="s">
        <v>20</v>
      </c>
      <c r="F5276" s="4" t="s">
        <v>17</v>
      </c>
      <c r="G5276" s="6">
        <v>258</v>
      </c>
      <c r="H5276" s="7">
        <v>94.76</v>
      </c>
      <c r="I5276" s="8">
        <v>0.01</v>
      </c>
      <c r="J5276" s="7">
        <v>21213.63</v>
      </c>
      <c r="K5276" s="7">
        <v>65.86</v>
      </c>
      <c r="L5276" s="7">
        <v>16991.88</v>
      </c>
      <c r="M5276" s="7">
        <v>422.74</v>
      </c>
    </row>
    <row r="5277" spans="2:13" x14ac:dyDescent="0.3">
      <c r="B5277" s="5">
        <v>45839</v>
      </c>
      <c r="C5277" s="4" t="s">
        <v>30</v>
      </c>
      <c r="D5277" s="4" t="s">
        <v>27</v>
      </c>
      <c r="E5277" s="4" t="s">
        <v>20</v>
      </c>
      <c r="F5277" s="4" t="s">
        <v>18</v>
      </c>
      <c r="G5277" s="6">
        <v>92</v>
      </c>
      <c r="H5277" s="7">
        <v>94.76</v>
      </c>
      <c r="I5277" s="8">
        <v>0</v>
      </c>
      <c r="J5277" s="7">
        <v>7618.16</v>
      </c>
      <c r="K5277" s="7">
        <v>65.790000000000006</v>
      </c>
      <c r="L5277" s="7">
        <v>6052.68</v>
      </c>
      <c r="M5277" s="7">
        <v>321.93</v>
      </c>
    </row>
    <row r="5278" spans="2:13" x14ac:dyDescent="0.3">
      <c r="B5278" s="5">
        <v>45839</v>
      </c>
      <c r="C5278" s="4" t="s">
        <v>30</v>
      </c>
      <c r="D5278" s="4" t="s">
        <v>27</v>
      </c>
      <c r="E5278" s="4" t="s">
        <v>20</v>
      </c>
      <c r="F5278" s="4" t="s">
        <v>19</v>
      </c>
      <c r="G5278" s="6">
        <v>95</v>
      </c>
      <c r="H5278" s="7">
        <v>94.76</v>
      </c>
      <c r="I5278" s="8">
        <v>0.04</v>
      </c>
      <c r="J5278" s="7">
        <v>7635.48</v>
      </c>
      <c r="K5278" s="7">
        <v>65.86</v>
      </c>
      <c r="L5278" s="7">
        <v>6256.7</v>
      </c>
      <c r="M5278" s="7">
        <v>370.35</v>
      </c>
    </row>
    <row r="5279" spans="2:13" x14ac:dyDescent="0.3">
      <c r="B5279" s="5">
        <v>45839</v>
      </c>
      <c r="C5279" s="4" t="s">
        <v>30</v>
      </c>
      <c r="D5279" s="4" t="s">
        <v>27</v>
      </c>
      <c r="E5279" s="4" t="s">
        <v>21</v>
      </c>
      <c r="F5279" s="4" t="s">
        <v>17</v>
      </c>
      <c r="G5279" s="6">
        <v>152</v>
      </c>
      <c r="H5279" s="7">
        <v>94.76</v>
      </c>
      <c r="I5279" s="8">
        <v>0.01</v>
      </c>
      <c r="J5279" s="7">
        <v>13532.83</v>
      </c>
      <c r="K5279" s="7">
        <v>66.06</v>
      </c>
      <c r="L5279" s="7">
        <v>10041.120000000001</v>
      </c>
      <c r="M5279" s="7">
        <v>240.87</v>
      </c>
    </row>
    <row r="5280" spans="2:13" x14ac:dyDescent="0.3">
      <c r="B5280" s="5">
        <v>45839</v>
      </c>
      <c r="C5280" s="4" t="s">
        <v>30</v>
      </c>
      <c r="D5280" s="4" t="s">
        <v>27</v>
      </c>
      <c r="E5280" s="4" t="s">
        <v>21</v>
      </c>
      <c r="F5280" s="4" t="s">
        <v>18</v>
      </c>
      <c r="G5280" s="6">
        <v>54</v>
      </c>
      <c r="H5280" s="7">
        <v>94.76</v>
      </c>
      <c r="I5280" s="8">
        <v>0.01</v>
      </c>
      <c r="J5280" s="7">
        <v>4812.6499999999996</v>
      </c>
      <c r="K5280" s="7">
        <v>65.790000000000006</v>
      </c>
      <c r="L5280" s="7">
        <v>3552.66</v>
      </c>
      <c r="M5280" s="7">
        <v>186.52</v>
      </c>
    </row>
    <row r="5281" spans="2:13" x14ac:dyDescent="0.3">
      <c r="B5281" s="5">
        <v>45839</v>
      </c>
      <c r="C5281" s="4" t="s">
        <v>30</v>
      </c>
      <c r="D5281" s="4" t="s">
        <v>27</v>
      </c>
      <c r="E5281" s="4" t="s">
        <v>21</v>
      </c>
      <c r="F5281" s="4" t="s">
        <v>19</v>
      </c>
      <c r="G5281" s="6">
        <v>56</v>
      </c>
      <c r="H5281" s="7">
        <v>94.76</v>
      </c>
      <c r="I5281" s="8">
        <v>0.01</v>
      </c>
      <c r="J5281" s="7">
        <v>4965.84</v>
      </c>
      <c r="K5281" s="7">
        <v>65.989999999999995</v>
      </c>
      <c r="L5281" s="7">
        <v>3695.44</v>
      </c>
      <c r="M5281" s="7">
        <v>228.78</v>
      </c>
    </row>
    <row r="5282" spans="2:13" x14ac:dyDescent="0.3">
      <c r="B5282" s="5">
        <v>45839</v>
      </c>
      <c r="C5282" s="4" t="s">
        <v>30</v>
      </c>
      <c r="D5282" s="4" t="s">
        <v>27</v>
      </c>
      <c r="E5282" s="4" t="s">
        <v>22</v>
      </c>
      <c r="F5282" s="4" t="s">
        <v>17</v>
      </c>
      <c r="G5282" s="6">
        <v>70</v>
      </c>
      <c r="H5282" s="7">
        <v>94.76</v>
      </c>
      <c r="I5282" s="8">
        <v>0.01</v>
      </c>
      <c r="J5282" s="7">
        <v>7391.93</v>
      </c>
      <c r="K5282" s="7">
        <v>65.92</v>
      </c>
      <c r="L5282" s="7">
        <v>4614.3999999999996</v>
      </c>
      <c r="M5282" s="7">
        <v>719.88</v>
      </c>
    </row>
    <row r="5283" spans="2:13" x14ac:dyDescent="0.3">
      <c r="B5283" s="5">
        <v>45839</v>
      </c>
      <c r="C5283" s="4" t="s">
        <v>30</v>
      </c>
      <c r="D5283" s="4" t="s">
        <v>27</v>
      </c>
      <c r="E5283" s="4" t="s">
        <v>22</v>
      </c>
      <c r="F5283" s="4" t="s">
        <v>18</v>
      </c>
      <c r="G5283" s="6">
        <v>26</v>
      </c>
      <c r="H5283" s="7">
        <v>94.76</v>
      </c>
      <c r="I5283" s="8">
        <v>0.01</v>
      </c>
      <c r="J5283" s="7">
        <v>2718.09</v>
      </c>
      <c r="K5283" s="7">
        <v>65.73</v>
      </c>
      <c r="L5283" s="7">
        <v>1708.98</v>
      </c>
      <c r="M5283" s="7">
        <v>307.75</v>
      </c>
    </row>
    <row r="5284" spans="2:13" x14ac:dyDescent="0.3">
      <c r="B5284" s="5">
        <v>45839</v>
      </c>
      <c r="C5284" s="4" t="s">
        <v>30</v>
      </c>
      <c r="D5284" s="4" t="s">
        <v>27</v>
      </c>
      <c r="E5284" s="4" t="s">
        <v>22</v>
      </c>
      <c r="F5284" s="4" t="s">
        <v>19</v>
      </c>
      <c r="G5284" s="6">
        <v>24</v>
      </c>
      <c r="H5284" s="7">
        <v>94.76</v>
      </c>
      <c r="I5284" s="8">
        <v>0.01</v>
      </c>
      <c r="J5284" s="7">
        <v>2501.41</v>
      </c>
      <c r="K5284" s="7">
        <v>65.66</v>
      </c>
      <c r="L5284" s="7">
        <v>1575.84</v>
      </c>
      <c r="M5284" s="7">
        <v>297.68</v>
      </c>
    </row>
    <row r="5285" spans="2:13" x14ac:dyDescent="0.3">
      <c r="B5285" s="5">
        <v>45839</v>
      </c>
      <c r="C5285" s="4" t="s">
        <v>31</v>
      </c>
      <c r="D5285" s="4" t="s">
        <v>32</v>
      </c>
      <c r="E5285" s="4" t="s">
        <v>16</v>
      </c>
      <c r="F5285" s="4" t="s">
        <v>17</v>
      </c>
      <c r="G5285" s="6">
        <v>662</v>
      </c>
      <c r="H5285" s="7">
        <v>80.34</v>
      </c>
      <c r="I5285" s="8">
        <v>0.01</v>
      </c>
      <c r="J5285" s="7">
        <v>52972.07</v>
      </c>
      <c r="K5285" s="7">
        <v>58.07</v>
      </c>
      <c r="L5285" s="7">
        <v>38442.339999999997</v>
      </c>
      <c r="M5285" s="7">
        <v>1066.3399999999999</v>
      </c>
    </row>
    <row r="5286" spans="2:13" x14ac:dyDescent="0.3">
      <c r="B5286" s="5">
        <v>45839</v>
      </c>
      <c r="C5286" s="4" t="s">
        <v>31</v>
      </c>
      <c r="D5286" s="4" t="s">
        <v>32</v>
      </c>
      <c r="E5286" s="4" t="s">
        <v>16</v>
      </c>
      <c r="F5286" s="4" t="s">
        <v>18</v>
      </c>
      <c r="G5286" s="6">
        <v>252</v>
      </c>
      <c r="H5286" s="7">
        <v>80.34</v>
      </c>
      <c r="I5286" s="8">
        <v>0</v>
      </c>
      <c r="J5286" s="7">
        <v>20225.189999999999</v>
      </c>
      <c r="K5286" s="7">
        <v>58.07</v>
      </c>
      <c r="L5286" s="7">
        <v>14633.64</v>
      </c>
      <c r="M5286" s="7">
        <v>866.94</v>
      </c>
    </row>
    <row r="5287" spans="2:13" x14ac:dyDescent="0.3">
      <c r="B5287" s="5">
        <v>45839</v>
      </c>
      <c r="C5287" s="4" t="s">
        <v>31</v>
      </c>
      <c r="D5287" s="4" t="s">
        <v>32</v>
      </c>
      <c r="E5287" s="4" t="s">
        <v>16</v>
      </c>
      <c r="F5287" s="4" t="s">
        <v>19</v>
      </c>
      <c r="G5287" s="6">
        <v>246</v>
      </c>
      <c r="H5287" s="7">
        <v>80.34</v>
      </c>
      <c r="I5287" s="8">
        <v>0</v>
      </c>
      <c r="J5287" s="7">
        <v>19684.64</v>
      </c>
      <c r="K5287" s="7">
        <v>58.13</v>
      </c>
      <c r="L5287" s="7">
        <v>14299.98</v>
      </c>
      <c r="M5287" s="7">
        <v>1002.07</v>
      </c>
    </row>
    <row r="5288" spans="2:13" x14ac:dyDescent="0.3">
      <c r="B5288" s="5">
        <v>45839</v>
      </c>
      <c r="C5288" s="4" t="s">
        <v>31</v>
      </c>
      <c r="D5288" s="4" t="s">
        <v>32</v>
      </c>
      <c r="E5288" s="4" t="s">
        <v>20</v>
      </c>
      <c r="F5288" s="4" t="s">
        <v>17</v>
      </c>
      <c r="G5288" s="6">
        <v>462</v>
      </c>
      <c r="H5288" s="7">
        <v>80.34</v>
      </c>
      <c r="I5288" s="8">
        <v>0.03</v>
      </c>
      <c r="J5288" s="7">
        <v>31750.92</v>
      </c>
      <c r="K5288" s="7">
        <v>58.25</v>
      </c>
      <c r="L5288" s="7">
        <v>26911.5</v>
      </c>
      <c r="M5288" s="7">
        <v>775.85</v>
      </c>
    </row>
    <row r="5289" spans="2:13" x14ac:dyDescent="0.3">
      <c r="B5289" s="5">
        <v>45839</v>
      </c>
      <c r="C5289" s="4" t="s">
        <v>31</v>
      </c>
      <c r="D5289" s="4" t="s">
        <v>32</v>
      </c>
      <c r="E5289" s="4" t="s">
        <v>20</v>
      </c>
      <c r="F5289" s="4" t="s">
        <v>18</v>
      </c>
      <c r="G5289" s="6">
        <v>161</v>
      </c>
      <c r="H5289" s="7">
        <v>80.34</v>
      </c>
      <c r="I5289" s="8">
        <v>0.03</v>
      </c>
      <c r="J5289" s="7">
        <v>11063.18</v>
      </c>
      <c r="K5289" s="7">
        <v>58.36</v>
      </c>
      <c r="L5289" s="7">
        <v>9395.9599999999991</v>
      </c>
      <c r="M5289" s="7">
        <v>549.97</v>
      </c>
    </row>
    <row r="5290" spans="2:13" x14ac:dyDescent="0.3">
      <c r="B5290" s="5">
        <v>45839</v>
      </c>
      <c r="C5290" s="4" t="s">
        <v>31</v>
      </c>
      <c r="D5290" s="4" t="s">
        <v>32</v>
      </c>
      <c r="E5290" s="4" t="s">
        <v>20</v>
      </c>
      <c r="F5290" s="4" t="s">
        <v>19</v>
      </c>
      <c r="G5290" s="6">
        <v>160</v>
      </c>
      <c r="H5290" s="7">
        <v>80.34</v>
      </c>
      <c r="I5290" s="8">
        <v>0.01</v>
      </c>
      <c r="J5290" s="7">
        <v>11221.15</v>
      </c>
      <c r="K5290" s="7">
        <v>58.42</v>
      </c>
      <c r="L5290" s="7">
        <v>9347.2000000000007</v>
      </c>
      <c r="M5290" s="7">
        <v>647.29999999999995</v>
      </c>
    </row>
    <row r="5291" spans="2:13" x14ac:dyDescent="0.3">
      <c r="B5291" s="5">
        <v>45839</v>
      </c>
      <c r="C5291" s="4" t="s">
        <v>31</v>
      </c>
      <c r="D5291" s="4" t="s">
        <v>32</v>
      </c>
      <c r="E5291" s="4" t="s">
        <v>21</v>
      </c>
      <c r="F5291" s="4" t="s">
        <v>17</v>
      </c>
      <c r="G5291" s="6">
        <v>265</v>
      </c>
      <c r="H5291" s="7">
        <v>80.34</v>
      </c>
      <c r="I5291" s="8">
        <v>0.01</v>
      </c>
      <c r="J5291" s="7">
        <v>20043.12</v>
      </c>
      <c r="K5291" s="7">
        <v>58.07</v>
      </c>
      <c r="L5291" s="7">
        <v>15388.55</v>
      </c>
      <c r="M5291" s="7">
        <v>425.13</v>
      </c>
    </row>
    <row r="5292" spans="2:13" x14ac:dyDescent="0.3">
      <c r="B5292" s="5">
        <v>45839</v>
      </c>
      <c r="C5292" s="4" t="s">
        <v>31</v>
      </c>
      <c r="D5292" s="4" t="s">
        <v>32</v>
      </c>
      <c r="E5292" s="4" t="s">
        <v>21</v>
      </c>
      <c r="F5292" s="4" t="s">
        <v>18</v>
      </c>
      <c r="G5292" s="6">
        <v>98</v>
      </c>
      <c r="H5292" s="7">
        <v>80.34</v>
      </c>
      <c r="I5292" s="8">
        <v>0.01</v>
      </c>
      <c r="J5292" s="7">
        <v>7449.7</v>
      </c>
      <c r="K5292" s="7">
        <v>58.25</v>
      </c>
      <c r="L5292" s="7">
        <v>5708.5</v>
      </c>
      <c r="M5292" s="7">
        <v>334.09</v>
      </c>
    </row>
    <row r="5293" spans="2:13" x14ac:dyDescent="0.3">
      <c r="B5293" s="5">
        <v>45839</v>
      </c>
      <c r="C5293" s="4" t="s">
        <v>31</v>
      </c>
      <c r="D5293" s="4" t="s">
        <v>32</v>
      </c>
      <c r="E5293" s="4" t="s">
        <v>21</v>
      </c>
      <c r="F5293" s="4" t="s">
        <v>19</v>
      </c>
      <c r="G5293" s="6">
        <v>95</v>
      </c>
      <c r="H5293" s="7">
        <v>80.34</v>
      </c>
      <c r="I5293" s="8">
        <v>0.01</v>
      </c>
      <c r="J5293" s="7">
        <v>7207.18</v>
      </c>
      <c r="K5293" s="7">
        <v>58.42</v>
      </c>
      <c r="L5293" s="7">
        <v>5549.9</v>
      </c>
      <c r="M5293" s="7">
        <v>368.46</v>
      </c>
    </row>
    <row r="5294" spans="2:13" x14ac:dyDescent="0.3">
      <c r="B5294" s="5">
        <v>45839</v>
      </c>
      <c r="C5294" s="4" t="s">
        <v>31</v>
      </c>
      <c r="D5294" s="4" t="s">
        <v>32</v>
      </c>
      <c r="E5294" s="4" t="s">
        <v>22</v>
      </c>
      <c r="F5294" s="4" t="s">
        <v>17</v>
      </c>
      <c r="G5294" s="6">
        <v>123</v>
      </c>
      <c r="H5294" s="7">
        <v>80.34</v>
      </c>
      <c r="I5294" s="8">
        <v>0</v>
      </c>
      <c r="J5294" s="7">
        <v>11023.4</v>
      </c>
      <c r="K5294" s="7">
        <v>58.36</v>
      </c>
      <c r="L5294" s="7">
        <v>7178.28</v>
      </c>
      <c r="M5294" s="7">
        <v>1223.8</v>
      </c>
    </row>
    <row r="5295" spans="2:13" x14ac:dyDescent="0.3">
      <c r="B5295" s="5">
        <v>45839</v>
      </c>
      <c r="C5295" s="4" t="s">
        <v>31</v>
      </c>
      <c r="D5295" s="4" t="s">
        <v>32</v>
      </c>
      <c r="E5295" s="4" t="s">
        <v>22</v>
      </c>
      <c r="F5295" s="4" t="s">
        <v>18</v>
      </c>
      <c r="G5295" s="6">
        <v>44</v>
      </c>
      <c r="H5295" s="7">
        <v>80.34</v>
      </c>
      <c r="I5295" s="8">
        <v>0</v>
      </c>
      <c r="J5295" s="7">
        <v>3931.49</v>
      </c>
      <c r="K5295" s="7">
        <v>58.3</v>
      </c>
      <c r="L5295" s="7">
        <v>2565.1999999999998</v>
      </c>
      <c r="M5295" s="7">
        <v>529.75</v>
      </c>
    </row>
    <row r="5296" spans="2:13" x14ac:dyDescent="0.3">
      <c r="B5296" s="5">
        <v>45839</v>
      </c>
      <c r="C5296" s="4" t="s">
        <v>31</v>
      </c>
      <c r="D5296" s="4" t="s">
        <v>32</v>
      </c>
      <c r="E5296" s="4" t="s">
        <v>22</v>
      </c>
      <c r="F5296" s="4" t="s">
        <v>19</v>
      </c>
      <c r="G5296" s="6">
        <v>43</v>
      </c>
      <c r="H5296" s="7">
        <v>80.34</v>
      </c>
      <c r="I5296" s="8">
        <v>0.01</v>
      </c>
      <c r="J5296" s="7">
        <v>3857.53</v>
      </c>
      <c r="K5296" s="7">
        <v>58.36</v>
      </c>
      <c r="L5296" s="7">
        <v>2509.48</v>
      </c>
      <c r="M5296" s="7">
        <v>544.6</v>
      </c>
    </row>
    <row r="5297" spans="2:13" x14ac:dyDescent="0.3">
      <c r="B5297" s="5">
        <v>45839</v>
      </c>
      <c r="C5297" s="4" t="s">
        <v>33</v>
      </c>
      <c r="D5297" s="4" t="s">
        <v>32</v>
      </c>
      <c r="E5297" s="4" t="s">
        <v>16</v>
      </c>
      <c r="F5297" s="4" t="s">
        <v>17</v>
      </c>
      <c r="G5297" s="6">
        <v>568</v>
      </c>
      <c r="H5297" s="7">
        <v>127.72</v>
      </c>
      <c r="I5297" s="8">
        <v>0.01</v>
      </c>
      <c r="J5297" s="7">
        <v>71456.789999999994</v>
      </c>
      <c r="K5297" s="7">
        <v>92.23</v>
      </c>
      <c r="L5297" s="7">
        <v>52386.64</v>
      </c>
      <c r="M5297" s="7">
        <v>920.49</v>
      </c>
    </row>
    <row r="5298" spans="2:13" x14ac:dyDescent="0.3">
      <c r="B5298" s="5">
        <v>45839</v>
      </c>
      <c r="C5298" s="4" t="s">
        <v>33</v>
      </c>
      <c r="D5298" s="4" t="s">
        <v>32</v>
      </c>
      <c r="E5298" s="4" t="s">
        <v>16</v>
      </c>
      <c r="F5298" s="4" t="s">
        <v>18</v>
      </c>
      <c r="G5298" s="6">
        <v>215</v>
      </c>
      <c r="H5298" s="7">
        <v>127.72</v>
      </c>
      <c r="I5298" s="8">
        <v>0.01</v>
      </c>
      <c r="J5298" s="7">
        <v>27048.29</v>
      </c>
      <c r="K5298" s="7">
        <v>91.68</v>
      </c>
      <c r="L5298" s="7">
        <v>19711.2</v>
      </c>
      <c r="M5298" s="7">
        <v>765.01</v>
      </c>
    </row>
    <row r="5299" spans="2:13" x14ac:dyDescent="0.3">
      <c r="B5299" s="5">
        <v>45839</v>
      </c>
      <c r="C5299" s="4" t="s">
        <v>33</v>
      </c>
      <c r="D5299" s="4" t="s">
        <v>32</v>
      </c>
      <c r="E5299" s="4" t="s">
        <v>16</v>
      </c>
      <c r="F5299" s="4" t="s">
        <v>19</v>
      </c>
      <c r="G5299" s="6">
        <v>205</v>
      </c>
      <c r="H5299" s="7">
        <v>127.72</v>
      </c>
      <c r="I5299" s="8">
        <v>0.01</v>
      </c>
      <c r="J5299" s="7">
        <v>25738.86</v>
      </c>
      <c r="K5299" s="7">
        <v>91.96</v>
      </c>
      <c r="L5299" s="7">
        <v>18851.8</v>
      </c>
      <c r="M5299" s="7">
        <v>792.66</v>
      </c>
    </row>
    <row r="5300" spans="2:13" x14ac:dyDescent="0.3">
      <c r="B5300" s="5">
        <v>45839</v>
      </c>
      <c r="C5300" s="4" t="s">
        <v>33</v>
      </c>
      <c r="D5300" s="4" t="s">
        <v>32</v>
      </c>
      <c r="E5300" s="4" t="s">
        <v>20</v>
      </c>
      <c r="F5300" s="4" t="s">
        <v>17</v>
      </c>
      <c r="G5300" s="6">
        <v>415</v>
      </c>
      <c r="H5300" s="7">
        <v>127.72</v>
      </c>
      <c r="I5300" s="8">
        <v>0.02</v>
      </c>
      <c r="J5300" s="7">
        <v>45388.26</v>
      </c>
      <c r="K5300" s="7">
        <v>91.68</v>
      </c>
      <c r="L5300" s="7">
        <v>38047.199999999997</v>
      </c>
      <c r="M5300" s="7">
        <v>690.83</v>
      </c>
    </row>
    <row r="5301" spans="2:13" x14ac:dyDescent="0.3">
      <c r="B5301" s="5">
        <v>45839</v>
      </c>
      <c r="C5301" s="4" t="s">
        <v>33</v>
      </c>
      <c r="D5301" s="4" t="s">
        <v>32</v>
      </c>
      <c r="E5301" s="4" t="s">
        <v>20</v>
      </c>
      <c r="F5301" s="4" t="s">
        <v>18</v>
      </c>
      <c r="G5301" s="6">
        <v>139</v>
      </c>
      <c r="H5301" s="7">
        <v>127.72</v>
      </c>
      <c r="I5301" s="8">
        <v>0.03</v>
      </c>
      <c r="J5301" s="7">
        <v>15107.66</v>
      </c>
      <c r="K5301" s="7">
        <v>91.96</v>
      </c>
      <c r="L5301" s="7">
        <v>12782.44</v>
      </c>
      <c r="M5301" s="7">
        <v>477.23</v>
      </c>
    </row>
    <row r="5302" spans="2:13" x14ac:dyDescent="0.3">
      <c r="B5302" s="5">
        <v>45839</v>
      </c>
      <c r="C5302" s="4" t="s">
        <v>33</v>
      </c>
      <c r="D5302" s="4" t="s">
        <v>32</v>
      </c>
      <c r="E5302" s="4" t="s">
        <v>20</v>
      </c>
      <c r="F5302" s="4" t="s">
        <v>19</v>
      </c>
      <c r="G5302" s="6">
        <v>145</v>
      </c>
      <c r="H5302" s="7">
        <v>127.72</v>
      </c>
      <c r="I5302" s="8">
        <v>0.01</v>
      </c>
      <c r="J5302" s="7">
        <v>16069.45</v>
      </c>
      <c r="K5302" s="7">
        <v>92.14</v>
      </c>
      <c r="L5302" s="7">
        <v>13360.3</v>
      </c>
      <c r="M5302" s="7">
        <v>586.04</v>
      </c>
    </row>
    <row r="5303" spans="2:13" x14ac:dyDescent="0.3">
      <c r="B5303" s="5">
        <v>45839</v>
      </c>
      <c r="C5303" s="4" t="s">
        <v>33</v>
      </c>
      <c r="D5303" s="4" t="s">
        <v>32</v>
      </c>
      <c r="E5303" s="4" t="s">
        <v>21</v>
      </c>
      <c r="F5303" s="4" t="s">
        <v>17</v>
      </c>
      <c r="G5303" s="6">
        <v>243</v>
      </c>
      <c r="H5303" s="7">
        <v>127.72</v>
      </c>
      <c r="I5303" s="8">
        <v>0.01</v>
      </c>
      <c r="J5303" s="7">
        <v>29190.03</v>
      </c>
      <c r="K5303" s="7">
        <v>92.14</v>
      </c>
      <c r="L5303" s="7">
        <v>22390.02</v>
      </c>
      <c r="M5303" s="7">
        <v>385.47</v>
      </c>
    </row>
    <row r="5304" spans="2:13" x14ac:dyDescent="0.3">
      <c r="B5304" s="5">
        <v>45839</v>
      </c>
      <c r="C5304" s="4" t="s">
        <v>33</v>
      </c>
      <c r="D5304" s="4" t="s">
        <v>32</v>
      </c>
      <c r="E5304" s="4" t="s">
        <v>21</v>
      </c>
      <c r="F5304" s="4" t="s">
        <v>18</v>
      </c>
      <c r="G5304" s="6">
        <v>89</v>
      </c>
      <c r="H5304" s="7">
        <v>127.72</v>
      </c>
      <c r="I5304" s="8">
        <v>0.01</v>
      </c>
      <c r="J5304" s="7">
        <v>10658.02</v>
      </c>
      <c r="K5304" s="7">
        <v>91.77</v>
      </c>
      <c r="L5304" s="7">
        <v>8167.53</v>
      </c>
      <c r="M5304" s="7">
        <v>308.33999999999997</v>
      </c>
    </row>
    <row r="5305" spans="2:13" x14ac:dyDescent="0.3">
      <c r="B5305" s="5">
        <v>45839</v>
      </c>
      <c r="C5305" s="4" t="s">
        <v>33</v>
      </c>
      <c r="D5305" s="4" t="s">
        <v>32</v>
      </c>
      <c r="E5305" s="4" t="s">
        <v>21</v>
      </c>
      <c r="F5305" s="4" t="s">
        <v>19</v>
      </c>
      <c r="G5305" s="6">
        <v>89</v>
      </c>
      <c r="H5305" s="7">
        <v>127.72</v>
      </c>
      <c r="I5305" s="8">
        <v>0.01</v>
      </c>
      <c r="J5305" s="7">
        <v>10723.05</v>
      </c>
      <c r="K5305" s="7">
        <v>92.23</v>
      </c>
      <c r="L5305" s="7">
        <v>8208.4699999999993</v>
      </c>
      <c r="M5305" s="7">
        <v>356.87</v>
      </c>
    </row>
    <row r="5306" spans="2:13" x14ac:dyDescent="0.3">
      <c r="B5306" s="5">
        <v>45839</v>
      </c>
      <c r="C5306" s="4" t="s">
        <v>33</v>
      </c>
      <c r="D5306" s="4" t="s">
        <v>32</v>
      </c>
      <c r="E5306" s="4" t="s">
        <v>22</v>
      </c>
      <c r="F5306" s="4" t="s">
        <v>17</v>
      </c>
      <c r="G5306" s="6">
        <v>104</v>
      </c>
      <c r="H5306" s="7">
        <v>127.72</v>
      </c>
      <c r="I5306" s="8">
        <v>0</v>
      </c>
      <c r="J5306" s="7">
        <v>14921.4</v>
      </c>
      <c r="K5306" s="7">
        <v>91.96</v>
      </c>
      <c r="L5306" s="7">
        <v>9563.84</v>
      </c>
      <c r="M5306" s="7">
        <v>1048.46</v>
      </c>
    </row>
    <row r="5307" spans="2:13" x14ac:dyDescent="0.3">
      <c r="B5307" s="5">
        <v>45839</v>
      </c>
      <c r="C5307" s="4" t="s">
        <v>33</v>
      </c>
      <c r="D5307" s="4" t="s">
        <v>32</v>
      </c>
      <c r="E5307" s="4" t="s">
        <v>22</v>
      </c>
      <c r="F5307" s="4" t="s">
        <v>18</v>
      </c>
      <c r="G5307" s="6">
        <v>37</v>
      </c>
      <c r="H5307" s="7">
        <v>127.72</v>
      </c>
      <c r="I5307" s="8">
        <v>0.01</v>
      </c>
      <c r="J5307" s="7">
        <v>5239.84</v>
      </c>
      <c r="K5307" s="7">
        <v>92.23</v>
      </c>
      <c r="L5307" s="7">
        <v>3412.51</v>
      </c>
      <c r="M5307" s="7">
        <v>431.75</v>
      </c>
    </row>
    <row r="5308" spans="2:13" x14ac:dyDescent="0.3">
      <c r="B5308" s="5">
        <v>45839</v>
      </c>
      <c r="C5308" s="4" t="s">
        <v>33</v>
      </c>
      <c r="D5308" s="4" t="s">
        <v>32</v>
      </c>
      <c r="E5308" s="4" t="s">
        <v>22</v>
      </c>
      <c r="F5308" s="4" t="s">
        <v>19</v>
      </c>
      <c r="G5308" s="6">
        <v>39</v>
      </c>
      <c r="H5308" s="7">
        <v>127.72</v>
      </c>
      <c r="I5308" s="8">
        <v>0.01</v>
      </c>
      <c r="J5308" s="7">
        <v>5539.71</v>
      </c>
      <c r="K5308" s="7">
        <v>92.14</v>
      </c>
      <c r="L5308" s="7">
        <v>3593.46</v>
      </c>
      <c r="M5308" s="7">
        <v>500.27</v>
      </c>
    </row>
    <row r="5309" spans="2:13" x14ac:dyDescent="0.3">
      <c r="B5309" s="5">
        <v>45839</v>
      </c>
      <c r="C5309" s="4" t="s">
        <v>34</v>
      </c>
      <c r="D5309" s="4" t="s">
        <v>32</v>
      </c>
      <c r="E5309" s="4" t="s">
        <v>16</v>
      </c>
      <c r="F5309" s="4" t="s">
        <v>17</v>
      </c>
      <c r="G5309" s="6">
        <v>490</v>
      </c>
      <c r="H5309" s="7">
        <v>98.88</v>
      </c>
      <c r="I5309" s="8">
        <v>0</v>
      </c>
      <c r="J5309" s="7">
        <v>48209.23</v>
      </c>
      <c r="K5309" s="7">
        <v>70.84</v>
      </c>
      <c r="L5309" s="7">
        <v>34711.599999999999</v>
      </c>
      <c r="M5309" s="7">
        <v>798.88</v>
      </c>
    </row>
    <row r="5310" spans="2:13" x14ac:dyDescent="0.3">
      <c r="B5310" s="5">
        <v>45839</v>
      </c>
      <c r="C5310" s="4" t="s">
        <v>34</v>
      </c>
      <c r="D5310" s="4" t="s">
        <v>32</v>
      </c>
      <c r="E5310" s="4" t="s">
        <v>16</v>
      </c>
      <c r="F5310" s="4" t="s">
        <v>18</v>
      </c>
      <c r="G5310" s="6">
        <v>176</v>
      </c>
      <c r="H5310" s="7">
        <v>98.88</v>
      </c>
      <c r="I5310" s="8">
        <v>0.01</v>
      </c>
      <c r="J5310" s="7">
        <v>17333.060000000001</v>
      </c>
      <c r="K5310" s="7">
        <v>70.84</v>
      </c>
      <c r="L5310" s="7">
        <v>12467.84</v>
      </c>
      <c r="M5310" s="7">
        <v>617.08000000000004</v>
      </c>
    </row>
    <row r="5311" spans="2:13" x14ac:dyDescent="0.3">
      <c r="B5311" s="5">
        <v>45839</v>
      </c>
      <c r="C5311" s="4" t="s">
        <v>34</v>
      </c>
      <c r="D5311" s="4" t="s">
        <v>32</v>
      </c>
      <c r="E5311" s="4" t="s">
        <v>16</v>
      </c>
      <c r="F5311" s="4" t="s">
        <v>19</v>
      </c>
      <c r="G5311" s="6">
        <v>178</v>
      </c>
      <c r="H5311" s="7">
        <v>98.88</v>
      </c>
      <c r="I5311" s="8">
        <v>0.01</v>
      </c>
      <c r="J5311" s="7">
        <v>17354.939999999999</v>
      </c>
      <c r="K5311" s="7">
        <v>70.7</v>
      </c>
      <c r="L5311" s="7">
        <v>12584.6</v>
      </c>
      <c r="M5311" s="7">
        <v>692.51</v>
      </c>
    </row>
    <row r="5312" spans="2:13" x14ac:dyDescent="0.3">
      <c r="B5312" s="5">
        <v>45839</v>
      </c>
      <c r="C5312" s="4" t="s">
        <v>34</v>
      </c>
      <c r="D5312" s="4" t="s">
        <v>32</v>
      </c>
      <c r="E5312" s="4" t="s">
        <v>20</v>
      </c>
      <c r="F5312" s="4" t="s">
        <v>17</v>
      </c>
      <c r="G5312" s="6">
        <v>338</v>
      </c>
      <c r="H5312" s="7">
        <v>98.88</v>
      </c>
      <c r="I5312" s="8">
        <v>0.03</v>
      </c>
      <c r="J5312" s="7">
        <v>28674.01</v>
      </c>
      <c r="K5312" s="7">
        <v>70.489999999999995</v>
      </c>
      <c r="L5312" s="7">
        <v>23825.62</v>
      </c>
      <c r="M5312" s="7">
        <v>542.79</v>
      </c>
    </row>
    <row r="5313" spans="2:13" x14ac:dyDescent="0.3">
      <c r="B5313" s="5">
        <v>45839</v>
      </c>
      <c r="C5313" s="4" t="s">
        <v>34</v>
      </c>
      <c r="D5313" s="4" t="s">
        <v>32</v>
      </c>
      <c r="E5313" s="4" t="s">
        <v>20</v>
      </c>
      <c r="F5313" s="4" t="s">
        <v>18</v>
      </c>
      <c r="G5313" s="6">
        <v>123</v>
      </c>
      <c r="H5313" s="7">
        <v>98.88</v>
      </c>
      <c r="I5313" s="8">
        <v>0.01</v>
      </c>
      <c r="J5313" s="7">
        <v>10500.06</v>
      </c>
      <c r="K5313" s="7">
        <v>70.63</v>
      </c>
      <c r="L5313" s="7">
        <v>8687.49</v>
      </c>
      <c r="M5313" s="7">
        <v>420.59</v>
      </c>
    </row>
    <row r="5314" spans="2:13" x14ac:dyDescent="0.3">
      <c r="B5314" s="5">
        <v>45839</v>
      </c>
      <c r="C5314" s="4" t="s">
        <v>34</v>
      </c>
      <c r="D5314" s="4" t="s">
        <v>32</v>
      </c>
      <c r="E5314" s="4" t="s">
        <v>20</v>
      </c>
      <c r="F5314" s="4" t="s">
        <v>19</v>
      </c>
      <c r="G5314" s="6">
        <v>123</v>
      </c>
      <c r="H5314" s="7">
        <v>98.88</v>
      </c>
      <c r="I5314" s="8">
        <v>0.01</v>
      </c>
      <c r="J5314" s="7">
        <v>10584.59</v>
      </c>
      <c r="K5314" s="7">
        <v>70.63</v>
      </c>
      <c r="L5314" s="7">
        <v>8687.49</v>
      </c>
      <c r="M5314" s="7">
        <v>496.14</v>
      </c>
    </row>
    <row r="5315" spans="2:13" x14ac:dyDescent="0.3">
      <c r="B5315" s="5">
        <v>45839</v>
      </c>
      <c r="C5315" s="4" t="s">
        <v>34</v>
      </c>
      <c r="D5315" s="4" t="s">
        <v>32</v>
      </c>
      <c r="E5315" s="4" t="s">
        <v>21</v>
      </c>
      <c r="F5315" s="4" t="s">
        <v>17</v>
      </c>
      <c r="G5315" s="6">
        <v>198</v>
      </c>
      <c r="H5315" s="7">
        <v>98.88</v>
      </c>
      <c r="I5315" s="8">
        <v>0.01</v>
      </c>
      <c r="J5315" s="7">
        <v>18320.34</v>
      </c>
      <c r="K5315" s="7">
        <v>70.91</v>
      </c>
      <c r="L5315" s="7">
        <v>14040.18</v>
      </c>
      <c r="M5315" s="7">
        <v>324.43</v>
      </c>
    </row>
    <row r="5316" spans="2:13" x14ac:dyDescent="0.3">
      <c r="B5316" s="5">
        <v>45839</v>
      </c>
      <c r="C5316" s="4" t="s">
        <v>34</v>
      </c>
      <c r="D5316" s="4" t="s">
        <v>32</v>
      </c>
      <c r="E5316" s="4" t="s">
        <v>21</v>
      </c>
      <c r="F5316" s="4" t="s">
        <v>18</v>
      </c>
      <c r="G5316" s="6">
        <v>69</v>
      </c>
      <c r="H5316" s="7">
        <v>98.88</v>
      </c>
      <c r="I5316" s="8">
        <v>0.01</v>
      </c>
      <c r="J5316" s="7">
        <v>6429.52</v>
      </c>
      <c r="K5316" s="7">
        <v>70.489999999999995</v>
      </c>
      <c r="L5316" s="7">
        <v>4863.8100000000004</v>
      </c>
      <c r="M5316" s="7">
        <v>232.35</v>
      </c>
    </row>
    <row r="5317" spans="2:13" x14ac:dyDescent="0.3">
      <c r="B5317" s="5">
        <v>45839</v>
      </c>
      <c r="C5317" s="4" t="s">
        <v>34</v>
      </c>
      <c r="D5317" s="4" t="s">
        <v>32</v>
      </c>
      <c r="E5317" s="4" t="s">
        <v>21</v>
      </c>
      <c r="F5317" s="4" t="s">
        <v>19</v>
      </c>
      <c r="G5317" s="6">
        <v>70</v>
      </c>
      <c r="H5317" s="7">
        <v>98.88</v>
      </c>
      <c r="I5317" s="8">
        <v>0.01</v>
      </c>
      <c r="J5317" s="7">
        <v>6490.04</v>
      </c>
      <c r="K5317" s="7">
        <v>70.91</v>
      </c>
      <c r="L5317" s="7">
        <v>4963.7</v>
      </c>
      <c r="M5317" s="7">
        <v>286.54000000000002</v>
      </c>
    </row>
    <row r="5318" spans="2:13" x14ac:dyDescent="0.3">
      <c r="B5318" s="5">
        <v>45839</v>
      </c>
      <c r="C5318" s="4" t="s">
        <v>34</v>
      </c>
      <c r="D5318" s="4" t="s">
        <v>32</v>
      </c>
      <c r="E5318" s="4" t="s">
        <v>22</v>
      </c>
      <c r="F5318" s="4" t="s">
        <v>17</v>
      </c>
      <c r="G5318" s="6">
        <v>89</v>
      </c>
      <c r="H5318" s="7">
        <v>98.88</v>
      </c>
      <c r="I5318" s="8">
        <v>0.01</v>
      </c>
      <c r="J5318" s="7">
        <v>9738.35</v>
      </c>
      <c r="K5318" s="7">
        <v>70.91</v>
      </c>
      <c r="L5318" s="7">
        <v>6310.99</v>
      </c>
      <c r="M5318" s="7">
        <v>899.04</v>
      </c>
    </row>
    <row r="5319" spans="2:13" x14ac:dyDescent="0.3">
      <c r="B5319" s="5">
        <v>45839</v>
      </c>
      <c r="C5319" s="4" t="s">
        <v>34</v>
      </c>
      <c r="D5319" s="4" t="s">
        <v>32</v>
      </c>
      <c r="E5319" s="4" t="s">
        <v>22</v>
      </c>
      <c r="F5319" s="4" t="s">
        <v>18</v>
      </c>
      <c r="G5319" s="6">
        <v>33</v>
      </c>
      <c r="H5319" s="7">
        <v>98.88</v>
      </c>
      <c r="I5319" s="8">
        <v>0.01</v>
      </c>
      <c r="J5319" s="7">
        <v>3632.68</v>
      </c>
      <c r="K5319" s="7">
        <v>70.77</v>
      </c>
      <c r="L5319" s="7">
        <v>2335.41</v>
      </c>
      <c r="M5319" s="7">
        <v>385.07</v>
      </c>
    </row>
    <row r="5320" spans="2:13" x14ac:dyDescent="0.3">
      <c r="B5320" s="5">
        <v>45839</v>
      </c>
      <c r="C5320" s="4" t="s">
        <v>34</v>
      </c>
      <c r="D5320" s="4" t="s">
        <v>32</v>
      </c>
      <c r="E5320" s="4" t="s">
        <v>22</v>
      </c>
      <c r="F5320" s="4" t="s">
        <v>19</v>
      </c>
      <c r="G5320" s="6">
        <v>31</v>
      </c>
      <c r="H5320" s="7">
        <v>98.88</v>
      </c>
      <c r="I5320" s="8">
        <v>0.01</v>
      </c>
      <c r="J5320" s="7">
        <v>3409.02</v>
      </c>
      <c r="K5320" s="7">
        <v>70.77</v>
      </c>
      <c r="L5320" s="7">
        <v>2193.87</v>
      </c>
      <c r="M5320" s="7">
        <v>382.95</v>
      </c>
    </row>
    <row r="5321" spans="2:13" x14ac:dyDescent="0.3">
      <c r="B5321" s="5">
        <v>45839</v>
      </c>
      <c r="C5321" s="4" t="s">
        <v>35</v>
      </c>
      <c r="D5321" s="4" t="s">
        <v>32</v>
      </c>
      <c r="E5321" s="4" t="s">
        <v>16</v>
      </c>
      <c r="F5321" s="4" t="s">
        <v>17</v>
      </c>
      <c r="G5321" s="6">
        <v>113</v>
      </c>
      <c r="H5321" s="7">
        <v>193.64</v>
      </c>
      <c r="I5321" s="8">
        <v>0.01</v>
      </c>
      <c r="J5321" s="7">
        <v>21728.28</v>
      </c>
      <c r="K5321" s="7">
        <v>135.55000000000001</v>
      </c>
      <c r="L5321" s="7">
        <v>15317.15</v>
      </c>
      <c r="M5321" s="7">
        <v>183.86</v>
      </c>
    </row>
    <row r="5322" spans="2:13" x14ac:dyDescent="0.3">
      <c r="B5322" s="5">
        <v>45839</v>
      </c>
      <c r="C5322" s="4" t="s">
        <v>35</v>
      </c>
      <c r="D5322" s="4" t="s">
        <v>32</v>
      </c>
      <c r="E5322" s="4" t="s">
        <v>16</v>
      </c>
      <c r="F5322" s="4" t="s">
        <v>18</v>
      </c>
      <c r="G5322" s="6">
        <v>42</v>
      </c>
      <c r="H5322" s="7">
        <v>193.64</v>
      </c>
      <c r="I5322" s="8">
        <v>0.01</v>
      </c>
      <c r="J5322" s="7">
        <v>8011</v>
      </c>
      <c r="K5322" s="7">
        <v>135.28</v>
      </c>
      <c r="L5322" s="7">
        <v>5681.76</v>
      </c>
      <c r="M5322" s="7">
        <v>142.31</v>
      </c>
    </row>
    <row r="5323" spans="2:13" x14ac:dyDescent="0.3">
      <c r="B5323" s="5">
        <v>45839</v>
      </c>
      <c r="C5323" s="4" t="s">
        <v>35</v>
      </c>
      <c r="D5323" s="4" t="s">
        <v>32</v>
      </c>
      <c r="E5323" s="4" t="s">
        <v>16</v>
      </c>
      <c r="F5323" s="4" t="s">
        <v>19</v>
      </c>
      <c r="G5323" s="6">
        <v>42</v>
      </c>
      <c r="H5323" s="7">
        <v>193.64</v>
      </c>
      <c r="I5323" s="8">
        <v>0.01</v>
      </c>
      <c r="J5323" s="7">
        <v>8027.15</v>
      </c>
      <c r="K5323" s="7">
        <v>135.13999999999999</v>
      </c>
      <c r="L5323" s="7">
        <v>5675.88</v>
      </c>
      <c r="M5323" s="7">
        <v>167.91</v>
      </c>
    </row>
    <row r="5324" spans="2:13" x14ac:dyDescent="0.3">
      <c r="B5324" s="5">
        <v>45839</v>
      </c>
      <c r="C5324" s="4" t="s">
        <v>35</v>
      </c>
      <c r="D5324" s="4" t="s">
        <v>32</v>
      </c>
      <c r="E5324" s="4" t="s">
        <v>20</v>
      </c>
      <c r="F5324" s="4" t="s">
        <v>17</v>
      </c>
      <c r="G5324" s="6">
        <v>77</v>
      </c>
      <c r="H5324" s="7">
        <v>193.64</v>
      </c>
      <c r="I5324" s="8">
        <v>0</v>
      </c>
      <c r="J5324" s="7">
        <v>13081.63</v>
      </c>
      <c r="K5324" s="7">
        <v>135.94999999999999</v>
      </c>
      <c r="L5324" s="7">
        <v>10468.15</v>
      </c>
      <c r="M5324" s="7">
        <v>124.53</v>
      </c>
    </row>
    <row r="5325" spans="2:13" x14ac:dyDescent="0.3">
      <c r="B5325" s="5">
        <v>45839</v>
      </c>
      <c r="C5325" s="4" t="s">
        <v>35</v>
      </c>
      <c r="D5325" s="4" t="s">
        <v>32</v>
      </c>
      <c r="E5325" s="4" t="s">
        <v>20</v>
      </c>
      <c r="F5325" s="4" t="s">
        <v>18</v>
      </c>
      <c r="G5325" s="6">
        <v>28</v>
      </c>
      <c r="H5325" s="7">
        <v>193.64</v>
      </c>
      <c r="I5325" s="8">
        <v>0.01</v>
      </c>
      <c r="J5325" s="7">
        <v>4718.8100000000004</v>
      </c>
      <c r="K5325" s="7">
        <v>135.41</v>
      </c>
      <c r="L5325" s="7">
        <v>3791.48</v>
      </c>
      <c r="M5325" s="7">
        <v>95.45</v>
      </c>
    </row>
    <row r="5326" spans="2:13" x14ac:dyDescent="0.3">
      <c r="B5326" s="5">
        <v>45839</v>
      </c>
      <c r="C5326" s="4" t="s">
        <v>35</v>
      </c>
      <c r="D5326" s="4" t="s">
        <v>32</v>
      </c>
      <c r="E5326" s="4" t="s">
        <v>20</v>
      </c>
      <c r="F5326" s="4" t="s">
        <v>19</v>
      </c>
      <c r="G5326" s="6">
        <v>27</v>
      </c>
      <c r="H5326" s="7">
        <v>193.64</v>
      </c>
      <c r="I5326" s="8">
        <v>0.02</v>
      </c>
      <c r="J5326" s="7">
        <v>4495.42</v>
      </c>
      <c r="K5326" s="7">
        <v>135.41</v>
      </c>
      <c r="L5326" s="7">
        <v>3656.07</v>
      </c>
      <c r="M5326" s="7">
        <v>107.73</v>
      </c>
    </row>
    <row r="5327" spans="2:13" x14ac:dyDescent="0.3">
      <c r="B5327" s="5">
        <v>45839</v>
      </c>
      <c r="C5327" s="4" t="s">
        <v>35</v>
      </c>
      <c r="D5327" s="4" t="s">
        <v>32</v>
      </c>
      <c r="E5327" s="4" t="s">
        <v>21</v>
      </c>
      <c r="F5327" s="4" t="s">
        <v>17</v>
      </c>
      <c r="G5327" s="6">
        <v>47</v>
      </c>
      <c r="H5327" s="7">
        <v>193.64</v>
      </c>
      <c r="I5327" s="8">
        <v>0.01</v>
      </c>
      <c r="J5327" s="7">
        <v>8568.2099999999991</v>
      </c>
      <c r="K5327" s="7">
        <v>135.28</v>
      </c>
      <c r="L5327" s="7">
        <v>6358.16</v>
      </c>
      <c r="M5327" s="7">
        <v>77.010000000000005</v>
      </c>
    </row>
    <row r="5328" spans="2:13" x14ac:dyDescent="0.3">
      <c r="B5328" s="5">
        <v>45839</v>
      </c>
      <c r="C5328" s="4" t="s">
        <v>35</v>
      </c>
      <c r="D5328" s="4" t="s">
        <v>32</v>
      </c>
      <c r="E5328" s="4" t="s">
        <v>21</v>
      </c>
      <c r="F5328" s="4" t="s">
        <v>18</v>
      </c>
      <c r="G5328" s="6">
        <v>17</v>
      </c>
      <c r="H5328" s="7">
        <v>193.64</v>
      </c>
      <c r="I5328" s="8">
        <v>0.01</v>
      </c>
      <c r="J5328" s="7">
        <v>3092.96</v>
      </c>
      <c r="K5328" s="7">
        <v>135.13999999999999</v>
      </c>
      <c r="L5328" s="7">
        <v>2297.38</v>
      </c>
      <c r="M5328" s="7">
        <v>57.84</v>
      </c>
    </row>
    <row r="5329" spans="2:13" x14ac:dyDescent="0.3">
      <c r="B5329" s="5">
        <v>45839</v>
      </c>
      <c r="C5329" s="4" t="s">
        <v>35</v>
      </c>
      <c r="D5329" s="4" t="s">
        <v>32</v>
      </c>
      <c r="E5329" s="4" t="s">
        <v>21</v>
      </c>
      <c r="F5329" s="4" t="s">
        <v>19</v>
      </c>
      <c r="G5329" s="6">
        <v>16</v>
      </c>
      <c r="H5329" s="7">
        <v>193.64</v>
      </c>
      <c r="I5329" s="8">
        <v>0.01</v>
      </c>
      <c r="J5329" s="7">
        <v>2908.1</v>
      </c>
      <c r="K5329" s="7">
        <v>135.94999999999999</v>
      </c>
      <c r="L5329" s="7">
        <v>2175.1999999999998</v>
      </c>
      <c r="M5329" s="7">
        <v>62.57</v>
      </c>
    </row>
    <row r="5330" spans="2:13" x14ac:dyDescent="0.3">
      <c r="B5330" s="5">
        <v>45839</v>
      </c>
      <c r="C5330" s="4" t="s">
        <v>35</v>
      </c>
      <c r="D5330" s="4" t="s">
        <v>32</v>
      </c>
      <c r="E5330" s="4" t="s">
        <v>22</v>
      </c>
      <c r="F5330" s="4" t="s">
        <v>17</v>
      </c>
      <c r="G5330" s="6">
        <v>21</v>
      </c>
      <c r="H5330" s="7">
        <v>193.64</v>
      </c>
      <c r="I5330" s="8">
        <v>0.01</v>
      </c>
      <c r="J5330" s="7">
        <v>4517.76</v>
      </c>
      <c r="K5330" s="7">
        <v>135.68</v>
      </c>
      <c r="L5330" s="7">
        <v>2849.28</v>
      </c>
      <c r="M5330" s="7">
        <v>208.52</v>
      </c>
    </row>
    <row r="5331" spans="2:13" x14ac:dyDescent="0.3">
      <c r="B5331" s="5">
        <v>45839</v>
      </c>
      <c r="C5331" s="4" t="s">
        <v>35</v>
      </c>
      <c r="D5331" s="4" t="s">
        <v>32</v>
      </c>
      <c r="E5331" s="4" t="s">
        <v>22</v>
      </c>
      <c r="F5331" s="4" t="s">
        <v>18</v>
      </c>
      <c r="G5331" s="6">
        <v>8</v>
      </c>
      <c r="H5331" s="7">
        <v>193.64</v>
      </c>
      <c r="I5331" s="8">
        <v>0</v>
      </c>
      <c r="J5331" s="7">
        <v>1731.54</v>
      </c>
      <c r="K5331" s="7">
        <v>135.68</v>
      </c>
      <c r="L5331" s="7">
        <v>1085.44</v>
      </c>
      <c r="M5331" s="7">
        <v>95.84</v>
      </c>
    </row>
    <row r="5332" spans="2:13" x14ac:dyDescent="0.3">
      <c r="B5332" s="5">
        <v>45839</v>
      </c>
      <c r="C5332" s="4" t="s">
        <v>35</v>
      </c>
      <c r="D5332" s="4" t="s">
        <v>32</v>
      </c>
      <c r="E5332" s="4" t="s">
        <v>22</v>
      </c>
      <c r="F5332" s="4" t="s">
        <v>19</v>
      </c>
      <c r="G5332" s="6">
        <v>7</v>
      </c>
      <c r="H5332" s="7">
        <v>193.64</v>
      </c>
      <c r="I5332" s="8">
        <v>0.01</v>
      </c>
      <c r="J5332" s="7">
        <v>1499.97</v>
      </c>
      <c r="K5332" s="7">
        <v>135.55000000000001</v>
      </c>
      <c r="L5332" s="7">
        <v>948.85</v>
      </c>
      <c r="M5332" s="7">
        <v>88.66</v>
      </c>
    </row>
    <row r="5333" spans="2:13" x14ac:dyDescent="0.3">
      <c r="B5333" s="5">
        <v>45839</v>
      </c>
      <c r="C5333" s="4" t="s">
        <v>36</v>
      </c>
      <c r="D5333" s="4" t="s">
        <v>37</v>
      </c>
      <c r="E5333" s="4" t="s">
        <v>16</v>
      </c>
      <c r="F5333" s="4" t="s">
        <v>17</v>
      </c>
      <c r="G5333" s="6">
        <v>363</v>
      </c>
      <c r="H5333" s="7">
        <v>181.28</v>
      </c>
      <c r="I5333" s="8">
        <v>0.01</v>
      </c>
      <c r="J5333" s="7">
        <v>65410.14</v>
      </c>
      <c r="K5333" s="7">
        <v>137.13999999999999</v>
      </c>
      <c r="L5333" s="7">
        <v>49781.82</v>
      </c>
      <c r="M5333" s="7">
        <v>607.23</v>
      </c>
    </row>
    <row r="5334" spans="2:13" x14ac:dyDescent="0.3">
      <c r="B5334" s="5">
        <v>45839</v>
      </c>
      <c r="C5334" s="4" t="s">
        <v>36</v>
      </c>
      <c r="D5334" s="4" t="s">
        <v>37</v>
      </c>
      <c r="E5334" s="4" t="s">
        <v>16</v>
      </c>
      <c r="F5334" s="4" t="s">
        <v>18</v>
      </c>
      <c r="G5334" s="6">
        <v>123</v>
      </c>
      <c r="H5334" s="7">
        <v>181.28</v>
      </c>
      <c r="I5334" s="8">
        <v>0.01</v>
      </c>
      <c r="J5334" s="7">
        <v>22074.47</v>
      </c>
      <c r="K5334" s="7">
        <v>137</v>
      </c>
      <c r="L5334" s="7">
        <v>16851</v>
      </c>
      <c r="M5334" s="7">
        <v>430.83</v>
      </c>
    </row>
    <row r="5335" spans="2:13" x14ac:dyDescent="0.3">
      <c r="B5335" s="5">
        <v>45839</v>
      </c>
      <c r="C5335" s="4" t="s">
        <v>36</v>
      </c>
      <c r="D5335" s="4" t="s">
        <v>37</v>
      </c>
      <c r="E5335" s="4" t="s">
        <v>16</v>
      </c>
      <c r="F5335" s="4" t="s">
        <v>19</v>
      </c>
      <c r="G5335" s="6">
        <v>132</v>
      </c>
      <c r="H5335" s="7">
        <v>181.28</v>
      </c>
      <c r="I5335" s="8">
        <v>0.01</v>
      </c>
      <c r="J5335" s="7">
        <v>23665.74</v>
      </c>
      <c r="K5335" s="7">
        <v>136.87</v>
      </c>
      <c r="L5335" s="7">
        <v>18066.84</v>
      </c>
      <c r="M5335" s="7">
        <v>533.5</v>
      </c>
    </row>
    <row r="5336" spans="2:13" x14ac:dyDescent="0.3">
      <c r="B5336" s="5">
        <v>45839</v>
      </c>
      <c r="C5336" s="4" t="s">
        <v>36</v>
      </c>
      <c r="D5336" s="4" t="s">
        <v>37</v>
      </c>
      <c r="E5336" s="4" t="s">
        <v>20</v>
      </c>
      <c r="F5336" s="4" t="s">
        <v>17</v>
      </c>
      <c r="G5336" s="6">
        <v>240</v>
      </c>
      <c r="H5336" s="7">
        <v>181.28</v>
      </c>
      <c r="I5336" s="8">
        <v>0.02</v>
      </c>
      <c r="J5336" s="7">
        <v>37635.47</v>
      </c>
      <c r="K5336" s="7">
        <v>137.13999999999999</v>
      </c>
      <c r="L5336" s="7">
        <v>32913.599999999999</v>
      </c>
      <c r="M5336" s="7">
        <v>393.25</v>
      </c>
    </row>
    <row r="5337" spans="2:13" x14ac:dyDescent="0.3">
      <c r="B5337" s="5">
        <v>45839</v>
      </c>
      <c r="C5337" s="4" t="s">
        <v>36</v>
      </c>
      <c r="D5337" s="4" t="s">
        <v>37</v>
      </c>
      <c r="E5337" s="4" t="s">
        <v>20</v>
      </c>
      <c r="F5337" s="4" t="s">
        <v>18</v>
      </c>
      <c r="G5337" s="6">
        <v>85</v>
      </c>
      <c r="H5337" s="7">
        <v>181.28</v>
      </c>
      <c r="I5337" s="8">
        <v>0.01</v>
      </c>
      <c r="J5337" s="7">
        <v>13369.7</v>
      </c>
      <c r="K5337" s="7">
        <v>136.59</v>
      </c>
      <c r="L5337" s="7">
        <v>11610.15</v>
      </c>
      <c r="M5337" s="7">
        <v>286.23</v>
      </c>
    </row>
    <row r="5338" spans="2:13" x14ac:dyDescent="0.3">
      <c r="B5338" s="5">
        <v>45839</v>
      </c>
      <c r="C5338" s="4" t="s">
        <v>36</v>
      </c>
      <c r="D5338" s="4" t="s">
        <v>37</v>
      </c>
      <c r="E5338" s="4" t="s">
        <v>20</v>
      </c>
      <c r="F5338" s="4" t="s">
        <v>19</v>
      </c>
      <c r="G5338" s="6">
        <v>88</v>
      </c>
      <c r="H5338" s="7">
        <v>181.28</v>
      </c>
      <c r="I5338" s="8">
        <v>0.04</v>
      </c>
      <c r="J5338" s="7">
        <v>13532.42</v>
      </c>
      <c r="K5338" s="7">
        <v>137.13999999999999</v>
      </c>
      <c r="L5338" s="7">
        <v>12068.32</v>
      </c>
      <c r="M5338" s="7">
        <v>356.02</v>
      </c>
    </row>
    <row r="5339" spans="2:13" x14ac:dyDescent="0.3">
      <c r="B5339" s="5">
        <v>45839</v>
      </c>
      <c r="C5339" s="4" t="s">
        <v>36</v>
      </c>
      <c r="D5339" s="4" t="s">
        <v>37</v>
      </c>
      <c r="E5339" s="4" t="s">
        <v>21</v>
      </c>
      <c r="F5339" s="4" t="s">
        <v>17</v>
      </c>
      <c r="G5339" s="6">
        <v>150</v>
      </c>
      <c r="H5339" s="7">
        <v>181.28</v>
      </c>
      <c r="I5339" s="8">
        <v>0.01</v>
      </c>
      <c r="J5339" s="7">
        <v>25445.59</v>
      </c>
      <c r="K5339" s="7">
        <v>136.59</v>
      </c>
      <c r="L5339" s="7">
        <v>20488.5</v>
      </c>
      <c r="M5339" s="7">
        <v>237.7</v>
      </c>
    </row>
    <row r="5340" spans="2:13" x14ac:dyDescent="0.3">
      <c r="B5340" s="5">
        <v>45839</v>
      </c>
      <c r="C5340" s="4" t="s">
        <v>36</v>
      </c>
      <c r="D5340" s="4" t="s">
        <v>37</v>
      </c>
      <c r="E5340" s="4" t="s">
        <v>21</v>
      </c>
      <c r="F5340" s="4" t="s">
        <v>18</v>
      </c>
      <c r="G5340" s="6">
        <v>50</v>
      </c>
      <c r="H5340" s="7">
        <v>181.28</v>
      </c>
      <c r="I5340" s="8">
        <v>0</v>
      </c>
      <c r="J5340" s="7">
        <v>8619.31</v>
      </c>
      <c r="K5340" s="7">
        <v>136.87</v>
      </c>
      <c r="L5340" s="7">
        <v>6843.5</v>
      </c>
      <c r="M5340" s="7">
        <v>169.06</v>
      </c>
    </row>
    <row r="5341" spans="2:13" x14ac:dyDescent="0.3">
      <c r="B5341" s="5">
        <v>45839</v>
      </c>
      <c r="C5341" s="4" t="s">
        <v>36</v>
      </c>
      <c r="D5341" s="4" t="s">
        <v>37</v>
      </c>
      <c r="E5341" s="4" t="s">
        <v>21</v>
      </c>
      <c r="F5341" s="4" t="s">
        <v>19</v>
      </c>
      <c r="G5341" s="6">
        <v>53</v>
      </c>
      <c r="H5341" s="7">
        <v>181.28</v>
      </c>
      <c r="I5341" s="8">
        <v>0</v>
      </c>
      <c r="J5341" s="7">
        <v>9081.85</v>
      </c>
      <c r="K5341" s="7">
        <v>136.46</v>
      </c>
      <c r="L5341" s="7">
        <v>7232.38</v>
      </c>
      <c r="M5341" s="7">
        <v>212.31</v>
      </c>
    </row>
    <row r="5342" spans="2:13" x14ac:dyDescent="0.3">
      <c r="B5342" s="5">
        <v>45839</v>
      </c>
      <c r="C5342" s="4" t="s">
        <v>36</v>
      </c>
      <c r="D5342" s="4" t="s">
        <v>37</v>
      </c>
      <c r="E5342" s="4" t="s">
        <v>22</v>
      </c>
      <c r="F5342" s="4" t="s">
        <v>17</v>
      </c>
      <c r="G5342" s="6">
        <v>62</v>
      </c>
      <c r="H5342" s="7">
        <v>181.28</v>
      </c>
      <c r="I5342" s="8">
        <v>0.01</v>
      </c>
      <c r="J5342" s="7">
        <v>12449.97</v>
      </c>
      <c r="K5342" s="7">
        <v>137</v>
      </c>
      <c r="L5342" s="7">
        <v>8494</v>
      </c>
      <c r="M5342" s="7">
        <v>629.44000000000005</v>
      </c>
    </row>
    <row r="5343" spans="2:13" x14ac:dyDescent="0.3">
      <c r="B5343" s="5">
        <v>45839</v>
      </c>
      <c r="C5343" s="4" t="s">
        <v>36</v>
      </c>
      <c r="D5343" s="4" t="s">
        <v>37</v>
      </c>
      <c r="E5343" s="4" t="s">
        <v>22</v>
      </c>
      <c r="F5343" s="4" t="s">
        <v>18</v>
      </c>
      <c r="G5343" s="6">
        <v>23</v>
      </c>
      <c r="H5343" s="7">
        <v>181.28</v>
      </c>
      <c r="I5343" s="8">
        <v>0.01</v>
      </c>
      <c r="J5343" s="7">
        <v>4646.26</v>
      </c>
      <c r="K5343" s="7">
        <v>136.87</v>
      </c>
      <c r="L5343" s="7">
        <v>3148.01</v>
      </c>
      <c r="M5343" s="7">
        <v>273.61</v>
      </c>
    </row>
    <row r="5344" spans="2:13" x14ac:dyDescent="0.3">
      <c r="B5344" s="5">
        <v>45839</v>
      </c>
      <c r="C5344" s="4" t="s">
        <v>36</v>
      </c>
      <c r="D5344" s="4" t="s">
        <v>37</v>
      </c>
      <c r="E5344" s="4" t="s">
        <v>22</v>
      </c>
      <c r="F5344" s="4" t="s">
        <v>19</v>
      </c>
      <c r="G5344" s="6">
        <v>24</v>
      </c>
      <c r="H5344" s="7">
        <v>181.28</v>
      </c>
      <c r="I5344" s="8">
        <v>0.01</v>
      </c>
      <c r="J5344" s="7">
        <v>4819.29</v>
      </c>
      <c r="K5344" s="7">
        <v>136.72999999999999</v>
      </c>
      <c r="L5344" s="7">
        <v>3281.52</v>
      </c>
      <c r="M5344" s="7">
        <v>306.36</v>
      </c>
    </row>
    <row r="5345" spans="2:13" x14ac:dyDescent="0.3">
      <c r="B5345" s="5">
        <v>45839</v>
      </c>
      <c r="C5345" s="4" t="s">
        <v>38</v>
      </c>
      <c r="D5345" s="4" t="s">
        <v>37</v>
      </c>
      <c r="E5345" s="4" t="s">
        <v>16</v>
      </c>
      <c r="F5345" s="4" t="s">
        <v>17</v>
      </c>
      <c r="G5345" s="6">
        <v>150</v>
      </c>
      <c r="H5345" s="7">
        <v>220.42</v>
      </c>
      <c r="I5345" s="8">
        <v>0</v>
      </c>
      <c r="J5345" s="7">
        <v>32897.82</v>
      </c>
      <c r="K5345" s="7">
        <v>165.48</v>
      </c>
      <c r="L5345" s="7">
        <v>24822</v>
      </c>
      <c r="M5345" s="7">
        <v>245.53</v>
      </c>
    </row>
    <row r="5346" spans="2:13" x14ac:dyDescent="0.3">
      <c r="B5346" s="5">
        <v>45839</v>
      </c>
      <c r="C5346" s="4" t="s">
        <v>38</v>
      </c>
      <c r="D5346" s="4" t="s">
        <v>37</v>
      </c>
      <c r="E5346" s="4" t="s">
        <v>16</v>
      </c>
      <c r="F5346" s="4" t="s">
        <v>18</v>
      </c>
      <c r="G5346" s="6">
        <v>55</v>
      </c>
      <c r="H5346" s="7">
        <v>220.42</v>
      </c>
      <c r="I5346" s="8">
        <v>0</v>
      </c>
      <c r="J5346" s="7">
        <v>12074.66</v>
      </c>
      <c r="K5346" s="7">
        <v>165.48</v>
      </c>
      <c r="L5346" s="7">
        <v>9101.4</v>
      </c>
      <c r="M5346" s="7">
        <v>193.98</v>
      </c>
    </row>
    <row r="5347" spans="2:13" x14ac:dyDescent="0.3">
      <c r="B5347" s="5">
        <v>45839</v>
      </c>
      <c r="C5347" s="4" t="s">
        <v>38</v>
      </c>
      <c r="D5347" s="4" t="s">
        <v>37</v>
      </c>
      <c r="E5347" s="4" t="s">
        <v>16</v>
      </c>
      <c r="F5347" s="4" t="s">
        <v>19</v>
      </c>
      <c r="G5347" s="6">
        <v>54</v>
      </c>
      <c r="H5347" s="7">
        <v>220.42</v>
      </c>
      <c r="I5347" s="8">
        <v>0.01</v>
      </c>
      <c r="J5347" s="7">
        <v>11806.89</v>
      </c>
      <c r="K5347" s="7">
        <v>165.81</v>
      </c>
      <c r="L5347" s="7">
        <v>8953.74</v>
      </c>
      <c r="M5347" s="7">
        <v>209.01</v>
      </c>
    </row>
    <row r="5348" spans="2:13" x14ac:dyDescent="0.3">
      <c r="B5348" s="5">
        <v>45839</v>
      </c>
      <c r="C5348" s="4" t="s">
        <v>38</v>
      </c>
      <c r="D5348" s="4" t="s">
        <v>37</v>
      </c>
      <c r="E5348" s="4" t="s">
        <v>20</v>
      </c>
      <c r="F5348" s="4" t="s">
        <v>17</v>
      </c>
      <c r="G5348" s="6">
        <v>101</v>
      </c>
      <c r="H5348" s="7">
        <v>220.42</v>
      </c>
      <c r="I5348" s="8">
        <v>0.03</v>
      </c>
      <c r="J5348" s="7">
        <v>19060.84</v>
      </c>
      <c r="K5348" s="7">
        <v>165.81</v>
      </c>
      <c r="L5348" s="7">
        <v>16746.810000000001</v>
      </c>
      <c r="M5348" s="7">
        <v>165.33</v>
      </c>
    </row>
    <row r="5349" spans="2:13" x14ac:dyDescent="0.3">
      <c r="B5349" s="5">
        <v>45839</v>
      </c>
      <c r="C5349" s="4" t="s">
        <v>38</v>
      </c>
      <c r="D5349" s="4" t="s">
        <v>37</v>
      </c>
      <c r="E5349" s="4" t="s">
        <v>20</v>
      </c>
      <c r="F5349" s="4" t="s">
        <v>18</v>
      </c>
      <c r="G5349" s="6">
        <v>38</v>
      </c>
      <c r="H5349" s="7">
        <v>220.42</v>
      </c>
      <c r="I5349" s="8">
        <v>0.03</v>
      </c>
      <c r="J5349" s="7">
        <v>7156.63</v>
      </c>
      <c r="K5349" s="7">
        <v>165.48</v>
      </c>
      <c r="L5349" s="7">
        <v>6288.24</v>
      </c>
      <c r="M5349" s="7">
        <v>129.02000000000001</v>
      </c>
    </row>
    <row r="5350" spans="2:13" x14ac:dyDescent="0.3">
      <c r="B5350" s="5">
        <v>45839</v>
      </c>
      <c r="C5350" s="4" t="s">
        <v>38</v>
      </c>
      <c r="D5350" s="4" t="s">
        <v>37</v>
      </c>
      <c r="E5350" s="4" t="s">
        <v>20</v>
      </c>
      <c r="F5350" s="4" t="s">
        <v>19</v>
      </c>
      <c r="G5350" s="6">
        <v>38</v>
      </c>
      <c r="H5350" s="7">
        <v>220.42</v>
      </c>
      <c r="I5350" s="8">
        <v>0.02</v>
      </c>
      <c r="J5350" s="7">
        <v>7222.92</v>
      </c>
      <c r="K5350" s="7">
        <v>165.48</v>
      </c>
      <c r="L5350" s="7">
        <v>6288.24</v>
      </c>
      <c r="M5350" s="7">
        <v>147.38</v>
      </c>
    </row>
    <row r="5351" spans="2:13" x14ac:dyDescent="0.3">
      <c r="B5351" s="5">
        <v>45839</v>
      </c>
      <c r="C5351" s="4" t="s">
        <v>38</v>
      </c>
      <c r="D5351" s="4" t="s">
        <v>37</v>
      </c>
      <c r="E5351" s="4" t="s">
        <v>21</v>
      </c>
      <c r="F5351" s="4" t="s">
        <v>17</v>
      </c>
      <c r="G5351" s="6">
        <v>61</v>
      </c>
      <c r="H5351" s="7">
        <v>220.42</v>
      </c>
      <c r="I5351" s="8">
        <v>0</v>
      </c>
      <c r="J5351" s="7">
        <v>12786.11</v>
      </c>
      <c r="K5351" s="7">
        <v>165.32</v>
      </c>
      <c r="L5351" s="7">
        <v>10084.52</v>
      </c>
      <c r="M5351" s="7">
        <v>100.15</v>
      </c>
    </row>
    <row r="5352" spans="2:13" x14ac:dyDescent="0.3">
      <c r="B5352" s="5">
        <v>45839</v>
      </c>
      <c r="C5352" s="4" t="s">
        <v>38</v>
      </c>
      <c r="D5352" s="4" t="s">
        <v>37</v>
      </c>
      <c r="E5352" s="4" t="s">
        <v>21</v>
      </c>
      <c r="F5352" s="4" t="s">
        <v>18</v>
      </c>
      <c r="G5352" s="6">
        <v>23</v>
      </c>
      <c r="H5352" s="7">
        <v>220.42</v>
      </c>
      <c r="I5352" s="8">
        <v>0.01</v>
      </c>
      <c r="J5352" s="7">
        <v>4777.72</v>
      </c>
      <c r="K5352" s="7">
        <v>165.32</v>
      </c>
      <c r="L5352" s="7">
        <v>3802.36</v>
      </c>
      <c r="M5352" s="7">
        <v>78.73</v>
      </c>
    </row>
    <row r="5353" spans="2:13" x14ac:dyDescent="0.3">
      <c r="B5353" s="5">
        <v>45839</v>
      </c>
      <c r="C5353" s="4" t="s">
        <v>38</v>
      </c>
      <c r="D5353" s="4" t="s">
        <v>37</v>
      </c>
      <c r="E5353" s="4" t="s">
        <v>21</v>
      </c>
      <c r="F5353" s="4" t="s">
        <v>19</v>
      </c>
      <c r="G5353" s="6">
        <v>22</v>
      </c>
      <c r="H5353" s="7">
        <v>220.42</v>
      </c>
      <c r="I5353" s="8">
        <v>0.01</v>
      </c>
      <c r="J5353" s="7">
        <v>4555.9799999999996</v>
      </c>
      <c r="K5353" s="7">
        <v>165.65</v>
      </c>
      <c r="L5353" s="7">
        <v>3644.3</v>
      </c>
      <c r="M5353" s="7">
        <v>87.52</v>
      </c>
    </row>
    <row r="5354" spans="2:13" x14ac:dyDescent="0.3">
      <c r="B5354" s="5">
        <v>45839</v>
      </c>
      <c r="C5354" s="4" t="s">
        <v>38</v>
      </c>
      <c r="D5354" s="4" t="s">
        <v>37</v>
      </c>
      <c r="E5354" s="4" t="s">
        <v>22</v>
      </c>
      <c r="F5354" s="4" t="s">
        <v>17</v>
      </c>
      <c r="G5354" s="6">
        <v>28</v>
      </c>
      <c r="H5354" s="7">
        <v>220.42</v>
      </c>
      <c r="I5354" s="8">
        <v>0</v>
      </c>
      <c r="J5354" s="7">
        <v>6933.08</v>
      </c>
      <c r="K5354" s="7">
        <v>164.98</v>
      </c>
      <c r="L5354" s="7">
        <v>4619.4399999999996</v>
      </c>
      <c r="M5354" s="7">
        <v>275.47000000000003</v>
      </c>
    </row>
    <row r="5355" spans="2:13" x14ac:dyDescent="0.3">
      <c r="B5355" s="5">
        <v>45839</v>
      </c>
      <c r="C5355" s="4" t="s">
        <v>38</v>
      </c>
      <c r="D5355" s="4" t="s">
        <v>37</v>
      </c>
      <c r="E5355" s="4" t="s">
        <v>22</v>
      </c>
      <c r="F5355" s="4" t="s">
        <v>18</v>
      </c>
      <c r="G5355" s="6">
        <v>10</v>
      </c>
      <c r="H5355" s="7">
        <v>220.42</v>
      </c>
      <c r="I5355" s="8">
        <v>0.01</v>
      </c>
      <c r="J5355" s="7">
        <v>2446.4299999999998</v>
      </c>
      <c r="K5355" s="7">
        <v>164.98</v>
      </c>
      <c r="L5355" s="7">
        <v>1649.8</v>
      </c>
      <c r="M5355" s="7">
        <v>117.88</v>
      </c>
    </row>
    <row r="5356" spans="2:13" x14ac:dyDescent="0.3">
      <c r="B5356" s="5">
        <v>45839</v>
      </c>
      <c r="C5356" s="4" t="s">
        <v>38</v>
      </c>
      <c r="D5356" s="4" t="s">
        <v>37</v>
      </c>
      <c r="E5356" s="4" t="s">
        <v>22</v>
      </c>
      <c r="F5356" s="4" t="s">
        <v>19</v>
      </c>
      <c r="G5356" s="6">
        <v>10</v>
      </c>
      <c r="H5356" s="7">
        <v>220.42</v>
      </c>
      <c r="I5356" s="8">
        <v>0.01</v>
      </c>
      <c r="J5356" s="7">
        <v>2456.3000000000002</v>
      </c>
      <c r="K5356" s="7">
        <v>165.65</v>
      </c>
      <c r="L5356" s="7">
        <v>1656.5</v>
      </c>
      <c r="M5356" s="7">
        <v>123.78</v>
      </c>
    </row>
    <row r="5357" spans="2:13" x14ac:dyDescent="0.3">
      <c r="B5357" s="5">
        <v>45839</v>
      </c>
      <c r="C5357" s="4" t="s">
        <v>39</v>
      </c>
      <c r="D5357" s="4" t="s">
        <v>37</v>
      </c>
      <c r="E5357" s="4" t="s">
        <v>16</v>
      </c>
      <c r="F5357" s="4" t="s">
        <v>17</v>
      </c>
      <c r="G5357" s="6">
        <v>95</v>
      </c>
      <c r="H5357" s="7">
        <v>314.14999999999998</v>
      </c>
      <c r="I5357" s="8">
        <v>0.01</v>
      </c>
      <c r="J5357" s="7">
        <v>29514.71</v>
      </c>
      <c r="K5357" s="7">
        <v>233.57</v>
      </c>
      <c r="L5357" s="7">
        <v>22189.15</v>
      </c>
      <c r="M5357" s="7">
        <v>152.4</v>
      </c>
    </row>
    <row r="5358" spans="2:13" x14ac:dyDescent="0.3">
      <c r="B5358" s="5">
        <v>45839</v>
      </c>
      <c r="C5358" s="4" t="s">
        <v>39</v>
      </c>
      <c r="D5358" s="4" t="s">
        <v>37</v>
      </c>
      <c r="E5358" s="4" t="s">
        <v>16</v>
      </c>
      <c r="F5358" s="4" t="s">
        <v>18</v>
      </c>
      <c r="G5358" s="6">
        <v>35</v>
      </c>
      <c r="H5358" s="7">
        <v>314.14999999999998</v>
      </c>
      <c r="I5358" s="8">
        <v>0.01</v>
      </c>
      <c r="J5358" s="7">
        <v>10896.29</v>
      </c>
      <c r="K5358" s="7">
        <v>233.81</v>
      </c>
      <c r="L5358" s="7">
        <v>8183.35</v>
      </c>
      <c r="M5358" s="7">
        <v>122.84</v>
      </c>
    </row>
    <row r="5359" spans="2:13" x14ac:dyDescent="0.3">
      <c r="B5359" s="5">
        <v>45839</v>
      </c>
      <c r="C5359" s="4" t="s">
        <v>39</v>
      </c>
      <c r="D5359" s="4" t="s">
        <v>37</v>
      </c>
      <c r="E5359" s="4" t="s">
        <v>16</v>
      </c>
      <c r="F5359" s="4" t="s">
        <v>19</v>
      </c>
      <c r="G5359" s="6">
        <v>35</v>
      </c>
      <c r="H5359" s="7">
        <v>314.14999999999998</v>
      </c>
      <c r="I5359" s="8">
        <v>0.01</v>
      </c>
      <c r="J5359" s="7">
        <v>10895.9</v>
      </c>
      <c r="K5359" s="7">
        <v>234.28</v>
      </c>
      <c r="L5359" s="7">
        <v>8199.7999999999993</v>
      </c>
      <c r="M5359" s="7">
        <v>139.79</v>
      </c>
    </row>
    <row r="5360" spans="2:13" x14ac:dyDescent="0.3">
      <c r="B5360" s="5">
        <v>45839</v>
      </c>
      <c r="C5360" s="4" t="s">
        <v>39</v>
      </c>
      <c r="D5360" s="4" t="s">
        <v>37</v>
      </c>
      <c r="E5360" s="4" t="s">
        <v>20</v>
      </c>
      <c r="F5360" s="4" t="s">
        <v>17</v>
      </c>
      <c r="G5360" s="6">
        <v>61</v>
      </c>
      <c r="H5360" s="7">
        <v>314.14999999999998</v>
      </c>
      <c r="I5360" s="8">
        <v>0.01</v>
      </c>
      <c r="J5360" s="7">
        <v>16577.400000000001</v>
      </c>
      <c r="K5360" s="7">
        <v>234.51</v>
      </c>
      <c r="L5360" s="7">
        <v>14305.11</v>
      </c>
      <c r="M5360" s="7">
        <v>98.56</v>
      </c>
    </row>
    <row r="5361" spans="2:13" x14ac:dyDescent="0.3">
      <c r="B5361" s="5">
        <v>45839</v>
      </c>
      <c r="C5361" s="4" t="s">
        <v>39</v>
      </c>
      <c r="D5361" s="4" t="s">
        <v>37</v>
      </c>
      <c r="E5361" s="4" t="s">
        <v>20</v>
      </c>
      <c r="F5361" s="4" t="s">
        <v>18</v>
      </c>
      <c r="G5361" s="6">
        <v>24</v>
      </c>
      <c r="H5361" s="7">
        <v>314.14999999999998</v>
      </c>
      <c r="I5361" s="8">
        <v>0.01</v>
      </c>
      <c r="J5361" s="7">
        <v>6574.79</v>
      </c>
      <c r="K5361" s="7">
        <v>234.28</v>
      </c>
      <c r="L5361" s="7">
        <v>5622.72</v>
      </c>
      <c r="M5361" s="7">
        <v>84.15</v>
      </c>
    </row>
    <row r="5362" spans="2:13" x14ac:dyDescent="0.3">
      <c r="B5362" s="5">
        <v>45839</v>
      </c>
      <c r="C5362" s="4" t="s">
        <v>39</v>
      </c>
      <c r="D5362" s="4" t="s">
        <v>37</v>
      </c>
      <c r="E5362" s="4" t="s">
        <v>20</v>
      </c>
      <c r="F5362" s="4" t="s">
        <v>19</v>
      </c>
      <c r="G5362" s="6">
        <v>24</v>
      </c>
      <c r="H5362" s="7">
        <v>314.14999999999998</v>
      </c>
      <c r="I5362" s="8">
        <v>0.03</v>
      </c>
      <c r="J5362" s="7">
        <v>6429.37</v>
      </c>
      <c r="K5362" s="7">
        <v>233.81</v>
      </c>
      <c r="L5362" s="7">
        <v>5611.44</v>
      </c>
      <c r="M5362" s="7">
        <v>96.14</v>
      </c>
    </row>
    <row r="5363" spans="2:13" x14ac:dyDescent="0.3">
      <c r="B5363" s="5">
        <v>45839</v>
      </c>
      <c r="C5363" s="4" t="s">
        <v>39</v>
      </c>
      <c r="D5363" s="4" t="s">
        <v>37</v>
      </c>
      <c r="E5363" s="4" t="s">
        <v>21</v>
      </c>
      <c r="F5363" s="4" t="s">
        <v>17</v>
      </c>
      <c r="G5363" s="6">
        <v>39</v>
      </c>
      <c r="H5363" s="7">
        <v>314.14999999999998</v>
      </c>
      <c r="I5363" s="8">
        <v>0</v>
      </c>
      <c r="J5363" s="7">
        <v>11557.92</v>
      </c>
      <c r="K5363" s="7">
        <v>233.34</v>
      </c>
      <c r="L5363" s="7">
        <v>9100.26</v>
      </c>
      <c r="M5363" s="7">
        <v>62.18</v>
      </c>
    </row>
    <row r="5364" spans="2:13" x14ac:dyDescent="0.3">
      <c r="B5364" s="5">
        <v>45839</v>
      </c>
      <c r="C5364" s="4" t="s">
        <v>39</v>
      </c>
      <c r="D5364" s="4" t="s">
        <v>37</v>
      </c>
      <c r="E5364" s="4" t="s">
        <v>21</v>
      </c>
      <c r="F5364" s="4" t="s">
        <v>18</v>
      </c>
      <c r="G5364" s="6">
        <v>14</v>
      </c>
      <c r="H5364" s="7">
        <v>314.14999999999998</v>
      </c>
      <c r="I5364" s="8">
        <v>0.01</v>
      </c>
      <c r="J5364" s="7">
        <v>4140.5</v>
      </c>
      <c r="K5364" s="7">
        <v>233.81</v>
      </c>
      <c r="L5364" s="7">
        <v>3273.34</v>
      </c>
      <c r="M5364" s="7">
        <v>48.6</v>
      </c>
    </row>
    <row r="5365" spans="2:13" x14ac:dyDescent="0.3">
      <c r="B5365" s="5">
        <v>45839</v>
      </c>
      <c r="C5365" s="4" t="s">
        <v>39</v>
      </c>
      <c r="D5365" s="4" t="s">
        <v>37</v>
      </c>
      <c r="E5365" s="4" t="s">
        <v>21</v>
      </c>
      <c r="F5365" s="4" t="s">
        <v>19</v>
      </c>
      <c r="G5365" s="6">
        <v>14</v>
      </c>
      <c r="H5365" s="7">
        <v>314.14999999999998</v>
      </c>
      <c r="I5365" s="8">
        <v>0</v>
      </c>
      <c r="J5365" s="7">
        <v>4182.32</v>
      </c>
      <c r="K5365" s="7">
        <v>234.28</v>
      </c>
      <c r="L5365" s="7">
        <v>3279.92</v>
      </c>
      <c r="M5365" s="7">
        <v>54.08</v>
      </c>
    </row>
    <row r="5366" spans="2:13" x14ac:dyDescent="0.3">
      <c r="B5366" s="5">
        <v>45839</v>
      </c>
      <c r="C5366" s="4" t="s">
        <v>39</v>
      </c>
      <c r="D5366" s="4" t="s">
        <v>37</v>
      </c>
      <c r="E5366" s="4" t="s">
        <v>22</v>
      </c>
      <c r="F5366" s="4" t="s">
        <v>17</v>
      </c>
      <c r="G5366" s="6">
        <v>18</v>
      </c>
      <c r="H5366" s="7">
        <v>314.14999999999998</v>
      </c>
      <c r="I5366" s="8">
        <v>0.01</v>
      </c>
      <c r="J5366" s="7">
        <v>6269.86</v>
      </c>
      <c r="K5366" s="7">
        <v>234.51</v>
      </c>
      <c r="L5366" s="7">
        <v>4221.18</v>
      </c>
      <c r="M5366" s="7">
        <v>183.47</v>
      </c>
    </row>
    <row r="5367" spans="2:13" x14ac:dyDescent="0.3">
      <c r="B5367" s="5">
        <v>45839</v>
      </c>
      <c r="C5367" s="4" t="s">
        <v>39</v>
      </c>
      <c r="D5367" s="4" t="s">
        <v>37</v>
      </c>
      <c r="E5367" s="4" t="s">
        <v>22</v>
      </c>
      <c r="F5367" s="4" t="s">
        <v>18</v>
      </c>
      <c r="G5367" s="6">
        <v>6</v>
      </c>
      <c r="H5367" s="7">
        <v>314.14999999999998</v>
      </c>
      <c r="I5367" s="8">
        <v>0.01</v>
      </c>
      <c r="J5367" s="7">
        <v>2079.5100000000002</v>
      </c>
      <c r="K5367" s="7">
        <v>233.81</v>
      </c>
      <c r="L5367" s="7">
        <v>1402.86</v>
      </c>
      <c r="M5367" s="7">
        <v>73.239999999999995</v>
      </c>
    </row>
    <row r="5368" spans="2:13" x14ac:dyDescent="0.3">
      <c r="B5368" s="5">
        <v>45839</v>
      </c>
      <c r="C5368" s="4" t="s">
        <v>39</v>
      </c>
      <c r="D5368" s="4" t="s">
        <v>37</v>
      </c>
      <c r="E5368" s="4" t="s">
        <v>22</v>
      </c>
      <c r="F5368" s="4" t="s">
        <v>19</v>
      </c>
      <c r="G5368" s="6">
        <v>6</v>
      </c>
      <c r="H5368" s="7">
        <v>314.14999999999998</v>
      </c>
      <c r="I5368" s="8">
        <v>0.01</v>
      </c>
      <c r="J5368" s="7">
        <v>2081.58</v>
      </c>
      <c r="K5368" s="7">
        <v>233.34</v>
      </c>
      <c r="L5368" s="7">
        <v>1400.04</v>
      </c>
      <c r="M5368" s="7">
        <v>74.34</v>
      </c>
    </row>
    <row r="5369" spans="2:13" x14ac:dyDescent="0.3">
      <c r="B5369" s="5">
        <v>45839</v>
      </c>
      <c r="C5369" s="4" t="s">
        <v>40</v>
      </c>
      <c r="D5369" s="4" t="s">
        <v>37</v>
      </c>
      <c r="E5369" s="4" t="s">
        <v>16</v>
      </c>
      <c r="F5369" s="4" t="s">
        <v>17</v>
      </c>
      <c r="G5369" s="6">
        <v>180</v>
      </c>
      <c r="H5369" s="7">
        <v>142.13999999999999</v>
      </c>
      <c r="I5369" s="8">
        <v>0.01</v>
      </c>
      <c r="J5369" s="7">
        <v>25354.01</v>
      </c>
      <c r="K5369" s="7">
        <v>106.5</v>
      </c>
      <c r="L5369" s="7">
        <v>19170</v>
      </c>
      <c r="M5369" s="7">
        <v>291.7</v>
      </c>
    </row>
    <row r="5370" spans="2:13" x14ac:dyDescent="0.3">
      <c r="B5370" s="5">
        <v>45839</v>
      </c>
      <c r="C5370" s="4" t="s">
        <v>40</v>
      </c>
      <c r="D5370" s="4" t="s">
        <v>37</v>
      </c>
      <c r="E5370" s="4" t="s">
        <v>16</v>
      </c>
      <c r="F5370" s="4" t="s">
        <v>18</v>
      </c>
      <c r="G5370" s="6">
        <v>63</v>
      </c>
      <c r="H5370" s="7">
        <v>142.13999999999999</v>
      </c>
      <c r="I5370" s="8">
        <v>0.01</v>
      </c>
      <c r="J5370" s="7">
        <v>8927.7000000000007</v>
      </c>
      <c r="K5370" s="7">
        <v>106.6</v>
      </c>
      <c r="L5370" s="7">
        <v>6715.8</v>
      </c>
      <c r="M5370" s="7">
        <v>222.64</v>
      </c>
    </row>
    <row r="5371" spans="2:13" x14ac:dyDescent="0.3">
      <c r="B5371" s="5">
        <v>45839</v>
      </c>
      <c r="C5371" s="4" t="s">
        <v>40</v>
      </c>
      <c r="D5371" s="4" t="s">
        <v>37</v>
      </c>
      <c r="E5371" s="4" t="s">
        <v>16</v>
      </c>
      <c r="F5371" s="4" t="s">
        <v>19</v>
      </c>
      <c r="G5371" s="6">
        <v>63</v>
      </c>
      <c r="H5371" s="7">
        <v>142.13999999999999</v>
      </c>
      <c r="I5371" s="8">
        <v>0.01</v>
      </c>
      <c r="J5371" s="7">
        <v>8847.65</v>
      </c>
      <c r="K5371" s="7">
        <v>106.82</v>
      </c>
      <c r="L5371" s="7">
        <v>6729.66</v>
      </c>
      <c r="M5371" s="7">
        <v>247.61</v>
      </c>
    </row>
    <row r="5372" spans="2:13" x14ac:dyDescent="0.3">
      <c r="B5372" s="5">
        <v>45839</v>
      </c>
      <c r="C5372" s="4" t="s">
        <v>40</v>
      </c>
      <c r="D5372" s="4" t="s">
        <v>37</v>
      </c>
      <c r="E5372" s="4" t="s">
        <v>20</v>
      </c>
      <c r="F5372" s="4" t="s">
        <v>17</v>
      </c>
      <c r="G5372" s="6">
        <v>117</v>
      </c>
      <c r="H5372" s="7">
        <v>142.13999999999999</v>
      </c>
      <c r="I5372" s="8">
        <v>0.04</v>
      </c>
      <c r="J5372" s="7">
        <v>14035.3</v>
      </c>
      <c r="K5372" s="7">
        <v>106.29</v>
      </c>
      <c r="L5372" s="7">
        <v>12435.93</v>
      </c>
      <c r="M5372" s="7">
        <v>190.56</v>
      </c>
    </row>
    <row r="5373" spans="2:13" x14ac:dyDescent="0.3">
      <c r="B5373" s="5">
        <v>45839</v>
      </c>
      <c r="C5373" s="4" t="s">
        <v>40</v>
      </c>
      <c r="D5373" s="4" t="s">
        <v>37</v>
      </c>
      <c r="E5373" s="4" t="s">
        <v>20</v>
      </c>
      <c r="F5373" s="4" t="s">
        <v>18</v>
      </c>
      <c r="G5373" s="6">
        <v>42</v>
      </c>
      <c r="H5373" s="7">
        <v>142.13999999999999</v>
      </c>
      <c r="I5373" s="8">
        <v>0.01</v>
      </c>
      <c r="J5373" s="7">
        <v>5180.01</v>
      </c>
      <c r="K5373" s="7">
        <v>106.82</v>
      </c>
      <c r="L5373" s="7">
        <v>4486.4399999999996</v>
      </c>
      <c r="M5373" s="7">
        <v>149.59</v>
      </c>
    </row>
    <row r="5374" spans="2:13" x14ac:dyDescent="0.3">
      <c r="B5374" s="5">
        <v>45839</v>
      </c>
      <c r="C5374" s="4" t="s">
        <v>40</v>
      </c>
      <c r="D5374" s="4" t="s">
        <v>37</v>
      </c>
      <c r="E5374" s="4" t="s">
        <v>20</v>
      </c>
      <c r="F5374" s="4" t="s">
        <v>19</v>
      </c>
      <c r="G5374" s="6">
        <v>44</v>
      </c>
      <c r="H5374" s="7">
        <v>142.13999999999999</v>
      </c>
      <c r="I5374" s="8">
        <v>0.03</v>
      </c>
      <c r="J5374" s="7">
        <v>5366.07</v>
      </c>
      <c r="K5374" s="7">
        <v>106.5</v>
      </c>
      <c r="L5374" s="7">
        <v>4686</v>
      </c>
      <c r="M5374" s="7">
        <v>169.78</v>
      </c>
    </row>
    <row r="5375" spans="2:13" x14ac:dyDescent="0.3">
      <c r="B5375" s="5">
        <v>45839</v>
      </c>
      <c r="C5375" s="4" t="s">
        <v>40</v>
      </c>
      <c r="D5375" s="4" t="s">
        <v>37</v>
      </c>
      <c r="E5375" s="4" t="s">
        <v>21</v>
      </c>
      <c r="F5375" s="4" t="s">
        <v>17</v>
      </c>
      <c r="G5375" s="6">
        <v>70</v>
      </c>
      <c r="H5375" s="7">
        <v>142.13999999999999</v>
      </c>
      <c r="I5375" s="8">
        <v>0</v>
      </c>
      <c r="J5375" s="7">
        <v>9461.7099999999991</v>
      </c>
      <c r="K5375" s="7">
        <v>106.5</v>
      </c>
      <c r="L5375" s="7">
        <v>7455</v>
      </c>
      <c r="M5375" s="7">
        <v>112.53</v>
      </c>
    </row>
    <row r="5376" spans="2:13" x14ac:dyDescent="0.3">
      <c r="B5376" s="5">
        <v>45839</v>
      </c>
      <c r="C5376" s="4" t="s">
        <v>40</v>
      </c>
      <c r="D5376" s="4" t="s">
        <v>37</v>
      </c>
      <c r="E5376" s="4" t="s">
        <v>21</v>
      </c>
      <c r="F5376" s="4" t="s">
        <v>18</v>
      </c>
      <c r="G5376" s="6">
        <v>27</v>
      </c>
      <c r="H5376" s="7">
        <v>142.13999999999999</v>
      </c>
      <c r="I5376" s="8">
        <v>0</v>
      </c>
      <c r="J5376" s="7">
        <v>3642.2</v>
      </c>
      <c r="K5376" s="7">
        <v>106.29</v>
      </c>
      <c r="L5376" s="7">
        <v>2869.83</v>
      </c>
      <c r="M5376" s="7">
        <v>96.45</v>
      </c>
    </row>
    <row r="5377" spans="2:13" x14ac:dyDescent="0.3">
      <c r="B5377" s="5">
        <v>45839</v>
      </c>
      <c r="C5377" s="4" t="s">
        <v>40</v>
      </c>
      <c r="D5377" s="4" t="s">
        <v>37</v>
      </c>
      <c r="E5377" s="4" t="s">
        <v>21</v>
      </c>
      <c r="F5377" s="4" t="s">
        <v>19</v>
      </c>
      <c r="G5377" s="6">
        <v>27</v>
      </c>
      <c r="H5377" s="7">
        <v>142.13999999999999</v>
      </c>
      <c r="I5377" s="8">
        <v>0</v>
      </c>
      <c r="J5377" s="7">
        <v>3624.05</v>
      </c>
      <c r="K5377" s="7">
        <v>106.92</v>
      </c>
      <c r="L5377" s="7">
        <v>2886.84</v>
      </c>
      <c r="M5377" s="7">
        <v>106.76</v>
      </c>
    </row>
    <row r="5378" spans="2:13" x14ac:dyDescent="0.3">
      <c r="B5378" s="5">
        <v>45839</v>
      </c>
      <c r="C5378" s="4" t="s">
        <v>40</v>
      </c>
      <c r="D5378" s="4" t="s">
        <v>37</v>
      </c>
      <c r="E5378" s="4" t="s">
        <v>22</v>
      </c>
      <c r="F5378" s="4" t="s">
        <v>17</v>
      </c>
      <c r="G5378" s="6">
        <v>33</v>
      </c>
      <c r="H5378" s="7">
        <v>142.13999999999999</v>
      </c>
      <c r="I5378" s="8">
        <v>0.01</v>
      </c>
      <c r="J5378" s="7">
        <v>5211.5</v>
      </c>
      <c r="K5378" s="7">
        <v>106.92</v>
      </c>
      <c r="L5378" s="7">
        <v>3528.36</v>
      </c>
      <c r="M5378" s="7">
        <v>331.35</v>
      </c>
    </row>
    <row r="5379" spans="2:13" x14ac:dyDescent="0.3">
      <c r="B5379" s="5">
        <v>45839</v>
      </c>
      <c r="C5379" s="4" t="s">
        <v>40</v>
      </c>
      <c r="D5379" s="4" t="s">
        <v>37</v>
      </c>
      <c r="E5379" s="4" t="s">
        <v>22</v>
      </c>
      <c r="F5379" s="4" t="s">
        <v>18</v>
      </c>
      <c r="G5379" s="6">
        <v>12</v>
      </c>
      <c r="H5379" s="7">
        <v>142.13999999999999</v>
      </c>
      <c r="I5379" s="8">
        <v>0</v>
      </c>
      <c r="J5379" s="7">
        <v>1916.09</v>
      </c>
      <c r="K5379" s="7">
        <v>106.6</v>
      </c>
      <c r="L5379" s="7">
        <v>1279.2</v>
      </c>
      <c r="M5379" s="7">
        <v>143.04</v>
      </c>
    </row>
    <row r="5380" spans="2:13" x14ac:dyDescent="0.3">
      <c r="B5380" s="5">
        <v>45839</v>
      </c>
      <c r="C5380" s="4" t="s">
        <v>40</v>
      </c>
      <c r="D5380" s="4" t="s">
        <v>37</v>
      </c>
      <c r="E5380" s="4" t="s">
        <v>22</v>
      </c>
      <c r="F5380" s="4" t="s">
        <v>19</v>
      </c>
      <c r="G5380" s="6">
        <v>11</v>
      </c>
      <c r="H5380" s="7">
        <v>142.13999999999999</v>
      </c>
      <c r="I5380" s="8">
        <v>0.01</v>
      </c>
      <c r="J5380" s="7">
        <v>1721.45</v>
      </c>
      <c r="K5380" s="7">
        <v>106.29</v>
      </c>
      <c r="L5380" s="7">
        <v>1169.19</v>
      </c>
      <c r="M5380" s="7">
        <v>140.69</v>
      </c>
    </row>
    <row r="5381" spans="2:13" x14ac:dyDescent="0.3">
      <c r="B5381" s="5">
        <v>45839</v>
      </c>
      <c r="C5381" s="4" t="s">
        <v>41</v>
      </c>
      <c r="D5381" s="4" t="s">
        <v>42</v>
      </c>
      <c r="E5381" s="4" t="s">
        <v>16</v>
      </c>
      <c r="F5381" s="4" t="s">
        <v>17</v>
      </c>
      <c r="G5381" s="6">
        <v>156</v>
      </c>
      <c r="H5381" s="7">
        <v>193.64</v>
      </c>
      <c r="I5381" s="8">
        <v>0.01</v>
      </c>
      <c r="J5381" s="7">
        <v>29906.400000000001</v>
      </c>
      <c r="K5381" s="7">
        <v>112.2</v>
      </c>
      <c r="L5381" s="7">
        <v>17503.2</v>
      </c>
      <c r="M5381" s="7">
        <v>259.17</v>
      </c>
    </row>
    <row r="5382" spans="2:13" x14ac:dyDescent="0.3">
      <c r="B5382" s="5">
        <v>45839</v>
      </c>
      <c r="C5382" s="4" t="s">
        <v>41</v>
      </c>
      <c r="D5382" s="4" t="s">
        <v>42</v>
      </c>
      <c r="E5382" s="4" t="s">
        <v>16</v>
      </c>
      <c r="F5382" s="4" t="s">
        <v>18</v>
      </c>
      <c r="G5382" s="6">
        <v>59</v>
      </c>
      <c r="H5382" s="7">
        <v>193.64</v>
      </c>
      <c r="I5382" s="8">
        <v>0</v>
      </c>
      <c r="J5382" s="7">
        <v>11413.31</v>
      </c>
      <c r="K5382" s="7">
        <v>112.2</v>
      </c>
      <c r="L5382" s="7">
        <v>6619.8</v>
      </c>
      <c r="M5382" s="7">
        <v>205.64</v>
      </c>
    </row>
    <row r="5383" spans="2:13" x14ac:dyDescent="0.3">
      <c r="B5383" s="5">
        <v>45839</v>
      </c>
      <c r="C5383" s="4" t="s">
        <v>41</v>
      </c>
      <c r="D5383" s="4" t="s">
        <v>42</v>
      </c>
      <c r="E5383" s="4" t="s">
        <v>16</v>
      </c>
      <c r="F5383" s="4" t="s">
        <v>19</v>
      </c>
      <c r="G5383" s="6">
        <v>58</v>
      </c>
      <c r="H5383" s="7">
        <v>193.64</v>
      </c>
      <c r="I5383" s="8">
        <v>0.01</v>
      </c>
      <c r="J5383" s="7">
        <v>11174.9</v>
      </c>
      <c r="K5383" s="7">
        <v>112.42</v>
      </c>
      <c r="L5383" s="7">
        <v>6520.36</v>
      </c>
      <c r="M5383" s="7">
        <v>224.03</v>
      </c>
    </row>
    <row r="5384" spans="2:13" x14ac:dyDescent="0.3">
      <c r="B5384" s="5">
        <v>45839</v>
      </c>
      <c r="C5384" s="4" t="s">
        <v>41</v>
      </c>
      <c r="D5384" s="4" t="s">
        <v>42</v>
      </c>
      <c r="E5384" s="4" t="s">
        <v>20</v>
      </c>
      <c r="F5384" s="4" t="s">
        <v>17</v>
      </c>
      <c r="G5384" s="6">
        <v>108</v>
      </c>
      <c r="H5384" s="7">
        <v>193.64</v>
      </c>
      <c r="I5384" s="8">
        <v>0.01</v>
      </c>
      <c r="J5384" s="7">
        <v>18164.52</v>
      </c>
      <c r="K5384" s="7">
        <v>112.42</v>
      </c>
      <c r="L5384" s="7">
        <v>12141.36</v>
      </c>
      <c r="M5384" s="7">
        <v>173.79</v>
      </c>
    </row>
    <row r="5385" spans="2:13" x14ac:dyDescent="0.3">
      <c r="B5385" s="5">
        <v>45839</v>
      </c>
      <c r="C5385" s="4" t="s">
        <v>41</v>
      </c>
      <c r="D5385" s="4" t="s">
        <v>42</v>
      </c>
      <c r="E5385" s="4" t="s">
        <v>20</v>
      </c>
      <c r="F5385" s="4" t="s">
        <v>18</v>
      </c>
      <c r="G5385" s="6">
        <v>42</v>
      </c>
      <c r="H5385" s="7">
        <v>193.64</v>
      </c>
      <c r="I5385" s="8">
        <v>0.02</v>
      </c>
      <c r="J5385" s="7">
        <v>6992.87</v>
      </c>
      <c r="K5385" s="7">
        <v>112.65</v>
      </c>
      <c r="L5385" s="7">
        <v>4731.3</v>
      </c>
      <c r="M5385" s="7">
        <v>145.07</v>
      </c>
    </row>
    <row r="5386" spans="2:13" x14ac:dyDescent="0.3">
      <c r="B5386" s="5">
        <v>45839</v>
      </c>
      <c r="C5386" s="4" t="s">
        <v>41</v>
      </c>
      <c r="D5386" s="4" t="s">
        <v>42</v>
      </c>
      <c r="E5386" s="4" t="s">
        <v>20</v>
      </c>
      <c r="F5386" s="4" t="s">
        <v>19</v>
      </c>
      <c r="G5386" s="6">
        <v>42</v>
      </c>
      <c r="H5386" s="7">
        <v>193.64</v>
      </c>
      <c r="I5386" s="8">
        <v>0.02</v>
      </c>
      <c r="J5386" s="7">
        <v>7006.64</v>
      </c>
      <c r="K5386" s="7">
        <v>112.42</v>
      </c>
      <c r="L5386" s="7">
        <v>4721.6400000000003</v>
      </c>
      <c r="M5386" s="7">
        <v>168.41</v>
      </c>
    </row>
    <row r="5387" spans="2:13" x14ac:dyDescent="0.3">
      <c r="B5387" s="5">
        <v>45839</v>
      </c>
      <c r="C5387" s="4" t="s">
        <v>41</v>
      </c>
      <c r="D5387" s="4" t="s">
        <v>42</v>
      </c>
      <c r="E5387" s="4" t="s">
        <v>21</v>
      </c>
      <c r="F5387" s="4" t="s">
        <v>17</v>
      </c>
      <c r="G5387" s="6">
        <v>65</v>
      </c>
      <c r="H5387" s="7">
        <v>193.64</v>
      </c>
      <c r="I5387" s="8">
        <v>0.01</v>
      </c>
      <c r="J5387" s="7">
        <v>11873.57</v>
      </c>
      <c r="K5387" s="7">
        <v>112.65</v>
      </c>
      <c r="L5387" s="7">
        <v>7322.25</v>
      </c>
      <c r="M5387" s="7">
        <v>103.96</v>
      </c>
    </row>
    <row r="5388" spans="2:13" x14ac:dyDescent="0.3">
      <c r="B5388" s="5">
        <v>45839</v>
      </c>
      <c r="C5388" s="4" t="s">
        <v>41</v>
      </c>
      <c r="D5388" s="4" t="s">
        <v>42</v>
      </c>
      <c r="E5388" s="4" t="s">
        <v>21</v>
      </c>
      <c r="F5388" s="4" t="s">
        <v>18</v>
      </c>
      <c r="G5388" s="6">
        <v>25</v>
      </c>
      <c r="H5388" s="7">
        <v>193.64</v>
      </c>
      <c r="I5388" s="8">
        <v>0.01</v>
      </c>
      <c r="J5388" s="7">
        <v>4580.53</v>
      </c>
      <c r="K5388" s="7">
        <v>112.65</v>
      </c>
      <c r="L5388" s="7">
        <v>2816.25</v>
      </c>
      <c r="M5388" s="7">
        <v>85.05</v>
      </c>
    </row>
    <row r="5389" spans="2:13" x14ac:dyDescent="0.3">
      <c r="B5389" s="5">
        <v>45839</v>
      </c>
      <c r="C5389" s="4" t="s">
        <v>41</v>
      </c>
      <c r="D5389" s="4" t="s">
        <v>42</v>
      </c>
      <c r="E5389" s="4" t="s">
        <v>21</v>
      </c>
      <c r="F5389" s="4" t="s">
        <v>19</v>
      </c>
      <c r="G5389" s="6">
        <v>24</v>
      </c>
      <c r="H5389" s="7">
        <v>193.64</v>
      </c>
      <c r="I5389" s="8">
        <v>0.01</v>
      </c>
      <c r="J5389" s="7">
        <v>4384.1099999999997</v>
      </c>
      <c r="K5389" s="7">
        <v>111.97</v>
      </c>
      <c r="L5389" s="7">
        <v>2687.28</v>
      </c>
      <c r="M5389" s="7">
        <v>97.29</v>
      </c>
    </row>
    <row r="5390" spans="2:13" x14ac:dyDescent="0.3">
      <c r="B5390" s="5">
        <v>45839</v>
      </c>
      <c r="C5390" s="4" t="s">
        <v>41</v>
      </c>
      <c r="D5390" s="4" t="s">
        <v>42</v>
      </c>
      <c r="E5390" s="4" t="s">
        <v>22</v>
      </c>
      <c r="F5390" s="4" t="s">
        <v>17</v>
      </c>
      <c r="G5390" s="6">
        <v>30</v>
      </c>
      <c r="H5390" s="7">
        <v>193.64</v>
      </c>
      <c r="I5390" s="8">
        <v>0.01</v>
      </c>
      <c r="J5390" s="7">
        <v>6454.12</v>
      </c>
      <c r="K5390" s="7">
        <v>112.42</v>
      </c>
      <c r="L5390" s="7">
        <v>3372.6</v>
      </c>
      <c r="M5390" s="7">
        <v>295.75</v>
      </c>
    </row>
    <row r="5391" spans="2:13" x14ac:dyDescent="0.3">
      <c r="B5391" s="5">
        <v>45839</v>
      </c>
      <c r="C5391" s="4" t="s">
        <v>41</v>
      </c>
      <c r="D5391" s="4" t="s">
        <v>42</v>
      </c>
      <c r="E5391" s="4" t="s">
        <v>22</v>
      </c>
      <c r="F5391" s="4" t="s">
        <v>18</v>
      </c>
      <c r="G5391" s="6">
        <v>10</v>
      </c>
      <c r="H5391" s="7">
        <v>193.64</v>
      </c>
      <c r="I5391" s="8">
        <v>0</v>
      </c>
      <c r="J5391" s="7">
        <v>2177.44</v>
      </c>
      <c r="K5391" s="7">
        <v>112.2</v>
      </c>
      <c r="L5391" s="7">
        <v>1122</v>
      </c>
      <c r="M5391" s="7">
        <v>117.53</v>
      </c>
    </row>
    <row r="5392" spans="2:13" x14ac:dyDescent="0.3">
      <c r="B5392" s="5">
        <v>45839</v>
      </c>
      <c r="C5392" s="4" t="s">
        <v>41</v>
      </c>
      <c r="D5392" s="4" t="s">
        <v>42</v>
      </c>
      <c r="E5392" s="4" t="s">
        <v>22</v>
      </c>
      <c r="F5392" s="4" t="s">
        <v>19</v>
      </c>
      <c r="G5392" s="6">
        <v>10</v>
      </c>
      <c r="H5392" s="7">
        <v>193.64</v>
      </c>
      <c r="I5392" s="8">
        <v>0.01</v>
      </c>
      <c r="J5392" s="7">
        <v>2138.37</v>
      </c>
      <c r="K5392" s="7">
        <v>112.54</v>
      </c>
      <c r="L5392" s="7">
        <v>1125.4000000000001</v>
      </c>
      <c r="M5392" s="7">
        <v>125.65</v>
      </c>
    </row>
    <row r="5393" spans="2:13" x14ac:dyDescent="0.3">
      <c r="B5393" s="5">
        <v>45839</v>
      </c>
      <c r="C5393" s="4" t="s">
        <v>43</v>
      </c>
      <c r="D5393" s="4" t="s">
        <v>42</v>
      </c>
      <c r="E5393" s="4" t="s">
        <v>16</v>
      </c>
      <c r="F5393" s="4" t="s">
        <v>17</v>
      </c>
      <c r="G5393" s="6">
        <v>148</v>
      </c>
      <c r="H5393" s="7">
        <v>160.68</v>
      </c>
      <c r="I5393" s="8">
        <v>0.01</v>
      </c>
      <c r="J5393" s="7">
        <v>23685.4</v>
      </c>
      <c r="K5393" s="7">
        <v>92.11</v>
      </c>
      <c r="L5393" s="7">
        <v>13632.28</v>
      </c>
      <c r="M5393" s="7">
        <v>235.98</v>
      </c>
    </row>
    <row r="5394" spans="2:13" x14ac:dyDescent="0.3">
      <c r="B5394" s="5">
        <v>45839</v>
      </c>
      <c r="C5394" s="4" t="s">
        <v>43</v>
      </c>
      <c r="D5394" s="4" t="s">
        <v>42</v>
      </c>
      <c r="E5394" s="4" t="s">
        <v>16</v>
      </c>
      <c r="F5394" s="4" t="s">
        <v>18</v>
      </c>
      <c r="G5394" s="6">
        <v>53</v>
      </c>
      <c r="H5394" s="7">
        <v>160.68</v>
      </c>
      <c r="I5394" s="8">
        <v>0.01</v>
      </c>
      <c r="J5394" s="7">
        <v>8405.64</v>
      </c>
      <c r="K5394" s="7">
        <v>92.11</v>
      </c>
      <c r="L5394" s="7">
        <v>4881.83</v>
      </c>
      <c r="M5394" s="7">
        <v>183.07</v>
      </c>
    </row>
    <row r="5395" spans="2:13" x14ac:dyDescent="0.3">
      <c r="B5395" s="5">
        <v>45839</v>
      </c>
      <c r="C5395" s="4" t="s">
        <v>43</v>
      </c>
      <c r="D5395" s="4" t="s">
        <v>42</v>
      </c>
      <c r="E5395" s="4" t="s">
        <v>16</v>
      </c>
      <c r="F5395" s="4" t="s">
        <v>19</v>
      </c>
      <c r="G5395" s="6">
        <v>51</v>
      </c>
      <c r="H5395" s="7">
        <v>160.68</v>
      </c>
      <c r="I5395" s="8">
        <v>0.01</v>
      </c>
      <c r="J5395" s="7">
        <v>8145.18</v>
      </c>
      <c r="K5395" s="7">
        <v>92.11</v>
      </c>
      <c r="L5395" s="7">
        <v>4697.6099999999997</v>
      </c>
      <c r="M5395" s="7">
        <v>201.66</v>
      </c>
    </row>
    <row r="5396" spans="2:13" x14ac:dyDescent="0.3">
      <c r="B5396" s="5">
        <v>45839</v>
      </c>
      <c r="C5396" s="4" t="s">
        <v>43</v>
      </c>
      <c r="D5396" s="4" t="s">
        <v>42</v>
      </c>
      <c r="E5396" s="4" t="s">
        <v>20</v>
      </c>
      <c r="F5396" s="4" t="s">
        <v>17</v>
      </c>
      <c r="G5396" s="6">
        <v>101</v>
      </c>
      <c r="H5396" s="7">
        <v>160.68</v>
      </c>
      <c r="I5396" s="8">
        <v>0.02</v>
      </c>
      <c r="J5396" s="7">
        <v>14094.9</v>
      </c>
      <c r="K5396" s="7">
        <v>92.67</v>
      </c>
      <c r="L5396" s="7">
        <v>9359.67</v>
      </c>
      <c r="M5396" s="7">
        <v>162.85</v>
      </c>
    </row>
    <row r="5397" spans="2:13" x14ac:dyDescent="0.3">
      <c r="B5397" s="5">
        <v>45839</v>
      </c>
      <c r="C5397" s="4" t="s">
        <v>43</v>
      </c>
      <c r="D5397" s="4" t="s">
        <v>42</v>
      </c>
      <c r="E5397" s="4" t="s">
        <v>20</v>
      </c>
      <c r="F5397" s="4" t="s">
        <v>18</v>
      </c>
      <c r="G5397" s="6">
        <v>36</v>
      </c>
      <c r="H5397" s="7">
        <v>160.68</v>
      </c>
      <c r="I5397" s="8">
        <v>0</v>
      </c>
      <c r="J5397" s="7">
        <v>5059.84</v>
      </c>
      <c r="K5397" s="7">
        <v>92.21</v>
      </c>
      <c r="L5397" s="7">
        <v>3319.56</v>
      </c>
      <c r="M5397" s="7">
        <v>123.1</v>
      </c>
    </row>
    <row r="5398" spans="2:13" x14ac:dyDescent="0.3">
      <c r="B5398" s="5">
        <v>45839</v>
      </c>
      <c r="C5398" s="4" t="s">
        <v>43</v>
      </c>
      <c r="D5398" s="4" t="s">
        <v>42</v>
      </c>
      <c r="E5398" s="4" t="s">
        <v>20</v>
      </c>
      <c r="F5398" s="4" t="s">
        <v>19</v>
      </c>
      <c r="G5398" s="6">
        <v>35</v>
      </c>
      <c r="H5398" s="7">
        <v>160.68</v>
      </c>
      <c r="I5398" s="8">
        <v>0.01</v>
      </c>
      <c r="J5398" s="7">
        <v>4904.1499999999996</v>
      </c>
      <c r="K5398" s="7">
        <v>92.11</v>
      </c>
      <c r="L5398" s="7">
        <v>3223.85</v>
      </c>
      <c r="M5398" s="7">
        <v>139.37</v>
      </c>
    </row>
    <row r="5399" spans="2:13" x14ac:dyDescent="0.3">
      <c r="B5399" s="5">
        <v>45839</v>
      </c>
      <c r="C5399" s="4" t="s">
        <v>43</v>
      </c>
      <c r="D5399" s="4" t="s">
        <v>42</v>
      </c>
      <c r="E5399" s="4" t="s">
        <v>21</v>
      </c>
      <c r="F5399" s="4" t="s">
        <v>17</v>
      </c>
      <c r="G5399" s="6">
        <v>60</v>
      </c>
      <c r="H5399" s="7">
        <v>160.68</v>
      </c>
      <c r="I5399" s="8">
        <v>0</v>
      </c>
      <c r="J5399" s="7">
        <v>9167.92</v>
      </c>
      <c r="K5399" s="7">
        <v>92.3</v>
      </c>
      <c r="L5399" s="7">
        <v>5538</v>
      </c>
      <c r="M5399" s="7">
        <v>99.88</v>
      </c>
    </row>
    <row r="5400" spans="2:13" x14ac:dyDescent="0.3">
      <c r="B5400" s="5">
        <v>45839</v>
      </c>
      <c r="C5400" s="4" t="s">
        <v>43</v>
      </c>
      <c r="D5400" s="4" t="s">
        <v>42</v>
      </c>
      <c r="E5400" s="4" t="s">
        <v>21</v>
      </c>
      <c r="F5400" s="4" t="s">
        <v>18</v>
      </c>
      <c r="G5400" s="6">
        <v>21</v>
      </c>
      <c r="H5400" s="7">
        <v>160.68</v>
      </c>
      <c r="I5400" s="8">
        <v>0.01</v>
      </c>
      <c r="J5400" s="7">
        <v>3186.35</v>
      </c>
      <c r="K5400" s="7">
        <v>92.11</v>
      </c>
      <c r="L5400" s="7">
        <v>1934.31</v>
      </c>
      <c r="M5400" s="7">
        <v>70.930000000000007</v>
      </c>
    </row>
    <row r="5401" spans="2:13" x14ac:dyDescent="0.3">
      <c r="B5401" s="5">
        <v>45839</v>
      </c>
      <c r="C5401" s="4" t="s">
        <v>43</v>
      </c>
      <c r="D5401" s="4" t="s">
        <v>42</v>
      </c>
      <c r="E5401" s="4" t="s">
        <v>21</v>
      </c>
      <c r="F5401" s="4" t="s">
        <v>19</v>
      </c>
      <c r="G5401" s="6">
        <v>21</v>
      </c>
      <c r="H5401" s="7">
        <v>160.68</v>
      </c>
      <c r="I5401" s="8">
        <v>0.01</v>
      </c>
      <c r="J5401" s="7">
        <v>3186.35</v>
      </c>
      <c r="K5401" s="7">
        <v>92.48</v>
      </c>
      <c r="L5401" s="7">
        <v>1942.08</v>
      </c>
      <c r="M5401" s="7">
        <v>84.46</v>
      </c>
    </row>
    <row r="5402" spans="2:13" x14ac:dyDescent="0.3">
      <c r="B5402" s="5">
        <v>45839</v>
      </c>
      <c r="C5402" s="4" t="s">
        <v>43</v>
      </c>
      <c r="D5402" s="4" t="s">
        <v>42</v>
      </c>
      <c r="E5402" s="4" t="s">
        <v>22</v>
      </c>
      <c r="F5402" s="4" t="s">
        <v>17</v>
      </c>
      <c r="G5402" s="6">
        <v>25</v>
      </c>
      <c r="H5402" s="7">
        <v>160.68</v>
      </c>
      <c r="I5402" s="8">
        <v>0</v>
      </c>
      <c r="J5402" s="7">
        <v>4472.08</v>
      </c>
      <c r="K5402" s="7">
        <v>92.39</v>
      </c>
      <c r="L5402" s="7">
        <v>2309.75</v>
      </c>
      <c r="M5402" s="7">
        <v>253.3</v>
      </c>
    </row>
    <row r="5403" spans="2:13" x14ac:dyDescent="0.3">
      <c r="B5403" s="5">
        <v>45839</v>
      </c>
      <c r="C5403" s="4" t="s">
        <v>43</v>
      </c>
      <c r="D5403" s="4" t="s">
        <v>42</v>
      </c>
      <c r="E5403" s="4" t="s">
        <v>22</v>
      </c>
      <c r="F5403" s="4" t="s">
        <v>18</v>
      </c>
      <c r="G5403" s="6">
        <v>10</v>
      </c>
      <c r="H5403" s="7">
        <v>160.68</v>
      </c>
      <c r="I5403" s="8">
        <v>0.01</v>
      </c>
      <c r="J5403" s="7">
        <v>1783.35</v>
      </c>
      <c r="K5403" s="7">
        <v>92.39</v>
      </c>
      <c r="L5403" s="7">
        <v>923.9</v>
      </c>
      <c r="M5403" s="7">
        <v>121.12</v>
      </c>
    </row>
    <row r="5404" spans="2:13" x14ac:dyDescent="0.3">
      <c r="B5404" s="5">
        <v>45839</v>
      </c>
      <c r="C5404" s="4" t="s">
        <v>43</v>
      </c>
      <c r="D5404" s="4" t="s">
        <v>42</v>
      </c>
      <c r="E5404" s="4" t="s">
        <v>22</v>
      </c>
      <c r="F5404" s="4" t="s">
        <v>19</v>
      </c>
      <c r="G5404" s="6">
        <v>9</v>
      </c>
      <c r="H5404" s="7">
        <v>160.68</v>
      </c>
      <c r="I5404" s="8">
        <v>0.01</v>
      </c>
      <c r="J5404" s="7">
        <v>1600.24</v>
      </c>
      <c r="K5404" s="7">
        <v>92.3</v>
      </c>
      <c r="L5404" s="7">
        <v>830.7</v>
      </c>
      <c r="M5404" s="7">
        <v>113.31</v>
      </c>
    </row>
    <row r="5405" spans="2:13" x14ac:dyDescent="0.3">
      <c r="B5405" s="5">
        <v>45839</v>
      </c>
      <c r="C5405" s="4" t="s">
        <v>44</v>
      </c>
      <c r="D5405" s="4" t="s">
        <v>42</v>
      </c>
      <c r="E5405" s="4" t="s">
        <v>16</v>
      </c>
      <c r="F5405" s="4" t="s">
        <v>17</v>
      </c>
      <c r="G5405" s="6">
        <v>74</v>
      </c>
      <c r="H5405" s="7">
        <v>210.12</v>
      </c>
      <c r="I5405" s="8">
        <v>0</v>
      </c>
      <c r="J5405" s="7">
        <v>15533.14</v>
      </c>
      <c r="K5405" s="7">
        <v>123.72</v>
      </c>
      <c r="L5405" s="7">
        <v>9155.2800000000007</v>
      </c>
      <c r="M5405" s="7">
        <v>120.28</v>
      </c>
    </row>
    <row r="5406" spans="2:13" x14ac:dyDescent="0.3">
      <c r="B5406" s="5">
        <v>45839</v>
      </c>
      <c r="C5406" s="4" t="s">
        <v>44</v>
      </c>
      <c r="D5406" s="4" t="s">
        <v>42</v>
      </c>
      <c r="E5406" s="4" t="s">
        <v>16</v>
      </c>
      <c r="F5406" s="4" t="s">
        <v>18</v>
      </c>
      <c r="G5406" s="6">
        <v>26</v>
      </c>
      <c r="H5406" s="7">
        <v>210.12</v>
      </c>
      <c r="I5406" s="8">
        <v>0</v>
      </c>
      <c r="J5406" s="7">
        <v>5430.38</v>
      </c>
      <c r="K5406" s="7">
        <v>124.09</v>
      </c>
      <c r="L5406" s="7">
        <v>3226.34</v>
      </c>
      <c r="M5406" s="7">
        <v>92.87</v>
      </c>
    </row>
    <row r="5407" spans="2:13" x14ac:dyDescent="0.3">
      <c r="B5407" s="5">
        <v>45839</v>
      </c>
      <c r="C5407" s="4" t="s">
        <v>44</v>
      </c>
      <c r="D5407" s="4" t="s">
        <v>42</v>
      </c>
      <c r="E5407" s="4" t="s">
        <v>16</v>
      </c>
      <c r="F5407" s="4" t="s">
        <v>19</v>
      </c>
      <c r="G5407" s="6">
        <v>26</v>
      </c>
      <c r="H5407" s="7">
        <v>210.12</v>
      </c>
      <c r="I5407" s="8">
        <v>0.01</v>
      </c>
      <c r="J5407" s="7">
        <v>5430.34</v>
      </c>
      <c r="K5407" s="7">
        <v>124.34</v>
      </c>
      <c r="L5407" s="7">
        <v>3232.84</v>
      </c>
      <c r="M5407" s="7">
        <v>101.57</v>
      </c>
    </row>
    <row r="5408" spans="2:13" x14ac:dyDescent="0.3">
      <c r="B5408" s="5">
        <v>45839</v>
      </c>
      <c r="C5408" s="4" t="s">
        <v>44</v>
      </c>
      <c r="D5408" s="4" t="s">
        <v>42</v>
      </c>
      <c r="E5408" s="4" t="s">
        <v>20</v>
      </c>
      <c r="F5408" s="4" t="s">
        <v>17</v>
      </c>
      <c r="G5408" s="6">
        <v>52</v>
      </c>
      <c r="H5408" s="7">
        <v>210.12</v>
      </c>
      <c r="I5408" s="8">
        <v>0.02</v>
      </c>
      <c r="J5408" s="7">
        <v>9423.14</v>
      </c>
      <c r="K5408" s="7">
        <v>123.6</v>
      </c>
      <c r="L5408" s="7">
        <v>6427.2</v>
      </c>
      <c r="M5408" s="7">
        <v>86.48</v>
      </c>
    </row>
    <row r="5409" spans="2:13" x14ac:dyDescent="0.3">
      <c r="B5409" s="5">
        <v>45839</v>
      </c>
      <c r="C5409" s="4" t="s">
        <v>44</v>
      </c>
      <c r="D5409" s="4" t="s">
        <v>42</v>
      </c>
      <c r="E5409" s="4" t="s">
        <v>20</v>
      </c>
      <c r="F5409" s="4" t="s">
        <v>18</v>
      </c>
      <c r="G5409" s="6">
        <v>18</v>
      </c>
      <c r="H5409" s="7">
        <v>210.12</v>
      </c>
      <c r="I5409" s="8">
        <v>0.02</v>
      </c>
      <c r="J5409" s="7">
        <v>3251.82</v>
      </c>
      <c r="K5409" s="7">
        <v>124.09</v>
      </c>
      <c r="L5409" s="7">
        <v>2233.62</v>
      </c>
      <c r="M5409" s="7">
        <v>63.42</v>
      </c>
    </row>
    <row r="5410" spans="2:13" x14ac:dyDescent="0.3">
      <c r="B5410" s="5">
        <v>45839</v>
      </c>
      <c r="C5410" s="4" t="s">
        <v>44</v>
      </c>
      <c r="D5410" s="4" t="s">
        <v>42</v>
      </c>
      <c r="E5410" s="4" t="s">
        <v>20</v>
      </c>
      <c r="F5410" s="4" t="s">
        <v>19</v>
      </c>
      <c r="G5410" s="6">
        <v>18</v>
      </c>
      <c r="H5410" s="7">
        <v>210.12</v>
      </c>
      <c r="I5410" s="8">
        <v>0.03</v>
      </c>
      <c r="J5410" s="7">
        <v>3215.54</v>
      </c>
      <c r="K5410" s="7">
        <v>123.85</v>
      </c>
      <c r="L5410" s="7">
        <v>2229.3000000000002</v>
      </c>
      <c r="M5410" s="7">
        <v>73.319999999999993</v>
      </c>
    </row>
    <row r="5411" spans="2:13" x14ac:dyDescent="0.3">
      <c r="B5411" s="5">
        <v>45839</v>
      </c>
      <c r="C5411" s="4" t="s">
        <v>44</v>
      </c>
      <c r="D5411" s="4" t="s">
        <v>42</v>
      </c>
      <c r="E5411" s="4" t="s">
        <v>21</v>
      </c>
      <c r="F5411" s="4" t="s">
        <v>17</v>
      </c>
      <c r="G5411" s="6">
        <v>30</v>
      </c>
      <c r="H5411" s="7">
        <v>210.12</v>
      </c>
      <c r="I5411" s="8">
        <v>0</v>
      </c>
      <c r="J5411" s="7">
        <v>5946.57</v>
      </c>
      <c r="K5411" s="7">
        <v>123.85</v>
      </c>
      <c r="L5411" s="7">
        <v>3715.5</v>
      </c>
      <c r="M5411" s="7">
        <v>47.59</v>
      </c>
    </row>
    <row r="5412" spans="2:13" x14ac:dyDescent="0.3">
      <c r="B5412" s="5">
        <v>45839</v>
      </c>
      <c r="C5412" s="4" t="s">
        <v>44</v>
      </c>
      <c r="D5412" s="4" t="s">
        <v>42</v>
      </c>
      <c r="E5412" s="4" t="s">
        <v>21</v>
      </c>
      <c r="F5412" s="4" t="s">
        <v>18</v>
      </c>
      <c r="G5412" s="6">
        <v>11</v>
      </c>
      <c r="H5412" s="7">
        <v>210.12</v>
      </c>
      <c r="I5412" s="8">
        <v>0.01</v>
      </c>
      <c r="J5412" s="7">
        <v>2176.02</v>
      </c>
      <c r="K5412" s="7">
        <v>123.6</v>
      </c>
      <c r="L5412" s="7">
        <v>1359.6</v>
      </c>
      <c r="M5412" s="7">
        <v>38.799999999999997</v>
      </c>
    </row>
    <row r="5413" spans="2:13" x14ac:dyDescent="0.3">
      <c r="B5413" s="5">
        <v>45839</v>
      </c>
      <c r="C5413" s="4" t="s">
        <v>44</v>
      </c>
      <c r="D5413" s="4" t="s">
        <v>42</v>
      </c>
      <c r="E5413" s="4" t="s">
        <v>21</v>
      </c>
      <c r="F5413" s="4" t="s">
        <v>19</v>
      </c>
      <c r="G5413" s="6">
        <v>10</v>
      </c>
      <c r="H5413" s="7">
        <v>210.12</v>
      </c>
      <c r="I5413" s="8">
        <v>0.01</v>
      </c>
      <c r="J5413" s="7">
        <v>1984.11</v>
      </c>
      <c r="K5413" s="7">
        <v>124.22</v>
      </c>
      <c r="L5413" s="7">
        <v>1242.2</v>
      </c>
      <c r="M5413" s="7">
        <v>39.9</v>
      </c>
    </row>
    <row r="5414" spans="2:13" x14ac:dyDescent="0.3">
      <c r="B5414" s="5">
        <v>45839</v>
      </c>
      <c r="C5414" s="4" t="s">
        <v>44</v>
      </c>
      <c r="D5414" s="4" t="s">
        <v>42</v>
      </c>
      <c r="E5414" s="4" t="s">
        <v>22</v>
      </c>
      <c r="F5414" s="4" t="s">
        <v>17</v>
      </c>
      <c r="G5414" s="6">
        <v>13</v>
      </c>
      <c r="H5414" s="7">
        <v>210.12</v>
      </c>
      <c r="I5414" s="8">
        <v>0</v>
      </c>
      <c r="J5414" s="7">
        <v>3050.18</v>
      </c>
      <c r="K5414" s="7">
        <v>123.85</v>
      </c>
      <c r="L5414" s="7">
        <v>1610.05</v>
      </c>
      <c r="M5414" s="7">
        <v>134.22</v>
      </c>
    </row>
    <row r="5415" spans="2:13" x14ac:dyDescent="0.3">
      <c r="B5415" s="5">
        <v>45839</v>
      </c>
      <c r="C5415" s="4" t="s">
        <v>44</v>
      </c>
      <c r="D5415" s="4" t="s">
        <v>42</v>
      </c>
      <c r="E5415" s="4" t="s">
        <v>22</v>
      </c>
      <c r="F5415" s="4" t="s">
        <v>18</v>
      </c>
      <c r="G5415" s="6">
        <v>5</v>
      </c>
      <c r="H5415" s="7">
        <v>210.12</v>
      </c>
      <c r="I5415" s="8">
        <v>0.01</v>
      </c>
      <c r="J5415" s="7">
        <v>1154.3900000000001</v>
      </c>
      <c r="K5415" s="7">
        <v>124.22</v>
      </c>
      <c r="L5415" s="7">
        <v>621.1</v>
      </c>
      <c r="M5415" s="7">
        <v>60.08</v>
      </c>
    </row>
    <row r="5416" spans="2:13" x14ac:dyDescent="0.3">
      <c r="B5416" s="5">
        <v>45839</v>
      </c>
      <c r="C5416" s="4" t="s">
        <v>44</v>
      </c>
      <c r="D5416" s="4" t="s">
        <v>42</v>
      </c>
      <c r="E5416" s="4" t="s">
        <v>22</v>
      </c>
      <c r="F5416" s="4" t="s">
        <v>19</v>
      </c>
      <c r="G5416" s="6">
        <v>5</v>
      </c>
      <c r="H5416" s="7">
        <v>210.12</v>
      </c>
      <c r="I5416" s="8">
        <v>0.01</v>
      </c>
      <c r="J5416" s="7">
        <v>1164.92</v>
      </c>
      <c r="K5416" s="7">
        <v>124.09</v>
      </c>
      <c r="L5416" s="7">
        <v>620.45000000000005</v>
      </c>
      <c r="M5416" s="7">
        <v>62.2</v>
      </c>
    </row>
    <row r="5417" spans="2:13" x14ac:dyDescent="0.3">
      <c r="B5417" s="5">
        <v>45839</v>
      </c>
      <c r="C5417" s="4" t="s">
        <v>45</v>
      </c>
      <c r="D5417" s="4" t="s">
        <v>42</v>
      </c>
      <c r="E5417" s="4" t="s">
        <v>16</v>
      </c>
      <c r="F5417" s="4" t="s">
        <v>17</v>
      </c>
      <c r="G5417" s="6">
        <v>127</v>
      </c>
      <c r="H5417" s="7">
        <v>98.88</v>
      </c>
      <c r="I5417" s="8">
        <v>0.01</v>
      </c>
      <c r="J5417" s="7">
        <v>12419.62</v>
      </c>
      <c r="K5417" s="7">
        <v>56.25</v>
      </c>
      <c r="L5417" s="7">
        <v>7143.75</v>
      </c>
      <c r="M5417" s="7">
        <v>208.3</v>
      </c>
    </row>
    <row r="5418" spans="2:13" x14ac:dyDescent="0.3">
      <c r="B5418" s="5">
        <v>45839</v>
      </c>
      <c r="C5418" s="4" t="s">
        <v>45</v>
      </c>
      <c r="D5418" s="4" t="s">
        <v>42</v>
      </c>
      <c r="E5418" s="4" t="s">
        <v>16</v>
      </c>
      <c r="F5418" s="4" t="s">
        <v>18</v>
      </c>
      <c r="G5418" s="6">
        <v>47</v>
      </c>
      <c r="H5418" s="7">
        <v>98.88</v>
      </c>
      <c r="I5418" s="8">
        <v>0.01</v>
      </c>
      <c r="J5418" s="7">
        <v>4587</v>
      </c>
      <c r="K5418" s="7">
        <v>56.42</v>
      </c>
      <c r="L5418" s="7">
        <v>2651.74</v>
      </c>
      <c r="M5418" s="7">
        <v>159.08000000000001</v>
      </c>
    </row>
    <row r="5419" spans="2:13" x14ac:dyDescent="0.3">
      <c r="B5419" s="5">
        <v>45839</v>
      </c>
      <c r="C5419" s="4" t="s">
        <v>45</v>
      </c>
      <c r="D5419" s="4" t="s">
        <v>42</v>
      </c>
      <c r="E5419" s="4" t="s">
        <v>16</v>
      </c>
      <c r="F5419" s="4" t="s">
        <v>19</v>
      </c>
      <c r="G5419" s="6">
        <v>46</v>
      </c>
      <c r="H5419" s="7">
        <v>98.88</v>
      </c>
      <c r="I5419" s="8">
        <v>0</v>
      </c>
      <c r="J5419" s="7">
        <v>4530.3</v>
      </c>
      <c r="K5419" s="7">
        <v>56.25</v>
      </c>
      <c r="L5419" s="7">
        <v>2587.5</v>
      </c>
      <c r="M5419" s="7">
        <v>187.56</v>
      </c>
    </row>
    <row r="5420" spans="2:13" x14ac:dyDescent="0.3">
      <c r="B5420" s="5">
        <v>45839</v>
      </c>
      <c r="C5420" s="4" t="s">
        <v>45</v>
      </c>
      <c r="D5420" s="4" t="s">
        <v>42</v>
      </c>
      <c r="E5420" s="4" t="s">
        <v>20</v>
      </c>
      <c r="F5420" s="4" t="s">
        <v>17</v>
      </c>
      <c r="G5420" s="6">
        <v>84</v>
      </c>
      <c r="H5420" s="7">
        <v>98.88</v>
      </c>
      <c r="I5420" s="8">
        <v>0.04</v>
      </c>
      <c r="J5420" s="7">
        <v>7031.99</v>
      </c>
      <c r="K5420" s="7">
        <v>56.31</v>
      </c>
      <c r="L5420" s="7">
        <v>4730.04</v>
      </c>
      <c r="M5420" s="7">
        <v>135.99</v>
      </c>
    </row>
    <row r="5421" spans="2:13" x14ac:dyDescent="0.3">
      <c r="B5421" s="5">
        <v>45839</v>
      </c>
      <c r="C5421" s="4" t="s">
        <v>45</v>
      </c>
      <c r="D5421" s="4" t="s">
        <v>42</v>
      </c>
      <c r="E5421" s="4" t="s">
        <v>20</v>
      </c>
      <c r="F5421" s="4" t="s">
        <v>18</v>
      </c>
      <c r="G5421" s="6">
        <v>32</v>
      </c>
      <c r="H5421" s="7">
        <v>98.88</v>
      </c>
      <c r="I5421" s="8">
        <v>0.04</v>
      </c>
      <c r="J5421" s="7">
        <v>2670.62</v>
      </c>
      <c r="K5421" s="7">
        <v>56.36</v>
      </c>
      <c r="L5421" s="7">
        <v>1803.52</v>
      </c>
      <c r="M5421" s="7">
        <v>108.65</v>
      </c>
    </row>
    <row r="5422" spans="2:13" x14ac:dyDescent="0.3">
      <c r="B5422" s="5">
        <v>45839</v>
      </c>
      <c r="C5422" s="4" t="s">
        <v>45</v>
      </c>
      <c r="D5422" s="4" t="s">
        <v>42</v>
      </c>
      <c r="E5422" s="4" t="s">
        <v>20</v>
      </c>
      <c r="F5422" s="4" t="s">
        <v>19</v>
      </c>
      <c r="G5422" s="6">
        <v>33</v>
      </c>
      <c r="H5422" s="7">
        <v>98.88</v>
      </c>
      <c r="I5422" s="8">
        <v>0.03</v>
      </c>
      <c r="J5422" s="7">
        <v>2776.62</v>
      </c>
      <c r="K5422" s="7">
        <v>56.25</v>
      </c>
      <c r="L5422" s="7">
        <v>1856.25</v>
      </c>
      <c r="M5422" s="7">
        <v>127.6</v>
      </c>
    </row>
    <row r="5423" spans="2:13" x14ac:dyDescent="0.3">
      <c r="B5423" s="5">
        <v>45839</v>
      </c>
      <c r="C5423" s="4" t="s">
        <v>45</v>
      </c>
      <c r="D5423" s="4" t="s">
        <v>42</v>
      </c>
      <c r="E5423" s="4" t="s">
        <v>21</v>
      </c>
      <c r="F5423" s="4" t="s">
        <v>17</v>
      </c>
      <c r="G5423" s="6">
        <v>53</v>
      </c>
      <c r="H5423" s="7">
        <v>98.88</v>
      </c>
      <c r="I5423" s="8">
        <v>0</v>
      </c>
      <c r="J5423" s="7">
        <v>4973.62</v>
      </c>
      <c r="K5423" s="7">
        <v>56.19</v>
      </c>
      <c r="L5423" s="7">
        <v>2978.07</v>
      </c>
      <c r="M5423" s="7">
        <v>88.23</v>
      </c>
    </row>
    <row r="5424" spans="2:13" x14ac:dyDescent="0.3">
      <c r="B5424" s="5">
        <v>45839</v>
      </c>
      <c r="C5424" s="4" t="s">
        <v>45</v>
      </c>
      <c r="D5424" s="4" t="s">
        <v>42</v>
      </c>
      <c r="E5424" s="4" t="s">
        <v>21</v>
      </c>
      <c r="F5424" s="4" t="s">
        <v>18</v>
      </c>
      <c r="G5424" s="6">
        <v>19</v>
      </c>
      <c r="H5424" s="7">
        <v>98.88</v>
      </c>
      <c r="I5424" s="8">
        <v>0.01</v>
      </c>
      <c r="J5424" s="7">
        <v>1759.87</v>
      </c>
      <c r="K5424" s="7">
        <v>56.53</v>
      </c>
      <c r="L5424" s="7">
        <v>1074.07</v>
      </c>
      <c r="M5424" s="7">
        <v>65.099999999999994</v>
      </c>
    </row>
    <row r="5425" spans="2:13" x14ac:dyDescent="0.3">
      <c r="B5425" s="5">
        <v>45839</v>
      </c>
      <c r="C5425" s="4" t="s">
        <v>45</v>
      </c>
      <c r="D5425" s="4" t="s">
        <v>42</v>
      </c>
      <c r="E5425" s="4" t="s">
        <v>21</v>
      </c>
      <c r="F5425" s="4" t="s">
        <v>19</v>
      </c>
      <c r="G5425" s="6">
        <v>18</v>
      </c>
      <c r="H5425" s="7">
        <v>98.88</v>
      </c>
      <c r="I5425" s="8">
        <v>0.01</v>
      </c>
      <c r="J5425" s="7">
        <v>1665.56</v>
      </c>
      <c r="K5425" s="7">
        <v>56.36</v>
      </c>
      <c r="L5425" s="7">
        <v>1014.48</v>
      </c>
      <c r="M5425" s="7">
        <v>70.599999999999994</v>
      </c>
    </row>
    <row r="5426" spans="2:13" x14ac:dyDescent="0.3">
      <c r="B5426" s="5">
        <v>45839</v>
      </c>
      <c r="C5426" s="4" t="s">
        <v>45</v>
      </c>
      <c r="D5426" s="4" t="s">
        <v>42</v>
      </c>
      <c r="E5426" s="4" t="s">
        <v>22</v>
      </c>
      <c r="F5426" s="4" t="s">
        <v>17</v>
      </c>
      <c r="G5426" s="6">
        <v>23</v>
      </c>
      <c r="H5426" s="7">
        <v>98.88</v>
      </c>
      <c r="I5426" s="8">
        <v>0.01</v>
      </c>
      <c r="J5426" s="7">
        <v>2519.1999999999998</v>
      </c>
      <c r="K5426" s="7">
        <v>56.31</v>
      </c>
      <c r="L5426" s="7">
        <v>1295.1300000000001</v>
      </c>
      <c r="M5426" s="7">
        <v>227.21</v>
      </c>
    </row>
    <row r="5427" spans="2:13" x14ac:dyDescent="0.3">
      <c r="B5427" s="5">
        <v>45839</v>
      </c>
      <c r="C5427" s="4" t="s">
        <v>45</v>
      </c>
      <c r="D5427" s="4" t="s">
        <v>42</v>
      </c>
      <c r="E5427" s="4" t="s">
        <v>22</v>
      </c>
      <c r="F5427" s="4" t="s">
        <v>18</v>
      </c>
      <c r="G5427" s="6">
        <v>8</v>
      </c>
      <c r="H5427" s="7">
        <v>98.88</v>
      </c>
      <c r="I5427" s="8">
        <v>0</v>
      </c>
      <c r="J5427" s="7">
        <v>884.19</v>
      </c>
      <c r="K5427" s="7">
        <v>56.25</v>
      </c>
      <c r="L5427" s="7">
        <v>450</v>
      </c>
      <c r="M5427" s="7">
        <v>98.23</v>
      </c>
    </row>
    <row r="5428" spans="2:13" x14ac:dyDescent="0.3">
      <c r="B5428" s="5">
        <v>45839</v>
      </c>
      <c r="C5428" s="4" t="s">
        <v>45</v>
      </c>
      <c r="D5428" s="4" t="s">
        <v>42</v>
      </c>
      <c r="E5428" s="4" t="s">
        <v>22</v>
      </c>
      <c r="F5428" s="4" t="s">
        <v>19</v>
      </c>
      <c r="G5428" s="6">
        <v>9</v>
      </c>
      <c r="H5428" s="7">
        <v>98.88</v>
      </c>
      <c r="I5428" s="8">
        <v>0.01</v>
      </c>
      <c r="J5428" s="7">
        <v>983.75</v>
      </c>
      <c r="K5428" s="7">
        <v>56.53</v>
      </c>
      <c r="L5428" s="7">
        <v>508.77</v>
      </c>
      <c r="M5428" s="7">
        <v>115.56</v>
      </c>
    </row>
    <row r="5429" spans="2:13" x14ac:dyDescent="0.3">
      <c r="B5429" s="5">
        <v>45839</v>
      </c>
      <c r="C5429" s="4" t="s">
        <v>46</v>
      </c>
      <c r="D5429" s="4" t="s">
        <v>47</v>
      </c>
      <c r="E5429" s="4" t="s">
        <v>16</v>
      </c>
      <c r="F5429" s="4" t="s">
        <v>17</v>
      </c>
      <c r="G5429" s="6">
        <v>216</v>
      </c>
      <c r="H5429" s="7">
        <v>146.26</v>
      </c>
      <c r="I5429" s="8">
        <v>0.01</v>
      </c>
      <c r="J5429" s="7">
        <v>31024.92</v>
      </c>
      <c r="K5429" s="7">
        <v>90.95</v>
      </c>
      <c r="L5429" s="7">
        <v>19645.2</v>
      </c>
      <c r="M5429" s="7">
        <v>343.7</v>
      </c>
    </row>
    <row r="5430" spans="2:13" x14ac:dyDescent="0.3">
      <c r="B5430" s="5">
        <v>45839</v>
      </c>
      <c r="C5430" s="4" t="s">
        <v>46</v>
      </c>
      <c r="D5430" s="4" t="s">
        <v>47</v>
      </c>
      <c r="E5430" s="4" t="s">
        <v>16</v>
      </c>
      <c r="F5430" s="4" t="s">
        <v>18</v>
      </c>
      <c r="G5430" s="6">
        <v>77</v>
      </c>
      <c r="H5430" s="7">
        <v>146.26</v>
      </c>
      <c r="I5430" s="8">
        <v>0</v>
      </c>
      <c r="J5430" s="7">
        <v>11183.32</v>
      </c>
      <c r="K5430" s="7">
        <v>90.41</v>
      </c>
      <c r="L5430" s="7">
        <v>6961.57</v>
      </c>
      <c r="M5430" s="7">
        <v>273.44</v>
      </c>
    </row>
    <row r="5431" spans="2:13" x14ac:dyDescent="0.3">
      <c r="B5431" s="5">
        <v>45839</v>
      </c>
      <c r="C5431" s="4" t="s">
        <v>46</v>
      </c>
      <c r="D5431" s="4" t="s">
        <v>47</v>
      </c>
      <c r="E5431" s="4" t="s">
        <v>16</v>
      </c>
      <c r="F5431" s="4" t="s">
        <v>19</v>
      </c>
      <c r="G5431" s="6">
        <v>78</v>
      </c>
      <c r="H5431" s="7">
        <v>146.26</v>
      </c>
      <c r="I5431" s="8">
        <v>0</v>
      </c>
      <c r="J5431" s="7">
        <v>11351.28</v>
      </c>
      <c r="K5431" s="7">
        <v>90.77</v>
      </c>
      <c r="L5431" s="7">
        <v>7080.06</v>
      </c>
      <c r="M5431" s="7">
        <v>304.39</v>
      </c>
    </row>
    <row r="5432" spans="2:13" x14ac:dyDescent="0.3">
      <c r="B5432" s="5">
        <v>45839</v>
      </c>
      <c r="C5432" s="4" t="s">
        <v>46</v>
      </c>
      <c r="D5432" s="4" t="s">
        <v>47</v>
      </c>
      <c r="E5432" s="4" t="s">
        <v>20</v>
      </c>
      <c r="F5432" s="4" t="s">
        <v>17</v>
      </c>
      <c r="G5432" s="6">
        <v>147</v>
      </c>
      <c r="H5432" s="7">
        <v>146.26</v>
      </c>
      <c r="I5432" s="8">
        <v>0.01</v>
      </c>
      <c r="J5432" s="7">
        <v>18637.07</v>
      </c>
      <c r="K5432" s="7">
        <v>90.95</v>
      </c>
      <c r="L5432" s="7">
        <v>13369.65</v>
      </c>
      <c r="M5432" s="7">
        <v>246.38</v>
      </c>
    </row>
    <row r="5433" spans="2:13" x14ac:dyDescent="0.3">
      <c r="B5433" s="5">
        <v>45839</v>
      </c>
      <c r="C5433" s="4" t="s">
        <v>46</v>
      </c>
      <c r="D5433" s="4" t="s">
        <v>47</v>
      </c>
      <c r="E5433" s="4" t="s">
        <v>20</v>
      </c>
      <c r="F5433" s="4" t="s">
        <v>18</v>
      </c>
      <c r="G5433" s="6">
        <v>50</v>
      </c>
      <c r="H5433" s="7">
        <v>146.26</v>
      </c>
      <c r="I5433" s="8">
        <v>0.01</v>
      </c>
      <c r="J5433" s="7">
        <v>6377.57</v>
      </c>
      <c r="K5433" s="7">
        <v>90.68</v>
      </c>
      <c r="L5433" s="7">
        <v>4534</v>
      </c>
      <c r="M5433" s="7">
        <v>178.43</v>
      </c>
    </row>
    <row r="5434" spans="2:13" x14ac:dyDescent="0.3">
      <c r="B5434" s="5">
        <v>45839</v>
      </c>
      <c r="C5434" s="4" t="s">
        <v>46</v>
      </c>
      <c r="D5434" s="4" t="s">
        <v>47</v>
      </c>
      <c r="E5434" s="4" t="s">
        <v>20</v>
      </c>
      <c r="F5434" s="4" t="s">
        <v>19</v>
      </c>
      <c r="G5434" s="6">
        <v>52</v>
      </c>
      <c r="H5434" s="7">
        <v>146.26</v>
      </c>
      <c r="I5434" s="8">
        <v>0.03</v>
      </c>
      <c r="J5434" s="7">
        <v>6498.56</v>
      </c>
      <c r="K5434" s="7">
        <v>90.5</v>
      </c>
      <c r="L5434" s="7">
        <v>4706</v>
      </c>
      <c r="M5434" s="7">
        <v>205.2</v>
      </c>
    </row>
    <row r="5435" spans="2:13" x14ac:dyDescent="0.3">
      <c r="B5435" s="5">
        <v>45839</v>
      </c>
      <c r="C5435" s="4" t="s">
        <v>46</v>
      </c>
      <c r="D5435" s="4" t="s">
        <v>47</v>
      </c>
      <c r="E5435" s="4" t="s">
        <v>21</v>
      </c>
      <c r="F5435" s="4" t="s">
        <v>17</v>
      </c>
      <c r="G5435" s="6">
        <v>85</v>
      </c>
      <c r="H5435" s="7">
        <v>146.26</v>
      </c>
      <c r="I5435" s="8">
        <v>0</v>
      </c>
      <c r="J5435" s="7">
        <v>11763.25</v>
      </c>
      <c r="K5435" s="7">
        <v>90.95</v>
      </c>
      <c r="L5435" s="7">
        <v>7730.75</v>
      </c>
      <c r="M5435" s="7">
        <v>140.11000000000001</v>
      </c>
    </row>
    <row r="5436" spans="2:13" x14ac:dyDescent="0.3">
      <c r="B5436" s="5">
        <v>45839</v>
      </c>
      <c r="C5436" s="4" t="s">
        <v>46</v>
      </c>
      <c r="D5436" s="4" t="s">
        <v>47</v>
      </c>
      <c r="E5436" s="4" t="s">
        <v>21</v>
      </c>
      <c r="F5436" s="4" t="s">
        <v>18</v>
      </c>
      <c r="G5436" s="6">
        <v>30</v>
      </c>
      <c r="H5436" s="7">
        <v>146.26</v>
      </c>
      <c r="I5436" s="8">
        <v>0</v>
      </c>
      <c r="J5436" s="7">
        <v>4139.28</v>
      </c>
      <c r="K5436" s="7">
        <v>90.5</v>
      </c>
      <c r="L5436" s="7">
        <v>2715</v>
      </c>
      <c r="M5436" s="7">
        <v>101.54</v>
      </c>
    </row>
    <row r="5437" spans="2:13" x14ac:dyDescent="0.3">
      <c r="B5437" s="5">
        <v>45839</v>
      </c>
      <c r="C5437" s="4" t="s">
        <v>46</v>
      </c>
      <c r="D5437" s="4" t="s">
        <v>47</v>
      </c>
      <c r="E5437" s="4" t="s">
        <v>21</v>
      </c>
      <c r="F5437" s="4" t="s">
        <v>19</v>
      </c>
      <c r="G5437" s="6">
        <v>32</v>
      </c>
      <c r="H5437" s="7">
        <v>146.26</v>
      </c>
      <c r="I5437" s="8">
        <v>0.01</v>
      </c>
      <c r="J5437" s="7">
        <v>4406.3500000000004</v>
      </c>
      <c r="K5437" s="7">
        <v>90.86</v>
      </c>
      <c r="L5437" s="7">
        <v>2907.52</v>
      </c>
      <c r="M5437" s="7">
        <v>128.69999999999999</v>
      </c>
    </row>
    <row r="5438" spans="2:13" x14ac:dyDescent="0.3">
      <c r="B5438" s="5">
        <v>45839</v>
      </c>
      <c r="C5438" s="4" t="s">
        <v>46</v>
      </c>
      <c r="D5438" s="4" t="s">
        <v>47</v>
      </c>
      <c r="E5438" s="4" t="s">
        <v>22</v>
      </c>
      <c r="F5438" s="4" t="s">
        <v>17</v>
      </c>
      <c r="G5438" s="6">
        <v>37</v>
      </c>
      <c r="H5438" s="7">
        <v>146.26</v>
      </c>
      <c r="I5438" s="8">
        <v>0.01</v>
      </c>
      <c r="J5438" s="7">
        <v>5993.98</v>
      </c>
      <c r="K5438" s="7">
        <v>90.41</v>
      </c>
      <c r="L5438" s="7">
        <v>3345.17</v>
      </c>
      <c r="M5438" s="7">
        <v>367.39</v>
      </c>
    </row>
    <row r="5439" spans="2:13" x14ac:dyDescent="0.3">
      <c r="B5439" s="5">
        <v>45839</v>
      </c>
      <c r="C5439" s="4" t="s">
        <v>46</v>
      </c>
      <c r="D5439" s="4" t="s">
        <v>47</v>
      </c>
      <c r="E5439" s="4" t="s">
        <v>22</v>
      </c>
      <c r="F5439" s="4" t="s">
        <v>18</v>
      </c>
      <c r="G5439" s="6">
        <v>14</v>
      </c>
      <c r="H5439" s="7">
        <v>146.26</v>
      </c>
      <c r="I5439" s="8">
        <v>0</v>
      </c>
      <c r="J5439" s="7">
        <v>2291.06</v>
      </c>
      <c r="K5439" s="7">
        <v>90.68</v>
      </c>
      <c r="L5439" s="7">
        <v>1269.52</v>
      </c>
      <c r="M5439" s="7">
        <v>162.69</v>
      </c>
    </row>
    <row r="5440" spans="2:13" x14ac:dyDescent="0.3">
      <c r="B5440" s="5">
        <v>45839</v>
      </c>
      <c r="C5440" s="4" t="s">
        <v>46</v>
      </c>
      <c r="D5440" s="4" t="s">
        <v>47</v>
      </c>
      <c r="E5440" s="4" t="s">
        <v>22</v>
      </c>
      <c r="F5440" s="4" t="s">
        <v>19</v>
      </c>
      <c r="G5440" s="6">
        <v>14</v>
      </c>
      <c r="H5440" s="7">
        <v>146.26</v>
      </c>
      <c r="I5440" s="8">
        <v>0.01</v>
      </c>
      <c r="J5440" s="7">
        <v>2256.73</v>
      </c>
      <c r="K5440" s="7">
        <v>90.86</v>
      </c>
      <c r="L5440" s="7">
        <v>1272.04</v>
      </c>
      <c r="M5440" s="7">
        <v>172.6</v>
      </c>
    </row>
    <row r="5441" spans="2:13" x14ac:dyDescent="0.3">
      <c r="B5441" s="5">
        <v>45839</v>
      </c>
      <c r="C5441" s="4" t="s">
        <v>48</v>
      </c>
      <c r="D5441" s="4" t="s">
        <v>47</v>
      </c>
      <c r="E5441" s="4" t="s">
        <v>16</v>
      </c>
      <c r="F5441" s="4" t="s">
        <v>17</v>
      </c>
      <c r="G5441" s="6">
        <v>174</v>
      </c>
      <c r="H5441" s="7">
        <v>121.54</v>
      </c>
      <c r="I5441" s="8">
        <v>0.01</v>
      </c>
      <c r="J5441" s="7">
        <v>20998.99</v>
      </c>
      <c r="K5441" s="7">
        <v>74.97</v>
      </c>
      <c r="L5441" s="7">
        <v>13044.78</v>
      </c>
      <c r="M5441" s="7">
        <v>291.92</v>
      </c>
    </row>
    <row r="5442" spans="2:13" x14ac:dyDescent="0.3">
      <c r="B5442" s="5">
        <v>45839</v>
      </c>
      <c r="C5442" s="4" t="s">
        <v>48</v>
      </c>
      <c r="D5442" s="4" t="s">
        <v>47</v>
      </c>
      <c r="E5442" s="4" t="s">
        <v>16</v>
      </c>
      <c r="F5442" s="4" t="s">
        <v>18</v>
      </c>
      <c r="G5442" s="6">
        <v>66</v>
      </c>
      <c r="H5442" s="7">
        <v>121.54</v>
      </c>
      <c r="I5442" s="8">
        <v>0</v>
      </c>
      <c r="J5442" s="7">
        <v>8005.6</v>
      </c>
      <c r="K5442" s="7">
        <v>74.67</v>
      </c>
      <c r="L5442" s="7">
        <v>4928.22</v>
      </c>
      <c r="M5442" s="7">
        <v>227.29</v>
      </c>
    </row>
    <row r="5443" spans="2:13" x14ac:dyDescent="0.3">
      <c r="B5443" s="5">
        <v>45839</v>
      </c>
      <c r="C5443" s="4" t="s">
        <v>48</v>
      </c>
      <c r="D5443" s="4" t="s">
        <v>47</v>
      </c>
      <c r="E5443" s="4" t="s">
        <v>16</v>
      </c>
      <c r="F5443" s="4" t="s">
        <v>19</v>
      </c>
      <c r="G5443" s="6">
        <v>66</v>
      </c>
      <c r="H5443" s="7">
        <v>121.54</v>
      </c>
      <c r="I5443" s="8">
        <v>0.01</v>
      </c>
      <c r="J5443" s="7">
        <v>7965.25</v>
      </c>
      <c r="K5443" s="7">
        <v>74.52</v>
      </c>
      <c r="L5443" s="7">
        <v>4918.32</v>
      </c>
      <c r="M5443" s="7">
        <v>269.11</v>
      </c>
    </row>
    <row r="5444" spans="2:13" x14ac:dyDescent="0.3">
      <c r="B5444" s="5">
        <v>45839</v>
      </c>
      <c r="C5444" s="4" t="s">
        <v>48</v>
      </c>
      <c r="D5444" s="4" t="s">
        <v>47</v>
      </c>
      <c r="E5444" s="4" t="s">
        <v>20</v>
      </c>
      <c r="F5444" s="4" t="s">
        <v>17</v>
      </c>
      <c r="G5444" s="6">
        <v>127</v>
      </c>
      <c r="H5444" s="7">
        <v>121.54</v>
      </c>
      <c r="I5444" s="8">
        <v>0.02</v>
      </c>
      <c r="J5444" s="7">
        <v>13258.4</v>
      </c>
      <c r="K5444" s="7">
        <v>74.819999999999993</v>
      </c>
      <c r="L5444" s="7">
        <v>9502.14</v>
      </c>
      <c r="M5444" s="7">
        <v>210.58</v>
      </c>
    </row>
    <row r="5445" spans="2:13" x14ac:dyDescent="0.3">
      <c r="B5445" s="5">
        <v>45839</v>
      </c>
      <c r="C5445" s="4" t="s">
        <v>48</v>
      </c>
      <c r="D5445" s="4" t="s">
        <v>47</v>
      </c>
      <c r="E5445" s="4" t="s">
        <v>20</v>
      </c>
      <c r="F5445" s="4" t="s">
        <v>18</v>
      </c>
      <c r="G5445" s="6">
        <v>43</v>
      </c>
      <c r="H5445" s="7">
        <v>121.54</v>
      </c>
      <c r="I5445" s="8">
        <v>0</v>
      </c>
      <c r="J5445" s="7">
        <v>4599.07</v>
      </c>
      <c r="K5445" s="7">
        <v>74.67</v>
      </c>
      <c r="L5445" s="7">
        <v>3210.81</v>
      </c>
      <c r="M5445" s="7">
        <v>153.15</v>
      </c>
    </row>
    <row r="5446" spans="2:13" x14ac:dyDescent="0.3">
      <c r="B5446" s="5">
        <v>45839</v>
      </c>
      <c r="C5446" s="4" t="s">
        <v>48</v>
      </c>
      <c r="D5446" s="4" t="s">
        <v>47</v>
      </c>
      <c r="E5446" s="4" t="s">
        <v>20</v>
      </c>
      <c r="F5446" s="4" t="s">
        <v>19</v>
      </c>
      <c r="G5446" s="6">
        <v>46</v>
      </c>
      <c r="H5446" s="7">
        <v>121.54</v>
      </c>
      <c r="I5446" s="8">
        <v>0.01</v>
      </c>
      <c r="J5446" s="7">
        <v>4870.62</v>
      </c>
      <c r="K5446" s="7">
        <v>74.599999999999994</v>
      </c>
      <c r="L5446" s="7">
        <v>3431.6</v>
      </c>
      <c r="M5446" s="7">
        <v>178.78</v>
      </c>
    </row>
    <row r="5447" spans="2:13" x14ac:dyDescent="0.3">
      <c r="B5447" s="5">
        <v>45839</v>
      </c>
      <c r="C5447" s="4" t="s">
        <v>48</v>
      </c>
      <c r="D5447" s="4" t="s">
        <v>47</v>
      </c>
      <c r="E5447" s="4" t="s">
        <v>21</v>
      </c>
      <c r="F5447" s="4" t="s">
        <v>17</v>
      </c>
      <c r="G5447" s="6">
        <v>71</v>
      </c>
      <c r="H5447" s="7">
        <v>121.54</v>
      </c>
      <c r="I5447" s="8">
        <v>0</v>
      </c>
      <c r="J5447" s="7">
        <v>8181.41</v>
      </c>
      <c r="K5447" s="7">
        <v>74.599999999999994</v>
      </c>
      <c r="L5447" s="7">
        <v>5296.6</v>
      </c>
      <c r="M5447" s="7">
        <v>118.77</v>
      </c>
    </row>
    <row r="5448" spans="2:13" x14ac:dyDescent="0.3">
      <c r="B5448" s="5">
        <v>45839</v>
      </c>
      <c r="C5448" s="4" t="s">
        <v>48</v>
      </c>
      <c r="D5448" s="4" t="s">
        <v>47</v>
      </c>
      <c r="E5448" s="4" t="s">
        <v>21</v>
      </c>
      <c r="F5448" s="4" t="s">
        <v>18</v>
      </c>
      <c r="G5448" s="6">
        <v>26</v>
      </c>
      <c r="H5448" s="7">
        <v>121.54</v>
      </c>
      <c r="I5448" s="8">
        <v>0.01</v>
      </c>
      <c r="J5448" s="7">
        <v>2957.01</v>
      </c>
      <c r="K5448" s="7">
        <v>74.599999999999994</v>
      </c>
      <c r="L5448" s="7">
        <v>1939.6</v>
      </c>
      <c r="M5448" s="7">
        <v>88.27</v>
      </c>
    </row>
    <row r="5449" spans="2:13" x14ac:dyDescent="0.3">
      <c r="B5449" s="5">
        <v>45839</v>
      </c>
      <c r="C5449" s="4" t="s">
        <v>48</v>
      </c>
      <c r="D5449" s="4" t="s">
        <v>47</v>
      </c>
      <c r="E5449" s="4" t="s">
        <v>21</v>
      </c>
      <c r="F5449" s="4" t="s">
        <v>19</v>
      </c>
      <c r="G5449" s="6">
        <v>26</v>
      </c>
      <c r="H5449" s="7">
        <v>121.54</v>
      </c>
      <c r="I5449" s="8">
        <v>0</v>
      </c>
      <c r="J5449" s="7">
        <v>3002.04</v>
      </c>
      <c r="K5449" s="7">
        <v>74.599999999999994</v>
      </c>
      <c r="L5449" s="7">
        <v>1939.6</v>
      </c>
      <c r="M5449" s="7">
        <v>100.74</v>
      </c>
    </row>
    <row r="5450" spans="2:13" x14ac:dyDescent="0.3">
      <c r="B5450" s="5">
        <v>45839</v>
      </c>
      <c r="C5450" s="4" t="s">
        <v>48</v>
      </c>
      <c r="D5450" s="4" t="s">
        <v>47</v>
      </c>
      <c r="E5450" s="4" t="s">
        <v>22</v>
      </c>
      <c r="F5450" s="4" t="s">
        <v>17</v>
      </c>
      <c r="G5450" s="6">
        <v>34</v>
      </c>
      <c r="H5450" s="7">
        <v>121.54</v>
      </c>
      <c r="I5450" s="8">
        <v>0</v>
      </c>
      <c r="J5450" s="7">
        <v>4632.84</v>
      </c>
      <c r="K5450" s="7">
        <v>74.900000000000006</v>
      </c>
      <c r="L5450" s="7">
        <v>2546.6</v>
      </c>
      <c r="M5450" s="7">
        <v>339.32</v>
      </c>
    </row>
    <row r="5451" spans="2:13" x14ac:dyDescent="0.3">
      <c r="B5451" s="5">
        <v>45839</v>
      </c>
      <c r="C5451" s="4" t="s">
        <v>48</v>
      </c>
      <c r="D5451" s="4" t="s">
        <v>47</v>
      </c>
      <c r="E5451" s="4" t="s">
        <v>22</v>
      </c>
      <c r="F5451" s="4" t="s">
        <v>18</v>
      </c>
      <c r="G5451" s="6">
        <v>12</v>
      </c>
      <c r="H5451" s="7">
        <v>121.54</v>
      </c>
      <c r="I5451" s="8">
        <v>0</v>
      </c>
      <c r="J5451" s="7">
        <v>1631.86</v>
      </c>
      <c r="K5451" s="7">
        <v>74.75</v>
      </c>
      <c r="L5451" s="7">
        <v>897</v>
      </c>
      <c r="M5451" s="7">
        <v>143.19</v>
      </c>
    </row>
    <row r="5452" spans="2:13" x14ac:dyDescent="0.3">
      <c r="B5452" s="5">
        <v>45839</v>
      </c>
      <c r="C5452" s="4" t="s">
        <v>48</v>
      </c>
      <c r="D5452" s="4" t="s">
        <v>47</v>
      </c>
      <c r="E5452" s="4" t="s">
        <v>22</v>
      </c>
      <c r="F5452" s="4" t="s">
        <v>19</v>
      </c>
      <c r="G5452" s="6">
        <v>12</v>
      </c>
      <c r="H5452" s="7">
        <v>121.54</v>
      </c>
      <c r="I5452" s="8">
        <v>0</v>
      </c>
      <c r="J5452" s="7">
        <v>1630.23</v>
      </c>
      <c r="K5452" s="7">
        <v>74.75</v>
      </c>
      <c r="L5452" s="7">
        <v>897</v>
      </c>
      <c r="M5452" s="7">
        <v>148.84</v>
      </c>
    </row>
    <row r="5453" spans="2:13" x14ac:dyDescent="0.3">
      <c r="B5453" s="5">
        <v>45839</v>
      </c>
      <c r="C5453" s="4" t="s">
        <v>49</v>
      </c>
      <c r="D5453" s="4" t="s">
        <v>47</v>
      </c>
      <c r="E5453" s="4" t="s">
        <v>16</v>
      </c>
      <c r="F5453" s="4" t="s">
        <v>17</v>
      </c>
      <c r="G5453" s="6">
        <v>93</v>
      </c>
      <c r="H5453" s="7">
        <v>243.08</v>
      </c>
      <c r="I5453" s="8">
        <v>0.01</v>
      </c>
      <c r="J5453" s="7">
        <v>22448.01</v>
      </c>
      <c r="K5453" s="7">
        <v>153.6</v>
      </c>
      <c r="L5453" s="7">
        <v>14284.8</v>
      </c>
      <c r="M5453" s="7">
        <v>155.87</v>
      </c>
    </row>
    <row r="5454" spans="2:13" x14ac:dyDescent="0.3">
      <c r="B5454" s="5">
        <v>45839</v>
      </c>
      <c r="C5454" s="4" t="s">
        <v>49</v>
      </c>
      <c r="D5454" s="4" t="s">
        <v>47</v>
      </c>
      <c r="E5454" s="4" t="s">
        <v>16</v>
      </c>
      <c r="F5454" s="4" t="s">
        <v>18</v>
      </c>
      <c r="G5454" s="6">
        <v>34</v>
      </c>
      <c r="H5454" s="7">
        <v>243.08</v>
      </c>
      <c r="I5454" s="8">
        <v>0</v>
      </c>
      <c r="J5454" s="7">
        <v>8231.69</v>
      </c>
      <c r="K5454" s="7">
        <v>153.13999999999999</v>
      </c>
      <c r="L5454" s="7">
        <v>5206.76</v>
      </c>
      <c r="M5454" s="7">
        <v>120.15</v>
      </c>
    </row>
    <row r="5455" spans="2:13" x14ac:dyDescent="0.3">
      <c r="B5455" s="5">
        <v>45839</v>
      </c>
      <c r="C5455" s="4" t="s">
        <v>49</v>
      </c>
      <c r="D5455" s="4" t="s">
        <v>47</v>
      </c>
      <c r="E5455" s="4" t="s">
        <v>16</v>
      </c>
      <c r="F5455" s="4" t="s">
        <v>19</v>
      </c>
      <c r="G5455" s="6">
        <v>35</v>
      </c>
      <c r="H5455" s="7">
        <v>243.08</v>
      </c>
      <c r="I5455" s="8">
        <v>0.01</v>
      </c>
      <c r="J5455" s="7">
        <v>8405.32</v>
      </c>
      <c r="K5455" s="7">
        <v>153.29</v>
      </c>
      <c r="L5455" s="7">
        <v>5365.15</v>
      </c>
      <c r="M5455" s="7">
        <v>136.16999999999999</v>
      </c>
    </row>
    <row r="5456" spans="2:13" x14ac:dyDescent="0.3">
      <c r="B5456" s="5">
        <v>45839</v>
      </c>
      <c r="C5456" s="4" t="s">
        <v>49</v>
      </c>
      <c r="D5456" s="4" t="s">
        <v>47</v>
      </c>
      <c r="E5456" s="4" t="s">
        <v>20</v>
      </c>
      <c r="F5456" s="4" t="s">
        <v>17</v>
      </c>
      <c r="G5456" s="6">
        <v>63</v>
      </c>
      <c r="H5456" s="7">
        <v>243.08</v>
      </c>
      <c r="I5456" s="8">
        <v>0.04</v>
      </c>
      <c r="J5456" s="7">
        <v>13017.69</v>
      </c>
      <c r="K5456" s="7">
        <v>152.68</v>
      </c>
      <c r="L5456" s="7">
        <v>9618.84</v>
      </c>
      <c r="M5456" s="7">
        <v>105.08</v>
      </c>
    </row>
    <row r="5457" spans="2:13" x14ac:dyDescent="0.3">
      <c r="B5457" s="5">
        <v>45839</v>
      </c>
      <c r="C5457" s="4" t="s">
        <v>49</v>
      </c>
      <c r="D5457" s="4" t="s">
        <v>47</v>
      </c>
      <c r="E5457" s="4" t="s">
        <v>20</v>
      </c>
      <c r="F5457" s="4" t="s">
        <v>18</v>
      </c>
      <c r="G5457" s="6">
        <v>23</v>
      </c>
      <c r="H5457" s="7">
        <v>243.08</v>
      </c>
      <c r="I5457" s="8">
        <v>0.03</v>
      </c>
      <c r="J5457" s="7">
        <v>4758.0200000000004</v>
      </c>
      <c r="K5457" s="7">
        <v>152.99</v>
      </c>
      <c r="L5457" s="7">
        <v>3518.77</v>
      </c>
      <c r="M5457" s="7">
        <v>81.760000000000005</v>
      </c>
    </row>
    <row r="5458" spans="2:13" x14ac:dyDescent="0.3">
      <c r="B5458" s="5">
        <v>45839</v>
      </c>
      <c r="C5458" s="4" t="s">
        <v>49</v>
      </c>
      <c r="D5458" s="4" t="s">
        <v>47</v>
      </c>
      <c r="E5458" s="4" t="s">
        <v>20</v>
      </c>
      <c r="F5458" s="4" t="s">
        <v>19</v>
      </c>
      <c r="G5458" s="6">
        <v>23</v>
      </c>
      <c r="H5458" s="7">
        <v>243.08</v>
      </c>
      <c r="I5458" s="8">
        <v>0</v>
      </c>
      <c r="J5458" s="7">
        <v>4905.1899999999996</v>
      </c>
      <c r="K5458" s="7">
        <v>153.29</v>
      </c>
      <c r="L5458" s="7">
        <v>3525.67</v>
      </c>
      <c r="M5458" s="7">
        <v>89.57</v>
      </c>
    </row>
    <row r="5459" spans="2:13" x14ac:dyDescent="0.3">
      <c r="B5459" s="5">
        <v>45839</v>
      </c>
      <c r="C5459" s="4" t="s">
        <v>49</v>
      </c>
      <c r="D5459" s="4" t="s">
        <v>47</v>
      </c>
      <c r="E5459" s="4" t="s">
        <v>21</v>
      </c>
      <c r="F5459" s="4" t="s">
        <v>17</v>
      </c>
      <c r="G5459" s="6">
        <v>40</v>
      </c>
      <c r="H5459" s="7">
        <v>243.08</v>
      </c>
      <c r="I5459" s="8">
        <v>0</v>
      </c>
      <c r="J5459" s="7">
        <v>9237.0400000000009</v>
      </c>
      <c r="K5459" s="7">
        <v>152.68</v>
      </c>
      <c r="L5459" s="7">
        <v>6107.2</v>
      </c>
      <c r="M5459" s="7">
        <v>67.11</v>
      </c>
    </row>
    <row r="5460" spans="2:13" x14ac:dyDescent="0.3">
      <c r="B5460" s="5">
        <v>45839</v>
      </c>
      <c r="C5460" s="4" t="s">
        <v>49</v>
      </c>
      <c r="D5460" s="4" t="s">
        <v>47</v>
      </c>
      <c r="E5460" s="4" t="s">
        <v>21</v>
      </c>
      <c r="F5460" s="4" t="s">
        <v>18</v>
      </c>
      <c r="G5460" s="6">
        <v>14</v>
      </c>
      <c r="H5460" s="7">
        <v>243.08</v>
      </c>
      <c r="I5460" s="8">
        <v>0</v>
      </c>
      <c r="J5460" s="7">
        <v>3229.72</v>
      </c>
      <c r="K5460" s="7">
        <v>153.29</v>
      </c>
      <c r="L5460" s="7">
        <v>2146.06</v>
      </c>
      <c r="M5460" s="7">
        <v>47.34</v>
      </c>
    </row>
    <row r="5461" spans="2:13" x14ac:dyDescent="0.3">
      <c r="B5461" s="5">
        <v>45839</v>
      </c>
      <c r="C5461" s="4" t="s">
        <v>49</v>
      </c>
      <c r="D5461" s="4" t="s">
        <v>47</v>
      </c>
      <c r="E5461" s="4" t="s">
        <v>21</v>
      </c>
      <c r="F5461" s="4" t="s">
        <v>19</v>
      </c>
      <c r="G5461" s="6">
        <v>14</v>
      </c>
      <c r="H5461" s="7">
        <v>243.08</v>
      </c>
      <c r="I5461" s="8">
        <v>0.01</v>
      </c>
      <c r="J5461" s="7">
        <v>3181.36</v>
      </c>
      <c r="K5461" s="7">
        <v>152.99</v>
      </c>
      <c r="L5461" s="7">
        <v>2141.86</v>
      </c>
      <c r="M5461" s="7">
        <v>57.36</v>
      </c>
    </row>
    <row r="5462" spans="2:13" x14ac:dyDescent="0.3">
      <c r="B5462" s="5">
        <v>45839</v>
      </c>
      <c r="C5462" s="4" t="s">
        <v>49</v>
      </c>
      <c r="D5462" s="4" t="s">
        <v>47</v>
      </c>
      <c r="E5462" s="4" t="s">
        <v>22</v>
      </c>
      <c r="F5462" s="4" t="s">
        <v>17</v>
      </c>
      <c r="G5462" s="6">
        <v>18</v>
      </c>
      <c r="H5462" s="7">
        <v>243.08</v>
      </c>
      <c r="I5462" s="8">
        <v>0.01</v>
      </c>
      <c r="J5462" s="7">
        <v>4831.95</v>
      </c>
      <c r="K5462" s="7">
        <v>153.44999999999999</v>
      </c>
      <c r="L5462" s="7">
        <v>2762.1</v>
      </c>
      <c r="M5462" s="7">
        <v>177.82</v>
      </c>
    </row>
    <row r="5463" spans="2:13" x14ac:dyDescent="0.3">
      <c r="B5463" s="5">
        <v>45839</v>
      </c>
      <c r="C5463" s="4" t="s">
        <v>49</v>
      </c>
      <c r="D5463" s="4" t="s">
        <v>47</v>
      </c>
      <c r="E5463" s="4" t="s">
        <v>22</v>
      </c>
      <c r="F5463" s="4" t="s">
        <v>18</v>
      </c>
      <c r="G5463" s="6">
        <v>6</v>
      </c>
      <c r="H5463" s="7">
        <v>243.08</v>
      </c>
      <c r="I5463" s="8">
        <v>0.01</v>
      </c>
      <c r="J5463" s="7">
        <v>1626.93</v>
      </c>
      <c r="K5463" s="7">
        <v>152.83000000000001</v>
      </c>
      <c r="L5463" s="7">
        <v>916.98</v>
      </c>
      <c r="M5463" s="7">
        <v>70.95</v>
      </c>
    </row>
    <row r="5464" spans="2:13" x14ac:dyDescent="0.3">
      <c r="B5464" s="5">
        <v>45839</v>
      </c>
      <c r="C5464" s="4" t="s">
        <v>49</v>
      </c>
      <c r="D5464" s="4" t="s">
        <v>47</v>
      </c>
      <c r="E5464" s="4" t="s">
        <v>22</v>
      </c>
      <c r="F5464" s="4" t="s">
        <v>19</v>
      </c>
      <c r="G5464" s="6">
        <v>6</v>
      </c>
      <c r="H5464" s="7">
        <v>243.08</v>
      </c>
      <c r="I5464" s="8">
        <v>0.01</v>
      </c>
      <c r="J5464" s="7">
        <v>1617.19</v>
      </c>
      <c r="K5464" s="7">
        <v>152.99</v>
      </c>
      <c r="L5464" s="7">
        <v>917.94</v>
      </c>
      <c r="M5464" s="7">
        <v>76.22</v>
      </c>
    </row>
    <row r="5465" spans="2:13" x14ac:dyDescent="0.3">
      <c r="B5465" s="5">
        <v>45839</v>
      </c>
      <c r="C5465" s="4" t="s">
        <v>50</v>
      </c>
      <c r="D5465" s="4" t="s">
        <v>47</v>
      </c>
      <c r="E5465" s="4" t="s">
        <v>16</v>
      </c>
      <c r="F5465" s="4" t="s">
        <v>17</v>
      </c>
      <c r="G5465" s="6">
        <v>249</v>
      </c>
      <c r="H5465" s="7">
        <v>88.58</v>
      </c>
      <c r="I5465" s="8">
        <v>0.01</v>
      </c>
      <c r="J5465" s="7">
        <v>21769.02</v>
      </c>
      <c r="K5465" s="7">
        <v>54.14</v>
      </c>
      <c r="L5465" s="7">
        <v>13480.86</v>
      </c>
      <c r="M5465" s="7">
        <v>415.71</v>
      </c>
    </row>
    <row r="5466" spans="2:13" x14ac:dyDescent="0.3">
      <c r="B5466" s="5">
        <v>45839</v>
      </c>
      <c r="C5466" s="4" t="s">
        <v>50</v>
      </c>
      <c r="D5466" s="4" t="s">
        <v>47</v>
      </c>
      <c r="E5466" s="4" t="s">
        <v>16</v>
      </c>
      <c r="F5466" s="4" t="s">
        <v>18</v>
      </c>
      <c r="G5466" s="6">
        <v>90</v>
      </c>
      <c r="H5466" s="7">
        <v>88.58</v>
      </c>
      <c r="I5466" s="8">
        <v>0.01</v>
      </c>
      <c r="J5466" s="7">
        <v>7916.16</v>
      </c>
      <c r="K5466" s="7">
        <v>53.87</v>
      </c>
      <c r="L5466" s="7">
        <v>4848.3</v>
      </c>
      <c r="M5466" s="7">
        <v>316.8</v>
      </c>
    </row>
    <row r="5467" spans="2:13" x14ac:dyDescent="0.3">
      <c r="B5467" s="5">
        <v>45839</v>
      </c>
      <c r="C5467" s="4" t="s">
        <v>50</v>
      </c>
      <c r="D5467" s="4" t="s">
        <v>47</v>
      </c>
      <c r="E5467" s="4" t="s">
        <v>16</v>
      </c>
      <c r="F5467" s="4" t="s">
        <v>19</v>
      </c>
      <c r="G5467" s="6">
        <v>93</v>
      </c>
      <c r="H5467" s="7">
        <v>88.58</v>
      </c>
      <c r="I5467" s="8">
        <v>0.01</v>
      </c>
      <c r="J5467" s="7">
        <v>8155.76</v>
      </c>
      <c r="K5467" s="7">
        <v>54.09</v>
      </c>
      <c r="L5467" s="7">
        <v>5030.37</v>
      </c>
      <c r="M5467" s="7">
        <v>378.83</v>
      </c>
    </row>
    <row r="5468" spans="2:13" x14ac:dyDescent="0.3">
      <c r="B5468" s="5">
        <v>45839</v>
      </c>
      <c r="C5468" s="4" t="s">
        <v>50</v>
      </c>
      <c r="D5468" s="4" t="s">
        <v>47</v>
      </c>
      <c r="E5468" s="4" t="s">
        <v>20</v>
      </c>
      <c r="F5468" s="4" t="s">
        <v>17</v>
      </c>
      <c r="G5468" s="6">
        <v>176</v>
      </c>
      <c r="H5468" s="7">
        <v>88.58</v>
      </c>
      <c r="I5468" s="8">
        <v>0.03</v>
      </c>
      <c r="J5468" s="7">
        <v>13322.48</v>
      </c>
      <c r="K5468" s="7">
        <v>54.03</v>
      </c>
      <c r="L5468" s="7">
        <v>9509.2800000000007</v>
      </c>
      <c r="M5468" s="7">
        <v>281.49</v>
      </c>
    </row>
    <row r="5469" spans="2:13" x14ac:dyDescent="0.3">
      <c r="B5469" s="5">
        <v>45839</v>
      </c>
      <c r="C5469" s="4" t="s">
        <v>50</v>
      </c>
      <c r="D5469" s="4" t="s">
        <v>47</v>
      </c>
      <c r="E5469" s="4" t="s">
        <v>20</v>
      </c>
      <c r="F5469" s="4" t="s">
        <v>18</v>
      </c>
      <c r="G5469" s="6">
        <v>62</v>
      </c>
      <c r="H5469" s="7">
        <v>88.58</v>
      </c>
      <c r="I5469" s="8">
        <v>0.02</v>
      </c>
      <c r="J5469" s="7">
        <v>4760.0600000000004</v>
      </c>
      <c r="K5469" s="7">
        <v>53.93</v>
      </c>
      <c r="L5469" s="7">
        <v>3343.66</v>
      </c>
      <c r="M5469" s="7">
        <v>216.31</v>
      </c>
    </row>
    <row r="5470" spans="2:13" x14ac:dyDescent="0.3">
      <c r="B5470" s="5">
        <v>45839</v>
      </c>
      <c r="C5470" s="4" t="s">
        <v>50</v>
      </c>
      <c r="D5470" s="4" t="s">
        <v>47</v>
      </c>
      <c r="E5470" s="4" t="s">
        <v>20</v>
      </c>
      <c r="F5470" s="4" t="s">
        <v>19</v>
      </c>
      <c r="G5470" s="6">
        <v>63</v>
      </c>
      <c r="H5470" s="7">
        <v>88.58</v>
      </c>
      <c r="I5470" s="8">
        <v>0.03</v>
      </c>
      <c r="J5470" s="7">
        <v>4759.05</v>
      </c>
      <c r="K5470" s="7">
        <v>53.98</v>
      </c>
      <c r="L5470" s="7">
        <v>3400.74</v>
      </c>
      <c r="M5470" s="7">
        <v>256.88</v>
      </c>
    </row>
    <row r="5471" spans="2:13" x14ac:dyDescent="0.3">
      <c r="B5471" s="5">
        <v>45839</v>
      </c>
      <c r="C5471" s="4" t="s">
        <v>50</v>
      </c>
      <c r="D5471" s="4" t="s">
        <v>47</v>
      </c>
      <c r="E5471" s="4" t="s">
        <v>21</v>
      </c>
      <c r="F5471" s="4" t="s">
        <v>17</v>
      </c>
      <c r="G5471" s="6">
        <v>107</v>
      </c>
      <c r="H5471" s="7">
        <v>88.58</v>
      </c>
      <c r="I5471" s="8">
        <v>0.01</v>
      </c>
      <c r="J5471" s="7">
        <v>8869.2199999999993</v>
      </c>
      <c r="K5471" s="7">
        <v>54.14</v>
      </c>
      <c r="L5471" s="7">
        <v>5792.98</v>
      </c>
      <c r="M5471" s="7">
        <v>169.73</v>
      </c>
    </row>
    <row r="5472" spans="2:13" x14ac:dyDescent="0.3">
      <c r="B5472" s="5">
        <v>45839</v>
      </c>
      <c r="C5472" s="4" t="s">
        <v>50</v>
      </c>
      <c r="D5472" s="4" t="s">
        <v>47</v>
      </c>
      <c r="E5472" s="4" t="s">
        <v>21</v>
      </c>
      <c r="F5472" s="4" t="s">
        <v>18</v>
      </c>
      <c r="G5472" s="6">
        <v>39</v>
      </c>
      <c r="H5472" s="7">
        <v>88.58</v>
      </c>
      <c r="I5472" s="8">
        <v>0.01</v>
      </c>
      <c r="J5472" s="7">
        <v>3245.88</v>
      </c>
      <c r="K5472" s="7">
        <v>53.87</v>
      </c>
      <c r="L5472" s="7">
        <v>2100.9299999999998</v>
      </c>
      <c r="M5472" s="7">
        <v>136.06</v>
      </c>
    </row>
    <row r="5473" spans="2:13" x14ac:dyDescent="0.3">
      <c r="B5473" s="5">
        <v>45839</v>
      </c>
      <c r="C5473" s="4" t="s">
        <v>50</v>
      </c>
      <c r="D5473" s="4" t="s">
        <v>47</v>
      </c>
      <c r="E5473" s="4" t="s">
        <v>21</v>
      </c>
      <c r="F5473" s="4" t="s">
        <v>19</v>
      </c>
      <c r="G5473" s="6">
        <v>37</v>
      </c>
      <c r="H5473" s="7">
        <v>88.58</v>
      </c>
      <c r="I5473" s="8">
        <v>0.01</v>
      </c>
      <c r="J5473" s="7">
        <v>3066.88</v>
      </c>
      <c r="K5473" s="7">
        <v>54.09</v>
      </c>
      <c r="L5473" s="7">
        <v>2001.33</v>
      </c>
      <c r="M5473" s="7">
        <v>147.04</v>
      </c>
    </row>
    <row r="5474" spans="2:13" x14ac:dyDescent="0.3">
      <c r="B5474" s="5">
        <v>45839</v>
      </c>
      <c r="C5474" s="4" t="s">
        <v>50</v>
      </c>
      <c r="D5474" s="4" t="s">
        <v>47</v>
      </c>
      <c r="E5474" s="4" t="s">
        <v>22</v>
      </c>
      <c r="F5474" s="4" t="s">
        <v>17</v>
      </c>
      <c r="G5474" s="6">
        <v>47</v>
      </c>
      <c r="H5474" s="7">
        <v>88.58</v>
      </c>
      <c r="I5474" s="8">
        <v>0</v>
      </c>
      <c r="J5474" s="7">
        <v>4672.16</v>
      </c>
      <c r="K5474" s="7">
        <v>53.93</v>
      </c>
      <c r="L5474" s="7">
        <v>2534.71</v>
      </c>
      <c r="M5474" s="7">
        <v>468.11</v>
      </c>
    </row>
    <row r="5475" spans="2:13" x14ac:dyDescent="0.3">
      <c r="B5475" s="5">
        <v>45839</v>
      </c>
      <c r="C5475" s="4" t="s">
        <v>50</v>
      </c>
      <c r="D5475" s="4" t="s">
        <v>47</v>
      </c>
      <c r="E5475" s="4" t="s">
        <v>22</v>
      </c>
      <c r="F5475" s="4" t="s">
        <v>18</v>
      </c>
      <c r="G5475" s="6">
        <v>17</v>
      </c>
      <c r="H5475" s="7">
        <v>88.58</v>
      </c>
      <c r="I5475" s="8">
        <v>0</v>
      </c>
      <c r="J5475" s="7">
        <v>1681.5</v>
      </c>
      <c r="K5475" s="7">
        <v>53.93</v>
      </c>
      <c r="L5475" s="7">
        <v>916.81</v>
      </c>
      <c r="M5475" s="7">
        <v>206.71</v>
      </c>
    </row>
    <row r="5476" spans="2:13" x14ac:dyDescent="0.3">
      <c r="B5476" s="5">
        <v>45839</v>
      </c>
      <c r="C5476" s="4" t="s">
        <v>50</v>
      </c>
      <c r="D5476" s="4" t="s">
        <v>47</v>
      </c>
      <c r="E5476" s="4" t="s">
        <v>22</v>
      </c>
      <c r="F5476" s="4" t="s">
        <v>19</v>
      </c>
      <c r="G5476" s="6">
        <v>18</v>
      </c>
      <c r="H5476" s="7">
        <v>88.58</v>
      </c>
      <c r="I5476" s="8">
        <v>0.01</v>
      </c>
      <c r="J5476" s="7">
        <v>1760.75</v>
      </c>
      <c r="K5476" s="7">
        <v>53.87</v>
      </c>
      <c r="L5476" s="7">
        <v>969.66</v>
      </c>
      <c r="M5476" s="7">
        <v>221.46</v>
      </c>
    </row>
    <row r="5477" spans="2:13" x14ac:dyDescent="0.3">
      <c r="B5477" s="5">
        <v>45870</v>
      </c>
      <c r="C5477" s="4" t="s">
        <v>14</v>
      </c>
      <c r="D5477" s="4" t="s">
        <v>15</v>
      </c>
      <c r="E5477" s="4" t="s">
        <v>16</v>
      </c>
      <c r="F5477" s="4" t="s">
        <v>17</v>
      </c>
      <c r="G5477" s="6">
        <v>301</v>
      </c>
      <c r="H5477" s="7">
        <v>276.04000000000002</v>
      </c>
      <c r="I5477" s="8">
        <v>0.01</v>
      </c>
      <c r="J5477" s="7">
        <v>82669.61</v>
      </c>
      <c r="K5477" s="7">
        <v>204.47</v>
      </c>
      <c r="L5477" s="7">
        <v>61545.47</v>
      </c>
      <c r="M5477" s="7">
        <v>481.41</v>
      </c>
    </row>
    <row r="5478" spans="2:13" x14ac:dyDescent="0.3">
      <c r="B5478" s="5">
        <v>45870</v>
      </c>
      <c r="C5478" s="4" t="s">
        <v>14</v>
      </c>
      <c r="D5478" s="4" t="s">
        <v>15</v>
      </c>
      <c r="E5478" s="4" t="s">
        <v>16</v>
      </c>
      <c r="F5478" s="4" t="s">
        <v>18</v>
      </c>
      <c r="G5478" s="6">
        <v>109</v>
      </c>
      <c r="H5478" s="7">
        <v>276.04000000000002</v>
      </c>
      <c r="I5478" s="8">
        <v>0</v>
      </c>
      <c r="J5478" s="7">
        <v>30058.21</v>
      </c>
      <c r="K5478" s="7">
        <v>204.47</v>
      </c>
      <c r="L5478" s="7">
        <v>22287.23</v>
      </c>
      <c r="M5478" s="7">
        <v>383.68</v>
      </c>
    </row>
    <row r="5479" spans="2:13" x14ac:dyDescent="0.3">
      <c r="B5479" s="5">
        <v>45870</v>
      </c>
      <c r="C5479" s="4" t="s">
        <v>14</v>
      </c>
      <c r="D5479" s="4" t="s">
        <v>15</v>
      </c>
      <c r="E5479" s="4" t="s">
        <v>16</v>
      </c>
      <c r="F5479" s="4" t="s">
        <v>19</v>
      </c>
      <c r="G5479" s="6">
        <v>116</v>
      </c>
      <c r="H5479" s="7">
        <v>276.04000000000002</v>
      </c>
      <c r="I5479" s="8">
        <v>0.01</v>
      </c>
      <c r="J5479" s="7">
        <v>31700.720000000001</v>
      </c>
      <c r="K5479" s="7">
        <v>204.88</v>
      </c>
      <c r="L5479" s="7">
        <v>23766.080000000002</v>
      </c>
      <c r="M5479" s="7">
        <v>450.37</v>
      </c>
    </row>
    <row r="5480" spans="2:13" x14ac:dyDescent="0.3">
      <c r="B5480" s="5">
        <v>45870</v>
      </c>
      <c r="C5480" s="4" t="s">
        <v>14</v>
      </c>
      <c r="D5480" s="4" t="s">
        <v>15</v>
      </c>
      <c r="E5480" s="4" t="s">
        <v>20</v>
      </c>
      <c r="F5480" s="4" t="s">
        <v>17</v>
      </c>
      <c r="G5480" s="6">
        <v>219</v>
      </c>
      <c r="H5480" s="7">
        <v>276.04000000000002</v>
      </c>
      <c r="I5480" s="8">
        <v>0.02</v>
      </c>
      <c r="J5480" s="7">
        <v>52190.21</v>
      </c>
      <c r="K5480" s="7">
        <v>203.86</v>
      </c>
      <c r="L5480" s="7">
        <v>44645.34</v>
      </c>
      <c r="M5480" s="7">
        <v>356.34</v>
      </c>
    </row>
    <row r="5481" spans="2:13" x14ac:dyDescent="0.3">
      <c r="B5481" s="5">
        <v>45870</v>
      </c>
      <c r="C5481" s="4" t="s">
        <v>14</v>
      </c>
      <c r="D5481" s="4" t="s">
        <v>15</v>
      </c>
      <c r="E5481" s="4" t="s">
        <v>20</v>
      </c>
      <c r="F5481" s="4" t="s">
        <v>18</v>
      </c>
      <c r="G5481" s="6">
        <v>78</v>
      </c>
      <c r="H5481" s="7">
        <v>276.04000000000002</v>
      </c>
      <c r="I5481" s="8">
        <v>0.03</v>
      </c>
      <c r="J5481" s="7">
        <v>18435.810000000001</v>
      </c>
      <c r="K5481" s="7">
        <v>204.07</v>
      </c>
      <c r="L5481" s="7">
        <v>15917.46</v>
      </c>
      <c r="M5481" s="7">
        <v>263.74</v>
      </c>
    </row>
    <row r="5482" spans="2:13" x14ac:dyDescent="0.3">
      <c r="B5482" s="5">
        <v>45870</v>
      </c>
      <c r="C5482" s="4" t="s">
        <v>14</v>
      </c>
      <c r="D5482" s="4" t="s">
        <v>15</v>
      </c>
      <c r="E5482" s="4" t="s">
        <v>20</v>
      </c>
      <c r="F5482" s="4" t="s">
        <v>19</v>
      </c>
      <c r="G5482" s="6">
        <v>75</v>
      </c>
      <c r="H5482" s="7">
        <v>276.04000000000002</v>
      </c>
      <c r="I5482" s="8">
        <v>0.01</v>
      </c>
      <c r="J5482" s="7">
        <v>18127.11</v>
      </c>
      <c r="K5482" s="7">
        <v>204.07</v>
      </c>
      <c r="L5482" s="7">
        <v>15305.25</v>
      </c>
      <c r="M5482" s="7">
        <v>296.56</v>
      </c>
    </row>
    <row r="5483" spans="2:13" x14ac:dyDescent="0.3">
      <c r="B5483" s="5">
        <v>45870</v>
      </c>
      <c r="C5483" s="4" t="s">
        <v>14</v>
      </c>
      <c r="D5483" s="4" t="s">
        <v>15</v>
      </c>
      <c r="E5483" s="4" t="s">
        <v>21</v>
      </c>
      <c r="F5483" s="4" t="s">
        <v>17</v>
      </c>
      <c r="G5483" s="6">
        <v>131</v>
      </c>
      <c r="H5483" s="7">
        <v>276.04000000000002</v>
      </c>
      <c r="I5483" s="8">
        <v>0</v>
      </c>
      <c r="J5483" s="7">
        <v>34353.040000000001</v>
      </c>
      <c r="K5483" s="7">
        <v>204.47</v>
      </c>
      <c r="L5483" s="7">
        <v>26785.57</v>
      </c>
      <c r="M5483" s="7">
        <v>218.5</v>
      </c>
    </row>
    <row r="5484" spans="2:13" x14ac:dyDescent="0.3">
      <c r="B5484" s="5">
        <v>45870</v>
      </c>
      <c r="C5484" s="4" t="s">
        <v>14</v>
      </c>
      <c r="D5484" s="4" t="s">
        <v>15</v>
      </c>
      <c r="E5484" s="4" t="s">
        <v>21</v>
      </c>
      <c r="F5484" s="4" t="s">
        <v>18</v>
      </c>
      <c r="G5484" s="6">
        <v>48</v>
      </c>
      <c r="H5484" s="7">
        <v>276.04000000000002</v>
      </c>
      <c r="I5484" s="8">
        <v>0.01</v>
      </c>
      <c r="J5484" s="7">
        <v>12449.26</v>
      </c>
      <c r="K5484" s="7">
        <v>204.07</v>
      </c>
      <c r="L5484" s="7">
        <v>9795.36</v>
      </c>
      <c r="M5484" s="7">
        <v>162.80000000000001</v>
      </c>
    </row>
    <row r="5485" spans="2:13" x14ac:dyDescent="0.3">
      <c r="B5485" s="5">
        <v>45870</v>
      </c>
      <c r="C5485" s="4" t="s">
        <v>14</v>
      </c>
      <c r="D5485" s="4" t="s">
        <v>15</v>
      </c>
      <c r="E5485" s="4" t="s">
        <v>21</v>
      </c>
      <c r="F5485" s="4" t="s">
        <v>19</v>
      </c>
      <c r="G5485" s="6">
        <v>45</v>
      </c>
      <c r="H5485" s="7">
        <v>276.04000000000002</v>
      </c>
      <c r="I5485" s="8">
        <v>0.01</v>
      </c>
      <c r="J5485" s="7">
        <v>11623.7</v>
      </c>
      <c r="K5485" s="7">
        <v>204.47</v>
      </c>
      <c r="L5485" s="7">
        <v>9201.15</v>
      </c>
      <c r="M5485" s="7">
        <v>180.26</v>
      </c>
    </row>
    <row r="5486" spans="2:13" x14ac:dyDescent="0.3">
      <c r="B5486" s="5">
        <v>45870</v>
      </c>
      <c r="C5486" s="4" t="s">
        <v>14</v>
      </c>
      <c r="D5486" s="4" t="s">
        <v>15</v>
      </c>
      <c r="E5486" s="4" t="s">
        <v>22</v>
      </c>
      <c r="F5486" s="4" t="s">
        <v>17</v>
      </c>
      <c r="G5486" s="6">
        <v>54</v>
      </c>
      <c r="H5486" s="7">
        <v>276.04000000000002</v>
      </c>
      <c r="I5486" s="8">
        <v>0</v>
      </c>
      <c r="J5486" s="7">
        <v>16594.88</v>
      </c>
      <c r="K5486" s="7">
        <v>204.68</v>
      </c>
      <c r="L5486" s="7">
        <v>11052.72</v>
      </c>
      <c r="M5486" s="7">
        <v>549.86</v>
      </c>
    </row>
    <row r="5487" spans="2:13" x14ac:dyDescent="0.3">
      <c r="B5487" s="5">
        <v>45870</v>
      </c>
      <c r="C5487" s="4" t="s">
        <v>14</v>
      </c>
      <c r="D5487" s="4" t="s">
        <v>15</v>
      </c>
      <c r="E5487" s="4" t="s">
        <v>22</v>
      </c>
      <c r="F5487" s="4" t="s">
        <v>18</v>
      </c>
      <c r="G5487" s="6">
        <v>20</v>
      </c>
      <c r="H5487" s="7">
        <v>276.04000000000002</v>
      </c>
      <c r="I5487" s="8">
        <v>0</v>
      </c>
      <c r="J5487" s="7">
        <v>6170.93</v>
      </c>
      <c r="K5487" s="7">
        <v>204.88</v>
      </c>
      <c r="L5487" s="7">
        <v>4097.6000000000004</v>
      </c>
      <c r="M5487" s="7">
        <v>235.53</v>
      </c>
    </row>
    <row r="5488" spans="2:13" x14ac:dyDescent="0.3">
      <c r="B5488" s="5">
        <v>45870</v>
      </c>
      <c r="C5488" s="4" t="s">
        <v>14</v>
      </c>
      <c r="D5488" s="4" t="s">
        <v>15</v>
      </c>
      <c r="E5488" s="4" t="s">
        <v>22</v>
      </c>
      <c r="F5488" s="4" t="s">
        <v>19</v>
      </c>
      <c r="G5488" s="6">
        <v>20</v>
      </c>
      <c r="H5488" s="7">
        <v>276.04000000000002</v>
      </c>
      <c r="I5488" s="8">
        <v>0.01</v>
      </c>
      <c r="J5488" s="7">
        <v>6109.02</v>
      </c>
      <c r="K5488" s="7">
        <v>204.68</v>
      </c>
      <c r="L5488" s="7">
        <v>4093.6</v>
      </c>
      <c r="M5488" s="7">
        <v>255.3</v>
      </c>
    </row>
    <row r="5489" spans="2:13" x14ac:dyDescent="0.3">
      <c r="B5489" s="5">
        <v>45870</v>
      </c>
      <c r="C5489" s="4" t="s">
        <v>23</v>
      </c>
      <c r="D5489" s="4" t="s">
        <v>15</v>
      </c>
      <c r="E5489" s="4" t="s">
        <v>16</v>
      </c>
      <c r="F5489" s="4" t="s">
        <v>17</v>
      </c>
      <c r="G5489" s="6">
        <v>830</v>
      </c>
      <c r="H5489" s="7">
        <v>121.54</v>
      </c>
      <c r="I5489" s="8">
        <v>0.01</v>
      </c>
      <c r="J5489" s="7">
        <v>100371.39</v>
      </c>
      <c r="K5489" s="7">
        <v>89.15</v>
      </c>
      <c r="L5489" s="7">
        <v>73994.5</v>
      </c>
      <c r="M5489" s="7">
        <v>1346.43</v>
      </c>
    </row>
    <row r="5490" spans="2:13" x14ac:dyDescent="0.3">
      <c r="B5490" s="5">
        <v>45870</v>
      </c>
      <c r="C5490" s="4" t="s">
        <v>23</v>
      </c>
      <c r="D5490" s="4" t="s">
        <v>15</v>
      </c>
      <c r="E5490" s="4" t="s">
        <v>16</v>
      </c>
      <c r="F5490" s="4" t="s">
        <v>18</v>
      </c>
      <c r="G5490" s="6">
        <v>316</v>
      </c>
      <c r="H5490" s="7">
        <v>121.54</v>
      </c>
      <c r="I5490" s="8">
        <v>0</v>
      </c>
      <c r="J5490" s="7">
        <v>38483.449999999997</v>
      </c>
      <c r="K5490" s="7">
        <v>89.15</v>
      </c>
      <c r="L5490" s="7">
        <v>28171.4</v>
      </c>
      <c r="M5490" s="7">
        <v>1089.31</v>
      </c>
    </row>
    <row r="5491" spans="2:13" x14ac:dyDescent="0.3">
      <c r="B5491" s="5">
        <v>45870</v>
      </c>
      <c r="C5491" s="4" t="s">
        <v>23</v>
      </c>
      <c r="D5491" s="4" t="s">
        <v>15</v>
      </c>
      <c r="E5491" s="4" t="s">
        <v>16</v>
      </c>
      <c r="F5491" s="4" t="s">
        <v>19</v>
      </c>
      <c r="G5491" s="6">
        <v>298</v>
      </c>
      <c r="H5491" s="7">
        <v>121.54</v>
      </c>
      <c r="I5491" s="8">
        <v>0</v>
      </c>
      <c r="J5491" s="7">
        <v>36037.97</v>
      </c>
      <c r="K5491" s="7">
        <v>89.15</v>
      </c>
      <c r="L5491" s="7">
        <v>26566.7</v>
      </c>
      <c r="M5491" s="7">
        <v>1180.7</v>
      </c>
    </row>
    <row r="5492" spans="2:13" x14ac:dyDescent="0.3">
      <c r="B5492" s="5">
        <v>45870</v>
      </c>
      <c r="C5492" s="4" t="s">
        <v>23</v>
      </c>
      <c r="D5492" s="4" t="s">
        <v>15</v>
      </c>
      <c r="E5492" s="4" t="s">
        <v>20</v>
      </c>
      <c r="F5492" s="4" t="s">
        <v>17</v>
      </c>
      <c r="G5492" s="6">
        <v>573</v>
      </c>
      <c r="H5492" s="7">
        <v>121.54</v>
      </c>
      <c r="I5492" s="8">
        <v>0.04</v>
      </c>
      <c r="J5492" s="7">
        <v>58598.58</v>
      </c>
      <c r="K5492" s="7">
        <v>89.15</v>
      </c>
      <c r="L5492" s="7">
        <v>51082.95</v>
      </c>
      <c r="M5492" s="7">
        <v>960.38</v>
      </c>
    </row>
    <row r="5493" spans="2:13" x14ac:dyDescent="0.3">
      <c r="B5493" s="5">
        <v>45870</v>
      </c>
      <c r="C5493" s="4" t="s">
        <v>23</v>
      </c>
      <c r="D5493" s="4" t="s">
        <v>15</v>
      </c>
      <c r="E5493" s="4" t="s">
        <v>20</v>
      </c>
      <c r="F5493" s="4" t="s">
        <v>18</v>
      </c>
      <c r="G5493" s="6">
        <v>203</v>
      </c>
      <c r="H5493" s="7">
        <v>121.54</v>
      </c>
      <c r="I5493" s="8">
        <v>0.02</v>
      </c>
      <c r="J5493" s="7">
        <v>21298.47</v>
      </c>
      <c r="K5493" s="7">
        <v>89.33</v>
      </c>
      <c r="L5493" s="7">
        <v>18133.990000000002</v>
      </c>
      <c r="M5493" s="7">
        <v>687.11</v>
      </c>
    </row>
    <row r="5494" spans="2:13" x14ac:dyDescent="0.3">
      <c r="B5494" s="5">
        <v>45870</v>
      </c>
      <c r="C5494" s="4" t="s">
        <v>23</v>
      </c>
      <c r="D5494" s="4" t="s">
        <v>15</v>
      </c>
      <c r="E5494" s="4" t="s">
        <v>20</v>
      </c>
      <c r="F5494" s="4" t="s">
        <v>19</v>
      </c>
      <c r="G5494" s="6">
        <v>209</v>
      </c>
      <c r="H5494" s="7">
        <v>121.54</v>
      </c>
      <c r="I5494" s="8">
        <v>0.01</v>
      </c>
      <c r="J5494" s="7">
        <v>22196.18</v>
      </c>
      <c r="K5494" s="7">
        <v>89.15</v>
      </c>
      <c r="L5494" s="7">
        <v>18632.349999999999</v>
      </c>
      <c r="M5494" s="7">
        <v>828.91</v>
      </c>
    </row>
    <row r="5495" spans="2:13" x14ac:dyDescent="0.3">
      <c r="B5495" s="5">
        <v>45870</v>
      </c>
      <c r="C5495" s="4" t="s">
        <v>23</v>
      </c>
      <c r="D5495" s="4" t="s">
        <v>15</v>
      </c>
      <c r="E5495" s="4" t="s">
        <v>21</v>
      </c>
      <c r="F5495" s="4" t="s">
        <v>17</v>
      </c>
      <c r="G5495" s="6">
        <v>355</v>
      </c>
      <c r="H5495" s="7">
        <v>121.54</v>
      </c>
      <c r="I5495" s="8">
        <v>0.01</v>
      </c>
      <c r="J5495" s="7">
        <v>40619.56</v>
      </c>
      <c r="K5495" s="7">
        <v>89.6</v>
      </c>
      <c r="L5495" s="7">
        <v>31808</v>
      </c>
      <c r="M5495" s="7">
        <v>594.41999999999996</v>
      </c>
    </row>
    <row r="5496" spans="2:13" x14ac:dyDescent="0.3">
      <c r="B5496" s="5">
        <v>45870</v>
      </c>
      <c r="C5496" s="4" t="s">
        <v>23</v>
      </c>
      <c r="D5496" s="4" t="s">
        <v>15</v>
      </c>
      <c r="E5496" s="4" t="s">
        <v>21</v>
      </c>
      <c r="F5496" s="4" t="s">
        <v>18</v>
      </c>
      <c r="G5496" s="6">
        <v>122</v>
      </c>
      <c r="H5496" s="7">
        <v>121.54</v>
      </c>
      <c r="I5496" s="8">
        <v>0.01</v>
      </c>
      <c r="J5496" s="7">
        <v>13987.88</v>
      </c>
      <c r="K5496" s="7">
        <v>89.33</v>
      </c>
      <c r="L5496" s="7">
        <v>10898.26</v>
      </c>
      <c r="M5496" s="7">
        <v>418.02</v>
      </c>
    </row>
    <row r="5497" spans="2:13" x14ac:dyDescent="0.3">
      <c r="B5497" s="5">
        <v>45870</v>
      </c>
      <c r="C5497" s="4" t="s">
        <v>23</v>
      </c>
      <c r="D5497" s="4" t="s">
        <v>15</v>
      </c>
      <c r="E5497" s="4" t="s">
        <v>21</v>
      </c>
      <c r="F5497" s="4" t="s">
        <v>19</v>
      </c>
      <c r="G5497" s="6">
        <v>127</v>
      </c>
      <c r="H5497" s="7">
        <v>121.54</v>
      </c>
      <c r="I5497" s="8">
        <v>0.01</v>
      </c>
      <c r="J5497" s="7">
        <v>14488.13</v>
      </c>
      <c r="K5497" s="7">
        <v>89.15</v>
      </c>
      <c r="L5497" s="7">
        <v>11322.05</v>
      </c>
      <c r="M5497" s="7">
        <v>495.1</v>
      </c>
    </row>
    <row r="5498" spans="2:13" x14ac:dyDescent="0.3">
      <c r="B5498" s="5">
        <v>45870</v>
      </c>
      <c r="C5498" s="4" t="s">
        <v>23</v>
      </c>
      <c r="D5498" s="4" t="s">
        <v>15</v>
      </c>
      <c r="E5498" s="4" t="s">
        <v>22</v>
      </c>
      <c r="F5498" s="4" t="s">
        <v>17</v>
      </c>
      <c r="G5498" s="6">
        <v>156</v>
      </c>
      <c r="H5498" s="7">
        <v>121.54</v>
      </c>
      <c r="I5498" s="8">
        <v>0.01</v>
      </c>
      <c r="J5498" s="7">
        <v>21107.72</v>
      </c>
      <c r="K5498" s="7">
        <v>89.24</v>
      </c>
      <c r="L5498" s="7">
        <v>13921.44</v>
      </c>
      <c r="M5498" s="7">
        <v>1548.98</v>
      </c>
    </row>
    <row r="5499" spans="2:13" x14ac:dyDescent="0.3">
      <c r="B5499" s="5">
        <v>45870</v>
      </c>
      <c r="C5499" s="4" t="s">
        <v>23</v>
      </c>
      <c r="D5499" s="4" t="s">
        <v>15</v>
      </c>
      <c r="E5499" s="4" t="s">
        <v>22</v>
      </c>
      <c r="F5499" s="4" t="s">
        <v>18</v>
      </c>
      <c r="G5499" s="6">
        <v>54</v>
      </c>
      <c r="H5499" s="7">
        <v>121.54</v>
      </c>
      <c r="I5499" s="8">
        <v>0.01</v>
      </c>
      <c r="J5499" s="7">
        <v>7284.51</v>
      </c>
      <c r="K5499" s="7">
        <v>89.51</v>
      </c>
      <c r="L5499" s="7">
        <v>4833.54</v>
      </c>
      <c r="M5499" s="7">
        <v>633.35</v>
      </c>
    </row>
    <row r="5500" spans="2:13" x14ac:dyDescent="0.3">
      <c r="B5500" s="5">
        <v>45870</v>
      </c>
      <c r="C5500" s="4" t="s">
        <v>23</v>
      </c>
      <c r="D5500" s="4" t="s">
        <v>15</v>
      </c>
      <c r="E5500" s="4" t="s">
        <v>22</v>
      </c>
      <c r="F5500" s="4" t="s">
        <v>19</v>
      </c>
      <c r="G5500" s="6">
        <v>57</v>
      </c>
      <c r="H5500" s="7">
        <v>121.54</v>
      </c>
      <c r="I5500" s="8">
        <v>0.01</v>
      </c>
      <c r="J5500" s="7">
        <v>7743.48</v>
      </c>
      <c r="K5500" s="7">
        <v>89.15</v>
      </c>
      <c r="L5500" s="7">
        <v>5081.55</v>
      </c>
      <c r="M5500" s="7">
        <v>724.76</v>
      </c>
    </row>
    <row r="5501" spans="2:13" x14ac:dyDescent="0.3">
      <c r="B5501" s="5">
        <v>45870</v>
      </c>
      <c r="C5501" s="4" t="s">
        <v>24</v>
      </c>
      <c r="D5501" s="4" t="s">
        <v>15</v>
      </c>
      <c r="E5501" s="4" t="s">
        <v>16</v>
      </c>
      <c r="F5501" s="4" t="s">
        <v>17</v>
      </c>
      <c r="G5501" s="6">
        <v>366</v>
      </c>
      <c r="H5501" s="7">
        <v>201.88</v>
      </c>
      <c r="I5501" s="8">
        <v>0.01</v>
      </c>
      <c r="J5501" s="7">
        <v>73224.12</v>
      </c>
      <c r="K5501" s="7">
        <v>150.85</v>
      </c>
      <c r="L5501" s="7">
        <v>55211.1</v>
      </c>
      <c r="M5501" s="7">
        <v>614.63</v>
      </c>
    </row>
    <row r="5502" spans="2:13" x14ac:dyDescent="0.3">
      <c r="B5502" s="5">
        <v>45870</v>
      </c>
      <c r="C5502" s="4" t="s">
        <v>24</v>
      </c>
      <c r="D5502" s="4" t="s">
        <v>15</v>
      </c>
      <c r="E5502" s="4" t="s">
        <v>16</v>
      </c>
      <c r="F5502" s="4" t="s">
        <v>18</v>
      </c>
      <c r="G5502" s="6">
        <v>133</v>
      </c>
      <c r="H5502" s="7">
        <v>201.88</v>
      </c>
      <c r="I5502" s="8">
        <v>0.01</v>
      </c>
      <c r="J5502" s="7">
        <v>26527.09</v>
      </c>
      <c r="K5502" s="7">
        <v>150.85</v>
      </c>
      <c r="L5502" s="7">
        <v>20063.05</v>
      </c>
      <c r="M5502" s="7">
        <v>452.48</v>
      </c>
    </row>
    <row r="5503" spans="2:13" x14ac:dyDescent="0.3">
      <c r="B5503" s="5">
        <v>45870</v>
      </c>
      <c r="C5503" s="4" t="s">
        <v>24</v>
      </c>
      <c r="D5503" s="4" t="s">
        <v>15</v>
      </c>
      <c r="E5503" s="4" t="s">
        <v>16</v>
      </c>
      <c r="F5503" s="4" t="s">
        <v>19</v>
      </c>
      <c r="G5503" s="6">
        <v>130</v>
      </c>
      <c r="H5503" s="7">
        <v>201.88</v>
      </c>
      <c r="I5503" s="8">
        <v>0.01</v>
      </c>
      <c r="J5503" s="7">
        <v>26086.23</v>
      </c>
      <c r="K5503" s="7">
        <v>150.25</v>
      </c>
      <c r="L5503" s="7">
        <v>19532.5</v>
      </c>
      <c r="M5503" s="7">
        <v>523.86</v>
      </c>
    </row>
    <row r="5504" spans="2:13" x14ac:dyDescent="0.3">
      <c r="B5504" s="5">
        <v>45870</v>
      </c>
      <c r="C5504" s="4" t="s">
        <v>24</v>
      </c>
      <c r="D5504" s="4" t="s">
        <v>15</v>
      </c>
      <c r="E5504" s="4" t="s">
        <v>20</v>
      </c>
      <c r="F5504" s="4" t="s">
        <v>17</v>
      </c>
      <c r="G5504" s="6">
        <v>243</v>
      </c>
      <c r="H5504" s="7">
        <v>201.88</v>
      </c>
      <c r="I5504" s="8">
        <v>0.03</v>
      </c>
      <c r="J5504" s="7">
        <v>41833.040000000001</v>
      </c>
      <c r="K5504" s="7">
        <v>150.69999999999999</v>
      </c>
      <c r="L5504" s="7">
        <v>36620.1</v>
      </c>
      <c r="M5504" s="7">
        <v>408.08</v>
      </c>
    </row>
    <row r="5505" spans="2:13" x14ac:dyDescent="0.3">
      <c r="B5505" s="5">
        <v>45870</v>
      </c>
      <c r="C5505" s="4" t="s">
        <v>24</v>
      </c>
      <c r="D5505" s="4" t="s">
        <v>15</v>
      </c>
      <c r="E5505" s="4" t="s">
        <v>20</v>
      </c>
      <c r="F5505" s="4" t="s">
        <v>18</v>
      </c>
      <c r="G5505" s="6">
        <v>93</v>
      </c>
      <c r="H5505" s="7">
        <v>201.88</v>
      </c>
      <c r="I5505" s="8">
        <v>0</v>
      </c>
      <c r="J5505" s="7">
        <v>16439.349999999999</v>
      </c>
      <c r="K5505" s="7">
        <v>150.4</v>
      </c>
      <c r="L5505" s="7">
        <v>13987.2</v>
      </c>
      <c r="M5505" s="7">
        <v>313.17</v>
      </c>
    </row>
    <row r="5506" spans="2:13" x14ac:dyDescent="0.3">
      <c r="B5506" s="5">
        <v>45870</v>
      </c>
      <c r="C5506" s="4" t="s">
        <v>24</v>
      </c>
      <c r="D5506" s="4" t="s">
        <v>15</v>
      </c>
      <c r="E5506" s="4" t="s">
        <v>20</v>
      </c>
      <c r="F5506" s="4" t="s">
        <v>19</v>
      </c>
      <c r="G5506" s="6">
        <v>87</v>
      </c>
      <c r="H5506" s="7">
        <v>201.88</v>
      </c>
      <c r="I5506" s="8">
        <v>0.02</v>
      </c>
      <c r="J5506" s="7">
        <v>15147.11</v>
      </c>
      <c r="K5506" s="7">
        <v>150.85</v>
      </c>
      <c r="L5506" s="7">
        <v>13123.95</v>
      </c>
      <c r="M5506" s="7">
        <v>340.55</v>
      </c>
    </row>
    <row r="5507" spans="2:13" x14ac:dyDescent="0.3">
      <c r="B5507" s="5">
        <v>45870</v>
      </c>
      <c r="C5507" s="4" t="s">
        <v>24</v>
      </c>
      <c r="D5507" s="4" t="s">
        <v>15</v>
      </c>
      <c r="E5507" s="4" t="s">
        <v>21</v>
      </c>
      <c r="F5507" s="4" t="s">
        <v>17</v>
      </c>
      <c r="G5507" s="6">
        <v>155</v>
      </c>
      <c r="H5507" s="7">
        <v>201.88</v>
      </c>
      <c r="I5507" s="8">
        <v>0.01</v>
      </c>
      <c r="J5507" s="7">
        <v>29488.75</v>
      </c>
      <c r="K5507" s="7">
        <v>149.94999999999999</v>
      </c>
      <c r="L5507" s="7">
        <v>23242.25</v>
      </c>
      <c r="M5507" s="7">
        <v>257.51</v>
      </c>
    </row>
    <row r="5508" spans="2:13" x14ac:dyDescent="0.3">
      <c r="B5508" s="5">
        <v>45870</v>
      </c>
      <c r="C5508" s="4" t="s">
        <v>24</v>
      </c>
      <c r="D5508" s="4" t="s">
        <v>15</v>
      </c>
      <c r="E5508" s="4" t="s">
        <v>21</v>
      </c>
      <c r="F5508" s="4" t="s">
        <v>18</v>
      </c>
      <c r="G5508" s="6">
        <v>53</v>
      </c>
      <c r="H5508" s="7">
        <v>201.88</v>
      </c>
      <c r="I5508" s="8">
        <v>0.01</v>
      </c>
      <c r="J5508" s="7">
        <v>10093.42</v>
      </c>
      <c r="K5508" s="7">
        <v>149.94999999999999</v>
      </c>
      <c r="L5508" s="7">
        <v>7947.35</v>
      </c>
      <c r="M5508" s="7">
        <v>183.62</v>
      </c>
    </row>
    <row r="5509" spans="2:13" x14ac:dyDescent="0.3">
      <c r="B5509" s="5">
        <v>45870</v>
      </c>
      <c r="C5509" s="4" t="s">
        <v>24</v>
      </c>
      <c r="D5509" s="4" t="s">
        <v>15</v>
      </c>
      <c r="E5509" s="4" t="s">
        <v>21</v>
      </c>
      <c r="F5509" s="4" t="s">
        <v>19</v>
      </c>
      <c r="G5509" s="6">
        <v>57</v>
      </c>
      <c r="H5509" s="7">
        <v>201.88</v>
      </c>
      <c r="I5509" s="8">
        <v>0.01</v>
      </c>
      <c r="J5509" s="7">
        <v>10767.82</v>
      </c>
      <c r="K5509" s="7">
        <v>150.69999999999999</v>
      </c>
      <c r="L5509" s="7">
        <v>8589.9</v>
      </c>
      <c r="M5509" s="7">
        <v>224.03</v>
      </c>
    </row>
    <row r="5510" spans="2:13" x14ac:dyDescent="0.3">
      <c r="B5510" s="5">
        <v>45870</v>
      </c>
      <c r="C5510" s="4" t="s">
        <v>24</v>
      </c>
      <c r="D5510" s="4" t="s">
        <v>15</v>
      </c>
      <c r="E5510" s="4" t="s">
        <v>22</v>
      </c>
      <c r="F5510" s="4" t="s">
        <v>17</v>
      </c>
      <c r="G5510" s="6">
        <v>68</v>
      </c>
      <c r="H5510" s="7">
        <v>201.88</v>
      </c>
      <c r="I5510" s="8">
        <v>0.01</v>
      </c>
      <c r="J5510" s="7">
        <v>15190.99</v>
      </c>
      <c r="K5510" s="7">
        <v>150.1</v>
      </c>
      <c r="L5510" s="7">
        <v>10206.799999999999</v>
      </c>
      <c r="M5510" s="7">
        <v>701.38</v>
      </c>
    </row>
    <row r="5511" spans="2:13" x14ac:dyDescent="0.3">
      <c r="B5511" s="5">
        <v>45870</v>
      </c>
      <c r="C5511" s="4" t="s">
        <v>24</v>
      </c>
      <c r="D5511" s="4" t="s">
        <v>15</v>
      </c>
      <c r="E5511" s="4" t="s">
        <v>22</v>
      </c>
      <c r="F5511" s="4" t="s">
        <v>18</v>
      </c>
      <c r="G5511" s="6">
        <v>24</v>
      </c>
      <c r="H5511" s="7">
        <v>201.88</v>
      </c>
      <c r="I5511" s="8">
        <v>0.01</v>
      </c>
      <c r="J5511" s="7">
        <v>5383.16</v>
      </c>
      <c r="K5511" s="7">
        <v>150.69999999999999</v>
      </c>
      <c r="L5511" s="7">
        <v>3616.8</v>
      </c>
      <c r="M5511" s="7">
        <v>288.95999999999998</v>
      </c>
    </row>
    <row r="5512" spans="2:13" x14ac:dyDescent="0.3">
      <c r="B5512" s="5">
        <v>45870</v>
      </c>
      <c r="C5512" s="4" t="s">
        <v>24</v>
      </c>
      <c r="D5512" s="4" t="s">
        <v>15</v>
      </c>
      <c r="E5512" s="4" t="s">
        <v>22</v>
      </c>
      <c r="F5512" s="4" t="s">
        <v>19</v>
      </c>
      <c r="G5512" s="6">
        <v>25</v>
      </c>
      <c r="H5512" s="7">
        <v>201.88</v>
      </c>
      <c r="I5512" s="8">
        <v>0</v>
      </c>
      <c r="J5512" s="7">
        <v>5630.03</v>
      </c>
      <c r="K5512" s="7">
        <v>149.94999999999999</v>
      </c>
      <c r="L5512" s="7">
        <v>3748.75</v>
      </c>
      <c r="M5512" s="7">
        <v>321</v>
      </c>
    </row>
    <row r="5513" spans="2:13" x14ac:dyDescent="0.3">
      <c r="B5513" s="5">
        <v>45870</v>
      </c>
      <c r="C5513" s="4" t="s">
        <v>25</v>
      </c>
      <c r="D5513" s="4" t="s">
        <v>15</v>
      </c>
      <c r="E5513" s="4" t="s">
        <v>16</v>
      </c>
      <c r="F5513" s="4" t="s">
        <v>17</v>
      </c>
      <c r="G5513" s="6">
        <v>175</v>
      </c>
      <c r="H5513" s="7">
        <v>352.26</v>
      </c>
      <c r="I5513" s="8">
        <v>0.01</v>
      </c>
      <c r="J5513" s="7">
        <v>60904.03</v>
      </c>
      <c r="K5513" s="7">
        <v>263.93</v>
      </c>
      <c r="L5513" s="7">
        <v>46187.75</v>
      </c>
      <c r="M5513" s="7">
        <v>286.45999999999998</v>
      </c>
    </row>
    <row r="5514" spans="2:13" x14ac:dyDescent="0.3">
      <c r="B5514" s="5">
        <v>45870</v>
      </c>
      <c r="C5514" s="4" t="s">
        <v>25</v>
      </c>
      <c r="D5514" s="4" t="s">
        <v>15</v>
      </c>
      <c r="E5514" s="4" t="s">
        <v>16</v>
      </c>
      <c r="F5514" s="4" t="s">
        <v>18</v>
      </c>
      <c r="G5514" s="6">
        <v>66</v>
      </c>
      <c r="H5514" s="7">
        <v>352.26</v>
      </c>
      <c r="I5514" s="8">
        <v>0.01</v>
      </c>
      <c r="J5514" s="7">
        <v>23178.76</v>
      </c>
      <c r="K5514" s="7">
        <v>263.93</v>
      </c>
      <c r="L5514" s="7">
        <v>17419.38</v>
      </c>
      <c r="M5514" s="7">
        <v>232.09</v>
      </c>
    </row>
    <row r="5515" spans="2:13" x14ac:dyDescent="0.3">
      <c r="B5515" s="5">
        <v>45870</v>
      </c>
      <c r="C5515" s="4" t="s">
        <v>25</v>
      </c>
      <c r="D5515" s="4" t="s">
        <v>15</v>
      </c>
      <c r="E5515" s="4" t="s">
        <v>16</v>
      </c>
      <c r="F5515" s="4" t="s">
        <v>19</v>
      </c>
      <c r="G5515" s="6">
        <v>62</v>
      </c>
      <c r="H5515" s="7">
        <v>352.26</v>
      </c>
      <c r="I5515" s="8">
        <v>0.01</v>
      </c>
      <c r="J5515" s="7">
        <v>21664.68</v>
      </c>
      <c r="K5515" s="7">
        <v>263.39999999999998</v>
      </c>
      <c r="L5515" s="7">
        <v>16330.8</v>
      </c>
      <c r="M5515" s="7">
        <v>243.18</v>
      </c>
    </row>
    <row r="5516" spans="2:13" x14ac:dyDescent="0.3">
      <c r="B5516" s="5">
        <v>45870</v>
      </c>
      <c r="C5516" s="4" t="s">
        <v>25</v>
      </c>
      <c r="D5516" s="4" t="s">
        <v>15</v>
      </c>
      <c r="E5516" s="4" t="s">
        <v>20</v>
      </c>
      <c r="F5516" s="4" t="s">
        <v>17</v>
      </c>
      <c r="G5516" s="6">
        <v>122</v>
      </c>
      <c r="H5516" s="7">
        <v>352.26</v>
      </c>
      <c r="I5516" s="8">
        <v>0.02</v>
      </c>
      <c r="J5516" s="7">
        <v>37137.18</v>
      </c>
      <c r="K5516" s="7">
        <v>263.39999999999998</v>
      </c>
      <c r="L5516" s="7">
        <v>32134.799999999999</v>
      </c>
      <c r="M5516" s="7">
        <v>197.71</v>
      </c>
    </row>
    <row r="5517" spans="2:13" x14ac:dyDescent="0.3">
      <c r="B5517" s="5">
        <v>45870</v>
      </c>
      <c r="C5517" s="4" t="s">
        <v>25</v>
      </c>
      <c r="D5517" s="4" t="s">
        <v>15</v>
      </c>
      <c r="E5517" s="4" t="s">
        <v>20</v>
      </c>
      <c r="F5517" s="4" t="s">
        <v>18</v>
      </c>
      <c r="G5517" s="6">
        <v>41</v>
      </c>
      <c r="H5517" s="7">
        <v>352.26</v>
      </c>
      <c r="I5517" s="8">
        <v>0</v>
      </c>
      <c r="J5517" s="7">
        <v>12658.74</v>
      </c>
      <c r="K5517" s="7">
        <v>264.2</v>
      </c>
      <c r="L5517" s="7">
        <v>10832.2</v>
      </c>
      <c r="M5517" s="7">
        <v>139.77000000000001</v>
      </c>
    </row>
    <row r="5518" spans="2:13" x14ac:dyDescent="0.3">
      <c r="B5518" s="5">
        <v>45870</v>
      </c>
      <c r="C5518" s="4" t="s">
        <v>25</v>
      </c>
      <c r="D5518" s="4" t="s">
        <v>15</v>
      </c>
      <c r="E5518" s="4" t="s">
        <v>20</v>
      </c>
      <c r="F5518" s="4" t="s">
        <v>19</v>
      </c>
      <c r="G5518" s="6">
        <v>43</v>
      </c>
      <c r="H5518" s="7">
        <v>352.26</v>
      </c>
      <c r="I5518" s="8">
        <v>0</v>
      </c>
      <c r="J5518" s="7">
        <v>13329.51</v>
      </c>
      <c r="K5518" s="7">
        <v>263.67</v>
      </c>
      <c r="L5518" s="7">
        <v>11337.81</v>
      </c>
      <c r="M5518" s="7">
        <v>171.05</v>
      </c>
    </row>
    <row r="5519" spans="2:13" x14ac:dyDescent="0.3">
      <c r="B5519" s="5">
        <v>45870</v>
      </c>
      <c r="C5519" s="4" t="s">
        <v>25</v>
      </c>
      <c r="D5519" s="4" t="s">
        <v>15</v>
      </c>
      <c r="E5519" s="4" t="s">
        <v>21</v>
      </c>
      <c r="F5519" s="4" t="s">
        <v>17</v>
      </c>
      <c r="G5519" s="6">
        <v>72</v>
      </c>
      <c r="H5519" s="7">
        <v>352.26</v>
      </c>
      <c r="I5519" s="8">
        <v>0</v>
      </c>
      <c r="J5519" s="7">
        <v>24094.49</v>
      </c>
      <c r="K5519" s="7">
        <v>264.45999999999998</v>
      </c>
      <c r="L5519" s="7">
        <v>19041.12</v>
      </c>
      <c r="M5519" s="7">
        <v>118.68</v>
      </c>
    </row>
    <row r="5520" spans="2:13" x14ac:dyDescent="0.3">
      <c r="B5520" s="5">
        <v>45870</v>
      </c>
      <c r="C5520" s="4" t="s">
        <v>25</v>
      </c>
      <c r="D5520" s="4" t="s">
        <v>15</v>
      </c>
      <c r="E5520" s="4" t="s">
        <v>21</v>
      </c>
      <c r="F5520" s="4" t="s">
        <v>18</v>
      </c>
      <c r="G5520" s="6">
        <v>25</v>
      </c>
      <c r="H5520" s="7">
        <v>352.26</v>
      </c>
      <c r="I5520" s="8">
        <v>0.01</v>
      </c>
      <c r="J5520" s="7">
        <v>8240.9</v>
      </c>
      <c r="K5520" s="7">
        <v>263.67</v>
      </c>
      <c r="L5520" s="7">
        <v>6591.75</v>
      </c>
      <c r="M5520" s="7">
        <v>88.87</v>
      </c>
    </row>
    <row r="5521" spans="2:13" x14ac:dyDescent="0.3">
      <c r="B5521" s="5">
        <v>45870</v>
      </c>
      <c r="C5521" s="4" t="s">
        <v>25</v>
      </c>
      <c r="D5521" s="4" t="s">
        <v>15</v>
      </c>
      <c r="E5521" s="4" t="s">
        <v>21</v>
      </c>
      <c r="F5521" s="4" t="s">
        <v>19</v>
      </c>
      <c r="G5521" s="6">
        <v>25</v>
      </c>
      <c r="H5521" s="7">
        <v>352.26</v>
      </c>
      <c r="I5521" s="8">
        <v>0.01</v>
      </c>
      <c r="J5521" s="7">
        <v>8232.5499999999993</v>
      </c>
      <c r="K5521" s="7">
        <v>263.39999999999998</v>
      </c>
      <c r="L5521" s="7">
        <v>6585</v>
      </c>
      <c r="M5521" s="7">
        <v>102.43</v>
      </c>
    </row>
    <row r="5522" spans="2:13" x14ac:dyDescent="0.3">
      <c r="B5522" s="5">
        <v>45870</v>
      </c>
      <c r="C5522" s="4" t="s">
        <v>25</v>
      </c>
      <c r="D5522" s="4" t="s">
        <v>15</v>
      </c>
      <c r="E5522" s="4" t="s">
        <v>22</v>
      </c>
      <c r="F5522" s="4" t="s">
        <v>17</v>
      </c>
      <c r="G5522" s="6">
        <v>31</v>
      </c>
      <c r="H5522" s="7">
        <v>352.26</v>
      </c>
      <c r="I5522" s="8">
        <v>0.01</v>
      </c>
      <c r="J5522" s="7">
        <v>12181.4</v>
      </c>
      <c r="K5522" s="7">
        <v>264.99</v>
      </c>
      <c r="L5522" s="7">
        <v>8214.69</v>
      </c>
      <c r="M5522" s="7">
        <v>304.98</v>
      </c>
    </row>
    <row r="5523" spans="2:13" x14ac:dyDescent="0.3">
      <c r="B5523" s="5">
        <v>45870</v>
      </c>
      <c r="C5523" s="4" t="s">
        <v>25</v>
      </c>
      <c r="D5523" s="4" t="s">
        <v>15</v>
      </c>
      <c r="E5523" s="4" t="s">
        <v>22</v>
      </c>
      <c r="F5523" s="4" t="s">
        <v>18</v>
      </c>
      <c r="G5523" s="6">
        <v>12</v>
      </c>
      <c r="H5523" s="7">
        <v>352.26</v>
      </c>
      <c r="I5523" s="8">
        <v>0.01</v>
      </c>
      <c r="J5523" s="7">
        <v>4663.3599999999997</v>
      </c>
      <c r="K5523" s="7">
        <v>264.2</v>
      </c>
      <c r="L5523" s="7">
        <v>3170.4</v>
      </c>
      <c r="M5523" s="7">
        <v>144.19</v>
      </c>
    </row>
    <row r="5524" spans="2:13" x14ac:dyDescent="0.3">
      <c r="B5524" s="5">
        <v>45870</v>
      </c>
      <c r="C5524" s="4" t="s">
        <v>25</v>
      </c>
      <c r="D5524" s="4" t="s">
        <v>15</v>
      </c>
      <c r="E5524" s="4" t="s">
        <v>22</v>
      </c>
      <c r="F5524" s="4" t="s">
        <v>19</v>
      </c>
      <c r="G5524" s="6">
        <v>11</v>
      </c>
      <c r="H5524" s="7">
        <v>352.26</v>
      </c>
      <c r="I5524" s="8">
        <v>0</v>
      </c>
      <c r="J5524" s="7">
        <v>4344.16</v>
      </c>
      <c r="K5524" s="7">
        <v>264.45999999999998</v>
      </c>
      <c r="L5524" s="7">
        <v>2909.06</v>
      </c>
      <c r="M5524" s="7">
        <v>136.43</v>
      </c>
    </row>
    <row r="5525" spans="2:13" x14ac:dyDescent="0.3">
      <c r="B5525" s="5">
        <v>45870</v>
      </c>
      <c r="C5525" s="4" t="s">
        <v>26</v>
      </c>
      <c r="D5525" s="4" t="s">
        <v>27</v>
      </c>
      <c r="E5525" s="4" t="s">
        <v>16</v>
      </c>
      <c r="F5525" s="4" t="s">
        <v>17</v>
      </c>
      <c r="G5525" s="6">
        <v>424</v>
      </c>
      <c r="H5525" s="7">
        <v>135.96</v>
      </c>
      <c r="I5525" s="8">
        <v>0.01</v>
      </c>
      <c r="J5525" s="7">
        <v>56611.99</v>
      </c>
      <c r="K5525" s="7">
        <v>95.08</v>
      </c>
      <c r="L5525" s="7">
        <v>40313.919999999998</v>
      </c>
      <c r="M5525" s="7">
        <v>683.66</v>
      </c>
    </row>
    <row r="5526" spans="2:13" x14ac:dyDescent="0.3">
      <c r="B5526" s="5">
        <v>45870</v>
      </c>
      <c r="C5526" s="4" t="s">
        <v>26</v>
      </c>
      <c r="D5526" s="4" t="s">
        <v>27</v>
      </c>
      <c r="E5526" s="4" t="s">
        <v>16</v>
      </c>
      <c r="F5526" s="4" t="s">
        <v>18</v>
      </c>
      <c r="G5526" s="6">
        <v>145</v>
      </c>
      <c r="H5526" s="7">
        <v>135.96</v>
      </c>
      <c r="I5526" s="8">
        <v>0.01</v>
      </c>
      <c r="J5526" s="7">
        <v>19517.240000000002</v>
      </c>
      <c r="K5526" s="7">
        <v>95.08</v>
      </c>
      <c r="L5526" s="7">
        <v>13786.6</v>
      </c>
      <c r="M5526" s="7">
        <v>517.95000000000005</v>
      </c>
    </row>
    <row r="5527" spans="2:13" x14ac:dyDescent="0.3">
      <c r="B5527" s="5">
        <v>45870</v>
      </c>
      <c r="C5527" s="4" t="s">
        <v>26</v>
      </c>
      <c r="D5527" s="4" t="s">
        <v>27</v>
      </c>
      <c r="E5527" s="4" t="s">
        <v>16</v>
      </c>
      <c r="F5527" s="4" t="s">
        <v>19</v>
      </c>
      <c r="G5527" s="6">
        <v>145</v>
      </c>
      <c r="H5527" s="7">
        <v>135.96</v>
      </c>
      <c r="I5527" s="8">
        <v>0.01</v>
      </c>
      <c r="J5527" s="7">
        <v>19379.89</v>
      </c>
      <c r="K5527" s="7">
        <v>95.36</v>
      </c>
      <c r="L5527" s="7">
        <v>13827.2</v>
      </c>
      <c r="M5527" s="7">
        <v>560.08000000000004</v>
      </c>
    </row>
    <row r="5528" spans="2:13" x14ac:dyDescent="0.3">
      <c r="B5528" s="5">
        <v>45870</v>
      </c>
      <c r="C5528" s="4" t="s">
        <v>26</v>
      </c>
      <c r="D5528" s="4" t="s">
        <v>27</v>
      </c>
      <c r="E5528" s="4" t="s">
        <v>20</v>
      </c>
      <c r="F5528" s="4" t="s">
        <v>17</v>
      </c>
      <c r="G5528" s="6">
        <v>286</v>
      </c>
      <c r="H5528" s="7">
        <v>135.96</v>
      </c>
      <c r="I5528" s="8">
        <v>0.01</v>
      </c>
      <c r="J5528" s="7">
        <v>33706.639999999999</v>
      </c>
      <c r="K5528" s="7">
        <v>95.17</v>
      </c>
      <c r="L5528" s="7">
        <v>27218.62</v>
      </c>
      <c r="M5528" s="7">
        <v>474.69</v>
      </c>
    </row>
    <row r="5529" spans="2:13" x14ac:dyDescent="0.3">
      <c r="B5529" s="5">
        <v>45870</v>
      </c>
      <c r="C5529" s="4" t="s">
        <v>26</v>
      </c>
      <c r="D5529" s="4" t="s">
        <v>27</v>
      </c>
      <c r="E5529" s="4" t="s">
        <v>20</v>
      </c>
      <c r="F5529" s="4" t="s">
        <v>18</v>
      </c>
      <c r="G5529" s="6">
        <v>99</v>
      </c>
      <c r="H5529" s="7">
        <v>135.96</v>
      </c>
      <c r="I5529" s="8">
        <v>0.01</v>
      </c>
      <c r="J5529" s="7">
        <v>11726.39</v>
      </c>
      <c r="K5529" s="7">
        <v>95.27</v>
      </c>
      <c r="L5529" s="7">
        <v>9431.73</v>
      </c>
      <c r="M5529" s="7">
        <v>334.75</v>
      </c>
    </row>
    <row r="5530" spans="2:13" x14ac:dyDescent="0.3">
      <c r="B5530" s="5">
        <v>45870</v>
      </c>
      <c r="C5530" s="4" t="s">
        <v>26</v>
      </c>
      <c r="D5530" s="4" t="s">
        <v>27</v>
      </c>
      <c r="E5530" s="4" t="s">
        <v>20</v>
      </c>
      <c r="F5530" s="4" t="s">
        <v>19</v>
      </c>
      <c r="G5530" s="6">
        <v>98</v>
      </c>
      <c r="H5530" s="7">
        <v>135.96</v>
      </c>
      <c r="I5530" s="8">
        <v>0.01</v>
      </c>
      <c r="J5530" s="7">
        <v>11619.76</v>
      </c>
      <c r="K5530" s="7">
        <v>95.27</v>
      </c>
      <c r="L5530" s="7">
        <v>9336.4599999999991</v>
      </c>
      <c r="M5530" s="7">
        <v>387.5</v>
      </c>
    </row>
    <row r="5531" spans="2:13" x14ac:dyDescent="0.3">
      <c r="B5531" s="5">
        <v>45870</v>
      </c>
      <c r="C5531" s="4" t="s">
        <v>26</v>
      </c>
      <c r="D5531" s="4" t="s">
        <v>27</v>
      </c>
      <c r="E5531" s="4" t="s">
        <v>21</v>
      </c>
      <c r="F5531" s="4" t="s">
        <v>17</v>
      </c>
      <c r="G5531" s="6">
        <v>178</v>
      </c>
      <c r="H5531" s="7">
        <v>135.96</v>
      </c>
      <c r="I5531" s="8">
        <v>0.01</v>
      </c>
      <c r="J5531" s="7">
        <v>22600.68</v>
      </c>
      <c r="K5531" s="7">
        <v>94.98</v>
      </c>
      <c r="L5531" s="7">
        <v>16906.439999999999</v>
      </c>
      <c r="M5531" s="7">
        <v>296.89</v>
      </c>
    </row>
    <row r="5532" spans="2:13" x14ac:dyDescent="0.3">
      <c r="B5532" s="5">
        <v>45870</v>
      </c>
      <c r="C5532" s="4" t="s">
        <v>26</v>
      </c>
      <c r="D5532" s="4" t="s">
        <v>27</v>
      </c>
      <c r="E5532" s="4" t="s">
        <v>21</v>
      </c>
      <c r="F5532" s="4" t="s">
        <v>18</v>
      </c>
      <c r="G5532" s="6">
        <v>62</v>
      </c>
      <c r="H5532" s="7">
        <v>135.96</v>
      </c>
      <c r="I5532" s="8">
        <v>0.01</v>
      </c>
      <c r="J5532" s="7">
        <v>7944.04</v>
      </c>
      <c r="K5532" s="7">
        <v>95.17</v>
      </c>
      <c r="L5532" s="7">
        <v>5900.54</v>
      </c>
      <c r="M5532" s="7">
        <v>220.82</v>
      </c>
    </row>
    <row r="5533" spans="2:13" x14ac:dyDescent="0.3">
      <c r="B5533" s="5">
        <v>45870</v>
      </c>
      <c r="C5533" s="4" t="s">
        <v>26</v>
      </c>
      <c r="D5533" s="4" t="s">
        <v>27</v>
      </c>
      <c r="E5533" s="4" t="s">
        <v>21</v>
      </c>
      <c r="F5533" s="4" t="s">
        <v>19</v>
      </c>
      <c r="G5533" s="6">
        <v>60</v>
      </c>
      <c r="H5533" s="7">
        <v>135.96</v>
      </c>
      <c r="I5533" s="8">
        <v>0.01</v>
      </c>
      <c r="J5533" s="7">
        <v>7687.65</v>
      </c>
      <c r="K5533" s="7">
        <v>95.17</v>
      </c>
      <c r="L5533" s="7">
        <v>5710.2</v>
      </c>
      <c r="M5533" s="7">
        <v>241.31</v>
      </c>
    </row>
    <row r="5534" spans="2:13" x14ac:dyDescent="0.3">
      <c r="B5534" s="5">
        <v>45870</v>
      </c>
      <c r="C5534" s="4" t="s">
        <v>26</v>
      </c>
      <c r="D5534" s="4" t="s">
        <v>27</v>
      </c>
      <c r="E5534" s="4" t="s">
        <v>22</v>
      </c>
      <c r="F5534" s="4" t="s">
        <v>17</v>
      </c>
      <c r="G5534" s="6">
        <v>77</v>
      </c>
      <c r="H5534" s="7">
        <v>135.96</v>
      </c>
      <c r="I5534" s="8">
        <v>0.01</v>
      </c>
      <c r="J5534" s="7">
        <v>11595.91</v>
      </c>
      <c r="K5534" s="7">
        <v>94.89</v>
      </c>
      <c r="L5534" s="7">
        <v>7306.53</v>
      </c>
      <c r="M5534" s="7">
        <v>769.24</v>
      </c>
    </row>
    <row r="5535" spans="2:13" x14ac:dyDescent="0.3">
      <c r="B5535" s="5">
        <v>45870</v>
      </c>
      <c r="C5535" s="4" t="s">
        <v>26</v>
      </c>
      <c r="D5535" s="4" t="s">
        <v>27</v>
      </c>
      <c r="E5535" s="4" t="s">
        <v>22</v>
      </c>
      <c r="F5535" s="4" t="s">
        <v>18</v>
      </c>
      <c r="G5535" s="6">
        <v>26</v>
      </c>
      <c r="H5535" s="7">
        <v>135.96</v>
      </c>
      <c r="I5535" s="8">
        <v>0.01</v>
      </c>
      <c r="J5535" s="7">
        <v>3939.3</v>
      </c>
      <c r="K5535" s="7">
        <v>94.98</v>
      </c>
      <c r="L5535" s="7">
        <v>2469.48</v>
      </c>
      <c r="M5535" s="7">
        <v>309.61</v>
      </c>
    </row>
    <row r="5536" spans="2:13" x14ac:dyDescent="0.3">
      <c r="B5536" s="5">
        <v>45870</v>
      </c>
      <c r="C5536" s="4" t="s">
        <v>26</v>
      </c>
      <c r="D5536" s="4" t="s">
        <v>27</v>
      </c>
      <c r="E5536" s="4" t="s">
        <v>22</v>
      </c>
      <c r="F5536" s="4" t="s">
        <v>19</v>
      </c>
      <c r="G5536" s="6">
        <v>28</v>
      </c>
      <c r="H5536" s="7">
        <v>135.96</v>
      </c>
      <c r="I5536" s="8">
        <v>0.01</v>
      </c>
      <c r="J5536" s="7">
        <v>4199.8599999999997</v>
      </c>
      <c r="K5536" s="7">
        <v>95.17</v>
      </c>
      <c r="L5536" s="7">
        <v>2664.76</v>
      </c>
      <c r="M5536" s="7">
        <v>353.93</v>
      </c>
    </row>
    <row r="5537" spans="2:13" x14ac:dyDescent="0.3">
      <c r="B5537" s="5">
        <v>45870</v>
      </c>
      <c r="C5537" s="4" t="s">
        <v>28</v>
      </c>
      <c r="D5537" s="4" t="s">
        <v>27</v>
      </c>
      <c r="E5537" s="4" t="s">
        <v>16</v>
      </c>
      <c r="F5537" s="4" t="s">
        <v>17</v>
      </c>
      <c r="G5537" s="6">
        <v>306</v>
      </c>
      <c r="H5537" s="7">
        <v>107.12</v>
      </c>
      <c r="I5537" s="8">
        <v>0.01</v>
      </c>
      <c r="J5537" s="7">
        <v>32516.98</v>
      </c>
      <c r="K5537" s="7">
        <v>73.91</v>
      </c>
      <c r="L5537" s="7">
        <v>22616.46</v>
      </c>
      <c r="M5537" s="7">
        <v>498.39</v>
      </c>
    </row>
    <row r="5538" spans="2:13" x14ac:dyDescent="0.3">
      <c r="B5538" s="5">
        <v>45870</v>
      </c>
      <c r="C5538" s="4" t="s">
        <v>28</v>
      </c>
      <c r="D5538" s="4" t="s">
        <v>27</v>
      </c>
      <c r="E5538" s="4" t="s">
        <v>16</v>
      </c>
      <c r="F5538" s="4" t="s">
        <v>18</v>
      </c>
      <c r="G5538" s="6">
        <v>106</v>
      </c>
      <c r="H5538" s="7">
        <v>107.12</v>
      </c>
      <c r="I5538" s="8">
        <v>0.01</v>
      </c>
      <c r="J5538" s="7">
        <v>11275.31</v>
      </c>
      <c r="K5538" s="7">
        <v>74.13</v>
      </c>
      <c r="L5538" s="7">
        <v>7857.78</v>
      </c>
      <c r="M5538" s="7">
        <v>365.77</v>
      </c>
    </row>
    <row r="5539" spans="2:13" x14ac:dyDescent="0.3">
      <c r="B5539" s="5">
        <v>45870</v>
      </c>
      <c r="C5539" s="4" t="s">
        <v>28</v>
      </c>
      <c r="D5539" s="4" t="s">
        <v>27</v>
      </c>
      <c r="E5539" s="4" t="s">
        <v>16</v>
      </c>
      <c r="F5539" s="4" t="s">
        <v>19</v>
      </c>
      <c r="G5539" s="6">
        <v>105</v>
      </c>
      <c r="H5539" s="7">
        <v>107.12</v>
      </c>
      <c r="I5539" s="8">
        <v>0</v>
      </c>
      <c r="J5539" s="7">
        <v>11236.22</v>
      </c>
      <c r="K5539" s="7">
        <v>74.06</v>
      </c>
      <c r="L5539" s="7">
        <v>7776.3</v>
      </c>
      <c r="M5539" s="7">
        <v>420.61</v>
      </c>
    </row>
    <row r="5540" spans="2:13" x14ac:dyDescent="0.3">
      <c r="B5540" s="5">
        <v>45870</v>
      </c>
      <c r="C5540" s="4" t="s">
        <v>28</v>
      </c>
      <c r="D5540" s="4" t="s">
        <v>27</v>
      </c>
      <c r="E5540" s="4" t="s">
        <v>20</v>
      </c>
      <c r="F5540" s="4" t="s">
        <v>17</v>
      </c>
      <c r="G5540" s="6">
        <v>203</v>
      </c>
      <c r="H5540" s="7">
        <v>107.12</v>
      </c>
      <c r="I5540" s="8">
        <v>0.01</v>
      </c>
      <c r="J5540" s="7">
        <v>18830.28</v>
      </c>
      <c r="K5540" s="7">
        <v>73.989999999999995</v>
      </c>
      <c r="L5540" s="7">
        <v>15019.97</v>
      </c>
      <c r="M5540" s="7">
        <v>335.6</v>
      </c>
    </row>
    <row r="5541" spans="2:13" x14ac:dyDescent="0.3">
      <c r="B5541" s="5">
        <v>45870</v>
      </c>
      <c r="C5541" s="4" t="s">
        <v>28</v>
      </c>
      <c r="D5541" s="4" t="s">
        <v>27</v>
      </c>
      <c r="E5541" s="4" t="s">
        <v>20</v>
      </c>
      <c r="F5541" s="4" t="s">
        <v>18</v>
      </c>
      <c r="G5541" s="6">
        <v>70</v>
      </c>
      <c r="H5541" s="7">
        <v>107.12</v>
      </c>
      <c r="I5541" s="8">
        <v>0.01</v>
      </c>
      <c r="J5541" s="7">
        <v>6499.78</v>
      </c>
      <c r="K5541" s="7">
        <v>73.989999999999995</v>
      </c>
      <c r="L5541" s="7">
        <v>5179.3</v>
      </c>
      <c r="M5541" s="7">
        <v>237.42</v>
      </c>
    </row>
    <row r="5542" spans="2:13" x14ac:dyDescent="0.3">
      <c r="B5542" s="5">
        <v>45870</v>
      </c>
      <c r="C5542" s="4" t="s">
        <v>28</v>
      </c>
      <c r="D5542" s="4" t="s">
        <v>27</v>
      </c>
      <c r="E5542" s="4" t="s">
        <v>20</v>
      </c>
      <c r="F5542" s="4" t="s">
        <v>19</v>
      </c>
      <c r="G5542" s="6">
        <v>73</v>
      </c>
      <c r="H5542" s="7">
        <v>107.12</v>
      </c>
      <c r="I5542" s="8">
        <v>0.01</v>
      </c>
      <c r="J5542" s="7">
        <v>6819.51</v>
      </c>
      <c r="K5542" s="7">
        <v>73.91</v>
      </c>
      <c r="L5542" s="7">
        <v>5395.43</v>
      </c>
      <c r="M5542" s="7">
        <v>298.52999999999997</v>
      </c>
    </row>
    <row r="5543" spans="2:13" x14ac:dyDescent="0.3">
      <c r="B5543" s="5">
        <v>45870</v>
      </c>
      <c r="C5543" s="4" t="s">
        <v>28</v>
      </c>
      <c r="D5543" s="4" t="s">
        <v>27</v>
      </c>
      <c r="E5543" s="4" t="s">
        <v>21</v>
      </c>
      <c r="F5543" s="4" t="s">
        <v>17</v>
      </c>
      <c r="G5543" s="6">
        <v>125</v>
      </c>
      <c r="H5543" s="7">
        <v>107.12</v>
      </c>
      <c r="I5543" s="8">
        <v>0.01</v>
      </c>
      <c r="J5543" s="7">
        <v>12579.81</v>
      </c>
      <c r="K5543" s="7">
        <v>73.91</v>
      </c>
      <c r="L5543" s="7">
        <v>9238.75</v>
      </c>
      <c r="M5543" s="7">
        <v>206.45</v>
      </c>
    </row>
    <row r="5544" spans="2:13" x14ac:dyDescent="0.3">
      <c r="B5544" s="5">
        <v>45870</v>
      </c>
      <c r="C5544" s="4" t="s">
        <v>28</v>
      </c>
      <c r="D5544" s="4" t="s">
        <v>27</v>
      </c>
      <c r="E5544" s="4" t="s">
        <v>21</v>
      </c>
      <c r="F5544" s="4" t="s">
        <v>18</v>
      </c>
      <c r="G5544" s="6">
        <v>45</v>
      </c>
      <c r="H5544" s="7">
        <v>107.12</v>
      </c>
      <c r="I5544" s="8">
        <v>0.01</v>
      </c>
      <c r="J5544" s="7">
        <v>4556.42</v>
      </c>
      <c r="K5544" s="7">
        <v>73.760000000000005</v>
      </c>
      <c r="L5544" s="7">
        <v>3319.2</v>
      </c>
      <c r="M5544" s="7">
        <v>151.69</v>
      </c>
    </row>
    <row r="5545" spans="2:13" x14ac:dyDescent="0.3">
      <c r="B5545" s="5">
        <v>45870</v>
      </c>
      <c r="C5545" s="4" t="s">
        <v>28</v>
      </c>
      <c r="D5545" s="4" t="s">
        <v>27</v>
      </c>
      <c r="E5545" s="4" t="s">
        <v>21</v>
      </c>
      <c r="F5545" s="4" t="s">
        <v>19</v>
      </c>
      <c r="G5545" s="6">
        <v>45</v>
      </c>
      <c r="H5545" s="7">
        <v>107.12</v>
      </c>
      <c r="I5545" s="8">
        <v>0</v>
      </c>
      <c r="J5545" s="7">
        <v>4565.6400000000003</v>
      </c>
      <c r="K5545" s="7">
        <v>73.989999999999995</v>
      </c>
      <c r="L5545" s="7">
        <v>3329.55</v>
      </c>
      <c r="M5545" s="7">
        <v>176.5</v>
      </c>
    </row>
    <row r="5546" spans="2:13" x14ac:dyDescent="0.3">
      <c r="B5546" s="5">
        <v>45870</v>
      </c>
      <c r="C5546" s="4" t="s">
        <v>28</v>
      </c>
      <c r="D5546" s="4" t="s">
        <v>27</v>
      </c>
      <c r="E5546" s="4" t="s">
        <v>22</v>
      </c>
      <c r="F5546" s="4" t="s">
        <v>17</v>
      </c>
      <c r="G5546" s="6">
        <v>55</v>
      </c>
      <c r="H5546" s="7">
        <v>107.12</v>
      </c>
      <c r="I5546" s="8">
        <v>0</v>
      </c>
      <c r="J5546" s="7">
        <v>6572.22</v>
      </c>
      <c r="K5546" s="7">
        <v>73.84</v>
      </c>
      <c r="L5546" s="7">
        <v>4061.2</v>
      </c>
      <c r="M5546" s="7">
        <v>545.55999999999995</v>
      </c>
    </row>
    <row r="5547" spans="2:13" x14ac:dyDescent="0.3">
      <c r="B5547" s="5">
        <v>45870</v>
      </c>
      <c r="C5547" s="4" t="s">
        <v>28</v>
      </c>
      <c r="D5547" s="4" t="s">
        <v>27</v>
      </c>
      <c r="E5547" s="4" t="s">
        <v>22</v>
      </c>
      <c r="F5547" s="4" t="s">
        <v>18</v>
      </c>
      <c r="G5547" s="6">
        <v>20</v>
      </c>
      <c r="H5547" s="7">
        <v>107.12</v>
      </c>
      <c r="I5547" s="8">
        <v>0.01</v>
      </c>
      <c r="J5547" s="7">
        <v>2365.9</v>
      </c>
      <c r="K5547" s="7">
        <v>73.760000000000005</v>
      </c>
      <c r="L5547" s="7">
        <v>1475.2</v>
      </c>
      <c r="M5547" s="7">
        <v>232.18</v>
      </c>
    </row>
    <row r="5548" spans="2:13" x14ac:dyDescent="0.3">
      <c r="B5548" s="5">
        <v>45870</v>
      </c>
      <c r="C5548" s="4" t="s">
        <v>28</v>
      </c>
      <c r="D5548" s="4" t="s">
        <v>27</v>
      </c>
      <c r="E5548" s="4" t="s">
        <v>22</v>
      </c>
      <c r="F5548" s="4" t="s">
        <v>19</v>
      </c>
      <c r="G5548" s="6">
        <v>20</v>
      </c>
      <c r="H5548" s="7">
        <v>107.12</v>
      </c>
      <c r="I5548" s="8">
        <v>0.01</v>
      </c>
      <c r="J5548" s="7">
        <v>2382.67</v>
      </c>
      <c r="K5548" s="7">
        <v>73.69</v>
      </c>
      <c r="L5548" s="7">
        <v>1473.8</v>
      </c>
      <c r="M5548" s="7">
        <v>253.3</v>
      </c>
    </row>
    <row r="5549" spans="2:13" x14ac:dyDescent="0.3">
      <c r="B5549" s="5">
        <v>45870</v>
      </c>
      <c r="C5549" s="4" t="s">
        <v>29</v>
      </c>
      <c r="D5549" s="4" t="s">
        <v>27</v>
      </c>
      <c r="E5549" s="4" t="s">
        <v>16</v>
      </c>
      <c r="F5549" s="4" t="s">
        <v>17</v>
      </c>
      <c r="G5549" s="6">
        <v>252</v>
      </c>
      <c r="H5549" s="7">
        <v>150.38</v>
      </c>
      <c r="I5549" s="8">
        <v>0.01</v>
      </c>
      <c r="J5549" s="7">
        <v>37328.99</v>
      </c>
      <c r="K5549" s="7">
        <v>106.12</v>
      </c>
      <c r="L5549" s="7">
        <v>26742.240000000002</v>
      </c>
      <c r="M5549" s="7">
        <v>419.49</v>
      </c>
    </row>
    <row r="5550" spans="2:13" x14ac:dyDescent="0.3">
      <c r="B5550" s="5">
        <v>45870</v>
      </c>
      <c r="C5550" s="4" t="s">
        <v>29</v>
      </c>
      <c r="D5550" s="4" t="s">
        <v>27</v>
      </c>
      <c r="E5550" s="4" t="s">
        <v>16</v>
      </c>
      <c r="F5550" s="4" t="s">
        <v>18</v>
      </c>
      <c r="G5550" s="6">
        <v>94</v>
      </c>
      <c r="H5550" s="7">
        <v>150.38</v>
      </c>
      <c r="I5550" s="8">
        <v>0.01</v>
      </c>
      <c r="J5550" s="7">
        <v>14050.81</v>
      </c>
      <c r="K5550" s="7">
        <v>105.91</v>
      </c>
      <c r="L5550" s="7">
        <v>9955.5400000000009</v>
      </c>
      <c r="M5550" s="7">
        <v>335.45</v>
      </c>
    </row>
    <row r="5551" spans="2:13" x14ac:dyDescent="0.3">
      <c r="B5551" s="5">
        <v>45870</v>
      </c>
      <c r="C5551" s="4" t="s">
        <v>29</v>
      </c>
      <c r="D5551" s="4" t="s">
        <v>27</v>
      </c>
      <c r="E5551" s="4" t="s">
        <v>16</v>
      </c>
      <c r="F5551" s="4" t="s">
        <v>19</v>
      </c>
      <c r="G5551" s="6">
        <v>98</v>
      </c>
      <c r="H5551" s="7">
        <v>150.38</v>
      </c>
      <c r="I5551" s="8">
        <v>0.01</v>
      </c>
      <c r="J5551" s="7">
        <v>14487.47</v>
      </c>
      <c r="K5551" s="7">
        <v>105.81</v>
      </c>
      <c r="L5551" s="7">
        <v>10369.379999999999</v>
      </c>
      <c r="M5551" s="7">
        <v>384</v>
      </c>
    </row>
    <row r="5552" spans="2:13" x14ac:dyDescent="0.3">
      <c r="B5552" s="5">
        <v>45870</v>
      </c>
      <c r="C5552" s="4" t="s">
        <v>29</v>
      </c>
      <c r="D5552" s="4" t="s">
        <v>27</v>
      </c>
      <c r="E5552" s="4" t="s">
        <v>20</v>
      </c>
      <c r="F5552" s="4" t="s">
        <v>17</v>
      </c>
      <c r="G5552" s="6">
        <v>179</v>
      </c>
      <c r="H5552" s="7">
        <v>150.38</v>
      </c>
      <c r="I5552" s="8">
        <v>0.03</v>
      </c>
      <c r="J5552" s="7">
        <v>22884.67</v>
      </c>
      <c r="K5552" s="7">
        <v>105.81</v>
      </c>
      <c r="L5552" s="7">
        <v>18939.990000000002</v>
      </c>
      <c r="M5552" s="7">
        <v>300.89</v>
      </c>
    </row>
    <row r="5553" spans="2:13" x14ac:dyDescent="0.3">
      <c r="B5553" s="5">
        <v>45870</v>
      </c>
      <c r="C5553" s="4" t="s">
        <v>29</v>
      </c>
      <c r="D5553" s="4" t="s">
        <v>27</v>
      </c>
      <c r="E5553" s="4" t="s">
        <v>20</v>
      </c>
      <c r="F5553" s="4" t="s">
        <v>18</v>
      </c>
      <c r="G5553" s="6">
        <v>63</v>
      </c>
      <c r="H5553" s="7">
        <v>150.38</v>
      </c>
      <c r="I5553" s="8">
        <v>0.01</v>
      </c>
      <c r="J5553" s="7">
        <v>8237.19</v>
      </c>
      <c r="K5553" s="7">
        <v>105.81</v>
      </c>
      <c r="L5553" s="7">
        <v>6666.03</v>
      </c>
      <c r="M5553" s="7">
        <v>212.15</v>
      </c>
    </row>
    <row r="5554" spans="2:13" x14ac:dyDescent="0.3">
      <c r="B5554" s="5">
        <v>45870</v>
      </c>
      <c r="C5554" s="4" t="s">
        <v>29</v>
      </c>
      <c r="D5554" s="4" t="s">
        <v>27</v>
      </c>
      <c r="E5554" s="4" t="s">
        <v>20</v>
      </c>
      <c r="F5554" s="4" t="s">
        <v>19</v>
      </c>
      <c r="G5554" s="6">
        <v>64</v>
      </c>
      <c r="H5554" s="7">
        <v>150.38</v>
      </c>
      <c r="I5554" s="8">
        <v>0.03</v>
      </c>
      <c r="J5554" s="7">
        <v>8197.7999999999993</v>
      </c>
      <c r="K5554" s="7">
        <v>105.91</v>
      </c>
      <c r="L5554" s="7">
        <v>6778.24</v>
      </c>
      <c r="M5554" s="7">
        <v>261.20999999999998</v>
      </c>
    </row>
    <row r="5555" spans="2:13" x14ac:dyDescent="0.3">
      <c r="B5555" s="5">
        <v>45870</v>
      </c>
      <c r="C5555" s="4" t="s">
        <v>29</v>
      </c>
      <c r="D5555" s="4" t="s">
        <v>27</v>
      </c>
      <c r="E5555" s="4" t="s">
        <v>21</v>
      </c>
      <c r="F5555" s="4" t="s">
        <v>17</v>
      </c>
      <c r="G5555" s="6">
        <v>104</v>
      </c>
      <c r="H5555" s="7">
        <v>150.38</v>
      </c>
      <c r="I5555" s="8">
        <v>0.01</v>
      </c>
      <c r="J5555" s="7">
        <v>14753.54</v>
      </c>
      <c r="K5555" s="7">
        <v>106.23</v>
      </c>
      <c r="L5555" s="7">
        <v>11047.92</v>
      </c>
      <c r="M5555" s="7">
        <v>171.09</v>
      </c>
    </row>
    <row r="5556" spans="2:13" x14ac:dyDescent="0.3">
      <c r="B5556" s="5">
        <v>45870</v>
      </c>
      <c r="C5556" s="4" t="s">
        <v>29</v>
      </c>
      <c r="D5556" s="4" t="s">
        <v>27</v>
      </c>
      <c r="E5556" s="4" t="s">
        <v>21</v>
      </c>
      <c r="F5556" s="4" t="s">
        <v>18</v>
      </c>
      <c r="G5556" s="6">
        <v>40</v>
      </c>
      <c r="H5556" s="7">
        <v>150.38</v>
      </c>
      <c r="I5556" s="8">
        <v>0.01</v>
      </c>
      <c r="J5556" s="7">
        <v>5634.57</v>
      </c>
      <c r="K5556" s="7">
        <v>106.23</v>
      </c>
      <c r="L5556" s="7">
        <v>4249.2</v>
      </c>
      <c r="M5556" s="7">
        <v>140.80000000000001</v>
      </c>
    </row>
    <row r="5557" spans="2:13" x14ac:dyDescent="0.3">
      <c r="B5557" s="5">
        <v>45870</v>
      </c>
      <c r="C5557" s="4" t="s">
        <v>29</v>
      </c>
      <c r="D5557" s="4" t="s">
        <v>27</v>
      </c>
      <c r="E5557" s="4" t="s">
        <v>21</v>
      </c>
      <c r="F5557" s="4" t="s">
        <v>19</v>
      </c>
      <c r="G5557" s="6">
        <v>40</v>
      </c>
      <c r="H5557" s="7">
        <v>150.38</v>
      </c>
      <c r="I5557" s="8">
        <v>0.01</v>
      </c>
      <c r="J5557" s="7">
        <v>5628.87</v>
      </c>
      <c r="K5557" s="7">
        <v>105.91</v>
      </c>
      <c r="L5557" s="7">
        <v>4236.3999999999996</v>
      </c>
      <c r="M5557" s="7">
        <v>160.87</v>
      </c>
    </row>
    <row r="5558" spans="2:13" x14ac:dyDescent="0.3">
      <c r="B5558" s="5">
        <v>45870</v>
      </c>
      <c r="C5558" s="4" t="s">
        <v>29</v>
      </c>
      <c r="D5558" s="4" t="s">
        <v>27</v>
      </c>
      <c r="E5558" s="4" t="s">
        <v>22</v>
      </c>
      <c r="F5558" s="4" t="s">
        <v>17</v>
      </c>
      <c r="G5558" s="6">
        <v>47</v>
      </c>
      <c r="H5558" s="7">
        <v>150.38</v>
      </c>
      <c r="I5558" s="8">
        <v>0</v>
      </c>
      <c r="J5558" s="7">
        <v>7915.93</v>
      </c>
      <c r="K5558" s="7">
        <v>106.23</v>
      </c>
      <c r="L5558" s="7">
        <v>4992.8100000000004</v>
      </c>
      <c r="M5558" s="7">
        <v>476.2</v>
      </c>
    </row>
    <row r="5559" spans="2:13" x14ac:dyDescent="0.3">
      <c r="B5559" s="5">
        <v>45870</v>
      </c>
      <c r="C5559" s="4" t="s">
        <v>29</v>
      </c>
      <c r="D5559" s="4" t="s">
        <v>27</v>
      </c>
      <c r="E5559" s="4" t="s">
        <v>22</v>
      </c>
      <c r="F5559" s="4" t="s">
        <v>18</v>
      </c>
      <c r="G5559" s="6">
        <v>17</v>
      </c>
      <c r="H5559" s="7">
        <v>150.38</v>
      </c>
      <c r="I5559" s="8">
        <v>0.01</v>
      </c>
      <c r="J5559" s="7">
        <v>2820.36</v>
      </c>
      <c r="K5559" s="7">
        <v>105.91</v>
      </c>
      <c r="L5559" s="7">
        <v>1800.47</v>
      </c>
      <c r="M5559" s="7">
        <v>203.86</v>
      </c>
    </row>
    <row r="5560" spans="2:13" x14ac:dyDescent="0.3">
      <c r="B5560" s="5">
        <v>45870</v>
      </c>
      <c r="C5560" s="4" t="s">
        <v>29</v>
      </c>
      <c r="D5560" s="4" t="s">
        <v>27</v>
      </c>
      <c r="E5560" s="4" t="s">
        <v>22</v>
      </c>
      <c r="F5560" s="4" t="s">
        <v>19</v>
      </c>
      <c r="G5560" s="6">
        <v>17</v>
      </c>
      <c r="H5560" s="7">
        <v>150.38</v>
      </c>
      <c r="I5560" s="8">
        <v>0.01</v>
      </c>
      <c r="J5560" s="7">
        <v>2828.84</v>
      </c>
      <c r="K5560" s="7">
        <v>106.02</v>
      </c>
      <c r="L5560" s="7">
        <v>1802.34</v>
      </c>
      <c r="M5560" s="7">
        <v>215.1</v>
      </c>
    </row>
    <row r="5561" spans="2:13" x14ac:dyDescent="0.3">
      <c r="B5561" s="5">
        <v>45870</v>
      </c>
      <c r="C5561" s="4" t="s">
        <v>30</v>
      </c>
      <c r="D5561" s="4" t="s">
        <v>27</v>
      </c>
      <c r="E5561" s="4" t="s">
        <v>16</v>
      </c>
      <c r="F5561" s="4" t="s">
        <v>17</v>
      </c>
      <c r="G5561" s="6">
        <v>382</v>
      </c>
      <c r="H5561" s="7">
        <v>94.76</v>
      </c>
      <c r="I5561" s="8">
        <v>0.01</v>
      </c>
      <c r="J5561" s="7">
        <v>35727.24</v>
      </c>
      <c r="K5561" s="7">
        <v>65.66</v>
      </c>
      <c r="L5561" s="7">
        <v>25082.12</v>
      </c>
      <c r="M5561" s="7">
        <v>635.27</v>
      </c>
    </row>
    <row r="5562" spans="2:13" x14ac:dyDescent="0.3">
      <c r="B5562" s="5">
        <v>45870</v>
      </c>
      <c r="C5562" s="4" t="s">
        <v>30</v>
      </c>
      <c r="D5562" s="4" t="s">
        <v>27</v>
      </c>
      <c r="E5562" s="4" t="s">
        <v>16</v>
      </c>
      <c r="F5562" s="4" t="s">
        <v>18</v>
      </c>
      <c r="G5562" s="6">
        <v>132</v>
      </c>
      <c r="H5562" s="7">
        <v>94.76</v>
      </c>
      <c r="I5562" s="8">
        <v>0.01</v>
      </c>
      <c r="J5562" s="7">
        <v>12321.15</v>
      </c>
      <c r="K5562" s="7">
        <v>65.790000000000006</v>
      </c>
      <c r="L5562" s="7">
        <v>8684.2800000000007</v>
      </c>
      <c r="M5562" s="7">
        <v>444.5</v>
      </c>
    </row>
    <row r="5563" spans="2:13" x14ac:dyDescent="0.3">
      <c r="B5563" s="5">
        <v>45870</v>
      </c>
      <c r="C5563" s="4" t="s">
        <v>30</v>
      </c>
      <c r="D5563" s="4" t="s">
        <v>27</v>
      </c>
      <c r="E5563" s="4" t="s">
        <v>16</v>
      </c>
      <c r="F5563" s="4" t="s">
        <v>19</v>
      </c>
      <c r="G5563" s="6">
        <v>141</v>
      </c>
      <c r="H5563" s="7">
        <v>94.76</v>
      </c>
      <c r="I5563" s="8">
        <v>0.01</v>
      </c>
      <c r="J5563" s="7">
        <v>13241.15</v>
      </c>
      <c r="K5563" s="7">
        <v>65.66</v>
      </c>
      <c r="L5563" s="7">
        <v>9258.06</v>
      </c>
      <c r="M5563" s="7">
        <v>560.34</v>
      </c>
    </row>
    <row r="5564" spans="2:13" x14ac:dyDescent="0.3">
      <c r="B5564" s="5">
        <v>45870</v>
      </c>
      <c r="C5564" s="4" t="s">
        <v>30</v>
      </c>
      <c r="D5564" s="4" t="s">
        <v>27</v>
      </c>
      <c r="E5564" s="4" t="s">
        <v>20</v>
      </c>
      <c r="F5564" s="4" t="s">
        <v>17</v>
      </c>
      <c r="G5564" s="6">
        <v>253</v>
      </c>
      <c r="H5564" s="7">
        <v>94.76</v>
      </c>
      <c r="I5564" s="8">
        <v>0.02</v>
      </c>
      <c r="J5564" s="7">
        <v>20801.330000000002</v>
      </c>
      <c r="K5564" s="7">
        <v>65.790000000000006</v>
      </c>
      <c r="L5564" s="7">
        <v>16644.87</v>
      </c>
      <c r="M5564" s="7">
        <v>400.51</v>
      </c>
    </row>
    <row r="5565" spans="2:13" x14ac:dyDescent="0.3">
      <c r="B5565" s="5">
        <v>45870</v>
      </c>
      <c r="C5565" s="4" t="s">
        <v>30</v>
      </c>
      <c r="D5565" s="4" t="s">
        <v>27</v>
      </c>
      <c r="E5565" s="4" t="s">
        <v>20</v>
      </c>
      <c r="F5565" s="4" t="s">
        <v>18</v>
      </c>
      <c r="G5565" s="6">
        <v>98</v>
      </c>
      <c r="H5565" s="7">
        <v>94.76</v>
      </c>
      <c r="I5565" s="8">
        <v>0.01</v>
      </c>
      <c r="J5565" s="7">
        <v>8106.82</v>
      </c>
      <c r="K5565" s="7">
        <v>65.86</v>
      </c>
      <c r="L5565" s="7">
        <v>6454.28</v>
      </c>
      <c r="M5565" s="7">
        <v>345.98</v>
      </c>
    </row>
    <row r="5566" spans="2:13" x14ac:dyDescent="0.3">
      <c r="B5566" s="5">
        <v>45870</v>
      </c>
      <c r="C5566" s="4" t="s">
        <v>30</v>
      </c>
      <c r="D5566" s="4" t="s">
        <v>27</v>
      </c>
      <c r="E5566" s="4" t="s">
        <v>20</v>
      </c>
      <c r="F5566" s="4" t="s">
        <v>19</v>
      </c>
      <c r="G5566" s="6">
        <v>93</v>
      </c>
      <c r="H5566" s="7">
        <v>94.76</v>
      </c>
      <c r="I5566" s="8">
        <v>0.01</v>
      </c>
      <c r="J5566" s="7">
        <v>7700.53</v>
      </c>
      <c r="K5566" s="7">
        <v>65.989999999999995</v>
      </c>
      <c r="L5566" s="7">
        <v>6137.07</v>
      </c>
      <c r="M5566" s="7">
        <v>376.24</v>
      </c>
    </row>
    <row r="5567" spans="2:13" x14ac:dyDescent="0.3">
      <c r="B5567" s="5">
        <v>45870</v>
      </c>
      <c r="C5567" s="4" t="s">
        <v>30</v>
      </c>
      <c r="D5567" s="4" t="s">
        <v>27</v>
      </c>
      <c r="E5567" s="4" t="s">
        <v>21</v>
      </c>
      <c r="F5567" s="4" t="s">
        <v>17</v>
      </c>
      <c r="G5567" s="6">
        <v>159</v>
      </c>
      <c r="H5567" s="7">
        <v>94.76</v>
      </c>
      <c r="I5567" s="8">
        <v>0.01</v>
      </c>
      <c r="J5567" s="7">
        <v>14084.7</v>
      </c>
      <c r="K5567" s="7">
        <v>65.66</v>
      </c>
      <c r="L5567" s="7">
        <v>10439.94</v>
      </c>
      <c r="M5567" s="7">
        <v>254.3</v>
      </c>
    </row>
    <row r="5568" spans="2:13" x14ac:dyDescent="0.3">
      <c r="B5568" s="5">
        <v>45870</v>
      </c>
      <c r="C5568" s="4" t="s">
        <v>30</v>
      </c>
      <c r="D5568" s="4" t="s">
        <v>27</v>
      </c>
      <c r="E5568" s="4" t="s">
        <v>21</v>
      </c>
      <c r="F5568" s="4" t="s">
        <v>18</v>
      </c>
      <c r="G5568" s="6">
        <v>58</v>
      </c>
      <c r="H5568" s="7">
        <v>94.76</v>
      </c>
      <c r="I5568" s="8">
        <v>0.01</v>
      </c>
      <c r="J5568" s="7">
        <v>5153.51</v>
      </c>
      <c r="K5568" s="7">
        <v>65.989999999999995</v>
      </c>
      <c r="L5568" s="7">
        <v>3827.42</v>
      </c>
      <c r="M5568" s="7">
        <v>202.35</v>
      </c>
    </row>
    <row r="5569" spans="2:13" x14ac:dyDescent="0.3">
      <c r="B5569" s="5">
        <v>45870</v>
      </c>
      <c r="C5569" s="4" t="s">
        <v>30</v>
      </c>
      <c r="D5569" s="4" t="s">
        <v>27</v>
      </c>
      <c r="E5569" s="4" t="s">
        <v>21</v>
      </c>
      <c r="F5569" s="4" t="s">
        <v>19</v>
      </c>
      <c r="G5569" s="6">
        <v>58</v>
      </c>
      <c r="H5569" s="7">
        <v>94.76</v>
      </c>
      <c r="I5569" s="8">
        <v>0.01</v>
      </c>
      <c r="J5569" s="7">
        <v>5153.46</v>
      </c>
      <c r="K5569" s="7">
        <v>66.06</v>
      </c>
      <c r="L5569" s="7">
        <v>3831.48</v>
      </c>
      <c r="M5569" s="7">
        <v>227.49</v>
      </c>
    </row>
    <row r="5570" spans="2:13" x14ac:dyDescent="0.3">
      <c r="B5570" s="5">
        <v>45870</v>
      </c>
      <c r="C5570" s="4" t="s">
        <v>30</v>
      </c>
      <c r="D5570" s="4" t="s">
        <v>27</v>
      </c>
      <c r="E5570" s="4" t="s">
        <v>22</v>
      </c>
      <c r="F5570" s="4" t="s">
        <v>17</v>
      </c>
      <c r="G5570" s="6">
        <v>66</v>
      </c>
      <c r="H5570" s="7">
        <v>94.76</v>
      </c>
      <c r="I5570" s="8">
        <v>0.01</v>
      </c>
      <c r="J5570" s="7">
        <v>6941.46</v>
      </c>
      <c r="K5570" s="7">
        <v>65.790000000000006</v>
      </c>
      <c r="L5570" s="7">
        <v>4342.1400000000003</v>
      </c>
      <c r="M5570" s="7">
        <v>662.02</v>
      </c>
    </row>
    <row r="5571" spans="2:13" x14ac:dyDescent="0.3">
      <c r="B5571" s="5">
        <v>45870</v>
      </c>
      <c r="C5571" s="4" t="s">
        <v>30</v>
      </c>
      <c r="D5571" s="4" t="s">
        <v>27</v>
      </c>
      <c r="E5571" s="4" t="s">
        <v>22</v>
      </c>
      <c r="F5571" s="4" t="s">
        <v>18</v>
      </c>
      <c r="G5571" s="6">
        <v>25</v>
      </c>
      <c r="H5571" s="7">
        <v>94.76</v>
      </c>
      <c r="I5571" s="8">
        <v>0.01</v>
      </c>
      <c r="J5571" s="7">
        <v>2629.3</v>
      </c>
      <c r="K5571" s="7">
        <v>65.66</v>
      </c>
      <c r="L5571" s="7">
        <v>1641.5</v>
      </c>
      <c r="M5571" s="7">
        <v>305.48</v>
      </c>
    </row>
    <row r="5572" spans="2:13" x14ac:dyDescent="0.3">
      <c r="B5572" s="5">
        <v>45870</v>
      </c>
      <c r="C5572" s="4" t="s">
        <v>30</v>
      </c>
      <c r="D5572" s="4" t="s">
        <v>27</v>
      </c>
      <c r="E5572" s="4" t="s">
        <v>22</v>
      </c>
      <c r="F5572" s="4" t="s">
        <v>19</v>
      </c>
      <c r="G5572" s="6">
        <v>25</v>
      </c>
      <c r="H5572" s="7">
        <v>94.76</v>
      </c>
      <c r="I5572" s="8">
        <v>0.01</v>
      </c>
      <c r="J5572" s="7">
        <v>2626.68</v>
      </c>
      <c r="K5572" s="7">
        <v>66.06</v>
      </c>
      <c r="L5572" s="7">
        <v>1651.5</v>
      </c>
      <c r="M5572" s="7">
        <v>321.31</v>
      </c>
    </row>
    <row r="5573" spans="2:13" x14ac:dyDescent="0.3">
      <c r="B5573" s="5">
        <v>45870</v>
      </c>
      <c r="C5573" s="4" t="s">
        <v>31</v>
      </c>
      <c r="D5573" s="4" t="s">
        <v>32</v>
      </c>
      <c r="E5573" s="4" t="s">
        <v>16</v>
      </c>
      <c r="F5573" s="4" t="s">
        <v>17</v>
      </c>
      <c r="G5573" s="6">
        <v>683</v>
      </c>
      <c r="H5573" s="7">
        <v>80.34</v>
      </c>
      <c r="I5573" s="8">
        <v>0</v>
      </c>
      <c r="J5573" s="7">
        <v>54817.02</v>
      </c>
      <c r="K5573" s="7">
        <v>58.19</v>
      </c>
      <c r="L5573" s="7">
        <v>39743.769999999997</v>
      </c>
      <c r="M5573" s="7">
        <v>1123.57</v>
      </c>
    </row>
    <row r="5574" spans="2:13" x14ac:dyDescent="0.3">
      <c r="B5574" s="5">
        <v>45870</v>
      </c>
      <c r="C5574" s="4" t="s">
        <v>31</v>
      </c>
      <c r="D5574" s="4" t="s">
        <v>32</v>
      </c>
      <c r="E5574" s="4" t="s">
        <v>16</v>
      </c>
      <c r="F5574" s="4" t="s">
        <v>18</v>
      </c>
      <c r="G5574" s="6">
        <v>248</v>
      </c>
      <c r="H5574" s="7">
        <v>80.34</v>
      </c>
      <c r="I5574" s="8">
        <v>0.01</v>
      </c>
      <c r="J5574" s="7">
        <v>19883.990000000002</v>
      </c>
      <c r="K5574" s="7">
        <v>58.19</v>
      </c>
      <c r="L5574" s="7">
        <v>14431.12</v>
      </c>
      <c r="M5574" s="7">
        <v>854.9</v>
      </c>
    </row>
    <row r="5575" spans="2:13" x14ac:dyDescent="0.3">
      <c r="B5575" s="5">
        <v>45870</v>
      </c>
      <c r="C5575" s="4" t="s">
        <v>31</v>
      </c>
      <c r="D5575" s="4" t="s">
        <v>32</v>
      </c>
      <c r="E5575" s="4" t="s">
        <v>16</v>
      </c>
      <c r="F5575" s="4" t="s">
        <v>19</v>
      </c>
      <c r="G5575" s="6">
        <v>236</v>
      </c>
      <c r="H5575" s="7">
        <v>80.34</v>
      </c>
      <c r="I5575" s="8">
        <v>0.01</v>
      </c>
      <c r="J5575" s="7">
        <v>18770.810000000001</v>
      </c>
      <c r="K5575" s="7">
        <v>58.19</v>
      </c>
      <c r="L5575" s="7">
        <v>13732.84</v>
      </c>
      <c r="M5575" s="7">
        <v>912.52</v>
      </c>
    </row>
    <row r="5576" spans="2:13" x14ac:dyDescent="0.3">
      <c r="B5576" s="5">
        <v>45870</v>
      </c>
      <c r="C5576" s="4" t="s">
        <v>31</v>
      </c>
      <c r="D5576" s="4" t="s">
        <v>32</v>
      </c>
      <c r="E5576" s="4" t="s">
        <v>20</v>
      </c>
      <c r="F5576" s="4" t="s">
        <v>17</v>
      </c>
      <c r="G5576" s="6">
        <v>447</v>
      </c>
      <c r="H5576" s="7">
        <v>80.34</v>
      </c>
      <c r="I5576" s="8">
        <v>0.04</v>
      </c>
      <c r="J5576" s="7">
        <v>30557.45</v>
      </c>
      <c r="K5576" s="7">
        <v>58.25</v>
      </c>
      <c r="L5576" s="7">
        <v>26037.75</v>
      </c>
      <c r="M5576" s="7">
        <v>738.99</v>
      </c>
    </row>
    <row r="5577" spans="2:13" x14ac:dyDescent="0.3">
      <c r="B5577" s="5">
        <v>45870</v>
      </c>
      <c r="C5577" s="4" t="s">
        <v>31</v>
      </c>
      <c r="D5577" s="4" t="s">
        <v>32</v>
      </c>
      <c r="E5577" s="4" t="s">
        <v>20</v>
      </c>
      <c r="F5577" s="4" t="s">
        <v>18</v>
      </c>
      <c r="G5577" s="6">
        <v>157</v>
      </c>
      <c r="H5577" s="7">
        <v>80.34</v>
      </c>
      <c r="I5577" s="8">
        <v>0.02</v>
      </c>
      <c r="J5577" s="7">
        <v>10855.05</v>
      </c>
      <c r="K5577" s="7">
        <v>58.36</v>
      </c>
      <c r="L5577" s="7">
        <v>9162.52</v>
      </c>
      <c r="M5577" s="7">
        <v>558.09</v>
      </c>
    </row>
    <row r="5578" spans="2:13" x14ac:dyDescent="0.3">
      <c r="B5578" s="5">
        <v>45870</v>
      </c>
      <c r="C5578" s="4" t="s">
        <v>31</v>
      </c>
      <c r="D5578" s="4" t="s">
        <v>32</v>
      </c>
      <c r="E5578" s="4" t="s">
        <v>20</v>
      </c>
      <c r="F5578" s="4" t="s">
        <v>19</v>
      </c>
      <c r="G5578" s="6">
        <v>169</v>
      </c>
      <c r="H5578" s="7">
        <v>80.34</v>
      </c>
      <c r="I5578" s="8">
        <v>0.01</v>
      </c>
      <c r="J5578" s="7">
        <v>11804.25</v>
      </c>
      <c r="K5578" s="7">
        <v>58.3</v>
      </c>
      <c r="L5578" s="7">
        <v>9852.7000000000007</v>
      </c>
      <c r="M5578" s="7">
        <v>653.46</v>
      </c>
    </row>
    <row r="5579" spans="2:13" x14ac:dyDescent="0.3">
      <c r="B5579" s="5">
        <v>45870</v>
      </c>
      <c r="C5579" s="4" t="s">
        <v>31</v>
      </c>
      <c r="D5579" s="4" t="s">
        <v>32</v>
      </c>
      <c r="E5579" s="4" t="s">
        <v>21</v>
      </c>
      <c r="F5579" s="4" t="s">
        <v>17</v>
      </c>
      <c r="G5579" s="6">
        <v>275</v>
      </c>
      <c r="H5579" s="7">
        <v>80.34</v>
      </c>
      <c r="I5579" s="8">
        <v>0.01</v>
      </c>
      <c r="J5579" s="7">
        <v>20758.45</v>
      </c>
      <c r="K5579" s="7">
        <v>58.19</v>
      </c>
      <c r="L5579" s="7">
        <v>16002.25</v>
      </c>
      <c r="M5579" s="7">
        <v>461.37</v>
      </c>
    </row>
    <row r="5580" spans="2:13" x14ac:dyDescent="0.3">
      <c r="B5580" s="5">
        <v>45870</v>
      </c>
      <c r="C5580" s="4" t="s">
        <v>31</v>
      </c>
      <c r="D5580" s="4" t="s">
        <v>32</v>
      </c>
      <c r="E5580" s="4" t="s">
        <v>21</v>
      </c>
      <c r="F5580" s="4" t="s">
        <v>18</v>
      </c>
      <c r="G5580" s="6">
        <v>99</v>
      </c>
      <c r="H5580" s="7">
        <v>80.34</v>
      </c>
      <c r="I5580" s="8">
        <v>0.01</v>
      </c>
      <c r="J5580" s="7">
        <v>7488.03</v>
      </c>
      <c r="K5580" s="7">
        <v>58.25</v>
      </c>
      <c r="L5580" s="7">
        <v>5766.75</v>
      </c>
      <c r="M5580" s="7">
        <v>339.56</v>
      </c>
    </row>
    <row r="5581" spans="2:13" x14ac:dyDescent="0.3">
      <c r="B5581" s="5">
        <v>45870</v>
      </c>
      <c r="C5581" s="4" t="s">
        <v>31</v>
      </c>
      <c r="D5581" s="4" t="s">
        <v>32</v>
      </c>
      <c r="E5581" s="4" t="s">
        <v>21</v>
      </c>
      <c r="F5581" s="4" t="s">
        <v>19</v>
      </c>
      <c r="G5581" s="6">
        <v>96</v>
      </c>
      <c r="H5581" s="7">
        <v>80.34</v>
      </c>
      <c r="I5581" s="8">
        <v>0</v>
      </c>
      <c r="J5581" s="7">
        <v>7326.98</v>
      </c>
      <c r="K5581" s="7">
        <v>58.42</v>
      </c>
      <c r="L5581" s="7">
        <v>5608.32</v>
      </c>
      <c r="M5581" s="7">
        <v>379.21</v>
      </c>
    </row>
    <row r="5582" spans="2:13" x14ac:dyDescent="0.3">
      <c r="B5582" s="5">
        <v>45870</v>
      </c>
      <c r="C5582" s="4" t="s">
        <v>31</v>
      </c>
      <c r="D5582" s="4" t="s">
        <v>32</v>
      </c>
      <c r="E5582" s="4" t="s">
        <v>22</v>
      </c>
      <c r="F5582" s="4" t="s">
        <v>17</v>
      </c>
      <c r="G5582" s="6">
        <v>115</v>
      </c>
      <c r="H5582" s="7">
        <v>80.34</v>
      </c>
      <c r="I5582" s="8">
        <v>0.01</v>
      </c>
      <c r="J5582" s="7">
        <v>10296.049999999999</v>
      </c>
      <c r="K5582" s="7">
        <v>58.19</v>
      </c>
      <c r="L5582" s="7">
        <v>6691.85</v>
      </c>
      <c r="M5582" s="7">
        <v>1147.7</v>
      </c>
    </row>
    <row r="5583" spans="2:13" x14ac:dyDescent="0.3">
      <c r="B5583" s="5">
        <v>45870</v>
      </c>
      <c r="C5583" s="4" t="s">
        <v>31</v>
      </c>
      <c r="D5583" s="4" t="s">
        <v>32</v>
      </c>
      <c r="E5583" s="4" t="s">
        <v>22</v>
      </c>
      <c r="F5583" s="4" t="s">
        <v>18</v>
      </c>
      <c r="G5583" s="6">
        <v>42</v>
      </c>
      <c r="H5583" s="7">
        <v>80.34</v>
      </c>
      <c r="I5583" s="8">
        <v>0.01</v>
      </c>
      <c r="J5583" s="7">
        <v>3737.62</v>
      </c>
      <c r="K5583" s="7">
        <v>58.3</v>
      </c>
      <c r="L5583" s="7">
        <v>2448.6</v>
      </c>
      <c r="M5583" s="7">
        <v>498.13</v>
      </c>
    </row>
    <row r="5584" spans="2:13" x14ac:dyDescent="0.3">
      <c r="B5584" s="5">
        <v>45870</v>
      </c>
      <c r="C5584" s="4" t="s">
        <v>31</v>
      </c>
      <c r="D5584" s="4" t="s">
        <v>32</v>
      </c>
      <c r="E5584" s="4" t="s">
        <v>22</v>
      </c>
      <c r="F5584" s="4" t="s">
        <v>19</v>
      </c>
      <c r="G5584" s="6">
        <v>42</v>
      </c>
      <c r="H5584" s="7">
        <v>80.34</v>
      </c>
      <c r="I5584" s="8">
        <v>0.01</v>
      </c>
      <c r="J5584" s="7">
        <v>3718.87</v>
      </c>
      <c r="K5584" s="7">
        <v>58.36</v>
      </c>
      <c r="L5584" s="7">
        <v>2451.12</v>
      </c>
      <c r="M5584" s="7">
        <v>527.74</v>
      </c>
    </row>
    <row r="5585" spans="2:13" x14ac:dyDescent="0.3">
      <c r="B5585" s="5">
        <v>45870</v>
      </c>
      <c r="C5585" s="4" t="s">
        <v>33</v>
      </c>
      <c r="D5585" s="4" t="s">
        <v>32</v>
      </c>
      <c r="E5585" s="4" t="s">
        <v>16</v>
      </c>
      <c r="F5585" s="4" t="s">
        <v>17</v>
      </c>
      <c r="G5585" s="6">
        <v>594</v>
      </c>
      <c r="H5585" s="7">
        <v>127.72</v>
      </c>
      <c r="I5585" s="8">
        <v>0.01</v>
      </c>
      <c r="J5585" s="7">
        <v>75560.62</v>
      </c>
      <c r="K5585" s="7">
        <v>91.68</v>
      </c>
      <c r="L5585" s="7">
        <v>54457.919999999998</v>
      </c>
      <c r="M5585" s="7">
        <v>996.55</v>
      </c>
    </row>
    <row r="5586" spans="2:13" x14ac:dyDescent="0.3">
      <c r="B5586" s="5">
        <v>45870</v>
      </c>
      <c r="C5586" s="4" t="s">
        <v>33</v>
      </c>
      <c r="D5586" s="4" t="s">
        <v>32</v>
      </c>
      <c r="E5586" s="4" t="s">
        <v>16</v>
      </c>
      <c r="F5586" s="4" t="s">
        <v>18</v>
      </c>
      <c r="G5586" s="6">
        <v>208</v>
      </c>
      <c r="H5586" s="7">
        <v>127.72</v>
      </c>
      <c r="I5586" s="8">
        <v>0</v>
      </c>
      <c r="J5586" s="7">
        <v>26459.58</v>
      </c>
      <c r="K5586" s="7">
        <v>92.05</v>
      </c>
      <c r="L5586" s="7">
        <v>19146.400000000001</v>
      </c>
      <c r="M5586" s="7">
        <v>735.05</v>
      </c>
    </row>
    <row r="5587" spans="2:13" x14ac:dyDescent="0.3">
      <c r="B5587" s="5">
        <v>45870</v>
      </c>
      <c r="C5587" s="4" t="s">
        <v>33</v>
      </c>
      <c r="D5587" s="4" t="s">
        <v>32</v>
      </c>
      <c r="E5587" s="4" t="s">
        <v>16</v>
      </c>
      <c r="F5587" s="4" t="s">
        <v>19</v>
      </c>
      <c r="G5587" s="6">
        <v>217</v>
      </c>
      <c r="H5587" s="7">
        <v>127.72</v>
      </c>
      <c r="I5587" s="8">
        <v>0.01</v>
      </c>
      <c r="J5587" s="7">
        <v>27521.01</v>
      </c>
      <c r="K5587" s="7">
        <v>92.05</v>
      </c>
      <c r="L5587" s="7">
        <v>19974.849999999999</v>
      </c>
      <c r="M5587" s="7">
        <v>854.59</v>
      </c>
    </row>
    <row r="5588" spans="2:13" x14ac:dyDescent="0.3">
      <c r="B5588" s="5">
        <v>45870</v>
      </c>
      <c r="C5588" s="4" t="s">
        <v>33</v>
      </c>
      <c r="D5588" s="4" t="s">
        <v>32</v>
      </c>
      <c r="E5588" s="4" t="s">
        <v>20</v>
      </c>
      <c r="F5588" s="4" t="s">
        <v>17</v>
      </c>
      <c r="G5588" s="6">
        <v>384</v>
      </c>
      <c r="H5588" s="7">
        <v>127.72</v>
      </c>
      <c r="I5588" s="8">
        <v>0.03</v>
      </c>
      <c r="J5588" s="7">
        <v>42076.54</v>
      </c>
      <c r="K5588" s="7">
        <v>91.77</v>
      </c>
      <c r="L5588" s="7">
        <v>35239.68</v>
      </c>
      <c r="M5588" s="7">
        <v>608.51</v>
      </c>
    </row>
    <row r="5589" spans="2:13" x14ac:dyDescent="0.3">
      <c r="B5589" s="5">
        <v>45870</v>
      </c>
      <c r="C5589" s="4" t="s">
        <v>33</v>
      </c>
      <c r="D5589" s="4" t="s">
        <v>32</v>
      </c>
      <c r="E5589" s="4" t="s">
        <v>20</v>
      </c>
      <c r="F5589" s="4" t="s">
        <v>18</v>
      </c>
      <c r="G5589" s="6">
        <v>141</v>
      </c>
      <c r="H5589" s="7">
        <v>127.72</v>
      </c>
      <c r="I5589" s="8">
        <v>0.02</v>
      </c>
      <c r="J5589" s="7">
        <v>15515.56</v>
      </c>
      <c r="K5589" s="7">
        <v>91.96</v>
      </c>
      <c r="L5589" s="7">
        <v>12966.36</v>
      </c>
      <c r="M5589" s="7">
        <v>501.21</v>
      </c>
    </row>
    <row r="5590" spans="2:13" x14ac:dyDescent="0.3">
      <c r="B5590" s="5">
        <v>45870</v>
      </c>
      <c r="C5590" s="4" t="s">
        <v>33</v>
      </c>
      <c r="D5590" s="4" t="s">
        <v>32</v>
      </c>
      <c r="E5590" s="4" t="s">
        <v>20</v>
      </c>
      <c r="F5590" s="4" t="s">
        <v>19</v>
      </c>
      <c r="G5590" s="6">
        <v>143</v>
      </c>
      <c r="H5590" s="7">
        <v>127.72</v>
      </c>
      <c r="I5590" s="8">
        <v>0.02</v>
      </c>
      <c r="J5590" s="7">
        <v>15846.12</v>
      </c>
      <c r="K5590" s="7">
        <v>91.68</v>
      </c>
      <c r="L5590" s="7">
        <v>13110.24</v>
      </c>
      <c r="M5590" s="7">
        <v>572.84</v>
      </c>
    </row>
    <row r="5591" spans="2:13" x14ac:dyDescent="0.3">
      <c r="B5591" s="5">
        <v>45870</v>
      </c>
      <c r="C5591" s="4" t="s">
        <v>33</v>
      </c>
      <c r="D5591" s="4" t="s">
        <v>32</v>
      </c>
      <c r="E5591" s="4" t="s">
        <v>21</v>
      </c>
      <c r="F5591" s="4" t="s">
        <v>17</v>
      </c>
      <c r="G5591" s="6">
        <v>227</v>
      </c>
      <c r="H5591" s="7">
        <v>127.72</v>
      </c>
      <c r="I5591" s="8">
        <v>0.01</v>
      </c>
      <c r="J5591" s="7">
        <v>27377.56</v>
      </c>
      <c r="K5591" s="7">
        <v>92.14</v>
      </c>
      <c r="L5591" s="7">
        <v>20915.78</v>
      </c>
      <c r="M5591" s="7">
        <v>373.06</v>
      </c>
    </row>
    <row r="5592" spans="2:13" x14ac:dyDescent="0.3">
      <c r="B5592" s="5">
        <v>45870</v>
      </c>
      <c r="C5592" s="4" t="s">
        <v>33</v>
      </c>
      <c r="D5592" s="4" t="s">
        <v>32</v>
      </c>
      <c r="E5592" s="4" t="s">
        <v>21</v>
      </c>
      <c r="F5592" s="4" t="s">
        <v>18</v>
      </c>
      <c r="G5592" s="6">
        <v>85</v>
      </c>
      <c r="H5592" s="7">
        <v>127.72</v>
      </c>
      <c r="I5592" s="8">
        <v>0</v>
      </c>
      <c r="J5592" s="7">
        <v>10323.58</v>
      </c>
      <c r="K5592" s="7">
        <v>92.14</v>
      </c>
      <c r="L5592" s="7">
        <v>7831.9</v>
      </c>
      <c r="M5592" s="7">
        <v>289.18</v>
      </c>
    </row>
    <row r="5593" spans="2:13" x14ac:dyDescent="0.3">
      <c r="B5593" s="5">
        <v>45870</v>
      </c>
      <c r="C5593" s="4" t="s">
        <v>33</v>
      </c>
      <c r="D5593" s="4" t="s">
        <v>32</v>
      </c>
      <c r="E5593" s="4" t="s">
        <v>21</v>
      </c>
      <c r="F5593" s="4" t="s">
        <v>19</v>
      </c>
      <c r="G5593" s="6">
        <v>84</v>
      </c>
      <c r="H5593" s="7">
        <v>127.72</v>
      </c>
      <c r="I5593" s="8">
        <v>0.01</v>
      </c>
      <c r="J5593" s="7">
        <v>10049.700000000001</v>
      </c>
      <c r="K5593" s="7">
        <v>91.96</v>
      </c>
      <c r="L5593" s="7">
        <v>7724.64</v>
      </c>
      <c r="M5593" s="7">
        <v>329.81</v>
      </c>
    </row>
    <row r="5594" spans="2:13" x14ac:dyDescent="0.3">
      <c r="B5594" s="5">
        <v>45870</v>
      </c>
      <c r="C5594" s="4" t="s">
        <v>33</v>
      </c>
      <c r="D5594" s="4" t="s">
        <v>32</v>
      </c>
      <c r="E5594" s="4" t="s">
        <v>22</v>
      </c>
      <c r="F5594" s="4" t="s">
        <v>17</v>
      </c>
      <c r="G5594" s="6">
        <v>105</v>
      </c>
      <c r="H5594" s="7">
        <v>127.72</v>
      </c>
      <c r="I5594" s="8">
        <v>0.01</v>
      </c>
      <c r="J5594" s="7">
        <v>14750.36</v>
      </c>
      <c r="K5594" s="7">
        <v>92.23</v>
      </c>
      <c r="L5594" s="7">
        <v>9684.15</v>
      </c>
      <c r="M5594" s="7">
        <v>1073.43</v>
      </c>
    </row>
    <row r="5595" spans="2:13" x14ac:dyDescent="0.3">
      <c r="B5595" s="5">
        <v>45870</v>
      </c>
      <c r="C5595" s="4" t="s">
        <v>33</v>
      </c>
      <c r="D5595" s="4" t="s">
        <v>32</v>
      </c>
      <c r="E5595" s="4" t="s">
        <v>22</v>
      </c>
      <c r="F5595" s="4" t="s">
        <v>18</v>
      </c>
      <c r="G5595" s="6">
        <v>37</v>
      </c>
      <c r="H5595" s="7">
        <v>127.72</v>
      </c>
      <c r="I5595" s="8">
        <v>0.01</v>
      </c>
      <c r="J5595" s="7">
        <v>5250.45</v>
      </c>
      <c r="K5595" s="7">
        <v>92.05</v>
      </c>
      <c r="L5595" s="7">
        <v>3405.85</v>
      </c>
      <c r="M5595" s="7">
        <v>433.96</v>
      </c>
    </row>
    <row r="5596" spans="2:13" x14ac:dyDescent="0.3">
      <c r="B5596" s="5">
        <v>45870</v>
      </c>
      <c r="C5596" s="4" t="s">
        <v>33</v>
      </c>
      <c r="D5596" s="4" t="s">
        <v>32</v>
      </c>
      <c r="E5596" s="4" t="s">
        <v>22</v>
      </c>
      <c r="F5596" s="4" t="s">
        <v>19</v>
      </c>
      <c r="G5596" s="6">
        <v>37</v>
      </c>
      <c r="H5596" s="7">
        <v>127.72</v>
      </c>
      <c r="I5596" s="8">
        <v>0.01</v>
      </c>
      <c r="J5596" s="7">
        <v>5239.7299999999996</v>
      </c>
      <c r="K5596" s="7">
        <v>91.96</v>
      </c>
      <c r="L5596" s="7">
        <v>3402.52</v>
      </c>
      <c r="M5596" s="7">
        <v>456.61</v>
      </c>
    </row>
    <row r="5597" spans="2:13" x14ac:dyDescent="0.3">
      <c r="B5597" s="5">
        <v>45870</v>
      </c>
      <c r="C5597" s="4" t="s">
        <v>34</v>
      </c>
      <c r="D5597" s="4" t="s">
        <v>32</v>
      </c>
      <c r="E5597" s="4" t="s">
        <v>16</v>
      </c>
      <c r="F5597" s="4" t="s">
        <v>17</v>
      </c>
      <c r="G5597" s="6">
        <v>495</v>
      </c>
      <c r="H5597" s="7">
        <v>98.88</v>
      </c>
      <c r="I5597" s="8">
        <v>0.01</v>
      </c>
      <c r="J5597" s="7">
        <v>48066.78</v>
      </c>
      <c r="K5597" s="7">
        <v>70.63</v>
      </c>
      <c r="L5597" s="7">
        <v>34961.85</v>
      </c>
      <c r="M5597" s="7">
        <v>788.45</v>
      </c>
    </row>
    <row r="5598" spans="2:13" x14ac:dyDescent="0.3">
      <c r="B5598" s="5">
        <v>45870</v>
      </c>
      <c r="C5598" s="4" t="s">
        <v>34</v>
      </c>
      <c r="D5598" s="4" t="s">
        <v>32</v>
      </c>
      <c r="E5598" s="4" t="s">
        <v>16</v>
      </c>
      <c r="F5598" s="4" t="s">
        <v>18</v>
      </c>
      <c r="G5598" s="6">
        <v>168</v>
      </c>
      <c r="H5598" s="7">
        <v>98.88</v>
      </c>
      <c r="I5598" s="8">
        <v>0.01</v>
      </c>
      <c r="J5598" s="7">
        <v>16396.48</v>
      </c>
      <c r="K5598" s="7">
        <v>70.63</v>
      </c>
      <c r="L5598" s="7">
        <v>11865.84</v>
      </c>
      <c r="M5598" s="7">
        <v>594.28</v>
      </c>
    </row>
    <row r="5599" spans="2:13" x14ac:dyDescent="0.3">
      <c r="B5599" s="5">
        <v>45870</v>
      </c>
      <c r="C5599" s="4" t="s">
        <v>34</v>
      </c>
      <c r="D5599" s="4" t="s">
        <v>32</v>
      </c>
      <c r="E5599" s="4" t="s">
        <v>16</v>
      </c>
      <c r="F5599" s="4" t="s">
        <v>19</v>
      </c>
      <c r="G5599" s="6">
        <v>169</v>
      </c>
      <c r="H5599" s="7">
        <v>98.88</v>
      </c>
      <c r="I5599" s="8">
        <v>0.01</v>
      </c>
      <c r="J5599" s="7">
        <v>16525.900000000001</v>
      </c>
      <c r="K5599" s="7">
        <v>70.7</v>
      </c>
      <c r="L5599" s="7">
        <v>11948.3</v>
      </c>
      <c r="M5599" s="7">
        <v>672.28</v>
      </c>
    </row>
    <row r="5600" spans="2:13" x14ac:dyDescent="0.3">
      <c r="B5600" s="5">
        <v>45870</v>
      </c>
      <c r="C5600" s="4" t="s">
        <v>34</v>
      </c>
      <c r="D5600" s="4" t="s">
        <v>32</v>
      </c>
      <c r="E5600" s="4" t="s">
        <v>20</v>
      </c>
      <c r="F5600" s="4" t="s">
        <v>17</v>
      </c>
      <c r="G5600" s="6">
        <v>314</v>
      </c>
      <c r="H5600" s="7">
        <v>98.88</v>
      </c>
      <c r="I5600" s="8">
        <v>0.02</v>
      </c>
      <c r="J5600" s="7">
        <v>26801.59</v>
      </c>
      <c r="K5600" s="7">
        <v>70.77</v>
      </c>
      <c r="L5600" s="7">
        <v>22221.78</v>
      </c>
      <c r="M5600" s="7">
        <v>511.94</v>
      </c>
    </row>
    <row r="5601" spans="2:13" x14ac:dyDescent="0.3">
      <c r="B5601" s="5">
        <v>45870</v>
      </c>
      <c r="C5601" s="4" t="s">
        <v>34</v>
      </c>
      <c r="D5601" s="4" t="s">
        <v>32</v>
      </c>
      <c r="E5601" s="4" t="s">
        <v>20</v>
      </c>
      <c r="F5601" s="4" t="s">
        <v>18</v>
      </c>
      <c r="G5601" s="6">
        <v>117</v>
      </c>
      <c r="H5601" s="7">
        <v>98.88</v>
      </c>
      <c r="I5601" s="8">
        <v>0.03</v>
      </c>
      <c r="J5601" s="7">
        <v>9916.24</v>
      </c>
      <c r="K5601" s="7">
        <v>70.56</v>
      </c>
      <c r="L5601" s="7">
        <v>8255.52</v>
      </c>
      <c r="M5601" s="7">
        <v>397.64</v>
      </c>
    </row>
    <row r="5602" spans="2:13" x14ac:dyDescent="0.3">
      <c r="B5602" s="5">
        <v>45870</v>
      </c>
      <c r="C5602" s="4" t="s">
        <v>34</v>
      </c>
      <c r="D5602" s="4" t="s">
        <v>32</v>
      </c>
      <c r="E5602" s="4" t="s">
        <v>20</v>
      </c>
      <c r="F5602" s="4" t="s">
        <v>19</v>
      </c>
      <c r="G5602" s="6">
        <v>113</v>
      </c>
      <c r="H5602" s="7">
        <v>98.88</v>
      </c>
      <c r="I5602" s="8">
        <v>0.01</v>
      </c>
      <c r="J5602" s="7">
        <v>9753.8799999999992</v>
      </c>
      <c r="K5602" s="7">
        <v>70.77</v>
      </c>
      <c r="L5602" s="7">
        <v>7997.01</v>
      </c>
      <c r="M5602" s="7">
        <v>437.83</v>
      </c>
    </row>
    <row r="5603" spans="2:13" x14ac:dyDescent="0.3">
      <c r="B5603" s="5">
        <v>45870</v>
      </c>
      <c r="C5603" s="4" t="s">
        <v>34</v>
      </c>
      <c r="D5603" s="4" t="s">
        <v>32</v>
      </c>
      <c r="E5603" s="4" t="s">
        <v>21</v>
      </c>
      <c r="F5603" s="4" t="s">
        <v>17</v>
      </c>
      <c r="G5603" s="6">
        <v>188</v>
      </c>
      <c r="H5603" s="7">
        <v>98.88</v>
      </c>
      <c r="I5603" s="8">
        <v>0.01</v>
      </c>
      <c r="J5603" s="7">
        <v>17606.669999999998</v>
      </c>
      <c r="K5603" s="7">
        <v>70.489999999999995</v>
      </c>
      <c r="L5603" s="7">
        <v>13252.12</v>
      </c>
      <c r="M5603" s="7">
        <v>300.68</v>
      </c>
    </row>
    <row r="5604" spans="2:13" x14ac:dyDescent="0.3">
      <c r="B5604" s="5">
        <v>45870</v>
      </c>
      <c r="C5604" s="4" t="s">
        <v>34</v>
      </c>
      <c r="D5604" s="4" t="s">
        <v>32</v>
      </c>
      <c r="E5604" s="4" t="s">
        <v>21</v>
      </c>
      <c r="F5604" s="4" t="s">
        <v>18</v>
      </c>
      <c r="G5604" s="6">
        <v>71</v>
      </c>
      <c r="H5604" s="7">
        <v>98.88</v>
      </c>
      <c r="I5604" s="8">
        <v>0</v>
      </c>
      <c r="J5604" s="7">
        <v>6649.42</v>
      </c>
      <c r="K5604" s="7">
        <v>70.56</v>
      </c>
      <c r="L5604" s="7">
        <v>5009.76</v>
      </c>
      <c r="M5604" s="7">
        <v>238.84</v>
      </c>
    </row>
    <row r="5605" spans="2:13" x14ac:dyDescent="0.3">
      <c r="B5605" s="5">
        <v>45870</v>
      </c>
      <c r="C5605" s="4" t="s">
        <v>34</v>
      </c>
      <c r="D5605" s="4" t="s">
        <v>32</v>
      </c>
      <c r="E5605" s="4" t="s">
        <v>21</v>
      </c>
      <c r="F5605" s="4" t="s">
        <v>19</v>
      </c>
      <c r="G5605" s="6">
        <v>68</v>
      </c>
      <c r="H5605" s="7">
        <v>98.88</v>
      </c>
      <c r="I5605" s="8">
        <v>0.01</v>
      </c>
      <c r="J5605" s="7">
        <v>6310.91</v>
      </c>
      <c r="K5605" s="7">
        <v>70.489999999999995</v>
      </c>
      <c r="L5605" s="7">
        <v>4793.32</v>
      </c>
      <c r="M5605" s="7">
        <v>273.20999999999998</v>
      </c>
    </row>
    <row r="5606" spans="2:13" x14ac:dyDescent="0.3">
      <c r="B5606" s="5">
        <v>45870</v>
      </c>
      <c r="C5606" s="4" t="s">
        <v>34</v>
      </c>
      <c r="D5606" s="4" t="s">
        <v>32</v>
      </c>
      <c r="E5606" s="4" t="s">
        <v>22</v>
      </c>
      <c r="F5606" s="4" t="s">
        <v>17</v>
      </c>
      <c r="G5606" s="6">
        <v>84</v>
      </c>
      <c r="H5606" s="7">
        <v>98.88</v>
      </c>
      <c r="I5606" s="8">
        <v>0.01</v>
      </c>
      <c r="J5606" s="7">
        <v>9256.1200000000008</v>
      </c>
      <c r="K5606" s="7">
        <v>70.84</v>
      </c>
      <c r="L5606" s="7">
        <v>5950.56</v>
      </c>
      <c r="M5606" s="7">
        <v>848.53</v>
      </c>
    </row>
    <row r="5607" spans="2:13" x14ac:dyDescent="0.3">
      <c r="B5607" s="5">
        <v>45870</v>
      </c>
      <c r="C5607" s="4" t="s">
        <v>34</v>
      </c>
      <c r="D5607" s="4" t="s">
        <v>32</v>
      </c>
      <c r="E5607" s="4" t="s">
        <v>22</v>
      </c>
      <c r="F5607" s="4" t="s">
        <v>18</v>
      </c>
      <c r="G5607" s="6">
        <v>32</v>
      </c>
      <c r="H5607" s="7">
        <v>98.88</v>
      </c>
      <c r="I5607" s="8">
        <v>0</v>
      </c>
      <c r="J5607" s="7">
        <v>3543.83</v>
      </c>
      <c r="K5607" s="7">
        <v>70.91</v>
      </c>
      <c r="L5607" s="7">
        <v>2269.12</v>
      </c>
      <c r="M5607" s="7">
        <v>393.7</v>
      </c>
    </row>
    <row r="5608" spans="2:13" x14ac:dyDescent="0.3">
      <c r="B5608" s="5">
        <v>45870</v>
      </c>
      <c r="C5608" s="4" t="s">
        <v>34</v>
      </c>
      <c r="D5608" s="4" t="s">
        <v>32</v>
      </c>
      <c r="E5608" s="4" t="s">
        <v>22</v>
      </c>
      <c r="F5608" s="4" t="s">
        <v>19</v>
      </c>
      <c r="G5608" s="6">
        <v>32</v>
      </c>
      <c r="H5608" s="7">
        <v>98.88</v>
      </c>
      <c r="I5608" s="8">
        <v>0</v>
      </c>
      <c r="J5608" s="7">
        <v>3533.23</v>
      </c>
      <c r="K5608" s="7">
        <v>70.84</v>
      </c>
      <c r="L5608" s="7">
        <v>2266.88</v>
      </c>
      <c r="M5608" s="7">
        <v>399.7</v>
      </c>
    </row>
    <row r="5609" spans="2:13" x14ac:dyDescent="0.3">
      <c r="B5609" s="5">
        <v>45870</v>
      </c>
      <c r="C5609" s="4" t="s">
        <v>35</v>
      </c>
      <c r="D5609" s="4" t="s">
        <v>32</v>
      </c>
      <c r="E5609" s="4" t="s">
        <v>16</v>
      </c>
      <c r="F5609" s="4" t="s">
        <v>17</v>
      </c>
      <c r="G5609" s="6">
        <v>111</v>
      </c>
      <c r="H5609" s="7">
        <v>193.64</v>
      </c>
      <c r="I5609" s="8">
        <v>0.01</v>
      </c>
      <c r="J5609" s="7">
        <v>21171.63</v>
      </c>
      <c r="K5609" s="7">
        <v>135.68</v>
      </c>
      <c r="L5609" s="7">
        <v>15060.48</v>
      </c>
      <c r="M5609" s="7">
        <v>186.04</v>
      </c>
    </row>
    <row r="5610" spans="2:13" x14ac:dyDescent="0.3">
      <c r="B5610" s="5">
        <v>45870</v>
      </c>
      <c r="C5610" s="4" t="s">
        <v>35</v>
      </c>
      <c r="D5610" s="4" t="s">
        <v>32</v>
      </c>
      <c r="E5610" s="4" t="s">
        <v>16</v>
      </c>
      <c r="F5610" s="4" t="s">
        <v>18</v>
      </c>
      <c r="G5610" s="6">
        <v>40</v>
      </c>
      <c r="H5610" s="7">
        <v>193.64</v>
      </c>
      <c r="I5610" s="8">
        <v>0</v>
      </c>
      <c r="J5610" s="7">
        <v>7691.47</v>
      </c>
      <c r="K5610" s="7">
        <v>135.68</v>
      </c>
      <c r="L5610" s="7">
        <v>5427.2</v>
      </c>
      <c r="M5610" s="7">
        <v>140.52000000000001</v>
      </c>
    </row>
    <row r="5611" spans="2:13" x14ac:dyDescent="0.3">
      <c r="B5611" s="5">
        <v>45870</v>
      </c>
      <c r="C5611" s="4" t="s">
        <v>35</v>
      </c>
      <c r="D5611" s="4" t="s">
        <v>32</v>
      </c>
      <c r="E5611" s="4" t="s">
        <v>16</v>
      </c>
      <c r="F5611" s="4" t="s">
        <v>19</v>
      </c>
      <c r="G5611" s="6">
        <v>41</v>
      </c>
      <c r="H5611" s="7">
        <v>193.64</v>
      </c>
      <c r="I5611" s="8">
        <v>0</v>
      </c>
      <c r="J5611" s="7">
        <v>7939.24</v>
      </c>
      <c r="K5611" s="7">
        <v>135.82</v>
      </c>
      <c r="L5611" s="7">
        <v>5568.62</v>
      </c>
      <c r="M5611" s="7">
        <v>164.57</v>
      </c>
    </row>
    <row r="5612" spans="2:13" x14ac:dyDescent="0.3">
      <c r="B5612" s="5">
        <v>45870</v>
      </c>
      <c r="C5612" s="4" t="s">
        <v>35</v>
      </c>
      <c r="D5612" s="4" t="s">
        <v>32</v>
      </c>
      <c r="E5612" s="4" t="s">
        <v>20</v>
      </c>
      <c r="F5612" s="4" t="s">
        <v>17</v>
      </c>
      <c r="G5612" s="6">
        <v>76</v>
      </c>
      <c r="H5612" s="7">
        <v>193.64</v>
      </c>
      <c r="I5612" s="8">
        <v>0.02</v>
      </c>
      <c r="J5612" s="7">
        <v>12666.66</v>
      </c>
      <c r="K5612" s="7">
        <v>135.13999999999999</v>
      </c>
      <c r="L5612" s="7">
        <v>10270.64</v>
      </c>
      <c r="M5612" s="7">
        <v>125.4</v>
      </c>
    </row>
    <row r="5613" spans="2:13" x14ac:dyDescent="0.3">
      <c r="B5613" s="5">
        <v>45870</v>
      </c>
      <c r="C5613" s="4" t="s">
        <v>35</v>
      </c>
      <c r="D5613" s="4" t="s">
        <v>32</v>
      </c>
      <c r="E5613" s="4" t="s">
        <v>20</v>
      </c>
      <c r="F5613" s="4" t="s">
        <v>18</v>
      </c>
      <c r="G5613" s="6">
        <v>27</v>
      </c>
      <c r="H5613" s="7">
        <v>193.64</v>
      </c>
      <c r="I5613" s="8">
        <v>0.01</v>
      </c>
      <c r="J5613" s="7">
        <v>4596.1899999999996</v>
      </c>
      <c r="K5613" s="7">
        <v>135.94999999999999</v>
      </c>
      <c r="L5613" s="7">
        <v>3670.65</v>
      </c>
      <c r="M5613" s="7">
        <v>94.67</v>
      </c>
    </row>
    <row r="5614" spans="2:13" x14ac:dyDescent="0.3">
      <c r="B5614" s="5">
        <v>45870</v>
      </c>
      <c r="C5614" s="4" t="s">
        <v>35</v>
      </c>
      <c r="D5614" s="4" t="s">
        <v>32</v>
      </c>
      <c r="E5614" s="4" t="s">
        <v>20</v>
      </c>
      <c r="F5614" s="4" t="s">
        <v>19</v>
      </c>
      <c r="G5614" s="6">
        <v>26</v>
      </c>
      <c r="H5614" s="7">
        <v>193.64</v>
      </c>
      <c r="I5614" s="8">
        <v>0.04</v>
      </c>
      <c r="J5614" s="7">
        <v>4275.09</v>
      </c>
      <c r="K5614" s="7">
        <v>135.41</v>
      </c>
      <c r="L5614" s="7">
        <v>3520.66</v>
      </c>
      <c r="M5614" s="7">
        <v>103.01</v>
      </c>
    </row>
    <row r="5615" spans="2:13" x14ac:dyDescent="0.3">
      <c r="B5615" s="5">
        <v>45870</v>
      </c>
      <c r="C5615" s="4" t="s">
        <v>35</v>
      </c>
      <c r="D5615" s="4" t="s">
        <v>32</v>
      </c>
      <c r="E5615" s="4" t="s">
        <v>21</v>
      </c>
      <c r="F5615" s="4" t="s">
        <v>17</v>
      </c>
      <c r="G5615" s="6">
        <v>44</v>
      </c>
      <c r="H5615" s="7">
        <v>193.64</v>
      </c>
      <c r="I5615" s="8">
        <v>0.01</v>
      </c>
      <c r="J5615" s="7">
        <v>8037.43</v>
      </c>
      <c r="K5615" s="7">
        <v>135.82</v>
      </c>
      <c r="L5615" s="7">
        <v>5976.08</v>
      </c>
      <c r="M5615" s="7">
        <v>70.08</v>
      </c>
    </row>
    <row r="5616" spans="2:13" x14ac:dyDescent="0.3">
      <c r="B5616" s="5">
        <v>45870</v>
      </c>
      <c r="C5616" s="4" t="s">
        <v>35</v>
      </c>
      <c r="D5616" s="4" t="s">
        <v>32</v>
      </c>
      <c r="E5616" s="4" t="s">
        <v>21</v>
      </c>
      <c r="F5616" s="4" t="s">
        <v>18</v>
      </c>
      <c r="G5616" s="6">
        <v>16</v>
      </c>
      <c r="H5616" s="7">
        <v>193.64</v>
      </c>
      <c r="I5616" s="8">
        <v>0.01</v>
      </c>
      <c r="J5616" s="7">
        <v>2931.54</v>
      </c>
      <c r="K5616" s="7">
        <v>135.41</v>
      </c>
      <c r="L5616" s="7">
        <v>2166.56</v>
      </c>
      <c r="M5616" s="7">
        <v>56.71</v>
      </c>
    </row>
    <row r="5617" spans="2:13" x14ac:dyDescent="0.3">
      <c r="B5617" s="5">
        <v>45870</v>
      </c>
      <c r="C5617" s="4" t="s">
        <v>35</v>
      </c>
      <c r="D5617" s="4" t="s">
        <v>32</v>
      </c>
      <c r="E5617" s="4" t="s">
        <v>21</v>
      </c>
      <c r="F5617" s="4" t="s">
        <v>19</v>
      </c>
      <c r="G5617" s="6">
        <v>16</v>
      </c>
      <c r="H5617" s="7">
        <v>193.64</v>
      </c>
      <c r="I5617" s="8">
        <v>0.01</v>
      </c>
      <c r="J5617" s="7">
        <v>2925.65</v>
      </c>
      <c r="K5617" s="7">
        <v>135.13999999999999</v>
      </c>
      <c r="L5617" s="7">
        <v>2162.2399999999998</v>
      </c>
      <c r="M5617" s="7">
        <v>64.09</v>
      </c>
    </row>
    <row r="5618" spans="2:13" x14ac:dyDescent="0.3">
      <c r="B5618" s="5">
        <v>45870</v>
      </c>
      <c r="C5618" s="4" t="s">
        <v>35</v>
      </c>
      <c r="D5618" s="4" t="s">
        <v>32</v>
      </c>
      <c r="E5618" s="4" t="s">
        <v>22</v>
      </c>
      <c r="F5618" s="4" t="s">
        <v>17</v>
      </c>
      <c r="G5618" s="6">
        <v>21</v>
      </c>
      <c r="H5618" s="7">
        <v>193.64</v>
      </c>
      <c r="I5618" s="8">
        <v>0.01</v>
      </c>
      <c r="J5618" s="7">
        <v>4531.4799999999996</v>
      </c>
      <c r="K5618" s="7">
        <v>135.41</v>
      </c>
      <c r="L5618" s="7">
        <v>2843.61</v>
      </c>
      <c r="M5618" s="7">
        <v>215.54</v>
      </c>
    </row>
    <row r="5619" spans="2:13" x14ac:dyDescent="0.3">
      <c r="B5619" s="5">
        <v>45870</v>
      </c>
      <c r="C5619" s="4" t="s">
        <v>35</v>
      </c>
      <c r="D5619" s="4" t="s">
        <v>32</v>
      </c>
      <c r="E5619" s="4" t="s">
        <v>22</v>
      </c>
      <c r="F5619" s="4" t="s">
        <v>18</v>
      </c>
      <c r="G5619" s="6">
        <v>7</v>
      </c>
      <c r="H5619" s="7">
        <v>193.64</v>
      </c>
      <c r="I5619" s="8">
        <v>0.01</v>
      </c>
      <c r="J5619" s="7">
        <v>1504.42</v>
      </c>
      <c r="K5619" s="7">
        <v>135.28</v>
      </c>
      <c r="L5619" s="7">
        <v>946.96</v>
      </c>
      <c r="M5619" s="7">
        <v>83.02</v>
      </c>
    </row>
    <row r="5620" spans="2:13" x14ac:dyDescent="0.3">
      <c r="B5620" s="5">
        <v>45870</v>
      </c>
      <c r="C5620" s="4" t="s">
        <v>35</v>
      </c>
      <c r="D5620" s="4" t="s">
        <v>32</v>
      </c>
      <c r="E5620" s="4" t="s">
        <v>22</v>
      </c>
      <c r="F5620" s="4" t="s">
        <v>19</v>
      </c>
      <c r="G5620" s="6">
        <v>7</v>
      </c>
      <c r="H5620" s="7">
        <v>193.64</v>
      </c>
      <c r="I5620" s="8">
        <v>0</v>
      </c>
      <c r="J5620" s="7">
        <v>1509.04</v>
      </c>
      <c r="K5620" s="7">
        <v>135.55000000000001</v>
      </c>
      <c r="L5620" s="7">
        <v>948.85</v>
      </c>
      <c r="M5620" s="7">
        <v>87.08</v>
      </c>
    </row>
    <row r="5621" spans="2:13" x14ac:dyDescent="0.3">
      <c r="B5621" s="5">
        <v>45870</v>
      </c>
      <c r="C5621" s="4" t="s">
        <v>36</v>
      </c>
      <c r="D5621" s="4" t="s">
        <v>37</v>
      </c>
      <c r="E5621" s="4" t="s">
        <v>16</v>
      </c>
      <c r="F5621" s="4" t="s">
        <v>17</v>
      </c>
      <c r="G5621" s="6">
        <v>315</v>
      </c>
      <c r="H5621" s="7">
        <v>181.28</v>
      </c>
      <c r="I5621" s="8">
        <v>0.01</v>
      </c>
      <c r="J5621" s="7">
        <v>56872.959999999999</v>
      </c>
      <c r="K5621" s="7">
        <v>136.46</v>
      </c>
      <c r="L5621" s="7">
        <v>42984.9</v>
      </c>
      <c r="M5621" s="7">
        <v>502.26</v>
      </c>
    </row>
    <row r="5622" spans="2:13" x14ac:dyDescent="0.3">
      <c r="B5622" s="5">
        <v>45870</v>
      </c>
      <c r="C5622" s="4" t="s">
        <v>36</v>
      </c>
      <c r="D5622" s="4" t="s">
        <v>37</v>
      </c>
      <c r="E5622" s="4" t="s">
        <v>16</v>
      </c>
      <c r="F5622" s="4" t="s">
        <v>18</v>
      </c>
      <c r="G5622" s="6">
        <v>120</v>
      </c>
      <c r="H5622" s="7">
        <v>181.28</v>
      </c>
      <c r="I5622" s="8">
        <v>0.01</v>
      </c>
      <c r="J5622" s="7">
        <v>21470.15</v>
      </c>
      <c r="K5622" s="7">
        <v>136.46</v>
      </c>
      <c r="L5622" s="7">
        <v>16375.2</v>
      </c>
      <c r="M5622" s="7">
        <v>422.4</v>
      </c>
    </row>
    <row r="5623" spans="2:13" x14ac:dyDescent="0.3">
      <c r="B5623" s="5">
        <v>45870</v>
      </c>
      <c r="C5623" s="4" t="s">
        <v>36</v>
      </c>
      <c r="D5623" s="4" t="s">
        <v>37</v>
      </c>
      <c r="E5623" s="4" t="s">
        <v>16</v>
      </c>
      <c r="F5623" s="4" t="s">
        <v>19</v>
      </c>
      <c r="G5623" s="6">
        <v>121</v>
      </c>
      <c r="H5623" s="7">
        <v>181.28</v>
      </c>
      <c r="I5623" s="8">
        <v>0.01</v>
      </c>
      <c r="J5623" s="7">
        <v>21715.73</v>
      </c>
      <c r="K5623" s="7">
        <v>136.46</v>
      </c>
      <c r="L5623" s="7">
        <v>16511.66</v>
      </c>
      <c r="M5623" s="7">
        <v>472.19</v>
      </c>
    </row>
    <row r="5624" spans="2:13" x14ac:dyDescent="0.3">
      <c r="B5624" s="5">
        <v>45870</v>
      </c>
      <c r="C5624" s="4" t="s">
        <v>36</v>
      </c>
      <c r="D5624" s="4" t="s">
        <v>37</v>
      </c>
      <c r="E5624" s="4" t="s">
        <v>20</v>
      </c>
      <c r="F5624" s="4" t="s">
        <v>17</v>
      </c>
      <c r="G5624" s="6">
        <v>230</v>
      </c>
      <c r="H5624" s="7">
        <v>181.28</v>
      </c>
      <c r="I5624" s="8">
        <v>0</v>
      </c>
      <c r="J5624" s="7">
        <v>36764.339999999997</v>
      </c>
      <c r="K5624" s="7">
        <v>137</v>
      </c>
      <c r="L5624" s="7">
        <v>31510</v>
      </c>
      <c r="M5624" s="7">
        <v>386.62</v>
      </c>
    </row>
    <row r="5625" spans="2:13" x14ac:dyDescent="0.3">
      <c r="B5625" s="5">
        <v>45870</v>
      </c>
      <c r="C5625" s="4" t="s">
        <v>36</v>
      </c>
      <c r="D5625" s="4" t="s">
        <v>37</v>
      </c>
      <c r="E5625" s="4" t="s">
        <v>20</v>
      </c>
      <c r="F5625" s="4" t="s">
        <v>18</v>
      </c>
      <c r="G5625" s="6">
        <v>78</v>
      </c>
      <c r="H5625" s="7">
        <v>181.28</v>
      </c>
      <c r="I5625" s="8">
        <v>0.01</v>
      </c>
      <c r="J5625" s="7">
        <v>12293.39</v>
      </c>
      <c r="K5625" s="7">
        <v>137.13999999999999</v>
      </c>
      <c r="L5625" s="7">
        <v>10696.92</v>
      </c>
      <c r="M5625" s="7">
        <v>264.01</v>
      </c>
    </row>
    <row r="5626" spans="2:13" x14ac:dyDescent="0.3">
      <c r="B5626" s="5">
        <v>45870</v>
      </c>
      <c r="C5626" s="4" t="s">
        <v>36</v>
      </c>
      <c r="D5626" s="4" t="s">
        <v>37</v>
      </c>
      <c r="E5626" s="4" t="s">
        <v>20</v>
      </c>
      <c r="F5626" s="4" t="s">
        <v>19</v>
      </c>
      <c r="G5626" s="6">
        <v>79</v>
      </c>
      <c r="H5626" s="7">
        <v>181.28</v>
      </c>
      <c r="I5626" s="8">
        <v>0.04</v>
      </c>
      <c r="J5626" s="7">
        <v>12050.09</v>
      </c>
      <c r="K5626" s="7">
        <v>136.59</v>
      </c>
      <c r="L5626" s="7">
        <v>10790.61</v>
      </c>
      <c r="M5626" s="7">
        <v>314.58</v>
      </c>
    </row>
    <row r="5627" spans="2:13" x14ac:dyDescent="0.3">
      <c r="B5627" s="5">
        <v>45870</v>
      </c>
      <c r="C5627" s="4" t="s">
        <v>36</v>
      </c>
      <c r="D5627" s="4" t="s">
        <v>37</v>
      </c>
      <c r="E5627" s="4" t="s">
        <v>21</v>
      </c>
      <c r="F5627" s="4" t="s">
        <v>17</v>
      </c>
      <c r="G5627" s="6">
        <v>129</v>
      </c>
      <c r="H5627" s="7">
        <v>181.28</v>
      </c>
      <c r="I5627" s="8">
        <v>0.01</v>
      </c>
      <c r="J5627" s="7">
        <v>21883.200000000001</v>
      </c>
      <c r="K5627" s="7">
        <v>137.13999999999999</v>
      </c>
      <c r="L5627" s="7">
        <v>17691.060000000001</v>
      </c>
      <c r="M5627" s="7">
        <v>212.84</v>
      </c>
    </row>
    <row r="5628" spans="2:13" x14ac:dyDescent="0.3">
      <c r="B5628" s="5">
        <v>45870</v>
      </c>
      <c r="C5628" s="4" t="s">
        <v>36</v>
      </c>
      <c r="D5628" s="4" t="s">
        <v>37</v>
      </c>
      <c r="E5628" s="4" t="s">
        <v>21</v>
      </c>
      <c r="F5628" s="4" t="s">
        <v>18</v>
      </c>
      <c r="G5628" s="6">
        <v>49</v>
      </c>
      <c r="H5628" s="7">
        <v>181.28</v>
      </c>
      <c r="I5628" s="8">
        <v>0</v>
      </c>
      <c r="J5628" s="7">
        <v>8413.23</v>
      </c>
      <c r="K5628" s="7">
        <v>136.87</v>
      </c>
      <c r="L5628" s="7">
        <v>6706.63</v>
      </c>
      <c r="M5628" s="7">
        <v>168.57</v>
      </c>
    </row>
    <row r="5629" spans="2:13" x14ac:dyDescent="0.3">
      <c r="B5629" s="5">
        <v>45870</v>
      </c>
      <c r="C5629" s="4" t="s">
        <v>36</v>
      </c>
      <c r="D5629" s="4" t="s">
        <v>37</v>
      </c>
      <c r="E5629" s="4" t="s">
        <v>21</v>
      </c>
      <c r="F5629" s="4" t="s">
        <v>19</v>
      </c>
      <c r="G5629" s="6">
        <v>47</v>
      </c>
      <c r="H5629" s="7">
        <v>181.28</v>
      </c>
      <c r="I5629" s="8">
        <v>0.01</v>
      </c>
      <c r="J5629" s="7">
        <v>7997.11</v>
      </c>
      <c r="K5629" s="7">
        <v>137.13999999999999</v>
      </c>
      <c r="L5629" s="7">
        <v>6445.58</v>
      </c>
      <c r="M5629" s="7">
        <v>185.28</v>
      </c>
    </row>
    <row r="5630" spans="2:13" x14ac:dyDescent="0.3">
      <c r="B5630" s="5">
        <v>45870</v>
      </c>
      <c r="C5630" s="4" t="s">
        <v>36</v>
      </c>
      <c r="D5630" s="4" t="s">
        <v>37</v>
      </c>
      <c r="E5630" s="4" t="s">
        <v>22</v>
      </c>
      <c r="F5630" s="4" t="s">
        <v>17</v>
      </c>
      <c r="G5630" s="6">
        <v>58</v>
      </c>
      <c r="H5630" s="7">
        <v>181.28</v>
      </c>
      <c r="I5630" s="8">
        <v>0.01</v>
      </c>
      <c r="J5630" s="7">
        <v>11669.54</v>
      </c>
      <c r="K5630" s="7">
        <v>137</v>
      </c>
      <c r="L5630" s="7">
        <v>7946</v>
      </c>
      <c r="M5630" s="7">
        <v>598.82000000000005</v>
      </c>
    </row>
    <row r="5631" spans="2:13" x14ac:dyDescent="0.3">
      <c r="B5631" s="5">
        <v>45870</v>
      </c>
      <c r="C5631" s="4" t="s">
        <v>36</v>
      </c>
      <c r="D5631" s="4" t="s">
        <v>37</v>
      </c>
      <c r="E5631" s="4" t="s">
        <v>22</v>
      </c>
      <c r="F5631" s="4" t="s">
        <v>18</v>
      </c>
      <c r="G5631" s="6">
        <v>22</v>
      </c>
      <c r="H5631" s="7">
        <v>181.28</v>
      </c>
      <c r="I5631" s="8">
        <v>0.01</v>
      </c>
      <c r="J5631" s="7">
        <v>4426.4399999999996</v>
      </c>
      <c r="K5631" s="7">
        <v>137</v>
      </c>
      <c r="L5631" s="7">
        <v>3014</v>
      </c>
      <c r="M5631" s="7">
        <v>259.87</v>
      </c>
    </row>
    <row r="5632" spans="2:13" x14ac:dyDescent="0.3">
      <c r="B5632" s="5">
        <v>45870</v>
      </c>
      <c r="C5632" s="4" t="s">
        <v>36</v>
      </c>
      <c r="D5632" s="4" t="s">
        <v>37</v>
      </c>
      <c r="E5632" s="4" t="s">
        <v>22</v>
      </c>
      <c r="F5632" s="4" t="s">
        <v>19</v>
      </c>
      <c r="G5632" s="6">
        <v>21</v>
      </c>
      <c r="H5632" s="7">
        <v>181.28</v>
      </c>
      <c r="I5632" s="8">
        <v>0</v>
      </c>
      <c r="J5632" s="7">
        <v>4272.2299999999996</v>
      </c>
      <c r="K5632" s="7">
        <v>136.87</v>
      </c>
      <c r="L5632" s="7">
        <v>2874.27</v>
      </c>
      <c r="M5632" s="7">
        <v>266.49</v>
      </c>
    </row>
    <row r="5633" spans="2:13" x14ac:dyDescent="0.3">
      <c r="B5633" s="5">
        <v>45870</v>
      </c>
      <c r="C5633" s="4" t="s">
        <v>38</v>
      </c>
      <c r="D5633" s="4" t="s">
        <v>37</v>
      </c>
      <c r="E5633" s="4" t="s">
        <v>16</v>
      </c>
      <c r="F5633" s="4" t="s">
        <v>17</v>
      </c>
      <c r="G5633" s="6">
        <v>141</v>
      </c>
      <c r="H5633" s="7">
        <v>220.42</v>
      </c>
      <c r="I5633" s="8">
        <v>0</v>
      </c>
      <c r="J5633" s="7">
        <v>30954.9</v>
      </c>
      <c r="K5633" s="7">
        <v>164.98</v>
      </c>
      <c r="L5633" s="7">
        <v>23262.18</v>
      </c>
      <c r="M5633" s="7">
        <v>225.05</v>
      </c>
    </row>
    <row r="5634" spans="2:13" x14ac:dyDescent="0.3">
      <c r="B5634" s="5">
        <v>45870</v>
      </c>
      <c r="C5634" s="4" t="s">
        <v>38</v>
      </c>
      <c r="D5634" s="4" t="s">
        <v>37</v>
      </c>
      <c r="E5634" s="4" t="s">
        <v>16</v>
      </c>
      <c r="F5634" s="4" t="s">
        <v>18</v>
      </c>
      <c r="G5634" s="6">
        <v>48</v>
      </c>
      <c r="H5634" s="7">
        <v>220.42</v>
      </c>
      <c r="I5634" s="8">
        <v>0</v>
      </c>
      <c r="J5634" s="7">
        <v>10548.42</v>
      </c>
      <c r="K5634" s="7">
        <v>165.32</v>
      </c>
      <c r="L5634" s="7">
        <v>7935.36</v>
      </c>
      <c r="M5634" s="7">
        <v>161.80000000000001</v>
      </c>
    </row>
    <row r="5635" spans="2:13" x14ac:dyDescent="0.3">
      <c r="B5635" s="5">
        <v>45870</v>
      </c>
      <c r="C5635" s="4" t="s">
        <v>38</v>
      </c>
      <c r="D5635" s="4" t="s">
        <v>37</v>
      </c>
      <c r="E5635" s="4" t="s">
        <v>16</v>
      </c>
      <c r="F5635" s="4" t="s">
        <v>19</v>
      </c>
      <c r="G5635" s="6">
        <v>51</v>
      </c>
      <c r="H5635" s="7">
        <v>220.42</v>
      </c>
      <c r="I5635" s="8">
        <v>0.01</v>
      </c>
      <c r="J5635" s="7">
        <v>11173.79</v>
      </c>
      <c r="K5635" s="7">
        <v>164.82</v>
      </c>
      <c r="L5635" s="7">
        <v>8405.82</v>
      </c>
      <c r="M5635" s="7">
        <v>202.88</v>
      </c>
    </row>
    <row r="5636" spans="2:13" x14ac:dyDescent="0.3">
      <c r="B5636" s="5">
        <v>45870</v>
      </c>
      <c r="C5636" s="4" t="s">
        <v>38</v>
      </c>
      <c r="D5636" s="4" t="s">
        <v>37</v>
      </c>
      <c r="E5636" s="4" t="s">
        <v>20</v>
      </c>
      <c r="F5636" s="4" t="s">
        <v>17</v>
      </c>
      <c r="G5636" s="6">
        <v>96</v>
      </c>
      <c r="H5636" s="7">
        <v>220.42</v>
      </c>
      <c r="I5636" s="8">
        <v>0.02</v>
      </c>
      <c r="J5636" s="7">
        <v>18230.75</v>
      </c>
      <c r="K5636" s="7">
        <v>164.98</v>
      </c>
      <c r="L5636" s="7">
        <v>15838.08</v>
      </c>
      <c r="M5636" s="7">
        <v>154.79</v>
      </c>
    </row>
    <row r="5637" spans="2:13" x14ac:dyDescent="0.3">
      <c r="B5637" s="5">
        <v>45870</v>
      </c>
      <c r="C5637" s="4" t="s">
        <v>38</v>
      </c>
      <c r="D5637" s="4" t="s">
        <v>37</v>
      </c>
      <c r="E5637" s="4" t="s">
        <v>20</v>
      </c>
      <c r="F5637" s="4" t="s">
        <v>18</v>
      </c>
      <c r="G5637" s="6">
        <v>34</v>
      </c>
      <c r="H5637" s="7">
        <v>220.42</v>
      </c>
      <c r="I5637" s="8">
        <v>0.02</v>
      </c>
      <c r="J5637" s="7">
        <v>6443.56</v>
      </c>
      <c r="K5637" s="7">
        <v>164.98</v>
      </c>
      <c r="L5637" s="7">
        <v>5609.32</v>
      </c>
      <c r="M5637" s="7">
        <v>116.73</v>
      </c>
    </row>
    <row r="5638" spans="2:13" x14ac:dyDescent="0.3">
      <c r="B5638" s="5">
        <v>45870</v>
      </c>
      <c r="C5638" s="4" t="s">
        <v>38</v>
      </c>
      <c r="D5638" s="4" t="s">
        <v>37</v>
      </c>
      <c r="E5638" s="4" t="s">
        <v>20</v>
      </c>
      <c r="F5638" s="4" t="s">
        <v>19</v>
      </c>
      <c r="G5638" s="6">
        <v>33</v>
      </c>
      <c r="H5638" s="7">
        <v>220.42</v>
      </c>
      <c r="I5638" s="8">
        <v>0.01</v>
      </c>
      <c r="J5638" s="7">
        <v>6343.16</v>
      </c>
      <c r="K5638" s="7">
        <v>164.82</v>
      </c>
      <c r="L5638" s="7">
        <v>5439.06</v>
      </c>
      <c r="M5638" s="7">
        <v>131.13999999999999</v>
      </c>
    </row>
    <row r="5639" spans="2:13" x14ac:dyDescent="0.3">
      <c r="B5639" s="5">
        <v>45870</v>
      </c>
      <c r="C5639" s="4" t="s">
        <v>38</v>
      </c>
      <c r="D5639" s="4" t="s">
        <v>37</v>
      </c>
      <c r="E5639" s="4" t="s">
        <v>21</v>
      </c>
      <c r="F5639" s="4" t="s">
        <v>17</v>
      </c>
      <c r="G5639" s="6">
        <v>55</v>
      </c>
      <c r="H5639" s="7">
        <v>220.42</v>
      </c>
      <c r="I5639" s="8">
        <v>0</v>
      </c>
      <c r="J5639" s="7">
        <v>11482.42</v>
      </c>
      <c r="K5639" s="7">
        <v>165.65</v>
      </c>
      <c r="L5639" s="7">
        <v>9110.75</v>
      </c>
      <c r="M5639" s="7">
        <v>88.5</v>
      </c>
    </row>
    <row r="5640" spans="2:13" x14ac:dyDescent="0.3">
      <c r="B5640" s="5">
        <v>45870</v>
      </c>
      <c r="C5640" s="4" t="s">
        <v>38</v>
      </c>
      <c r="D5640" s="4" t="s">
        <v>37</v>
      </c>
      <c r="E5640" s="4" t="s">
        <v>21</v>
      </c>
      <c r="F5640" s="4" t="s">
        <v>18</v>
      </c>
      <c r="G5640" s="6">
        <v>21</v>
      </c>
      <c r="H5640" s="7">
        <v>220.42</v>
      </c>
      <c r="I5640" s="8">
        <v>0.01</v>
      </c>
      <c r="J5640" s="7">
        <v>4370.99</v>
      </c>
      <c r="K5640" s="7">
        <v>165.15</v>
      </c>
      <c r="L5640" s="7">
        <v>3468.15</v>
      </c>
      <c r="M5640" s="7">
        <v>75.010000000000005</v>
      </c>
    </row>
    <row r="5641" spans="2:13" x14ac:dyDescent="0.3">
      <c r="B5641" s="5">
        <v>45870</v>
      </c>
      <c r="C5641" s="4" t="s">
        <v>38</v>
      </c>
      <c r="D5641" s="4" t="s">
        <v>37</v>
      </c>
      <c r="E5641" s="4" t="s">
        <v>21</v>
      </c>
      <c r="F5641" s="4" t="s">
        <v>19</v>
      </c>
      <c r="G5641" s="6">
        <v>20</v>
      </c>
      <c r="H5641" s="7">
        <v>220.42</v>
      </c>
      <c r="I5641" s="8">
        <v>0</v>
      </c>
      <c r="J5641" s="7">
        <v>4204.7299999999996</v>
      </c>
      <c r="K5641" s="7">
        <v>165.15</v>
      </c>
      <c r="L5641" s="7">
        <v>3303</v>
      </c>
      <c r="M5641" s="7">
        <v>79.64</v>
      </c>
    </row>
    <row r="5642" spans="2:13" x14ac:dyDescent="0.3">
      <c r="B5642" s="5">
        <v>45870</v>
      </c>
      <c r="C5642" s="4" t="s">
        <v>38</v>
      </c>
      <c r="D5642" s="4" t="s">
        <v>37</v>
      </c>
      <c r="E5642" s="4" t="s">
        <v>22</v>
      </c>
      <c r="F5642" s="4" t="s">
        <v>17</v>
      </c>
      <c r="G5642" s="6">
        <v>26</v>
      </c>
      <c r="H5642" s="7">
        <v>220.42</v>
      </c>
      <c r="I5642" s="8">
        <v>0.01</v>
      </c>
      <c r="J5642" s="7">
        <v>6412.08</v>
      </c>
      <c r="K5642" s="7">
        <v>165.48</v>
      </c>
      <c r="L5642" s="7">
        <v>4302.4799999999996</v>
      </c>
      <c r="M5642" s="7">
        <v>258.95</v>
      </c>
    </row>
    <row r="5643" spans="2:13" x14ac:dyDescent="0.3">
      <c r="B5643" s="5">
        <v>45870</v>
      </c>
      <c r="C5643" s="4" t="s">
        <v>38</v>
      </c>
      <c r="D5643" s="4" t="s">
        <v>37</v>
      </c>
      <c r="E5643" s="4" t="s">
        <v>22</v>
      </c>
      <c r="F5643" s="4" t="s">
        <v>18</v>
      </c>
      <c r="G5643" s="6">
        <v>9</v>
      </c>
      <c r="H5643" s="7">
        <v>220.42</v>
      </c>
      <c r="I5643" s="8">
        <v>0.01</v>
      </c>
      <c r="J5643" s="7">
        <v>2210.7199999999998</v>
      </c>
      <c r="K5643" s="7">
        <v>165.32</v>
      </c>
      <c r="L5643" s="7">
        <v>1487.88</v>
      </c>
      <c r="M5643" s="7">
        <v>107.82</v>
      </c>
    </row>
    <row r="5644" spans="2:13" x14ac:dyDescent="0.3">
      <c r="B5644" s="5">
        <v>45870</v>
      </c>
      <c r="C5644" s="4" t="s">
        <v>38</v>
      </c>
      <c r="D5644" s="4" t="s">
        <v>37</v>
      </c>
      <c r="E5644" s="4" t="s">
        <v>22</v>
      </c>
      <c r="F5644" s="4" t="s">
        <v>19</v>
      </c>
      <c r="G5644" s="6">
        <v>9</v>
      </c>
      <c r="H5644" s="7">
        <v>220.42</v>
      </c>
      <c r="I5644" s="8">
        <v>0.01</v>
      </c>
      <c r="J5644" s="7">
        <v>2186.3200000000002</v>
      </c>
      <c r="K5644" s="7">
        <v>165.65</v>
      </c>
      <c r="L5644" s="7">
        <v>1490.85</v>
      </c>
      <c r="M5644" s="7">
        <v>114.21</v>
      </c>
    </row>
    <row r="5645" spans="2:13" x14ac:dyDescent="0.3">
      <c r="B5645" s="5">
        <v>45870</v>
      </c>
      <c r="C5645" s="4" t="s">
        <v>39</v>
      </c>
      <c r="D5645" s="4" t="s">
        <v>37</v>
      </c>
      <c r="E5645" s="4" t="s">
        <v>16</v>
      </c>
      <c r="F5645" s="4" t="s">
        <v>17</v>
      </c>
      <c r="G5645" s="6">
        <v>83</v>
      </c>
      <c r="H5645" s="7">
        <v>314.14999999999998</v>
      </c>
      <c r="I5645" s="8">
        <v>0.01</v>
      </c>
      <c r="J5645" s="7">
        <v>25839.21</v>
      </c>
      <c r="K5645" s="7">
        <v>233.57</v>
      </c>
      <c r="L5645" s="7">
        <v>19386.310000000001</v>
      </c>
      <c r="M5645" s="7">
        <v>133.15</v>
      </c>
    </row>
    <row r="5646" spans="2:13" x14ac:dyDescent="0.3">
      <c r="B5646" s="5">
        <v>45870</v>
      </c>
      <c r="C5646" s="4" t="s">
        <v>39</v>
      </c>
      <c r="D5646" s="4" t="s">
        <v>37</v>
      </c>
      <c r="E5646" s="4" t="s">
        <v>16</v>
      </c>
      <c r="F5646" s="4" t="s">
        <v>18</v>
      </c>
      <c r="G5646" s="6">
        <v>31</v>
      </c>
      <c r="H5646" s="7">
        <v>314.14999999999998</v>
      </c>
      <c r="I5646" s="8">
        <v>0.01</v>
      </c>
      <c r="J5646" s="7">
        <v>9622.0499999999993</v>
      </c>
      <c r="K5646" s="7">
        <v>234.28</v>
      </c>
      <c r="L5646" s="7">
        <v>7262.68</v>
      </c>
      <c r="M5646" s="7">
        <v>107.94</v>
      </c>
    </row>
    <row r="5647" spans="2:13" x14ac:dyDescent="0.3">
      <c r="B5647" s="5">
        <v>45870</v>
      </c>
      <c r="C5647" s="4" t="s">
        <v>39</v>
      </c>
      <c r="D5647" s="4" t="s">
        <v>37</v>
      </c>
      <c r="E5647" s="4" t="s">
        <v>16</v>
      </c>
      <c r="F5647" s="4" t="s">
        <v>19</v>
      </c>
      <c r="G5647" s="6">
        <v>30</v>
      </c>
      <c r="H5647" s="7">
        <v>314.14999999999998</v>
      </c>
      <c r="I5647" s="8">
        <v>0</v>
      </c>
      <c r="J5647" s="7">
        <v>9368.0300000000007</v>
      </c>
      <c r="K5647" s="7">
        <v>233.57</v>
      </c>
      <c r="L5647" s="7">
        <v>7007.1</v>
      </c>
      <c r="M5647" s="7">
        <v>116.48</v>
      </c>
    </row>
    <row r="5648" spans="2:13" x14ac:dyDescent="0.3">
      <c r="B5648" s="5">
        <v>45870</v>
      </c>
      <c r="C5648" s="4" t="s">
        <v>39</v>
      </c>
      <c r="D5648" s="4" t="s">
        <v>37</v>
      </c>
      <c r="E5648" s="4" t="s">
        <v>20</v>
      </c>
      <c r="F5648" s="4" t="s">
        <v>17</v>
      </c>
      <c r="G5648" s="6">
        <v>58</v>
      </c>
      <c r="H5648" s="7">
        <v>314.14999999999998</v>
      </c>
      <c r="I5648" s="8">
        <v>0.04</v>
      </c>
      <c r="J5648" s="7">
        <v>15487.9</v>
      </c>
      <c r="K5648" s="7">
        <v>233.81</v>
      </c>
      <c r="L5648" s="7">
        <v>13560.98</v>
      </c>
      <c r="M5648" s="7">
        <v>96.93</v>
      </c>
    </row>
    <row r="5649" spans="2:13" x14ac:dyDescent="0.3">
      <c r="B5649" s="5">
        <v>45870</v>
      </c>
      <c r="C5649" s="4" t="s">
        <v>39</v>
      </c>
      <c r="D5649" s="4" t="s">
        <v>37</v>
      </c>
      <c r="E5649" s="4" t="s">
        <v>20</v>
      </c>
      <c r="F5649" s="4" t="s">
        <v>18</v>
      </c>
      <c r="G5649" s="6">
        <v>22</v>
      </c>
      <c r="H5649" s="7">
        <v>314.14999999999998</v>
      </c>
      <c r="I5649" s="8">
        <v>0</v>
      </c>
      <c r="J5649" s="7">
        <v>6087.99</v>
      </c>
      <c r="K5649" s="7">
        <v>233.57</v>
      </c>
      <c r="L5649" s="7">
        <v>5138.54</v>
      </c>
      <c r="M5649" s="7">
        <v>75</v>
      </c>
    </row>
    <row r="5650" spans="2:13" x14ac:dyDescent="0.3">
      <c r="B5650" s="5">
        <v>45870</v>
      </c>
      <c r="C5650" s="4" t="s">
        <v>39</v>
      </c>
      <c r="D5650" s="4" t="s">
        <v>37</v>
      </c>
      <c r="E5650" s="4" t="s">
        <v>20</v>
      </c>
      <c r="F5650" s="4" t="s">
        <v>19</v>
      </c>
      <c r="G5650" s="6">
        <v>22</v>
      </c>
      <c r="H5650" s="7">
        <v>314.14999999999998</v>
      </c>
      <c r="I5650" s="8">
        <v>0.03</v>
      </c>
      <c r="J5650" s="7">
        <v>5881.43</v>
      </c>
      <c r="K5650" s="7">
        <v>233.34</v>
      </c>
      <c r="L5650" s="7">
        <v>5133.4799999999996</v>
      </c>
      <c r="M5650" s="7">
        <v>86.38</v>
      </c>
    </row>
    <row r="5651" spans="2:13" x14ac:dyDescent="0.3">
      <c r="B5651" s="5">
        <v>45870</v>
      </c>
      <c r="C5651" s="4" t="s">
        <v>39</v>
      </c>
      <c r="D5651" s="4" t="s">
        <v>37</v>
      </c>
      <c r="E5651" s="4" t="s">
        <v>21</v>
      </c>
      <c r="F5651" s="4" t="s">
        <v>17</v>
      </c>
      <c r="G5651" s="6">
        <v>37</v>
      </c>
      <c r="H5651" s="7">
        <v>314.14999999999998</v>
      </c>
      <c r="I5651" s="8">
        <v>0.01</v>
      </c>
      <c r="J5651" s="7">
        <v>10865.86</v>
      </c>
      <c r="K5651" s="7">
        <v>234.04</v>
      </c>
      <c r="L5651" s="7">
        <v>8659.48</v>
      </c>
      <c r="M5651" s="7">
        <v>61.35</v>
      </c>
    </row>
    <row r="5652" spans="2:13" x14ac:dyDescent="0.3">
      <c r="B5652" s="5">
        <v>45870</v>
      </c>
      <c r="C5652" s="4" t="s">
        <v>39</v>
      </c>
      <c r="D5652" s="4" t="s">
        <v>37</v>
      </c>
      <c r="E5652" s="4" t="s">
        <v>21</v>
      </c>
      <c r="F5652" s="4" t="s">
        <v>18</v>
      </c>
      <c r="G5652" s="6">
        <v>13</v>
      </c>
      <c r="H5652" s="7">
        <v>314.14999999999998</v>
      </c>
      <c r="I5652" s="8">
        <v>0.01</v>
      </c>
      <c r="J5652" s="7">
        <v>3833.15</v>
      </c>
      <c r="K5652" s="7">
        <v>233.57</v>
      </c>
      <c r="L5652" s="7">
        <v>3036.41</v>
      </c>
      <c r="M5652" s="7">
        <v>45.44</v>
      </c>
    </row>
    <row r="5653" spans="2:13" x14ac:dyDescent="0.3">
      <c r="B5653" s="5">
        <v>45870</v>
      </c>
      <c r="C5653" s="4" t="s">
        <v>39</v>
      </c>
      <c r="D5653" s="4" t="s">
        <v>37</v>
      </c>
      <c r="E5653" s="4" t="s">
        <v>21</v>
      </c>
      <c r="F5653" s="4" t="s">
        <v>19</v>
      </c>
      <c r="G5653" s="6">
        <v>13</v>
      </c>
      <c r="H5653" s="7">
        <v>314.14999999999998</v>
      </c>
      <c r="I5653" s="8">
        <v>0.01</v>
      </c>
      <c r="J5653" s="7">
        <v>3833.3</v>
      </c>
      <c r="K5653" s="7">
        <v>234.28</v>
      </c>
      <c r="L5653" s="7">
        <v>3045.64</v>
      </c>
      <c r="M5653" s="7">
        <v>50.32</v>
      </c>
    </row>
    <row r="5654" spans="2:13" x14ac:dyDescent="0.3">
      <c r="B5654" s="5">
        <v>45870</v>
      </c>
      <c r="C5654" s="4" t="s">
        <v>39</v>
      </c>
      <c r="D5654" s="4" t="s">
        <v>37</v>
      </c>
      <c r="E5654" s="4" t="s">
        <v>22</v>
      </c>
      <c r="F5654" s="4" t="s">
        <v>17</v>
      </c>
      <c r="G5654" s="6">
        <v>16</v>
      </c>
      <c r="H5654" s="7">
        <v>314.14999999999998</v>
      </c>
      <c r="I5654" s="8">
        <v>0.01</v>
      </c>
      <c r="J5654" s="7">
        <v>5601.39</v>
      </c>
      <c r="K5654" s="7">
        <v>234.28</v>
      </c>
      <c r="L5654" s="7">
        <v>3748.48</v>
      </c>
      <c r="M5654" s="7">
        <v>160.65</v>
      </c>
    </row>
    <row r="5655" spans="2:13" x14ac:dyDescent="0.3">
      <c r="B5655" s="5">
        <v>45870</v>
      </c>
      <c r="C5655" s="4" t="s">
        <v>39</v>
      </c>
      <c r="D5655" s="4" t="s">
        <v>37</v>
      </c>
      <c r="E5655" s="4" t="s">
        <v>22</v>
      </c>
      <c r="F5655" s="4" t="s">
        <v>18</v>
      </c>
      <c r="G5655" s="6">
        <v>6</v>
      </c>
      <c r="H5655" s="7">
        <v>314.14999999999998</v>
      </c>
      <c r="I5655" s="8">
        <v>0.01</v>
      </c>
      <c r="J5655" s="7">
        <v>2104.73</v>
      </c>
      <c r="K5655" s="7">
        <v>234.28</v>
      </c>
      <c r="L5655" s="7">
        <v>1405.68</v>
      </c>
      <c r="M5655" s="7">
        <v>72.38</v>
      </c>
    </row>
    <row r="5656" spans="2:13" x14ac:dyDescent="0.3">
      <c r="B5656" s="5">
        <v>45870</v>
      </c>
      <c r="C5656" s="4" t="s">
        <v>39</v>
      </c>
      <c r="D5656" s="4" t="s">
        <v>37</v>
      </c>
      <c r="E5656" s="4" t="s">
        <v>22</v>
      </c>
      <c r="F5656" s="4" t="s">
        <v>19</v>
      </c>
      <c r="G5656" s="6">
        <v>6</v>
      </c>
      <c r="H5656" s="7">
        <v>314.14999999999998</v>
      </c>
      <c r="I5656" s="8">
        <v>0.01</v>
      </c>
      <c r="J5656" s="7">
        <v>2085.7800000000002</v>
      </c>
      <c r="K5656" s="7">
        <v>234.28</v>
      </c>
      <c r="L5656" s="7">
        <v>1405.68</v>
      </c>
      <c r="M5656" s="7">
        <v>74.040000000000006</v>
      </c>
    </row>
    <row r="5657" spans="2:13" x14ac:dyDescent="0.3">
      <c r="B5657" s="5">
        <v>45870</v>
      </c>
      <c r="C5657" s="4" t="s">
        <v>40</v>
      </c>
      <c r="D5657" s="4" t="s">
        <v>37</v>
      </c>
      <c r="E5657" s="4" t="s">
        <v>16</v>
      </c>
      <c r="F5657" s="4" t="s">
        <v>17</v>
      </c>
      <c r="G5657" s="6">
        <v>163</v>
      </c>
      <c r="H5657" s="7">
        <v>142.13999999999999</v>
      </c>
      <c r="I5657" s="8">
        <v>0</v>
      </c>
      <c r="J5657" s="7">
        <v>23191.71</v>
      </c>
      <c r="K5657" s="7">
        <v>106.92</v>
      </c>
      <c r="L5657" s="7">
        <v>17427.96</v>
      </c>
      <c r="M5657" s="7">
        <v>260.95999999999998</v>
      </c>
    </row>
    <row r="5658" spans="2:13" x14ac:dyDescent="0.3">
      <c r="B5658" s="5">
        <v>45870</v>
      </c>
      <c r="C5658" s="4" t="s">
        <v>40</v>
      </c>
      <c r="D5658" s="4" t="s">
        <v>37</v>
      </c>
      <c r="E5658" s="4" t="s">
        <v>16</v>
      </c>
      <c r="F5658" s="4" t="s">
        <v>18</v>
      </c>
      <c r="G5658" s="6">
        <v>60</v>
      </c>
      <c r="H5658" s="7">
        <v>142.13999999999999</v>
      </c>
      <c r="I5658" s="8">
        <v>0</v>
      </c>
      <c r="J5658" s="7">
        <v>8494.2900000000009</v>
      </c>
      <c r="K5658" s="7">
        <v>106.92</v>
      </c>
      <c r="L5658" s="7">
        <v>6415.2</v>
      </c>
      <c r="M5658" s="7">
        <v>205.17</v>
      </c>
    </row>
    <row r="5659" spans="2:13" x14ac:dyDescent="0.3">
      <c r="B5659" s="5">
        <v>45870</v>
      </c>
      <c r="C5659" s="4" t="s">
        <v>40</v>
      </c>
      <c r="D5659" s="4" t="s">
        <v>37</v>
      </c>
      <c r="E5659" s="4" t="s">
        <v>16</v>
      </c>
      <c r="F5659" s="4" t="s">
        <v>19</v>
      </c>
      <c r="G5659" s="6">
        <v>61</v>
      </c>
      <c r="H5659" s="7">
        <v>142.13999999999999</v>
      </c>
      <c r="I5659" s="8">
        <v>0.01</v>
      </c>
      <c r="J5659" s="7">
        <v>8574.7999999999993</v>
      </c>
      <c r="K5659" s="7">
        <v>106.29</v>
      </c>
      <c r="L5659" s="7">
        <v>6483.69</v>
      </c>
      <c r="M5659" s="7">
        <v>245.57</v>
      </c>
    </row>
    <row r="5660" spans="2:13" x14ac:dyDescent="0.3">
      <c r="B5660" s="5">
        <v>45870</v>
      </c>
      <c r="C5660" s="4" t="s">
        <v>40</v>
      </c>
      <c r="D5660" s="4" t="s">
        <v>37</v>
      </c>
      <c r="E5660" s="4" t="s">
        <v>20</v>
      </c>
      <c r="F5660" s="4" t="s">
        <v>17</v>
      </c>
      <c r="G5660" s="6">
        <v>110</v>
      </c>
      <c r="H5660" s="7">
        <v>142.13999999999999</v>
      </c>
      <c r="I5660" s="8">
        <v>0.01</v>
      </c>
      <c r="J5660" s="7">
        <v>13580.09</v>
      </c>
      <c r="K5660" s="7">
        <v>106.5</v>
      </c>
      <c r="L5660" s="7">
        <v>11715</v>
      </c>
      <c r="M5660" s="7">
        <v>174.49</v>
      </c>
    </row>
    <row r="5661" spans="2:13" x14ac:dyDescent="0.3">
      <c r="B5661" s="5">
        <v>45870</v>
      </c>
      <c r="C5661" s="4" t="s">
        <v>40</v>
      </c>
      <c r="D5661" s="4" t="s">
        <v>37</v>
      </c>
      <c r="E5661" s="4" t="s">
        <v>20</v>
      </c>
      <c r="F5661" s="4" t="s">
        <v>18</v>
      </c>
      <c r="G5661" s="6">
        <v>39</v>
      </c>
      <c r="H5661" s="7">
        <v>142.13999999999999</v>
      </c>
      <c r="I5661" s="8">
        <v>0.01</v>
      </c>
      <c r="J5661" s="7">
        <v>4839.28</v>
      </c>
      <c r="K5661" s="7">
        <v>106.92</v>
      </c>
      <c r="L5661" s="7">
        <v>4169.88</v>
      </c>
      <c r="M5661" s="7">
        <v>137.01</v>
      </c>
    </row>
    <row r="5662" spans="2:13" x14ac:dyDescent="0.3">
      <c r="B5662" s="5">
        <v>45870</v>
      </c>
      <c r="C5662" s="4" t="s">
        <v>40</v>
      </c>
      <c r="D5662" s="4" t="s">
        <v>37</v>
      </c>
      <c r="E5662" s="4" t="s">
        <v>20</v>
      </c>
      <c r="F5662" s="4" t="s">
        <v>19</v>
      </c>
      <c r="G5662" s="6">
        <v>41</v>
      </c>
      <c r="H5662" s="7">
        <v>142.13999999999999</v>
      </c>
      <c r="I5662" s="8">
        <v>0.01</v>
      </c>
      <c r="J5662" s="7">
        <v>5071.6899999999996</v>
      </c>
      <c r="K5662" s="7">
        <v>106.71</v>
      </c>
      <c r="L5662" s="7">
        <v>4375.1099999999997</v>
      </c>
      <c r="M5662" s="7">
        <v>159.84</v>
      </c>
    </row>
    <row r="5663" spans="2:13" x14ac:dyDescent="0.3">
      <c r="B5663" s="5">
        <v>45870</v>
      </c>
      <c r="C5663" s="4" t="s">
        <v>40</v>
      </c>
      <c r="D5663" s="4" t="s">
        <v>37</v>
      </c>
      <c r="E5663" s="4" t="s">
        <v>21</v>
      </c>
      <c r="F5663" s="4" t="s">
        <v>17</v>
      </c>
      <c r="G5663" s="6">
        <v>68</v>
      </c>
      <c r="H5663" s="7">
        <v>142.13999999999999</v>
      </c>
      <c r="I5663" s="8">
        <v>0.01</v>
      </c>
      <c r="J5663" s="7">
        <v>9090.61</v>
      </c>
      <c r="K5663" s="7">
        <v>106.71</v>
      </c>
      <c r="L5663" s="7">
        <v>7256.28</v>
      </c>
      <c r="M5663" s="7">
        <v>107.65</v>
      </c>
    </row>
    <row r="5664" spans="2:13" x14ac:dyDescent="0.3">
      <c r="B5664" s="5">
        <v>45870</v>
      </c>
      <c r="C5664" s="4" t="s">
        <v>40</v>
      </c>
      <c r="D5664" s="4" t="s">
        <v>37</v>
      </c>
      <c r="E5664" s="4" t="s">
        <v>21</v>
      </c>
      <c r="F5664" s="4" t="s">
        <v>18</v>
      </c>
      <c r="G5664" s="6">
        <v>23</v>
      </c>
      <c r="H5664" s="7">
        <v>142.13999999999999</v>
      </c>
      <c r="I5664" s="8">
        <v>0.01</v>
      </c>
      <c r="J5664" s="7">
        <v>3090.21</v>
      </c>
      <c r="K5664" s="7">
        <v>106.39</v>
      </c>
      <c r="L5664" s="7">
        <v>2446.9699999999998</v>
      </c>
      <c r="M5664" s="7">
        <v>81.36</v>
      </c>
    </row>
    <row r="5665" spans="2:13" x14ac:dyDescent="0.3">
      <c r="B5665" s="5">
        <v>45870</v>
      </c>
      <c r="C5665" s="4" t="s">
        <v>40</v>
      </c>
      <c r="D5665" s="4" t="s">
        <v>37</v>
      </c>
      <c r="E5665" s="4" t="s">
        <v>21</v>
      </c>
      <c r="F5665" s="4" t="s">
        <v>19</v>
      </c>
      <c r="G5665" s="6">
        <v>24</v>
      </c>
      <c r="H5665" s="7">
        <v>142.13999999999999</v>
      </c>
      <c r="I5665" s="8">
        <v>0.01</v>
      </c>
      <c r="J5665" s="7">
        <v>3230.98</v>
      </c>
      <c r="K5665" s="7">
        <v>106.6</v>
      </c>
      <c r="L5665" s="7">
        <v>2558.4</v>
      </c>
      <c r="M5665" s="7">
        <v>97.76</v>
      </c>
    </row>
    <row r="5666" spans="2:13" x14ac:dyDescent="0.3">
      <c r="B5666" s="5">
        <v>45870</v>
      </c>
      <c r="C5666" s="4" t="s">
        <v>40</v>
      </c>
      <c r="D5666" s="4" t="s">
        <v>37</v>
      </c>
      <c r="E5666" s="4" t="s">
        <v>22</v>
      </c>
      <c r="F5666" s="4" t="s">
        <v>17</v>
      </c>
      <c r="G5666" s="6">
        <v>29</v>
      </c>
      <c r="H5666" s="7">
        <v>142.13999999999999</v>
      </c>
      <c r="I5666" s="8">
        <v>0.01</v>
      </c>
      <c r="J5666" s="7">
        <v>4561.25</v>
      </c>
      <c r="K5666" s="7">
        <v>106.39</v>
      </c>
      <c r="L5666" s="7">
        <v>3085.31</v>
      </c>
      <c r="M5666" s="7">
        <v>295.88</v>
      </c>
    </row>
    <row r="5667" spans="2:13" x14ac:dyDescent="0.3">
      <c r="B5667" s="5">
        <v>45870</v>
      </c>
      <c r="C5667" s="4" t="s">
        <v>40</v>
      </c>
      <c r="D5667" s="4" t="s">
        <v>37</v>
      </c>
      <c r="E5667" s="4" t="s">
        <v>22</v>
      </c>
      <c r="F5667" s="4" t="s">
        <v>18</v>
      </c>
      <c r="G5667" s="6">
        <v>11</v>
      </c>
      <c r="H5667" s="7">
        <v>142.13999999999999</v>
      </c>
      <c r="I5667" s="8">
        <v>0.01</v>
      </c>
      <c r="J5667" s="7">
        <v>1733.56</v>
      </c>
      <c r="K5667" s="7">
        <v>106.5</v>
      </c>
      <c r="L5667" s="7">
        <v>1171.5</v>
      </c>
      <c r="M5667" s="7">
        <v>134.94</v>
      </c>
    </row>
    <row r="5668" spans="2:13" x14ac:dyDescent="0.3">
      <c r="B5668" s="5">
        <v>45870</v>
      </c>
      <c r="C5668" s="4" t="s">
        <v>40</v>
      </c>
      <c r="D5668" s="4" t="s">
        <v>37</v>
      </c>
      <c r="E5668" s="4" t="s">
        <v>22</v>
      </c>
      <c r="F5668" s="4" t="s">
        <v>19</v>
      </c>
      <c r="G5668" s="6">
        <v>10</v>
      </c>
      <c r="H5668" s="7">
        <v>142.13999999999999</v>
      </c>
      <c r="I5668" s="8">
        <v>0.01</v>
      </c>
      <c r="J5668" s="7">
        <v>1574.36</v>
      </c>
      <c r="K5668" s="7">
        <v>106.71</v>
      </c>
      <c r="L5668" s="7">
        <v>1067.0999999999999</v>
      </c>
      <c r="M5668" s="7">
        <v>123.41</v>
      </c>
    </row>
    <row r="5669" spans="2:13" x14ac:dyDescent="0.3">
      <c r="B5669" s="5">
        <v>45870</v>
      </c>
      <c r="C5669" s="4" t="s">
        <v>41</v>
      </c>
      <c r="D5669" s="4" t="s">
        <v>42</v>
      </c>
      <c r="E5669" s="4" t="s">
        <v>16</v>
      </c>
      <c r="F5669" s="4" t="s">
        <v>17</v>
      </c>
      <c r="G5669" s="6">
        <v>170</v>
      </c>
      <c r="H5669" s="7">
        <v>193.64</v>
      </c>
      <c r="I5669" s="8">
        <v>0</v>
      </c>
      <c r="J5669" s="7">
        <v>32885.82</v>
      </c>
      <c r="K5669" s="7">
        <v>112.09</v>
      </c>
      <c r="L5669" s="7">
        <v>19055.3</v>
      </c>
      <c r="M5669" s="7">
        <v>281.32</v>
      </c>
    </row>
    <row r="5670" spans="2:13" x14ac:dyDescent="0.3">
      <c r="B5670" s="5">
        <v>45870</v>
      </c>
      <c r="C5670" s="4" t="s">
        <v>41</v>
      </c>
      <c r="D5670" s="4" t="s">
        <v>42</v>
      </c>
      <c r="E5670" s="4" t="s">
        <v>16</v>
      </c>
      <c r="F5670" s="4" t="s">
        <v>18</v>
      </c>
      <c r="G5670" s="6">
        <v>58</v>
      </c>
      <c r="H5670" s="7">
        <v>193.64</v>
      </c>
      <c r="I5670" s="8">
        <v>0.01</v>
      </c>
      <c r="J5670" s="7">
        <v>11129.93</v>
      </c>
      <c r="K5670" s="7">
        <v>112.09</v>
      </c>
      <c r="L5670" s="7">
        <v>6501.22</v>
      </c>
      <c r="M5670" s="7">
        <v>203.96</v>
      </c>
    </row>
    <row r="5671" spans="2:13" x14ac:dyDescent="0.3">
      <c r="B5671" s="5">
        <v>45870</v>
      </c>
      <c r="C5671" s="4" t="s">
        <v>41</v>
      </c>
      <c r="D5671" s="4" t="s">
        <v>42</v>
      </c>
      <c r="E5671" s="4" t="s">
        <v>16</v>
      </c>
      <c r="F5671" s="4" t="s">
        <v>19</v>
      </c>
      <c r="G5671" s="6">
        <v>59</v>
      </c>
      <c r="H5671" s="7">
        <v>193.64</v>
      </c>
      <c r="I5671" s="8">
        <v>0</v>
      </c>
      <c r="J5671" s="7">
        <v>11367.68</v>
      </c>
      <c r="K5671" s="7">
        <v>112.2</v>
      </c>
      <c r="L5671" s="7">
        <v>6619.8</v>
      </c>
      <c r="M5671" s="7">
        <v>228.6</v>
      </c>
    </row>
    <row r="5672" spans="2:13" x14ac:dyDescent="0.3">
      <c r="B5672" s="5">
        <v>45870</v>
      </c>
      <c r="C5672" s="4" t="s">
        <v>41</v>
      </c>
      <c r="D5672" s="4" t="s">
        <v>42</v>
      </c>
      <c r="E5672" s="4" t="s">
        <v>20</v>
      </c>
      <c r="F5672" s="4" t="s">
        <v>17</v>
      </c>
      <c r="G5672" s="6">
        <v>114</v>
      </c>
      <c r="H5672" s="7">
        <v>193.64</v>
      </c>
      <c r="I5672" s="8">
        <v>0.02</v>
      </c>
      <c r="J5672" s="7">
        <v>18960.97</v>
      </c>
      <c r="K5672" s="7">
        <v>112.31</v>
      </c>
      <c r="L5672" s="7">
        <v>12803.34</v>
      </c>
      <c r="M5672" s="7">
        <v>183.07</v>
      </c>
    </row>
    <row r="5673" spans="2:13" x14ac:dyDescent="0.3">
      <c r="B5673" s="5">
        <v>45870</v>
      </c>
      <c r="C5673" s="4" t="s">
        <v>41</v>
      </c>
      <c r="D5673" s="4" t="s">
        <v>42</v>
      </c>
      <c r="E5673" s="4" t="s">
        <v>20</v>
      </c>
      <c r="F5673" s="4" t="s">
        <v>18</v>
      </c>
      <c r="G5673" s="6">
        <v>40</v>
      </c>
      <c r="H5673" s="7">
        <v>193.64</v>
      </c>
      <c r="I5673" s="8">
        <v>0.01</v>
      </c>
      <c r="J5673" s="7">
        <v>6714.06</v>
      </c>
      <c r="K5673" s="7">
        <v>112.2</v>
      </c>
      <c r="L5673" s="7">
        <v>4488</v>
      </c>
      <c r="M5673" s="7">
        <v>139.41</v>
      </c>
    </row>
    <row r="5674" spans="2:13" x14ac:dyDescent="0.3">
      <c r="B5674" s="5">
        <v>45870</v>
      </c>
      <c r="C5674" s="4" t="s">
        <v>41</v>
      </c>
      <c r="D5674" s="4" t="s">
        <v>42</v>
      </c>
      <c r="E5674" s="4" t="s">
        <v>20</v>
      </c>
      <c r="F5674" s="4" t="s">
        <v>19</v>
      </c>
      <c r="G5674" s="6">
        <v>41</v>
      </c>
      <c r="H5674" s="7">
        <v>193.64</v>
      </c>
      <c r="I5674" s="8">
        <v>0.03</v>
      </c>
      <c r="J5674" s="7">
        <v>6805.06</v>
      </c>
      <c r="K5674" s="7">
        <v>112.31</v>
      </c>
      <c r="L5674" s="7">
        <v>4604.71</v>
      </c>
      <c r="M5674" s="7">
        <v>166.36</v>
      </c>
    </row>
    <row r="5675" spans="2:13" x14ac:dyDescent="0.3">
      <c r="B5675" s="5">
        <v>45870</v>
      </c>
      <c r="C5675" s="4" t="s">
        <v>41</v>
      </c>
      <c r="D5675" s="4" t="s">
        <v>42</v>
      </c>
      <c r="E5675" s="4" t="s">
        <v>21</v>
      </c>
      <c r="F5675" s="4" t="s">
        <v>17</v>
      </c>
      <c r="G5675" s="6">
        <v>67</v>
      </c>
      <c r="H5675" s="7">
        <v>193.64</v>
      </c>
      <c r="I5675" s="8">
        <v>0</v>
      </c>
      <c r="J5675" s="7">
        <v>12275.89</v>
      </c>
      <c r="K5675" s="7">
        <v>112.54</v>
      </c>
      <c r="L5675" s="7">
        <v>7540.18</v>
      </c>
      <c r="M5675" s="7">
        <v>110</v>
      </c>
    </row>
    <row r="5676" spans="2:13" x14ac:dyDescent="0.3">
      <c r="B5676" s="5">
        <v>45870</v>
      </c>
      <c r="C5676" s="4" t="s">
        <v>41</v>
      </c>
      <c r="D5676" s="4" t="s">
        <v>42</v>
      </c>
      <c r="E5676" s="4" t="s">
        <v>21</v>
      </c>
      <c r="F5676" s="4" t="s">
        <v>18</v>
      </c>
      <c r="G5676" s="6">
        <v>25</v>
      </c>
      <c r="H5676" s="7">
        <v>193.64</v>
      </c>
      <c r="I5676" s="8">
        <v>0.01</v>
      </c>
      <c r="J5676" s="7">
        <v>4552.7</v>
      </c>
      <c r="K5676" s="7">
        <v>112.42</v>
      </c>
      <c r="L5676" s="7">
        <v>2810.5</v>
      </c>
      <c r="M5676" s="7">
        <v>84.45</v>
      </c>
    </row>
    <row r="5677" spans="2:13" x14ac:dyDescent="0.3">
      <c r="B5677" s="5">
        <v>45870</v>
      </c>
      <c r="C5677" s="4" t="s">
        <v>41</v>
      </c>
      <c r="D5677" s="4" t="s">
        <v>42</v>
      </c>
      <c r="E5677" s="4" t="s">
        <v>21</v>
      </c>
      <c r="F5677" s="4" t="s">
        <v>19</v>
      </c>
      <c r="G5677" s="6">
        <v>24</v>
      </c>
      <c r="H5677" s="7">
        <v>193.64</v>
      </c>
      <c r="I5677" s="8">
        <v>0.01</v>
      </c>
      <c r="J5677" s="7">
        <v>4375.34</v>
      </c>
      <c r="K5677" s="7">
        <v>112.31</v>
      </c>
      <c r="L5677" s="7">
        <v>2695.44</v>
      </c>
      <c r="M5677" s="7">
        <v>93.37</v>
      </c>
    </row>
    <row r="5678" spans="2:13" x14ac:dyDescent="0.3">
      <c r="B5678" s="5">
        <v>45870</v>
      </c>
      <c r="C5678" s="4" t="s">
        <v>41</v>
      </c>
      <c r="D5678" s="4" t="s">
        <v>42</v>
      </c>
      <c r="E5678" s="4" t="s">
        <v>22</v>
      </c>
      <c r="F5678" s="4" t="s">
        <v>17</v>
      </c>
      <c r="G5678" s="6">
        <v>30</v>
      </c>
      <c r="H5678" s="7">
        <v>193.64</v>
      </c>
      <c r="I5678" s="8">
        <v>0</v>
      </c>
      <c r="J5678" s="7">
        <v>6493.24</v>
      </c>
      <c r="K5678" s="7">
        <v>112.42</v>
      </c>
      <c r="L5678" s="7">
        <v>3372.6</v>
      </c>
      <c r="M5678" s="7">
        <v>295.75</v>
      </c>
    </row>
    <row r="5679" spans="2:13" x14ac:dyDescent="0.3">
      <c r="B5679" s="5">
        <v>45870</v>
      </c>
      <c r="C5679" s="4" t="s">
        <v>41</v>
      </c>
      <c r="D5679" s="4" t="s">
        <v>42</v>
      </c>
      <c r="E5679" s="4" t="s">
        <v>22</v>
      </c>
      <c r="F5679" s="4" t="s">
        <v>18</v>
      </c>
      <c r="G5679" s="6">
        <v>11</v>
      </c>
      <c r="H5679" s="7">
        <v>193.64</v>
      </c>
      <c r="I5679" s="8">
        <v>0.01</v>
      </c>
      <c r="J5679" s="7">
        <v>2354.63</v>
      </c>
      <c r="K5679" s="7">
        <v>111.97</v>
      </c>
      <c r="L5679" s="7">
        <v>1231.67</v>
      </c>
      <c r="M5679" s="7">
        <v>135.33000000000001</v>
      </c>
    </row>
    <row r="5680" spans="2:13" x14ac:dyDescent="0.3">
      <c r="B5680" s="5">
        <v>45870</v>
      </c>
      <c r="C5680" s="4" t="s">
        <v>41</v>
      </c>
      <c r="D5680" s="4" t="s">
        <v>42</v>
      </c>
      <c r="E5680" s="4" t="s">
        <v>22</v>
      </c>
      <c r="F5680" s="4" t="s">
        <v>19</v>
      </c>
      <c r="G5680" s="6">
        <v>11</v>
      </c>
      <c r="H5680" s="7">
        <v>193.64</v>
      </c>
      <c r="I5680" s="8">
        <v>0.01</v>
      </c>
      <c r="J5680" s="7">
        <v>2352.21</v>
      </c>
      <c r="K5680" s="7">
        <v>112.42</v>
      </c>
      <c r="L5680" s="7">
        <v>1236.6199999999999</v>
      </c>
      <c r="M5680" s="7">
        <v>133.28</v>
      </c>
    </row>
    <row r="5681" spans="2:13" x14ac:dyDescent="0.3">
      <c r="B5681" s="5">
        <v>45870</v>
      </c>
      <c r="C5681" s="4" t="s">
        <v>43</v>
      </c>
      <c r="D5681" s="4" t="s">
        <v>42</v>
      </c>
      <c r="E5681" s="4" t="s">
        <v>16</v>
      </c>
      <c r="F5681" s="4" t="s">
        <v>17</v>
      </c>
      <c r="G5681" s="6">
        <v>145</v>
      </c>
      <c r="H5681" s="7">
        <v>160.68</v>
      </c>
      <c r="I5681" s="8">
        <v>0</v>
      </c>
      <c r="J5681" s="7">
        <v>23391.79</v>
      </c>
      <c r="K5681" s="7">
        <v>92.3</v>
      </c>
      <c r="L5681" s="7">
        <v>13383.5</v>
      </c>
      <c r="M5681" s="7">
        <v>234.51</v>
      </c>
    </row>
    <row r="5682" spans="2:13" x14ac:dyDescent="0.3">
      <c r="B5682" s="5">
        <v>45870</v>
      </c>
      <c r="C5682" s="4" t="s">
        <v>43</v>
      </c>
      <c r="D5682" s="4" t="s">
        <v>42</v>
      </c>
      <c r="E5682" s="4" t="s">
        <v>16</v>
      </c>
      <c r="F5682" s="4" t="s">
        <v>18</v>
      </c>
      <c r="G5682" s="6">
        <v>50</v>
      </c>
      <c r="H5682" s="7">
        <v>160.68</v>
      </c>
      <c r="I5682" s="8">
        <v>0</v>
      </c>
      <c r="J5682" s="7">
        <v>8017.93</v>
      </c>
      <c r="K5682" s="7">
        <v>92.58</v>
      </c>
      <c r="L5682" s="7">
        <v>4629</v>
      </c>
      <c r="M5682" s="7">
        <v>174.27</v>
      </c>
    </row>
    <row r="5683" spans="2:13" x14ac:dyDescent="0.3">
      <c r="B5683" s="5">
        <v>45870</v>
      </c>
      <c r="C5683" s="4" t="s">
        <v>43</v>
      </c>
      <c r="D5683" s="4" t="s">
        <v>42</v>
      </c>
      <c r="E5683" s="4" t="s">
        <v>16</v>
      </c>
      <c r="F5683" s="4" t="s">
        <v>19</v>
      </c>
      <c r="G5683" s="6">
        <v>53</v>
      </c>
      <c r="H5683" s="7">
        <v>160.68</v>
      </c>
      <c r="I5683" s="8">
        <v>0.01</v>
      </c>
      <c r="J5683" s="7">
        <v>8380.19</v>
      </c>
      <c r="K5683" s="7">
        <v>92.39</v>
      </c>
      <c r="L5683" s="7">
        <v>4896.67</v>
      </c>
      <c r="M5683" s="7">
        <v>212.52</v>
      </c>
    </row>
    <row r="5684" spans="2:13" x14ac:dyDescent="0.3">
      <c r="B5684" s="5">
        <v>45870</v>
      </c>
      <c r="C5684" s="4" t="s">
        <v>43</v>
      </c>
      <c r="D5684" s="4" t="s">
        <v>42</v>
      </c>
      <c r="E5684" s="4" t="s">
        <v>20</v>
      </c>
      <c r="F5684" s="4" t="s">
        <v>17</v>
      </c>
      <c r="G5684" s="6">
        <v>97</v>
      </c>
      <c r="H5684" s="7">
        <v>160.68</v>
      </c>
      <c r="I5684" s="8">
        <v>0.03</v>
      </c>
      <c r="J5684" s="7">
        <v>13237.3</v>
      </c>
      <c r="K5684" s="7">
        <v>92.67</v>
      </c>
      <c r="L5684" s="7">
        <v>8988.99</v>
      </c>
      <c r="M5684" s="7">
        <v>160.36000000000001</v>
      </c>
    </row>
    <row r="5685" spans="2:13" x14ac:dyDescent="0.3">
      <c r="B5685" s="5">
        <v>45870</v>
      </c>
      <c r="C5685" s="4" t="s">
        <v>43</v>
      </c>
      <c r="D5685" s="4" t="s">
        <v>42</v>
      </c>
      <c r="E5685" s="4" t="s">
        <v>20</v>
      </c>
      <c r="F5685" s="4" t="s">
        <v>18</v>
      </c>
      <c r="G5685" s="6">
        <v>36</v>
      </c>
      <c r="H5685" s="7">
        <v>160.68</v>
      </c>
      <c r="I5685" s="8">
        <v>0.01</v>
      </c>
      <c r="J5685" s="7">
        <v>5024.2299999999996</v>
      </c>
      <c r="K5685" s="7">
        <v>92.21</v>
      </c>
      <c r="L5685" s="7">
        <v>3319.56</v>
      </c>
      <c r="M5685" s="7">
        <v>128.34</v>
      </c>
    </row>
    <row r="5686" spans="2:13" x14ac:dyDescent="0.3">
      <c r="B5686" s="5">
        <v>45870</v>
      </c>
      <c r="C5686" s="4" t="s">
        <v>43</v>
      </c>
      <c r="D5686" s="4" t="s">
        <v>42</v>
      </c>
      <c r="E5686" s="4" t="s">
        <v>20</v>
      </c>
      <c r="F5686" s="4" t="s">
        <v>19</v>
      </c>
      <c r="G5686" s="6">
        <v>37</v>
      </c>
      <c r="H5686" s="7">
        <v>160.68</v>
      </c>
      <c r="I5686" s="8">
        <v>0.04</v>
      </c>
      <c r="J5686" s="7">
        <v>5053.4799999999996</v>
      </c>
      <c r="K5686" s="7">
        <v>92.58</v>
      </c>
      <c r="L5686" s="7">
        <v>3425.46</v>
      </c>
      <c r="M5686" s="7">
        <v>148.81</v>
      </c>
    </row>
    <row r="5687" spans="2:13" x14ac:dyDescent="0.3">
      <c r="B5687" s="5">
        <v>45870</v>
      </c>
      <c r="C5687" s="4" t="s">
        <v>43</v>
      </c>
      <c r="D5687" s="4" t="s">
        <v>42</v>
      </c>
      <c r="E5687" s="4" t="s">
        <v>21</v>
      </c>
      <c r="F5687" s="4" t="s">
        <v>17</v>
      </c>
      <c r="G5687" s="6">
        <v>60</v>
      </c>
      <c r="H5687" s="7">
        <v>160.68</v>
      </c>
      <c r="I5687" s="8">
        <v>0.01</v>
      </c>
      <c r="J5687" s="7">
        <v>9076.33</v>
      </c>
      <c r="K5687" s="7">
        <v>92.67</v>
      </c>
      <c r="L5687" s="7">
        <v>5560.2</v>
      </c>
      <c r="M5687" s="7">
        <v>97.53</v>
      </c>
    </row>
    <row r="5688" spans="2:13" x14ac:dyDescent="0.3">
      <c r="B5688" s="5">
        <v>45870</v>
      </c>
      <c r="C5688" s="4" t="s">
        <v>43</v>
      </c>
      <c r="D5688" s="4" t="s">
        <v>42</v>
      </c>
      <c r="E5688" s="4" t="s">
        <v>21</v>
      </c>
      <c r="F5688" s="4" t="s">
        <v>18</v>
      </c>
      <c r="G5688" s="6">
        <v>22</v>
      </c>
      <c r="H5688" s="7">
        <v>160.68</v>
      </c>
      <c r="I5688" s="8">
        <v>0.01</v>
      </c>
      <c r="J5688" s="7">
        <v>3348.1</v>
      </c>
      <c r="K5688" s="7">
        <v>92.3</v>
      </c>
      <c r="L5688" s="7">
        <v>2030.6</v>
      </c>
      <c r="M5688" s="7">
        <v>76.91</v>
      </c>
    </row>
    <row r="5689" spans="2:13" x14ac:dyDescent="0.3">
      <c r="B5689" s="5">
        <v>45870</v>
      </c>
      <c r="C5689" s="4" t="s">
        <v>43</v>
      </c>
      <c r="D5689" s="4" t="s">
        <v>42</v>
      </c>
      <c r="E5689" s="4" t="s">
        <v>21</v>
      </c>
      <c r="F5689" s="4" t="s">
        <v>19</v>
      </c>
      <c r="G5689" s="6">
        <v>21</v>
      </c>
      <c r="H5689" s="7">
        <v>160.68</v>
      </c>
      <c r="I5689" s="8">
        <v>0</v>
      </c>
      <c r="J5689" s="7">
        <v>3192.74</v>
      </c>
      <c r="K5689" s="7">
        <v>92.58</v>
      </c>
      <c r="L5689" s="7">
        <v>1944.18</v>
      </c>
      <c r="M5689" s="7">
        <v>85.88</v>
      </c>
    </row>
    <row r="5690" spans="2:13" x14ac:dyDescent="0.3">
      <c r="B5690" s="5">
        <v>45870</v>
      </c>
      <c r="C5690" s="4" t="s">
        <v>43</v>
      </c>
      <c r="D5690" s="4" t="s">
        <v>42</v>
      </c>
      <c r="E5690" s="4" t="s">
        <v>22</v>
      </c>
      <c r="F5690" s="4" t="s">
        <v>17</v>
      </c>
      <c r="G5690" s="6">
        <v>25</v>
      </c>
      <c r="H5690" s="7">
        <v>160.68</v>
      </c>
      <c r="I5690" s="8">
        <v>0.01</v>
      </c>
      <c r="J5690" s="7">
        <v>4431.67</v>
      </c>
      <c r="K5690" s="7">
        <v>92.11</v>
      </c>
      <c r="L5690" s="7">
        <v>2302.75</v>
      </c>
      <c r="M5690" s="7">
        <v>250.51</v>
      </c>
    </row>
    <row r="5691" spans="2:13" x14ac:dyDescent="0.3">
      <c r="B5691" s="5">
        <v>45870</v>
      </c>
      <c r="C5691" s="4" t="s">
        <v>43</v>
      </c>
      <c r="D5691" s="4" t="s">
        <v>42</v>
      </c>
      <c r="E5691" s="4" t="s">
        <v>22</v>
      </c>
      <c r="F5691" s="4" t="s">
        <v>18</v>
      </c>
      <c r="G5691" s="6">
        <v>9</v>
      </c>
      <c r="H5691" s="7">
        <v>160.68</v>
      </c>
      <c r="I5691" s="8">
        <v>0</v>
      </c>
      <c r="J5691" s="7">
        <v>1616.4</v>
      </c>
      <c r="K5691" s="7">
        <v>92.58</v>
      </c>
      <c r="L5691" s="7">
        <v>833.22</v>
      </c>
      <c r="M5691" s="7">
        <v>109.65</v>
      </c>
    </row>
    <row r="5692" spans="2:13" x14ac:dyDescent="0.3">
      <c r="B5692" s="5">
        <v>45870</v>
      </c>
      <c r="C5692" s="4" t="s">
        <v>43</v>
      </c>
      <c r="D5692" s="4" t="s">
        <v>42</v>
      </c>
      <c r="E5692" s="4" t="s">
        <v>22</v>
      </c>
      <c r="F5692" s="4" t="s">
        <v>19</v>
      </c>
      <c r="G5692" s="6">
        <v>9</v>
      </c>
      <c r="H5692" s="7">
        <v>160.68</v>
      </c>
      <c r="I5692" s="8">
        <v>0</v>
      </c>
      <c r="J5692" s="7">
        <v>1624.51</v>
      </c>
      <c r="K5692" s="7">
        <v>92.48</v>
      </c>
      <c r="L5692" s="7">
        <v>832.32</v>
      </c>
      <c r="M5692" s="7">
        <v>109.05</v>
      </c>
    </row>
    <row r="5693" spans="2:13" x14ac:dyDescent="0.3">
      <c r="B5693" s="5">
        <v>45870</v>
      </c>
      <c r="C5693" s="4" t="s">
        <v>44</v>
      </c>
      <c r="D5693" s="4" t="s">
        <v>42</v>
      </c>
      <c r="E5693" s="4" t="s">
        <v>16</v>
      </c>
      <c r="F5693" s="4" t="s">
        <v>17</v>
      </c>
      <c r="G5693" s="6">
        <v>73</v>
      </c>
      <c r="H5693" s="7">
        <v>210.12</v>
      </c>
      <c r="I5693" s="8">
        <v>0.01</v>
      </c>
      <c r="J5693" s="7">
        <v>15200.93</v>
      </c>
      <c r="K5693" s="7">
        <v>123.97</v>
      </c>
      <c r="L5693" s="7">
        <v>9049.81</v>
      </c>
      <c r="M5693" s="7">
        <v>117.35</v>
      </c>
    </row>
    <row r="5694" spans="2:13" x14ac:dyDescent="0.3">
      <c r="B5694" s="5">
        <v>45870</v>
      </c>
      <c r="C5694" s="4" t="s">
        <v>44</v>
      </c>
      <c r="D5694" s="4" t="s">
        <v>42</v>
      </c>
      <c r="E5694" s="4" t="s">
        <v>16</v>
      </c>
      <c r="F5694" s="4" t="s">
        <v>18</v>
      </c>
      <c r="G5694" s="6">
        <v>26</v>
      </c>
      <c r="H5694" s="7">
        <v>210.12</v>
      </c>
      <c r="I5694" s="8">
        <v>0</v>
      </c>
      <c r="J5694" s="7">
        <v>5452.19</v>
      </c>
      <c r="K5694" s="7">
        <v>124.09</v>
      </c>
      <c r="L5694" s="7">
        <v>3226.34</v>
      </c>
      <c r="M5694" s="7">
        <v>89.9</v>
      </c>
    </row>
    <row r="5695" spans="2:13" x14ac:dyDescent="0.3">
      <c r="B5695" s="5">
        <v>45870</v>
      </c>
      <c r="C5695" s="4" t="s">
        <v>44</v>
      </c>
      <c r="D5695" s="4" t="s">
        <v>42</v>
      </c>
      <c r="E5695" s="4" t="s">
        <v>16</v>
      </c>
      <c r="F5695" s="4" t="s">
        <v>19</v>
      </c>
      <c r="G5695" s="6">
        <v>27</v>
      </c>
      <c r="H5695" s="7">
        <v>210.12</v>
      </c>
      <c r="I5695" s="8">
        <v>0.01</v>
      </c>
      <c r="J5695" s="7">
        <v>5667.45</v>
      </c>
      <c r="K5695" s="7">
        <v>123.72</v>
      </c>
      <c r="L5695" s="7">
        <v>3340.44</v>
      </c>
      <c r="M5695" s="7">
        <v>110.52</v>
      </c>
    </row>
    <row r="5696" spans="2:13" x14ac:dyDescent="0.3">
      <c r="B5696" s="5">
        <v>45870</v>
      </c>
      <c r="C5696" s="4" t="s">
        <v>44</v>
      </c>
      <c r="D5696" s="4" t="s">
        <v>42</v>
      </c>
      <c r="E5696" s="4" t="s">
        <v>20</v>
      </c>
      <c r="F5696" s="4" t="s">
        <v>17</v>
      </c>
      <c r="G5696" s="6">
        <v>49</v>
      </c>
      <c r="H5696" s="7">
        <v>210.12</v>
      </c>
      <c r="I5696" s="8">
        <v>0.02</v>
      </c>
      <c r="J5696" s="7">
        <v>8951.07</v>
      </c>
      <c r="K5696" s="7">
        <v>123.72</v>
      </c>
      <c r="L5696" s="7">
        <v>6062.28</v>
      </c>
      <c r="M5696" s="7">
        <v>79.89</v>
      </c>
    </row>
    <row r="5697" spans="2:13" x14ac:dyDescent="0.3">
      <c r="B5697" s="5">
        <v>45870</v>
      </c>
      <c r="C5697" s="4" t="s">
        <v>44</v>
      </c>
      <c r="D5697" s="4" t="s">
        <v>42</v>
      </c>
      <c r="E5697" s="4" t="s">
        <v>20</v>
      </c>
      <c r="F5697" s="4" t="s">
        <v>18</v>
      </c>
      <c r="G5697" s="6">
        <v>18</v>
      </c>
      <c r="H5697" s="7">
        <v>210.12</v>
      </c>
      <c r="I5697" s="8">
        <v>0.04</v>
      </c>
      <c r="J5697" s="7">
        <v>3221.45</v>
      </c>
      <c r="K5697" s="7">
        <v>124.34</v>
      </c>
      <c r="L5697" s="7">
        <v>2238.12</v>
      </c>
      <c r="M5697" s="7">
        <v>63.55</v>
      </c>
    </row>
    <row r="5698" spans="2:13" x14ac:dyDescent="0.3">
      <c r="B5698" s="5">
        <v>45870</v>
      </c>
      <c r="C5698" s="4" t="s">
        <v>44</v>
      </c>
      <c r="D5698" s="4" t="s">
        <v>42</v>
      </c>
      <c r="E5698" s="4" t="s">
        <v>20</v>
      </c>
      <c r="F5698" s="4" t="s">
        <v>19</v>
      </c>
      <c r="G5698" s="6">
        <v>18</v>
      </c>
      <c r="H5698" s="7">
        <v>210.12</v>
      </c>
      <c r="I5698" s="8">
        <v>0.02</v>
      </c>
      <c r="J5698" s="7">
        <v>3261.85</v>
      </c>
      <c r="K5698" s="7">
        <v>123.6</v>
      </c>
      <c r="L5698" s="7">
        <v>2224.8000000000002</v>
      </c>
      <c r="M5698" s="7">
        <v>70.959999999999994</v>
      </c>
    </row>
    <row r="5699" spans="2:13" x14ac:dyDescent="0.3">
      <c r="B5699" s="5">
        <v>45870</v>
      </c>
      <c r="C5699" s="4" t="s">
        <v>44</v>
      </c>
      <c r="D5699" s="4" t="s">
        <v>42</v>
      </c>
      <c r="E5699" s="4" t="s">
        <v>21</v>
      </c>
      <c r="F5699" s="4" t="s">
        <v>17</v>
      </c>
      <c r="G5699" s="6">
        <v>29</v>
      </c>
      <c r="H5699" s="7">
        <v>210.12</v>
      </c>
      <c r="I5699" s="8">
        <v>0.01</v>
      </c>
      <c r="J5699" s="7">
        <v>5736.65</v>
      </c>
      <c r="K5699" s="7">
        <v>123.72</v>
      </c>
      <c r="L5699" s="7">
        <v>3587.88</v>
      </c>
      <c r="M5699" s="7">
        <v>47.61</v>
      </c>
    </row>
    <row r="5700" spans="2:13" x14ac:dyDescent="0.3">
      <c r="B5700" s="5">
        <v>45870</v>
      </c>
      <c r="C5700" s="4" t="s">
        <v>44</v>
      </c>
      <c r="D5700" s="4" t="s">
        <v>42</v>
      </c>
      <c r="E5700" s="4" t="s">
        <v>21</v>
      </c>
      <c r="F5700" s="4" t="s">
        <v>18</v>
      </c>
      <c r="G5700" s="6">
        <v>11</v>
      </c>
      <c r="H5700" s="7">
        <v>210.12</v>
      </c>
      <c r="I5700" s="8">
        <v>0.01</v>
      </c>
      <c r="J5700" s="7">
        <v>2178.2199999999998</v>
      </c>
      <c r="K5700" s="7">
        <v>124.34</v>
      </c>
      <c r="L5700" s="7">
        <v>1367.74</v>
      </c>
      <c r="M5700" s="7">
        <v>38.72</v>
      </c>
    </row>
    <row r="5701" spans="2:13" x14ac:dyDescent="0.3">
      <c r="B5701" s="5">
        <v>45870</v>
      </c>
      <c r="C5701" s="4" t="s">
        <v>44</v>
      </c>
      <c r="D5701" s="4" t="s">
        <v>42</v>
      </c>
      <c r="E5701" s="4" t="s">
        <v>21</v>
      </c>
      <c r="F5701" s="4" t="s">
        <v>19</v>
      </c>
      <c r="G5701" s="6">
        <v>11</v>
      </c>
      <c r="H5701" s="7">
        <v>210.12</v>
      </c>
      <c r="I5701" s="8">
        <v>0.01</v>
      </c>
      <c r="J5701" s="7">
        <v>2173.67</v>
      </c>
      <c r="K5701" s="7">
        <v>124.34</v>
      </c>
      <c r="L5701" s="7">
        <v>1367.74</v>
      </c>
      <c r="M5701" s="7">
        <v>43.98</v>
      </c>
    </row>
    <row r="5702" spans="2:13" x14ac:dyDescent="0.3">
      <c r="B5702" s="5">
        <v>45870</v>
      </c>
      <c r="C5702" s="4" t="s">
        <v>44</v>
      </c>
      <c r="D5702" s="4" t="s">
        <v>42</v>
      </c>
      <c r="E5702" s="4" t="s">
        <v>22</v>
      </c>
      <c r="F5702" s="4" t="s">
        <v>17</v>
      </c>
      <c r="G5702" s="6">
        <v>14</v>
      </c>
      <c r="H5702" s="7">
        <v>210.12</v>
      </c>
      <c r="I5702" s="8">
        <v>0.01</v>
      </c>
      <c r="J5702" s="7">
        <v>3265.06</v>
      </c>
      <c r="K5702" s="7">
        <v>124.09</v>
      </c>
      <c r="L5702" s="7">
        <v>1737.26</v>
      </c>
      <c r="M5702" s="7">
        <v>141.13999999999999</v>
      </c>
    </row>
    <row r="5703" spans="2:13" x14ac:dyDescent="0.3">
      <c r="B5703" s="5">
        <v>45870</v>
      </c>
      <c r="C5703" s="4" t="s">
        <v>44</v>
      </c>
      <c r="D5703" s="4" t="s">
        <v>42</v>
      </c>
      <c r="E5703" s="4" t="s">
        <v>22</v>
      </c>
      <c r="F5703" s="4" t="s">
        <v>18</v>
      </c>
      <c r="G5703" s="6">
        <v>5</v>
      </c>
      <c r="H5703" s="7">
        <v>210.12</v>
      </c>
      <c r="I5703" s="8">
        <v>0</v>
      </c>
      <c r="J5703" s="7">
        <v>1167.28</v>
      </c>
      <c r="K5703" s="7">
        <v>123.97</v>
      </c>
      <c r="L5703" s="7">
        <v>619.85</v>
      </c>
      <c r="M5703" s="7">
        <v>60.92</v>
      </c>
    </row>
    <row r="5704" spans="2:13" x14ac:dyDescent="0.3">
      <c r="B5704" s="5">
        <v>45870</v>
      </c>
      <c r="C5704" s="4" t="s">
        <v>44</v>
      </c>
      <c r="D5704" s="4" t="s">
        <v>42</v>
      </c>
      <c r="E5704" s="4" t="s">
        <v>22</v>
      </c>
      <c r="F5704" s="4" t="s">
        <v>19</v>
      </c>
      <c r="G5704" s="6">
        <v>5</v>
      </c>
      <c r="H5704" s="7">
        <v>210.12</v>
      </c>
      <c r="I5704" s="8">
        <v>0.01</v>
      </c>
      <c r="J5704" s="7">
        <v>1160.21</v>
      </c>
      <c r="K5704" s="7">
        <v>123.97</v>
      </c>
      <c r="L5704" s="7">
        <v>619.85</v>
      </c>
      <c r="M5704" s="7">
        <v>64.14</v>
      </c>
    </row>
    <row r="5705" spans="2:13" x14ac:dyDescent="0.3">
      <c r="B5705" s="5">
        <v>45870</v>
      </c>
      <c r="C5705" s="4" t="s">
        <v>45</v>
      </c>
      <c r="D5705" s="4" t="s">
        <v>42</v>
      </c>
      <c r="E5705" s="4" t="s">
        <v>16</v>
      </c>
      <c r="F5705" s="4" t="s">
        <v>17</v>
      </c>
      <c r="G5705" s="6">
        <v>130</v>
      </c>
      <c r="H5705" s="7">
        <v>98.88</v>
      </c>
      <c r="I5705" s="8">
        <v>0.01</v>
      </c>
      <c r="J5705" s="7">
        <v>12713.13</v>
      </c>
      <c r="K5705" s="7">
        <v>56.53</v>
      </c>
      <c r="L5705" s="7">
        <v>7348.9</v>
      </c>
      <c r="M5705" s="7">
        <v>217.89</v>
      </c>
    </row>
    <row r="5706" spans="2:13" x14ac:dyDescent="0.3">
      <c r="B5706" s="5">
        <v>45870</v>
      </c>
      <c r="C5706" s="4" t="s">
        <v>45</v>
      </c>
      <c r="D5706" s="4" t="s">
        <v>42</v>
      </c>
      <c r="E5706" s="4" t="s">
        <v>16</v>
      </c>
      <c r="F5706" s="4" t="s">
        <v>18</v>
      </c>
      <c r="G5706" s="6">
        <v>45</v>
      </c>
      <c r="H5706" s="7">
        <v>98.88</v>
      </c>
      <c r="I5706" s="8">
        <v>0</v>
      </c>
      <c r="J5706" s="7">
        <v>4431.82</v>
      </c>
      <c r="K5706" s="7">
        <v>56.31</v>
      </c>
      <c r="L5706" s="7">
        <v>2533.9499999999998</v>
      </c>
      <c r="M5706" s="7">
        <v>151.85</v>
      </c>
    </row>
    <row r="5707" spans="2:13" x14ac:dyDescent="0.3">
      <c r="B5707" s="5">
        <v>45870</v>
      </c>
      <c r="C5707" s="4" t="s">
        <v>45</v>
      </c>
      <c r="D5707" s="4" t="s">
        <v>42</v>
      </c>
      <c r="E5707" s="4" t="s">
        <v>16</v>
      </c>
      <c r="F5707" s="4" t="s">
        <v>19</v>
      </c>
      <c r="G5707" s="6">
        <v>46</v>
      </c>
      <c r="H5707" s="7">
        <v>98.88</v>
      </c>
      <c r="I5707" s="8">
        <v>0</v>
      </c>
      <c r="J5707" s="7">
        <v>4543.93</v>
      </c>
      <c r="K5707" s="7">
        <v>56.47</v>
      </c>
      <c r="L5707" s="7">
        <v>2597.62</v>
      </c>
      <c r="M5707" s="7">
        <v>184.09</v>
      </c>
    </row>
    <row r="5708" spans="2:13" x14ac:dyDescent="0.3">
      <c r="B5708" s="5">
        <v>45870</v>
      </c>
      <c r="C5708" s="4" t="s">
        <v>45</v>
      </c>
      <c r="D5708" s="4" t="s">
        <v>42</v>
      </c>
      <c r="E5708" s="4" t="s">
        <v>20</v>
      </c>
      <c r="F5708" s="4" t="s">
        <v>17</v>
      </c>
      <c r="G5708" s="6">
        <v>90</v>
      </c>
      <c r="H5708" s="7">
        <v>98.88</v>
      </c>
      <c r="I5708" s="8">
        <v>0.01</v>
      </c>
      <c r="J5708" s="7">
        <v>7690.77</v>
      </c>
      <c r="K5708" s="7">
        <v>56.47</v>
      </c>
      <c r="L5708" s="7">
        <v>5082.3</v>
      </c>
      <c r="M5708" s="7">
        <v>147.03</v>
      </c>
    </row>
    <row r="5709" spans="2:13" x14ac:dyDescent="0.3">
      <c r="B5709" s="5">
        <v>45870</v>
      </c>
      <c r="C5709" s="4" t="s">
        <v>45</v>
      </c>
      <c r="D5709" s="4" t="s">
        <v>42</v>
      </c>
      <c r="E5709" s="4" t="s">
        <v>20</v>
      </c>
      <c r="F5709" s="4" t="s">
        <v>18</v>
      </c>
      <c r="G5709" s="6">
        <v>31</v>
      </c>
      <c r="H5709" s="7">
        <v>98.88</v>
      </c>
      <c r="I5709" s="8">
        <v>0.03</v>
      </c>
      <c r="J5709" s="7">
        <v>2621.99</v>
      </c>
      <c r="K5709" s="7">
        <v>56.47</v>
      </c>
      <c r="L5709" s="7">
        <v>1750.57</v>
      </c>
      <c r="M5709" s="7">
        <v>107.08</v>
      </c>
    </row>
    <row r="5710" spans="2:13" x14ac:dyDescent="0.3">
      <c r="B5710" s="5">
        <v>45870</v>
      </c>
      <c r="C5710" s="4" t="s">
        <v>45</v>
      </c>
      <c r="D5710" s="4" t="s">
        <v>42</v>
      </c>
      <c r="E5710" s="4" t="s">
        <v>20</v>
      </c>
      <c r="F5710" s="4" t="s">
        <v>19</v>
      </c>
      <c r="G5710" s="6">
        <v>32</v>
      </c>
      <c r="H5710" s="7">
        <v>98.88</v>
      </c>
      <c r="I5710" s="8">
        <v>0.01</v>
      </c>
      <c r="J5710" s="7">
        <v>2756.66</v>
      </c>
      <c r="K5710" s="7">
        <v>56.47</v>
      </c>
      <c r="L5710" s="7">
        <v>1807.04</v>
      </c>
      <c r="M5710" s="7">
        <v>127.42</v>
      </c>
    </row>
    <row r="5711" spans="2:13" x14ac:dyDescent="0.3">
      <c r="B5711" s="5">
        <v>45870</v>
      </c>
      <c r="C5711" s="4" t="s">
        <v>45</v>
      </c>
      <c r="D5711" s="4" t="s">
        <v>42</v>
      </c>
      <c r="E5711" s="4" t="s">
        <v>21</v>
      </c>
      <c r="F5711" s="4" t="s">
        <v>17</v>
      </c>
      <c r="G5711" s="6">
        <v>52</v>
      </c>
      <c r="H5711" s="7">
        <v>98.88</v>
      </c>
      <c r="I5711" s="8">
        <v>0.01</v>
      </c>
      <c r="J5711" s="7">
        <v>4835.8999999999996</v>
      </c>
      <c r="K5711" s="7">
        <v>56.31</v>
      </c>
      <c r="L5711" s="7">
        <v>2928.12</v>
      </c>
      <c r="M5711" s="7">
        <v>87.33</v>
      </c>
    </row>
    <row r="5712" spans="2:13" x14ac:dyDescent="0.3">
      <c r="B5712" s="5">
        <v>45870</v>
      </c>
      <c r="C5712" s="4" t="s">
        <v>45</v>
      </c>
      <c r="D5712" s="4" t="s">
        <v>42</v>
      </c>
      <c r="E5712" s="4" t="s">
        <v>21</v>
      </c>
      <c r="F5712" s="4" t="s">
        <v>18</v>
      </c>
      <c r="G5712" s="6">
        <v>20</v>
      </c>
      <c r="H5712" s="7">
        <v>98.88</v>
      </c>
      <c r="I5712" s="8">
        <v>0.01</v>
      </c>
      <c r="J5712" s="7">
        <v>1844.99</v>
      </c>
      <c r="K5712" s="7">
        <v>56.25</v>
      </c>
      <c r="L5712" s="7">
        <v>1125</v>
      </c>
      <c r="M5712" s="7">
        <v>68.459999999999994</v>
      </c>
    </row>
    <row r="5713" spans="2:13" x14ac:dyDescent="0.3">
      <c r="B5713" s="5">
        <v>45870</v>
      </c>
      <c r="C5713" s="4" t="s">
        <v>45</v>
      </c>
      <c r="D5713" s="4" t="s">
        <v>42</v>
      </c>
      <c r="E5713" s="4" t="s">
        <v>21</v>
      </c>
      <c r="F5713" s="4" t="s">
        <v>19</v>
      </c>
      <c r="G5713" s="6">
        <v>19</v>
      </c>
      <c r="H5713" s="7">
        <v>98.88</v>
      </c>
      <c r="I5713" s="8">
        <v>0.01</v>
      </c>
      <c r="J5713" s="7">
        <v>1761.53</v>
      </c>
      <c r="K5713" s="7">
        <v>56.31</v>
      </c>
      <c r="L5713" s="7">
        <v>1069.8900000000001</v>
      </c>
      <c r="M5713" s="7">
        <v>76.11</v>
      </c>
    </row>
    <row r="5714" spans="2:13" x14ac:dyDescent="0.3">
      <c r="B5714" s="5">
        <v>45870</v>
      </c>
      <c r="C5714" s="4" t="s">
        <v>45</v>
      </c>
      <c r="D5714" s="4" t="s">
        <v>42</v>
      </c>
      <c r="E5714" s="4" t="s">
        <v>22</v>
      </c>
      <c r="F5714" s="4" t="s">
        <v>17</v>
      </c>
      <c r="G5714" s="6">
        <v>24</v>
      </c>
      <c r="H5714" s="7">
        <v>98.88</v>
      </c>
      <c r="I5714" s="8">
        <v>0.01</v>
      </c>
      <c r="J5714" s="7">
        <v>2618.0300000000002</v>
      </c>
      <c r="K5714" s="7">
        <v>56.47</v>
      </c>
      <c r="L5714" s="7">
        <v>1355.28</v>
      </c>
      <c r="M5714" s="7">
        <v>248.76</v>
      </c>
    </row>
    <row r="5715" spans="2:13" x14ac:dyDescent="0.3">
      <c r="B5715" s="5">
        <v>45870</v>
      </c>
      <c r="C5715" s="4" t="s">
        <v>45</v>
      </c>
      <c r="D5715" s="4" t="s">
        <v>42</v>
      </c>
      <c r="E5715" s="4" t="s">
        <v>22</v>
      </c>
      <c r="F5715" s="4" t="s">
        <v>18</v>
      </c>
      <c r="G5715" s="6">
        <v>8</v>
      </c>
      <c r="H5715" s="7">
        <v>98.88</v>
      </c>
      <c r="I5715" s="8">
        <v>0.01</v>
      </c>
      <c r="J5715" s="7">
        <v>877.98</v>
      </c>
      <c r="K5715" s="7">
        <v>56.53</v>
      </c>
      <c r="L5715" s="7">
        <v>452.24</v>
      </c>
      <c r="M5715" s="7">
        <v>93.25</v>
      </c>
    </row>
    <row r="5716" spans="2:13" x14ac:dyDescent="0.3">
      <c r="B5716" s="5">
        <v>45870</v>
      </c>
      <c r="C5716" s="4" t="s">
        <v>45</v>
      </c>
      <c r="D5716" s="4" t="s">
        <v>42</v>
      </c>
      <c r="E5716" s="4" t="s">
        <v>22</v>
      </c>
      <c r="F5716" s="4" t="s">
        <v>19</v>
      </c>
      <c r="G5716" s="6">
        <v>9</v>
      </c>
      <c r="H5716" s="7">
        <v>98.88</v>
      </c>
      <c r="I5716" s="8">
        <v>0</v>
      </c>
      <c r="J5716" s="7">
        <v>995.7</v>
      </c>
      <c r="K5716" s="7">
        <v>56.25</v>
      </c>
      <c r="L5716" s="7">
        <v>506.25</v>
      </c>
      <c r="M5716" s="7">
        <v>111.18</v>
      </c>
    </row>
    <row r="5717" spans="2:13" x14ac:dyDescent="0.3">
      <c r="B5717" s="5">
        <v>45870</v>
      </c>
      <c r="C5717" s="4" t="s">
        <v>46</v>
      </c>
      <c r="D5717" s="4" t="s">
        <v>47</v>
      </c>
      <c r="E5717" s="4" t="s">
        <v>16</v>
      </c>
      <c r="F5717" s="4" t="s">
        <v>17</v>
      </c>
      <c r="G5717" s="6">
        <v>207</v>
      </c>
      <c r="H5717" s="7">
        <v>146.26</v>
      </c>
      <c r="I5717" s="8">
        <v>0</v>
      </c>
      <c r="J5717" s="7">
        <v>30034.1</v>
      </c>
      <c r="K5717" s="7">
        <v>90.41</v>
      </c>
      <c r="L5717" s="7">
        <v>18714.87</v>
      </c>
      <c r="M5717" s="7">
        <v>343.9</v>
      </c>
    </row>
    <row r="5718" spans="2:13" x14ac:dyDescent="0.3">
      <c r="B5718" s="5">
        <v>45870</v>
      </c>
      <c r="C5718" s="4" t="s">
        <v>46</v>
      </c>
      <c r="D5718" s="4" t="s">
        <v>47</v>
      </c>
      <c r="E5718" s="4" t="s">
        <v>16</v>
      </c>
      <c r="F5718" s="4" t="s">
        <v>18</v>
      </c>
      <c r="G5718" s="6">
        <v>76</v>
      </c>
      <c r="H5718" s="7">
        <v>146.26</v>
      </c>
      <c r="I5718" s="8">
        <v>0.01</v>
      </c>
      <c r="J5718" s="7">
        <v>10992.82</v>
      </c>
      <c r="K5718" s="7">
        <v>90.5</v>
      </c>
      <c r="L5718" s="7">
        <v>6878</v>
      </c>
      <c r="M5718" s="7">
        <v>268.05</v>
      </c>
    </row>
    <row r="5719" spans="2:13" x14ac:dyDescent="0.3">
      <c r="B5719" s="5">
        <v>45870</v>
      </c>
      <c r="C5719" s="4" t="s">
        <v>46</v>
      </c>
      <c r="D5719" s="4" t="s">
        <v>47</v>
      </c>
      <c r="E5719" s="4" t="s">
        <v>16</v>
      </c>
      <c r="F5719" s="4" t="s">
        <v>19</v>
      </c>
      <c r="G5719" s="6">
        <v>76</v>
      </c>
      <c r="H5719" s="7">
        <v>146.26</v>
      </c>
      <c r="I5719" s="8">
        <v>0.01</v>
      </c>
      <c r="J5719" s="7">
        <v>11015.32</v>
      </c>
      <c r="K5719" s="7">
        <v>90.41</v>
      </c>
      <c r="L5719" s="7">
        <v>6871.16</v>
      </c>
      <c r="M5719" s="7">
        <v>294.77</v>
      </c>
    </row>
    <row r="5720" spans="2:13" x14ac:dyDescent="0.3">
      <c r="B5720" s="5">
        <v>45870</v>
      </c>
      <c r="C5720" s="4" t="s">
        <v>46</v>
      </c>
      <c r="D5720" s="4" t="s">
        <v>47</v>
      </c>
      <c r="E5720" s="4" t="s">
        <v>20</v>
      </c>
      <c r="F5720" s="4" t="s">
        <v>17</v>
      </c>
      <c r="G5720" s="6">
        <v>139</v>
      </c>
      <c r="H5720" s="7">
        <v>146.26</v>
      </c>
      <c r="I5720" s="8">
        <v>0.01</v>
      </c>
      <c r="J5720" s="7">
        <v>17729.509999999998</v>
      </c>
      <c r="K5720" s="7">
        <v>90.77</v>
      </c>
      <c r="L5720" s="7">
        <v>12617.03</v>
      </c>
      <c r="M5720" s="7">
        <v>223.9</v>
      </c>
    </row>
    <row r="5721" spans="2:13" x14ac:dyDescent="0.3">
      <c r="B5721" s="5">
        <v>45870</v>
      </c>
      <c r="C5721" s="4" t="s">
        <v>46</v>
      </c>
      <c r="D5721" s="4" t="s">
        <v>47</v>
      </c>
      <c r="E5721" s="4" t="s">
        <v>20</v>
      </c>
      <c r="F5721" s="4" t="s">
        <v>18</v>
      </c>
      <c r="G5721" s="6">
        <v>50</v>
      </c>
      <c r="H5721" s="7">
        <v>146.26</v>
      </c>
      <c r="I5721" s="8">
        <v>0.02</v>
      </c>
      <c r="J5721" s="7">
        <v>6280.99</v>
      </c>
      <c r="K5721" s="7">
        <v>90.59</v>
      </c>
      <c r="L5721" s="7">
        <v>4529.5</v>
      </c>
      <c r="M5721" s="7">
        <v>178.6</v>
      </c>
    </row>
    <row r="5722" spans="2:13" x14ac:dyDescent="0.3">
      <c r="B5722" s="5">
        <v>45870</v>
      </c>
      <c r="C5722" s="4" t="s">
        <v>46</v>
      </c>
      <c r="D5722" s="4" t="s">
        <v>47</v>
      </c>
      <c r="E5722" s="4" t="s">
        <v>20</v>
      </c>
      <c r="F5722" s="4" t="s">
        <v>19</v>
      </c>
      <c r="G5722" s="6">
        <v>52</v>
      </c>
      <c r="H5722" s="7">
        <v>146.26</v>
      </c>
      <c r="I5722" s="8">
        <v>0.04</v>
      </c>
      <c r="J5722" s="7">
        <v>6444.7</v>
      </c>
      <c r="K5722" s="7">
        <v>90.5</v>
      </c>
      <c r="L5722" s="7">
        <v>4706</v>
      </c>
      <c r="M5722" s="7">
        <v>204.58</v>
      </c>
    </row>
    <row r="5723" spans="2:13" x14ac:dyDescent="0.3">
      <c r="B5723" s="5">
        <v>45870</v>
      </c>
      <c r="C5723" s="4" t="s">
        <v>46</v>
      </c>
      <c r="D5723" s="4" t="s">
        <v>47</v>
      </c>
      <c r="E5723" s="4" t="s">
        <v>21</v>
      </c>
      <c r="F5723" s="4" t="s">
        <v>17</v>
      </c>
      <c r="G5723" s="6">
        <v>82</v>
      </c>
      <c r="H5723" s="7">
        <v>146.26</v>
      </c>
      <c r="I5723" s="8">
        <v>0.01</v>
      </c>
      <c r="J5723" s="7">
        <v>11279.72</v>
      </c>
      <c r="K5723" s="7">
        <v>90.77</v>
      </c>
      <c r="L5723" s="7">
        <v>7443.14</v>
      </c>
      <c r="M5723" s="7">
        <v>130.61000000000001</v>
      </c>
    </row>
    <row r="5724" spans="2:13" x14ac:dyDescent="0.3">
      <c r="B5724" s="5">
        <v>45870</v>
      </c>
      <c r="C5724" s="4" t="s">
        <v>46</v>
      </c>
      <c r="D5724" s="4" t="s">
        <v>47</v>
      </c>
      <c r="E5724" s="4" t="s">
        <v>21</v>
      </c>
      <c r="F5724" s="4" t="s">
        <v>18</v>
      </c>
      <c r="G5724" s="6">
        <v>31</v>
      </c>
      <c r="H5724" s="7">
        <v>146.26</v>
      </c>
      <c r="I5724" s="8">
        <v>0</v>
      </c>
      <c r="J5724" s="7">
        <v>4294.4399999999996</v>
      </c>
      <c r="K5724" s="7">
        <v>90.5</v>
      </c>
      <c r="L5724" s="7">
        <v>2805.5</v>
      </c>
      <c r="M5724" s="7">
        <v>109.44</v>
      </c>
    </row>
    <row r="5725" spans="2:13" x14ac:dyDescent="0.3">
      <c r="B5725" s="5">
        <v>45870</v>
      </c>
      <c r="C5725" s="4" t="s">
        <v>46</v>
      </c>
      <c r="D5725" s="4" t="s">
        <v>47</v>
      </c>
      <c r="E5725" s="4" t="s">
        <v>21</v>
      </c>
      <c r="F5725" s="4" t="s">
        <v>19</v>
      </c>
      <c r="G5725" s="6">
        <v>30</v>
      </c>
      <c r="H5725" s="7">
        <v>146.26</v>
      </c>
      <c r="I5725" s="8">
        <v>0.01</v>
      </c>
      <c r="J5725" s="7">
        <v>4135.09</v>
      </c>
      <c r="K5725" s="7">
        <v>90.59</v>
      </c>
      <c r="L5725" s="7">
        <v>2717.7</v>
      </c>
      <c r="M5725" s="7">
        <v>118.5</v>
      </c>
    </row>
    <row r="5726" spans="2:13" x14ac:dyDescent="0.3">
      <c r="B5726" s="5">
        <v>45870</v>
      </c>
      <c r="C5726" s="4" t="s">
        <v>46</v>
      </c>
      <c r="D5726" s="4" t="s">
        <v>47</v>
      </c>
      <c r="E5726" s="4" t="s">
        <v>22</v>
      </c>
      <c r="F5726" s="4" t="s">
        <v>17</v>
      </c>
      <c r="G5726" s="6">
        <v>36</v>
      </c>
      <c r="H5726" s="7">
        <v>146.26</v>
      </c>
      <c r="I5726" s="8">
        <v>0.01</v>
      </c>
      <c r="J5726" s="7">
        <v>5844</v>
      </c>
      <c r="K5726" s="7">
        <v>90.68</v>
      </c>
      <c r="L5726" s="7">
        <v>3264.48</v>
      </c>
      <c r="M5726" s="7">
        <v>369.13</v>
      </c>
    </row>
    <row r="5727" spans="2:13" x14ac:dyDescent="0.3">
      <c r="B5727" s="5">
        <v>45870</v>
      </c>
      <c r="C5727" s="4" t="s">
        <v>46</v>
      </c>
      <c r="D5727" s="4" t="s">
        <v>47</v>
      </c>
      <c r="E5727" s="4" t="s">
        <v>22</v>
      </c>
      <c r="F5727" s="4" t="s">
        <v>18</v>
      </c>
      <c r="G5727" s="6">
        <v>13</v>
      </c>
      <c r="H5727" s="7">
        <v>146.26</v>
      </c>
      <c r="I5727" s="8">
        <v>0.01</v>
      </c>
      <c r="J5727" s="7">
        <v>2106.17</v>
      </c>
      <c r="K5727" s="7">
        <v>90.5</v>
      </c>
      <c r="L5727" s="7">
        <v>1176.5</v>
      </c>
      <c r="M5727" s="7">
        <v>156.97999999999999</v>
      </c>
    </row>
    <row r="5728" spans="2:13" x14ac:dyDescent="0.3">
      <c r="B5728" s="5">
        <v>45870</v>
      </c>
      <c r="C5728" s="4" t="s">
        <v>46</v>
      </c>
      <c r="D5728" s="4" t="s">
        <v>47</v>
      </c>
      <c r="E5728" s="4" t="s">
        <v>22</v>
      </c>
      <c r="F5728" s="4" t="s">
        <v>19</v>
      </c>
      <c r="G5728" s="6">
        <v>14</v>
      </c>
      <c r="H5728" s="7">
        <v>146.26</v>
      </c>
      <c r="I5728" s="8">
        <v>0</v>
      </c>
      <c r="J5728" s="7">
        <v>2293.3200000000002</v>
      </c>
      <c r="K5728" s="7">
        <v>90.41</v>
      </c>
      <c r="L5728" s="7">
        <v>1265.74</v>
      </c>
      <c r="M5728" s="7">
        <v>170.32</v>
      </c>
    </row>
    <row r="5729" spans="2:13" x14ac:dyDescent="0.3">
      <c r="B5729" s="5">
        <v>45870</v>
      </c>
      <c r="C5729" s="4" t="s">
        <v>48</v>
      </c>
      <c r="D5729" s="4" t="s">
        <v>47</v>
      </c>
      <c r="E5729" s="4" t="s">
        <v>16</v>
      </c>
      <c r="F5729" s="4" t="s">
        <v>17</v>
      </c>
      <c r="G5729" s="6">
        <v>183</v>
      </c>
      <c r="H5729" s="7">
        <v>121.54</v>
      </c>
      <c r="I5729" s="8">
        <v>0.01</v>
      </c>
      <c r="J5729" s="7">
        <v>21842.47</v>
      </c>
      <c r="K5729" s="7">
        <v>74.52</v>
      </c>
      <c r="L5729" s="7">
        <v>13637.16</v>
      </c>
      <c r="M5729" s="7">
        <v>290.29000000000002</v>
      </c>
    </row>
    <row r="5730" spans="2:13" x14ac:dyDescent="0.3">
      <c r="B5730" s="5">
        <v>45870</v>
      </c>
      <c r="C5730" s="4" t="s">
        <v>48</v>
      </c>
      <c r="D5730" s="4" t="s">
        <v>47</v>
      </c>
      <c r="E5730" s="4" t="s">
        <v>16</v>
      </c>
      <c r="F5730" s="4" t="s">
        <v>18</v>
      </c>
      <c r="G5730" s="6">
        <v>67</v>
      </c>
      <c r="H5730" s="7">
        <v>121.54</v>
      </c>
      <c r="I5730" s="8">
        <v>0</v>
      </c>
      <c r="J5730" s="7">
        <v>8143.11</v>
      </c>
      <c r="K5730" s="7">
        <v>74.67</v>
      </c>
      <c r="L5730" s="7">
        <v>5002.8900000000003</v>
      </c>
      <c r="M5730" s="7">
        <v>235.61</v>
      </c>
    </row>
    <row r="5731" spans="2:13" x14ac:dyDescent="0.3">
      <c r="B5731" s="5">
        <v>45870</v>
      </c>
      <c r="C5731" s="4" t="s">
        <v>48</v>
      </c>
      <c r="D5731" s="4" t="s">
        <v>47</v>
      </c>
      <c r="E5731" s="4" t="s">
        <v>16</v>
      </c>
      <c r="F5731" s="4" t="s">
        <v>19</v>
      </c>
      <c r="G5731" s="6">
        <v>62</v>
      </c>
      <c r="H5731" s="7">
        <v>121.54</v>
      </c>
      <c r="I5731" s="8">
        <v>0</v>
      </c>
      <c r="J5731" s="7">
        <v>7490.33</v>
      </c>
      <c r="K5731" s="7">
        <v>74.900000000000006</v>
      </c>
      <c r="L5731" s="7">
        <v>4643.8</v>
      </c>
      <c r="M5731" s="7">
        <v>252.06</v>
      </c>
    </row>
    <row r="5732" spans="2:13" x14ac:dyDescent="0.3">
      <c r="B5732" s="5">
        <v>45870</v>
      </c>
      <c r="C5732" s="4" t="s">
        <v>48</v>
      </c>
      <c r="D5732" s="4" t="s">
        <v>47</v>
      </c>
      <c r="E5732" s="4" t="s">
        <v>20</v>
      </c>
      <c r="F5732" s="4" t="s">
        <v>17</v>
      </c>
      <c r="G5732" s="6">
        <v>124</v>
      </c>
      <c r="H5732" s="7">
        <v>121.54</v>
      </c>
      <c r="I5732" s="8">
        <v>0.01</v>
      </c>
      <c r="J5732" s="7">
        <v>13090.03</v>
      </c>
      <c r="K5732" s="7">
        <v>74.819999999999993</v>
      </c>
      <c r="L5732" s="7">
        <v>9277.68</v>
      </c>
      <c r="M5732" s="7">
        <v>204.19</v>
      </c>
    </row>
    <row r="5733" spans="2:13" x14ac:dyDescent="0.3">
      <c r="B5733" s="5">
        <v>45870</v>
      </c>
      <c r="C5733" s="4" t="s">
        <v>48</v>
      </c>
      <c r="D5733" s="4" t="s">
        <v>47</v>
      </c>
      <c r="E5733" s="4" t="s">
        <v>20</v>
      </c>
      <c r="F5733" s="4" t="s">
        <v>18</v>
      </c>
      <c r="G5733" s="6">
        <v>43</v>
      </c>
      <c r="H5733" s="7">
        <v>121.54</v>
      </c>
      <c r="I5733" s="8">
        <v>0.03</v>
      </c>
      <c r="J5733" s="7">
        <v>4470.6400000000003</v>
      </c>
      <c r="K5733" s="7">
        <v>74.819999999999993</v>
      </c>
      <c r="L5733" s="7">
        <v>3217.26</v>
      </c>
      <c r="M5733" s="7">
        <v>146.29</v>
      </c>
    </row>
    <row r="5734" spans="2:13" x14ac:dyDescent="0.3">
      <c r="B5734" s="5">
        <v>45870</v>
      </c>
      <c r="C5734" s="4" t="s">
        <v>48</v>
      </c>
      <c r="D5734" s="4" t="s">
        <v>47</v>
      </c>
      <c r="E5734" s="4" t="s">
        <v>20</v>
      </c>
      <c r="F5734" s="4" t="s">
        <v>19</v>
      </c>
      <c r="G5734" s="6">
        <v>42</v>
      </c>
      <c r="H5734" s="7">
        <v>121.54</v>
      </c>
      <c r="I5734" s="8">
        <v>0.02</v>
      </c>
      <c r="J5734" s="7">
        <v>4393.62</v>
      </c>
      <c r="K5734" s="7">
        <v>74.67</v>
      </c>
      <c r="L5734" s="7">
        <v>3136.14</v>
      </c>
      <c r="M5734" s="7">
        <v>166.07</v>
      </c>
    </row>
    <row r="5735" spans="2:13" x14ac:dyDescent="0.3">
      <c r="B5735" s="5">
        <v>45870</v>
      </c>
      <c r="C5735" s="4" t="s">
        <v>48</v>
      </c>
      <c r="D5735" s="4" t="s">
        <v>47</v>
      </c>
      <c r="E5735" s="4" t="s">
        <v>21</v>
      </c>
      <c r="F5735" s="4" t="s">
        <v>17</v>
      </c>
      <c r="G5735" s="6">
        <v>71</v>
      </c>
      <c r="H5735" s="7">
        <v>121.54</v>
      </c>
      <c r="I5735" s="8">
        <v>0</v>
      </c>
      <c r="J5735" s="7">
        <v>8206.07</v>
      </c>
      <c r="K5735" s="7">
        <v>74.819999999999993</v>
      </c>
      <c r="L5735" s="7">
        <v>5312.22</v>
      </c>
      <c r="M5735" s="7">
        <v>119.12</v>
      </c>
    </row>
    <row r="5736" spans="2:13" x14ac:dyDescent="0.3">
      <c r="B5736" s="5">
        <v>45870</v>
      </c>
      <c r="C5736" s="4" t="s">
        <v>48</v>
      </c>
      <c r="D5736" s="4" t="s">
        <v>47</v>
      </c>
      <c r="E5736" s="4" t="s">
        <v>21</v>
      </c>
      <c r="F5736" s="4" t="s">
        <v>18</v>
      </c>
      <c r="G5736" s="6">
        <v>27</v>
      </c>
      <c r="H5736" s="7">
        <v>121.54</v>
      </c>
      <c r="I5736" s="8">
        <v>0.01</v>
      </c>
      <c r="J5736" s="7">
        <v>3092.53</v>
      </c>
      <c r="K5736" s="7">
        <v>74.52</v>
      </c>
      <c r="L5736" s="7">
        <v>2012.04</v>
      </c>
      <c r="M5736" s="7">
        <v>95.23</v>
      </c>
    </row>
    <row r="5737" spans="2:13" x14ac:dyDescent="0.3">
      <c r="B5737" s="5">
        <v>45870</v>
      </c>
      <c r="C5737" s="4" t="s">
        <v>48</v>
      </c>
      <c r="D5737" s="4" t="s">
        <v>47</v>
      </c>
      <c r="E5737" s="4" t="s">
        <v>21</v>
      </c>
      <c r="F5737" s="4" t="s">
        <v>19</v>
      </c>
      <c r="G5737" s="6">
        <v>26</v>
      </c>
      <c r="H5737" s="7">
        <v>121.54</v>
      </c>
      <c r="I5737" s="8">
        <v>0.01</v>
      </c>
      <c r="J5737" s="7">
        <v>2975.02</v>
      </c>
      <c r="K5737" s="7">
        <v>74.67</v>
      </c>
      <c r="L5737" s="7">
        <v>1941.42</v>
      </c>
      <c r="M5737" s="7">
        <v>102.08</v>
      </c>
    </row>
    <row r="5738" spans="2:13" x14ac:dyDescent="0.3">
      <c r="B5738" s="5">
        <v>45870</v>
      </c>
      <c r="C5738" s="4" t="s">
        <v>48</v>
      </c>
      <c r="D5738" s="4" t="s">
        <v>47</v>
      </c>
      <c r="E5738" s="4" t="s">
        <v>22</v>
      </c>
      <c r="F5738" s="4" t="s">
        <v>17</v>
      </c>
      <c r="G5738" s="6">
        <v>32</v>
      </c>
      <c r="H5738" s="7">
        <v>121.54</v>
      </c>
      <c r="I5738" s="8">
        <v>0</v>
      </c>
      <c r="J5738" s="7">
        <v>4329.8900000000003</v>
      </c>
      <c r="K5738" s="7">
        <v>74.97</v>
      </c>
      <c r="L5738" s="7">
        <v>2399.04</v>
      </c>
      <c r="M5738" s="7">
        <v>319.68</v>
      </c>
    </row>
    <row r="5739" spans="2:13" x14ac:dyDescent="0.3">
      <c r="B5739" s="5">
        <v>45870</v>
      </c>
      <c r="C5739" s="4" t="s">
        <v>48</v>
      </c>
      <c r="D5739" s="4" t="s">
        <v>47</v>
      </c>
      <c r="E5739" s="4" t="s">
        <v>22</v>
      </c>
      <c r="F5739" s="4" t="s">
        <v>18</v>
      </c>
      <c r="G5739" s="6">
        <v>12</v>
      </c>
      <c r="H5739" s="7">
        <v>121.54</v>
      </c>
      <c r="I5739" s="8">
        <v>0.01</v>
      </c>
      <c r="J5739" s="7">
        <v>1612.21</v>
      </c>
      <c r="K5739" s="7">
        <v>74.52</v>
      </c>
      <c r="L5739" s="7">
        <v>894.24</v>
      </c>
      <c r="M5739" s="7">
        <v>141.75</v>
      </c>
    </row>
    <row r="5740" spans="2:13" x14ac:dyDescent="0.3">
      <c r="B5740" s="5">
        <v>45870</v>
      </c>
      <c r="C5740" s="4" t="s">
        <v>48</v>
      </c>
      <c r="D5740" s="4" t="s">
        <v>47</v>
      </c>
      <c r="E5740" s="4" t="s">
        <v>22</v>
      </c>
      <c r="F5740" s="4" t="s">
        <v>19</v>
      </c>
      <c r="G5740" s="6">
        <v>12</v>
      </c>
      <c r="H5740" s="7">
        <v>121.54</v>
      </c>
      <c r="I5740" s="8">
        <v>0.01</v>
      </c>
      <c r="J5740" s="7">
        <v>1626.96</v>
      </c>
      <c r="K5740" s="7">
        <v>74.67</v>
      </c>
      <c r="L5740" s="7">
        <v>896.04</v>
      </c>
      <c r="M5740" s="7">
        <v>146.13999999999999</v>
      </c>
    </row>
    <row r="5741" spans="2:13" x14ac:dyDescent="0.3">
      <c r="B5741" s="5">
        <v>45870</v>
      </c>
      <c r="C5741" s="4" t="s">
        <v>49</v>
      </c>
      <c r="D5741" s="4" t="s">
        <v>47</v>
      </c>
      <c r="E5741" s="4" t="s">
        <v>16</v>
      </c>
      <c r="F5741" s="4" t="s">
        <v>17</v>
      </c>
      <c r="G5741" s="6">
        <v>91</v>
      </c>
      <c r="H5741" s="7">
        <v>243.08</v>
      </c>
      <c r="I5741" s="8">
        <v>0</v>
      </c>
      <c r="J5741" s="7">
        <v>22164.52</v>
      </c>
      <c r="K5741" s="7">
        <v>153.44999999999999</v>
      </c>
      <c r="L5741" s="7">
        <v>13963.95</v>
      </c>
      <c r="M5741" s="7">
        <v>145.99</v>
      </c>
    </row>
    <row r="5742" spans="2:13" x14ac:dyDescent="0.3">
      <c r="B5742" s="5">
        <v>45870</v>
      </c>
      <c r="C5742" s="4" t="s">
        <v>49</v>
      </c>
      <c r="D5742" s="4" t="s">
        <v>47</v>
      </c>
      <c r="E5742" s="4" t="s">
        <v>16</v>
      </c>
      <c r="F5742" s="4" t="s">
        <v>18</v>
      </c>
      <c r="G5742" s="6">
        <v>35</v>
      </c>
      <c r="H5742" s="7">
        <v>243.08</v>
      </c>
      <c r="I5742" s="8">
        <v>0.01</v>
      </c>
      <c r="J5742" s="7">
        <v>8431.14</v>
      </c>
      <c r="K5742" s="7">
        <v>153.13999999999999</v>
      </c>
      <c r="L5742" s="7">
        <v>5359.9</v>
      </c>
      <c r="M5742" s="7">
        <v>121.26</v>
      </c>
    </row>
    <row r="5743" spans="2:13" x14ac:dyDescent="0.3">
      <c r="B5743" s="5">
        <v>45870</v>
      </c>
      <c r="C5743" s="4" t="s">
        <v>49</v>
      </c>
      <c r="D5743" s="4" t="s">
        <v>47</v>
      </c>
      <c r="E5743" s="4" t="s">
        <v>16</v>
      </c>
      <c r="F5743" s="4" t="s">
        <v>19</v>
      </c>
      <c r="G5743" s="6">
        <v>35</v>
      </c>
      <c r="H5743" s="7">
        <v>243.08</v>
      </c>
      <c r="I5743" s="8">
        <v>0.01</v>
      </c>
      <c r="J5743" s="7">
        <v>8405.7999999999993</v>
      </c>
      <c r="K5743" s="7">
        <v>152.83000000000001</v>
      </c>
      <c r="L5743" s="7">
        <v>5349.05</v>
      </c>
      <c r="M5743" s="7">
        <v>140.76</v>
      </c>
    </row>
    <row r="5744" spans="2:13" x14ac:dyDescent="0.3">
      <c r="B5744" s="5">
        <v>45870</v>
      </c>
      <c r="C5744" s="4" t="s">
        <v>49</v>
      </c>
      <c r="D5744" s="4" t="s">
        <v>47</v>
      </c>
      <c r="E5744" s="4" t="s">
        <v>20</v>
      </c>
      <c r="F5744" s="4" t="s">
        <v>17</v>
      </c>
      <c r="G5744" s="6">
        <v>62</v>
      </c>
      <c r="H5744" s="7">
        <v>243.08</v>
      </c>
      <c r="I5744" s="8">
        <v>0.03</v>
      </c>
      <c r="J5744" s="7">
        <v>12917.95</v>
      </c>
      <c r="K5744" s="7">
        <v>153.6</v>
      </c>
      <c r="L5744" s="7">
        <v>9523.2000000000007</v>
      </c>
      <c r="M5744" s="7">
        <v>103.61</v>
      </c>
    </row>
    <row r="5745" spans="2:13" x14ac:dyDescent="0.3">
      <c r="B5745" s="5">
        <v>45870</v>
      </c>
      <c r="C5745" s="4" t="s">
        <v>49</v>
      </c>
      <c r="D5745" s="4" t="s">
        <v>47</v>
      </c>
      <c r="E5745" s="4" t="s">
        <v>20</v>
      </c>
      <c r="F5745" s="4" t="s">
        <v>18</v>
      </c>
      <c r="G5745" s="6">
        <v>22</v>
      </c>
      <c r="H5745" s="7">
        <v>243.08</v>
      </c>
      <c r="I5745" s="8">
        <v>0</v>
      </c>
      <c r="J5745" s="7">
        <v>4715.43</v>
      </c>
      <c r="K5745" s="7">
        <v>153.44999999999999</v>
      </c>
      <c r="L5745" s="7">
        <v>3375.9</v>
      </c>
      <c r="M5745" s="7">
        <v>77.44</v>
      </c>
    </row>
    <row r="5746" spans="2:13" x14ac:dyDescent="0.3">
      <c r="B5746" s="5">
        <v>45870</v>
      </c>
      <c r="C5746" s="4" t="s">
        <v>49</v>
      </c>
      <c r="D5746" s="4" t="s">
        <v>47</v>
      </c>
      <c r="E5746" s="4" t="s">
        <v>20</v>
      </c>
      <c r="F5746" s="4" t="s">
        <v>19</v>
      </c>
      <c r="G5746" s="6">
        <v>24</v>
      </c>
      <c r="H5746" s="7">
        <v>243.08</v>
      </c>
      <c r="I5746" s="8">
        <v>0.03</v>
      </c>
      <c r="J5746" s="7">
        <v>4995.49</v>
      </c>
      <c r="K5746" s="7">
        <v>152.99</v>
      </c>
      <c r="L5746" s="7">
        <v>3671.76</v>
      </c>
      <c r="M5746" s="7">
        <v>98.34</v>
      </c>
    </row>
    <row r="5747" spans="2:13" x14ac:dyDescent="0.3">
      <c r="B5747" s="5">
        <v>45870</v>
      </c>
      <c r="C5747" s="4" t="s">
        <v>49</v>
      </c>
      <c r="D5747" s="4" t="s">
        <v>47</v>
      </c>
      <c r="E5747" s="4" t="s">
        <v>21</v>
      </c>
      <c r="F5747" s="4" t="s">
        <v>17</v>
      </c>
      <c r="G5747" s="6">
        <v>40</v>
      </c>
      <c r="H5747" s="7">
        <v>243.08</v>
      </c>
      <c r="I5747" s="8">
        <v>0.01</v>
      </c>
      <c r="J5747" s="7">
        <v>9135.69</v>
      </c>
      <c r="K5747" s="7">
        <v>153.44999999999999</v>
      </c>
      <c r="L5747" s="7">
        <v>6138</v>
      </c>
      <c r="M5747" s="7">
        <v>65.87</v>
      </c>
    </row>
    <row r="5748" spans="2:13" x14ac:dyDescent="0.3">
      <c r="B5748" s="5">
        <v>45870</v>
      </c>
      <c r="C5748" s="4" t="s">
        <v>49</v>
      </c>
      <c r="D5748" s="4" t="s">
        <v>47</v>
      </c>
      <c r="E5748" s="4" t="s">
        <v>21</v>
      </c>
      <c r="F5748" s="4" t="s">
        <v>18</v>
      </c>
      <c r="G5748" s="6">
        <v>14</v>
      </c>
      <c r="H5748" s="7">
        <v>243.08</v>
      </c>
      <c r="I5748" s="8">
        <v>0</v>
      </c>
      <c r="J5748" s="7">
        <v>3226.5</v>
      </c>
      <c r="K5748" s="7">
        <v>153.6</v>
      </c>
      <c r="L5748" s="7">
        <v>2150.4</v>
      </c>
      <c r="M5748" s="7">
        <v>47.24</v>
      </c>
    </row>
    <row r="5749" spans="2:13" x14ac:dyDescent="0.3">
      <c r="B5749" s="5">
        <v>45870</v>
      </c>
      <c r="C5749" s="4" t="s">
        <v>49</v>
      </c>
      <c r="D5749" s="4" t="s">
        <v>47</v>
      </c>
      <c r="E5749" s="4" t="s">
        <v>21</v>
      </c>
      <c r="F5749" s="4" t="s">
        <v>19</v>
      </c>
      <c r="G5749" s="6">
        <v>14</v>
      </c>
      <c r="H5749" s="7">
        <v>243.08</v>
      </c>
      <c r="I5749" s="8">
        <v>0.01</v>
      </c>
      <c r="J5749" s="7">
        <v>3194.17</v>
      </c>
      <c r="K5749" s="7">
        <v>152.83000000000001</v>
      </c>
      <c r="L5749" s="7">
        <v>2139.62</v>
      </c>
      <c r="M5749" s="7">
        <v>56.75</v>
      </c>
    </row>
    <row r="5750" spans="2:13" x14ac:dyDescent="0.3">
      <c r="B5750" s="5">
        <v>45870</v>
      </c>
      <c r="C5750" s="4" t="s">
        <v>49</v>
      </c>
      <c r="D5750" s="4" t="s">
        <v>47</v>
      </c>
      <c r="E5750" s="4" t="s">
        <v>22</v>
      </c>
      <c r="F5750" s="4" t="s">
        <v>17</v>
      </c>
      <c r="G5750" s="6">
        <v>18</v>
      </c>
      <c r="H5750" s="7">
        <v>243.08</v>
      </c>
      <c r="I5750" s="8">
        <v>0.01</v>
      </c>
      <c r="J5750" s="7">
        <v>4895.49</v>
      </c>
      <c r="K5750" s="7">
        <v>153.29</v>
      </c>
      <c r="L5750" s="7">
        <v>2759.22</v>
      </c>
      <c r="M5750" s="7">
        <v>177.27</v>
      </c>
    </row>
    <row r="5751" spans="2:13" x14ac:dyDescent="0.3">
      <c r="B5751" s="5">
        <v>45870</v>
      </c>
      <c r="C5751" s="4" t="s">
        <v>49</v>
      </c>
      <c r="D5751" s="4" t="s">
        <v>47</v>
      </c>
      <c r="E5751" s="4" t="s">
        <v>22</v>
      </c>
      <c r="F5751" s="4" t="s">
        <v>18</v>
      </c>
      <c r="G5751" s="6">
        <v>6</v>
      </c>
      <c r="H5751" s="7">
        <v>243.08</v>
      </c>
      <c r="I5751" s="8">
        <v>0.01</v>
      </c>
      <c r="J5751" s="7">
        <v>1618.71</v>
      </c>
      <c r="K5751" s="7">
        <v>153.44999999999999</v>
      </c>
      <c r="L5751" s="7">
        <v>920.7</v>
      </c>
      <c r="M5751" s="7">
        <v>70.95</v>
      </c>
    </row>
    <row r="5752" spans="2:13" x14ac:dyDescent="0.3">
      <c r="B5752" s="5">
        <v>45870</v>
      </c>
      <c r="C5752" s="4" t="s">
        <v>49</v>
      </c>
      <c r="D5752" s="4" t="s">
        <v>47</v>
      </c>
      <c r="E5752" s="4" t="s">
        <v>22</v>
      </c>
      <c r="F5752" s="4" t="s">
        <v>19</v>
      </c>
      <c r="G5752" s="6">
        <v>6</v>
      </c>
      <c r="H5752" s="7">
        <v>243.08</v>
      </c>
      <c r="I5752" s="8">
        <v>0</v>
      </c>
      <c r="J5752" s="7">
        <v>1625.34</v>
      </c>
      <c r="K5752" s="7">
        <v>153.29</v>
      </c>
      <c r="L5752" s="7">
        <v>919.74</v>
      </c>
      <c r="M5752" s="7">
        <v>72.7</v>
      </c>
    </row>
    <row r="5753" spans="2:13" x14ac:dyDescent="0.3">
      <c r="B5753" s="5">
        <v>45870</v>
      </c>
      <c r="C5753" s="4" t="s">
        <v>50</v>
      </c>
      <c r="D5753" s="4" t="s">
        <v>47</v>
      </c>
      <c r="E5753" s="4" t="s">
        <v>16</v>
      </c>
      <c r="F5753" s="4" t="s">
        <v>17</v>
      </c>
      <c r="G5753" s="6">
        <v>262</v>
      </c>
      <c r="H5753" s="7">
        <v>88.58</v>
      </c>
      <c r="I5753" s="8">
        <v>0.01</v>
      </c>
      <c r="J5753" s="7">
        <v>22883.98</v>
      </c>
      <c r="K5753" s="7">
        <v>53.93</v>
      </c>
      <c r="L5753" s="7">
        <v>14129.66</v>
      </c>
      <c r="M5753" s="7">
        <v>431.86</v>
      </c>
    </row>
    <row r="5754" spans="2:13" x14ac:dyDescent="0.3">
      <c r="B5754" s="5">
        <v>45870</v>
      </c>
      <c r="C5754" s="4" t="s">
        <v>50</v>
      </c>
      <c r="D5754" s="4" t="s">
        <v>47</v>
      </c>
      <c r="E5754" s="4" t="s">
        <v>16</v>
      </c>
      <c r="F5754" s="4" t="s">
        <v>18</v>
      </c>
      <c r="G5754" s="6">
        <v>90</v>
      </c>
      <c r="H5754" s="7">
        <v>88.58</v>
      </c>
      <c r="I5754" s="8">
        <v>0</v>
      </c>
      <c r="J5754" s="7">
        <v>7964.23</v>
      </c>
      <c r="K5754" s="7">
        <v>54.09</v>
      </c>
      <c r="L5754" s="7">
        <v>4868.1000000000004</v>
      </c>
      <c r="M5754" s="7">
        <v>304.63</v>
      </c>
    </row>
    <row r="5755" spans="2:13" x14ac:dyDescent="0.3">
      <c r="B5755" s="5">
        <v>45870</v>
      </c>
      <c r="C5755" s="4" t="s">
        <v>50</v>
      </c>
      <c r="D5755" s="4" t="s">
        <v>47</v>
      </c>
      <c r="E5755" s="4" t="s">
        <v>16</v>
      </c>
      <c r="F5755" s="4" t="s">
        <v>19</v>
      </c>
      <c r="G5755" s="6">
        <v>91</v>
      </c>
      <c r="H5755" s="7">
        <v>88.58</v>
      </c>
      <c r="I5755" s="8">
        <v>0.01</v>
      </c>
      <c r="J5755" s="7">
        <v>7971.9</v>
      </c>
      <c r="K5755" s="7">
        <v>53.87</v>
      </c>
      <c r="L5755" s="7">
        <v>4902.17</v>
      </c>
      <c r="M5755" s="7">
        <v>368.15</v>
      </c>
    </row>
    <row r="5756" spans="2:13" x14ac:dyDescent="0.3">
      <c r="B5756" s="5">
        <v>45870</v>
      </c>
      <c r="C5756" s="4" t="s">
        <v>50</v>
      </c>
      <c r="D5756" s="4" t="s">
        <v>47</v>
      </c>
      <c r="E5756" s="4" t="s">
        <v>20</v>
      </c>
      <c r="F5756" s="4" t="s">
        <v>17</v>
      </c>
      <c r="G5756" s="6">
        <v>180</v>
      </c>
      <c r="H5756" s="7">
        <v>88.58</v>
      </c>
      <c r="I5756" s="8">
        <v>0.03</v>
      </c>
      <c r="J5756" s="7">
        <v>13526.91</v>
      </c>
      <c r="K5756" s="7">
        <v>53.87</v>
      </c>
      <c r="L5756" s="7">
        <v>9696.6</v>
      </c>
      <c r="M5756" s="7">
        <v>292.58</v>
      </c>
    </row>
    <row r="5757" spans="2:13" x14ac:dyDescent="0.3">
      <c r="B5757" s="5">
        <v>45870</v>
      </c>
      <c r="C5757" s="4" t="s">
        <v>50</v>
      </c>
      <c r="D5757" s="4" t="s">
        <v>47</v>
      </c>
      <c r="E5757" s="4" t="s">
        <v>20</v>
      </c>
      <c r="F5757" s="4" t="s">
        <v>18</v>
      </c>
      <c r="G5757" s="6">
        <v>65</v>
      </c>
      <c r="H5757" s="7">
        <v>88.58</v>
      </c>
      <c r="I5757" s="8">
        <v>0.01</v>
      </c>
      <c r="J5757" s="7">
        <v>5051.4799999999996</v>
      </c>
      <c r="K5757" s="7">
        <v>53.98</v>
      </c>
      <c r="L5757" s="7">
        <v>3508.7</v>
      </c>
      <c r="M5757" s="7">
        <v>232.18</v>
      </c>
    </row>
    <row r="5758" spans="2:13" x14ac:dyDescent="0.3">
      <c r="B5758" s="5">
        <v>45870</v>
      </c>
      <c r="C5758" s="4" t="s">
        <v>50</v>
      </c>
      <c r="D5758" s="4" t="s">
        <v>47</v>
      </c>
      <c r="E5758" s="4" t="s">
        <v>20</v>
      </c>
      <c r="F5758" s="4" t="s">
        <v>19</v>
      </c>
      <c r="G5758" s="6">
        <v>66</v>
      </c>
      <c r="H5758" s="7">
        <v>88.58</v>
      </c>
      <c r="I5758" s="8">
        <v>0.04</v>
      </c>
      <c r="J5758" s="7">
        <v>4939.51</v>
      </c>
      <c r="K5758" s="7">
        <v>53.87</v>
      </c>
      <c r="L5758" s="7">
        <v>3555.42</v>
      </c>
      <c r="M5758" s="7">
        <v>270.42</v>
      </c>
    </row>
    <row r="5759" spans="2:13" x14ac:dyDescent="0.3">
      <c r="B5759" s="5">
        <v>45870</v>
      </c>
      <c r="C5759" s="4" t="s">
        <v>50</v>
      </c>
      <c r="D5759" s="4" t="s">
        <v>47</v>
      </c>
      <c r="E5759" s="4" t="s">
        <v>21</v>
      </c>
      <c r="F5759" s="4" t="s">
        <v>17</v>
      </c>
      <c r="G5759" s="6">
        <v>104</v>
      </c>
      <c r="H5759" s="7">
        <v>88.58</v>
      </c>
      <c r="I5759" s="8">
        <v>0</v>
      </c>
      <c r="J5759" s="7">
        <v>8742.93</v>
      </c>
      <c r="K5759" s="7">
        <v>54.2</v>
      </c>
      <c r="L5759" s="7">
        <v>5636.8</v>
      </c>
      <c r="M5759" s="7">
        <v>169.73</v>
      </c>
    </row>
    <row r="5760" spans="2:13" x14ac:dyDescent="0.3">
      <c r="B5760" s="5">
        <v>45870</v>
      </c>
      <c r="C5760" s="4" t="s">
        <v>50</v>
      </c>
      <c r="D5760" s="4" t="s">
        <v>47</v>
      </c>
      <c r="E5760" s="4" t="s">
        <v>21</v>
      </c>
      <c r="F5760" s="4" t="s">
        <v>18</v>
      </c>
      <c r="G5760" s="6">
        <v>38</v>
      </c>
      <c r="H5760" s="7">
        <v>88.58</v>
      </c>
      <c r="I5760" s="8">
        <v>0.01</v>
      </c>
      <c r="J5760" s="7">
        <v>3159.4</v>
      </c>
      <c r="K5760" s="7">
        <v>54.09</v>
      </c>
      <c r="L5760" s="7">
        <v>2055.42</v>
      </c>
      <c r="M5760" s="7">
        <v>130.86000000000001</v>
      </c>
    </row>
    <row r="5761" spans="2:13" x14ac:dyDescent="0.3">
      <c r="B5761" s="5">
        <v>45870</v>
      </c>
      <c r="C5761" s="4" t="s">
        <v>50</v>
      </c>
      <c r="D5761" s="4" t="s">
        <v>47</v>
      </c>
      <c r="E5761" s="4" t="s">
        <v>21</v>
      </c>
      <c r="F5761" s="4" t="s">
        <v>19</v>
      </c>
      <c r="G5761" s="6">
        <v>37</v>
      </c>
      <c r="H5761" s="7">
        <v>88.58</v>
      </c>
      <c r="I5761" s="8">
        <v>0</v>
      </c>
      <c r="J5761" s="7">
        <v>3110.47</v>
      </c>
      <c r="K5761" s="7">
        <v>53.98</v>
      </c>
      <c r="L5761" s="7">
        <v>1997.26</v>
      </c>
      <c r="M5761" s="7">
        <v>143.51</v>
      </c>
    </row>
    <row r="5762" spans="2:13" x14ac:dyDescent="0.3">
      <c r="B5762" s="5">
        <v>45870</v>
      </c>
      <c r="C5762" s="4" t="s">
        <v>50</v>
      </c>
      <c r="D5762" s="4" t="s">
        <v>47</v>
      </c>
      <c r="E5762" s="4" t="s">
        <v>22</v>
      </c>
      <c r="F5762" s="4" t="s">
        <v>17</v>
      </c>
      <c r="G5762" s="6">
        <v>48</v>
      </c>
      <c r="H5762" s="7">
        <v>88.58</v>
      </c>
      <c r="I5762" s="8">
        <v>0.01</v>
      </c>
      <c r="J5762" s="7">
        <v>4738.1400000000003</v>
      </c>
      <c r="K5762" s="7">
        <v>54.14</v>
      </c>
      <c r="L5762" s="7">
        <v>2598.7199999999998</v>
      </c>
      <c r="M5762" s="7">
        <v>496.06</v>
      </c>
    </row>
    <row r="5763" spans="2:13" x14ac:dyDescent="0.3">
      <c r="B5763" s="5">
        <v>45870</v>
      </c>
      <c r="C5763" s="4" t="s">
        <v>50</v>
      </c>
      <c r="D5763" s="4" t="s">
        <v>47</v>
      </c>
      <c r="E5763" s="4" t="s">
        <v>22</v>
      </c>
      <c r="F5763" s="4" t="s">
        <v>18</v>
      </c>
      <c r="G5763" s="6">
        <v>17</v>
      </c>
      <c r="H5763" s="7">
        <v>88.58</v>
      </c>
      <c r="I5763" s="8">
        <v>0.01</v>
      </c>
      <c r="J5763" s="7">
        <v>1671.38</v>
      </c>
      <c r="K5763" s="7">
        <v>53.87</v>
      </c>
      <c r="L5763" s="7">
        <v>915.79</v>
      </c>
      <c r="M5763" s="7">
        <v>206.51</v>
      </c>
    </row>
    <row r="5764" spans="2:13" x14ac:dyDescent="0.3">
      <c r="B5764" s="5">
        <v>45870</v>
      </c>
      <c r="C5764" s="4" t="s">
        <v>50</v>
      </c>
      <c r="D5764" s="4" t="s">
        <v>47</v>
      </c>
      <c r="E5764" s="4" t="s">
        <v>22</v>
      </c>
      <c r="F5764" s="4" t="s">
        <v>19</v>
      </c>
      <c r="G5764" s="6">
        <v>17</v>
      </c>
      <c r="H5764" s="7">
        <v>88.58</v>
      </c>
      <c r="I5764" s="8">
        <v>0.01</v>
      </c>
      <c r="J5764" s="7">
        <v>1684.84</v>
      </c>
      <c r="K5764" s="7">
        <v>53.98</v>
      </c>
      <c r="L5764" s="7">
        <v>917.66</v>
      </c>
      <c r="M5764" s="7">
        <v>218.07</v>
      </c>
    </row>
    <row r="5765" spans="2:13" x14ac:dyDescent="0.3">
      <c r="B5765" s="5">
        <v>45901</v>
      </c>
      <c r="C5765" s="4" t="s">
        <v>14</v>
      </c>
      <c r="D5765" s="4" t="s">
        <v>15</v>
      </c>
      <c r="E5765" s="4" t="s">
        <v>16</v>
      </c>
      <c r="F5765" s="4" t="s">
        <v>17</v>
      </c>
      <c r="G5765" s="6">
        <v>280</v>
      </c>
      <c r="H5765" s="7">
        <v>276.04000000000002</v>
      </c>
      <c r="I5765" s="8">
        <v>0</v>
      </c>
      <c r="J5765" s="7">
        <v>77368.490000000005</v>
      </c>
      <c r="K5765" s="7">
        <v>204.88</v>
      </c>
      <c r="L5765" s="7">
        <v>57366.400000000001</v>
      </c>
      <c r="M5765" s="7">
        <v>457.87</v>
      </c>
    </row>
    <row r="5766" spans="2:13" x14ac:dyDescent="0.3">
      <c r="B5766" s="5">
        <v>45901</v>
      </c>
      <c r="C5766" s="4" t="s">
        <v>14</v>
      </c>
      <c r="D5766" s="4" t="s">
        <v>15</v>
      </c>
      <c r="E5766" s="4" t="s">
        <v>16</v>
      </c>
      <c r="F5766" s="4" t="s">
        <v>18</v>
      </c>
      <c r="G5766" s="6">
        <v>96</v>
      </c>
      <c r="H5766" s="7">
        <v>276.04000000000002</v>
      </c>
      <c r="I5766" s="8">
        <v>0.01</v>
      </c>
      <c r="J5766" s="7">
        <v>26393.71</v>
      </c>
      <c r="K5766" s="7">
        <v>204.47</v>
      </c>
      <c r="L5766" s="7">
        <v>19629.12</v>
      </c>
      <c r="M5766" s="7">
        <v>338.59</v>
      </c>
    </row>
    <row r="5767" spans="2:13" x14ac:dyDescent="0.3">
      <c r="B5767" s="5">
        <v>45901</v>
      </c>
      <c r="C5767" s="4" t="s">
        <v>14</v>
      </c>
      <c r="D5767" s="4" t="s">
        <v>15</v>
      </c>
      <c r="E5767" s="4" t="s">
        <v>16</v>
      </c>
      <c r="F5767" s="4" t="s">
        <v>19</v>
      </c>
      <c r="G5767" s="6">
        <v>95</v>
      </c>
      <c r="H5767" s="7">
        <v>276.04000000000002</v>
      </c>
      <c r="I5767" s="8">
        <v>0</v>
      </c>
      <c r="J5767" s="7">
        <v>26092.79</v>
      </c>
      <c r="K5767" s="7">
        <v>204.07</v>
      </c>
      <c r="L5767" s="7">
        <v>19386.650000000001</v>
      </c>
      <c r="M5767" s="7">
        <v>370.35</v>
      </c>
    </row>
    <row r="5768" spans="2:13" x14ac:dyDescent="0.3">
      <c r="B5768" s="5">
        <v>45901</v>
      </c>
      <c r="C5768" s="4" t="s">
        <v>14</v>
      </c>
      <c r="D5768" s="4" t="s">
        <v>15</v>
      </c>
      <c r="E5768" s="4" t="s">
        <v>20</v>
      </c>
      <c r="F5768" s="4" t="s">
        <v>17</v>
      </c>
      <c r="G5768" s="6">
        <v>189</v>
      </c>
      <c r="H5768" s="7">
        <v>276.04000000000002</v>
      </c>
      <c r="I5768" s="8">
        <v>0.01</v>
      </c>
      <c r="J5768" s="7">
        <v>45587.58</v>
      </c>
      <c r="K5768" s="7">
        <v>204.47</v>
      </c>
      <c r="L5768" s="7">
        <v>38644.83</v>
      </c>
      <c r="M5768" s="7">
        <v>299.81</v>
      </c>
    </row>
    <row r="5769" spans="2:13" x14ac:dyDescent="0.3">
      <c r="B5769" s="5">
        <v>45901</v>
      </c>
      <c r="C5769" s="4" t="s">
        <v>14</v>
      </c>
      <c r="D5769" s="4" t="s">
        <v>15</v>
      </c>
      <c r="E5769" s="4" t="s">
        <v>20</v>
      </c>
      <c r="F5769" s="4" t="s">
        <v>18</v>
      </c>
      <c r="G5769" s="6">
        <v>65</v>
      </c>
      <c r="H5769" s="7">
        <v>276.04000000000002</v>
      </c>
      <c r="I5769" s="8">
        <v>0.04</v>
      </c>
      <c r="J5769" s="7">
        <v>15173.07</v>
      </c>
      <c r="K5769" s="7">
        <v>204.07</v>
      </c>
      <c r="L5769" s="7">
        <v>13264.55</v>
      </c>
      <c r="M5769" s="7">
        <v>223.39</v>
      </c>
    </row>
    <row r="5770" spans="2:13" x14ac:dyDescent="0.3">
      <c r="B5770" s="5">
        <v>45901</v>
      </c>
      <c r="C5770" s="4" t="s">
        <v>14</v>
      </c>
      <c r="D5770" s="4" t="s">
        <v>15</v>
      </c>
      <c r="E5770" s="4" t="s">
        <v>20</v>
      </c>
      <c r="F5770" s="4" t="s">
        <v>19</v>
      </c>
      <c r="G5770" s="6">
        <v>65</v>
      </c>
      <c r="H5770" s="7">
        <v>276.04000000000002</v>
      </c>
      <c r="I5770" s="8">
        <v>0.02</v>
      </c>
      <c r="J5770" s="7">
        <v>15474.27</v>
      </c>
      <c r="K5770" s="7">
        <v>203.86</v>
      </c>
      <c r="L5770" s="7">
        <v>13250.9</v>
      </c>
      <c r="M5770" s="7">
        <v>265.55</v>
      </c>
    </row>
    <row r="5771" spans="2:13" x14ac:dyDescent="0.3">
      <c r="B5771" s="5">
        <v>45901</v>
      </c>
      <c r="C5771" s="4" t="s">
        <v>14</v>
      </c>
      <c r="D5771" s="4" t="s">
        <v>15</v>
      </c>
      <c r="E5771" s="4" t="s">
        <v>21</v>
      </c>
      <c r="F5771" s="4" t="s">
        <v>17</v>
      </c>
      <c r="G5771" s="6">
        <v>108</v>
      </c>
      <c r="H5771" s="7">
        <v>276.04000000000002</v>
      </c>
      <c r="I5771" s="8">
        <v>0.01</v>
      </c>
      <c r="J5771" s="7">
        <v>28008.98</v>
      </c>
      <c r="K5771" s="7">
        <v>204.07</v>
      </c>
      <c r="L5771" s="7">
        <v>22039.56</v>
      </c>
      <c r="M5771" s="7">
        <v>172.03</v>
      </c>
    </row>
    <row r="5772" spans="2:13" x14ac:dyDescent="0.3">
      <c r="B5772" s="5">
        <v>45901</v>
      </c>
      <c r="C5772" s="4" t="s">
        <v>14</v>
      </c>
      <c r="D5772" s="4" t="s">
        <v>15</v>
      </c>
      <c r="E5772" s="4" t="s">
        <v>21</v>
      </c>
      <c r="F5772" s="4" t="s">
        <v>18</v>
      </c>
      <c r="G5772" s="6">
        <v>41</v>
      </c>
      <c r="H5772" s="7">
        <v>276.04000000000002</v>
      </c>
      <c r="I5772" s="8">
        <v>0</v>
      </c>
      <c r="J5772" s="7">
        <v>10698.04</v>
      </c>
      <c r="K5772" s="7">
        <v>204.27</v>
      </c>
      <c r="L5772" s="7">
        <v>8375.07</v>
      </c>
      <c r="M5772" s="7">
        <v>140.91</v>
      </c>
    </row>
    <row r="5773" spans="2:13" x14ac:dyDescent="0.3">
      <c r="B5773" s="5">
        <v>45901</v>
      </c>
      <c r="C5773" s="4" t="s">
        <v>14</v>
      </c>
      <c r="D5773" s="4" t="s">
        <v>15</v>
      </c>
      <c r="E5773" s="4" t="s">
        <v>21</v>
      </c>
      <c r="F5773" s="4" t="s">
        <v>19</v>
      </c>
      <c r="G5773" s="6">
        <v>40</v>
      </c>
      <c r="H5773" s="7">
        <v>276.04000000000002</v>
      </c>
      <c r="I5773" s="8">
        <v>0.01</v>
      </c>
      <c r="J5773" s="7">
        <v>10384.790000000001</v>
      </c>
      <c r="K5773" s="7">
        <v>204.07</v>
      </c>
      <c r="L5773" s="7">
        <v>8162.8</v>
      </c>
      <c r="M5773" s="7">
        <v>162.78</v>
      </c>
    </row>
    <row r="5774" spans="2:13" x14ac:dyDescent="0.3">
      <c r="B5774" s="5">
        <v>45901</v>
      </c>
      <c r="C5774" s="4" t="s">
        <v>14</v>
      </c>
      <c r="D5774" s="4" t="s">
        <v>15</v>
      </c>
      <c r="E5774" s="4" t="s">
        <v>22</v>
      </c>
      <c r="F5774" s="4" t="s">
        <v>17</v>
      </c>
      <c r="G5774" s="6">
        <v>51</v>
      </c>
      <c r="H5774" s="7">
        <v>276.04000000000002</v>
      </c>
      <c r="I5774" s="8">
        <v>0</v>
      </c>
      <c r="J5774" s="7">
        <v>15704.34</v>
      </c>
      <c r="K5774" s="7">
        <v>203.66</v>
      </c>
      <c r="L5774" s="7">
        <v>10386.66</v>
      </c>
      <c r="M5774" s="7">
        <v>528.62</v>
      </c>
    </row>
    <row r="5775" spans="2:13" x14ac:dyDescent="0.3">
      <c r="B5775" s="5">
        <v>45901</v>
      </c>
      <c r="C5775" s="4" t="s">
        <v>14</v>
      </c>
      <c r="D5775" s="4" t="s">
        <v>15</v>
      </c>
      <c r="E5775" s="4" t="s">
        <v>22</v>
      </c>
      <c r="F5775" s="4" t="s">
        <v>18</v>
      </c>
      <c r="G5775" s="6">
        <v>19</v>
      </c>
      <c r="H5775" s="7">
        <v>276.04000000000002</v>
      </c>
      <c r="I5775" s="8">
        <v>0</v>
      </c>
      <c r="J5775" s="7">
        <v>5850.65</v>
      </c>
      <c r="K5775" s="7">
        <v>203.86</v>
      </c>
      <c r="L5775" s="7">
        <v>3873.34</v>
      </c>
      <c r="M5775" s="7">
        <v>226.71</v>
      </c>
    </row>
    <row r="5776" spans="2:13" x14ac:dyDescent="0.3">
      <c r="B5776" s="5">
        <v>45901</v>
      </c>
      <c r="C5776" s="4" t="s">
        <v>14</v>
      </c>
      <c r="D5776" s="4" t="s">
        <v>15</v>
      </c>
      <c r="E5776" s="4" t="s">
        <v>22</v>
      </c>
      <c r="F5776" s="4" t="s">
        <v>19</v>
      </c>
      <c r="G5776" s="6">
        <v>18</v>
      </c>
      <c r="H5776" s="7">
        <v>276.04000000000002</v>
      </c>
      <c r="I5776" s="8">
        <v>0.01</v>
      </c>
      <c r="J5776" s="7">
        <v>5531.54</v>
      </c>
      <c r="K5776" s="7">
        <v>204.88</v>
      </c>
      <c r="L5776" s="7">
        <v>3687.84</v>
      </c>
      <c r="M5776" s="7">
        <v>219.21</v>
      </c>
    </row>
    <row r="5777" spans="2:13" x14ac:dyDescent="0.3">
      <c r="B5777" s="5">
        <v>45901</v>
      </c>
      <c r="C5777" s="4" t="s">
        <v>23</v>
      </c>
      <c r="D5777" s="4" t="s">
        <v>15</v>
      </c>
      <c r="E5777" s="4" t="s">
        <v>16</v>
      </c>
      <c r="F5777" s="4" t="s">
        <v>17</v>
      </c>
      <c r="G5777" s="6">
        <v>704</v>
      </c>
      <c r="H5777" s="7">
        <v>121.54</v>
      </c>
      <c r="I5777" s="8">
        <v>0</v>
      </c>
      <c r="J5777" s="7">
        <v>85392.77</v>
      </c>
      <c r="K5777" s="7">
        <v>89.6</v>
      </c>
      <c r="L5777" s="7">
        <v>63078.400000000001</v>
      </c>
      <c r="M5777" s="7">
        <v>1181.0999999999999</v>
      </c>
    </row>
    <row r="5778" spans="2:13" x14ac:dyDescent="0.3">
      <c r="B5778" s="5">
        <v>45901</v>
      </c>
      <c r="C5778" s="4" t="s">
        <v>23</v>
      </c>
      <c r="D5778" s="4" t="s">
        <v>15</v>
      </c>
      <c r="E5778" s="4" t="s">
        <v>16</v>
      </c>
      <c r="F5778" s="4" t="s">
        <v>18</v>
      </c>
      <c r="G5778" s="6">
        <v>258</v>
      </c>
      <c r="H5778" s="7">
        <v>121.54</v>
      </c>
      <c r="I5778" s="8">
        <v>0.01</v>
      </c>
      <c r="J5778" s="7">
        <v>30950.05</v>
      </c>
      <c r="K5778" s="7">
        <v>89.24</v>
      </c>
      <c r="L5778" s="7">
        <v>23023.919999999998</v>
      </c>
      <c r="M5778" s="7">
        <v>920.69</v>
      </c>
    </row>
    <row r="5779" spans="2:13" x14ac:dyDescent="0.3">
      <c r="B5779" s="5">
        <v>45901</v>
      </c>
      <c r="C5779" s="4" t="s">
        <v>23</v>
      </c>
      <c r="D5779" s="4" t="s">
        <v>15</v>
      </c>
      <c r="E5779" s="4" t="s">
        <v>16</v>
      </c>
      <c r="F5779" s="4" t="s">
        <v>19</v>
      </c>
      <c r="G5779" s="6">
        <v>255</v>
      </c>
      <c r="H5779" s="7">
        <v>121.54</v>
      </c>
      <c r="I5779" s="8">
        <v>0</v>
      </c>
      <c r="J5779" s="7">
        <v>30992.42</v>
      </c>
      <c r="K5779" s="7">
        <v>89.24</v>
      </c>
      <c r="L5779" s="7">
        <v>22756.2</v>
      </c>
      <c r="M5779" s="7">
        <v>1012.36</v>
      </c>
    </row>
    <row r="5780" spans="2:13" x14ac:dyDescent="0.3">
      <c r="B5780" s="5">
        <v>45901</v>
      </c>
      <c r="C5780" s="4" t="s">
        <v>23</v>
      </c>
      <c r="D5780" s="4" t="s">
        <v>15</v>
      </c>
      <c r="E5780" s="4" t="s">
        <v>20</v>
      </c>
      <c r="F5780" s="4" t="s">
        <v>17</v>
      </c>
      <c r="G5780" s="6">
        <v>494</v>
      </c>
      <c r="H5780" s="7">
        <v>121.54</v>
      </c>
      <c r="I5780" s="8">
        <v>0.03</v>
      </c>
      <c r="J5780" s="7">
        <v>50940.54</v>
      </c>
      <c r="K5780" s="7">
        <v>89.33</v>
      </c>
      <c r="L5780" s="7">
        <v>44129.02</v>
      </c>
      <c r="M5780" s="7">
        <v>795.73</v>
      </c>
    </row>
    <row r="5781" spans="2:13" x14ac:dyDescent="0.3">
      <c r="B5781" s="5">
        <v>45901</v>
      </c>
      <c r="C5781" s="4" t="s">
        <v>23</v>
      </c>
      <c r="D5781" s="4" t="s">
        <v>15</v>
      </c>
      <c r="E5781" s="4" t="s">
        <v>20</v>
      </c>
      <c r="F5781" s="4" t="s">
        <v>18</v>
      </c>
      <c r="G5781" s="6">
        <v>176</v>
      </c>
      <c r="H5781" s="7">
        <v>121.54</v>
      </c>
      <c r="I5781" s="8">
        <v>0.03</v>
      </c>
      <c r="J5781" s="7">
        <v>18238.650000000001</v>
      </c>
      <c r="K5781" s="7">
        <v>89.06</v>
      </c>
      <c r="L5781" s="7">
        <v>15674.56</v>
      </c>
      <c r="M5781" s="7">
        <v>610.98</v>
      </c>
    </row>
    <row r="5782" spans="2:13" x14ac:dyDescent="0.3">
      <c r="B5782" s="5">
        <v>45901</v>
      </c>
      <c r="C5782" s="4" t="s">
        <v>23</v>
      </c>
      <c r="D5782" s="4" t="s">
        <v>15</v>
      </c>
      <c r="E5782" s="4" t="s">
        <v>20</v>
      </c>
      <c r="F5782" s="4" t="s">
        <v>19</v>
      </c>
      <c r="G5782" s="6">
        <v>188</v>
      </c>
      <c r="H5782" s="7">
        <v>121.54</v>
      </c>
      <c r="I5782" s="8">
        <v>0.03</v>
      </c>
      <c r="J5782" s="7">
        <v>19484.849999999999</v>
      </c>
      <c r="K5782" s="7">
        <v>89.6</v>
      </c>
      <c r="L5782" s="7">
        <v>16844.8</v>
      </c>
      <c r="M5782" s="7">
        <v>759.83</v>
      </c>
    </row>
    <row r="5783" spans="2:13" x14ac:dyDescent="0.3">
      <c r="B5783" s="5">
        <v>45901</v>
      </c>
      <c r="C5783" s="4" t="s">
        <v>23</v>
      </c>
      <c r="D5783" s="4" t="s">
        <v>15</v>
      </c>
      <c r="E5783" s="4" t="s">
        <v>21</v>
      </c>
      <c r="F5783" s="4" t="s">
        <v>17</v>
      </c>
      <c r="G5783" s="6">
        <v>290</v>
      </c>
      <c r="H5783" s="7">
        <v>121.54</v>
      </c>
      <c r="I5783" s="8">
        <v>0</v>
      </c>
      <c r="J5783" s="7">
        <v>33350.43</v>
      </c>
      <c r="K5783" s="7">
        <v>89.33</v>
      </c>
      <c r="L5783" s="7">
        <v>25905.7</v>
      </c>
      <c r="M5783" s="7">
        <v>469.49</v>
      </c>
    </row>
    <row r="5784" spans="2:13" x14ac:dyDescent="0.3">
      <c r="B5784" s="5">
        <v>45901</v>
      </c>
      <c r="C5784" s="4" t="s">
        <v>23</v>
      </c>
      <c r="D5784" s="4" t="s">
        <v>15</v>
      </c>
      <c r="E5784" s="4" t="s">
        <v>21</v>
      </c>
      <c r="F5784" s="4" t="s">
        <v>18</v>
      </c>
      <c r="G5784" s="6">
        <v>105</v>
      </c>
      <c r="H5784" s="7">
        <v>121.54</v>
      </c>
      <c r="I5784" s="8">
        <v>0</v>
      </c>
      <c r="J5784" s="7">
        <v>12147.83</v>
      </c>
      <c r="K5784" s="7">
        <v>89.06</v>
      </c>
      <c r="L5784" s="7">
        <v>9351.2999999999993</v>
      </c>
      <c r="M5784" s="7">
        <v>357.59</v>
      </c>
    </row>
    <row r="5785" spans="2:13" x14ac:dyDescent="0.3">
      <c r="B5785" s="5">
        <v>45901</v>
      </c>
      <c r="C5785" s="4" t="s">
        <v>23</v>
      </c>
      <c r="D5785" s="4" t="s">
        <v>15</v>
      </c>
      <c r="E5785" s="4" t="s">
        <v>21</v>
      </c>
      <c r="F5785" s="4" t="s">
        <v>19</v>
      </c>
      <c r="G5785" s="6">
        <v>109</v>
      </c>
      <c r="H5785" s="7">
        <v>121.54</v>
      </c>
      <c r="I5785" s="8">
        <v>0.01</v>
      </c>
      <c r="J5785" s="7">
        <v>12496.81</v>
      </c>
      <c r="K5785" s="7">
        <v>89.24</v>
      </c>
      <c r="L5785" s="7">
        <v>9727.16</v>
      </c>
      <c r="M5785" s="7">
        <v>444.88</v>
      </c>
    </row>
    <row r="5786" spans="2:13" x14ac:dyDescent="0.3">
      <c r="B5786" s="5">
        <v>45901</v>
      </c>
      <c r="C5786" s="4" t="s">
        <v>23</v>
      </c>
      <c r="D5786" s="4" t="s">
        <v>15</v>
      </c>
      <c r="E5786" s="4" t="s">
        <v>22</v>
      </c>
      <c r="F5786" s="4" t="s">
        <v>17</v>
      </c>
      <c r="G5786" s="6">
        <v>130</v>
      </c>
      <c r="H5786" s="7">
        <v>121.54</v>
      </c>
      <c r="I5786" s="8">
        <v>0.01</v>
      </c>
      <c r="J5786" s="7">
        <v>17554.3</v>
      </c>
      <c r="K5786" s="7">
        <v>89.06</v>
      </c>
      <c r="L5786" s="7">
        <v>11577.8</v>
      </c>
      <c r="M5786" s="7">
        <v>1335.6</v>
      </c>
    </row>
    <row r="5787" spans="2:13" x14ac:dyDescent="0.3">
      <c r="B5787" s="5">
        <v>45901</v>
      </c>
      <c r="C5787" s="4" t="s">
        <v>23</v>
      </c>
      <c r="D5787" s="4" t="s">
        <v>15</v>
      </c>
      <c r="E5787" s="4" t="s">
        <v>22</v>
      </c>
      <c r="F5787" s="4" t="s">
        <v>18</v>
      </c>
      <c r="G5787" s="6">
        <v>49</v>
      </c>
      <c r="H5787" s="7">
        <v>121.54</v>
      </c>
      <c r="I5787" s="8">
        <v>0</v>
      </c>
      <c r="J5787" s="7">
        <v>6643.45</v>
      </c>
      <c r="K5787" s="7">
        <v>89.6</v>
      </c>
      <c r="L5787" s="7">
        <v>4390.3999999999996</v>
      </c>
      <c r="M5787" s="7">
        <v>581.15</v>
      </c>
    </row>
    <row r="5788" spans="2:13" x14ac:dyDescent="0.3">
      <c r="B5788" s="5">
        <v>45901</v>
      </c>
      <c r="C5788" s="4" t="s">
        <v>23</v>
      </c>
      <c r="D5788" s="4" t="s">
        <v>15</v>
      </c>
      <c r="E5788" s="4" t="s">
        <v>22</v>
      </c>
      <c r="F5788" s="4" t="s">
        <v>19</v>
      </c>
      <c r="G5788" s="6">
        <v>49</v>
      </c>
      <c r="H5788" s="7">
        <v>121.54</v>
      </c>
      <c r="I5788" s="8">
        <v>0.01</v>
      </c>
      <c r="J5788" s="7">
        <v>6623.42</v>
      </c>
      <c r="K5788" s="7">
        <v>89.42</v>
      </c>
      <c r="L5788" s="7">
        <v>4381.58</v>
      </c>
      <c r="M5788" s="7">
        <v>613.26</v>
      </c>
    </row>
    <row r="5789" spans="2:13" x14ac:dyDescent="0.3">
      <c r="B5789" s="5">
        <v>45901</v>
      </c>
      <c r="C5789" s="4" t="s">
        <v>24</v>
      </c>
      <c r="D5789" s="4" t="s">
        <v>15</v>
      </c>
      <c r="E5789" s="4" t="s">
        <v>16</v>
      </c>
      <c r="F5789" s="4" t="s">
        <v>17</v>
      </c>
      <c r="G5789" s="6">
        <v>313</v>
      </c>
      <c r="H5789" s="7">
        <v>201.88</v>
      </c>
      <c r="I5789" s="8">
        <v>0.01</v>
      </c>
      <c r="J5789" s="7">
        <v>62619.74</v>
      </c>
      <c r="K5789" s="7">
        <v>150.1</v>
      </c>
      <c r="L5789" s="7">
        <v>46981.3</v>
      </c>
      <c r="M5789" s="7">
        <v>505.71</v>
      </c>
    </row>
    <row r="5790" spans="2:13" x14ac:dyDescent="0.3">
      <c r="B5790" s="5">
        <v>45901</v>
      </c>
      <c r="C5790" s="4" t="s">
        <v>24</v>
      </c>
      <c r="D5790" s="4" t="s">
        <v>15</v>
      </c>
      <c r="E5790" s="4" t="s">
        <v>16</v>
      </c>
      <c r="F5790" s="4" t="s">
        <v>18</v>
      </c>
      <c r="G5790" s="6">
        <v>113</v>
      </c>
      <c r="H5790" s="7">
        <v>201.88</v>
      </c>
      <c r="I5790" s="8">
        <v>0.01</v>
      </c>
      <c r="J5790" s="7">
        <v>22448.33</v>
      </c>
      <c r="K5790" s="7">
        <v>150.4</v>
      </c>
      <c r="L5790" s="7">
        <v>16995.2</v>
      </c>
      <c r="M5790" s="7">
        <v>388.75</v>
      </c>
    </row>
    <row r="5791" spans="2:13" x14ac:dyDescent="0.3">
      <c r="B5791" s="5">
        <v>45901</v>
      </c>
      <c r="C5791" s="4" t="s">
        <v>24</v>
      </c>
      <c r="D5791" s="4" t="s">
        <v>15</v>
      </c>
      <c r="E5791" s="4" t="s">
        <v>16</v>
      </c>
      <c r="F5791" s="4" t="s">
        <v>19</v>
      </c>
      <c r="G5791" s="6">
        <v>111</v>
      </c>
      <c r="H5791" s="7">
        <v>201.88</v>
      </c>
      <c r="I5791" s="8">
        <v>0.01</v>
      </c>
      <c r="J5791" s="7">
        <v>22251.15</v>
      </c>
      <c r="K5791" s="7">
        <v>150.55000000000001</v>
      </c>
      <c r="L5791" s="7">
        <v>16711.05</v>
      </c>
      <c r="M5791" s="7">
        <v>438.47</v>
      </c>
    </row>
    <row r="5792" spans="2:13" x14ac:dyDescent="0.3">
      <c r="B5792" s="5">
        <v>45901</v>
      </c>
      <c r="C5792" s="4" t="s">
        <v>24</v>
      </c>
      <c r="D5792" s="4" t="s">
        <v>15</v>
      </c>
      <c r="E5792" s="4" t="s">
        <v>20</v>
      </c>
      <c r="F5792" s="4" t="s">
        <v>17</v>
      </c>
      <c r="G5792" s="6">
        <v>218</v>
      </c>
      <c r="H5792" s="7">
        <v>201.88</v>
      </c>
      <c r="I5792" s="8">
        <v>0</v>
      </c>
      <c r="J5792" s="7">
        <v>38419.449999999997</v>
      </c>
      <c r="K5792" s="7">
        <v>150.85</v>
      </c>
      <c r="L5792" s="7">
        <v>32885.300000000003</v>
      </c>
      <c r="M5792" s="7">
        <v>349.02</v>
      </c>
    </row>
    <row r="5793" spans="2:13" x14ac:dyDescent="0.3">
      <c r="B5793" s="5">
        <v>45901</v>
      </c>
      <c r="C5793" s="4" t="s">
        <v>24</v>
      </c>
      <c r="D5793" s="4" t="s">
        <v>15</v>
      </c>
      <c r="E5793" s="4" t="s">
        <v>20</v>
      </c>
      <c r="F5793" s="4" t="s">
        <v>18</v>
      </c>
      <c r="G5793" s="6">
        <v>80</v>
      </c>
      <c r="H5793" s="7">
        <v>201.88</v>
      </c>
      <c r="I5793" s="8">
        <v>0.01</v>
      </c>
      <c r="J5793" s="7">
        <v>14070.36</v>
      </c>
      <c r="K5793" s="7">
        <v>150.69999999999999</v>
      </c>
      <c r="L5793" s="7">
        <v>12056</v>
      </c>
      <c r="M5793" s="7">
        <v>273.56</v>
      </c>
    </row>
    <row r="5794" spans="2:13" x14ac:dyDescent="0.3">
      <c r="B5794" s="5">
        <v>45901</v>
      </c>
      <c r="C5794" s="4" t="s">
        <v>24</v>
      </c>
      <c r="D5794" s="4" t="s">
        <v>15</v>
      </c>
      <c r="E5794" s="4" t="s">
        <v>20</v>
      </c>
      <c r="F5794" s="4" t="s">
        <v>19</v>
      </c>
      <c r="G5794" s="6">
        <v>77</v>
      </c>
      <c r="H5794" s="7">
        <v>201.88</v>
      </c>
      <c r="I5794" s="8">
        <v>0</v>
      </c>
      <c r="J5794" s="7">
        <v>13638.38</v>
      </c>
      <c r="K5794" s="7">
        <v>150.1</v>
      </c>
      <c r="L5794" s="7">
        <v>11557.7</v>
      </c>
      <c r="M5794" s="7">
        <v>315.19</v>
      </c>
    </row>
    <row r="5795" spans="2:13" x14ac:dyDescent="0.3">
      <c r="B5795" s="5">
        <v>45901</v>
      </c>
      <c r="C5795" s="4" t="s">
        <v>24</v>
      </c>
      <c r="D5795" s="4" t="s">
        <v>15</v>
      </c>
      <c r="E5795" s="4" t="s">
        <v>21</v>
      </c>
      <c r="F5795" s="4" t="s">
        <v>17</v>
      </c>
      <c r="G5795" s="6">
        <v>132</v>
      </c>
      <c r="H5795" s="7">
        <v>201.88</v>
      </c>
      <c r="I5795" s="8">
        <v>0</v>
      </c>
      <c r="J5795" s="7">
        <v>25113.63</v>
      </c>
      <c r="K5795" s="7">
        <v>149.94999999999999</v>
      </c>
      <c r="L5795" s="7">
        <v>19793.400000000001</v>
      </c>
      <c r="M5795" s="7">
        <v>220.81</v>
      </c>
    </row>
    <row r="5796" spans="2:13" x14ac:dyDescent="0.3">
      <c r="B5796" s="5">
        <v>45901</v>
      </c>
      <c r="C5796" s="4" t="s">
        <v>24</v>
      </c>
      <c r="D5796" s="4" t="s">
        <v>15</v>
      </c>
      <c r="E5796" s="4" t="s">
        <v>21</v>
      </c>
      <c r="F5796" s="4" t="s">
        <v>18</v>
      </c>
      <c r="G5796" s="6">
        <v>47</v>
      </c>
      <c r="H5796" s="7">
        <v>201.88</v>
      </c>
      <c r="I5796" s="8">
        <v>0.01</v>
      </c>
      <c r="J5796" s="7">
        <v>8869.9699999999993</v>
      </c>
      <c r="K5796" s="7">
        <v>150.25</v>
      </c>
      <c r="L5796" s="7">
        <v>7061.75</v>
      </c>
      <c r="M5796" s="7">
        <v>166.42</v>
      </c>
    </row>
    <row r="5797" spans="2:13" x14ac:dyDescent="0.3">
      <c r="B5797" s="5">
        <v>45901</v>
      </c>
      <c r="C5797" s="4" t="s">
        <v>24</v>
      </c>
      <c r="D5797" s="4" t="s">
        <v>15</v>
      </c>
      <c r="E5797" s="4" t="s">
        <v>21</v>
      </c>
      <c r="F5797" s="4" t="s">
        <v>19</v>
      </c>
      <c r="G5797" s="6">
        <v>46</v>
      </c>
      <c r="H5797" s="7">
        <v>201.88</v>
      </c>
      <c r="I5797" s="8">
        <v>0.01</v>
      </c>
      <c r="J5797" s="7">
        <v>8733.59</v>
      </c>
      <c r="K5797" s="7">
        <v>150.85</v>
      </c>
      <c r="L5797" s="7">
        <v>6939.1</v>
      </c>
      <c r="M5797" s="7">
        <v>180.61</v>
      </c>
    </row>
    <row r="5798" spans="2:13" x14ac:dyDescent="0.3">
      <c r="B5798" s="5">
        <v>45901</v>
      </c>
      <c r="C5798" s="4" t="s">
        <v>24</v>
      </c>
      <c r="D5798" s="4" t="s">
        <v>15</v>
      </c>
      <c r="E5798" s="4" t="s">
        <v>22</v>
      </c>
      <c r="F5798" s="4" t="s">
        <v>17</v>
      </c>
      <c r="G5798" s="6">
        <v>58</v>
      </c>
      <c r="H5798" s="7">
        <v>201.88</v>
      </c>
      <c r="I5798" s="8">
        <v>0.01</v>
      </c>
      <c r="J5798" s="7">
        <v>12983.3</v>
      </c>
      <c r="K5798" s="7">
        <v>149.94999999999999</v>
      </c>
      <c r="L5798" s="7">
        <v>8697.1</v>
      </c>
      <c r="M5798" s="7">
        <v>581.19000000000005</v>
      </c>
    </row>
    <row r="5799" spans="2:13" x14ac:dyDescent="0.3">
      <c r="B5799" s="5">
        <v>45901</v>
      </c>
      <c r="C5799" s="4" t="s">
        <v>24</v>
      </c>
      <c r="D5799" s="4" t="s">
        <v>15</v>
      </c>
      <c r="E5799" s="4" t="s">
        <v>22</v>
      </c>
      <c r="F5799" s="4" t="s">
        <v>18</v>
      </c>
      <c r="G5799" s="6">
        <v>20</v>
      </c>
      <c r="H5799" s="7">
        <v>201.88</v>
      </c>
      <c r="I5799" s="8">
        <v>0.01</v>
      </c>
      <c r="J5799" s="7">
        <v>4449.88</v>
      </c>
      <c r="K5799" s="7">
        <v>150.85</v>
      </c>
      <c r="L5799" s="7">
        <v>3017</v>
      </c>
      <c r="M5799" s="7">
        <v>236.73</v>
      </c>
    </row>
    <row r="5800" spans="2:13" x14ac:dyDescent="0.3">
      <c r="B5800" s="5">
        <v>45901</v>
      </c>
      <c r="C5800" s="4" t="s">
        <v>24</v>
      </c>
      <c r="D5800" s="4" t="s">
        <v>15</v>
      </c>
      <c r="E5800" s="4" t="s">
        <v>22</v>
      </c>
      <c r="F5800" s="4" t="s">
        <v>19</v>
      </c>
      <c r="G5800" s="6">
        <v>21</v>
      </c>
      <c r="H5800" s="7">
        <v>201.88</v>
      </c>
      <c r="I5800" s="8">
        <v>0.01</v>
      </c>
      <c r="J5800" s="7">
        <v>4705.55</v>
      </c>
      <c r="K5800" s="7">
        <v>150.69999999999999</v>
      </c>
      <c r="L5800" s="7">
        <v>3164.7</v>
      </c>
      <c r="M5800" s="7">
        <v>255.49</v>
      </c>
    </row>
    <row r="5801" spans="2:13" x14ac:dyDescent="0.3">
      <c r="B5801" s="5">
        <v>45901</v>
      </c>
      <c r="C5801" s="4" t="s">
        <v>25</v>
      </c>
      <c r="D5801" s="4" t="s">
        <v>15</v>
      </c>
      <c r="E5801" s="4" t="s">
        <v>16</v>
      </c>
      <c r="F5801" s="4" t="s">
        <v>17</v>
      </c>
      <c r="G5801" s="6">
        <v>147</v>
      </c>
      <c r="H5801" s="7">
        <v>352.26</v>
      </c>
      <c r="I5801" s="8">
        <v>0.01</v>
      </c>
      <c r="J5801" s="7">
        <v>51314.32</v>
      </c>
      <c r="K5801" s="7">
        <v>264.45999999999998</v>
      </c>
      <c r="L5801" s="7">
        <v>38875.620000000003</v>
      </c>
      <c r="M5801" s="7">
        <v>233.19</v>
      </c>
    </row>
    <row r="5802" spans="2:13" x14ac:dyDescent="0.3">
      <c r="B5802" s="5">
        <v>45901</v>
      </c>
      <c r="C5802" s="4" t="s">
        <v>25</v>
      </c>
      <c r="D5802" s="4" t="s">
        <v>15</v>
      </c>
      <c r="E5802" s="4" t="s">
        <v>16</v>
      </c>
      <c r="F5802" s="4" t="s">
        <v>18</v>
      </c>
      <c r="G5802" s="6">
        <v>56</v>
      </c>
      <c r="H5802" s="7">
        <v>352.26</v>
      </c>
      <c r="I5802" s="8">
        <v>0.01</v>
      </c>
      <c r="J5802" s="7">
        <v>19627.22</v>
      </c>
      <c r="K5802" s="7">
        <v>264.72000000000003</v>
      </c>
      <c r="L5802" s="7">
        <v>14824.32</v>
      </c>
      <c r="M5802" s="7">
        <v>196.15</v>
      </c>
    </row>
    <row r="5803" spans="2:13" x14ac:dyDescent="0.3">
      <c r="B5803" s="5">
        <v>45901</v>
      </c>
      <c r="C5803" s="4" t="s">
        <v>25</v>
      </c>
      <c r="D5803" s="4" t="s">
        <v>15</v>
      </c>
      <c r="E5803" s="4" t="s">
        <v>16</v>
      </c>
      <c r="F5803" s="4" t="s">
        <v>19</v>
      </c>
      <c r="G5803" s="6">
        <v>56</v>
      </c>
      <c r="H5803" s="7">
        <v>352.26</v>
      </c>
      <c r="I5803" s="8">
        <v>0</v>
      </c>
      <c r="J5803" s="7">
        <v>19608.36</v>
      </c>
      <c r="K5803" s="7">
        <v>264.45999999999998</v>
      </c>
      <c r="L5803" s="7">
        <v>14809.76</v>
      </c>
      <c r="M5803" s="7">
        <v>220.32</v>
      </c>
    </row>
    <row r="5804" spans="2:13" x14ac:dyDescent="0.3">
      <c r="B5804" s="5">
        <v>45901</v>
      </c>
      <c r="C5804" s="4" t="s">
        <v>25</v>
      </c>
      <c r="D5804" s="4" t="s">
        <v>15</v>
      </c>
      <c r="E5804" s="4" t="s">
        <v>20</v>
      </c>
      <c r="F5804" s="4" t="s">
        <v>17</v>
      </c>
      <c r="G5804" s="6">
        <v>103</v>
      </c>
      <c r="H5804" s="7">
        <v>352.26</v>
      </c>
      <c r="I5804" s="8">
        <v>0.04</v>
      </c>
      <c r="J5804" s="7">
        <v>30780.53</v>
      </c>
      <c r="K5804" s="7">
        <v>264.45999999999998</v>
      </c>
      <c r="L5804" s="7">
        <v>27239.38</v>
      </c>
      <c r="M5804" s="7">
        <v>163.89</v>
      </c>
    </row>
    <row r="5805" spans="2:13" x14ac:dyDescent="0.3">
      <c r="B5805" s="5">
        <v>45901</v>
      </c>
      <c r="C5805" s="4" t="s">
        <v>25</v>
      </c>
      <c r="D5805" s="4" t="s">
        <v>15</v>
      </c>
      <c r="E5805" s="4" t="s">
        <v>20</v>
      </c>
      <c r="F5805" s="4" t="s">
        <v>18</v>
      </c>
      <c r="G5805" s="6">
        <v>37</v>
      </c>
      <c r="H5805" s="7">
        <v>352.26</v>
      </c>
      <c r="I5805" s="8">
        <v>0.01</v>
      </c>
      <c r="J5805" s="7">
        <v>11343.42</v>
      </c>
      <c r="K5805" s="7">
        <v>263.67</v>
      </c>
      <c r="L5805" s="7">
        <v>9755.7900000000009</v>
      </c>
      <c r="M5805" s="7">
        <v>126.13</v>
      </c>
    </row>
    <row r="5806" spans="2:13" x14ac:dyDescent="0.3">
      <c r="B5806" s="5">
        <v>45901</v>
      </c>
      <c r="C5806" s="4" t="s">
        <v>25</v>
      </c>
      <c r="D5806" s="4" t="s">
        <v>15</v>
      </c>
      <c r="E5806" s="4" t="s">
        <v>20</v>
      </c>
      <c r="F5806" s="4" t="s">
        <v>19</v>
      </c>
      <c r="G5806" s="6">
        <v>39</v>
      </c>
      <c r="H5806" s="7">
        <v>352.26</v>
      </c>
      <c r="I5806" s="8">
        <v>0.03</v>
      </c>
      <c r="J5806" s="7">
        <v>11739.62</v>
      </c>
      <c r="K5806" s="7">
        <v>263.93</v>
      </c>
      <c r="L5806" s="7">
        <v>10293.27</v>
      </c>
      <c r="M5806" s="7">
        <v>153.28</v>
      </c>
    </row>
    <row r="5807" spans="2:13" x14ac:dyDescent="0.3">
      <c r="B5807" s="5">
        <v>45901</v>
      </c>
      <c r="C5807" s="4" t="s">
        <v>25</v>
      </c>
      <c r="D5807" s="4" t="s">
        <v>15</v>
      </c>
      <c r="E5807" s="4" t="s">
        <v>21</v>
      </c>
      <c r="F5807" s="4" t="s">
        <v>17</v>
      </c>
      <c r="G5807" s="6">
        <v>60</v>
      </c>
      <c r="H5807" s="7">
        <v>352.26</v>
      </c>
      <c r="I5807" s="8">
        <v>0</v>
      </c>
      <c r="J5807" s="7">
        <v>20078.8</v>
      </c>
      <c r="K5807" s="7">
        <v>264.2</v>
      </c>
      <c r="L5807" s="7">
        <v>15852</v>
      </c>
      <c r="M5807" s="7">
        <v>98.61</v>
      </c>
    </row>
    <row r="5808" spans="2:13" x14ac:dyDescent="0.3">
      <c r="B5808" s="5">
        <v>45901</v>
      </c>
      <c r="C5808" s="4" t="s">
        <v>25</v>
      </c>
      <c r="D5808" s="4" t="s">
        <v>15</v>
      </c>
      <c r="E5808" s="4" t="s">
        <v>21</v>
      </c>
      <c r="F5808" s="4" t="s">
        <v>18</v>
      </c>
      <c r="G5808" s="6">
        <v>22</v>
      </c>
      <c r="H5808" s="7">
        <v>352.26</v>
      </c>
      <c r="I5808" s="8">
        <v>0</v>
      </c>
      <c r="J5808" s="7">
        <v>7376.9</v>
      </c>
      <c r="K5808" s="7">
        <v>264.45999999999998</v>
      </c>
      <c r="L5808" s="7">
        <v>5818.12</v>
      </c>
      <c r="M5808" s="7">
        <v>77.819999999999993</v>
      </c>
    </row>
    <row r="5809" spans="2:13" x14ac:dyDescent="0.3">
      <c r="B5809" s="5">
        <v>45901</v>
      </c>
      <c r="C5809" s="4" t="s">
        <v>25</v>
      </c>
      <c r="D5809" s="4" t="s">
        <v>15</v>
      </c>
      <c r="E5809" s="4" t="s">
        <v>21</v>
      </c>
      <c r="F5809" s="4" t="s">
        <v>19</v>
      </c>
      <c r="G5809" s="6">
        <v>23</v>
      </c>
      <c r="H5809" s="7">
        <v>352.26</v>
      </c>
      <c r="I5809" s="8">
        <v>0</v>
      </c>
      <c r="J5809" s="7">
        <v>7666.12</v>
      </c>
      <c r="K5809" s="7">
        <v>264.2</v>
      </c>
      <c r="L5809" s="7">
        <v>6076.6</v>
      </c>
      <c r="M5809" s="7">
        <v>91.13</v>
      </c>
    </row>
    <row r="5810" spans="2:13" x14ac:dyDescent="0.3">
      <c r="B5810" s="5">
        <v>45901</v>
      </c>
      <c r="C5810" s="4" t="s">
        <v>25</v>
      </c>
      <c r="D5810" s="4" t="s">
        <v>15</v>
      </c>
      <c r="E5810" s="4" t="s">
        <v>22</v>
      </c>
      <c r="F5810" s="4" t="s">
        <v>17</v>
      </c>
      <c r="G5810" s="6">
        <v>28</v>
      </c>
      <c r="H5810" s="7">
        <v>352.26</v>
      </c>
      <c r="I5810" s="8">
        <v>0</v>
      </c>
      <c r="J5810" s="7">
        <v>11002.69</v>
      </c>
      <c r="K5810" s="7">
        <v>264.99</v>
      </c>
      <c r="L5810" s="7">
        <v>7419.72</v>
      </c>
      <c r="M5810" s="7">
        <v>287.10000000000002</v>
      </c>
    </row>
    <row r="5811" spans="2:13" x14ac:dyDescent="0.3">
      <c r="B5811" s="5">
        <v>45901</v>
      </c>
      <c r="C5811" s="4" t="s">
        <v>25</v>
      </c>
      <c r="D5811" s="4" t="s">
        <v>15</v>
      </c>
      <c r="E5811" s="4" t="s">
        <v>22</v>
      </c>
      <c r="F5811" s="4" t="s">
        <v>18</v>
      </c>
      <c r="G5811" s="6">
        <v>10</v>
      </c>
      <c r="H5811" s="7">
        <v>352.26</v>
      </c>
      <c r="I5811" s="8">
        <v>0</v>
      </c>
      <c r="J5811" s="7">
        <v>3949.23</v>
      </c>
      <c r="K5811" s="7">
        <v>263.93</v>
      </c>
      <c r="L5811" s="7">
        <v>2639.3</v>
      </c>
      <c r="M5811" s="7">
        <v>116.57</v>
      </c>
    </row>
    <row r="5812" spans="2:13" x14ac:dyDescent="0.3">
      <c r="B5812" s="5">
        <v>45901</v>
      </c>
      <c r="C5812" s="4" t="s">
        <v>25</v>
      </c>
      <c r="D5812" s="4" t="s">
        <v>15</v>
      </c>
      <c r="E5812" s="4" t="s">
        <v>22</v>
      </c>
      <c r="F5812" s="4" t="s">
        <v>19</v>
      </c>
      <c r="G5812" s="6">
        <v>10</v>
      </c>
      <c r="H5812" s="7">
        <v>352.26</v>
      </c>
      <c r="I5812" s="8">
        <v>0.01</v>
      </c>
      <c r="J5812" s="7">
        <v>3893.97</v>
      </c>
      <c r="K5812" s="7">
        <v>264.45999999999998</v>
      </c>
      <c r="L5812" s="7">
        <v>2644.6</v>
      </c>
      <c r="M5812" s="7">
        <v>124.41</v>
      </c>
    </row>
    <row r="5813" spans="2:13" x14ac:dyDescent="0.3">
      <c r="B5813" s="5">
        <v>45901</v>
      </c>
      <c r="C5813" s="4" t="s">
        <v>26</v>
      </c>
      <c r="D5813" s="4" t="s">
        <v>27</v>
      </c>
      <c r="E5813" s="4" t="s">
        <v>16</v>
      </c>
      <c r="F5813" s="4" t="s">
        <v>17</v>
      </c>
      <c r="G5813" s="6">
        <v>383</v>
      </c>
      <c r="H5813" s="7">
        <v>135.96</v>
      </c>
      <c r="I5813" s="8">
        <v>0.01</v>
      </c>
      <c r="J5813" s="7">
        <v>51189.63</v>
      </c>
      <c r="K5813" s="7">
        <v>95.46</v>
      </c>
      <c r="L5813" s="7">
        <v>36561.18</v>
      </c>
      <c r="M5813" s="7">
        <v>615.67999999999995</v>
      </c>
    </row>
    <row r="5814" spans="2:13" x14ac:dyDescent="0.3">
      <c r="B5814" s="5">
        <v>45901</v>
      </c>
      <c r="C5814" s="4" t="s">
        <v>26</v>
      </c>
      <c r="D5814" s="4" t="s">
        <v>27</v>
      </c>
      <c r="E5814" s="4" t="s">
        <v>16</v>
      </c>
      <c r="F5814" s="4" t="s">
        <v>18</v>
      </c>
      <c r="G5814" s="6">
        <v>148</v>
      </c>
      <c r="H5814" s="7">
        <v>135.96</v>
      </c>
      <c r="I5814" s="8">
        <v>0.01</v>
      </c>
      <c r="J5814" s="7">
        <v>19820.53</v>
      </c>
      <c r="K5814" s="7">
        <v>95.17</v>
      </c>
      <c r="L5814" s="7">
        <v>14085.16</v>
      </c>
      <c r="M5814" s="7">
        <v>525.07000000000005</v>
      </c>
    </row>
    <row r="5815" spans="2:13" x14ac:dyDescent="0.3">
      <c r="B5815" s="5">
        <v>45901</v>
      </c>
      <c r="C5815" s="4" t="s">
        <v>26</v>
      </c>
      <c r="D5815" s="4" t="s">
        <v>27</v>
      </c>
      <c r="E5815" s="4" t="s">
        <v>16</v>
      </c>
      <c r="F5815" s="4" t="s">
        <v>19</v>
      </c>
      <c r="G5815" s="6">
        <v>139</v>
      </c>
      <c r="H5815" s="7">
        <v>135.96</v>
      </c>
      <c r="I5815" s="8">
        <v>0.01</v>
      </c>
      <c r="J5815" s="7">
        <v>18708.72</v>
      </c>
      <c r="K5815" s="7">
        <v>95.27</v>
      </c>
      <c r="L5815" s="7">
        <v>13242.53</v>
      </c>
      <c r="M5815" s="7">
        <v>540.22</v>
      </c>
    </row>
    <row r="5816" spans="2:13" x14ac:dyDescent="0.3">
      <c r="B5816" s="5">
        <v>45901</v>
      </c>
      <c r="C5816" s="4" t="s">
        <v>26</v>
      </c>
      <c r="D5816" s="4" t="s">
        <v>27</v>
      </c>
      <c r="E5816" s="4" t="s">
        <v>20</v>
      </c>
      <c r="F5816" s="4" t="s">
        <v>17</v>
      </c>
      <c r="G5816" s="6">
        <v>261</v>
      </c>
      <c r="H5816" s="7">
        <v>135.96</v>
      </c>
      <c r="I5816" s="8">
        <v>0</v>
      </c>
      <c r="J5816" s="7">
        <v>31258.52</v>
      </c>
      <c r="K5816" s="7">
        <v>95.46</v>
      </c>
      <c r="L5816" s="7">
        <v>24915.06</v>
      </c>
      <c r="M5816" s="7">
        <v>421.27</v>
      </c>
    </row>
    <row r="5817" spans="2:13" x14ac:dyDescent="0.3">
      <c r="B5817" s="5">
        <v>45901</v>
      </c>
      <c r="C5817" s="4" t="s">
        <v>26</v>
      </c>
      <c r="D5817" s="4" t="s">
        <v>27</v>
      </c>
      <c r="E5817" s="4" t="s">
        <v>20</v>
      </c>
      <c r="F5817" s="4" t="s">
        <v>18</v>
      </c>
      <c r="G5817" s="6">
        <v>99</v>
      </c>
      <c r="H5817" s="7">
        <v>135.96</v>
      </c>
      <c r="I5817" s="8">
        <v>0.04</v>
      </c>
      <c r="J5817" s="7">
        <v>11452.68</v>
      </c>
      <c r="K5817" s="7">
        <v>94.89</v>
      </c>
      <c r="L5817" s="7">
        <v>9394.11</v>
      </c>
      <c r="M5817" s="7">
        <v>335.78</v>
      </c>
    </row>
    <row r="5818" spans="2:13" x14ac:dyDescent="0.3">
      <c r="B5818" s="5">
        <v>45901</v>
      </c>
      <c r="C5818" s="4" t="s">
        <v>26</v>
      </c>
      <c r="D5818" s="4" t="s">
        <v>27</v>
      </c>
      <c r="E5818" s="4" t="s">
        <v>20</v>
      </c>
      <c r="F5818" s="4" t="s">
        <v>19</v>
      </c>
      <c r="G5818" s="6">
        <v>94</v>
      </c>
      <c r="H5818" s="7">
        <v>135.96</v>
      </c>
      <c r="I5818" s="8">
        <v>0.04</v>
      </c>
      <c r="J5818" s="7">
        <v>10797.19</v>
      </c>
      <c r="K5818" s="7">
        <v>94.98</v>
      </c>
      <c r="L5818" s="7">
        <v>8928.1200000000008</v>
      </c>
      <c r="M5818" s="7">
        <v>375.43</v>
      </c>
    </row>
    <row r="5819" spans="2:13" x14ac:dyDescent="0.3">
      <c r="B5819" s="5">
        <v>45901</v>
      </c>
      <c r="C5819" s="4" t="s">
        <v>26</v>
      </c>
      <c r="D5819" s="4" t="s">
        <v>27</v>
      </c>
      <c r="E5819" s="4" t="s">
        <v>21</v>
      </c>
      <c r="F5819" s="4" t="s">
        <v>17</v>
      </c>
      <c r="G5819" s="6">
        <v>167</v>
      </c>
      <c r="H5819" s="7">
        <v>135.96</v>
      </c>
      <c r="I5819" s="8">
        <v>0.01</v>
      </c>
      <c r="J5819" s="7">
        <v>21418.11</v>
      </c>
      <c r="K5819" s="7">
        <v>95.08</v>
      </c>
      <c r="L5819" s="7">
        <v>15878.36</v>
      </c>
      <c r="M5819" s="7">
        <v>265.73</v>
      </c>
    </row>
    <row r="5820" spans="2:13" x14ac:dyDescent="0.3">
      <c r="B5820" s="5">
        <v>45901</v>
      </c>
      <c r="C5820" s="4" t="s">
        <v>26</v>
      </c>
      <c r="D5820" s="4" t="s">
        <v>27</v>
      </c>
      <c r="E5820" s="4" t="s">
        <v>21</v>
      </c>
      <c r="F5820" s="4" t="s">
        <v>18</v>
      </c>
      <c r="G5820" s="6">
        <v>61</v>
      </c>
      <c r="H5820" s="7">
        <v>135.96</v>
      </c>
      <c r="I5820" s="8">
        <v>0.01</v>
      </c>
      <c r="J5820" s="7">
        <v>7792.4</v>
      </c>
      <c r="K5820" s="7">
        <v>95.36</v>
      </c>
      <c r="L5820" s="7">
        <v>5816.96</v>
      </c>
      <c r="M5820" s="7">
        <v>211.34</v>
      </c>
    </row>
    <row r="5821" spans="2:13" x14ac:dyDescent="0.3">
      <c r="B5821" s="5">
        <v>45901</v>
      </c>
      <c r="C5821" s="4" t="s">
        <v>26</v>
      </c>
      <c r="D5821" s="4" t="s">
        <v>27</v>
      </c>
      <c r="E5821" s="4" t="s">
        <v>21</v>
      </c>
      <c r="F5821" s="4" t="s">
        <v>19</v>
      </c>
      <c r="G5821" s="6">
        <v>57</v>
      </c>
      <c r="H5821" s="7">
        <v>135.96</v>
      </c>
      <c r="I5821" s="8">
        <v>0.01</v>
      </c>
      <c r="J5821" s="7">
        <v>7273.56</v>
      </c>
      <c r="K5821" s="7">
        <v>95.46</v>
      </c>
      <c r="L5821" s="7">
        <v>5441.22</v>
      </c>
      <c r="M5821" s="7">
        <v>222.44</v>
      </c>
    </row>
    <row r="5822" spans="2:13" x14ac:dyDescent="0.3">
      <c r="B5822" s="5">
        <v>45901</v>
      </c>
      <c r="C5822" s="4" t="s">
        <v>26</v>
      </c>
      <c r="D5822" s="4" t="s">
        <v>27</v>
      </c>
      <c r="E5822" s="4" t="s">
        <v>22</v>
      </c>
      <c r="F5822" s="4" t="s">
        <v>17</v>
      </c>
      <c r="G5822" s="6">
        <v>72</v>
      </c>
      <c r="H5822" s="7">
        <v>135.96</v>
      </c>
      <c r="I5822" s="8">
        <v>0.01</v>
      </c>
      <c r="J5822" s="7">
        <v>10821.68</v>
      </c>
      <c r="K5822" s="7">
        <v>95.27</v>
      </c>
      <c r="L5822" s="7">
        <v>6859.44</v>
      </c>
      <c r="M5822" s="7">
        <v>750.66</v>
      </c>
    </row>
    <row r="5823" spans="2:13" x14ac:dyDescent="0.3">
      <c r="B5823" s="5">
        <v>45901</v>
      </c>
      <c r="C5823" s="4" t="s">
        <v>26</v>
      </c>
      <c r="D5823" s="4" t="s">
        <v>27</v>
      </c>
      <c r="E5823" s="4" t="s">
        <v>22</v>
      </c>
      <c r="F5823" s="4" t="s">
        <v>18</v>
      </c>
      <c r="G5823" s="6">
        <v>26</v>
      </c>
      <c r="H5823" s="7">
        <v>135.96</v>
      </c>
      <c r="I5823" s="8">
        <v>0.01</v>
      </c>
      <c r="J5823" s="7">
        <v>3899.94</v>
      </c>
      <c r="K5823" s="7">
        <v>95.17</v>
      </c>
      <c r="L5823" s="7">
        <v>2474.42</v>
      </c>
      <c r="M5823" s="7">
        <v>309.3</v>
      </c>
    </row>
    <row r="5824" spans="2:13" x14ac:dyDescent="0.3">
      <c r="B5824" s="5">
        <v>45901</v>
      </c>
      <c r="C5824" s="4" t="s">
        <v>26</v>
      </c>
      <c r="D5824" s="4" t="s">
        <v>27</v>
      </c>
      <c r="E5824" s="4" t="s">
        <v>22</v>
      </c>
      <c r="F5824" s="4" t="s">
        <v>19</v>
      </c>
      <c r="G5824" s="6">
        <v>27</v>
      </c>
      <c r="H5824" s="7">
        <v>135.96</v>
      </c>
      <c r="I5824" s="8">
        <v>0.01</v>
      </c>
      <c r="J5824" s="7">
        <v>4078.4</v>
      </c>
      <c r="K5824" s="7">
        <v>94.89</v>
      </c>
      <c r="L5824" s="7">
        <v>2562.0300000000002</v>
      </c>
      <c r="M5824" s="7">
        <v>344.99</v>
      </c>
    </row>
    <row r="5825" spans="2:13" x14ac:dyDescent="0.3">
      <c r="B5825" s="5">
        <v>45901</v>
      </c>
      <c r="C5825" s="4" t="s">
        <v>28</v>
      </c>
      <c r="D5825" s="4" t="s">
        <v>27</v>
      </c>
      <c r="E5825" s="4" t="s">
        <v>16</v>
      </c>
      <c r="F5825" s="4" t="s">
        <v>17</v>
      </c>
      <c r="G5825" s="6">
        <v>278</v>
      </c>
      <c r="H5825" s="7">
        <v>107.12</v>
      </c>
      <c r="I5825" s="8">
        <v>0</v>
      </c>
      <c r="J5825" s="7">
        <v>29719.56</v>
      </c>
      <c r="K5825" s="7">
        <v>73.989999999999995</v>
      </c>
      <c r="L5825" s="7">
        <v>20569.22</v>
      </c>
      <c r="M5825" s="7">
        <v>460.96</v>
      </c>
    </row>
    <row r="5826" spans="2:13" x14ac:dyDescent="0.3">
      <c r="B5826" s="5">
        <v>45901</v>
      </c>
      <c r="C5826" s="4" t="s">
        <v>28</v>
      </c>
      <c r="D5826" s="4" t="s">
        <v>27</v>
      </c>
      <c r="E5826" s="4" t="s">
        <v>16</v>
      </c>
      <c r="F5826" s="4" t="s">
        <v>18</v>
      </c>
      <c r="G5826" s="6">
        <v>107</v>
      </c>
      <c r="H5826" s="7">
        <v>107.12</v>
      </c>
      <c r="I5826" s="8">
        <v>0.01</v>
      </c>
      <c r="J5826" s="7">
        <v>11427.25</v>
      </c>
      <c r="K5826" s="7">
        <v>73.84</v>
      </c>
      <c r="L5826" s="7">
        <v>7900.88</v>
      </c>
      <c r="M5826" s="7">
        <v>362.17</v>
      </c>
    </row>
    <row r="5827" spans="2:13" x14ac:dyDescent="0.3">
      <c r="B5827" s="5">
        <v>45901</v>
      </c>
      <c r="C5827" s="4" t="s">
        <v>28</v>
      </c>
      <c r="D5827" s="4" t="s">
        <v>27</v>
      </c>
      <c r="E5827" s="4" t="s">
        <v>16</v>
      </c>
      <c r="F5827" s="4" t="s">
        <v>19</v>
      </c>
      <c r="G5827" s="6">
        <v>101</v>
      </c>
      <c r="H5827" s="7">
        <v>107.12</v>
      </c>
      <c r="I5827" s="8">
        <v>0.01</v>
      </c>
      <c r="J5827" s="7">
        <v>10699.98</v>
      </c>
      <c r="K5827" s="7">
        <v>73.84</v>
      </c>
      <c r="L5827" s="7">
        <v>7457.84</v>
      </c>
      <c r="M5827" s="7">
        <v>407</v>
      </c>
    </row>
    <row r="5828" spans="2:13" x14ac:dyDescent="0.3">
      <c r="B5828" s="5">
        <v>45901</v>
      </c>
      <c r="C5828" s="4" t="s">
        <v>28</v>
      </c>
      <c r="D5828" s="4" t="s">
        <v>27</v>
      </c>
      <c r="E5828" s="4" t="s">
        <v>20</v>
      </c>
      <c r="F5828" s="4" t="s">
        <v>17</v>
      </c>
      <c r="G5828" s="6">
        <v>192</v>
      </c>
      <c r="H5828" s="7">
        <v>107.12</v>
      </c>
      <c r="I5828" s="8">
        <v>0.01</v>
      </c>
      <c r="J5828" s="7">
        <v>17990.490000000002</v>
      </c>
      <c r="K5828" s="7">
        <v>73.91</v>
      </c>
      <c r="L5828" s="7">
        <v>14190.72</v>
      </c>
      <c r="M5828" s="7">
        <v>305.2</v>
      </c>
    </row>
    <row r="5829" spans="2:13" x14ac:dyDescent="0.3">
      <c r="B5829" s="5">
        <v>45901</v>
      </c>
      <c r="C5829" s="4" t="s">
        <v>28</v>
      </c>
      <c r="D5829" s="4" t="s">
        <v>27</v>
      </c>
      <c r="E5829" s="4" t="s">
        <v>20</v>
      </c>
      <c r="F5829" s="4" t="s">
        <v>18</v>
      </c>
      <c r="G5829" s="6">
        <v>68</v>
      </c>
      <c r="H5829" s="7">
        <v>107.12</v>
      </c>
      <c r="I5829" s="8">
        <v>0.02</v>
      </c>
      <c r="J5829" s="7">
        <v>6307.27</v>
      </c>
      <c r="K5829" s="7">
        <v>74.06</v>
      </c>
      <c r="L5829" s="7">
        <v>5036.08</v>
      </c>
      <c r="M5829" s="7">
        <v>230.16</v>
      </c>
    </row>
    <row r="5830" spans="2:13" x14ac:dyDescent="0.3">
      <c r="B5830" s="5">
        <v>45901</v>
      </c>
      <c r="C5830" s="4" t="s">
        <v>28</v>
      </c>
      <c r="D5830" s="4" t="s">
        <v>27</v>
      </c>
      <c r="E5830" s="4" t="s">
        <v>20</v>
      </c>
      <c r="F5830" s="4" t="s">
        <v>19</v>
      </c>
      <c r="G5830" s="6">
        <v>72</v>
      </c>
      <c r="H5830" s="7">
        <v>107.12</v>
      </c>
      <c r="I5830" s="8">
        <v>0.03</v>
      </c>
      <c r="J5830" s="7">
        <v>6583.71</v>
      </c>
      <c r="K5830" s="7">
        <v>73.84</v>
      </c>
      <c r="L5830" s="7">
        <v>5316.48</v>
      </c>
      <c r="M5830" s="7">
        <v>281.26</v>
      </c>
    </row>
    <row r="5831" spans="2:13" x14ac:dyDescent="0.3">
      <c r="B5831" s="5">
        <v>45901</v>
      </c>
      <c r="C5831" s="4" t="s">
        <v>28</v>
      </c>
      <c r="D5831" s="4" t="s">
        <v>27</v>
      </c>
      <c r="E5831" s="4" t="s">
        <v>21</v>
      </c>
      <c r="F5831" s="4" t="s">
        <v>17</v>
      </c>
      <c r="G5831" s="6">
        <v>112</v>
      </c>
      <c r="H5831" s="7">
        <v>107.12</v>
      </c>
      <c r="I5831" s="8">
        <v>0.01</v>
      </c>
      <c r="J5831" s="7">
        <v>11385.94</v>
      </c>
      <c r="K5831" s="7">
        <v>73.69</v>
      </c>
      <c r="L5831" s="7">
        <v>8253.2800000000007</v>
      </c>
      <c r="M5831" s="7">
        <v>178.21</v>
      </c>
    </row>
    <row r="5832" spans="2:13" x14ac:dyDescent="0.3">
      <c r="B5832" s="5">
        <v>45901</v>
      </c>
      <c r="C5832" s="4" t="s">
        <v>28</v>
      </c>
      <c r="D5832" s="4" t="s">
        <v>27</v>
      </c>
      <c r="E5832" s="4" t="s">
        <v>21</v>
      </c>
      <c r="F5832" s="4" t="s">
        <v>18</v>
      </c>
      <c r="G5832" s="6">
        <v>41</v>
      </c>
      <c r="H5832" s="7">
        <v>107.12</v>
      </c>
      <c r="I5832" s="8">
        <v>0.01</v>
      </c>
      <c r="J5832" s="7">
        <v>4122.34</v>
      </c>
      <c r="K5832" s="7">
        <v>73.84</v>
      </c>
      <c r="L5832" s="7">
        <v>3027.44</v>
      </c>
      <c r="M5832" s="7">
        <v>144.46</v>
      </c>
    </row>
    <row r="5833" spans="2:13" x14ac:dyDescent="0.3">
      <c r="B5833" s="5">
        <v>45901</v>
      </c>
      <c r="C5833" s="4" t="s">
        <v>28</v>
      </c>
      <c r="D5833" s="4" t="s">
        <v>27</v>
      </c>
      <c r="E5833" s="4" t="s">
        <v>21</v>
      </c>
      <c r="F5833" s="4" t="s">
        <v>19</v>
      </c>
      <c r="G5833" s="6">
        <v>43</v>
      </c>
      <c r="H5833" s="7">
        <v>107.12</v>
      </c>
      <c r="I5833" s="8">
        <v>0</v>
      </c>
      <c r="J5833" s="7">
        <v>4358.3500000000004</v>
      </c>
      <c r="K5833" s="7">
        <v>74.13</v>
      </c>
      <c r="L5833" s="7">
        <v>3187.59</v>
      </c>
      <c r="M5833" s="7">
        <v>176.01</v>
      </c>
    </row>
    <row r="5834" spans="2:13" x14ac:dyDescent="0.3">
      <c r="B5834" s="5">
        <v>45901</v>
      </c>
      <c r="C5834" s="4" t="s">
        <v>28</v>
      </c>
      <c r="D5834" s="4" t="s">
        <v>27</v>
      </c>
      <c r="E5834" s="4" t="s">
        <v>22</v>
      </c>
      <c r="F5834" s="4" t="s">
        <v>17</v>
      </c>
      <c r="G5834" s="6">
        <v>50</v>
      </c>
      <c r="H5834" s="7">
        <v>107.12</v>
      </c>
      <c r="I5834" s="8">
        <v>0.01</v>
      </c>
      <c r="J5834" s="7">
        <v>5932.66</v>
      </c>
      <c r="K5834" s="7">
        <v>74.06</v>
      </c>
      <c r="L5834" s="7">
        <v>3703</v>
      </c>
      <c r="M5834" s="7">
        <v>507.11</v>
      </c>
    </row>
    <row r="5835" spans="2:13" x14ac:dyDescent="0.3">
      <c r="B5835" s="5">
        <v>45901</v>
      </c>
      <c r="C5835" s="4" t="s">
        <v>28</v>
      </c>
      <c r="D5835" s="4" t="s">
        <v>27</v>
      </c>
      <c r="E5835" s="4" t="s">
        <v>22</v>
      </c>
      <c r="F5835" s="4" t="s">
        <v>18</v>
      </c>
      <c r="G5835" s="6">
        <v>18</v>
      </c>
      <c r="H5835" s="7">
        <v>107.12</v>
      </c>
      <c r="I5835" s="8">
        <v>0</v>
      </c>
      <c r="J5835" s="7">
        <v>2142.3000000000002</v>
      </c>
      <c r="K5835" s="7">
        <v>73.760000000000005</v>
      </c>
      <c r="L5835" s="7">
        <v>1327.68</v>
      </c>
      <c r="M5835" s="7">
        <v>212.19</v>
      </c>
    </row>
    <row r="5836" spans="2:13" x14ac:dyDescent="0.3">
      <c r="B5836" s="5">
        <v>45901</v>
      </c>
      <c r="C5836" s="4" t="s">
        <v>28</v>
      </c>
      <c r="D5836" s="4" t="s">
        <v>27</v>
      </c>
      <c r="E5836" s="4" t="s">
        <v>22</v>
      </c>
      <c r="F5836" s="4" t="s">
        <v>19</v>
      </c>
      <c r="G5836" s="6">
        <v>19</v>
      </c>
      <c r="H5836" s="7">
        <v>107.12</v>
      </c>
      <c r="I5836" s="8">
        <v>0.01</v>
      </c>
      <c r="J5836" s="7">
        <v>2265.8000000000002</v>
      </c>
      <c r="K5836" s="7">
        <v>74.06</v>
      </c>
      <c r="L5836" s="7">
        <v>1407.14</v>
      </c>
      <c r="M5836" s="7">
        <v>238.5</v>
      </c>
    </row>
    <row r="5837" spans="2:13" x14ac:dyDescent="0.3">
      <c r="B5837" s="5">
        <v>45901</v>
      </c>
      <c r="C5837" s="4" t="s">
        <v>29</v>
      </c>
      <c r="D5837" s="4" t="s">
        <v>27</v>
      </c>
      <c r="E5837" s="4" t="s">
        <v>16</v>
      </c>
      <c r="F5837" s="4" t="s">
        <v>17</v>
      </c>
      <c r="G5837" s="6">
        <v>247</v>
      </c>
      <c r="H5837" s="7">
        <v>150.38</v>
      </c>
      <c r="I5837" s="8">
        <v>0</v>
      </c>
      <c r="J5837" s="7">
        <v>36847.300000000003</v>
      </c>
      <c r="K5837" s="7">
        <v>106.23</v>
      </c>
      <c r="L5837" s="7">
        <v>26238.81</v>
      </c>
      <c r="M5837" s="7">
        <v>410.36</v>
      </c>
    </row>
    <row r="5838" spans="2:13" x14ac:dyDescent="0.3">
      <c r="B5838" s="5">
        <v>45901</v>
      </c>
      <c r="C5838" s="4" t="s">
        <v>29</v>
      </c>
      <c r="D5838" s="4" t="s">
        <v>27</v>
      </c>
      <c r="E5838" s="4" t="s">
        <v>16</v>
      </c>
      <c r="F5838" s="4" t="s">
        <v>18</v>
      </c>
      <c r="G5838" s="6">
        <v>92</v>
      </c>
      <c r="H5838" s="7">
        <v>150.38</v>
      </c>
      <c r="I5838" s="8">
        <v>0</v>
      </c>
      <c r="J5838" s="7">
        <v>13779.62</v>
      </c>
      <c r="K5838" s="7">
        <v>106.12</v>
      </c>
      <c r="L5838" s="7">
        <v>9763.0400000000009</v>
      </c>
      <c r="M5838" s="7">
        <v>310.12</v>
      </c>
    </row>
    <row r="5839" spans="2:13" x14ac:dyDescent="0.3">
      <c r="B5839" s="5">
        <v>45901</v>
      </c>
      <c r="C5839" s="4" t="s">
        <v>29</v>
      </c>
      <c r="D5839" s="4" t="s">
        <v>27</v>
      </c>
      <c r="E5839" s="4" t="s">
        <v>16</v>
      </c>
      <c r="F5839" s="4" t="s">
        <v>19</v>
      </c>
      <c r="G5839" s="6">
        <v>94</v>
      </c>
      <c r="H5839" s="7">
        <v>150.38</v>
      </c>
      <c r="I5839" s="8">
        <v>0.01</v>
      </c>
      <c r="J5839" s="7">
        <v>14036.77</v>
      </c>
      <c r="K5839" s="7">
        <v>106.02</v>
      </c>
      <c r="L5839" s="7">
        <v>9965.8799999999992</v>
      </c>
      <c r="M5839" s="7">
        <v>363.09</v>
      </c>
    </row>
    <row r="5840" spans="2:13" x14ac:dyDescent="0.3">
      <c r="B5840" s="5">
        <v>45901</v>
      </c>
      <c r="C5840" s="4" t="s">
        <v>29</v>
      </c>
      <c r="D5840" s="4" t="s">
        <v>27</v>
      </c>
      <c r="E5840" s="4" t="s">
        <v>20</v>
      </c>
      <c r="F5840" s="4" t="s">
        <v>17</v>
      </c>
      <c r="G5840" s="6">
        <v>163</v>
      </c>
      <c r="H5840" s="7">
        <v>150.38</v>
      </c>
      <c r="I5840" s="8">
        <v>0.02</v>
      </c>
      <c r="J5840" s="7">
        <v>21245.31</v>
      </c>
      <c r="K5840" s="7">
        <v>106.02</v>
      </c>
      <c r="L5840" s="7">
        <v>17281.259999999998</v>
      </c>
      <c r="M5840" s="7">
        <v>265.48</v>
      </c>
    </row>
    <row r="5841" spans="2:13" x14ac:dyDescent="0.3">
      <c r="B5841" s="5">
        <v>45901</v>
      </c>
      <c r="C5841" s="4" t="s">
        <v>29</v>
      </c>
      <c r="D5841" s="4" t="s">
        <v>27</v>
      </c>
      <c r="E5841" s="4" t="s">
        <v>20</v>
      </c>
      <c r="F5841" s="4" t="s">
        <v>18</v>
      </c>
      <c r="G5841" s="6">
        <v>60</v>
      </c>
      <c r="H5841" s="7">
        <v>150.38</v>
      </c>
      <c r="I5841" s="8">
        <v>0.03</v>
      </c>
      <c r="J5841" s="7">
        <v>7733.18</v>
      </c>
      <c r="K5841" s="7">
        <v>106.34</v>
      </c>
      <c r="L5841" s="7">
        <v>6380.4</v>
      </c>
      <c r="M5841" s="7">
        <v>207.66</v>
      </c>
    </row>
    <row r="5842" spans="2:13" x14ac:dyDescent="0.3">
      <c r="B5842" s="5">
        <v>45901</v>
      </c>
      <c r="C5842" s="4" t="s">
        <v>29</v>
      </c>
      <c r="D5842" s="4" t="s">
        <v>27</v>
      </c>
      <c r="E5842" s="4" t="s">
        <v>20</v>
      </c>
      <c r="F5842" s="4" t="s">
        <v>19</v>
      </c>
      <c r="G5842" s="6">
        <v>62</v>
      </c>
      <c r="H5842" s="7">
        <v>150.38</v>
      </c>
      <c r="I5842" s="8">
        <v>0.01</v>
      </c>
      <c r="J5842" s="7">
        <v>8089.74</v>
      </c>
      <c r="K5842" s="7">
        <v>106.12</v>
      </c>
      <c r="L5842" s="7">
        <v>6579.44</v>
      </c>
      <c r="M5842" s="7">
        <v>251.32</v>
      </c>
    </row>
    <row r="5843" spans="2:13" x14ac:dyDescent="0.3">
      <c r="B5843" s="5">
        <v>45901</v>
      </c>
      <c r="C5843" s="4" t="s">
        <v>29</v>
      </c>
      <c r="D5843" s="4" t="s">
        <v>27</v>
      </c>
      <c r="E5843" s="4" t="s">
        <v>21</v>
      </c>
      <c r="F5843" s="4" t="s">
        <v>17</v>
      </c>
      <c r="G5843" s="6">
        <v>104</v>
      </c>
      <c r="H5843" s="7">
        <v>150.38</v>
      </c>
      <c r="I5843" s="8">
        <v>0.01</v>
      </c>
      <c r="J5843" s="7">
        <v>14812.56</v>
      </c>
      <c r="K5843" s="7">
        <v>106.23</v>
      </c>
      <c r="L5843" s="7">
        <v>11047.92</v>
      </c>
      <c r="M5843" s="7">
        <v>173.12</v>
      </c>
    </row>
    <row r="5844" spans="2:13" x14ac:dyDescent="0.3">
      <c r="B5844" s="5">
        <v>45901</v>
      </c>
      <c r="C5844" s="4" t="s">
        <v>29</v>
      </c>
      <c r="D5844" s="4" t="s">
        <v>27</v>
      </c>
      <c r="E5844" s="4" t="s">
        <v>21</v>
      </c>
      <c r="F5844" s="4" t="s">
        <v>18</v>
      </c>
      <c r="G5844" s="6">
        <v>39</v>
      </c>
      <c r="H5844" s="7">
        <v>150.38</v>
      </c>
      <c r="I5844" s="8">
        <v>0</v>
      </c>
      <c r="J5844" s="7">
        <v>5588.29</v>
      </c>
      <c r="K5844" s="7">
        <v>105.81</v>
      </c>
      <c r="L5844" s="7">
        <v>4126.59</v>
      </c>
      <c r="M5844" s="7">
        <v>133.49</v>
      </c>
    </row>
    <row r="5845" spans="2:13" x14ac:dyDescent="0.3">
      <c r="B5845" s="5">
        <v>45901</v>
      </c>
      <c r="C5845" s="4" t="s">
        <v>29</v>
      </c>
      <c r="D5845" s="4" t="s">
        <v>27</v>
      </c>
      <c r="E5845" s="4" t="s">
        <v>21</v>
      </c>
      <c r="F5845" s="4" t="s">
        <v>19</v>
      </c>
      <c r="G5845" s="6">
        <v>38</v>
      </c>
      <c r="H5845" s="7">
        <v>150.38</v>
      </c>
      <c r="I5845" s="8">
        <v>0.01</v>
      </c>
      <c r="J5845" s="7">
        <v>5336.59</v>
      </c>
      <c r="K5845" s="7">
        <v>105.81</v>
      </c>
      <c r="L5845" s="7">
        <v>4020.78</v>
      </c>
      <c r="M5845" s="7">
        <v>152.22</v>
      </c>
    </row>
    <row r="5846" spans="2:13" x14ac:dyDescent="0.3">
      <c r="B5846" s="5">
        <v>45901</v>
      </c>
      <c r="C5846" s="4" t="s">
        <v>29</v>
      </c>
      <c r="D5846" s="4" t="s">
        <v>27</v>
      </c>
      <c r="E5846" s="4" t="s">
        <v>22</v>
      </c>
      <c r="F5846" s="4" t="s">
        <v>17</v>
      </c>
      <c r="G5846" s="6">
        <v>46</v>
      </c>
      <c r="H5846" s="7">
        <v>150.38</v>
      </c>
      <c r="I5846" s="8">
        <v>0</v>
      </c>
      <c r="J5846" s="7">
        <v>7739.83</v>
      </c>
      <c r="K5846" s="7">
        <v>106.34</v>
      </c>
      <c r="L5846" s="7">
        <v>4891.6400000000003</v>
      </c>
      <c r="M5846" s="7">
        <v>453.49</v>
      </c>
    </row>
    <row r="5847" spans="2:13" x14ac:dyDescent="0.3">
      <c r="B5847" s="5">
        <v>45901</v>
      </c>
      <c r="C5847" s="4" t="s">
        <v>29</v>
      </c>
      <c r="D5847" s="4" t="s">
        <v>27</v>
      </c>
      <c r="E5847" s="4" t="s">
        <v>22</v>
      </c>
      <c r="F5847" s="4" t="s">
        <v>18</v>
      </c>
      <c r="G5847" s="6">
        <v>17</v>
      </c>
      <c r="H5847" s="7">
        <v>150.38</v>
      </c>
      <c r="I5847" s="8">
        <v>0.01</v>
      </c>
      <c r="J5847" s="7">
        <v>2834.49</v>
      </c>
      <c r="K5847" s="7">
        <v>106.34</v>
      </c>
      <c r="L5847" s="7">
        <v>1807.78</v>
      </c>
      <c r="M5847" s="7">
        <v>200</v>
      </c>
    </row>
    <row r="5848" spans="2:13" x14ac:dyDescent="0.3">
      <c r="B5848" s="5">
        <v>45901</v>
      </c>
      <c r="C5848" s="4" t="s">
        <v>29</v>
      </c>
      <c r="D5848" s="4" t="s">
        <v>27</v>
      </c>
      <c r="E5848" s="4" t="s">
        <v>22</v>
      </c>
      <c r="F5848" s="4" t="s">
        <v>19</v>
      </c>
      <c r="G5848" s="6">
        <v>17</v>
      </c>
      <c r="H5848" s="7">
        <v>150.38</v>
      </c>
      <c r="I5848" s="8">
        <v>0</v>
      </c>
      <c r="J5848" s="7">
        <v>2857.5</v>
      </c>
      <c r="K5848" s="7">
        <v>105.7</v>
      </c>
      <c r="L5848" s="7">
        <v>1796.9</v>
      </c>
      <c r="M5848" s="7">
        <v>214.46</v>
      </c>
    </row>
    <row r="5849" spans="2:13" x14ac:dyDescent="0.3">
      <c r="B5849" s="5">
        <v>45901</v>
      </c>
      <c r="C5849" s="4" t="s">
        <v>30</v>
      </c>
      <c r="D5849" s="4" t="s">
        <v>27</v>
      </c>
      <c r="E5849" s="4" t="s">
        <v>16</v>
      </c>
      <c r="F5849" s="4" t="s">
        <v>17</v>
      </c>
      <c r="G5849" s="6">
        <v>348</v>
      </c>
      <c r="H5849" s="7">
        <v>94.76</v>
      </c>
      <c r="I5849" s="8">
        <v>0.01</v>
      </c>
      <c r="J5849" s="7">
        <v>32678.5</v>
      </c>
      <c r="K5849" s="7">
        <v>66.06</v>
      </c>
      <c r="L5849" s="7">
        <v>22988.880000000001</v>
      </c>
      <c r="M5849" s="7">
        <v>569.64</v>
      </c>
    </row>
    <row r="5850" spans="2:13" x14ac:dyDescent="0.3">
      <c r="B5850" s="5">
        <v>45901</v>
      </c>
      <c r="C5850" s="4" t="s">
        <v>30</v>
      </c>
      <c r="D5850" s="4" t="s">
        <v>27</v>
      </c>
      <c r="E5850" s="4" t="s">
        <v>16</v>
      </c>
      <c r="F5850" s="4" t="s">
        <v>18</v>
      </c>
      <c r="G5850" s="6">
        <v>126</v>
      </c>
      <c r="H5850" s="7">
        <v>94.76</v>
      </c>
      <c r="I5850" s="8">
        <v>0.01</v>
      </c>
      <c r="J5850" s="7">
        <v>11831.68</v>
      </c>
      <c r="K5850" s="7">
        <v>65.989999999999995</v>
      </c>
      <c r="L5850" s="7">
        <v>8314.74</v>
      </c>
      <c r="M5850" s="7">
        <v>443.52</v>
      </c>
    </row>
    <row r="5851" spans="2:13" x14ac:dyDescent="0.3">
      <c r="B5851" s="5">
        <v>45901</v>
      </c>
      <c r="C5851" s="4" t="s">
        <v>30</v>
      </c>
      <c r="D5851" s="4" t="s">
        <v>27</v>
      </c>
      <c r="E5851" s="4" t="s">
        <v>16</v>
      </c>
      <c r="F5851" s="4" t="s">
        <v>19</v>
      </c>
      <c r="G5851" s="6">
        <v>125</v>
      </c>
      <c r="H5851" s="7">
        <v>94.76</v>
      </c>
      <c r="I5851" s="8">
        <v>0.01</v>
      </c>
      <c r="J5851" s="7">
        <v>11679.45</v>
      </c>
      <c r="K5851" s="7">
        <v>65.66</v>
      </c>
      <c r="L5851" s="7">
        <v>8207.5</v>
      </c>
      <c r="M5851" s="7">
        <v>498.74</v>
      </c>
    </row>
    <row r="5852" spans="2:13" x14ac:dyDescent="0.3">
      <c r="B5852" s="5">
        <v>45901</v>
      </c>
      <c r="C5852" s="4" t="s">
        <v>30</v>
      </c>
      <c r="D5852" s="4" t="s">
        <v>27</v>
      </c>
      <c r="E5852" s="4" t="s">
        <v>20</v>
      </c>
      <c r="F5852" s="4" t="s">
        <v>17</v>
      </c>
      <c r="G5852" s="6">
        <v>256</v>
      </c>
      <c r="H5852" s="7">
        <v>94.76</v>
      </c>
      <c r="I5852" s="8">
        <v>0.03</v>
      </c>
      <c r="J5852" s="7">
        <v>20643.75</v>
      </c>
      <c r="K5852" s="7">
        <v>66.06</v>
      </c>
      <c r="L5852" s="7">
        <v>16911.36</v>
      </c>
      <c r="M5852" s="7">
        <v>407.35</v>
      </c>
    </row>
    <row r="5853" spans="2:13" x14ac:dyDescent="0.3">
      <c r="B5853" s="5">
        <v>45901</v>
      </c>
      <c r="C5853" s="4" t="s">
        <v>30</v>
      </c>
      <c r="D5853" s="4" t="s">
        <v>27</v>
      </c>
      <c r="E5853" s="4" t="s">
        <v>20</v>
      </c>
      <c r="F5853" s="4" t="s">
        <v>18</v>
      </c>
      <c r="G5853" s="6">
        <v>92</v>
      </c>
      <c r="H5853" s="7">
        <v>94.76</v>
      </c>
      <c r="I5853" s="8">
        <v>0</v>
      </c>
      <c r="J5853" s="7">
        <v>7633.46</v>
      </c>
      <c r="K5853" s="7">
        <v>65.86</v>
      </c>
      <c r="L5853" s="7">
        <v>6059.12</v>
      </c>
      <c r="M5853" s="7">
        <v>315.55</v>
      </c>
    </row>
    <row r="5854" spans="2:13" x14ac:dyDescent="0.3">
      <c r="B5854" s="5">
        <v>45901</v>
      </c>
      <c r="C5854" s="4" t="s">
        <v>30</v>
      </c>
      <c r="D5854" s="4" t="s">
        <v>27</v>
      </c>
      <c r="E5854" s="4" t="s">
        <v>20</v>
      </c>
      <c r="F5854" s="4" t="s">
        <v>19</v>
      </c>
      <c r="G5854" s="6">
        <v>92</v>
      </c>
      <c r="H5854" s="7">
        <v>94.76</v>
      </c>
      <c r="I5854" s="8">
        <v>0.01</v>
      </c>
      <c r="J5854" s="7">
        <v>7617.84</v>
      </c>
      <c r="K5854" s="7">
        <v>66.06</v>
      </c>
      <c r="L5854" s="7">
        <v>6077.52</v>
      </c>
      <c r="M5854" s="7">
        <v>355.36</v>
      </c>
    </row>
    <row r="5855" spans="2:13" x14ac:dyDescent="0.3">
      <c r="B5855" s="5">
        <v>45901</v>
      </c>
      <c r="C5855" s="4" t="s">
        <v>30</v>
      </c>
      <c r="D5855" s="4" t="s">
        <v>27</v>
      </c>
      <c r="E5855" s="4" t="s">
        <v>21</v>
      </c>
      <c r="F5855" s="4" t="s">
        <v>17</v>
      </c>
      <c r="G5855" s="6">
        <v>147</v>
      </c>
      <c r="H5855" s="7">
        <v>94.76</v>
      </c>
      <c r="I5855" s="8">
        <v>0.01</v>
      </c>
      <c r="J5855" s="7">
        <v>13087.67</v>
      </c>
      <c r="K5855" s="7">
        <v>66.06</v>
      </c>
      <c r="L5855" s="7">
        <v>9710.82</v>
      </c>
      <c r="M5855" s="7">
        <v>239.42</v>
      </c>
    </row>
    <row r="5856" spans="2:13" x14ac:dyDescent="0.3">
      <c r="B5856" s="5">
        <v>45901</v>
      </c>
      <c r="C5856" s="4" t="s">
        <v>30</v>
      </c>
      <c r="D5856" s="4" t="s">
        <v>27</v>
      </c>
      <c r="E5856" s="4" t="s">
        <v>21</v>
      </c>
      <c r="F5856" s="4" t="s">
        <v>18</v>
      </c>
      <c r="G5856" s="6">
        <v>54</v>
      </c>
      <c r="H5856" s="7">
        <v>94.76</v>
      </c>
      <c r="I5856" s="8">
        <v>0</v>
      </c>
      <c r="J5856" s="7">
        <v>4836.91</v>
      </c>
      <c r="K5856" s="7">
        <v>65.92</v>
      </c>
      <c r="L5856" s="7">
        <v>3559.68</v>
      </c>
      <c r="M5856" s="7">
        <v>187.27</v>
      </c>
    </row>
    <row r="5857" spans="2:13" x14ac:dyDescent="0.3">
      <c r="B5857" s="5">
        <v>45901</v>
      </c>
      <c r="C5857" s="4" t="s">
        <v>30</v>
      </c>
      <c r="D5857" s="4" t="s">
        <v>27</v>
      </c>
      <c r="E5857" s="4" t="s">
        <v>21</v>
      </c>
      <c r="F5857" s="4" t="s">
        <v>19</v>
      </c>
      <c r="G5857" s="6">
        <v>52</v>
      </c>
      <c r="H5857" s="7">
        <v>94.76</v>
      </c>
      <c r="I5857" s="8">
        <v>0</v>
      </c>
      <c r="J5857" s="7">
        <v>4676.41</v>
      </c>
      <c r="K5857" s="7">
        <v>65.989999999999995</v>
      </c>
      <c r="L5857" s="7">
        <v>3431.48</v>
      </c>
      <c r="M5857" s="7">
        <v>210.79</v>
      </c>
    </row>
    <row r="5858" spans="2:13" x14ac:dyDescent="0.3">
      <c r="B5858" s="5">
        <v>45901</v>
      </c>
      <c r="C5858" s="4" t="s">
        <v>30</v>
      </c>
      <c r="D5858" s="4" t="s">
        <v>27</v>
      </c>
      <c r="E5858" s="4" t="s">
        <v>22</v>
      </c>
      <c r="F5858" s="4" t="s">
        <v>17</v>
      </c>
      <c r="G5858" s="6">
        <v>66</v>
      </c>
      <c r="H5858" s="7">
        <v>94.76</v>
      </c>
      <c r="I5858" s="8">
        <v>0</v>
      </c>
      <c r="J5858" s="7">
        <v>7011.62</v>
      </c>
      <c r="K5858" s="7">
        <v>65.86</v>
      </c>
      <c r="L5858" s="7">
        <v>4346.76</v>
      </c>
      <c r="M5858" s="7">
        <v>662.69</v>
      </c>
    </row>
    <row r="5859" spans="2:13" x14ac:dyDescent="0.3">
      <c r="B5859" s="5">
        <v>45901</v>
      </c>
      <c r="C5859" s="4" t="s">
        <v>30</v>
      </c>
      <c r="D5859" s="4" t="s">
        <v>27</v>
      </c>
      <c r="E5859" s="4" t="s">
        <v>22</v>
      </c>
      <c r="F5859" s="4" t="s">
        <v>18</v>
      </c>
      <c r="G5859" s="6">
        <v>24</v>
      </c>
      <c r="H5859" s="7">
        <v>94.76</v>
      </c>
      <c r="I5859" s="8">
        <v>0.01</v>
      </c>
      <c r="J5859" s="7">
        <v>2516.58</v>
      </c>
      <c r="K5859" s="7">
        <v>65.790000000000006</v>
      </c>
      <c r="L5859" s="7">
        <v>1578.96</v>
      </c>
      <c r="M5859" s="7">
        <v>284.07</v>
      </c>
    </row>
    <row r="5860" spans="2:13" x14ac:dyDescent="0.3">
      <c r="B5860" s="5">
        <v>45901</v>
      </c>
      <c r="C5860" s="4" t="s">
        <v>30</v>
      </c>
      <c r="D5860" s="4" t="s">
        <v>27</v>
      </c>
      <c r="E5860" s="4" t="s">
        <v>22</v>
      </c>
      <c r="F5860" s="4" t="s">
        <v>19</v>
      </c>
      <c r="G5860" s="6">
        <v>25</v>
      </c>
      <c r="H5860" s="7">
        <v>94.76</v>
      </c>
      <c r="I5860" s="8">
        <v>0.01</v>
      </c>
      <c r="J5860" s="7">
        <v>2624.02</v>
      </c>
      <c r="K5860" s="7">
        <v>65.66</v>
      </c>
      <c r="L5860" s="7">
        <v>1641.5</v>
      </c>
      <c r="M5860" s="7">
        <v>316.01</v>
      </c>
    </row>
    <row r="5861" spans="2:13" x14ac:dyDescent="0.3">
      <c r="B5861" s="5">
        <v>45901</v>
      </c>
      <c r="C5861" s="4" t="s">
        <v>31</v>
      </c>
      <c r="D5861" s="4" t="s">
        <v>32</v>
      </c>
      <c r="E5861" s="4" t="s">
        <v>16</v>
      </c>
      <c r="F5861" s="4" t="s">
        <v>17</v>
      </c>
      <c r="G5861" s="6">
        <v>657</v>
      </c>
      <c r="H5861" s="7">
        <v>80.34</v>
      </c>
      <c r="I5861" s="8">
        <v>0</v>
      </c>
      <c r="J5861" s="7">
        <v>52677.87</v>
      </c>
      <c r="K5861" s="7">
        <v>58.19</v>
      </c>
      <c r="L5861" s="7">
        <v>38230.83</v>
      </c>
      <c r="M5861" s="7">
        <v>1094.74</v>
      </c>
    </row>
    <row r="5862" spans="2:13" x14ac:dyDescent="0.3">
      <c r="B5862" s="5">
        <v>45901</v>
      </c>
      <c r="C5862" s="4" t="s">
        <v>31</v>
      </c>
      <c r="D5862" s="4" t="s">
        <v>32</v>
      </c>
      <c r="E5862" s="4" t="s">
        <v>16</v>
      </c>
      <c r="F5862" s="4" t="s">
        <v>18</v>
      </c>
      <c r="G5862" s="6">
        <v>231</v>
      </c>
      <c r="H5862" s="7">
        <v>80.34</v>
      </c>
      <c r="I5862" s="8">
        <v>0</v>
      </c>
      <c r="J5862" s="7">
        <v>18577.060000000001</v>
      </c>
      <c r="K5862" s="7">
        <v>58.36</v>
      </c>
      <c r="L5862" s="7">
        <v>13481.16</v>
      </c>
      <c r="M5862" s="7">
        <v>801.11</v>
      </c>
    </row>
    <row r="5863" spans="2:13" x14ac:dyDescent="0.3">
      <c r="B5863" s="5">
        <v>45901</v>
      </c>
      <c r="C5863" s="4" t="s">
        <v>31</v>
      </c>
      <c r="D5863" s="4" t="s">
        <v>32</v>
      </c>
      <c r="E5863" s="4" t="s">
        <v>16</v>
      </c>
      <c r="F5863" s="4" t="s">
        <v>19</v>
      </c>
      <c r="G5863" s="6">
        <v>229</v>
      </c>
      <c r="H5863" s="7">
        <v>80.34</v>
      </c>
      <c r="I5863" s="8">
        <v>0</v>
      </c>
      <c r="J5863" s="7">
        <v>18342.7</v>
      </c>
      <c r="K5863" s="7">
        <v>58.3</v>
      </c>
      <c r="L5863" s="7">
        <v>13350.7</v>
      </c>
      <c r="M5863" s="7">
        <v>904.59</v>
      </c>
    </row>
    <row r="5864" spans="2:13" x14ac:dyDescent="0.3">
      <c r="B5864" s="5">
        <v>45901</v>
      </c>
      <c r="C5864" s="4" t="s">
        <v>31</v>
      </c>
      <c r="D5864" s="4" t="s">
        <v>32</v>
      </c>
      <c r="E5864" s="4" t="s">
        <v>20</v>
      </c>
      <c r="F5864" s="4" t="s">
        <v>17</v>
      </c>
      <c r="G5864" s="6">
        <v>429</v>
      </c>
      <c r="H5864" s="7">
        <v>80.34</v>
      </c>
      <c r="I5864" s="8">
        <v>0.03</v>
      </c>
      <c r="J5864" s="7">
        <v>29241.96</v>
      </c>
      <c r="K5864" s="7">
        <v>58.07</v>
      </c>
      <c r="L5864" s="7">
        <v>24912.03</v>
      </c>
      <c r="M5864" s="7">
        <v>686.83</v>
      </c>
    </row>
    <row r="5865" spans="2:13" x14ac:dyDescent="0.3">
      <c r="B5865" s="5">
        <v>45901</v>
      </c>
      <c r="C5865" s="4" t="s">
        <v>31</v>
      </c>
      <c r="D5865" s="4" t="s">
        <v>32</v>
      </c>
      <c r="E5865" s="4" t="s">
        <v>20</v>
      </c>
      <c r="F5865" s="4" t="s">
        <v>18</v>
      </c>
      <c r="G5865" s="6">
        <v>163</v>
      </c>
      <c r="H5865" s="7">
        <v>80.34</v>
      </c>
      <c r="I5865" s="8">
        <v>0</v>
      </c>
      <c r="J5865" s="7">
        <v>11512.45</v>
      </c>
      <c r="K5865" s="7">
        <v>58.13</v>
      </c>
      <c r="L5865" s="7">
        <v>9475.19</v>
      </c>
      <c r="M5865" s="7">
        <v>579.98</v>
      </c>
    </row>
    <row r="5866" spans="2:13" x14ac:dyDescent="0.3">
      <c r="B5866" s="5">
        <v>45901</v>
      </c>
      <c r="C5866" s="4" t="s">
        <v>31</v>
      </c>
      <c r="D5866" s="4" t="s">
        <v>32</v>
      </c>
      <c r="E5866" s="4" t="s">
        <v>20</v>
      </c>
      <c r="F5866" s="4" t="s">
        <v>19</v>
      </c>
      <c r="G5866" s="6">
        <v>155</v>
      </c>
      <c r="H5866" s="7">
        <v>80.34</v>
      </c>
      <c r="I5866" s="8">
        <v>0.04</v>
      </c>
      <c r="J5866" s="7">
        <v>10541.96</v>
      </c>
      <c r="K5866" s="7">
        <v>58.42</v>
      </c>
      <c r="L5866" s="7">
        <v>9055.1</v>
      </c>
      <c r="M5866" s="7">
        <v>626.46</v>
      </c>
    </row>
    <row r="5867" spans="2:13" x14ac:dyDescent="0.3">
      <c r="B5867" s="5">
        <v>45901</v>
      </c>
      <c r="C5867" s="4" t="s">
        <v>31</v>
      </c>
      <c r="D5867" s="4" t="s">
        <v>32</v>
      </c>
      <c r="E5867" s="4" t="s">
        <v>21</v>
      </c>
      <c r="F5867" s="4" t="s">
        <v>17</v>
      </c>
      <c r="G5867" s="6">
        <v>274</v>
      </c>
      <c r="H5867" s="7">
        <v>80.34</v>
      </c>
      <c r="I5867" s="8">
        <v>0</v>
      </c>
      <c r="J5867" s="7">
        <v>20891.59</v>
      </c>
      <c r="K5867" s="7">
        <v>58.3</v>
      </c>
      <c r="L5867" s="7">
        <v>15974.2</v>
      </c>
      <c r="M5867" s="7">
        <v>457.45</v>
      </c>
    </row>
    <row r="5868" spans="2:13" x14ac:dyDescent="0.3">
      <c r="B5868" s="5">
        <v>45901</v>
      </c>
      <c r="C5868" s="4" t="s">
        <v>31</v>
      </c>
      <c r="D5868" s="4" t="s">
        <v>32</v>
      </c>
      <c r="E5868" s="4" t="s">
        <v>21</v>
      </c>
      <c r="F5868" s="4" t="s">
        <v>18</v>
      </c>
      <c r="G5868" s="6">
        <v>93</v>
      </c>
      <c r="H5868" s="7">
        <v>80.34</v>
      </c>
      <c r="I5868" s="8">
        <v>0</v>
      </c>
      <c r="J5868" s="7">
        <v>7055.51</v>
      </c>
      <c r="K5868" s="7">
        <v>58.42</v>
      </c>
      <c r="L5868" s="7">
        <v>5433.06</v>
      </c>
      <c r="M5868" s="7">
        <v>318.64999999999998</v>
      </c>
    </row>
    <row r="5869" spans="2:13" x14ac:dyDescent="0.3">
      <c r="B5869" s="5">
        <v>45901</v>
      </c>
      <c r="C5869" s="4" t="s">
        <v>31</v>
      </c>
      <c r="D5869" s="4" t="s">
        <v>32</v>
      </c>
      <c r="E5869" s="4" t="s">
        <v>21</v>
      </c>
      <c r="F5869" s="4" t="s">
        <v>19</v>
      </c>
      <c r="G5869" s="6">
        <v>98</v>
      </c>
      <c r="H5869" s="7">
        <v>80.34</v>
      </c>
      <c r="I5869" s="8">
        <v>0.01</v>
      </c>
      <c r="J5869" s="7">
        <v>7419.91</v>
      </c>
      <c r="K5869" s="7">
        <v>58.36</v>
      </c>
      <c r="L5869" s="7">
        <v>5719.28</v>
      </c>
      <c r="M5869" s="7">
        <v>400.37</v>
      </c>
    </row>
    <row r="5870" spans="2:13" x14ac:dyDescent="0.3">
      <c r="B5870" s="5">
        <v>45901</v>
      </c>
      <c r="C5870" s="4" t="s">
        <v>31</v>
      </c>
      <c r="D5870" s="4" t="s">
        <v>32</v>
      </c>
      <c r="E5870" s="4" t="s">
        <v>22</v>
      </c>
      <c r="F5870" s="4" t="s">
        <v>17</v>
      </c>
      <c r="G5870" s="6">
        <v>122</v>
      </c>
      <c r="H5870" s="7">
        <v>80.34</v>
      </c>
      <c r="I5870" s="8">
        <v>0</v>
      </c>
      <c r="J5870" s="7">
        <v>10966.61</v>
      </c>
      <c r="K5870" s="7">
        <v>58.25</v>
      </c>
      <c r="L5870" s="7">
        <v>7106.5</v>
      </c>
      <c r="M5870" s="7">
        <v>1263.3</v>
      </c>
    </row>
    <row r="5871" spans="2:13" x14ac:dyDescent="0.3">
      <c r="B5871" s="5">
        <v>45901</v>
      </c>
      <c r="C5871" s="4" t="s">
        <v>31</v>
      </c>
      <c r="D5871" s="4" t="s">
        <v>32</v>
      </c>
      <c r="E5871" s="4" t="s">
        <v>22</v>
      </c>
      <c r="F5871" s="4" t="s">
        <v>18</v>
      </c>
      <c r="G5871" s="6">
        <v>42</v>
      </c>
      <c r="H5871" s="7">
        <v>80.34</v>
      </c>
      <c r="I5871" s="8">
        <v>0.01</v>
      </c>
      <c r="J5871" s="7">
        <v>3722.51</v>
      </c>
      <c r="K5871" s="7">
        <v>58.25</v>
      </c>
      <c r="L5871" s="7">
        <v>2446.5</v>
      </c>
      <c r="M5871" s="7">
        <v>494.11</v>
      </c>
    </row>
    <row r="5872" spans="2:13" x14ac:dyDescent="0.3">
      <c r="B5872" s="5">
        <v>45901</v>
      </c>
      <c r="C5872" s="4" t="s">
        <v>31</v>
      </c>
      <c r="D5872" s="4" t="s">
        <v>32</v>
      </c>
      <c r="E5872" s="4" t="s">
        <v>22</v>
      </c>
      <c r="F5872" s="4" t="s">
        <v>19</v>
      </c>
      <c r="G5872" s="6">
        <v>44</v>
      </c>
      <c r="H5872" s="7">
        <v>80.34</v>
      </c>
      <c r="I5872" s="8">
        <v>0.01</v>
      </c>
      <c r="J5872" s="7">
        <v>3947.24</v>
      </c>
      <c r="K5872" s="7">
        <v>58.13</v>
      </c>
      <c r="L5872" s="7">
        <v>2557.7199999999998</v>
      </c>
      <c r="M5872" s="7">
        <v>541.35</v>
      </c>
    </row>
    <row r="5873" spans="2:13" x14ac:dyDescent="0.3">
      <c r="B5873" s="5">
        <v>45901</v>
      </c>
      <c r="C5873" s="4" t="s">
        <v>33</v>
      </c>
      <c r="D5873" s="4" t="s">
        <v>32</v>
      </c>
      <c r="E5873" s="4" t="s">
        <v>16</v>
      </c>
      <c r="F5873" s="4" t="s">
        <v>17</v>
      </c>
      <c r="G5873" s="6">
        <v>546</v>
      </c>
      <c r="H5873" s="7">
        <v>127.72</v>
      </c>
      <c r="I5873" s="8">
        <v>0</v>
      </c>
      <c r="J5873" s="7">
        <v>69734.490000000005</v>
      </c>
      <c r="K5873" s="7">
        <v>91.77</v>
      </c>
      <c r="L5873" s="7">
        <v>50106.42</v>
      </c>
      <c r="M5873" s="7">
        <v>877.71</v>
      </c>
    </row>
    <row r="5874" spans="2:13" x14ac:dyDescent="0.3">
      <c r="B5874" s="5">
        <v>45901</v>
      </c>
      <c r="C5874" s="4" t="s">
        <v>33</v>
      </c>
      <c r="D5874" s="4" t="s">
        <v>32</v>
      </c>
      <c r="E5874" s="4" t="s">
        <v>16</v>
      </c>
      <c r="F5874" s="4" t="s">
        <v>18</v>
      </c>
      <c r="G5874" s="6">
        <v>205</v>
      </c>
      <c r="H5874" s="7">
        <v>127.72</v>
      </c>
      <c r="I5874" s="8">
        <v>0.01</v>
      </c>
      <c r="J5874" s="7">
        <v>25998.17</v>
      </c>
      <c r="K5874" s="7">
        <v>91.96</v>
      </c>
      <c r="L5874" s="7">
        <v>18851.8</v>
      </c>
      <c r="M5874" s="7">
        <v>695.3</v>
      </c>
    </row>
    <row r="5875" spans="2:13" x14ac:dyDescent="0.3">
      <c r="B5875" s="5">
        <v>45901</v>
      </c>
      <c r="C5875" s="4" t="s">
        <v>33</v>
      </c>
      <c r="D5875" s="4" t="s">
        <v>32</v>
      </c>
      <c r="E5875" s="4" t="s">
        <v>16</v>
      </c>
      <c r="F5875" s="4" t="s">
        <v>19</v>
      </c>
      <c r="G5875" s="6">
        <v>209</v>
      </c>
      <c r="H5875" s="7">
        <v>127.72</v>
      </c>
      <c r="I5875" s="8">
        <v>0.01</v>
      </c>
      <c r="J5875" s="7">
        <v>26319.77</v>
      </c>
      <c r="K5875" s="7">
        <v>91.77</v>
      </c>
      <c r="L5875" s="7">
        <v>19179.93</v>
      </c>
      <c r="M5875" s="7">
        <v>844.7</v>
      </c>
    </row>
    <row r="5876" spans="2:13" x14ac:dyDescent="0.3">
      <c r="B5876" s="5">
        <v>45901</v>
      </c>
      <c r="C5876" s="4" t="s">
        <v>33</v>
      </c>
      <c r="D5876" s="4" t="s">
        <v>32</v>
      </c>
      <c r="E5876" s="4" t="s">
        <v>20</v>
      </c>
      <c r="F5876" s="4" t="s">
        <v>17</v>
      </c>
      <c r="G5876" s="6">
        <v>405</v>
      </c>
      <c r="H5876" s="7">
        <v>127.72</v>
      </c>
      <c r="I5876" s="8">
        <v>0.01</v>
      </c>
      <c r="J5876" s="7">
        <v>44792.87</v>
      </c>
      <c r="K5876" s="7">
        <v>91.96</v>
      </c>
      <c r="L5876" s="7">
        <v>37243.800000000003</v>
      </c>
      <c r="M5876" s="7">
        <v>678.81</v>
      </c>
    </row>
    <row r="5877" spans="2:13" x14ac:dyDescent="0.3">
      <c r="B5877" s="5">
        <v>45901</v>
      </c>
      <c r="C5877" s="4" t="s">
        <v>33</v>
      </c>
      <c r="D5877" s="4" t="s">
        <v>32</v>
      </c>
      <c r="E5877" s="4" t="s">
        <v>20</v>
      </c>
      <c r="F5877" s="4" t="s">
        <v>18</v>
      </c>
      <c r="G5877" s="6">
        <v>140</v>
      </c>
      <c r="H5877" s="7">
        <v>127.72</v>
      </c>
      <c r="I5877" s="8">
        <v>0.03</v>
      </c>
      <c r="J5877" s="7">
        <v>15201.12</v>
      </c>
      <c r="K5877" s="7">
        <v>91.77</v>
      </c>
      <c r="L5877" s="7">
        <v>12847.8</v>
      </c>
      <c r="M5877" s="7">
        <v>475.32</v>
      </c>
    </row>
    <row r="5878" spans="2:13" x14ac:dyDescent="0.3">
      <c r="B5878" s="5">
        <v>45901</v>
      </c>
      <c r="C5878" s="4" t="s">
        <v>33</v>
      </c>
      <c r="D5878" s="4" t="s">
        <v>32</v>
      </c>
      <c r="E5878" s="4" t="s">
        <v>20</v>
      </c>
      <c r="F5878" s="4" t="s">
        <v>19</v>
      </c>
      <c r="G5878" s="6">
        <v>137</v>
      </c>
      <c r="H5878" s="7">
        <v>127.72</v>
      </c>
      <c r="I5878" s="8">
        <v>0.02</v>
      </c>
      <c r="J5878" s="7">
        <v>15105.05</v>
      </c>
      <c r="K5878" s="7">
        <v>92.23</v>
      </c>
      <c r="L5878" s="7">
        <v>12635.51</v>
      </c>
      <c r="M5878" s="7">
        <v>531.36</v>
      </c>
    </row>
    <row r="5879" spans="2:13" x14ac:dyDescent="0.3">
      <c r="B5879" s="5">
        <v>45901</v>
      </c>
      <c r="C5879" s="4" t="s">
        <v>33</v>
      </c>
      <c r="D5879" s="4" t="s">
        <v>32</v>
      </c>
      <c r="E5879" s="4" t="s">
        <v>21</v>
      </c>
      <c r="F5879" s="4" t="s">
        <v>17</v>
      </c>
      <c r="G5879" s="6">
        <v>225</v>
      </c>
      <c r="H5879" s="7">
        <v>127.72</v>
      </c>
      <c r="I5879" s="8">
        <v>0.01</v>
      </c>
      <c r="J5879" s="7">
        <v>27163.27</v>
      </c>
      <c r="K5879" s="7">
        <v>92.23</v>
      </c>
      <c r="L5879" s="7">
        <v>20751.75</v>
      </c>
      <c r="M5879" s="7">
        <v>369.4</v>
      </c>
    </row>
    <row r="5880" spans="2:13" x14ac:dyDescent="0.3">
      <c r="B5880" s="5">
        <v>45901</v>
      </c>
      <c r="C5880" s="4" t="s">
        <v>33</v>
      </c>
      <c r="D5880" s="4" t="s">
        <v>32</v>
      </c>
      <c r="E5880" s="4" t="s">
        <v>21</v>
      </c>
      <c r="F5880" s="4" t="s">
        <v>18</v>
      </c>
      <c r="G5880" s="6">
        <v>88</v>
      </c>
      <c r="H5880" s="7">
        <v>127.72</v>
      </c>
      <c r="I5880" s="8">
        <v>0.01</v>
      </c>
      <c r="J5880" s="7">
        <v>10645.06</v>
      </c>
      <c r="K5880" s="7">
        <v>92.05</v>
      </c>
      <c r="L5880" s="7">
        <v>8100.4</v>
      </c>
      <c r="M5880" s="7">
        <v>296.94</v>
      </c>
    </row>
    <row r="5881" spans="2:13" x14ac:dyDescent="0.3">
      <c r="B5881" s="5">
        <v>45901</v>
      </c>
      <c r="C5881" s="4" t="s">
        <v>33</v>
      </c>
      <c r="D5881" s="4" t="s">
        <v>32</v>
      </c>
      <c r="E5881" s="4" t="s">
        <v>21</v>
      </c>
      <c r="F5881" s="4" t="s">
        <v>19</v>
      </c>
      <c r="G5881" s="6">
        <v>84</v>
      </c>
      <c r="H5881" s="7">
        <v>127.72</v>
      </c>
      <c r="I5881" s="8">
        <v>0.01</v>
      </c>
      <c r="J5881" s="7">
        <v>10099.959999999999</v>
      </c>
      <c r="K5881" s="7">
        <v>91.96</v>
      </c>
      <c r="L5881" s="7">
        <v>7724.64</v>
      </c>
      <c r="M5881" s="7">
        <v>327.13</v>
      </c>
    </row>
    <row r="5882" spans="2:13" x14ac:dyDescent="0.3">
      <c r="B5882" s="5">
        <v>45901</v>
      </c>
      <c r="C5882" s="4" t="s">
        <v>33</v>
      </c>
      <c r="D5882" s="4" t="s">
        <v>32</v>
      </c>
      <c r="E5882" s="4" t="s">
        <v>22</v>
      </c>
      <c r="F5882" s="4" t="s">
        <v>17</v>
      </c>
      <c r="G5882" s="6">
        <v>106</v>
      </c>
      <c r="H5882" s="7">
        <v>127.72</v>
      </c>
      <c r="I5882" s="8">
        <v>0</v>
      </c>
      <c r="J5882" s="7">
        <v>15072.06</v>
      </c>
      <c r="K5882" s="7">
        <v>91.96</v>
      </c>
      <c r="L5882" s="7">
        <v>9747.76</v>
      </c>
      <c r="M5882" s="7">
        <v>1072.92</v>
      </c>
    </row>
    <row r="5883" spans="2:13" x14ac:dyDescent="0.3">
      <c r="B5883" s="5">
        <v>45901</v>
      </c>
      <c r="C5883" s="4" t="s">
        <v>33</v>
      </c>
      <c r="D5883" s="4" t="s">
        <v>32</v>
      </c>
      <c r="E5883" s="4" t="s">
        <v>22</v>
      </c>
      <c r="F5883" s="4" t="s">
        <v>18</v>
      </c>
      <c r="G5883" s="6">
        <v>37</v>
      </c>
      <c r="H5883" s="7">
        <v>127.72</v>
      </c>
      <c r="I5883" s="8">
        <v>0.01</v>
      </c>
      <c r="J5883" s="7">
        <v>5250.44</v>
      </c>
      <c r="K5883" s="7">
        <v>91.68</v>
      </c>
      <c r="L5883" s="7">
        <v>3392.16</v>
      </c>
      <c r="M5883" s="7">
        <v>439.72</v>
      </c>
    </row>
    <row r="5884" spans="2:13" x14ac:dyDescent="0.3">
      <c r="B5884" s="5">
        <v>45901</v>
      </c>
      <c r="C5884" s="4" t="s">
        <v>33</v>
      </c>
      <c r="D5884" s="4" t="s">
        <v>32</v>
      </c>
      <c r="E5884" s="4" t="s">
        <v>22</v>
      </c>
      <c r="F5884" s="4" t="s">
        <v>19</v>
      </c>
      <c r="G5884" s="6">
        <v>37</v>
      </c>
      <c r="H5884" s="7">
        <v>127.72</v>
      </c>
      <c r="I5884" s="8">
        <v>0</v>
      </c>
      <c r="J5884" s="7">
        <v>5255.73</v>
      </c>
      <c r="K5884" s="7">
        <v>92.23</v>
      </c>
      <c r="L5884" s="7">
        <v>3412.51</v>
      </c>
      <c r="M5884" s="7">
        <v>463.53</v>
      </c>
    </row>
    <row r="5885" spans="2:13" x14ac:dyDescent="0.3">
      <c r="B5885" s="5">
        <v>45901</v>
      </c>
      <c r="C5885" s="4" t="s">
        <v>34</v>
      </c>
      <c r="D5885" s="4" t="s">
        <v>32</v>
      </c>
      <c r="E5885" s="4" t="s">
        <v>16</v>
      </c>
      <c r="F5885" s="4" t="s">
        <v>17</v>
      </c>
      <c r="G5885" s="6">
        <v>456</v>
      </c>
      <c r="H5885" s="7">
        <v>98.88</v>
      </c>
      <c r="I5885" s="8">
        <v>0.01</v>
      </c>
      <c r="J5885" s="7">
        <v>44774.11</v>
      </c>
      <c r="K5885" s="7">
        <v>70.84</v>
      </c>
      <c r="L5885" s="7">
        <v>32303.040000000001</v>
      </c>
      <c r="M5885" s="7">
        <v>728.56</v>
      </c>
    </row>
    <row r="5886" spans="2:13" x14ac:dyDescent="0.3">
      <c r="B5886" s="5">
        <v>45901</v>
      </c>
      <c r="C5886" s="4" t="s">
        <v>34</v>
      </c>
      <c r="D5886" s="4" t="s">
        <v>32</v>
      </c>
      <c r="E5886" s="4" t="s">
        <v>16</v>
      </c>
      <c r="F5886" s="4" t="s">
        <v>18</v>
      </c>
      <c r="G5886" s="6">
        <v>162</v>
      </c>
      <c r="H5886" s="7">
        <v>98.88</v>
      </c>
      <c r="I5886" s="8">
        <v>0</v>
      </c>
      <c r="J5886" s="7">
        <v>16034.55</v>
      </c>
      <c r="K5886" s="7">
        <v>70.56</v>
      </c>
      <c r="L5886" s="7">
        <v>11430.72</v>
      </c>
      <c r="M5886" s="7">
        <v>555.64</v>
      </c>
    </row>
    <row r="5887" spans="2:13" x14ac:dyDescent="0.3">
      <c r="B5887" s="5">
        <v>45901</v>
      </c>
      <c r="C5887" s="4" t="s">
        <v>34</v>
      </c>
      <c r="D5887" s="4" t="s">
        <v>32</v>
      </c>
      <c r="E5887" s="4" t="s">
        <v>16</v>
      </c>
      <c r="F5887" s="4" t="s">
        <v>19</v>
      </c>
      <c r="G5887" s="6">
        <v>163</v>
      </c>
      <c r="H5887" s="7">
        <v>98.88</v>
      </c>
      <c r="I5887" s="8">
        <v>0</v>
      </c>
      <c r="J5887" s="7">
        <v>16133.56</v>
      </c>
      <c r="K5887" s="7">
        <v>70.91</v>
      </c>
      <c r="L5887" s="7">
        <v>11558.33</v>
      </c>
      <c r="M5887" s="7">
        <v>660.09</v>
      </c>
    </row>
    <row r="5888" spans="2:13" x14ac:dyDescent="0.3">
      <c r="B5888" s="5">
        <v>45901</v>
      </c>
      <c r="C5888" s="4" t="s">
        <v>34</v>
      </c>
      <c r="D5888" s="4" t="s">
        <v>32</v>
      </c>
      <c r="E5888" s="4" t="s">
        <v>20</v>
      </c>
      <c r="F5888" s="4" t="s">
        <v>17</v>
      </c>
      <c r="G5888" s="6">
        <v>305</v>
      </c>
      <c r="H5888" s="7">
        <v>98.88</v>
      </c>
      <c r="I5888" s="8">
        <v>0.03</v>
      </c>
      <c r="J5888" s="7">
        <v>25689.26</v>
      </c>
      <c r="K5888" s="7">
        <v>70.489999999999995</v>
      </c>
      <c r="L5888" s="7">
        <v>21499.45</v>
      </c>
      <c r="M5888" s="7">
        <v>486.81</v>
      </c>
    </row>
    <row r="5889" spans="2:13" x14ac:dyDescent="0.3">
      <c r="B5889" s="5">
        <v>45901</v>
      </c>
      <c r="C5889" s="4" t="s">
        <v>34</v>
      </c>
      <c r="D5889" s="4" t="s">
        <v>32</v>
      </c>
      <c r="E5889" s="4" t="s">
        <v>20</v>
      </c>
      <c r="F5889" s="4" t="s">
        <v>18</v>
      </c>
      <c r="G5889" s="6">
        <v>111</v>
      </c>
      <c r="H5889" s="7">
        <v>98.88</v>
      </c>
      <c r="I5889" s="8">
        <v>0.01</v>
      </c>
      <c r="J5889" s="7">
        <v>9485.2800000000007</v>
      </c>
      <c r="K5889" s="7">
        <v>70.84</v>
      </c>
      <c r="L5889" s="7">
        <v>7863.24</v>
      </c>
      <c r="M5889" s="7">
        <v>391.11</v>
      </c>
    </row>
    <row r="5890" spans="2:13" x14ac:dyDescent="0.3">
      <c r="B5890" s="5">
        <v>45901</v>
      </c>
      <c r="C5890" s="4" t="s">
        <v>34</v>
      </c>
      <c r="D5890" s="4" t="s">
        <v>32</v>
      </c>
      <c r="E5890" s="4" t="s">
        <v>20</v>
      </c>
      <c r="F5890" s="4" t="s">
        <v>19</v>
      </c>
      <c r="G5890" s="6">
        <v>117</v>
      </c>
      <c r="H5890" s="7">
        <v>98.88</v>
      </c>
      <c r="I5890" s="8">
        <v>0.02</v>
      </c>
      <c r="J5890" s="7">
        <v>10016.98</v>
      </c>
      <c r="K5890" s="7">
        <v>70.7</v>
      </c>
      <c r="L5890" s="7">
        <v>8271.9</v>
      </c>
      <c r="M5890" s="7">
        <v>463.1</v>
      </c>
    </row>
    <row r="5891" spans="2:13" x14ac:dyDescent="0.3">
      <c r="B5891" s="5">
        <v>45901</v>
      </c>
      <c r="C5891" s="4" t="s">
        <v>34</v>
      </c>
      <c r="D5891" s="4" t="s">
        <v>32</v>
      </c>
      <c r="E5891" s="4" t="s">
        <v>21</v>
      </c>
      <c r="F5891" s="4" t="s">
        <v>17</v>
      </c>
      <c r="G5891" s="6">
        <v>196</v>
      </c>
      <c r="H5891" s="7">
        <v>98.88</v>
      </c>
      <c r="I5891" s="8">
        <v>0.01</v>
      </c>
      <c r="J5891" s="7">
        <v>18172.77</v>
      </c>
      <c r="K5891" s="7">
        <v>70.63</v>
      </c>
      <c r="L5891" s="7">
        <v>13843.48</v>
      </c>
      <c r="M5891" s="7">
        <v>312.51</v>
      </c>
    </row>
    <row r="5892" spans="2:13" x14ac:dyDescent="0.3">
      <c r="B5892" s="5">
        <v>45901</v>
      </c>
      <c r="C5892" s="4" t="s">
        <v>34</v>
      </c>
      <c r="D5892" s="4" t="s">
        <v>32</v>
      </c>
      <c r="E5892" s="4" t="s">
        <v>21</v>
      </c>
      <c r="F5892" s="4" t="s">
        <v>18</v>
      </c>
      <c r="G5892" s="6">
        <v>71</v>
      </c>
      <c r="H5892" s="7">
        <v>98.88</v>
      </c>
      <c r="I5892" s="8">
        <v>0.01</v>
      </c>
      <c r="J5892" s="7">
        <v>6575.98</v>
      </c>
      <c r="K5892" s="7">
        <v>70.63</v>
      </c>
      <c r="L5892" s="7">
        <v>5014.7299999999996</v>
      </c>
      <c r="M5892" s="7">
        <v>251.65</v>
      </c>
    </row>
    <row r="5893" spans="2:13" x14ac:dyDescent="0.3">
      <c r="B5893" s="5">
        <v>45901</v>
      </c>
      <c r="C5893" s="4" t="s">
        <v>34</v>
      </c>
      <c r="D5893" s="4" t="s">
        <v>32</v>
      </c>
      <c r="E5893" s="4" t="s">
        <v>21</v>
      </c>
      <c r="F5893" s="4" t="s">
        <v>19</v>
      </c>
      <c r="G5893" s="6">
        <v>66</v>
      </c>
      <c r="H5893" s="7">
        <v>98.88</v>
      </c>
      <c r="I5893" s="8">
        <v>0.01</v>
      </c>
      <c r="J5893" s="7">
        <v>6150.22</v>
      </c>
      <c r="K5893" s="7">
        <v>70.77</v>
      </c>
      <c r="L5893" s="7">
        <v>4670.82</v>
      </c>
      <c r="M5893" s="7">
        <v>263.07</v>
      </c>
    </row>
    <row r="5894" spans="2:13" x14ac:dyDescent="0.3">
      <c r="B5894" s="5">
        <v>45901</v>
      </c>
      <c r="C5894" s="4" t="s">
        <v>34</v>
      </c>
      <c r="D5894" s="4" t="s">
        <v>32</v>
      </c>
      <c r="E5894" s="4" t="s">
        <v>22</v>
      </c>
      <c r="F5894" s="4" t="s">
        <v>17</v>
      </c>
      <c r="G5894" s="6">
        <v>86</v>
      </c>
      <c r="H5894" s="7">
        <v>98.88</v>
      </c>
      <c r="I5894" s="8">
        <v>0.01</v>
      </c>
      <c r="J5894" s="7">
        <v>9381.6</v>
      </c>
      <c r="K5894" s="7">
        <v>70.63</v>
      </c>
      <c r="L5894" s="7">
        <v>6074.18</v>
      </c>
      <c r="M5894" s="7">
        <v>887.04</v>
      </c>
    </row>
    <row r="5895" spans="2:13" x14ac:dyDescent="0.3">
      <c r="B5895" s="5">
        <v>45901</v>
      </c>
      <c r="C5895" s="4" t="s">
        <v>34</v>
      </c>
      <c r="D5895" s="4" t="s">
        <v>32</v>
      </c>
      <c r="E5895" s="4" t="s">
        <v>22</v>
      </c>
      <c r="F5895" s="4" t="s">
        <v>18</v>
      </c>
      <c r="G5895" s="6">
        <v>30</v>
      </c>
      <c r="H5895" s="7">
        <v>98.88</v>
      </c>
      <c r="I5895" s="8">
        <v>0.01</v>
      </c>
      <c r="J5895" s="7">
        <v>3312.37</v>
      </c>
      <c r="K5895" s="7">
        <v>70.489999999999995</v>
      </c>
      <c r="L5895" s="7">
        <v>2114.6999999999998</v>
      </c>
      <c r="M5895" s="7">
        <v>360.48</v>
      </c>
    </row>
    <row r="5896" spans="2:13" x14ac:dyDescent="0.3">
      <c r="B5896" s="5">
        <v>45901</v>
      </c>
      <c r="C5896" s="4" t="s">
        <v>34</v>
      </c>
      <c r="D5896" s="4" t="s">
        <v>32</v>
      </c>
      <c r="E5896" s="4" t="s">
        <v>22</v>
      </c>
      <c r="F5896" s="4" t="s">
        <v>19</v>
      </c>
      <c r="G5896" s="6">
        <v>31</v>
      </c>
      <c r="H5896" s="7">
        <v>98.88</v>
      </c>
      <c r="I5896" s="8">
        <v>0</v>
      </c>
      <c r="J5896" s="7">
        <v>3429.67</v>
      </c>
      <c r="K5896" s="7">
        <v>70.489999999999995</v>
      </c>
      <c r="L5896" s="7">
        <v>2185.19</v>
      </c>
      <c r="M5896" s="7">
        <v>390.69</v>
      </c>
    </row>
    <row r="5897" spans="2:13" x14ac:dyDescent="0.3">
      <c r="B5897" s="5">
        <v>45901</v>
      </c>
      <c r="C5897" s="4" t="s">
        <v>35</v>
      </c>
      <c r="D5897" s="4" t="s">
        <v>32</v>
      </c>
      <c r="E5897" s="4" t="s">
        <v>16</v>
      </c>
      <c r="F5897" s="4" t="s">
        <v>17</v>
      </c>
      <c r="G5897" s="6">
        <v>111</v>
      </c>
      <c r="H5897" s="7">
        <v>193.64</v>
      </c>
      <c r="I5897" s="8">
        <v>0</v>
      </c>
      <c r="J5897" s="7">
        <v>21322.43</v>
      </c>
      <c r="K5897" s="7">
        <v>135.68</v>
      </c>
      <c r="L5897" s="7">
        <v>15060.48</v>
      </c>
      <c r="M5897" s="7">
        <v>179.34</v>
      </c>
    </row>
    <row r="5898" spans="2:13" x14ac:dyDescent="0.3">
      <c r="B5898" s="5">
        <v>45901</v>
      </c>
      <c r="C5898" s="4" t="s">
        <v>35</v>
      </c>
      <c r="D5898" s="4" t="s">
        <v>32</v>
      </c>
      <c r="E5898" s="4" t="s">
        <v>16</v>
      </c>
      <c r="F5898" s="4" t="s">
        <v>18</v>
      </c>
      <c r="G5898" s="6">
        <v>39</v>
      </c>
      <c r="H5898" s="7">
        <v>193.64</v>
      </c>
      <c r="I5898" s="8">
        <v>0</v>
      </c>
      <c r="J5898" s="7">
        <v>7506.71</v>
      </c>
      <c r="K5898" s="7">
        <v>135.13999999999999</v>
      </c>
      <c r="L5898" s="7">
        <v>5270.46</v>
      </c>
      <c r="M5898" s="7">
        <v>134.71</v>
      </c>
    </row>
    <row r="5899" spans="2:13" x14ac:dyDescent="0.3">
      <c r="B5899" s="5">
        <v>45901</v>
      </c>
      <c r="C5899" s="4" t="s">
        <v>35</v>
      </c>
      <c r="D5899" s="4" t="s">
        <v>32</v>
      </c>
      <c r="E5899" s="4" t="s">
        <v>16</v>
      </c>
      <c r="F5899" s="4" t="s">
        <v>19</v>
      </c>
      <c r="G5899" s="6">
        <v>38</v>
      </c>
      <c r="H5899" s="7">
        <v>193.64</v>
      </c>
      <c r="I5899" s="8">
        <v>0.01</v>
      </c>
      <c r="J5899" s="7">
        <v>7336.11</v>
      </c>
      <c r="K5899" s="7">
        <v>135.82</v>
      </c>
      <c r="L5899" s="7">
        <v>5161.16</v>
      </c>
      <c r="M5899" s="7">
        <v>146.93</v>
      </c>
    </row>
    <row r="5900" spans="2:13" x14ac:dyDescent="0.3">
      <c r="B5900" s="5">
        <v>45901</v>
      </c>
      <c r="C5900" s="4" t="s">
        <v>35</v>
      </c>
      <c r="D5900" s="4" t="s">
        <v>32</v>
      </c>
      <c r="E5900" s="4" t="s">
        <v>20</v>
      </c>
      <c r="F5900" s="4" t="s">
        <v>17</v>
      </c>
      <c r="G5900" s="6">
        <v>77</v>
      </c>
      <c r="H5900" s="7">
        <v>193.64</v>
      </c>
      <c r="I5900" s="8">
        <v>0.01</v>
      </c>
      <c r="J5900" s="7">
        <v>13081.45</v>
      </c>
      <c r="K5900" s="7">
        <v>135.55000000000001</v>
      </c>
      <c r="L5900" s="7">
        <v>10437.35</v>
      </c>
      <c r="M5900" s="7">
        <v>127.3</v>
      </c>
    </row>
    <row r="5901" spans="2:13" x14ac:dyDescent="0.3">
      <c r="B5901" s="5">
        <v>45901</v>
      </c>
      <c r="C5901" s="4" t="s">
        <v>35</v>
      </c>
      <c r="D5901" s="4" t="s">
        <v>32</v>
      </c>
      <c r="E5901" s="4" t="s">
        <v>20</v>
      </c>
      <c r="F5901" s="4" t="s">
        <v>18</v>
      </c>
      <c r="G5901" s="6">
        <v>27</v>
      </c>
      <c r="H5901" s="7">
        <v>193.64</v>
      </c>
      <c r="I5901" s="8">
        <v>0</v>
      </c>
      <c r="J5901" s="7">
        <v>4587.08</v>
      </c>
      <c r="K5901" s="7">
        <v>135.55000000000001</v>
      </c>
      <c r="L5901" s="7">
        <v>3659.85</v>
      </c>
      <c r="M5901" s="7">
        <v>91.2</v>
      </c>
    </row>
    <row r="5902" spans="2:13" x14ac:dyDescent="0.3">
      <c r="B5902" s="5">
        <v>45901</v>
      </c>
      <c r="C5902" s="4" t="s">
        <v>35</v>
      </c>
      <c r="D5902" s="4" t="s">
        <v>32</v>
      </c>
      <c r="E5902" s="4" t="s">
        <v>20</v>
      </c>
      <c r="F5902" s="4" t="s">
        <v>19</v>
      </c>
      <c r="G5902" s="6">
        <v>26</v>
      </c>
      <c r="H5902" s="7">
        <v>193.64</v>
      </c>
      <c r="I5902" s="8">
        <v>0.02</v>
      </c>
      <c r="J5902" s="7">
        <v>4346.3</v>
      </c>
      <c r="K5902" s="7">
        <v>135.68</v>
      </c>
      <c r="L5902" s="7">
        <v>3527.68</v>
      </c>
      <c r="M5902" s="7">
        <v>101.88</v>
      </c>
    </row>
    <row r="5903" spans="2:13" x14ac:dyDescent="0.3">
      <c r="B5903" s="5">
        <v>45901</v>
      </c>
      <c r="C5903" s="4" t="s">
        <v>35</v>
      </c>
      <c r="D5903" s="4" t="s">
        <v>32</v>
      </c>
      <c r="E5903" s="4" t="s">
        <v>21</v>
      </c>
      <c r="F5903" s="4" t="s">
        <v>17</v>
      </c>
      <c r="G5903" s="6">
        <v>44</v>
      </c>
      <c r="H5903" s="7">
        <v>193.64</v>
      </c>
      <c r="I5903" s="8">
        <v>0.01</v>
      </c>
      <c r="J5903" s="7">
        <v>7964.77</v>
      </c>
      <c r="K5903" s="7">
        <v>135.94999999999999</v>
      </c>
      <c r="L5903" s="7">
        <v>5981.8</v>
      </c>
      <c r="M5903" s="7">
        <v>72.17</v>
      </c>
    </row>
    <row r="5904" spans="2:13" x14ac:dyDescent="0.3">
      <c r="B5904" s="5">
        <v>45901</v>
      </c>
      <c r="C5904" s="4" t="s">
        <v>35</v>
      </c>
      <c r="D5904" s="4" t="s">
        <v>32</v>
      </c>
      <c r="E5904" s="4" t="s">
        <v>21</v>
      </c>
      <c r="F5904" s="4" t="s">
        <v>18</v>
      </c>
      <c r="G5904" s="6">
        <v>16</v>
      </c>
      <c r="H5904" s="7">
        <v>193.64</v>
      </c>
      <c r="I5904" s="8">
        <v>0</v>
      </c>
      <c r="J5904" s="7">
        <v>2952.15</v>
      </c>
      <c r="K5904" s="7">
        <v>135.82</v>
      </c>
      <c r="L5904" s="7">
        <v>2173.12</v>
      </c>
      <c r="M5904" s="7">
        <v>53.99</v>
      </c>
    </row>
    <row r="5905" spans="2:13" x14ac:dyDescent="0.3">
      <c r="B5905" s="5">
        <v>45901</v>
      </c>
      <c r="C5905" s="4" t="s">
        <v>35</v>
      </c>
      <c r="D5905" s="4" t="s">
        <v>32</v>
      </c>
      <c r="E5905" s="4" t="s">
        <v>21</v>
      </c>
      <c r="F5905" s="4" t="s">
        <v>19</v>
      </c>
      <c r="G5905" s="6">
        <v>16</v>
      </c>
      <c r="H5905" s="7">
        <v>193.64</v>
      </c>
      <c r="I5905" s="8">
        <v>0</v>
      </c>
      <c r="J5905" s="7">
        <v>2940.35</v>
      </c>
      <c r="K5905" s="7">
        <v>135.41</v>
      </c>
      <c r="L5905" s="7">
        <v>2166.56</v>
      </c>
      <c r="M5905" s="7">
        <v>62.06</v>
      </c>
    </row>
    <row r="5906" spans="2:13" x14ac:dyDescent="0.3">
      <c r="B5906" s="5">
        <v>45901</v>
      </c>
      <c r="C5906" s="4" t="s">
        <v>35</v>
      </c>
      <c r="D5906" s="4" t="s">
        <v>32</v>
      </c>
      <c r="E5906" s="4" t="s">
        <v>22</v>
      </c>
      <c r="F5906" s="4" t="s">
        <v>17</v>
      </c>
      <c r="G5906" s="6">
        <v>21</v>
      </c>
      <c r="H5906" s="7">
        <v>193.64</v>
      </c>
      <c r="I5906" s="8">
        <v>0.01</v>
      </c>
      <c r="J5906" s="7">
        <v>4495.37</v>
      </c>
      <c r="K5906" s="7">
        <v>135.68</v>
      </c>
      <c r="L5906" s="7">
        <v>2849.28</v>
      </c>
      <c r="M5906" s="7">
        <v>207.67</v>
      </c>
    </row>
    <row r="5907" spans="2:13" x14ac:dyDescent="0.3">
      <c r="B5907" s="5">
        <v>45901</v>
      </c>
      <c r="C5907" s="4" t="s">
        <v>35</v>
      </c>
      <c r="D5907" s="4" t="s">
        <v>32</v>
      </c>
      <c r="E5907" s="4" t="s">
        <v>22</v>
      </c>
      <c r="F5907" s="4" t="s">
        <v>18</v>
      </c>
      <c r="G5907" s="6">
        <v>7</v>
      </c>
      <c r="H5907" s="7">
        <v>193.64</v>
      </c>
      <c r="I5907" s="8">
        <v>0.01</v>
      </c>
      <c r="J5907" s="7">
        <v>1495.37</v>
      </c>
      <c r="K5907" s="7">
        <v>135.13999999999999</v>
      </c>
      <c r="L5907" s="7">
        <v>945.98</v>
      </c>
      <c r="M5907" s="7">
        <v>85.12</v>
      </c>
    </row>
    <row r="5908" spans="2:13" x14ac:dyDescent="0.3">
      <c r="B5908" s="5">
        <v>45901</v>
      </c>
      <c r="C5908" s="4" t="s">
        <v>35</v>
      </c>
      <c r="D5908" s="4" t="s">
        <v>32</v>
      </c>
      <c r="E5908" s="4" t="s">
        <v>22</v>
      </c>
      <c r="F5908" s="4" t="s">
        <v>19</v>
      </c>
      <c r="G5908" s="6">
        <v>7</v>
      </c>
      <c r="H5908" s="7">
        <v>193.64</v>
      </c>
      <c r="I5908" s="8">
        <v>0.01</v>
      </c>
      <c r="J5908" s="7">
        <v>1515.06</v>
      </c>
      <c r="K5908" s="7">
        <v>135.55000000000001</v>
      </c>
      <c r="L5908" s="7">
        <v>948.85</v>
      </c>
      <c r="M5908" s="7">
        <v>86.3</v>
      </c>
    </row>
    <row r="5909" spans="2:13" x14ac:dyDescent="0.3">
      <c r="B5909" s="5">
        <v>45901</v>
      </c>
      <c r="C5909" s="4" t="s">
        <v>36</v>
      </c>
      <c r="D5909" s="4" t="s">
        <v>37</v>
      </c>
      <c r="E5909" s="4" t="s">
        <v>16</v>
      </c>
      <c r="F5909" s="4" t="s">
        <v>17</v>
      </c>
      <c r="G5909" s="6">
        <v>299</v>
      </c>
      <c r="H5909" s="7">
        <v>181.28</v>
      </c>
      <c r="I5909" s="8">
        <v>0.01</v>
      </c>
      <c r="J5909" s="7">
        <v>53714.35</v>
      </c>
      <c r="K5909" s="7">
        <v>137.28</v>
      </c>
      <c r="L5909" s="7">
        <v>41046.720000000001</v>
      </c>
      <c r="M5909" s="7">
        <v>476.26</v>
      </c>
    </row>
    <row r="5910" spans="2:13" x14ac:dyDescent="0.3">
      <c r="B5910" s="5">
        <v>45901</v>
      </c>
      <c r="C5910" s="4" t="s">
        <v>36</v>
      </c>
      <c r="D5910" s="4" t="s">
        <v>37</v>
      </c>
      <c r="E5910" s="4" t="s">
        <v>16</v>
      </c>
      <c r="F5910" s="4" t="s">
        <v>18</v>
      </c>
      <c r="G5910" s="6">
        <v>104</v>
      </c>
      <c r="H5910" s="7">
        <v>181.28</v>
      </c>
      <c r="I5910" s="8">
        <v>0.01</v>
      </c>
      <c r="J5910" s="7">
        <v>18683.71</v>
      </c>
      <c r="K5910" s="7">
        <v>136.87</v>
      </c>
      <c r="L5910" s="7">
        <v>14234.48</v>
      </c>
      <c r="M5910" s="7">
        <v>368.61</v>
      </c>
    </row>
    <row r="5911" spans="2:13" x14ac:dyDescent="0.3">
      <c r="B5911" s="5">
        <v>45901</v>
      </c>
      <c r="C5911" s="4" t="s">
        <v>36</v>
      </c>
      <c r="D5911" s="4" t="s">
        <v>37</v>
      </c>
      <c r="E5911" s="4" t="s">
        <v>16</v>
      </c>
      <c r="F5911" s="4" t="s">
        <v>19</v>
      </c>
      <c r="G5911" s="6">
        <v>105</v>
      </c>
      <c r="H5911" s="7">
        <v>181.28</v>
      </c>
      <c r="I5911" s="8">
        <v>0</v>
      </c>
      <c r="J5911" s="7">
        <v>19015.25</v>
      </c>
      <c r="K5911" s="7">
        <v>136.46</v>
      </c>
      <c r="L5911" s="7">
        <v>14328.3</v>
      </c>
      <c r="M5911" s="7">
        <v>421.87</v>
      </c>
    </row>
    <row r="5912" spans="2:13" x14ac:dyDescent="0.3">
      <c r="B5912" s="5">
        <v>45901</v>
      </c>
      <c r="C5912" s="4" t="s">
        <v>36</v>
      </c>
      <c r="D5912" s="4" t="s">
        <v>37</v>
      </c>
      <c r="E5912" s="4" t="s">
        <v>20</v>
      </c>
      <c r="F5912" s="4" t="s">
        <v>17</v>
      </c>
      <c r="G5912" s="6">
        <v>203</v>
      </c>
      <c r="H5912" s="7">
        <v>181.28</v>
      </c>
      <c r="I5912" s="8">
        <v>0</v>
      </c>
      <c r="J5912" s="7">
        <v>32286.77</v>
      </c>
      <c r="K5912" s="7">
        <v>137.13999999999999</v>
      </c>
      <c r="L5912" s="7">
        <v>27839.42</v>
      </c>
      <c r="M5912" s="7">
        <v>329.64</v>
      </c>
    </row>
    <row r="5913" spans="2:13" x14ac:dyDescent="0.3">
      <c r="B5913" s="5">
        <v>45901</v>
      </c>
      <c r="C5913" s="4" t="s">
        <v>36</v>
      </c>
      <c r="D5913" s="4" t="s">
        <v>37</v>
      </c>
      <c r="E5913" s="4" t="s">
        <v>20</v>
      </c>
      <c r="F5913" s="4" t="s">
        <v>18</v>
      </c>
      <c r="G5913" s="6">
        <v>71</v>
      </c>
      <c r="H5913" s="7">
        <v>181.28</v>
      </c>
      <c r="I5913" s="8">
        <v>0.02</v>
      </c>
      <c r="J5913" s="7">
        <v>11043.49</v>
      </c>
      <c r="K5913" s="7">
        <v>136.87</v>
      </c>
      <c r="L5913" s="7">
        <v>9717.77</v>
      </c>
      <c r="M5913" s="7">
        <v>241.06</v>
      </c>
    </row>
    <row r="5914" spans="2:13" x14ac:dyDescent="0.3">
      <c r="B5914" s="5">
        <v>45901</v>
      </c>
      <c r="C5914" s="4" t="s">
        <v>36</v>
      </c>
      <c r="D5914" s="4" t="s">
        <v>37</v>
      </c>
      <c r="E5914" s="4" t="s">
        <v>20</v>
      </c>
      <c r="F5914" s="4" t="s">
        <v>19</v>
      </c>
      <c r="G5914" s="6">
        <v>71</v>
      </c>
      <c r="H5914" s="7">
        <v>181.28</v>
      </c>
      <c r="I5914" s="8">
        <v>0</v>
      </c>
      <c r="J5914" s="7">
        <v>11269.81</v>
      </c>
      <c r="K5914" s="7">
        <v>136.46</v>
      </c>
      <c r="L5914" s="7">
        <v>9688.66</v>
      </c>
      <c r="M5914" s="7">
        <v>287.52</v>
      </c>
    </row>
    <row r="5915" spans="2:13" x14ac:dyDescent="0.3">
      <c r="B5915" s="5">
        <v>45901</v>
      </c>
      <c r="C5915" s="4" t="s">
        <v>36</v>
      </c>
      <c r="D5915" s="4" t="s">
        <v>37</v>
      </c>
      <c r="E5915" s="4" t="s">
        <v>21</v>
      </c>
      <c r="F5915" s="4" t="s">
        <v>17</v>
      </c>
      <c r="G5915" s="6">
        <v>119</v>
      </c>
      <c r="H5915" s="7">
        <v>181.28</v>
      </c>
      <c r="I5915" s="8">
        <v>0.01</v>
      </c>
      <c r="J5915" s="7">
        <v>20268.03</v>
      </c>
      <c r="K5915" s="7">
        <v>137.28</v>
      </c>
      <c r="L5915" s="7">
        <v>16336.32</v>
      </c>
      <c r="M5915" s="7">
        <v>195.18</v>
      </c>
    </row>
    <row r="5916" spans="2:13" x14ac:dyDescent="0.3">
      <c r="B5916" s="5">
        <v>45901</v>
      </c>
      <c r="C5916" s="4" t="s">
        <v>36</v>
      </c>
      <c r="D5916" s="4" t="s">
        <v>37</v>
      </c>
      <c r="E5916" s="4" t="s">
        <v>21</v>
      </c>
      <c r="F5916" s="4" t="s">
        <v>18</v>
      </c>
      <c r="G5916" s="6">
        <v>43</v>
      </c>
      <c r="H5916" s="7">
        <v>181.28</v>
      </c>
      <c r="I5916" s="8">
        <v>0.01</v>
      </c>
      <c r="J5916" s="7">
        <v>7383</v>
      </c>
      <c r="K5916" s="7">
        <v>136.87</v>
      </c>
      <c r="L5916" s="7">
        <v>5885.41</v>
      </c>
      <c r="M5916" s="7">
        <v>150.62</v>
      </c>
    </row>
    <row r="5917" spans="2:13" x14ac:dyDescent="0.3">
      <c r="B5917" s="5">
        <v>45901</v>
      </c>
      <c r="C5917" s="4" t="s">
        <v>36</v>
      </c>
      <c r="D5917" s="4" t="s">
        <v>37</v>
      </c>
      <c r="E5917" s="4" t="s">
        <v>21</v>
      </c>
      <c r="F5917" s="4" t="s">
        <v>19</v>
      </c>
      <c r="G5917" s="6">
        <v>45</v>
      </c>
      <c r="H5917" s="7">
        <v>181.28</v>
      </c>
      <c r="I5917" s="8">
        <v>0.01</v>
      </c>
      <c r="J5917" s="7">
        <v>7664.66</v>
      </c>
      <c r="K5917" s="7">
        <v>137.13999999999999</v>
      </c>
      <c r="L5917" s="7">
        <v>6171.3</v>
      </c>
      <c r="M5917" s="7">
        <v>183.31</v>
      </c>
    </row>
    <row r="5918" spans="2:13" x14ac:dyDescent="0.3">
      <c r="B5918" s="5">
        <v>45901</v>
      </c>
      <c r="C5918" s="4" t="s">
        <v>36</v>
      </c>
      <c r="D5918" s="4" t="s">
        <v>37</v>
      </c>
      <c r="E5918" s="4" t="s">
        <v>22</v>
      </c>
      <c r="F5918" s="4" t="s">
        <v>17</v>
      </c>
      <c r="G5918" s="6">
        <v>55</v>
      </c>
      <c r="H5918" s="7">
        <v>181.28</v>
      </c>
      <c r="I5918" s="8">
        <v>0.01</v>
      </c>
      <c r="J5918" s="7">
        <v>10988.61</v>
      </c>
      <c r="K5918" s="7">
        <v>136.59</v>
      </c>
      <c r="L5918" s="7">
        <v>7512.45</v>
      </c>
      <c r="M5918" s="7">
        <v>571.75</v>
      </c>
    </row>
    <row r="5919" spans="2:13" x14ac:dyDescent="0.3">
      <c r="B5919" s="5">
        <v>45901</v>
      </c>
      <c r="C5919" s="4" t="s">
        <v>36</v>
      </c>
      <c r="D5919" s="4" t="s">
        <v>37</v>
      </c>
      <c r="E5919" s="4" t="s">
        <v>22</v>
      </c>
      <c r="F5919" s="4" t="s">
        <v>18</v>
      </c>
      <c r="G5919" s="6">
        <v>20</v>
      </c>
      <c r="H5919" s="7">
        <v>181.28</v>
      </c>
      <c r="I5919" s="8">
        <v>0.01</v>
      </c>
      <c r="J5919" s="7">
        <v>4003.92</v>
      </c>
      <c r="K5919" s="7">
        <v>136.87</v>
      </c>
      <c r="L5919" s="7">
        <v>2737.4</v>
      </c>
      <c r="M5919" s="7">
        <v>234.57</v>
      </c>
    </row>
    <row r="5920" spans="2:13" x14ac:dyDescent="0.3">
      <c r="B5920" s="5">
        <v>45901</v>
      </c>
      <c r="C5920" s="4" t="s">
        <v>36</v>
      </c>
      <c r="D5920" s="4" t="s">
        <v>37</v>
      </c>
      <c r="E5920" s="4" t="s">
        <v>22</v>
      </c>
      <c r="F5920" s="4" t="s">
        <v>19</v>
      </c>
      <c r="G5920" s="6">
        <v>20</v>
      </c>
      <c r="H5920" s="7">
        <v>181.28</v>
      </c>
      <c r="I5920" s="8">
        <v>0</v>
      </c>
      <c r="J5920" s="7">
        <v>4052.54</v>
      </c>
      <c r="K5920" s="7">
        <v>136.59</v>
      </c>
      <c r="L5920" s="7">
        <v>2731.8</v>
      </c>
      <c r="M5920" s="7">
        <v>252.55</v>
      </c>
    </row>
    <row r="5921" spans="2:13" x14ac:dyDescent="0.3">
      <c r="B5921" s="5">
        <v>45901</v>
      </c>
      <c r="C5921" s="4" t="s">
        <v>38</v>
      </c>
      <c r="D5921" s="4" t="s">
        <v>37</v>
      </c>
      <c r="E5921" s="4" t="s">
        <v>16</v>
      </c>
      <c r="F5921" s="4" t="s">
        <v>17</v>
      </c>
      <c r="G5921" s="6">
        <v>128</v>
      </c>
      <c r="H5921" s="7">
        <v>220.42</v>
      </c>
      <c r="I5921" s="8">
        <v>0.01</v>
      </c>
      <c r="J5921" s="7">
        <v>27848</v>
      </c>
      <c r="K5921" s="7">
        <v>165.15</v>
      </c>
      <c r="L5921" s="7">
        <v>21139.200000000001</v>
      </c>
      <c r="M5921" s="7">
        <v>203.46</v>
      </c>
    </row>
    <row r="5922" spans="2:13" x14ac:dyDescent="0.3">
      <c r="B5922" s="5">
        <v>45901</v>
      </c>
      <c r="C5922" s="4" t="s">
        <v>38</v>
      </c>
      <c r="D5922" s="4" t="s">
        <v>37</v>
      </c>
      <c r="E5922" s="4" t="s">
        <v>16</v>
      </c>
      <c r="F5922" s="4" t="s">
        <v>18</v>
      </c>
      <c r="G5922" s="6">
        <v>44</v>
      </c>
      <c r="H5922" s="7">
        <v>220.42</v>
      </c>
      <c r="I5922" s="8">
        <v>0.01</v>
      </c>
      <c r="J5922" s="7">
        <v>9601.39</v>
      </c>
      <c r="K5922" s="7">
        <v>164.98</v>
      </c>
      <c r="L5922" s="7">
        <v>7259.12</v>
      </c>
      <c r="M5922" s="7">
        <v>150</v>
      </c>
    </row>
    <row r="5923" spans="2:13" x14ac:dyDescent="0.3">
      <c r="B5923" s="5">
        <v>45901</v>
      </c>
      <c r="C5923" s="4" t="s">
        <v>38</v>
      </c>
      <c r="D5923" s="4" t="s">
        <v>37</v>
      </c>
      <c r="E5923" s="4" t="s">
        <v>16</v>
      </c>
      <c r="F5923" s="4" t="s">
        <v>19</v>
      </c>
      <c r="G5923" s="6">
        <v>44</v>
      </c>
      <c r="H5923" s="7">
        <v>220.42</v>
      </c>
      <c r="I5923" s="8">
        <v>0.01</v>
      </c>
      <c r="J5923" s="7">
        <v>9611.27</v>
      </c>
      <c r="K5923" s="7">
        <v>165.48</v>
      </c>
      <c r="L5923" s="7">
        <v>7281.12</v>
      </c>
      <c r="M5923" s="7">
        <v>176.96</v>
      </c>
    </row>
    <row r="5924" spans="2:13" x14ac:dyDescent="0.3">
      <c r="B5924" s="5">
        <v>45901</v>
      </c>
      <c r="C5924" s="4" t="s">
        <v>38</v>
      </c>
      <c r="D5924" s="4" t="s">
        <v>37</v>
      </c>
      <c r="E5924" s="4" t="s">
        <v>20</v>
      </c>
      <c r="F5924" s="4" t="s">
        <v>17</v>
      </c>
      <c r="G5924" s="6">
        <v>84</v>
      </c>
      <c r="H5924" s="7">
        <v>220.42</v>
      </c>
      <c r="I5924" s="8">
        <v>0.02</v>
      </c>
      <c r="J5924" s="7">
        <v>15886.86</v>
      </c>
      <c r="K5924" s="7">
        <v>164.82</v>
      </c>
      <c r="L5924" s="7">
        <v>13844.88</v>
      </c>
      <c r="M5924" s="7">
        <v>137.5</v>
      </c>
    </row>
    <row r="5925" spans="2:13" x14ac:dyDescent="0.3">
      <c r="B5925" s="5">
        <v>45901</v>
      </c>
      <c r="C5925" s="4" t="s">
        <v>38</v>
      </c>
      <c r="D5925" s="4" t="s">
        <v>37</v>
      </c>
      <c r="E5925" s="4" t="s">
        <v>20</v>
      </c>
      <c r="F5925" s="4" t="s">
        <v>18</v>
      </c>
      <c r="G5925" s="6">
        <v>32</v>
      </c>
      <c r="H5925" s="7">
        <v>220.42</v>
      </c>
      <c r="I5925" s="8">
        <v>0.01</v>
      </c>
      <c r="J5925" s="7">
        <v>6157.37</v>
      </c>
      <c r="K5925" s="7">
        <v>165.48</v>
      </c>
      <c r="L5925" s="7">
        <v>5295.36</v>
      </c>
      <c r="M5925" s="7">
        <v>110.75</v>
      </c>
    </row>
    <row r="5926" spans="2:13" x14ac:dyDescent="0.3">
      <c r="B5926" s="5">
        <v>45901</v>
      </c>
      <c r="C5926" s="4" t="s">
        <v>38</v>
      </c>
      <c r="D5926" s="4" t="s">
        <v>37</v>
      </c>
      <c r="E5926" s="4" t="s">
        <v>20</v>
      </c>
      <c r="F5926" s="4" t="s">
        <v>19</v>
      </c>
      <c r="G5926" s="6">
        <v>31</v>
      </c>
      <c r="H5926" s="7">
        <v>220.42</v>
      </c>
      <c r="I5926" s="8">
        <v>0.02</v>
      </c>
      <c r="J5926" s="7">
        <v>5886.51</v>
      </c>
      <c r="K5926" s="7">
        <v>165.48</v>
      </c>
      <c r="L5926" s="7">
        <v>5129.88</v>
      </c>
      <c r="M5926" s="7">
        <v>123.32</v>
      </c>
    </row>
    <row r="5927" spans="2:13" x14ac:dyDescent="0.3">
      <c r="B5927" s="5">
        <v>45901</v>
      </c>
      <c r="C5927" s="4" t="s">
        <v>38</v>
      </c>
      <c r="D5927" s="4" t="s">
        <v>37</v>
      </c>
      <c r="E5927" s="4" t="s">
        <v>21</v>
      </c>
      <c r="F5927" s="4" t="s">
        <v>17</v>
      </c>
      <c r="G5927" s="6">
        <v>51</v>
      </c>
      <c r="H5927" s="7">
        <v>220.42</v>
      </c>
      <c r="I5927" s="8">
        <v>0.01</v>
      </c>
      <c r="J5927" s="7">
        <v>10551.49</v>
      </c>
      <c r="K5927" s="7">
        <v>165.15</v>
      </c>
      <c r="L5927" s="7">
        <v>8422.65</v>
      </c>
      <c r="M5927" s="7">
        <v>85.56</v>
      </c>
    </row>
    <row r="5928" spans="2:13" x14ac:dyDescent="0.3">
      <c r="B5928" s="5">
        <v>45901</v>
      </c>
      <c r="C5928" s="4" t="s">
        <v>38</v>
      </c>
      <c r="D5928" s="4" t="s">
        <v>37</v>
      </c>
      <c r="E5928" s="4" t="s">
        <v>21</v>
      </c>
      <c r="F5928" s="4" t="s">
        <v>18</v>
      </c>
      <c r="G5928" s="6">
        <v>18</v>
      </c>
      <c r="H5928" s="7">
        <v>220.42</v>
      </c>
      <c r="I5928" s="8">
        <v>0.01</v>
      </c>
      <c r="J5928" s="7">
        <v>3723.85</v>
      </c>
      <c r="K5928" s="7">
        <v>165.65</v>
      </c>
      <c r="L5928" s="7">
        <v>2981.7</v>
      </c>
      <c r="M5928" s="7">
        <v>62.36</v>
      </c>
    </row>
    <row r="5929" spans="2:13" x14ac:dyDescent="0.3">
      <c r="B5929" s="5">
        <v>45901</v>
      </c>
      <c r="C5929" s="4" t="s">
        <v>38</v>
      </c>
      <c r="D5929" s="4" t="s">
        <v>37</v>
      </c>
      <c r="E5929" s="4" t="s">
        <v>21</v>
      </c>
      <c r="F5929" s="4" t="s">
        <v>19</v>
      </c>
      <c r="G5929" s="6">
        <v>18</v>
      </c>
      <c r="H5929" s="7">
        <v>220.42</v>
      </c>
      <c r="I5929" s="8">
        <v>0.01</v>
      </c>
      <c r="J5929" s="7">
        <v>3746.51</v>
      </c>
      <c r="K5929" s="7">
        <v>165.48</v>
      </c>
      <c r="L5929" s="7">
        <v>2978.64</v>
      </c>
      <c r="M5929" s="7">
        <v>69.67</v>
      </c>
    </row>
    <row r="5930" spans="2:13" x14ac:dyDescent="0.3">
      <c r="B5930" s="5">
        <v>45901</v>
      </c>
      <c r="C5930" s="4" t="s">
        <v>38</v>
      </c>
      <c r="D5930" s="4" t="s">
        <v>37</v>
      </c>
      <c r="E5930" s="4" t="s">
        <v>22</v>
      </c>
      <c r="F5930" s="4" t="s">
        <v>17</v>
      </c>
      <c r="G5930" s="6">
        <v>22</v>
      </c>
      <c r="H5930" s="7">
        <v>220.42</v>
      </c>
      <c r="I5930" s="8">
        <v>0.01</v>
      </c>
      <c r="J5930" s="7">
        <v>5344.33</v>
      </c>
      <c r="K5930" s="7">
        <v>165.32</v>
      </c>
      <c r="L5930" s="7">
        <v>3637.04</v>
      </c>
      <c r="M5930" s="7">
        <v>227.14</v>
      </c>
    </row>
    <row r="5931" spans="2:13" x14ac:dyDescent="0.3">
      <c r="B5931" s="5">
        <v>45901</v>
      </c>
      <c r="C5931" s="4" t="s">
        <v>38</v>
      </c>
      <c r="D5931" s="4" t="s">
        <v>37</v>
      </c>
      <c r="E5931" s="4" t="s">
        <v>22</v>
      </c>
      <c r="F5931" s="4" t="s">
        <v>18</v>
      </c>
      <c r="G5931" s="6">
        <v>8</v>
      </c>
      <c r="H5931" s="7">
        <v>220.42</v>
      </c>
      <c r="I5931" s="8">
        <v>0</v>
      </c>
      <c r="J5931" s="7">
        <v>1972.99</v>
      </c>
      <c r="K5931" s="7">
        <v>165.15</v>
      </c>
      <c r="L5931" s="7">
        <v>1321.2</v>
      </c>
      <c r="M5931" s="7">
        <v>94.02</v>
      </c>
    </row>
    <row r="5932" spans="2:13" x14ac:dyDescent="0.3">
      <c r="B5932" s="5">
        <v>45901</v>
      </c>
      <c r="C5932" s="4" t="s">
        <v>38</v>
      </c>
      <c r="D5932" s="4" t="s">
        <v>37</v>
      </c>
      <c r="E5932" s="4" t="s">
        <v>22</v>
      </c>
      <c r="F5932" s="4" t="s">
        <v>19</v>
      </c>
      <c r="G5932" s="6">
        <v>8</v>
      </c>
      <c r="H5932" s="7">
        <v>220.42</v>
      </c>
      <c r="I5932" s="8">
        <v>0.01</v>
      </c>
      <c r="J5932" s="7">
        <v>1955.26</v>
      </c>
      <c r="K5932" s="7">
        <v>165.32</v>
      </c>
      <c r="L5932" s="7">
        <v>1322.56</v>
      </c>
      <c r="M5932" s="7">
        <v>97.63</v>
      </c>
    </row>
    <row r="5933" spans="2:13" x14ac:dyDescent="0.3">
      <c r="B5933" s="5">
        <v>45901</v>
      </c>
      <c r="C5933" s="4" t="s">
        <v>39</v>
      </c>
      <c r="D5933" s="4" t="s">
        <v>37</v>
      </c>
      <c r="E5933" s="4" t="s">
        <v>16</v>
      </c>
      <c r="F5933" s="4" t="s">
        <v>17</v>
      </c>
      <c r="G5933" s="6">
        <v>77</v>
      </c>
      <c r="H5933" s="7">
        <v>314.14999999999998</v>
      </c>
      <c r="I5933" s="8">
        <v>0.01</v>
      </c>
      <c r="J5933" s="7">
        <v>23972.18</v>
      </c>
      <c r="K5933" s="7">
        <v>234.28</v>
      </c>
      <c r="L5933" s="7">
        <v>18039.560000000001</v>
      </c>
      <c r="M5933" s="7">
        <v>126.54</v>
      </c>
    </row>
    <row r="5934" spans="2:13" x14ac:dyDescent="0.3">
      <c r="B5934" s="5">
        <v>45901</v>
      </c>
      <c r="C5934" s="4" t="s">
        <v>39</v>
      </c>
      <c r="D5934" s="4" t="s">
        <v>37</v>
      </c>
      <c r="E5934" s="4" t="s">
        <v>16</v>
      </c>
      <c r="F5934" s="4" t="s">
        <v>18</v>
      </c>
      <c r="G5934" s="6">
        <v>28</v>
      </c>
      <c r="H5934" s="7">
        <v>314.14999999999998</v>
      </c>
      <c r="I5934" s="8">
        <v>0.01</v>
      </c>
      <c r="J5934" s="7">
        <v>8725.89</v>
      </c>
      <c r="K5934" s="7">
        <v>234.04</v>
      </c>
      <c r="L5934" s="7">
        <v>6553.12</v>
      </c>
      <c r="M5934" s="7">
        <v>95.06</v>
      </c>
    </row>
    <row r="5935" spans="2:13" x14ac:dyDescent="0.3">
      <c r="B5935" s="5">
        <v>45901</v>
      </c>
      <c r="C5935" s="4" t="s">
        <v>39</v>
      </c>
      <c r="D5935" s="4" t="s">
        <v>37</v>
      </c>
      <c r="E5935" s="4" t="s">
        <v>16</v>
      </c>
      <c r="F5935" s="4" t="s">
        <v>19</v>
      </c>
      <c r="G5935" s="6">
        <v>30</v>
      </c>
      <c r="H5935" s="7">
        <v>314.14999999999998</v>
      </c>
      <c r="I5935" s="8">
        <v>0.01</v>
      </c>
      <c r="J5935" s="7">
        <v>9311.14</v>
      </c>
      <c r="K5935" s="7">
        <v>233.34</v>
      </c>
      <c r="L5935" s="7">
        <v>7000.2</v>
      </c>
      <c r="M5935" s="7">
        <v>117.43</v>
      </c>
    </row>
    <row r="5936" spans="2:13" x14ac:dyDescent="0.3">
      <c r="B5936" s="5">
        <v>45901</v>
      </c>
      <c r="C5936" s="4" t="s">
        <v>39</v>
      </c>
      <c r="D5936" s="4" t="s">
        <v>37</v>
      </c>
      <c r="E5936" s="4" t="s">
        <v>20</v>
      </c>
      <c r="F5936" s="4" t="s">
        <v>17</v>
      </c>
      <c r="G5936" s="6">
        <v>53</v>
      </c>
      <c r="H5936" s="7">
        <v>314.14999999999998</v>
      </c>
      <c r="I5936" s="8">
        <v>0.02</v>
      </c>
      <c r="J5936" s="7">
        <v>14358.61</v>
      </c>
      <c r="K5936" s="7">
        <v>234.04</v>
      </c>
      <c r="L5936" s="7">
        <v>12404.12</v>
      </c>
      <c r="M5936" s="7">
        <v>84.51</v>
      </c>
    </row>
    <row r="5937" spans="2:13" x14ac:dyDescent="0.3">
      <c r="B5937" s="5">
        <v>45901</v>
      </c>
      <c r="C5937" s="4" t="s">
        <v>39</v>
      </c>
      <c r="D5937" s="4" t="s">
        <v>37</v>
      </c>
      <c r="E5937" s="4" t="s">
        <v>20</v>
      </c>
      <c r="F5937" s="4" t="s">
        <v>18</v>
      </c>
      <c r="G5937" s="6">
        <v>19</v>
      </c>
      <c r="H5937" s="7">
        <v>314.14999999999998</v>
      </c>
      <c r="I5937" s="8">
        <v>0.03</v>
      </c>
      <c r="J5937" s="7">
        <v>5115.3900000000003</v>
      </c>
      <c r="K5937" s="7">
        <v>234.28</v>
      </c>
      <c r="L5937" s="7">
        <v>4451.32</v>
      </c>
      <c r="M5937" s="7">
        <v>66.680000000000007</v>
      </c>
    </row>
    <row r="5938" spans="2:13" x14ac:dyDescent="0.3">
      <c r="B5938" s="5">
        <v>45901</v>
      </c>
      <c r="C5938" s="4" t="s">
        <v>39</v>
      </c>
      <c r="D5938" s="4" t="s">
        <v>37</v>
      </c>
      <c r="E5938" s="4" t="s">
        <v>20</v>
      </c>
      <c r="F5938" s="4" t="s">
        <v>19</v>
      </c>
      <c r="G5938" s="6">
        <v>19</v>
      </c>
      <c r="H5938" s="7">
        <v>314.14999999999998</v>
      </c>
      <c r="I5938" s="8">
        <v>0.02</v>
      </c>
      <c r="J5938" s="7">
        <v>5132.09</v>
      </c>
      <c r="K5938" s="7">
        <v>234.74</v>
      </c>
      <c r="L5938" s="7">
        <v>4460.0600000000004</v>
      </c>
      <c r="M5938" s="7">
        <v>77.17</v>
      </c>
    </row>
    <row r="5939" spans="2:13" x14ac:dyDescent="0.3">
      <c r="B5939" s="5">
        <v>45901</v>
      </c>
      <c r="C5939" s="4" t="s">
        <v>39</v>
      </c>
      <c r="D5939" s="4" t="s">
        <v>37</v>
      </c>
      <c r="E5939" s="4" t="s">
        <v>21</v>
      </c>
      <c r="F5939" s="4" t="s">
        <v>17</v>
      </c>
      <c r="G5939" s="6">
        <v>32</v>
      </c>
      <c r="H5939" s="7">
        <v>314.14999999999998</v>
      </c>
      <c r="I5939" s="8">
        <v>0.01</v>
      </c>
      <c r="J5939" s="7">
        <v>9464.2800000000007</v>
      </c>
      <c r="K5939" s="7">
        <v>234.28</v>
      </c>
      <c r="L5939" s="7">
        <v>7496.96</v>
      </c>
      <c r="M5939" s="7">
        <v>52.85</v>
      </c>
    </row>
    <row r="5940" spans="2:13" x14ac:dyDescent="0.3">
      <c r="B5940" s="5">
        <v>45901</v>
      </c>
      <c r="C5940" s="4" t="s">
        <v>39</v>
      </c>
      <c r="D5940" s="4" t="s">
        <v>37</v>
      </c>
      <c r="E5940" s="4" t="s">
        <v>21</v>
      </c>
      <c r="F5940" s="4" t="s">
        <v>18</v>
      </c>
      <c r="G5940" s="6">
        <v>12</v>
      </c>
      <c r="H5940" s="7">
        <v>314.14999999999998</v>
      </c>
      <c r="I5940" s="8">
        <v>0.01</v>
      </c>
      <c r="J5940" s="7">
        <v>3538.41</v>
      </c>
      <c r="K5940" s="7">
        <v>234.51</v>
      </c>
      <c r="L5940" s="7">
        <v>2814.12</v>
      </c>
      <c r="M5940" s="7">
        <v>40.700000000000003</v>
      </c>
    </row>
    <row r="5941" spans="2:13" x14ac:dyDescent="0.3">
      <c r="B5941" s="5">
        <v>45901</v>
      </c>
      <c r="C5941" s="4" t="s">
        <v>39</v>
      </c>
      <c r="D5941" s="4" t="s">
        <v>37</v>
      </c>
      <c r="E5941" s="4" t="s">
        <v>21</v>
      </c>
      <c r="F5941" s="4" t="s">
        <v>19</v>
      </c>
      <c r="G5941" s="6">
        <v>11</v>
      </c>
      <c r="H5941" s="7">
        <v>314.14999999999998</v>
      </c>
      <c r="I5941" s="8">
        <v>0.01</v>
      </c>
      <c r="J5941" s="7">
        <v>3233.74</v>
      </c>
      <c r="K5941" s="7">
        <v>234.04</v>
      </c>
      <c r="L5941" s="7">
        <v>2574.44</v>
      </c>
      <c r="M5941" s="7">
        <v>43.89</v>
      </c>
    </row>
    <row r="5942" spans="2:13" x14ac:dyDescent="0.3">
      <c r="B5942" s="5">
        <v>45901</v>
      </c>
      <c r="C5942" s="4" t="s">
        <v>39</v>
      </c>
      <c r="D5942" s="4" t="s">
        <v>37</v>
      </c>
      <c r="E5942" s="4" t="s">
        <v>22</v>
      </c>
      <c r="F5942" s="4" t="s">
        <v>17</v>
      </c>
      <c r="G5942" s="6">
        <v>14</v>
      </c>
      <c r="H5942" s="7">
        <v>314.14999999999998</v>
      </c>
      <c r="I5942" s="8">
        <v>0.01</v>
      </c>
      <c r="J5942" s="7">
        <v>4896.34</v>
      </c>
      <c r="K5942" s="7">
        <v>233.81</v>
      </c>
      <c r="L5942" s="7">
        <v>3273.34</v>
      </c>
      <c r="M5942" s="7">
        <v>142.41999999999999</v>
      </c>
    </row>
    <row r="5943" spans="2:13" x14ac:dyDescent="0.3">
      <c r="B5943" s="5">
        <v>45901</v>
      </c>
      <c r="C5943" s="4" t="s">
        <v>39</v>
      </c>
      <c r="D5943" s="4" t="s">
        <v>37</v>
      </c>
      <c r="E5943" s="4" t="s">
        <v>22</v>
      </c>
      <c r="F5943" s="4" t="s">
        <v>18</v>
      </c>
      <c r="G5943" s="6">
        <v>5</v>
      </c>
      <c r="H5943" s="7">
        <v>314.14999999999998</v>
      </c>
      <c r="I5943" s="8">
        <v>0.01</v>
      </c>
      <c r="J5943" s="7">
        <v>1750.4</v>
      </c>
      <c r="K5943" s="7">
        <v>233.34</v>
      </c>
      <c r="L5943" s="7">
        <v>1166.7</v>
      </c>
      <c r="M5943" s="7">
        <v>59.12</v>
      </c>
    </row>
    <row r="5944" spans="2:13" x14ac:dyDescent="0.3">
      <c r="B5944" s="5">
        <v>45901</v>
      </c>
      <c r="C5944" s="4" t="s">
        <v>39</v>
      </c>
      <c r="D5944" s="4" t="s">
        <v>37</v>
      </c>
      <c r="E5944" s="4" t="s">
        <v>22</v>
      </c>
      <c r="F5944" s="4" t="s">
        <v>19</v>
      </c>
      <c r="G5944" s="6">
        <v>5</v>
      </c>
      <c r="H5944" s="7">
        <v>314.14999999999998</v>
      </c>
      <c r="I5944" s="8">
        <v>0.01</v>
      </c>
      <c r="J5944" s="7">
        <v>1743.42</v>
      </c>
      <c r="K5944" s="7">
        <v>234.74</v>
      </c>
      <c r="L5944" s="7">
        <v>1173.7</v>
      </c>
      <c r="M5944" s="7">
        <v>63.89</v>
      </c>
    </row>
    <row r="5945" spans="2:13" x14ac:dyDescent="0.3">
      <c r="B5945" s="5">
        <v>45901</v>
      </c>
      <c r="C5945" s="4" t="s">
        <v>40</v>
      </c>
      <c r="D5945" s="4" t="s">
        <v>37</v>
      </c>
      <c r="E5945" s="4" t="s">
        <v>16</v>
      </c>
      <c r="F5945" s="4" t="s">
        <v>17</v>
      </c>
      <c r="G5945" s="6">
        <v>152</v>
      </c>
      <c r="H5945" s="7">
        <v>142.13999999999999</v>
      </c>
      <c r="I5945" s="8">
        <v>0</v>
      </c>
      <c r="J5945" s="7">
        <v>21605.26</v>
      </c>
      <c r="K5945" s="7">
        <v>106.6</v>
      </c>
      <c r="L5945" s="7">
        <v>16203.2</v>
      </c>
      <c r="M5945" s="7">
        <v>252.28</v>
      </c>
    </row>
    <row r="5946" spans="2:13" x14ac:dyDescent="0.3">
      <c r="B5946" s="5">
        <v>45901</v>
      </c>
      <c r="C5946" s="4" t="s">
        <v>40</v>
      </c>
      <c r="D5946" s="4" t="s">
        <v>37</v>
      </c>
      <c r="E5946" s="4" t="s">
        <v>16</v>
      </c>
      <c r="F5946" s="4" t="s">
        <v>18</v>
      </c>
      <c r="G5946" s="6">
        <v>54</v>
      </c>
      <c r="H5946" s="7">
        <v>142.13999999999999</v>
      </c>
      <c r="I5946" s="8">
        <v>0</v>
      </c>
      <c r="J5946" s="7">
        <v>7675.53</v>
      </c>
      <c r="K5946" s="7">
        <v>106.39</v>
      </c>
      <c r="L5946" s="7">
        <v>5745.06</v>
      </c>
      <c r="M5946" s="7">
        <v>192.14</v>
      </c>
    </row>
    <row r="5947" spans="2:13" x14ac:dyDescent="0.3">
      <c r="B5947" s="5">
        <v>45901</v>
      </c>
      <c r="C5947" s="4" t="s">
        <v>40</v>
      </c>
      <c r="D5947" s="4" t="s">
        <v>37</v>
      </c>
      <c r="E5947" s="4" t="s">
        <v>16</v>
      </c>
      <c r="F5947" s="4" t="s">
        <v>19</v>
      </c>
      <c r="G5947" s="6">
        <v>53</v>
      </c>
      <c r="H5947" s="7">
        <v>142.13999999999999</v>
      </c>
      <c r="I5947" s="8">
        <v>0.01</v>
      </c>
      <c r="J5947" s="7">
        <v>7510.68</v>
      </c>
      <c r="K5947" s="7">
        <v>106.39</v>
      </c>
      <c r="L5947" s="7">
        <v>5638.67</v>
      </c>
      <c r="M5947" s="7">
        <v>208.3</v>
      </c>
    </row>
    <row r="5948" spans="2:13" x14ac:dyDescent="0.3">
      <c r="B5948" s="5">
        <v>45901</v>
      </c>
      <c r="C5948" s="4" t="s">
        <v>40</v>
      </c>
      <c r="D5948" s="4" t="s">
        <v>37</v>
      </c>
      <c r="E5948" s="4" t="s">
        <v>20</v>
      </c>
      <c r="F5948" s="4" t="s">
        <v>17</v>
      </c>
      <c r="G5948" s="6">
        <v>103</v>
      </c>
      <c r="H5948" s="7">
        <v>142.13999999999999</v>
      </c>
      <c r="I5948" s="8">
        <v>0.03</v>
      </c>
      <c r="J5948" s="7">
        <v>12485.26</v>
      </c>
      <c r="K5948" s="7">
        <v>106.82</v>
      </c>
      <c r="L5948" s="7">
        <v>11002.46</v>
      </c>
      <c r="M5948" s="7">
        <v>164.9</v>
      </c>
    </row>
    <row r="5949" spans="2:13" x14ac:dyDescent="0.3">
      <c r="B5949" s="5">
        <v>45901</v>
      </c>
      <c r="C5949" s="4" t="s">
        <v>40</v>
      </c>
      <c r="D5949" s="4" t="s">
        <v>37</v>
      </c>
      <c r="E5949" s="4" t="s">
        <v>20</v>
      </c>
      <c r="F5949" s="4" t="s">
        <v>18</v>
      </c>
      <c r="G5949" s="6">
        <v>35</v>
      </c>
      <c r="H5949" s="7">
        <v>142.13999999999999</v>
      </c>
      <c r="I5949" s="8">
        <v>0.03</v>
      </c>
      <c r="J5949" s="7">
        <v>4254.92</v>
      </c>
      <c r="K5949" s="7">
        <v>106.82</v>
      </c>
      <c r="L5949" s="7">
        <v>3738.7</v>
      </c>
      <c r="M5949" s="7">
        <v>119.92</v>
      </c>
    </row>
    <row r="5950" spans="2:13" x14ac:dyDescent="0.3">
      <c r="B5950" s="5">
        <v>45901</v>
      </c>
      <c r="C5950" s="4" t="s">
        <v>40</v>
      </c>
      <c r="D5950" s="4" t="s">
        <v>37</v>
      </c>
      <c r="E5950" s="4" t="s">
        <v>20</v>
      </c>
      <c r="F5950" s="4" t="s">
        <v>19</v>
      </c>
      <c r="G5950" s="6">
        <v>38</v>
      </c>
      <c r="H5950" s="7">
        <v>142.13999999999999</v>
      </c>
      <c r="I5950" s="8">
        <v>0.04</v>
      </c>
      <c r="J5950" s="7">
        <v>4558.82</v>
      </c>
      <c r="K5950" s="7">
        <v>106.82</v>
      </c>
      <c r="L5950" s="7">
        <v>4059.16</v>
      </c>
      <c r="M5950" s="7">
        <v>152.83000000000001</v>
      </c>
    </row>
    <row r="5951" spans="2:13" x14ac:dyDescent="0.3">
      <c r="B5951" s="5">
        <v>45901</v>
      </c>
      <c r="C5951" s="4" t="s">
        <v>40</v>
      </c>
      <c r="D5951" s="4" t="s">
        <v>37</v>
      </c>
      <c r="E5951" s="4" t="s">
        <v>21</v>
      </c>
      <c r="F5951" s="4" t="s">
        <v>17</v>
      </c>
      <c r="G5951" s="6">
        <v>58</v>
      </c>
      <c r="H5951" s="7">
        <v>142.13999999999999</v>
      </c>
      <c r="I5951" s="8">
        <v>0</v>
      </c>
      <c r="J5951" s="7">
        <v>7777.18</v>
      </c>
      <c r="K5951" s="7">
        <v>106.92</v>
      </c>
      <c r="L5951" s="7">
        <v>6201.36</v>
      </c>
      <c r="M5951" s="7">
        <v>95.79</v>
      </c>
    </row>
    <row r="5952" spans="2:13" x14ac:dyDescent="0.3">
      <c r="B5952" s="5">
        <v>45901</v>
      </c>
      <c r="C5952" s="4" t="s">
        <v>40</v>
      </c>
      <c r="D5952" s="4" t="s">
        <v>37</v>
      </c>
      <c r="E5952" s="4" t="s">
        <v>21</v>
      </c>
      <c r="F5952" s="4" t="s">
        <v>18</v>
      </c>
      <c r="G5952" s="6">
        <v>21</v>
      </c>
      <c r="H5952" s="7">
        <v>142.13999999999999</v>
      </c>
      <c r="I5952" s="8">
        <v>0.01</v>
      </c>
      <c r="J5952" s="7">
        <v>2821.47</v>
      </c>
      <c r="K5952" s="7">
        <v>106.6</v>
      </c>
      <c r="L5952" s="7">
        <v>2238.6</v>
      </c>
      <c r="M5952" s="7">
        <v>72.83</v>
      </c>
    </row>
    <row r="5953" spans="2:13" x14ac:dyDescent="0.3">
      <c r="B5953" s="5">
        <v>45901</v>
      </c>
      <c r="C5953" s="4" t="s">
        <v>40</v>
      </c>
      <c r="D5953" s="4" t="s">
        <v>37</v>
      </c>
      <c r="E5953" s="4" t="s">
        <v>21</v>
      </c>
      <c r="F5953" s="4" t="s">
        <v>19</v>
      </c>
      <c r="G5953" s="6">
        <v>21</v>
      </c>
      <c r="H5953" s="7">
        <v>142.13999999999999</v>
      </c>
      <c r="I5953" s="8">
        <v>0</v>
      </c>
      <c r="J5953" s="7">
        <v>2838.51</v>
      </c>
      <c r="K5953" s="7">
        <v>106.29</v>
      </c>
      <c r="L5953" s="7">
        <v>2232.09</v>
      </c>
      <c r="M5953" s="7">
        <v>83.12</v>
      </c>
    </row>
    <row r="5954" spans="2:13" x14ac:dyDescent="0.3">
      <c r="B5954" s="5">
        <v>45901</v>
      </c>
      <c r="C5954" s="4" t="s">
        <v>40</v>
      </c>
      <c r="D5954" s="4" t="s">
        <v>37</v>
      </c>
      <c r="E5954" s="4" t="s">
        <v>22</v>
      </c>
      <c r="F5954" s="4" t="s">
        <v>17</v>
      </c>
      <c r="G5954" s="6">
        <v>26</v>
      </c>
      <c r="H5954" s="7">
        <v>142.13999999999999</v>
      </c>
      <c r="I5954" s="8">
        <v>0.01</v>
      </c>
      <c r="J5954" s="7">
        <v>4114.3</v>
      </c>
      <c r="K5954" s="7">
        <v>106.6</v>
      </c>
      <c r="L5954" s="7">
        <v>2771.6</v>
      </c>
      <c r="M5954" s="7">
        <v>265.8</v>
      </c>
    </row>
    <row r="5955" spans="2:13" x14ac:dyDescent="0.3">
      <c r="B5955" s="5">
        <v>45901</v>
      </c>
      <c r="C5955" s="4" t="s">
        <v>40</v>
      </c>
      <c r="D5955" s="4" t="s">
        <v>37</v>
      </c>
      <c r="E5955" s="4" t="s">
        <v>22</v>
      </c>
      <c r="F5955" s="4" t="s">
        <v>18</v>
      </c>
      <c r="G5955" s="6">
        <v>9</v>
      </c>
      <c r="H5955" s="7">
        <v>142.13999999999999</v>
      </c>
      <c r="I5955" s="8">
        <v>0.01</v>
      </c>
      <c r="J5955" s="7">
        <v>1422.68</v>
      </c>
      <c r="K5955" s="7">
        <v>106.39</v>
      </c>
      <c r="L5955" s="7">
        <v>957.51</v>
      </c>
      <c r="M5955" s="7">
        <v>105.56</v>
      </c>
    </row>
    <row r="5956" spans="2:13" x14ac:dyDescent="0.3">
      <c r="B5956" s="5">
        <v>45901</v>
      </c>
      <c r="C5956" s="4" t="s">
        <v>40</v>
      </c>
      <c r="D5956" s="4" t="s">
        <v>37</v>
      </c>
      <c r="E5956" s="4" t="s">
        <v>22</v>
      </c>
      <c r="F5956" s="4" t="s">
        <v>19</v>
      </c>
      <c r="G5956" s="6">
        <v>9</v>
      </c>
      <c r="H5956" s="7">
        <v>142.13999999999999</v>
      </c>
      <c r="I5956" s="8">
        <v>0.01</v>
      </c>
      <c r="J5956" s="7">
        <v>1412.73</v>
      </c>
      <c r="K5956" s="7">
        <v>106.29</v>
      </c>
      <c r="L5956" s="7">
        <v>956.61</v>
      </c>
      <c r="M5956" s="7">
        <v>112.3</v>
      </c>
    </row>
    <row r="5957" spans="2:13" x14ac:dyDescent="0.3">
      <c r="B5957" s="5">
        <v>45901</v>
      </c>
      <c r="C5957" s="4" t="s">
        <v>41</v>
      </c>
      <c r="D5957" s="4" t="s">
        <v>42</v>
      </c>
      <c r="E5957" s="4" t="s">
        <v>16</v>
      </c>
      <c r="F5957" s="4" t="s">
        <v>17</v>
      </c>
      <c r="G5957" s="6">
        <v>178</v>
      </c>
      <c r="H5957" s="7">
        <v>193.64</v>
      </c>
      <c r="I5957" s="8">
        <v>0.01</v>
      </c>
      <c r="J5957" s="7">
        <v>34020.870000000003</v>
      </c>
      <c r="K5957" s="7">
        <v>112.31</v>
      </c>
      <c r="L5957" s="7">
        <v>19991.18</v>
      </c>
      <c r="M5957" s="7">
        <v>296.02</v>
      </c>
    </row>
    <row r="5958" spans="2:13" x14ac:dyDescent="0.3">
      <c r="B5958" s="5">
        <v>45901</v>
      </c>
      <c r="C5958" s="4" t="s">
        <v>41</v>
      </c>
      <c r="D5958" s="4" t="s">
        <v>42</v>
      </c>
      <c r="E5958" s="4" t="s">
        <v>16</v>
      </c>
      <c r="F5958" s="4" t="s">
        <v>18</v>
      </c>
      <c r="G5958" s="6">
        <v>63</v>
      </c>
      <c r="H5958" s="7">
        <v>193.64</v>
      </c>
      <c r="I5958" s="8">
        <v>0.01</v>
      </c>
      <c r="J5958" s="7">
        <v>12064.98</v>
      </c>
      <c r="K5958" s="7">
        <v>112.31</v>
      </c>
      <c r="L5958" s="7">
        <v>7075.53</v>
      </c>
      <c r="M5958" s="7">
        <v>213.02</v>
      </c>
    </row>
    <row r="5959" spans="2:13" x14ac:dyDescent="0.3">
      <c r="B5959" s="5">
        <v>45901</v>
      </c>
      <c r="C5959" s="4" t="s">
        <v>41</v>
      </c>
      <c r="D5959" s="4" t="s">
        <v>42</v>
      </c>
      <c r="E5959" s="4" t="s">
        <v>16</v>
      </c>
      <c r="F5959" s="4" t="s">
        <v>19</v>
      </c>
      <c r="G5959" s="6">
        <v>64</v>
      </c>
      <c r="H5959" s="7">
        <v>193.64</v>
      </c>
      <c r="I5959" s="8">
        <v>0</v>
      </c>
      <c r="J5959" s="7">
        <v>12368.17</v>
      </c>
      <c r="K5959" s="7">
        <v>112.54</v>
      </c>
      <c r="L5959" s="7">
        <v>7202.56</v>
      </c>
      <c r="M5959" s="7">
        <v>260.95999999999998</v>
      </c>
    </row>
    <row r="5960" spans="2:13" x14ac:dyDescent="0.3">
      <c r="B5960" s="5">
        <v>45901</v>
      </c>
      <c r="C5960" s="4" t="s">
        <v>41</v>
      </c>
      <c r="D5960" s="4" t="s">
        <v>42</v>
      </c>
      <c r="E5960" s="4" t="s">
        <v>20</v>
      </c>
      <c r="F5960" s="4" t="s">
        <v>17</v>
      </c>
      <c r="G5960" s="6">
        <v>118</v>
      </c>
      <c r="H5960" s="7">
        <v>193.64</v>
      </c>
      <c r="I5960" s="8">
        <v>0.01</v>
      </c>
      <c r="J5960" s="7">
        <v>19986.39</v>
      </c>
      <c r="K5960" s="7">
        <v>111.97</v>
      </c>
      <c r="L5960" s="7">
        <v>13212.46</v>
      </c>
      <c r="M5960" s="7">
        <v>196.43</v>
      </c>
    </row>
    <row r="5961" spans="2:13" x14ac:dyDescent="0.3">
      <c r="B5961" s="5">
        <v>45901</v>
      </c>
      <c r="C5961" s="4" t="s">
        <v>41</v>
      </c>
      <c r="D5961" s="4" t="s">
        <v>42</v>
      </c>
      <c r="E5961" s="4" t="s">
        <v>20</v>
      </c>
      <c r="F5961" s="4" t="s">
        <v>18</v>
      </c>
      <c r="G5961" s="6">
        <v>41</v>
      </c>
      <c r="H5961" s="7">
        <v>193.64</v>
      </c>
      <c r="I5961" s="8">
        <v>0.01</v>
      </c>
      <c r="J5961" s="7">
        <v>6895.96</v>
      </c>
      <c r="K5961" s="7">
        <v>111.97</v>
      </c>
      <c r="L5961" s="7">
        <v>4590.7700000000004</v>
      </c>
      <c r="M5961" s="7">
        <v>141.62</v>
      </c>
    </row>
    <row r="5962" spans="2:13" x14ac:dyDescent="0.3">
      <c r="B5962" s="5">
        <v>45901</v>
      </c>
      <c r="C5962" s="4" t="s">
        <v>41</v>
      </c>
      <c r="D5962" s="4" t="s">
        <v>42</v>
      </c>
      <c r="E5962" s="4" t="s">
        <v>20</v>
      </c>
      <c r="F5962" s="4" t="s">
        <v>19</v>
      </c>
      <c r="G5962" s="6">
        <v>44</v>
      </c>
      <c r="H5962" s="7">
        <v>193.64</v>
      </c>
      <c r="I5962" s="8">
        <v>0.03</v>
      </c>
      <c r="J5962" s="7">
        <v>7287.35</v>
      </c>
      <c r="K5962" s="7">
        <v>112.65</v>
      </c>
      <c r="L5962" s="7">
        <v>4956.6000000000004</v>
      </c>
      <c r="M5962" s="7">
        <v>176.96</v>
      </c>
    </row>
    <row r="5963" spans="2:13" x14ac:dyDescent="0.3">
      <c r="B5963" s="5">
        <v>45901</v>
      </c>
      <c r="C5963" s="4" t="s">
        <v>41</v>
      </c>
      <c r="D5963" s="4" t="s">
        <v>42</v>
      </c>
      <c r="E5963" s="4" t="s">
        <v>21</v>
      </c>
      <c r="F5963" s="4" t="s">
        <v>17</v>
      </c>
      <c r="G5963" s="6">
        <v>70</v>
      </c>
      <c r="H5963" s="7">
        <v>193.64</v>
      </c>
      <c r="I5963" s="8">
        <v>0</v>
      </c>
      <c r="J5963" s="7">
        <v>12877.05</v>
      </c>
      <c r="K5963" s="7">
        <v>112.65</v>
      </c>
      <c r="L5963" s="7">
        <v>7885.5</v>
      </c>
      <c r="M5963" s="7">
        <v>114.58</v>
      </c>
    </row>
    <row r="5964" spans="2:13" x14ac:dyDescent="0.3">
      <c r="B5964" s="5">
        <v>45901</v>
      </c>
      <c r="C5964" s="4" t="s">
        <v>41</v>
      </c>
      <c r="D5964" s="4" t="s">
        <v>42</v>
      </c>
      <c r="E5964" s="4" t="s">
        <v>21</v>
      </c>
      <c r="F5964" s="4" t="s">
        <v>18</v>
      </c>
      <c r="G5964" s="6">
        <v>26</v>
      </c>
      <c r="H5964" s="7">
        <v>193.64</v>
      </c>
      <c r="I5964" s="8">
        <v>0.01</v>
      </c>
      <c r="J5964" s="7">
        <v>4725.3</v>
      </c>
      <c r="K5964" s="7">
        <v>112.09</v>
      </c>
      <c r="L5964" s="7">
        <v>2914.34</v>
      </c>
      <c r="M5964" s="7">
        <v>91.79</v>
      </c>
    </row>
    <row r="5965" spans="2:13" x14ac:dyDescent="0.3">
      <c r="B5965" s="5">
        <v>45901</v>
      </c>
      <c r="C5965" s="4" t="s">
        <v>41</v>
      </c>
      <c r="D5965" s="4" t="s">
        <v>42</v>
      </c>
      <c r="E5965" s="4" t="s">
        <v>21</v>
      </c>
      <c r="F5965" s="4" t="s">
        <v>19</v>
      </c>
      <c r="G5965" s="6">
        <v>25</v>
      </c>
      <c r="H5965" s="7">
        <v>193.64</v>
      </c>
      <c r="I5965" s="8">
        <v>0</v>
      </c>
      <c r="J5965" s="7">
        <v>4571.3999999999996</v>
      </c>
      <c r="K5965" s="7">
        <v>111.97</v>
      </c>
      <c r="L5965" s="7">
        <v>2799.25</v>
      </c>
      <c r="M5965" s="7">
        <v>98.55</v>
      </c>
    </row>
    <row r="5966" spans="2:13" x14ac:dyDescent="0.3">
      <c r="B5966" s="5">
        <v>45901</v>
      </c>
      <c r="C5966" s="4" t="s">
        <v>41</v>
      </c>
      <c r="D5966" s="4" t="s">
        <v>42</v>
      </c>
      <c r="E5966" s="4" t="s">
        <v>22</v>
      </c>
      <c r="F5966" s="4" t="s">
        <v>17</v>
      </c>
      <c r="G5966" s="6">
        <v>31</v>
      </c>
      <c r="H5966" s="7">
        <v>193.64</v>
      </c>
      <c r="I5966" s="8">
        <v>0.01</v>
      </c>
      <c r="J5966" s="7">
        <v>6656.01</v>
      </c>
      <c r="K5966" s="7">
        <v>112.09</v>
      </c>
      <c r="L5966" s="7">
        <v>3474.79</v>
      </c>
      <c r="M5966" s="7">
        <v>313.14999999999998</v>
      </c>
    </row>
    <row r="5967" spans="2:13" x14ac:dyDescent="0.3">
      <c r="B5967" s="5">
        <v>45901</v>
      </c>
      <c r="C5967" s="4" t="s">
        <v>41</v>
      </c>
      <c r="D5967" s="4" t="s">
        <v>42</v>
      </c>
      <c r="E5967" s="4" t="s">
        <v>22</v>
      </c>
      <c r="F5967" s="4" t="s">
        <v>18</v>
      </c>
      <c r="G5967" s="6">
        <v>11</v>
      </c>
      <c r="H5967" s="7">
        <v>193.64</v>
      </c>
      <c r="I5967" s="8">
        <v>0.01</v>
      </c>
      <c r="J5967" s="7">
        <v>2373.63</v>
      </c>
      <c r="K5967" s="7">
        <v>111.97</v>
      </c>
      <c r="L5967" s="7">
        <v>1231.67</v>
      </c>
      <c r="M5967" s="7">
        <v>128.75</v>
      </c>
    </row>
    <row r="5968" spans="2:13" x14ac:dyDescent="0.3">
      <c r="B5968" s="5">
        <v>45901</v>
      </c>
      <c r="C5968" s="4" t="s">
        <v>41</v>
      </c>
      <c r="D5968" s="4" t="s">
        <v>42</v>
      </c>
      <c r="E5968" s="4" t="s">
        <v>22</v>
      </c>
      <c r="F5968" s="4" t="s">
        <v>19</v>
      </c>
      <c r="G5968" s="6">
        <v>11</v>
      </c>
      <c r="H5968" s="7">
        <v>193.64</v>
      </c>
      <c r="I5968" s="8">
        <v>0</v>
      </c>
      <c r="J5968" s="7">
        <v>2373.73</v>
      </c>
      <c r="K5968" s="7">
        <v>112.65</v>
      </c>
      <c r="L5968" s="7">
        <v>1239.1500000000001</v>
      </c>
      <c r="M5968" s="7">
        <v>140.41</v>
      </c>
    </row>
    <row r="5969" spans="2:13" x14ac:dyDescent="0.3">
      <c r="B5969" s="5">
        <v>45901</v>
      </c>
      <c r="C5969" s="4" t="s">
        <v>43</v>
      </c>
      <c r="D5969" s="4" t="s">
        <v>42</v>
      </c>
      <c r="E5969" s="4" t="s">
        <v>16</v>
      </c>
      <c r="F5969" s="4" t="s">
        <v>17</v>
      </c>
      <c r="G5969" s="6">
        <v>146</v>
      </c>
      <c r="H5969" s="7">
        <v>160.68</v>
      </c>
      <c r="I5969" s="8">
        <v>0</v>
      </c>
      <c r="J5969" s="7">
        <v>23506.01</v>
      </c>
      <c r="K5969" s="7">
        <v>92.11</v>
      </c>
      <c r="L5969" s="7">
        <v>13448.06</v>
      </c>
      <c r="M5969" s="7">
        <v>233.27</v>
      </c>
    </row>
    <row r="5970" spans="2:13" x14ac:dyDescent="0.3">
      <c r="B5970" s="5">
        <v>45901</v>
      </c>
      <c r="C5970" s="4" t="s">
        <v>43</v>
      </c>
      <c r="D5970" s="4" t="s">
        <v>42</v>
      </c>
      <c r="E5970" s="4" t="s">
        <v>16</v>
      </c>
      <c r="F5970" s="4" t="s">
        <v>18</v>
      </c>
      <c r="G5970" s="6">
        <v>57</v>
      </c>
      <c r="H5970" s="7">
        <v>160.68</v>
      </c>
      <c r="I5970" s="8">
        <v>0.01</v>
      </c>
      <c r="J5970" s="7">
        <v>9094.7000000000007</v>
      </c>
      <c r="K5970" s="7">
        <v>92.3</v>
      </c>
      <c r="L5970" s="7">
        <v>5261.1</v>
      </c>
      <c r="M5970" s="7">
        <v>202.82</v>
      </c>
    </row>
    <row r="5971" spans="2:13" x14ac:dyDescent="0.3">
      <c r="B5971" s="5">
        <v>45901</v>
      </c>
      <c r="C5971" s="4" t="s">
        <v>43</v>
      </c>
      <c r="D5971" s="4" t="s">
        <v>42</v>
      </c>
      <c r="E5971" s="4" t="s">
        <v>16</v>
      </c>
      <c r="F5971" s="4" t="s">
        <v>19</v>
      </c>
      <c r="G5971" s="6">
        <v>53</v>
      </c>
      <c r="H5971" s="7">
        <v>160.68</v>
      </c>
      <c r="I5971" s="8">
        <v>0.01</v>
      </c>
      <c r="J5971" s="7">
        <v>8498.7999999999993</v>
      </c>
      <c r="K5971" s="7">
        <v>92.3</v>
      </c>
      <c r="L5971" s="7">
        <v>4891.8999999999996</v>
      </c>
      <c r="M5971" s="7">
        <v>212.73</v>
      </c>
    </row>
    <row r="5972" spans="2:13" x14ac:dyDescent="0.3">
      <c r="B5972" s="5">
        <v>45901</v>
      </c>
      <c r="C5972" s="4" t="s">
        <v>43</v>
      </c>
      <c r="D5972" s="4" t="s">
        <v>42</v>
      </c>
      <c r="E5972" s="4" t="s">
        <v>20</v>
      </c>
      <c r="F5972" s="4" t="s">
        <v>17</v>
      </c>
      <c r="G5972" s="6">
        <v>103</v>
      </c>
      <c r="H5972" s="7">
        <v>160.68</v>
      </c>
      <c r="I5972" s="8">
        <v>0.01</v>
      </c>
      <c r="J5972" s="7">
        <v>14389.56</v>
      </c>
      <c r="K5972" s="7">
        <v>92.67</v>
      </c>
      <c r="L5972" s="7">
        <v>9545.01</v>
      </c>
      <c r="M5972" s="7">
        <v>164.9</v>
      </c>
    </row>
    <row r="5973" spans="2:13" x14ac:dyDescent="0.3">
      <c r="B5973" s="5">
        <v>45901</v>
      </c>
      <c r="C5973" s="4" t="s">
        <v>43</v>
      </c>
      <c r="D5973" s="4" t="s">
        <v>42</v>
      </c>
      <c r="E5973" s="4" t="s">
        <v>20</v>
      </c>
      <c r="F5973" s="4" t="s">
        <v>18</v>
      </c>
      <c r="G5973" s="6">
        <v>36</v>
      </c>
      <c r="H5973" s="7">
        <v>160.68</v>
      </c>
      <c r="I5973" s="8">
        <v>0.01</v>
      </c>
      <c r="J5973" s="7">
        <v>5029.3999999999996</v>
      </c>
      <c r="K5973" s="7">
        <v>92.21</v>
      </c>
      <c r="L5973" s="7">
        <v>3319.56</v>
      </c>
      <c r="M5973" s="7">
        <v>127.34</v>
      </c>
    </row>
    <row r="5974" spans="2:13" x14ac:dyDescent="0.3">
      <c r="B5974" s="5">
        <v>45901</v>
      </c>
      <c r="C5974" s="4" t="s">
        <v>43</v>
      </c>
      <c r="D5974" s="4" t="s">
        <v>42</v>
      </c>
      <c r="E5974" s="4" t="s">
        <v>20</v>
      </c>
      <c r="F5974" s="4" t="s">
        <v>19</v>
      </c>
      <c r="G5974" s="6">
        <v>36</v>
      </c>
      <c r="H5974" s="7">
        <v>160.68</v>
      </c>
      <c r="I5974" s="8">
        <v>0.03</v>
      </c>
      <c r="J5974" s="7">
        <v>4947.67</v>
      </c>
      <c r="K5974" s="7">
        <v>92.58</v>
      </c>
      <c r="L5974" s="7">
        <v>3332.88</v>
      </c>
      <c r="M5974" s="7">
        <v>143.49</v>
      </c>
    </row>
    <row r="5975" spans="2:13" x14ac:dyDescent="0.3">
      <c r="B5975" s="5">
        <v>45901</v>
      </c>
      <c r="C5975" s="4" t="s">
        <v>43</v>
      </c>
      <c r="D5975" s="4" t="s">
        <v>42</v>
      </c>
      <c r="E5975" s="4" t="s">
        <v>21</v>
      </c>
      <c r="F5975" s="4" t="s">
        <v>17</v>
      </c>
      <c r="G5975" s="6">
        <v>64</v>
      </c>
      <c r="H5975" s="7">
        <v>160.68</v>
      </c>
      <c r="I5975" s="8">
        <v>0.01</v>
      </c>
      <c r="J5975" s="7">
        <v>9603.56</v>
      </c>
      <c r="K5975" s="7">
        <v>92.3</v>
      </c>
      <c r="L5975" s="7">
        <v>5907.2</v>
      </c>
      <c r="M5975" s="7">
        <v>106.85</v>
      </c>
    </row>
    <row r="5976" spans="2:13" x14ac:dyDescent="0.3">
      <c r="B5976" s="5">
        <v>45901</v>
      </c>
      <c r="C5976" s="4" t="s">
        <v>43</v>
      </c>
      <c r="D5976" s="4" t="s">
        <v>42</v>
      </c>
      <c r="E5976" s="4" t="s">
        <v>21</v>
      </c>
      <c r="F5976" s="4" t="s">
        <v>18</v>
      </c>
      <c r="G5976" s="6">
        <v>21</v>
      </c>
      <c r="H5976" s="7">
        <v>160.68</v>
      </c>
      <c r="I5976" s="8">
        <v>0.01</v>
      </c>
      <c r="J5976" s="7">
        <v>3202.3</v>
      </c>
      <c r="K5976" s="7">
        <v>92.58</v>
      </c>
      <c r="L5976" s="7">
        <v>1944.18</v>
      </c>
      <c r="M5976" s="7">
        <v>71.739999999999995</v>
      </c>
    </row>
    <row r="5977" spans="2:13" x14ac:dyDescent="0.3">
      <c r="B5977" s="5">
        <v>45901</v>
      </c>
      <c r="C5977" s="4" t="s">
        <v>43</v>
      </c>
      <c r="D5977" s="4" t="s">
        <v>42</v>
      </c>
      <c r="E5977" s="4" t="s">
        <v>21</v>
      </c>
      <c r="F5977" s="4" t="s">
        <v>19</v>
      </c>
      <c r="G5977" s="6">
        <v>22</v>
      </c>
      <c r="H5977" s="7">
        <v>160.68</v>
      </c>
      <c r="I5977" s="8">
        <v>0.01</v>
      </c>
      <c r="J5977" s="7">
        <v>3304.64</v>
      </c>
      <c r="K5977" s="7">
        <v>92.48</v>
      </c>
      <c r="L5977" s="7">
        <v>2034.56</v>
      </c>
      <c r="M5977" s="7">
        <v>85.07</v>
      </c>
    </row>
    <row r="5978" spans="2:13" x14ac:dyDescent="0.3">
      <c r="B5978" s="5">
        <v>45901</v>
      </c>
      <c r="C5978" s="4" t="s">
        <v>43</v>
      </c>
      <c r="D5978" s="4" t="s">
        <v>42</v>
      </c>
      <c r="E5978" s="4" t="s">
        <v>22</v>
      </c>
      <c r="F5978" s="4" t="s">
        <v>17</v>
      </c>
      <c r="G5978" s="6">
        <v>28</v>
      </c>
      <c r="H5978" s="7">
        <v>160.68</v>
      </c>
      <c r="I5978" s="8">
        <v>0</v>
      </c>
      <c r="J5978" s="7">
        <v>5003.71</v>
      </c>
      <c r="K5978" s="7">
        <v>92.67</v>
      </c>
      <c r="L5978" s="7">
        <v>2594.7600000000002</v>
      </c>
      <c r="M5978" s="7">
        <v>290.79000000000002</v>
      </c>
    </row>
    <row r="5979" spans="2:13" x14ac:dyDescent="0.3">
      <c r="B5979" s="5">
        <v>45901</v>
      </c>
      <c r="C5979" s="4" t="s">
        <v>43</v>
      </c>
      <c r="D5979" s="4" t="s">
        <v>42</v>
      </c>
      <c r="E5979" s="4" t="s">
        <v>22</v>
      </c>
      <c r="F5979" s="4" t="s">
        <v>18</v>
      </c>
      <c r="G5979" s="6">
        <v>10</v>
      </c>
      <c r="H5979" s="7">
        <v>160.68</v>
      </c>
      <c r="I5979" s="8">
        <v>0</v>
      </c>
      <c r="J5979" s="7">
        <v>1788.83</v>
      </c>
      <c r="K5979" s="7">
        <v>92.21</v>
      </c>
      <c r="L5979" s="7">
        <v>922.1</v>
      </c>
      <c r="M5979" s="7">
        <v>122.67</v>
      </c>
    </row>
    <row r="5980" spans="2:13" x14ac:dyDescent="0.3">
      <c r="B5980" s="5">
        <v>45901</v>
      </c>
      <c r="C5980" s="4" t="s">
        <v>43</v>
      </c>
      <c r="D5980" s="4" t="s">
        <v>42</v>
      </c>
      <c r="E5980" s="4" t="s">
        <v>22</v>
      </c>
      <c r="F5980" s="4" t="s">
        <v>19</v>
      </c>
      <c r="G5980" s="6">
        <v>10</v>
      </c>
      <c r="H5980" s="7">
        <v>160.68</v>
      </c>
      <c r="I5980" s="8">
        <v>0.01</v>
      </c>
      <c r="J5980" s="7">
        <v>1774.44</v>
      </c>
      <c r="K5980" s="7">
        <v>92.58</v>
      </c>
      <c r="L5980" s="7">
        <v>925.8</v>
      </c>
      <c r="M5980" s="7">
        <v>124.41</v>
      </c>
    </row>
    <row r="5981" spans="2:13" x14ac:dyDescent="0.3">
      <c r="B5981" s="5">
        <v>45901</v>
      </c>
      <c r="C5981" s="4" t="s">
        <v>44</v>
      </c>
      <c r="D5981" s="4" t="s">
        <v>42</v>
      </c>
      <c r="E5981" s="4" t="s">
        <v>16</v>
      </c>
      <c r="F5981" s="4" t="s">
        <v>17</v>
      </c>
      <c r="G5981" s="6">
        <v>80</v>
      </c>
      <c r="H5981" s="7">
        <v>210.12</v>
      </c>
      <c r="I5981" s="8">
        <v>0.01</v>
      </c>
      <c r="J5981" s="7">
        <v>16725.32</v>
      </c>
      <c r="K5981" s="7">
        <v>123.72</v>
      </c>
      <c r="L5981" s="7">
        <v>9897.6</v>
      </c>
      <c r="M5981" s="7">
        <v>131.34</v>
      </c>
    </row>
    <row r="5982" spans="2:13" x14ac:dyDescent="0.3">
      <c r="B5982" s="5">
        <v>45901</v>
      </c>
      <c r="C5982" s="4" t="s">
        <v>44</v>
      </c>
      <c r="D5982" s="4" t="s">
        <v>42</v>
      </c>
      <c r="E5982" s="4" t="s">
        <v>16</v>
      </c>
      <c r="F5982" s="4" t="s">
        <v>18</v>
      </c>
      <c r="G5982" s="6">
        <v>28</v>
      </c>
      <c r="H5982" s="7">
        <v>210.12</v>
      </c>
      <c r="I5982" s="8">
        <v>0.01</v>
      </c>
      <c r="J5982" s="7">
        <v>5847.82</v>
      </c>
      <c r="K5982" s="7">
        <v>123.97</v>
      </c>
      <c r="L5982" s="7">
        <v>3471.16</v>
      </c>
      <c r="M5982" s="7">
        <v>94.77</v>
      </c>
    </row>
    <row r="5983" spans="2:13" x14ac:dyDescent="0.3">
      <c r="B5983" s="5">
        <v>45901</v>
      </c>
      <c r="C5983" s="4" t="s">
        <v>44</v>
      </c>
      <c r="D5983" s="4" t="s">
        <v>42</v>
      </c>
      <c r="E5983" s="4" t="s">
        <v>16</v>
      </c>
      <c r="F5983" s="4" t="s">
        <v>19</v>
      </c>
      <c r="G5983" s="6">
        <v>27</v>
      </c>
      <c r="H5983" s="7">
        <v>210.12</v>
      </c>
      <c r="I5983" s="8">
        <v>0</v>
      </c>
      <c r="J5983" s="7">
        <v>5656.22</v>
      </c>
      <c r="K5983" s="7">
        <v>124.34</v>
      </c>
      <c r="L5983" s="7">
        <v>3357.18</v>
      </c>
      <c r="M5983" s="7">
        <v>106.44</v>
      </c>
    </row>
    <row r="5984" spans="2:13" x14ac:dyDescent="0.3">
      <c r="B5984" s="5">
        <v>45901</v>
      </c>
      <c r="C5984" s="4" t="s">
        <v>44</v>
      </c>
      <c r="D5984" s="4" t="s">
        <v>42</v>
      </c>
      <c r="E5984" s="4" t="s">
        <v>20</v>
      </c>
      <c r="F5984" s="4" t="s">
        <v>17</v>
      </c>
      <c r="G5984" s="6">
        <v>53</v>
      </c>
      <c r="H5984" s="7">
        <v>210.12</v>
      </c>
      <c r="I5984" s="8">
        <v>0.01</v>
      </c>
      <c r="J5984" s="7">
        <v>9643.67</v>
      </c>
      <c r="K5984" s="7">
        <v>124.09</v>
      </c>
      <c r="L5984" s="7">
        <v>6576.77</v>
      </c>
      <c r="M5984" s="7">
        <v>86.06</v>
      </c>
    </row>
    <row r="5985" spans="2:13" x14ac:dyDescent="0.3">
      <c r="B5985" s="5">
        <v>45901</v>
      </c>
      <c r="C5985" s="4" t="s">
        <v>44</v>
      </c>
      <c r="D5985" s="4" t="s">
        <v>42</v>
      </c>
      <c r="E5985" s="4" t="s">
        <v>20</v>
      </c>
      <c r="F5985" s="4" t="s">
        <v>18</v>
      </c>
      <c r="G5985" s="6">
        <v>18</v>
      </c>
      <c r="H5985" s="7">
        <v>210.12</v>
      </c>
      <c r="I5985" s="8">
        <v>0.02</v>
      </c>
      <c r="J5985" s="7">
        <v>3255</v>
      </c>
      <c r="K5985" s="7">
        <v>123.97</v>
      </c>
      <c r="L5985" s="7">
        <v>2231.46</v>
      </c>
      <c r="M5985" s="7">
        <v>63.24</v>
      </c>
    </row>
    <row r="5986" spans="2:13" x14ac:dyDescent="0.3">
      <c r="B5986" s="5">
        <v>45901</v>
      </c>
      <c r="C5986" s="4" t="s">
        <v>44</v>
      </c>
      <c r="D5986" s="4" t="s">
        <v>42</v>
      </c>
      <c r="E5986" s="4" t="s">
        <v>20</v>
      </c>
      <c r="F5986" s="4" t="s">
        <v>19</v>
      </c>
      <c r="G5986" s="6">
        <v>19</v>
      </c>
      <c r="H5986" s="7">
        <v>210.12</v>
      </c>
      <c r="I5986" s="8">
        <v>0.02</v>
      </c>
      <c r="J5986" s="7">
        <v>3449.9</v>
      </c>
      <c r="K5986" s="7">
        <v>124.34</v>
      </c>
      <c r="L5986" s="7">
        <v>2362.46</v>
      </c>
      <c r="M5986" s="7">
        <v>76.64</v>
      </c>
    </row>
    <row r="5987" spans="2:13" x14ac:dyDescent="0.3">
      <c r="B5987" s="5">
        <v>45901</v>
      </c>
      <c r="C5987" s="4" t="s">
        <v>44</v>
      </c>
      <c r="D5987" s="4" t="s">
        <v>42</v>
      </c>
      <c r="E5987" s="4" t="s">
        <v>21</v>
      </c>
      <c r="F5987" s="4" t="s">
        <v>17</v>
      </c>
      <c r="G5987" s="6">
        <v>33</v>
      </c>
      <c r="H5987" s="7">
        <v>210.12</v>
      </c>
      <c r="I5987" s="8">
        <v>0.01</v>
      </c>
      <c r="J5987" s="7">
        <v>6488.62</v>
      </c>
      <c r="K5987" s="7">
        <v>124.34</v>
      </c>
      <c r="L5987" s="7">
        <v>4103.22</v>
      </c>
      <c r="M5987" s="7">
        <v>54.5</v>
      </c>
    </row>
    <row r="5988" spans="2:13" x14ac:dyDescent="0.3">
      <c r="B5988" s="5">
        <v>45901</v>
      </c>
      <c r="C5988" s="4" t="s">
        <v>44</v>
      </c>
      <c r="D5988" s="4" t="s">
        <v>42</v>
      </c>
      <c r="E5988" s="4" t="s">
        <v>21</v>
      </c>
      <c r="F5988" s="4" t="s">
        <v>18</v>
      </c>
      <c r="G5988" s="6">
        <v>12</v>
      </c>
      <c r="H5988" s="7">
        <v>210.12</v>
      </c>
      <c r="I5988" s="8">
        <v>0.01</v>
      </c>
      <c r="J5988" s="7">
        <v>2373.83</v>
      </c>
      <c r="K5988" s="7">
        <v>123.97</v>
      </c>
      <c r="L5988" s="7">
        <v>1487.64</v>
      </c>
      <c r="M5988" s="7">
        <v>40.619999999999997</v>
      </c>
    </row>
    <row r="5989" spans="2:13" x14ac:dyDescent="0.3">
      <c r="B5989" s="5">
        <v>45901</v>
      </c>
      <c r="C5989" s="4" t="s">
        <v>44</v>
      </c>
      <c r="D5989" s="4" t="s">
        <v>42</v>
      </c>
      <c r="E5989" s="4" t="s">
        <v>21</v>
      </c>
      <c r="F5989" s="4" t="s">
        <v>19</v>
      </c>
      <c r="G5989" s="6">
        <v>12</v>
      </c>
      <c r="H5989" s="7">
        <v>210.12</v>
      </c>
      <c r="I5989" s="8">
        <v>0.01</v>
      </c>
      <c r="J5989" s="7">
        <v>2369.02</v>
      </c>
      <c r="K5989" s="7">
        <v>123.97</v>
      </c>
      <c r="L5989" s="7">
        <v>1487.64</v>
      </c>
      <c r="M5989" s="7">
        <v>48.02</v>
      </c>
    </row>
    <row r="5990" spans="2:13" x14ac:dyDescent="0.3">
      <c r="B5990" s="5">
        <v>45901</v>
      </c>
      <c r="C5990" s="4" t="s">
        <v>44</v>
      </c>
      <c r="D5990" s="4" t="s">
        <v>42</v>
      </c>
      <c r="E5990" s="4" t="s">
        <v>22</v>
      </c>
      <c r="F5990" s="4" t="s">
        <v>17</v>
      </c>
      <c r="G5990" s="6">
        <v>15</v>
      </c>
      <c r="H5990" s="7">
        <v>210.12</v>
      </c>
      <c r="I5990" s="8">
        <v>0.01</v>
      </c>
      <c r="J5990" s="7">
        <v>3512.34</v>
      </c>
      <c r="K5990" s="7">
        <v>124.34</v>
      </c>
      <c r="L5990" s="7">
        <v>1865.1</v>
      </c>
      <c r="M5990" s="7">
        <v>154.87</v>
      </c>
    </row>
    <row r="5991" spans="2:13" x14ac:dyDescent="0.3">
      <c r="B5991" s="5">
        <v>45901</v>
      </c>
      <c r="C5991" s="4" t="s">
        <v>44</v>
      </c>
      <c r="D5991" s="4" t="s">
        <v>42</v>
      </c>
      <c r="E5991" s="4" t="s">
        <v>22</v>
      </c>
      <c r="F5991" s="4" t="s">
        <v>18</v>
      </c>
      <c r="G5991" s="6">
        <v>5</v>
      </c>
      <c r="H5991" s="7">
        <v>210.12</v>
      </c>
      <c r="I5991" s="8">
        <v>0.01</v>
      </c>
      <c r="J5991" s="7">
        <v>1167.2</v>
      </c>
      <c r="K5991" s="7">
        <v>124.34</v>
      </c>
      <c r="L5991" s="7">
        <v>621.70000000000005</v>
      </c>
      <c r="M5991" s="7">
        <v>60.02</v>
      </c>
    </row>
    <row r="5992" spans="2:13" x14ac:dyDescent="0.3">
      <c r="B5992" s="5">
        <v>45901</v>
      </c>
      <c r="C5992" s="4" t="s">
        <v>44</v>
      </c>
      <c r="D5992" s="4" t="s">
        <v>42</v>
      </c>
      <c r="E5992" s="4" t="s">
        <v>22</v>
      </c>
      <c r="F5992" s="4" t="s">
        <v>19</v>
      </c>
      <c r="G5992" s="6">
        <v>5</v>
      </c>
      <c r="H5992" s="7">
        <v>210.12</v>
      </c>
      <c r="I5992" s="8">
        <v>0.01</v>
      </c>
      <c r="J5992" s="7">
        <v>1164.93</v>
      </c>
      <c r="K5992" s="7">
        <v>123.6</v>
      </c>
      <c r="L5992" s="7">
        <v>618</v>
      </c>
      <c r="M5992" s="7">
        <v>63.64</v>
      </c>
    </row>
    <row r="5993" spans="2:13" x14ac:dyDescent="0.3">
      <c r="B5993" s="5">
        <v>45901</v>
      </c>
      <c r="C5993" s="4" t="s">
        <v>45</v>
      </c>
      <c r="D5993" s="4" t="s">
        <v>42</v>
      </c>
      <c r="E5993" s="4" t="s">
        <v>16</v>
      </c>
      <c r="F5993" s="4" t="s">
        <v>17</v>
      </c>
      <c r="G5993" s="6">
        <v>135</v>
      </c>
      <c r="H5993" s="7">
        <v>98.88</v>
      </c>
      <c r="I5993" s="8">
        <v>0</v>
      </c>
      <c r="J5993" s="7">
        <v>13268.81</v>
      </c>
      <c r="K5993" s="7">
        <v>56.25</v>
      </c>
      <c r="L5993" s="7">
        <v>7593.75</v>
      </c>
      <c r="M5993" s="7">
        <v>220.1</v>
      </c>
    </row>
    <row r="5994" spans="2:13" x14ac:dyDescent="0.3">
      <c r="B5994" s="5">
        <v>45901</v>
      </c>
      <c r="C5994" s="4" t="s">
        <v>45</v>
      </c>
      <c r="D5994" s="4" t="s">
        <v>42</v>
      </c>
      <c r="E5994" s="4" t="s">
        <v>16</v>
      </c>
      <c r="F5994" s="4" t="s">
        <v>18</v>
      </c>
      <c r="G5994" s="6">
        <v>48</v>
      </c>
      <c r="H5994" s="7">
        <v>98.88</v>
      </c>
      <c r="I5994" s="8">
        <v>0.01</v>
      </c>
      <c r="J5994" s="7">
        <v>4703.3500000000004</v>
      </c>
      <c r="K5994" s="7">
        <v>56.47</v>
      </c>
      <c r="L5994" s="7">
        <v>2710.56</v>
      </c>
      <c r="M5994" s="7">
        <v>165.47</v>
      </c>
    </row>
    <row r="5995" spans="2:13" x14ac:dyDescent="0.3">
      <c r="B5995" s="5">
        <v>45901</v>
      </c>
      <c r="C5995" s="4" t="s">
        <v>45</v>
      </c>
      <c r="D5995" s="4" t="s">
        <v>42</v>
      </c>
      <c r="E5995" s="4" t="s">
        <v>16</v>
      </c>
      <c r="F5995" s="4" t="s">
        <v>19</v>
      </c>
      <c r="G5995" s="6">
        <v>48</v>
      </c>
      <c r="H5995" s="7">
        <v>98.88</v>
      </c>
      <c r="I5995" s="8">
        <v>0.01</v>
      </c>
      <c r="J5995" s="7">
        <v>4698.78</v>
      </c>
      <c r="K5995" s="7">
        <v>56.25</v>
      </c>
      <c r="L5995" s="7">
        <v>2700</v>
      </c>
      <c r="M5995" s="7">
        <v>189.99</v>
      </c>
    </row>
    <row r="5996" spans="2:13" x14ac:dyDescent="0.3">
      <c r="B5996" s="5">
        <v>45901</v>
      </c>
      <c r="C5996" s="4" t="s">
        <v>45</v>
      </c>
      <c r="D5996" s="4" t="s">
        <v>42</v>
      </c>
      <c r="E5996" s="4" t="s">
        <v>20</v>
      </c>
      <c r="F5996" s="4" t="s">
        <v>17</v>
      </c>
      <c r="G5996" s="6">
        <v>90</v>
      </c>
      <c r="H5996" s="7">
        <v>98.88</v>
      </c>
      <c r="I5996" s="8">
        <v>0.02</v>
      </c>
      <c r="J5996" s="7">
        <v>7675.17</v>
      </c>
      <c r="K5996" s="7">
        <v>56.53</v>
      </c>
      <c r="L5996" s="7">
        <v>5087.7</v>
      </c>
      <c r="M5996" s="7">
        <v>147.16999999999999</v>
      </c>
    </row>
    <row r="5997" spans="2:13" x14ac:dyDescent="0.3">
      <c r="B5997" s="5">
        <v>45901</v>
      </c>
      <c r="C5997" s="4" t="s">
        <v>45</v>
      </c>
      <c r="D5997" s="4" t="s">
        <v>42</v>
      </c>
      <c r="E5997" s="4" t="s">
        <v>20</v>
      </c>
      <c r="F5997" s="4" t="s">
        <v>18</v>
      </c>
      <c r="G5997" s="6">
        <v>33</v>
      </c>
      <c r="H5997" s="7">
        <v>98.88</v>
      </c>
      <c r="I5997" s="8">
        <v>0.03</v>
      </c>
      <c r="J5997" s="7">
        <v>2762.75</v>
      </c>
      <c r="K5997" s="7">
        <v>56.25</v>
      </c>
      <c r="L5997" s="7">
        <v>1856.25</v>
      </c>
      <c r="M5997" s="7">
        <v>114.1</v>
      </c>
    </row>
    <row r="5998" spans="2:13" x14ac:dyDescent="0.3">
      <c r="B5998" s="5">
        <v>45901</v>
      </c>
      <c r="C5998" s="4" t="s">
        <v>45</v>
      </c>
      <c r="D5998" s="4" t="s">
        <v>42</v>
      </c>
      <c r="E5998" s="4" t="s">
        <v>20</v>
      </c>
      <c r="F5998" s="4" t="s">
        <v>19</v>
      </c>
      <c r="G5998" s="6">
        <v>32</v>
      </c>
      <c r="H5998" s="7">
        <v>98.88</v>
      </c>
      <c r="I5998" s="8">
        <v>0.04</v>
      </c>
      <c r="J5998" s="7">
        <v>2686.9</v>
      </c>
      <c r="K5998" s="7">
        <v>56.53</v>
      </c>
      <c r="L5998" s="7">
        <v>1808.96</v>
      </c>
      <c r="M5998" s="7">
        <v>123.99</v>
      </c>
    </row>
    <row r="5999" spans="2:13" x14ac:dyDescent="0.3">
      <c r="B5999" s="5">
        <v>45901</v>
      </c>
      <c r="C5999" s="4" t="s">
        <v>45</v>
      </c>
      <c r="D5999" s="4" t="s">
        <v>42</v>
      </c>
      <c r="E5999" s="4" t="s">
        <v>21</v>
      </c>
      <c r="F5999" s="4" t="s">
        <v>17</v>
      </c>
      <c r="G5999" s="6">
        <v>56</v>
      </c>
      <c r="H5999" s="7">
        <v>98.88</v>
      </c>
      <c r="I5999" s="8">
        <v>0.01</v>
      </c>
      <c r="J5999" s="7">
        <v>5181.51</v>
      </c>
      <c r="K5999" s="7">
        <v>56.19</v>
      </c>
      <c r="L5999" s="7">
        <v>3146.64</v>
      </c>
      <c r="M5999" s="7">
        <v>88.92</v>
      </c>
    </row>
    <row r="6000" spans="2:13" x14ac:dyDescent="0.3">
      <c r="B6000" s="5">
        <v>45901</v>
      </c>
      <c r="C6000" s="4" t="s">
        <v>45</v>
      </c>
      <c r="D6000" s="4" t="s">
        <v>42</v>
      </c>
      <c r="E6000" s="4" t="s">
        <v>21</v>
      </c>
      <c r="F6000" s="4" t="s">
        <v>18</v>
      </c>
      <c r="G6000" s="6">
        <v>20</v>
      </c>
      <c r="H6000" s="7">
        <v>98.88</v>
      </c>
      <c r="I6000" s="8">
        <v>0.01</v>
      </c>
      <c r="J6000" s="7">
        <v>1854.36</v>
      </c>
      <c r="K6000" s="7">
        <v>56.19</v>
      </c>
      <c r="L6000" s="7">
        <v>1123.8</v>
      </c>
      <c r="M6000" s="7">
        <v>70.75</v>
      </c>
    </row>
    <row r="6001" spans="2:13" x14ac:dyDescent="0.3">
      <c r="B6001" s="5">
        <v>45901</v>
      </c>
      <c r="C6001" s="4" t="s">
        <v>45</v>
      </c>
      <c r="D6001" s="4" t="s">
        <v>42</v>
      </c>
      <c r="E6001" s="4" t="s">
        <v>21</v>
      </c>
      <c r="F6001" s="4" t="s">
        <v>19</v>
      </c>
      <c r="G6001" s="6">
        <v>21</v>
      </c>
      <c r="H6001" s="7">
        <v>98.88</v>
      </c>
      <c r="I6001" s="8">
        <v>0.01</v>
      </c>
      <c r="J6001" s="7">
        <v>1966.7</v>
      </c>
      <c r="K6001" s="7">
        <v>56.31</v>
      </c>
      <c r="L6001" s="7">
        <v>1182.51</v>
      </c>
      <c r="M6001" s="7">
        <v>81.53</v>
      </c>
    </row>
    <row r="6002" spans="2:13" x14ac:dyDescent="0.3">
      <c r="B6002" s="5">
        <v>45901</v>
      </c>
      <c r="C6002" s="4" t="s">
        <v>45</v>
      </c>
      <c r="D6002" s="4" t="s">
        <v>42</v>
      </c>
      <c r="E6002" s="4" t="s">
        <v>22</v>
      </c>
      <c r="F6002" s="4" t="s">
        <v>17</v>
      </c>
      <c r="G6002" s="6">
        <v>24</v>
      </c>
      <c r="H6002" s="7">
        <v>98.88</v>
      </c>
      <c r="I6002" s="8">
        <v>0.01</v>
      </c>
      <c r="J6002" s="7">
        <v>2636.5</v>
      </c>
      <c r="K6002" s="7">
        <v>56.25</v>
      </c>
      <c r="L6002" s="7">
        <v>1350</v>
      </c>
      <c r="M6002" s="7">
        <v>242.44</v>
      </c>
    </row>
    <row r="6003" spans="2:13" x14ac:dyDescent="0.3">
      <c r="B6003" s="5">
        <v>45901</v>
      </c>
      <c r="C6003" s="4" t="s">
        <v>45</v>
      </c>
      <c r="D6003" s="4" t="s">
        <v>42</v>
      </c>
      <c r="E6003" s="4" t="s">
        <v>22</v>
      </c>
      <c r="F6003" s="4" t="s">
        <v>18</v>
      </c>
      <c r="G6003" s="6">
        <v>9</v>
      </c>
      <c r="H6003" s="7">
        <v>98.88</v>
      </c>
      <c r="I6003" s="8">
        <v>0.01</v>
      </c>
      <c r="J6003" s="7">
        <v>986.7</v>
      </c>
      <c r="K6003" s="7">
        <v>56.25</v>
      </c>
      <c r="L6003" s="7">
        <v>506.25</v>
      </c>
      <c r="M6003" s="7">
        <v>105.02</v>
      </c>
    </row>
    <row r="6004" spans="2:13" x14ac:dyDescent="0.3">
      <c r="B6004" s="5">
        <v>45901</v>
      </c>
      <c r="C6004" s="4" t="s">
        <v>45</v>
      </c>
      <c r="D6004" s="4" t="s">
        <v>42</v>
      </c>
      <c r="E6004" s="4" t="s">
        <v>22</v>
      </c>
      <c r="F6004" s="4" t="s">
        <v>19</v>
      </c>
      <c r="G6004" s="6">
        <v>9</v>
      </c>
      <c r="H6004" s="7">
        <v>98.88</v>
      </c>
      <c r="I6004" s="8">
        <v>0.01</v>
      </c>
      <c r="J6004" s="7">
        <v>991.69</v>
      </c>
      <c r="K6004" s="7">
        <v>56.36</v>
      </c>
      <c r="L6004" s="7">
        <v>507.24</v>
      </c>
      <c r="M6004" s="7">
        <v>109.27</v>
      </c>
    </row>
    <row r="6005" spans="2:13" x14ac:dyDescent="0.3">
      <c r="B6005" s="5">
        <v>45901</v>
      </c>
      <c r="C6005" s="4" t="s">
        <v>46</v>
      </c>
      <c r="D6005" s="4" t="s">
        <v>47</v>
      </c>
      <c r="E6005" s="4" t="s">
        <v>16</v>
      </c>
      <c r="F6005" s="4" t="s">
        <v>17</v>
      </c>
      <c r="G6005" s="6">
        <v>215</v>
      </c>
      <c r="H6005" s="7">
        <v>146.26</v>
      </c>
      <c r="I6005" s="8">
        <v>0.01</v>
      </c>
      <c r="J6005" s="7">
        <v>31161.75</v>
      </c>
      <c r="K6005" s="7">
        <v>90.68</v>
      </c>
      <c r="L6005" s="7">
        <v>19496.2</v>
      </c>
      <c r="M6005" s="7">
        <v>354.04</v>
      </c>
    </row>
    <row r="6006" spans="2:13" x14ac:dyDescent="0.3">
      <c r="B6006" s="5">
        <v>45901</v>
      </c>
      <c r="C6006" s="4" t="s">
        <v>46</v>
      </c>
      <c r="D6006" s="4" t="s">
        <v>47</v>
      </c>
      <c r="E6006" s="4" t="s">
        <v>16</v>
      </c>
      <c r="F6006" s="4" t="s">
        <v>18</v>
      </c>
      <c r="G6006" s="6">
        <v>81</v>
      </c>
      <c r="H6006" s="7">
        <v>146.26</v>
      </c>
      <c r="I6006" s="8">
        <v>0.01</v>
      </c>
      <c r="J6006" s="7">
        <v>11704.74</v>
      </c>
      <c r="K6006" s="7">
        <v>90.95</v>
      </c>
      <c r="L6006" s="7">
        <v>7366.95</v>
      </c>
      <c r="M6006" s="7">
        <v>277.82</v>
      </c>
    </row>
    <row r="6007" spans="2:13" x14ac:dyDescent="0.3">
      <c r="B6007" s="5">
        <v>45901</v>
      </c>
      <c r="C6007" s="4" t="s">
        <v>46</v>
      </c>
      <c r="D6007" s="4" t="s">
        <v>47</v>
      </c>
      <c r="E6007" s="4" t="s">
        <v>16</v>
      </c>
      <c r="F6007" s="4" t="s">
        <v>19</v>
      </c>
      <c r="G6007" s="6">
        <v>80</v>
      </c>
      <c r="H6007" s="7">
        <v>146.26</v>
      </c>
      <c r="I6007" s="8">
        <v>0.01</v>
      </c>
      <c r="J6007" s="7">
        <v>11583.14</v>
      </c>
      <c r="K6007" s="7">
        <v>90.5</v>
      </c>
      <c r="L6007" s="7">
        <v>7240</v>
      </c>
      <c r="M6007" s="7">
        <v>325.56</v>
      </c>
    </row>
    <row r="6008" spans="2:13" x14ac:dyDescent="0.3">
      <c r="B6008" s="5">
        <v>45901</v>
      </c>
      <c r="C6008" s="4" t="s">
        <v>46</v>
      </c>
      <c r="D6008" s="4" t="s">
        <v>47</v>
      </c>
      <c r="E6008" s="4" t="s">
        <v>20</v>
      </c>
      <c r="F6008" s="4" t="s">
        <v>17</v>
      </c>
      <c r="G6008" s="6">
        <v>152</v>
      </c>
      <c r="H6008" s="7">
        <v>146.26</v>
      </c>
      <c r="I6008" s="8">
        <v>0.04</v>
      </c>
      <c r="J6008" s="7">
        <v>18837.53</v>
      </c>
      <c r="K6008" s="7">
        <v>90.95</v>
      </c>
      <c r="L6008" s="7">
        <v>13824.4</v>
      </c>
      <c r="M6008" s="7">
        <v>242.11</v>
      </c>
    </row>
    <row r="6009" spans="2:13" x14ac:dyDescent="0.3">
      <c r="B6009" s="5">
        <v>45901</v>
      </c>
      <c r="C6009" s="4" t="s">
        <v>46</v>
      </c>
      <c r="D6009" s="4" t="s">
        <v>47</v>
      </c>
      <c r="E6009" s="4" t="s">
        <v>20</v>
      </c>
      <c r="F6009" s="4" t="s">
        <v>18</v>
      </c>
      <c r="G6009" s="6">
        <v>55</v>
      </c>
      <c r="H6009" s="7">
        <v>146.26</v>
      </c>
      <c r="I6009" s="8">
        <v>0.04</v>
      </c>
      <c r="J6009" s="7">
        <v>6803.17</v>
      </c>
      <c r="K6009" s="7">
        <v>90.68</v>
      </c>
      <c r="L6009" s="7">
        <v>4987.3999999999996</v>
      </c>
      <c r="M6009" s="7">
        <v>188.07</v>
      </c>
    </row>
    <row r="6010" spans="2:13" x14ac:dyDescent="0.3">
      <c r="B6010" s="5">
        <v>45901</v>
      </c>
      <c r="C6010" s="4" t="s">
        <v>46</v>
      </c>
      <c r="D6010" s="4" t="s">
        <v>47</v>
      </c>
      <c r="E6010" s="4" t="s">
        <v>20</v>
      </c>
      <c r="F6010" s="4" t="s">
        <v>19</v>
      </c>
      <c r="G6010" s="6">
        <v>52</v>
      </c>
      <c r="H6010" s="7">
        <v>146.26</v>
      </c>
      <c r="I6010" s="8">
        <v>0.01</v>
      </c>
      <c r="J6010" s="7">
        <v>6625.67</v>
      </c>
      <c r="K6010" s="7">
        <v>90.77</v>
      </c>
      <c r="L6010" s="7">
        <v>4720.04</v>
      </c>
      <c r="M6010" s="7">
        <v>209.96</v>
      </c>
    </row>
    <row r="6011" spans="2:13" x14ac:dyDescent="0.3">
      <c r="B6011" s="5">
        <v>45901</v>
      </c>
      <c r="C6011" s="4" t="s">
        <v>46</v>
      </c>
      <c r="D6011" s="4" t="s">
        <v>47</v>
      </c>
      <c r="E6011" s="4" t="s">
        <v>21</v>
      </c>
      <c r="F6011" s="4" t="s">
        <v>17</v>
      </c>
      <c r="G6011" s="6">
        <v>91</v>
      </c>
      <c r="H6011" s="7">
        <v>146.26</v>
      </c>
      <c r="I6011" s="8">
        <v>0</v>
      </c>
      <c r="J6011" s="7">
        <v>12631.38</v>
      </c>
      <c r="K6011" s="7">
        <v>90.77</v>
      </c>
      <c r="L6011" s="7">
        <v>8260.07</v>
      </c>
      <c r="M6011" s="7">
        <v>150.88999999999999</v>
      </c>
    </row>
    <row r="6012" spans="2:13" x14ac:dyDescent="0.3">
      <c r="B6012" s="5">
        <v>45901</v>
      </c>
      <c r="C6012" s="4" t="s">
        <v>46</v>
      </c>
      <c r="D6012" s="4" t="s">
        <v>47</v>
      </c>
      <c r="E6012" s="4" t="s">
        <v>21</v>
      </c>
      <c r="F6012" s="4" t="s">
        <v>18</v>
      </c>
      <c r="G6012" s="6">
        <v>31</v>
      </c>
      <c r="H6012" s="7">
        <v>146.26</v>
      </c>
      <c r="I6012" s="8">
        <v>0.01</v>
      </c>
      <c r="J6012" s="7">
        <v>4260.0200000000004</v>
      </c>
      <c r="K6012" s="7">
        <v>90.59</v>
      </c>
      <c r="L6012" s="7">
        <v>2808.29</v>
      </c>
      <c r="M6012" s="7">
        <v>104.39</v>
      </c>
    </row>
    <row r="6013" spans="2:13" x14ac:dyDescent="0.3">
      <c r="B6013" s="5">
        <v>45901</v>
      </c>
      <c r="C6013" s="4" t="s">
        <v>46</v>
      </c>
      <c r="D6013" s="4" t="s">
        <v>47</v>
      </c>
      <c r="E6013" s="4" t="s">
        <v>21</v>
      </c>
      <c r="F6013" s="4" t="s">
        <v>19</v>
      </c>
      <c r="G6013" s="6">
        <v>34</v>
      </c>
      <c r="H6013" s="7">
        <v>146.26</v>
      </c>
      <c r="I6013" s="8">
        <v>0.01</v>
      </c>
      <c r="J6013" s="7">
        <v>4667.5600000000004</v>
      </c>
      <c r="K6013" s="7">
        <v>90.68</v>
      </c>
      <c r="L6013" s="7">
        <v>3083.12</v>
      </c>
      <c r="M6013" s="7">
        <v>134.85</v>
      </c>
    </row>
    <row r="6014" spans="2:13" x14ac:dyDescent="0.3">
      <c r="B6014" s="5">
        <v>45901</v>
      </c>
      <c r="C6014" s="4" t="s">
        <v>46</v>
      </c>
      <c r="D6014" s="4" t="s">
        <v>47</v>
      </c>
      <c r="E6014" s="4" t="s">
        <v>22</v>
      </c>
      <c r="F6014" s="4" t="s">
        <v>17</v>
      </c>
      <c r="G6014" s="6">
        <v>38</v>
      </c>
      <c r="H6014" s="7">
        <v>146.26</v>
      </c>
      <c r="I6014" s="8">
        <v>0.01</v>
      </c>
      <c r="J6014" s="7">
        <v>6156.09</v>
      </c>
      <c r="K6014" s="7">
        <v>90.86</v>
      </c>
      <c r="L6014" s="7">
        <v>3452.68</v>
      </c>
      <c r="M6014" s="7">
        <v>373.47</v>
      </c>
    </row>
    <row r="6015" spans="2:13" x14ac:dyDescent="0.3">
      <c r="B6015" s="5">
        <v>45901</v>
      </c>
      <c r="C6015" s="4" t="s">
        <v>46</v>
      </c>
      <c r="D6015" s="4" t="s">
        <v>47</v>
      </c>
      <c r="E6015" s="4" t="s">
        <v>22</v>
      </c>
      <c r="F6015" s="4" t="s">
        <v>18</v>
      </c>
      <c r="G6015" s="6">
        <v>14</v>
      </c>
      <c r="H6015" s="7">
        <v>146.26</v>
      </c>
      <c r="I6015" s="8">
        <v>0</v>
      </c>
      <c r="J6015" s="7">
        <v>2291.06</v>
      </c>
      <c r="K6015" s="7">
        <v>90.68</v>
      </c>
      <c r="L6015" s="7">
        <v>1269.52</v>
      </c>
      <c r="M6015" s="7">
        <v>172.58</v>
      </c>
    </row>
    <row r="6016" spans="2:13" x14ac:dyDescent="0.3">
      <c r="B6016" s="5">
        <v>45901</v>
      </c>
      <c r="C6016" s="4" t="s">
        <v>46</v>
      </c>
      <c r="D6016" s="4" t="s">
        <v>47</v>
      </c>
      <c r="E6016" s="4" t="s">
        <v>22</v>
      </c>
      <c r="F6016" s="4" t="s">
        <v>19</v>
      </c>
      <c r="G6016" s="6">
        <v>14</v>
      </c>
      <c r="H6016" s="7">
        <v>146.26</v>
      </c>
      <c r="I6016" s="8">
        <v>0.01</v>
      </c>
      <c r="J6016" s="7">
        <v>2272.6</v>
      </c>
      <c r="K6016" s="7">
        <v>90.95</v>
      </c>
      <c r="L6016" s="7">
        <v>1273.3</v>
      </c>
      <c r="M6016" s="7">
        <v>172.07</v>
      </c>
    </row>
    <row r="6017" spans="2:13" x14ac:dyDescent="0.3">
      <c r="B6017" s="5">
        <v>45901</v>
      </c>
      <c r="C6017" s="4" t="s">
        <v>48</v>
      </c>
      <c r="D6017" s="4" t="s">
        <v>47</v>
      </c>
      <c r="E6017" s="4" t="s">
        <v>16</v>
      </c>
      <c r="F6017" s="4" t="s">
        <v>17</v>
      </c>
      <c r="G6017" s="6">
        <v>196</v>
      </c>
      <c r="H6017" s="7">
        <v>121.54</v>
      </c>
      <c r="I6017" s="8">
        <v>0.01</v>
      </c>
      <c r="J6017" s="7">
        <v>23464.85</v>
      </c>
      <c r="K6017" s="7">
        <v>74.599999999999994</v>
      </c>
      <c r="L6017" s="7">
        <v>14621.6</v>
      </c>
      <c r="M6017" s="7">
        <v>325.31</v>
      </c>
    </row>
    <row r="6018" spans="2:13" x14ac:dyDescent="0.3">
      <c r="B6018" s="5">
        <v>45901</v>
      </c>
      <c r="C6018" s="4" t="s">
        <v>48</v>
      </c>
      <c r="D6018" s="4" t="s">
        <v>47</v>
      </c>
      <c r="E6018" s="4" t="s">
        <v>16</v>
      </c>
      <c r="F6018" s="4" t="s">
        <v>18</v>
      </c>
      <c r="G6018" s="6">
        <v>67</v>
      </c>
      <c r="H6018" s="7">
        <v>121.54</v>
      </c>
      <c r="I6018" s="8">
        <v>0.01</v>
      </c>
      <c r="J6018" s="7">
        <v>8069.89</v>
      </c>
      <c r="K6018" s="7">
        <v>74.819999999999993</v>
      </c>
      <c r="L6018" s="7">
        <v>5012.9399999999996</v>
      </c>
      <c r="M6018" s="7">
        <v>230.5</v>
      </c>
    </row>
    <row r="6019" spans="2:13" x14ac:dyDescent="0.3">
      <c r="B6019" s="5">
        <v>45901</v>
      </c>
      <c r="C6019" s="4" t="s">
        <v>48</v>
      </c>
      <c r="D6019" s="4" t="s">
        <v>47</v>
      </c>
      <c r="E6019" s="4" t="s">
        <v>16</v>
      </c>
      <c r="F6019" s="4" t="s">
        <v>19</v>
      </c>
      <c r="G6019" s="6">
        <v>69</v>
      </c>
      <c r="H6019" s="7">
        <v>121.54</v>
      </c>
      <c r="I6019" s="8">
        <v>0.01</v>
      </c>
      <c r="J6019" s="7">
        <v>8319.27</v>
      </c>
      <c r="K6019" s="7">
        <v>74.52</v>
      </c>
      <c r="L6019" s="7">
        <v>5141.88</v>
      </c>
      <c r="M6019" s="7">
        <v>268.99</v>
      </c>
    </row>
    <row r="6020" spans="2:13" x14ac:dyDescent="0.3">
      <c r="B6020" s="5">
        <v>45901</v>
      </c>
      <c r="C6020" s="4" t="s">
        <v>48</v>
      </c>
      <c r="D6020" s="4" t="s">
        <v>47</v>
      </c>
      <c r="E6020" s="4" t="s">
        <v>20</v>
      </c>
      <c r="F6020" s="4" t="s">
        <v>17</v>
      </c>
      <c r="G6020" s="6">
        <v>132</v>
      </c>
      <c r="H6020" s="7">
        <v>121.54</v>
      </c>
      <c r="I6020" s="8">
        <v>0.01</v>
      </c>
      <c r="J6020" s="7">
        <v>14005.35</v>
      </c>
      <c r="K6020" s="7">
        <v>74.819999999999993</v>
      </c>
      <c r="L6020" s="7">
        <v>9876.24</v>
      </c>
      <c r="M6020" s="7">
        <v>217.36</v>
      </c>
    </row>
    <row r="6021" spans="2:13" x14ac:dyDescent="0.3">
      <c r="B6021" s="5">
        <v>45901</v>
      </c>
      <c r="C6021" s="4" t="s">
        <v>48</v>
      </c>
      <c r="D6021" s="4" t="s">
        <v>47</v>
      </c>
      <c r="E6021" s="4" t="s">
        <v>20</v>
      </c>
      <c r="F6021" s="4" t="s">
        <v>18</v>
      </c>
      <c r="G6021" s="6">
        <v>48</v>
      </c>
      <c r="H6021" s="7">
        <v>121.54</v>
      </c>
      <c r="I6021" s="8">
        <v>0.03</v>
      </c>
      <c r="J6021" s="7">
        <v>4949.38</v>
      </c>
      <c r="K6021" s="7">
        <v>74.67</v>
      </c>
      <c r="L6021" s="7">
        <v>3584.16</v>
      </c>
      <c r="M6021" s="7">
        <v>168.3</v>
      </c>
    </row>
    <row r="6022" spans="2:13" x14ac:dyDescent="0.3">
      <c r="B6022" s="5">
        <v>45901</v>
      </c>
      <c r="C6022" s="4" t="s">
        <v>48</v>
      </c>
      <c r="D6022" s="4" t="s">
        <v>47</v>
      </c>
      <c r="E6022" s="4" t="s">
        <v>20</v>
      </c>
      <c r="F6022" s="4" t="s">
        <v>19</v>
      </c>
      <c r="G6022" s="6">
        <v>47</v>
      </c>
      <c r="H6022" s="7">
        <v>121.54</v>
      </c>
      <c r="I6022" s="8">
        <v>0</v>
      </c>
      <c r="J6022" s="7">
        <v>5021.8100000000004</v>
      </c>
      <c r="K6022" s="7">
        <v>74.599999999999994</v>
      </c>
      <c r="L6022" s="7">
        <v>3506.2</v>
      </c>
      <c r="M6022" s="7">
        <v>186.59</v>
      </c>
    </row>
    <row r="6023" spans="2:13" x14ac:dyDescent="0.3">
      <c r="B6023" s="5">
        <v>45901</v>
      </c>
      <c r="C6023" s="4" t="s">
        <v>48</v>
      </c>
      <c r="D6023" s="4" t="s">
        <v>47</v>
      </c>
      <c r="E6023" s="4" t="s">
        <v>21</v>
      </c>
      <c r="F6023" s="4" t="s">
        <v>17</v>
      </c>
      <c r="G6023" s="6">
        <v>79</v>
      </c>
      <c r="H6023" s="7">
        <v>121.54</v>
      </c>
      <c r="I6023" s="8">
        <v>0.01</v>
      </c>
      <c r="J6023" s="7">
        <v>9030.5499999999993</v>
      </c>
      <c r="K6023" s="7">
        <v>74.900000000000006</v>
      </c>
      <c r="L6023" s="7">
        <v>5917.1</v>
      </c>
      <c r="M6023" s="7">
        <v>126.87</v>
      </c>
    </row>
    <row r="6024" spans="2:13" x14ac:dyDescent="0.3">
      <c r="B6024" s="5">
        <v>45901</v>
      </c>
      <c r="C6024" s="4" t="s">
        <v>48</v>
      </c>
      <c r="D6024" s="4" t="s">
        <v>47</v>
      </c>
      <c r="E6024" s="4" t="s">
        <v>21</v>
      </c>
      <c r="F6024" s="4" t="s">
        <v>18</v>
      </c>
      <c r="G6024" s="6">
        <v>28</v>
      </c>
      <c r="H6024" s="7">
        <v>121.54</v>
      </c>
      <c r="I6024" s="8">
        <v>0</v>
      </c>
      <c r="J6024" s="7">
        <v>3226.47</v>
      </c>
      <c r="K6024" s="7">
        <v>74.52</v>
      </c>
      <c r="L6024" s="7">
        <v>2086.56</v>
      </c>
      <c r="M6024" s="7">
        <v>97.01</v>
      </c>
    </row>
    <row r="6025" spans="2:13" x14ac:dyDescent="0.3">
      <c r="B6025" s="5">
        <v>45901</v>
      </c>
      <c r="C6025" s="4" t="s">
        <v>48</v>
      </c>
      <c r="D6025" s="4" t="s">
        <v>47</v>
      </c>
      <c r="E6025" s="4" t="s">
        <v>21</v>
      </c>
      <c r="F6025" s="4" t="s">
        <v>19</v>
      </c>
      <c r="G6025" s="6">
        <v>28</v>
      </c>
      <c r="H6025" s="7">
        <v>121.54</v>
      </c>
      <c r="I6025" s="8">
        <v>0</v>
      </c>
      <c r="J6025" s="7">
        <v>3226.47</v>
      </c>
      <c r="K6025" s="7">
        <v>74.67</v>
      </c>
      <c r="L6025" s="7">
        <v>2090.7600000000002</v>
      </c>
      <c r="M6025" s="7">
        <v>111.94</v>
      </c>
    </row>
    <row r="6026" spans="2:13" x14ac:dyDescent="0.3">
      <c r="B6026" s="5">
        <v>45901</v>
      </c>
      <c r="C6026" s="4" t="s">
        <v>48</v>
      </c>
      <c r="D6026" s="4" t="s">
        <v>47</v>
      </c>
      <c r="E6026" s="4" t="s">
        <v>22</v>
      </c>
      <c r="F6026" s="4" t="s">
        <v>17</v>
      </c>
      <c r="G6026" s="6">
        <v>36</v>
      </c>
      <c r="H6026" s="7">
        <v>121.54</v>
      </c>
      <c r="I6026" s="8">
        <v>0</v>
      </c>
      <c r="J6026" s="7">
        <v>4900.41</v>
      </c>
      <c r="K6026" s="7">
        <v>74.97</v>
      </c>
      <c r="L6026" s="7">
        <v>2698.92</v>
      </c>
      <c r="M6026" s="7">
        <v>360.37</v>
      </c>
    </row>
    <row r="6027" spans="2:13" x14ac:dyDescent="0.3">
      <c r="B6027" s="5">
        <v>45901</v>
      </c>
      <c r="C6027" s="4" t="s">
        <v>48</v>
      </c>
      <c r="D6027" s="4" t="s">
        <v>47</v>
      </c>
      <c r="E6027" s="4" t="s">
        <v>22</v>
      </c>
      <c r="F6027" s="4" t="s">
        <v>18</v>
      </c>
      <c r="G6027" s="6">
        <v>12</v>
      </c>
      <c r="H6027" s="7">
        <v>121.54</v>
      </c>
      <c r="I6027" s="8">
        <v>0.01</v>
      </c>
      <c r="J6027" s="7">
        <v>1617.12</v>
      </c>
      <c r="K6027" s="7">
        <v>74.819999999999993</v>
      </c>
      <c r="L6027" s="7">
        <v>897.84</v>
      </c>
      <c r="M6027" s="7">
        <v>143.76</v>
      </c>
    </row>
    <row r="6028" spans="2:13" x14ac:dyDescent="0.3">
      <c r="B6028" s="5">
        <v>45901</v>
      </c>
      <c r="C6028" s="4" t="s">
        <v>48</v>
      </c>
      <c r="D6028" s="4" t="s">
        <v>47</v>
      </c>
      <c r="E6028" s="4" t="s">
        <v>22</v>
      </c>
      <c r="F6028" s="4" t="s">
        <v>19</v>
      </c>
      <c r="G6028" s="6">
        <v>13</v>
      </c>
      <c r="H6028" s="7">
        <v>121.54</v>
      </c>
      <c r="I6028" s="8">
        <v>0</v>
      </c>
      <c r="J6028" s="7">
        <v>1774.92</v>
      </c>
      <c r="K6028" s="7">
        <v>74.52</v>
      </c>
      <c r="L6028" s="7">
        <v>968.76</v>
      </c>
      <c r="M6028" s="7">
        <v>167.08</v>
      </c>
    </row>
    <row r="6029" spans="2:13" x14ac:dyDescent="0.3">
      <c r="B6029" s="5">
        <v>45901</v>
      </c>
      <c r="C6029" s="4" t="s">
        <v>49</v>
      </c>
      <c r="D6029" s="4" t="s">
        <v>47</v>
      </c>
      <c r="E6029" s="4" t="s">
        <v>16</v>
      </c>
      <c r="F6029" s="4" t="s">
        <v>17</v>
      </c>
      <c r="G6029" s="6">
        <v>97</v>
      </c>
      <c r="H6029" s="7">
        <v>243.08</v>
      </c>
      <c r="I6029" s="8">
        <v>0.01</v>
      </c>
      <c r="J6029" s="7">
        <v>23249.439999999999</v>
      </c>
      <c r="K6029" s="7">
        <v>152.99</v>
      </c>
      <c r="L6029" s="7">
        <v>14840.03</v>
      </c>
      <c r="M6029" s="7">
        <v>157.51</v>
      </c>
    </row>
    <row r="6030" spans="2:13" x14ac:dyDescent="0.3">
      <c r="B6030" s="5">
        <v>45901</v>
      </c>
      <c r="C6030" s="4" t="s">
        <v>49</v>
      </c>
      <c r="D6030" s="4" t="s">
        <v>47</v>
      </c>
      <c r="E6030" s="4" t="s">
        <v>16</v>
      </c>
      <c r="F6030" s="4" t="s">
        <v>18</v>
      </c>
      <c r="G6030" s="6">
        <v>35</v>
      </c>
      <c r="H6030" s="7">
        <v>243.08</v>
      </c>
      <c r="I6030" s="8">
        <v>0</v>
      </c>
      <c r="J6030" s="7">
        <v>8516.2099999999991</v>
      </c>
      <c r="K6030" s="7">
        <v>153.6</v>
      </c>
      <c r="L6030" s="7">
        <v>5376</v>
      </c>
      <c r="M6030" s="7">
        <v>124.66</v>
      </c>
    </row>
    <row r="6031" spans="2:13" x14ac:dyDescent="0.3">
      <c r="B6031" s="5">
        <v>45901</v>
      </c>
      <c r="C6031" s="4" t="s">
        <v>49</v>
      </c>
      <c r="D6031" s="4" t="s">
        <v>47</v>
      </c>
      <c r="E6031" s="4" t="s">
        <v>16</v>
      </c>
      <c r="F6031" s="4" t="s">
        <v>19</v>
      </c>
      <c r="G6031" s="6">
        <v>37</v>
      </c>
      <c r="H6031" s="7">
        <v>243.08</v>
      </c>
      <c r="I6031" s="8">
        <v>0.01</v>
      </c>
      <c r="J6031" s="7">
        <v>8939.93</v>
      </c>
      <c r="K6031" s="7">
        <v>153.6</v>
      </c>
      <c r="L6031" s="7">
        <v>5683.2</v>
      </c>
      <c r="M6031" s="7">
        <v>146.16</v>
      </c>
    </row>
    <row r="6032" spans="2:13" x14ac:dyDescent="0.3">
      <c r="B6032" s="5">
        <v>45901</v>
      </c>
      <c r="C6032" s="4" t="s">
        <v>49</v>
      </c>
      <c r="D6032" s="4" t="s">
        <v>47</v>
      </c>
      <c r="E6032" s="4" t="s">
        <v>20</v>
      </c>
      <c r="F6032" s="4" t="s">
        <v>17</v>
      </c>
      <c r="G6032" s="6">
        <v>68</v>
      </c>
      <c r="H6032" s="7">
        <v>243.08</v>
      </c>
      <c r="I6032" s="8">
        <v>0.04</v>
      </c>
      <c r="J6032" s="7">
        <v>13979.69</v>
      </c>
      <c r="K6032" s="7">
        <v>153.6</v>
      </c>
      <c r="L6032" s="7">
        <v>10444.799999999999</v>
      </c>
      <c r="M6032" s="7">
        <v>109.98</v>
      </c>
    </row>
    <row r="6033" spans="2:13" x14ac:dyDescent="0.3">
      <c r="B6033" s="5">
        <v>45901</v>
      </c>
      <c r="C6033" s="4" t="s">
        <v>49</v>
      </c>
      <c r="D6033" s="4" t="s">
        <v>47</v>
      </c>
      <c r="E6033" s="4" t="s">
        <v>20</v>
      </c>
      <c r="F6033" s="4" t="s">
        <v>18</v>
      </c>
      <c r="G6033" s="6">
        <v>24</v>
      </c>
      <c r="H6033" s="7">
        <v>243.08</v>
      </c>
      <c r="I6033" s="8">
        <v>0.04</v>
      </c>
      <c r="J6033" s="7">
        <v>4948.6400000000003</v>
      </c>
      <c r="K6033" s="7">
        <v>152.68</v>
      </c>
      <c r="L6033" s="7">
        <v>3664.32</v>
      </c>
      <c r="M6033" s="7">
        <v>81.48</v>
      </c>
    </row>
    <row r="6034" spans="2:13" x14ac:dyDescent="0.3">
      <c r="B6034" s="5">
        <v>45901</v>
      </c>
      <c r="C6034" s="4" t="s">
        <v>49</v>
      </c>
      <c r="D6034" s="4" t="s">
        <v>47</v>
      </c>
      <c r="E6034" s="4" t="s">
        <v>20</v>
      </c>
      <c r="F6034" s="4" t="s">
        <v>19</v>
      </c>
      <c r="G6034" s="6">
        <v>25</v>
      </c>
      <c r="H6034" s="7">
        <v>243.08</v>
      </c>
      <c r="I6034" s="8">
        <v>0.01</v>
      </c>
      <c r="J6034" s="7">
        <v>5294.28</v>
      </c>
      <c r="K6034" s="7">
        <v>152.68</v>
      </c>
      <c r="L6034" s="7">
        <v>3817</v>
      </c>
      <c r="M6034" s="7">
        <v>99.65</v>
      </c>
    </row>
    <row r="6035" spans="2:13" x14ac:dyDescent="0.3">
      <c r="B6035" s="5">
        <v>45901</v>
      </c>
      <c r="C6035" s="4" t="s">
        <v>49</v>
      </c>
      <c r="D6035" s="4" t="s">
        <v>47</v>
      </c>
      <c r="E6035" s="4" t="s">
        <v>21</v>
      </c>
      <c r="F6035" s="4" t="s">
        <v>17</v>
      </c>
      <c r="G6035" s="6">
        <v>40</v>
      </c>
      <c r="H6035" s="7">
        <v>243.08</v>
      </c>
      <c r="I6035" s="8">
        <v>0.01</v>
      </c>
      <c r="J6035" s="7">
        <v>9181.25</v>
      </c>
      <c r="K6035" s="7">
        <v>152.68</v>
      </c>
      <c r="L6035" s="7">
        <v>6107.2</v>
      </c>
      <c r="M6035" s="7">
        <v>63.84</v>
      </c>
    </row>
    <row r="6036" spans="2:13" x14ac:dyDescent="0.3">
      <c r="B6036" s="5">
        <v>45901</v>
      </c>
      <c r="C6036" s="4" t="s">
        <v>49</v>
      </c>
      <c r="D6036" s="4" t="s">
        <v>47</v>
      </c>
      <c r="E6036" s="4" t="s">
        <v>21</v>
      </c>
      <c r="F6036" s="4" t="s">
        <v>18</v>
      </c>
      <c r="G6036" s="6">
        <v>15</v>
      </c>
      <c r="H6036" s="7">
        <v>243.08</v>
      </c>
      <c r="I6036" s="8">
        <v>0</v>
      </c>
      <c r="J6036" s="7">
        <v>3474.28</v>
      </c>
      <c r="K6036" s="7">
        <v>152.68</v>
      </c>
      <c r="L6036" s="7">
        <v>2290.1999999999998</v>
      </c>
      <c r="M6036" s="7">
        <v>53.37</v>
      </c>
    </row>
    <row r="6037" spans="2:13" x14ac:dyDescent="0.3">
      <c r="B6037" s="5">
        <v>45901</v>
      </c>
      <c r="C6037" s="4" t="s">
        <v>49</v>
      </c>
      <c r="D6037" s="4" t="s">
        <v>47</v>
      </c>
      <c r="E6037" s="4" t="s">
        <v>21</v>
      </c>
      <c r="F6037" s="4" t="s">
        <v>19</v>
      </c>
      <c r="G6037" s="6">
        <v>15</v>
      </c>
      <c r="H6037" s="7">
        <v>243.08</v>
      </c>
      <c r="I6037" s="8">
        <v>0.01</v>
      </c>
      <c r="J6037" s="7">
        <v>3449.92</v>
      </c>
      <c r="K6037" s="7">
        <v>152.83000000000001</v>
      </c>
      <c r="L6037" s="7">
        <v>2292.4499999999998</v>
      </c>
      <c r="M6037" s="7">
        <v>58.6</v>
      </c>
    </row>
    <row r="6038" spans="2:13" x14ac:dyDescent="0.3">
      <c r="B6038" s="5">
        <v>45901</v>
      </c>
      <c r="C6038" s="4" t="s">
        <v>49</v>
      </c>
      <c r="D6038" s="4" t="s">
        <v>47</v>
      </c>
      <c r="E6038" s="4" t="s">
        <v>22</v>
      </c>
      <c r="F6038" s="4" t="s">
        <v>17</v>
      </c>
      <c r="G6038" s="6">
        <v>18</v>
      </c>
      <c r="H6038" s="7">
        <v>243.08</v>
      </c>
      <c r="I6038" s="8">
        <v>0.01</v>
      </c>
      <c r="J6038" s="7">
        <v>4836.93</v>
      </c>
      <c r="K6038" s="7">
        <v>153.29</v>
      </c>
      <c r="L6038" s="7">
        <v>2759.22</v>
      </c>
      <c r="M6038" s="7">
        <v>181.1</v>
      </c>
    </row>
    <row r="6039" spans="2:13" x14ac:dyDescent="0.3">
      <c r="B6039" s="5">
        <v>45901</v>
      </c>
      <c r="C6039" s="4" t="s">
        <v>49</v>
      </c>
      <c r="D6039" s="4" t="s">
        <v>47</v>
      </c>
      <c r="E6039" s="4" t="s">
        <v>22</v>
      </c>
      <c r="F6039" s="4" t="s">
        <v>18</v>
      </c>
      <c r="G6039" s="6">
        <v>7</v>
      </c>
      <c r="H6039" s="7">
        <v>243.08</v>
      </c>
      <c r="I6039" s="8">
        <v>0</v>
      </c>
      <c r="J6039" s="7">
        <v>1905.72</v>
      </c>
      <c r="K6039" s="7">
        <v>153.13999999999999</v>
      </c>
      <c r="L6039" s="7">
        <v>1071.98</v>
      </c>
      <c r="M6039" s="7">
        <v>81.680000000000007</v>
      </c>
    </row>
    <row r="6040" spans="2:13" x14ac:dyDescent="0.3">
      <c r="B6040" s="5">
        <v>45901</v>
      </c>
      <c r="C6040" s="4" t="s">
        <v>49</v>
      </c>
      <c r="D6040" s="4" t="s">
        <v>47</v>
      </c>
      <c r="E6040" s="4" t="s">
        <v>22</v>
      </c>
      <c r="F6040" s="4" t="s">
        <v>19</v>
      </c>
      <c r="G6040" s="6">
        <v>6</v>
      </c>
      <c r="H6040" s="7">
        <v>243.08</v>
      </c>
      <c r="I6040" s="8">
        <v>0.01</v>
      </c>
      <c r="J6040" s="7">
        <v>1618.74</v>
      </c>
      <c r="K6040" s="7">
        <v>153.13999999999999</v>
      </c>
      <c r="L6040" s="7">
        <v>918.84</v>
      </c>
      <c r="M6040" s="7">
        <v>76.290000000000006</v>
      </c>
    </row>
    <row r="6041" spans="2:13" x14ac:dyDescent="0.3">
      <c r="B6041" s="5">
        <v>45901</v>
      </c>
      <c r="C6041" s="4" t="s">
        <v>50</v>
      </c>
      <c r="D6041" s="4" t="s">
        <v>47</v>
      </c>
      <c r="E6041" s="4" t="s">
        <v>16</v>
      </c>
      <c r="F6041" s="4" t="s">
        <v>17</v>
      </c>
      <c r="G6041" s="6">
        <v>276</v>
      </c>
      <c r="H6041" s="7">
        <v>88.58</v>
      </c>
      <c r="I6041" s="8">
        <v>0.01</v>
      </c>
      <c r="J6041" s="7">
        <v>24105.439999999999</v>
      </c>
      <c r="K6041" s="7">
        <v>53.87</v>
      </c>
      <c r="L6041" s="7">
        <v>14868.12</v>
      </c>
      <c r="M6041" s="7">
        <v>459.89</v>
      </c>
    </row>
    <row r="6042" spans="2:13" x14ac:dyDescent="0.3">
      <c r="B6042" s="5">
        <v>45901</v>
      </c>
      <c r="C6042" s="4" t="s">
        <v>50</v>
      </c>
      <c r="D6042" s="4" t="s">
        <v>47</v>
      </c>
      <c r="E6042" s="4" t="s">
        <v>16</v>
      </c>
      <c r="F6042" s="4" t="s">
        <v>18</v>
      </c>
      <c r="G6042" s="6">
        <v>101</v>
      </c>
      <c r="H6042" s="7">
        <v>88.58</v>
      </c>
      <c r="I6042" s="8">
        <v>0.01</v>
      </c>
      <c r="J6042" s="7">
        <v>8874.58</v>
      </c>
      <c r="K6042" s="7">
        <v>53.98</v>
      </c>
      <c r="L6042" s="7">
        <v>5451.98</v>
      </c>
      <c r="M6042" s="7">
        <v>346.06</v>
      </c>
    </row>
    <row r="6043" spans="2:13" x14ac:dyDescent="0.3">
      <c r="B6043" s="5">
        <v>45901</v>
      </c>
      <c r="C6043" s="4" t="s">
        <v>50</v>
      </c>
      <c r="D6043" s="4" t="s">
        <v>47</v>
      </c>
      <c r="E6043" s="4" t="s">
        <v>16</v>
      </c>
      <c r="F6043" s="4" t="s">
        <v>19</v>
      </c>
      <c r="G6043" s="6">
        <v>94</v>
      </c>
      <c r="H6043" s="7">
        <v>88.58</v>
      </c>
      <c r="I6043" s="8">
        <v>0</v>
      </c>
      <c r="J6043" s="7">
        <v>8276.6299999999992</v>
      </c>
      <c r="K6043" s="7">
        <v>53.93</v>
      </c>
      <c r="L6043" s="7">
        <v>5069.42</v>
      </c>
      <c r="M6043" s="7">
        <v>371.31</v>
      </c>
    </row>
    <row r="6044" spans="2:13" x14ac:dyDescent="0.3">
      <c r="B6044" s="5">
        <v>45901</v>
      </c>
      <c r="C6044" s="4" t="s">
        <v>50</v>
      </c>
      <c r="D6044" s="4" t="s">
        <v>47</v>
      </c>
      <c r="E6044" s="4" t="s">
        <v>20</v>
      </c>
      <c r="F6044" s="4" t="s">
        <v>17</v>
      </c>
      <c r="G6044" s="6">
        <v>184</v>
      </c>
      <c r="H6044" s="7">
        <v>88.58</v>
      </c>
      <c r="I6044" s="8">
        <v>0.01</v>
      </c>
      <c r="J6044" s="7">
        <v>14085.35</v>
      </c>
      <c r="K6044" s="7">
        <v>53.98</v>
      </c>
      <c r="L6044" s="7">
        <v>9932.32</v>
      </c>
      <c r="M6044" s="7">
        <v>302.08999999999997</v>
      </c>
    </row>
    <row r="6045" spans="2:13" x14ac:dyDescent="0.3">
      <c r="B6045" s="5">
        <v>45901</v>
      </c>
      <c r="C6045" s="4" t="s">
        <v>50</v>
      </c>
      <c r="D6045" s="4" t="s">
        <v>47</v>
      </c>
      <c r="E6045" s="4" t="s">
        <v>20</v>
      </c>
      <c r="F6045" s="4" t="s">
        <v>18</v>
      </c>
      <c r="G6045" s="6">
        <v>65</v>
      </c>
      <c r="H6045" s="7">
        <v>88.58</v>
      </c>
      <c r="I6045" s="8">
        <v>0.03</v>
      </c>
      <c r="J6045" s="7">
        <v>4879.82</v>
      </c>
      <c r="K6045" s="7">
        <v>53.98</v>
      </c>
      <c r="L6045" s="7">
        <v>3508.7</v>
      </c>
      <c r="M6045" s="7">
        <v>221.36</v>
      </c>
    </row>
    <row r="6046" spans="2:13" x14ac:dyDescent="0.3">
      <c r="B6046" s="5">
        <v>45901</v>
      </c>
      <c r="C6046" s="4" t="s">
        <v>50</v>
      </c>
      <c r="D6046" s="4" t="s">
        <v>47</v>
      </c>
      <c r="E6046" s="4" t="s">
        <v>20</v>
      </c>
      <c r="F6046" s="4" t="s">
        <v>19</v>
      </c>
      <c r="G6046" s="6">
        <v>66</v>
      </c>
      <c r="H6046" s="7">
        <v>88.58</v>
      </c>
      <c r="I6046" s="8">
        <v>0.03</v>
      </c>
      <c r="J6046" s="7">
        <v>5015.51</v>
      </c>
      <c r="K6046" s="7">
        <v>54.03</v>
      </c>
      <c r="L6046" s="7">
        <v>3565.98</v>
      </c>
      <c r="M6046" s="7">
        <v>267.8</v>
      </c>
    </row>
    <row r="6047" spans="2:13" x14ac:dyDescent="0.3">
      <c r="B6047" s="5">
        <v>45901</v>
      </c>
      <c r="C6047" s="4" t="s">
        <v>50</v>
      </c>
      <c r="D6047" s="4" t="s">
        <v>47</v>
      </c>
      <c r="E6047" s="4" t="s">
        <v>21</v>
      </c>
      <c r="F6047" s="4" t="s">
        <v>17</v>
      </c>
      <c r="G6047" s="6">
        <v>112</v>
      </c>
      <c r="H6047" s="7">
        <v>88.58</v>
      </c>
      <c r="I6047" s="8">
        <v>0.01</v>
      </c>
      <c r="J6047" s="7">
        <v>9330.14</v>
      </c>
      <c r="K6047" s="7">
        <v>54.2</v>
      </c>
      <c r="L6047" s="7">
        <v>6070.4</v>
      </c>
      <c r="M6047" s="7">
        <v>177.48</v>
      </c>
    </row>
    <row r="6048" spans="2:13" x14ac:dyDescent="0.3">
      <c r="B6048" s="5">
        <v>45901</v>
      </c>
      <c r="C6048" s="4" t="s">
        <v>50</v>
      </c>
      <c r="D6048" s="4" t="s">
        <v>47</v>
      </c>
      <c r="E6048" s="4" t="s">
        <v>21</v>
      </c>
      <c r="F6048" s="4" t="s">
        <v>18</v>
      </c>
      <c r="G6048" s="6">
        <v>42</v>
      </c>
      <c r="H6048" s="7">
        <v>88.58</v>
      </c>
      <c r="I6048" s="8">
        <v>0.01</v>
      </c>
      <c r="J6048" s="7">
        <v>3499.06</v>
      </c>
      <c r="K6048" s="7">
        <v>54.09</v>
      </c>
      <c r="L6048" s="7">
        <v>2271.7800000000002</v>
      </c>
      <c r="M6048" s="7">
        <v>145.94999999999999</v>
      </c>
    </row>
    <row r="6049" spans="2:13" x14ac:dyDescent="0.3">
      <c r="B6049" s="5">
        <v>45901</v>
      </c>
      <c r="C6049" s="4" t="s">
        <v>50</v>
      </c>
      <c r="D6049" s="4" t="s">
        <v>47</v>
      </c>
      <c r="E6049" s="4" t="s">
        <v>21</v>
      </c>
      <c r="F6049" s="4" t="s">
        <v>19</v>
      </c>
      <c r="G6049" s="6">
        <v>40</v>
      </c>
      <c r="H6049" s="7">
        <v>88.58</v>
      </c>
      <c r="I6049" s="8">
        <v>0.01</v>
      </c>
      <c r="J6049" s="7">
        <v>3319</v>
      </c>
      <c r="K6049" s="7">
        <v>53.87</v>
      </c>
      <c r="L6049" s="7">
        <v>2154.8000000000002</v>
      </c>
      <c r="M6049" s="7">
        <v>157.05000000000001</v>
      </c>
    </row>
    <row r="6050" spans="2:13" x14ac:dyDescent="0.3">
      <c r="B6050" s="5">
        <v>45901</v>
      </c>
      <c r="C6050" s="4" t="s">
        <v>50</v>
      </c>
      <c r="D6050" s="4" t="s">
        <v>47</v>
      </c>
      <c r="E6050" s="4" t="s">
        <v>22</v>
      </c>
      <c r="F6050" s="4" t="s">
        <v>17</v>
      </c>
      <c r="G6050" s="6">
        <v>49</v>
      </c>
      <c r="H6050" s="7">
        <v>88.58</v>
      </c>
      <c r="I6050" s="8">
        <v>0</v>
      </c>
      <c r="J6050" s="7">
        <v>4866.12</v>
      </c>
      <c r="K6050" s="7">
        <v>54.2</v>
      </c>
      <c r="L6050" s="7">
        <v>2655.8</v>
      </c>
      <c r="M6050" s="7">
        <v>508.88</v>
      </c>
    </row>
    <row r="6051" spans="2:13" x14ac:dyDescent="0.3">
      <c r="B6051" s="5">
        <v>45901</v>
      </c>
      <c r="C6051" s="4" t="s">
        <v>50</v>
      </c>
      <c r="D6051" s="4" t="s">
        <v>47</v>
      </c>
      <c r="E6051" s="4" t="s">
        <v>22</v>
      </c>
      <c r="F6051" s="4" t="s">
        <v>18</v>
      </c>
      <c r="G6051" s="6">
        <v>19</v>
      </c>
      <c r="H6051" s="7">
        <v>88.58</v>
      </c>
      <c r="I6051" s="8">
        <v>0.01</v>
      </c>
      <c r="J6051" s="7">
        <v>1866.03</v>
      </c>
      <c r="K6051" s="7">
        <v>54.09</v>
      </c>
      <c r="L6051" s="7">
        <v>1027.71</v>
      </c>
      <c r="M6051" s="7">
        <v>231.49</v>
      </c>
    </row>
    <row r="6052" spans="2:13" x14ac:dyDescent="0.3">
      <c r="B6052" s="5">
        <v>45901</v>
      </c>
      <c r="C6052" s="4" t="s">
        <v>50</v>
      </c>
      <c r="D6052" s="4" t="s">
        <v>47</v>
      </c>
      <c r="E6052" s="4" t="s">
        <v>22</v>
      </c>
      <c r="F6052" s="4" t="s">
        <v>19</v>
      </c>
      <c r="G6052" s="6">
        <v>18</v>
      </c>
      <c r="H6052" s="7">
        <v>88.58</v>
      </c>
      <c r="I6052" s="8">
        <v>0.01</v>
      </c>
      <c r="J6052" s="7">
        <v>1771.51</v>
      </c>
      <c r="K6052" s="7">
        <v>53.98</v>
      </c>
      <c r="L6052" s="7">
        <v>971.64</v>
      </c>
      <c r="M6052" s="7">
        <v>222.81</v>
      </c>
    </row>
    <row r="6053" spans="2:13" x14ac:dyDescent="0.3">
      <c r="B6053" s="5">
        <v>45931</v>
      </c>
      <c r="C6053" s="4" t="s">
        <v>14</v>
      </c>
      <c r="D6053" s="4" t="s">
        <v>15</v>
      </c>
      <c r="E6053" s="4" t="s">
        <v>16</v>
      </c>
      <c r="F6053" s="4" t="s">
        <v>17</v>
      </c>
      <c r="G6053" s="6">
        <v>254</v>
      </c>
      <c r="H6053" s="7">
        <v>276.04000000000002</v>
      </c>
      <c r="I6053" s="8">
        <v>0.01</v>
      </c>
      <c r="J6053" s="7">
        <v>69275.03</v>
      </c>
      <c r="K6053" s="7">
        <v>204.88</v>
      </c>
      <c r="L6053" s="7">
        <v>52039.519999999997</v>
      </c>
      <c r="M6053" s="7">
        <v>416.19</v>
      </c>
    </row>
    <row r="6054" spans="2:13" x14ac:dyDescent="0.3">
      <c r="B6054" s="5">
        <v>45931</v>
      </c>
      <c r="C6054" s="4" t="s">
        <v>14</v>
      </c>
      <c r="D6054" s="4" t="s">
        <v>15</v>
      </c>
      <c r="E6054" s="4" t="s">
        <v>16</v>
      </c>
      <c r="F6054" s="4" t="s">
        <v>18</v>
      </c>
      <c r="G6054" s="6">
        <v>91</v>
      </c>
      <c r="H6054" s="7">
        <v>276.04000000000002</v>
      </c>
      <c r="I6054" s="8">
        <v>0.01</v>
      </c>
      <c r="J6054" s="7">
        <v>24868.17</v>
      </c>
      <c r="K6054" s="7">
        <v>204.88</v>
      </c>
      <c r="L6054" s="7">
        <v>18644.080000000002</v>
      </c>
      <c r="M6054" s="7">
        <v>307.38</v>
      </c>
    </row>
    <row r="6055" spans="2:13" x14ac:dyDescent="0.3">
      <c r="B6055" s="5">
        <v>45931</v>
      </c>
      <c r="C6055" s="4" t="s">
        <v>14</v>
      </c>
      <c r="D6055" s="4" t="s">
        <v>15</v>
      </c>
      <c r="E6055" s="4" t="s">
        <v>16</v>
      </c>
      <c r="F6055" s="4" t="s">
        <v>19</v>
      </c>
      <c r="G6055" s="6">
        <v>97</v>
      </c>
      <c r="H6055" s="7">
        <v>276.04000000000002</v>
      </c>
      <c r="I6055" s="8">
        <v>0.01</v>
      </c>
      <c r="J6055" s="7">
        <v>26427.42</v>
      </c>
      <c r="K6055" s="7">
        <v>203.66</v>
      </c>
      <c r="L6055" s="7">
        <v>19755.02</v>
      </c>
      <c r="M6055" s="7">
        <v>377.76</v>
      </c>
    </row>
    <row r="6056" spans="2:13" x14ac:dyDescent="0.3">
      <c r="B6056" s="5">
        <v>45931</v>
      </c>
      <c r="C6056" s="4" t="s">
        <v>14</v>
      </c>
      <c r="D6056" s="4" t="s">
        <v>15</v>
      </c>
      <c r="E6056" s="4" t="s">
        <v>20</v>
      </c>
      <c r="F6056" s="4" t="s">
        <v>17</v>
      </c>
      <c r="G6056" s="6">
        <v>177</v>
      </c>
      <c r="H6056" s="7">
        <v>276.04000000000002</v>
      </c>
      <c r="I6056" s="8">
        <v>0.02</v>
      </c>
      <c r="J6056" s="7">
        <v>42180.53</v>
      </c>
      <c r="K6056" s="7">
        <v>204.68</v>
      </c>
      <c r="L6056" s="7">
        <v>36228.36</v>
      </c>
      <c r="M6056" s="7">
        <v>281.06</v>
      </c>
    </row>
    <row r="6057" spans="2:13" x14ac:dyDescent="0.3">
      <c r="B6057" s="5">
        <v>45931</v>
      </c>
      <c r="C6057" s="4" t="s">
        <v>14</v>
      </c>
      <c r="D6057" s="4" t="s">
        <v>15</v>
      </c>
      <c r="E6057" s="4" t="s">
        <v>20</v>
      </c>
      <c r="F6057" s="4" t="s">
        <v>18</v>
      </c>
      <c r="G6057" s="6">
        <v>64</v>
      </c>
      <c r="H6057" s="7">
        <v>276.04000000000002</v>
      </c>
      <c r="I6057" s="8">
        <v>0.01</v>
      </c>
      <c r="J6057" s="7">
        <v>15313.37</v>
      </c>
      <c r="K6057" s="7">
        <v>204.47</v>
      </c>
      <c r="L6057" s="7">
        <v>13086.08</v>
      </c>
      <c r="M6057" s="7">
        <v>220.84</v>
      </c>
    </row>
    <row r="6058" spans="2:13" x14ac:dyDescent="0.3">
      <c r="B6058" s="5">
        <v>45931</v>
      </c>
      <c r="C6058" s="4" t="s">
        <v>14</v>
      </c>
      <c r="D6058" s="4" t="s">
        <v>15</v>
      </c>
      <c r="E6058" s="4" t="s">
        <v>20</v>
      </c>
      <c r="F6058" s="4" t="s">
        <v>19</v>
      </c>
      <c r="G6058" s="6">
        <v>64</v>
      </c>
      <c r="H6058" s="7">
        <v>276.04000000000002</v>
      </c>
      <c r="I6058" s="8">
        <v>0.01</v>
      </c>
      <c r="J6058" s="7">
        <v>15375.56</v>
      </c>
      <c r="K6058" s="7">
        <v>204.27</v>
      </c>
      <c r="L6058" s="7">
        <v>13073.28</v>
      </c>
      <c r="M6058" s="7">
        <v>259.68</v>
      </c>
    </row>
    <row r="6059" spans="2:13" x14ac:dyDescent="0.3">
      <c r="B6059" s="5">
        <v>45931</v>
      </c>
      <c r="C6059" s="4" t="s">
        <v>14</v>
      </c>
      <c r="D6059" s="4" t="s">
        <v>15</v>
      </c>
      <c r="E6059" s="4" t="s">
        <v>21</v>
      </c>
      <c r="F6059" s="4" t="s">
        <v>17</v>
      </c>
      <c r="G6059" s="6">
        <v>105</v>
      </c>
      <c r="H6059" s="7">
        <v>276.04000000000002</v>
      </c>
      <c r="I6059" s="8">
        <v>0.01</v>
      </c>
      <c r="J6059" s="7">
        <v>27286.18</v>
      </c>
      <c r="K6059" s="7">
        <v>203.66</v>
      </c>
      <c r="L6059" s="7">
        <v>21384.3</v>
      </c>
      <c r="M6059" s="7">
        <v>172.39</v>
      </c>
    </row>
    <row r="6060" spans="2:13" x14ac:dyDescent="0.3">
      <c r="B6060" s="5">
        <v>45931</v>
      </c>
      <c r="C6060" s="4" t="s">
        <v>14</v>
      </c>
      <c r="D6060" s="4" t="s">
        <v>15</v>
      </c>
      <c r="E6060" s="4" t="s">
        <v>21</v>
      </c>
      <c r="F6060" s="4" t="s">
        <v>18</v>
      </c>
      <c r="G6060" s="6">
        <v>39</v>
      </c>
      <c r="H6060" s="7">
        <v>276.04000000000002</v>
      </c>
      <c r="I6060" s="8">
        <v>0</v>
      </c>
      <c r="J6060" s="7">
        <v>10155.81</v>
      </c>
      <c r="K6060" s="7">
        <v>204.07</v>
      </c>
      <c r="L6060" s="7">
        <v>7958.73</v>
      </c>
      <c r="M6060" s="7">
        <v>136.88</v>
      </c>
    </row>
    <row r="6061" spans="2:13" x14ac:dyDescent="0.3">
      <c r="B6061" s="5">
        <v>45931</v>
      </c>
      <c r="C6061" s="4" t="s">
        <v>14</v>
      </c>
      <c r="D6061" s="4" t="s">
        <v>15</v>
      </c>
      <c r="E6061" s="4" t="s">
        <v>21</v>
      </c>
      <c r="F6061" s="4" t="s">
        <v>19</v>
      </c>
      <c r="G6061" s="6">
        <v>38</v>
      </c>
      <c r="H6061" s="7">
        <v>276.04000000000002</v>
      </c>
      <c r="I6061" s="8">
        <v>0.01</v>
      </c>
      <c r="J6061" s="7">
        <v>9845.4599999999991</v>
      </c>
      <c r="K6061" s="7">
        <v>203.86</v>
      </c>
      <c r="L6061" s="7">
        <v>7746.68</v>
      </c>
      <c r="M6061" s="7">
        <v>150.11000000000001</v>
      </c>
    </row>
    <row r="6062" spans="2:13" x14ac:dyDescent="0.3">
      <c r="B6062" s="5">
        <v>45931</v>
      </c>
      <c r="C6062" s="4" t="s">
        <v>14</v>
      </c>
      <c r="D6062" s="4" t="s">
        <v>15</v>
      </c>
      <c r="E6062" s="4" t="s">
        <v>22</v>
      </c>
      <c r="F6062" s="4" t="s">
        <v>17</v>
      </c>
      <c r="G6062" s="6">
        <v>46</v>
      </c>
      <c r="H6062" s="7">
        <v>276.04000000000002</v>
      </c>
      <c r="I6062" s="8">
        <v>0.01</v>
      </c>
      <c r="J6062" s="7">
        <v>14093.07</v>
      </c>
      <c r="K6062" s="7">
        <v>204.27</v>
      </c>
      <c r="L6062" s="7">
        <v>9396.42</v>
      </c>
      <c r="M6062" s="7">
        <v>474.46</v>
      </c>
    </row>
    <row r="6063" spans="2:13" x14ac:dyDescent="0.3">
      <c r="B6063" s="5">
        <v>45931</v>
      </c>
      <c r="C6063" s="4" t="s">
        <v>14</v>
      </c>
      <c r="D6063" s="4" t="s">
        <v>15</v>
      </c>
      <c r="E6063" s="4" t="s">
        <v>22</v>
      </c>
      <c r="F6063" s="4" t="s">
        <v>18</v>
      </c>
      <c r="G6063" s="6">
        <v>18</v>
      </c>
      <c r="H6063" s="7">
        <v>276.04000000000002</v>
      </c>
      <c r="I6063" s="8">
        <v>0</v>
      </c>
      <c r="J6063" s="7">
        <v>5553.84</v>
      </c>
      <c r="K6063" s="7">
        <v>204.47</v>
      </c>
      <c r="L6063" s="7">
        <v>3680.46</v>
      </c>
      <c r="M6063" s="7">
        <v>213.92</v>
      </c>
    </row>
    <row r="6064" spans="2:13" x14ac:dyDescent="0.3">
      <c r="B6064" s="5">
        <v>45931</v>
      </c>
      <c r="C6064" s="4" t="s">
        <v>14</v>
      </c>
      <c r="D6064" s="4" t="s">
        <v>15</v>
      </c>
      <c r="E6064" s="4" t="s">
        <v>22</v>
      </c>
      <c r="F6064" s="4" t="s">
        <v>19</v>
      </c>
      <c r="G6064" s="6">
        <v>17</v>
      </c>
      <c r="H6064" s="7">
        <v>276.04000000000002</v>
      </c>
      <c r="I6064" s="8">
        <v>0.01</v>
      </c>
      <c r="J6064" s="7">
        <v>5224.0600000000004</v>
      </c>
      <c r="K6064" s="7">
        <v>204.68</v>
      </c>
      <c r="L6064" s="7">
        <v>3479.56</v>
      </c>
      <c r="M6064" s="7">
        <v>210.64</v>
      </c>
    </row>
    <row r="6065" spans="2:13" x14ac:dyDescent="0.3">
      <c r="B6065" s="5">
        <v>45931</v>
      </c>
      <c r="C6065" s="4" t="s">
        <v>23</v>
      </c>
      <c r="D6065" s="4" t="s">
        <v>15</v>
      </c>
      <c r="E6065" s="4" t="s">
        <v>16</v>
      </c>
      <c r="F6065" s="4" t="s">
        <v>17</v>
      </c>
      <c r="G6065" s="6">
        <v>715</v>
      </c>
      <c r="H6065" s="7">
        <v>121.54</v>
      </c>
      <c r="I6065" s="8">
        <v>0.01</v>
      </c>
      <c r="J6065" s="7">
        <v>86207.19</v>
      </c>
      <c r="K6065" s="7">
        <v>89.51</v>
      </c>
      <c r="L6065" s="7">
        <v>63999.65</v>
      </c>
      <c r="M6065" s="7">
        <v>1141.21</v>
      </c>
    </row>
    <row r="6066" spans="2:13" x14ac:dyDescent="0.3">
      <c r="B6066" s="5">
        <v>45931</v>
      </c>
      <c r="C6066" s="4" t="s">
        <v>23</v>
      </c>
      <c r="D6066" s="4" t="s">
        <v>15</v>
      </c>
      <c r="E6066" s="4" t="s">
        <v>16</v>
      </c>
      <c r="F6066" s="4" t="s">
        <v>18</v>
      </c>
      <c r="G6066" s="6">
        <v>253</v>
      </c>
      <c r="H6066" s="7">
        <v>121.54</v>
      </c>
      <c r="I6066" s="8">
        <v>0</v>
      </c>
      <c r="J6066" s="7">
        <v>30749.62</v>
      </c>
      <c r="K6066" s="7">
        <v>89.24</v>
      </c>
      <c r="L6066" s="7">
        <v>22577.72</v>
      </c>
      <c r="M6066" s="7">
        <v>882.67</v>
      </c>
    </row>
    <row r="6067" spans="2:13" x14ac:dyDescent="0.3">
      <c r="B6067" s="5">
        <v>45931</v>
      </c>
      <c r="C6067" s="4" t="s">
        <v>23</v>
      </c>
      <c r="D6067" s="4" t="s">
        <v>15</v>
      </c>
      <c r="E6067" s="4" t="s">
        <v>16</v>
      </c>
      <c r="F6067" s="4" t="s">
        <v>19</v>
      </c>
      <c r="G6067" s="6">
        <v>263</v>
      </c>
      <c r="H6067" s="7">
        <v>121.54</v>
      </c>
      <c r="I6067" s="8">
        <v>0.01</v>
      </c>
      <c r="J6067" s="7">
        <v>31644.12</v>
      </c>
      <c r="K6067" s="7">
        <v>89.6</v>
      </c>
      <c r="L6067" s="7">
        <v>23564.799999999999</v>
      </c>
      <c r="M6067" s="7">
        <v>1046.21</v>
      </c>
    </row>
    <row r="6068" spans="2:13" x14ac:dyDescent="0.3">
      <c r="B6068" s="5">
        <v>45931</v>
      </c>
      <c r="C6068" s="4" t="s">
        <v>23</v>
      </c>
      <c r="D6068" s="4" t="s">
        <v>15</v>
      </c>
      <c r="E6068" s="4" t="s">
        <v>20</v>
      </c>
      <c r="F6068" s="4" t="s">
        <v>17</v>
      </c>
      <c r="G6068" s="6">
        <v>469</v>
      </c>
      <c r="H6068" s="7">
        <v>121.54</v>
      </c>
      <c r="I6068" s="8">
        <v>0.03</v>
      </c>
      <c r="J6068" s="7">
        <v>48662.35</v>
      </c>
      <c r="K6068" s="7">
        <v>89.42</v>
      </c>
      <c r="L6068" s="7">
        <v>41937.980000000003</v>
      </c>
      <c r="M6068" s="7">
        <v>767.7</v>
      </c>
    </row>
    <row r="6069" spans="2:13" x14ac:dyDescent="0.3">
      <c r="B6069" s="5">
        <v>45931</v>
      </c>
      <c r="C6069" s="4" t="s">
        <v>23</v>
      </c>
      <c r="D6069" s="4" t="s">
        <v>15</v>
      </c>
      <c r="E6069" s="4" t="s">
        <v>20</v>
      </c>
      <c r="F6069" s="4" t="s">
        <v>18</v>
      </c>
      <c r="G6069" s="6">
        <v>177</v>
      </c>
      <c r="H6069" s="7">
        <v>121.54</v>
      </c>
      <c r="I6069" s="8">
        <v>0.03</v>
      </c>
      <c r="J6069" s="7">
        <v>18380.25</v>
      </c>
      <c r="K6069" s="7">
        <v>89.42</v>
      </c>
      <c r="L6069" s="7">
        <v>15827.34</v>
      </c>
      <c r="M6069" s="7">
        <v>606.47</v>
      </c>
    </row>
    <row r="6070" spans="2:13" x14ac:dyDescent="0.3">
      <c r="B6070" s="5">
        <v>45931</v>
      </c>
      <c r="C6070" s="4" t="s">
        <v>23</v>
      </c>
      <c r="D6070" s="4" t="s">
        <v>15</v>
      </c>
      <c r="E6070" s="4" t="s">
        <v>20</v>
      </c>
      <c r="F6070" s="4" t="s">
        <v>19</v>
      </c>
      <c r="G6070" s="6">
        <v>169</v>
      </c>
      <c r="H6070" s="7">
        <v>121.54</v>
      </c>
      <c r="I6070" s="8">
        <v>0.04</v>
      </c>
      <c r="J6070" s="7">
        <v>17440.73</v>
      </c>
      <c r="K6070" s="7">
        <v>89.33</v>
      </c>
      <c r="L6070" s="7">
        <v>15096.77</v>
      </c>
      <c r="M6070" s="7">
        <v>682.37</v>
      </c>
    </row>
    <row r="6071" spans="2:13" x14ac:dyDescent="0.3">
      <c r="B6071" s="5">
        <v>45931</v>
      </c>
      <c r="C6071" s="4" t="s">
        <v>23</v>
      </c>
      <c r="D6071" s="4" t="s">
        <v>15</v>
      </c>
      <c r="E6071" s="4" t="s">
        <v>21</v>
      </c>
      <c r="F6071" s="4" t="s">
        <v>17</v>
      </c>
      <c r="G6071" s="6">
        <v>294</v>
      </c>
      <c r="H6071" s="7">
        <v>121.54</v>
      </c>
      <c r="I6071" s="8">
        <v>0</v>
      </c>
      <c r="J6071" s="7">
        <v>33776.53</v>
      </c>
      <c r="K6071" s="7">
        <v>89.33</v>
      </c>
      <c r="L6071" s="7">
        <v>26263.02</v>
      </c>
      <c r="M6071" s="7">
        <v>482.21</v>
      </c>
    </row>
    <row r="6072" spans="2:13" x14ac:dyDescent="0.3">
      <c r="B6072" s="5">
        <v>45931</v>
      </c>
      <c r="C6072" s="4" t="s">
        <v>23</v>
      </c>
      <c r="D6072" s="4" t="s">
        <v>15</v>
      </c>
      <c r="E6072" s="4" t="s">
        <v>21</v>
      </c>
      <c r="F6072" s="4" t="s">
        <v>18</v>
      </c>
      <c r="G6072" s="6">
        <v>106</v>
      </c>
      <c r="H6072" s="7">
        <v>121.54</v>
      </c>
      <c r="I6072" s="8">
        <v>0</v>
      </c>
      <c r="J6072" s="7">
        <v>12177.96</v>
      </c>
      <c r="K6072" s="7">
        <v>89.42</v>
      </c>
      <c r="L6072" s="7">
        <v>9478.52</v>
      </c>
      <c r="M6072" s="7">
        <v>361.36</v>
      </c>
    </row>
    <row r="6073" spans="2:13" x14ac:dyDescent="0.3">
      <c r="B6073" s="5">
        <v>45931</v>
      </c>
      <c r="C6073" s="4" t="s">
        <v>23</v>
      </c>
      <c r="D6073" s="4" t="s">
        <v>15</v>
      </c>
      <c r="E6073" s="4" t="s">
        <v>21</v>
      </c>
      <c r="F6073" s="4" t="s">
        <v>19</v>
      </c>
      <c r="G6073" s="6">
        <v>106</v>
      </c>
      <c r="H6073" s="7">
        <v>121.54</v>
      </c>
      <c r="I6073" s="8">
        <v>0</v>
      </c>
      <c r="J6073" s="7">
        <v>12263.46</v>
      </c>
      <c r="K6073" s="7">
        <v>89.15</v>
      </c>
      <c r="L6073" s="7">
        <v>9449.9</v>
      </c>
      <c r="M6073" s="7">
        <v>433.05</v>
      </c>
    </row>
    <row r="6074" spans="2:13" x14ac:dyDescent="0.3">
      <c r="B6074" s="5">
        <v>45931</v>
      </c>
      <c r="C6074" s="4" t="s">
        <v>23</v>
      </c>
      <c r="D6074" s="4" t="s">
        <v>15</v>
      </c>
      <c r="E6074" s="4" t="s">
        <v>22</v>
      </c>
      <c r="F6074" s="4" t="s">
        <v>17</v>
      </c>
      <c r="G6074" s="6">
        <v>126</v>
      </c>
      <c r="H6074" s="7">
        <v>121.54</v>
      </c>
      <c r="I6074" s="8">
        <v>0.01</v>
      </c>
      <c r="J6074" s="7">
        <v>17048.13</v>
      </c>
      <c r="K6074" s="7">
        <v>89.24</v>
      </c>
      <c r="L6074" s="7">
        <v>11244.24</v>
      </c>
      <c r="M6074" s="7">
        <v>1302.1600000000001</v>
      </c>
    </row>
    <row r="6075" spans="2:13" x14ac:dyDescent="0.3">
      <c r="B6075" s="5">
        <v>45931</v>
      </c>
      <c r="C6075" s="4" t="s">
        <v>23</v>
      </c>
      <c r="D6075" s="4" t="s">
        <v>15</v>
      </c>
      <c r="E6075" s="4" t="s">
        <v>22</v>
      </c>
      <c r="F6075" s="4" t="s">
        <v>18</v>
      </c>
      <c r="G6075" s="6">
        <v>45</v>
      </c>
      <c r="H6075" s="7">
        <v>121.54</v>
      </c>
      <c r="I6075" s="8">
        <v>0.01</v>
      </c>
      <c r="J6075" s="7">
        <v>6094.95</v>
      </c>
      <c r="K6075" s="7">
        <v>89.6</v>
      </c>
      <c r="L6075" s="7">
        <v>4032</v>
      </c>
      <c r="M6075" s="7">
        <v>546.64</v>
      </c>
    </row>
    <row r="6076" spans="2:13" x14ac:dyDescent="0.3">
      <c r="B6076" s="5">
        <v>45931</v>
      </c>
      <c r="C6076" s="4" t="s">
        <v>23</v>
      </c>
      <c r="D6076" s="4" t="s">
        <v>15</v>
      </c>
      <c r="E6076" s="4" t="s">
        <v>22</v>
      </c>
      <c r="F6076" s="4" t="s">
        <v>19</v>
      </c>
      <c r="G6076" s="6">
        <v>47</v>
      </c>
      <c r="H6076" s="7">
        <v>121.54</v>
      </c>
      <c r="I6076" s="8">
        <v>0.01</v>
      </c>
      <c r="J6076" s="7">
        <v>6302.18</v>
      </c>
      <c r="K6076" s="7">
        <v>89.33</v>
      </c>
      <c r="L6076" s="7">
        <v>4198.51</v>
      </c>
      <c r="M6076" s="7">
        <v>577.08000000000004</v>
      </c>
    </row>
    <row r="6077" spans="2:13" x14ac:dyDescent="0.3">
      <c r="B6077" s="5">
        <v>45931</v>
      </c>
      <c r="C6077" s="4" t="s">
        <v>24</v>
      </c>
      <c r="D6077" s="4" t="s">
        <v>15</v>
      </c>
      <c r="E6077" s="4" t="s">
        <v>16</v>
      </c>
      <c r="F6077" s="4" t="s">
        <v>17</v>
      </c>
      <c r="G6077" s="6">
        <v>293</v>
      </c>
      <c r="H6077" s="7">
        <v>201.88</v>
      </c>
      <c r="I6077" s="8">
        <v>0</v>
      </c>
      <c r="J6077" s="7">
        <v>58855.32</v>
      </c>
      <c r="K6077" s="7">
        <v>150.55000000000001</v>
      </c>
      <c r="L6077" s="7">
        <v>44111.15</v>
      </c>
      <c r="M6077" s="7">
        <v>488.22</v>
      </c>
    </row>
    <row r="6078" spans="2:13" x14ac:dyDescent="0.3">
      <c r="B6078" s="5">
        <v>45931</v>
      </c>
      <c r="C6078" s="4" t="s">
        <v>24</v>
      </c>
      <c r="D6078" s="4" t="s">
        <v>15</v>
      </c>
      <c r="E6078" s="4" t="s">
        <v>16</v>
      </c>
      <c r="F6078" s="4" t="s">
        <v>18</v>
      </c>
      <c r="G6078" s="6">
        <v>109</v>
      </c>
      <c r="H6078" s="7">
        <v>201.88</v>
      </c>
      <c r="I6078" s="8">
        <v>0.01</v>
      </c>
      <c r="J6078" s="7">
        <v>21653.17</v>
      </c>
      <c r="K6078" s="7">
        <v>150.25</v>
      </c>
      <c r="L6078" s="7">
        <v>16377.25</v>
      </c>
      <c r="M6078" s="7">
        <v>383.68</v>
      </c>
    </row>
    <row r="6079" spans="2:13" x14ac:dyDescent="0.3">
      <c r="B6079" s="5">
        <v>45931</v>
      </c>
      <c r="C6079" s="4" t="s">
        <v>24</v>
      </c>
      <c r="D6079" s="4" t="s">
        <v>15</v>
      </c>
      <c r="E6079" s="4" t="s">
        <v>16</v>
      </c>
      <c r="F6079" s="4" t="s">
        <v>19</v>
      </c>
      <c r="G6079" s="6">
        <v>113</v>
      </c>
      <c r="H6079" s="7">
        <v>201.88</v>
      </c>
      <c r="I6079" s="8">
        <v>0.01</v>
      </c>
      <c r="J6079" s="7">
        <v>22425.81</v>
      </c>
      <c r="K6079" s="7">
        <v>149.94999999999999</v>
      </c>
      <c r="L6079" s="7">
        <v>16944.349999999999</v>
      </c>
      <c r="M6079" s="7">
        <v>439.62</v>
      </c>
    </row>
    <row r="6080" spans="2:13" x14ac:dyDescent="0.3">
      <c r="B6080" s="5">
        <v>45931</v>
      </c>
      <c r="C6080" s="4" t="s">
        <v>24</v>
      </c>
      <c r="D6080" s="4" t="s">
        <v>15</v>
      </c>
      <c r="E6080" s="4" t="s">
        <v>20</v>
      </c>
      <c r="F6080" s="4" t="s">
        <v>17</v>
      </c>
      <c r="G6080" s="6">
        <v>215</v>
      </c>
      <c r="H6080" s="7">
        <v>201.88</v>
      </c>
      <c r="I6080" s="8">
        <v>0.04</v>
      </c>
      <c r="J6080" s="7">
        <v>36783.83</v>
      </c>
      <c r="K6080" s="7">
        <v>150.4</v>
      </c>
      <c r="L6080" s="7">
        <v>32336</v>
      </c>
      <c r="M6080" s="7">
        <v>348.07</v>
      </c>
    </row>
    <row r="6081" spans="2:13" x14ac:dyDescent="0.3">
      <c r="B6081" s="5">
        <v>45931</v>
      </c>
      <c r="C6081" s="4" t="s">
        <v>24</v>
      </c>
      <c r="D6081" s="4" t="s">
        <v>15</v>
      </c>
      <c r="E6081" s="4" t="s">
        <v>20</v>
      </c>
      <c r="F6081" s="4" t="s">
        <v>18</v>
      </c>
      <c r="G6081" s="6">
        <v>74</v>
      </c>
      <c r="H6081" s="7">
        <v>201.88</v>
      </c>
      <c r="I6081" s="8">
        <v>0.02</v>
      </c>
      <c r="J6081" s="7">
        <v>12935.33</v>
      </c>
      <c r="K6081" s="7">
        <v>150.69999999999999</v>
      </c>
      <c r="L6081" s="7">
        <v>11151.8</v>
      </c>
      <c r="M6081" s="7">
        <v>261.25</v>
      </c>
    </row>
    <row r="6082" spans="2:13" x14ac:dyDescent="0.3">
      <c r="B6082" s="5">
        <v>45931</v>
      </c>
      <c r="C6082" s="4" t="s">
        <v>24</v>
      </c>
      <c r="D6082" s="4" t="s">
        <v>15</v>
      </c>
      <c r="E6082" s="4" t="s">
        <v>20</v>
      </c>
      <c r="F6082" s="4" t="s">
        <v>19</v>
      </c>
      <c r="G6082" s="6">
        <v>74</v>
      </c>
      <c r="H6082" s="7">
        <v>201.88</v>
      </c>
      <c r="I6082" s="8">
        <v>0</v>
      </c>
      <c r="J6082" s="7">
        <v>13093.88</v>
      </c>
      <c r="K6082" s="7">
        <v>149.94999999999999</v>
      </c>
      <c r="L6082" s="7">
        <v>11096.3</v>
      </c>
      <c r="M6082" s="7">
        <v>298.2</v>
      </c>
    </row>
    <row r="6083" spans="2:13" x14ac:dyDescent="0.3">
      <c r="B6083" s="5">
        <v>45931</v>
      </c>
      <c r="C6083" s="4" t="s">
        <v>24</v>
      </c>
      <c r="D6083" s="4" t="s">
        <v>15</v>
      </c>
      <c r="E6083" s="4" t="s">
        <v>21</v>
      </c>
      <c r="F6083" s="4" t="s">
        <v>17</v>
      </c>
      <c r="G6083" s="6">
        <v>125</v>
      </c>
      <c r="H6083" s="7">
        <v>201.88</v>
      </c>
      <c r="I6083" s="8">
        <v>0.01</v>
      </c>
      <c r="J6083" s="7">
        <v>23519.200000000001</v>
      </c>
      <c r="K6083" s="7">
        <v>150.69999999999999</v>
      </c>
      <c r="L6083" s="7">
        <v>18837.5</v>
      </c>
      <c r="M6083" s="7">
        <v>206.45</v>
      </c>
    </row>
    <row r="6084" spans="2:13" x14ac:dyDescent="0.3">
      <c r="B6084" s="5">
        <v>45931</v>
      </c>
      <c r="C6084" s="4" t="s">
        <v>24</v>
      </c>
      <c r="D6084" s="4" t="s">
        <v>15</v>
      </c>
      <c r="E6084" s="4" t="s">
        <v>21</v>
      </c>
      <c r="F6084" s="4" t="s">
        <v>18</v>
      </c>
      <c r="G6084" s="6">
        <v>46</v>
      </c>
      <c r="H6084" s="7">
        <v>201.88</v>
      </c>
      <c r="I6084" s="8">
        <v>0.01</v>
      </c>
      <c r="J6084" s="7">
        <v>8716.4699999999993</v>
      </c>
      <c r="K6084" s="7">
        <v>150.25</v>
      </c>
      <c r="L6084" s="7">
        <v>6911.5</v>
      </c>
      <c r="M6084" s="7">
        <v>156.02000000000001</v>
      </c>
    </row>
    <row r="6085" spans="2:13" x14ac:dyDescent="0.3">
      <c r="B6085" s="5">
        <v>45931</v>
      </c>
      <c r="C6085" s="4" t="s">
        <v>24</v>
      </c>
      <c r="D6085" s="4" t="s">
        <v>15</v>
      </c>
      <c r="E6085" s="4" t="s">
        <v>21</v>
      </c>
      <c r="F6085" s="4" t="s">
        <v>19</v>
      </c>
      <c r="G6085" s="6">
        <v>43</v>
      </c>
      <c r="H6085" s="7">
        <v>201.88</v>
      </c>
      <c r="I6085" s="8">
        <v>0.01</v>
      </c>
      <c r="J6085" s="7">
        <v>8163.87</v>
      </c>
      <c r="K6085" s="7">
        <v>150.69999999999999</v>
      </c>
      <c r="L6085" s="7">
        <v>6480.1</v>
      </c>
      <c r="M6085" s="7">
        <v>169.34</v>
      </c>
    </row>
    <row r="6086" spans="2:13" x14ac:dyDescent="0.3">
      <c r="B6086" s="5">
        <v>45931</v>
      </c>
      <c r="C6086" s="4" t="s">
        <v>24</v>
      </c>
      <c r="D6086" s="4" t="s">
        <v>15</v>
      </c>
      <c r="E6086" s="4" t="s">
        <v>22</v>
      </c>
      <c r="F6086" s="4" t="s">
        <v>17</v>
      </c>
      <c r="G6086" s="6">
        <v>56</v>
      </c>
      <c r="H6086" s="7">
        <v>201.88</v>
      </c>
      <c r="I6086" s="8">
        <v>0</v>
      </c>
      <c r="J6086" s="7">
        <v>12699.85</v>
      </c>
      <c r="K6086" s="7">
        <v>150.25</v>
      </c>
      <c r="L6086" s="7">
        <v>8414</v>
      </c>
      <c r="M6086" s="7">
        <v>583.28</v>
      </c>
    </row>
    <row r="6087" spans="2:13" x14ac:dyDescent="0.3">
      <c r="B6087" s="5">
        <v>45931</v>
      </c>
      <c r="C6087" s="4" t="s">
        <v>24</v>
      </c>
      <c r="D6087" s="4" t="s">
        <v>15</v>
      </c>
      <c r="E6087" s="4" t="s">
        <v>22</v>
      </c>
      <c r="F6087" s="4" t="s">
        <v>18</v>
      </c>
      <c r="G6087" s="6">
        <v>20</v>
      </c>
      <c r="H6087" s="7">
        <v>201.88</v>
      </c>
      <c r="I6087" s="8">
        <v>0.01</v>
      </c>
      <c r="J6087" s="7">
        <v>4440.92</v>
      </c>
      <c r="K6087" s="7">
        <v>150.4</v>
      </c>
      <c r="L6087" s="7">
        <v>3008</v>
      </c>
      <c r="M6087" s="7">
        <v>233.14</v>
      </c>
    </row>
    <row r="6088" spans="2:13" x14ac:dyDescent="0.3">
      <c r="B6088" s="5">
        <v>45931</v>
      </c>
      <c r="C6088" s="4" t="s">
        <v>24</v>
      </c>
      <c r="D6088" s="4" t="s">
        <v>15</v>
      </c>
      <c r="E6088" s="4" t="s">
        <v>22</v>
      </c>
      <c r="F6088" s="4" t="s">
        <v>19</v>
      </c>
      <c r="G6088" s="6">
        <v>20</v>
      </c>
      <c r="H6088" s="7">
        <v>201.88</v>
      </c>
      <c r="I6088" s="8">
        <v>0.01</v>
      </c>
      <c r="J6088" s="7">
        <v>4494.9799999999996</v>
      </c>
      <c r="K6088" s="7">
        <v>150.69999999999999</v>
      </c>
      <c r="L6088" s="7">
        <v>3014</v>
      </c>
      <c r="M6088" s="7">
        <v>250.81</v>
      </c>
    </row>
    <row r="6089" spans="2:13" x14ac:dyDescent="0.3">
      <c r="B6089" s="5">
        <v>45931</v>
      </c>
      <c r="C6089" s="4" t="s">
        <v>25</v>
      </c>
      <c r="D6089" s="4" t="s">
        <v>15</v>
      </c>
      <c r="E6089" s="4" t="s">
        <v>16</v>
      </c>
      <c r="F6089" s="4" t="s">
        <v>17</v>
      </c>
      <c r="G6089" s="6">
        <v>141</v>
      </c>
      <c r="H6089" s="7">
        <v>352.26</v>
      </c>
      <c r="I6089" s="8">
        <v>0</v>
      </c>
      <c r="J6089" s="7">
        <v>49519.65</v>
      </c>
      <c r="K6089" s="7">
        <v>263.67</v>
      </c>
      <c r="L6089" s="7">
        <v>37177.47</v>
      </c>
      <c r="M6089" s="7">
        <v>229.42</v>
      </c>
    </row>
    <row r="6090" spans="2:13" x14ac:dyDescent="0.3">
      <c r="B6090" s="5">
        <v>45931</v>
      </c>
      <c r="C6090" s="4" t="s">
        <v>25</v>
      </c>
      <c r="D6090" s="4" t="s">
        <v>15</v>
      </c>
      <c r="E6090" s="4" t="s">
        <v>16</v>
      </c>
      <c r="F6090" s="4" t="s">
        <v>18</v>
      </c>
      <c r="G6090" s="6">
        <v>51</v>
      </c>
      <c r="H6090" s="7">
        <v>352.26</v>
      </c>
      <c r="I6090" s="8">
        <v>0.01</v>
      </c>
      <c r="J6090" s="7">
        <v>17820.95</v>
      </c>
      <c r="K6090" s="7">
        <v>264.45999999999998</v>
      </c>
      <c r="L6090" s="7">
        <v>13487.46</v>
      </c>
      <c r="M6090" s="7">
        <v>174.92</v>
      </c>
    </row>
    <row r="6091" spans="2:13" x14ac:dyDescent="0.3">
      <c r="B6091" s="5">
        <v>45931</v>
      </c>
      <c r="C6091" s="4" t="s">
        <v>25</v>
      </c>
      <c r="D6091" s="4" t="s">
        <v>15</v>
      </c>
      <c r="E6091" s="4" t="s">
        <v>16</v>
      </c>
      <c r="F6091" s="4" t="s">
        <v>19</v>
      </c>
      <c r="G6091" s="6">
        <v>52</v>
      </c>
      <c r="H6091" s="7">
        <v>352.26</v>
      </c>
      <c r="I6091" s="8">
        <v>0.01</v>
      </c>
      <c r="J6091" s="7">
        <v>17988.830000000002</v>
      </c>
      <c r="K6091" s="7">
        <v>264.99</v>
      </c>
      <c r="L6091" s="7">
        <v>13779.48</v>
      </c>
      <c r="M6091" s="7">
        <v>210.17</v>
      </c>
    </row>
    <row r="6092" spans="2:13" x14ac:dyDescent="0.3">
      <c r="B6092" s="5">
        <v>45931</v>
      </c>
      <c r="C6092" s="4" t="s">
        <v>25</v>
      </c>
      <c r="D6092" s="4" t="s">
        <v>15</v>
      </c>
      <c r="E6092" s="4" t="s">
        <v>20</v>
      </c>
      <c r="F6092" s="4" t="s">
        <v>17</v>
      </c>
      <c r="G6092" s="6">
        <v>99</v>
      </c>
      <c r="H6092" s="7">
        <v>352.26</v>
      </c>
      <c r="I6092" s="8">
        <v>0</v>
      </c>
      <c r="J6092" s="7">
        <v>30474.44</v>
      </c>
      <c r="K6092" s="7">
        <v>263.67</v>
      </c>
      <c r="L6092" s="7">
        <v>26103.33</v>
      </c>
      <c r="M6092" s="7">
        <v>156.72</v>
      </c>
    </row>
    <row r="6093" spans="2:13" x14ac:dyDescent="0.3">
      <c r="B6093" s="5">
        <v>45931</v>
      </c>
      <c r="C6093" s="4" t="s">
        <v>25</v>
      </c>
      <c r="D6093" s="4" t="s">
        <v>15</v>
      </c>
      <c r="E6093" s="4" t="s">
        <v>20</v>
      </c>
      <c r="F6093" s="4" t="s">
        <v>18</v>
      </c>
      <c r="G6093" s="6">
        <v>34</v>
      </c>
      <c r="H6093" s="7">
        <v>352.26</v>
      </c>
      <c r="I6093" s="8">
        <v>0.01</v>
      </c>
      <c r="J6093" s="7">
        <v>10528.87</v>
      </c>
      <c r="K6093" s="7">
        <v>263.93</v>
      </c>
      <c r="L6093" s="7">
        <v>8973.6200000000008</v>
      </c>
      <c r="M6093" s="7">
        <v>119.68</v>
      </c>
    </row>
    <row r="6094" spans="2:13" x14ac:dyDescent="0.3">
      <c r="B6094" s="5">
        <v>45931</v>
      </c>
      <c r="C6094" s="4" t="s">
        <v>25</v>
      </c>
      <c r="D6094" s="4" t="s">
        <v>15</v>
      </c>
      <c r="E6094" s="4" t="s">
        <v>20</v>
      </c>
      <c r="F6094" s="4" t="s">
        <v>19</v>
      </c>
      <c r="G6094" s="6">
        <v>37</v>
      </c>
      <c r="H6094" s="7">
        <v>352.26</v>
      </c>
      <c r="I6094" s="8">
        <v>0.01</v>
      </c>
      <c r="J6094" s="7">
        <v>11332.18</v>
      </c>
      <c r="K6094" s="7">
        <v>264.99</v>
      </c>
      <c r="L6094" s="7">
        <v>9804.6299999999992</v>
      </c>
      <c r="M6094" s="7">
        <v>148.66</v>
      </c>
    </row>
    <row r="6095" spans="2:13" x14ac:dyDescent="0.3">
      <c r="B6095" s="5">
        <v>45931</v>
      </c>
      <c r="C6095" s="4" t="s">
        <v>25</v>
      </c>
      <c r="D6095" s="4" t="s">
        <v>15</v>
      </c>
      <c r="E6095" s="4" t="s">
        <v>21</v>
      </c>
      <c r="F6095" s="4" t="s">
        <v>17</v>
      </c>
      <c r="G6095" s="6">
        <v>61</v>
      </c>
      <c r="H6095" s="7">
        <v>352.26</v>
      </c>
      <c r="I6095" s="8">
        <v>0.01</v>
      </c>
      <c r="J6095" s="7">
        <v>20208.54</v>
      </c>
      <c r="K6095" s="7">
        <v>263.93</v>
      </c>
      <c r="L6095" s="7">
        <v>16099.73</v>
      </c>
      <c r="M6095" s="7">
        <v>97.16</v>
      </c>
    </row>
    <row r="6096" spans="2:13" x14ac:dyDescent="0.3">
      <c r="B6096" s="5">
        <v>45931</v>
      </c>
      <c r="C6096" s="4" t="s">
        <v>25</v>
      </c>
      <c r="D6096" s="4" t="s">
        <v>15</v>
      </c>
      <c r="E6096" s="4" t="s">
        <v>21</v>
      </c>
      <c r="F6096" s="4" t="s">
        <v>18</v>
      </c>
      <c r="G6096" s="6">
        <v>21</v>
      </c>
      <c r="H6096" s="7">
        <v>352.26</v>
      </c>
      <c r="I6096" s="8">
        <v>0.01</v>
      </c>
      <c r="J6096" s="7">
        <v>6943.33</v>
      </c>
      <c r="K6096" s="7">
        <v>264.99</v>
      </c>
      <c r="L6096" s="7">
        <v>5564.79</v>
      </c>
      <c r="M6096" s="7">
        <v>71.3</v>
      </c>
    </row>
    <row r="6097" spans="2:13" x14ac:dyDescent="0.3">
      <c r="B6097" s="5">
        <v>45931</v>
      </c>
      <c r="C6097" s="4" t="s">
        <v>25</v>
      </c>
      <c r="D6097" s="4" t="s">
        <v>15</v>
      </c>
      <c r="E6097" s="4" t="s">
        <v>21</v>
      </c>
      <c r="F6097" s="4" t="s">
        <v>19</v>
      </c>
      <c r="G6097" s="6">
        <v>22</v>
      </c>
      <c r="H6097" s="7">
        <v>352.26</v>
      </c>
      <c r="I6097" s="8">
        <v>0.01</v>
      </c>
      <c r="J6097" s="7">
        <v>7273.79</v>
      </c>
      <c r="K6097" s="7">
        <v>264.99</v>
      </c>
      <c r="L6097" s="7">
        <v>5829.78</v>
      </c>
      <c r="M6097" s="7">
        <v>87.87</v>
      </c>
    </row>
    <row r="6098" spans="2:13" x14ac:dyDescent="0.3">
      <c r="B6098" s="5">
        <v>45931</v>
      </c>
      <c r="C6098" s="4" t="s">
        <v>25</v>
      </c>
      <c r="D6098" s="4" t="s">
        <v>15</v>
      </c>
      <c r="E6098" s="4" t="s">
        <v>22</v>
      </c>
      <c r="F6098" s="4" t="s">
        <v>17</v>
      </c>
      <c r="G6098" s="6">
        <v>26</v>
      </c>
      <c r="H6098" s="7">
        <v>352.26</v>
      </c>
      <c r="I6098" s="8">
        <v>0.01</v>
      </c>
      <c r="J6098" s="7">
        <v>10237.14</v>
      </c>
      <c r="K6098" s="7">
        <v>264.99</v>
      </c>
      <c r="L6098" s="7">
        <v>6889.74</v>
      </c>
      <c r="M6098" s="7">
        <v>259.22000000000003</v>
      </c>
    </row>
    <row r="6099" spans="2:13" x14ac:dyDescent="0.3">
      <c r="B6099" s="5">
        <v>45931</v>
      </c>
      <c r="C6099" s="4" t="s">
        <v>25</v>
      </c>
      <c r="D6099" s="4" t="s">
        <v>15</v>
      </c>
      <c r="E6099" s="4" t="s">
        <v>22</v>
      </c>
      <c r="F6099" s="4" t="s">
        <v>18</v>
      </c>
      <c r="G6099" s="6">
        <v>9</v>
      </c>
      <c r="H6099" s="7">
        <v>352.26</v>
      </c>
      <c r="I6099" s="8">
        <v>0.01</v>
      </c>
      <c r="J6099" s="7">
        <v>3515.19</v>
      </c>
      <c r="K6099" s="7">
        <v>263.39999999999998</v>
      </c>
      <c r="L6099" s="7">
        <v>2370.6</v>
      </c>
      <c r="M6099" s="7">
        <v>107.28</v>
      </c>
    </row>
    <row r="6100" spans="2:13" x14ac:dyDescent="0.3">
      <c r="B6100" s="5">
        <v>45931</v>
      </c>
      <c r="C6100" s="4" t="s">
        <v>25</v>
      </c>
      <c r="D6100" s="4" t="s">
        <v>15</v>
      </c>
      <c r="E6100" s="4" t="s">
        <v>22</v>
      </c>
      <c r="F6100" s="4" t="s">
        <v>19</v>
      </c>
      <c r="G6100" s="6">
        <v>9</v>
      </c>
      <c r="H6100" s="7">
        <v>352.26</v>
      </c>
      <c r="I6100" s="8">
        <v>0.01</v>
      </c>
      <c r="J6100" s="7">
        <v>3511.63</v>
      </c>
      <c r="K6100" s="7">
        <v>264.99</v>
      </c>
      <c r="L6100" s="7">
        <v>2384.91</v>
      </c>
      <c r="M6100" s="7">
        <v>112.08</v>
      </c>
    </row>
    <row r="6101" spans="2:13" x14ac:dyDescent="0.3">
      <c r="B6101" s="5">
        <v>45931</v>
      </c>
      <c r="C6101" s="4" t="s">
        <v>26</v>
      </c>
      <c r="D6101" s="4" t="s">
        <v>27</v>
      </c>
      <c r="E6101" s="4" t="s">
        <v>16</v>
      </c>
      <c r="F6101" s="4" t="s">
        <v>17</v>
      </c>
      <c r="G6101" s="6">
        <v>398</v>
      </c>
      <c r="H6101" s="7">
        <v>135.96</v>
      </c>
      <c r="I6101" s="8">
        <v>0.01</v>
      </c>
      <c r="J6101" s="7">
        <v>53623.12</v>
      </c>
      <c r="K6101" s="7">
        <v>95.46</v>
      </c>
      <c r="L6101" s="7">
        <v>37993.08</v>
      </c>
      <c r="M6101" s="7">
        <v>652.78</v>
      </c>
    </row>
    <row r="6102" spans="2:13" x14ac:dyDescent="0.3">
      <c r="B6102" s="5">
        <v>45931</v>
      </c>
      <c r="C6102" s="4" t="s">
        <v>26</v>
      </c>
      <c r="D6102" s="4" t="s">
        <v>27</v>
      </c>
      <c r="E6102" s="4" t="s">
        <v>16</v>
      </c>
      <c r="F6102" s="4" t="s">
        <v>18</v>
      </c>
      <c r="G6102" s="6">
        <v>136</v>
      </c>
      <c r="H6102" s="7">
        <v>135.96</v>
      </c>
      <c r="I6102" s="8">
        <v>0.01</v>
      </c>
      <c r="J6102" s="7">
        <v>18416.38</v>
      </c>
      <c r="K6102" s="7">
        <v>95.27</v>
      </c>
      <c r="L6102" s="7">
        <v>12956.72</v>
      </c>
      <c r="M6102" s="7">
        <v>484.38</v>
      </c>
    </row>
    <row r="6103" spans="2:13" x14ac:dyDescent="0.3">
      <c r="B6103" s="5">
        <v>45931</v>
      </c>
      <c r="C6103" s="4" t="s">
        <v>26</v>
      </c>
      <c r="D6103" s="4" t="s">
        <v>27</v>
      </c>
      <c r="E6103" s="4" t="s">
        <v>16</v>
      </c>
      <c r="F6103" s="4" t="s">
        <v>19</v>
      </c>
      <c r="G6103" s="6">
        <v>143</v>
      </c>
      <c r="H6103" s="7">
        <v>135.96</v>
      </c>
      <c r="I6103" s="8">
        <v>0.01</v>
      </c>
      <c r="J6103" s="7">
        <v>19112.580000000002</v>
      </c>
      <c r="K6103" s="7">
        <v>94.89</v>
      </c>
      <c r="L6103" s="7">
        <v>13569.27</v>
      </c>
      <c r="M6103" s="7">
        <v>568.85</v>
      </c>
    </row>
    <row r="6104" spans="2:13" x14ac:dyDescent="0.3">
      <c r="B6104" s="5">
        <v>45931</v>
      </c>
      <c r="C6104" s="4" t="s">
        <v>26</v>
      </c>
      <c r="D6104" s="4" t="s">
        <v>27</v>
      </c>
      <c r="E6104" s="4" t="s">
        <v>20</v>
      </c>
      <c r="F6104" s="4" t="s">
        <v>17</v>
      </c>
      <c r="G6104" s="6">
        <v>270</v>
      </c>
      <c r="H6104" s="7">
        <v>135.96</v>
      </c>
      <c r="I6104" s="8">
        <v>0.01</v>
      </c>
      <c r="J6104" s="7">
        <v>31853.13</v>
      </c>
      <c r="K6104" s="7">
        <v>95.36</v>
      </c>
      <c r="L6104" s="7">
        <v>25747.200000000001</v>
      </c>
      <c r="M6104" s="7">
        <v>452.1</v>
      </c>
    </row>
    <row r="6105" spans="2:13" x14ac:dyDescent="0.3">
      <c r="B6105" s="5">
        <v>45931</v>
      </c>
      <c r="C6105" s="4" t="s">
        <v>26</v>
      </c>
      <c r="D6105" s="4" t="s">
        <v>27</v>
      </c>
      <c r="E6105" s="4" t="s">
        <v>20</v>
      </c>
      <c r="F6105" s="4" t="s">
        <v>18</v>
      </c>
      <c r="G6105" s="6">
        <v>92</v>
      </c>
      <c r="H6105" s="7">
        <v>135.96</v>
      </c>
      <c r="I6105" s="8">
        <v>0.03</v>
      </c>
      <c r="J6105" s="7">
        <v>10611.81</v>
      </c>
      <c r="K6105" s="7">
        <v>95.27</v>
      </c>
      <c r="L6105" s="7">
        <v>8764.84</v>
      </c>
      <c r="M6105" s="7">
        <v>318.42</v>
      </c>
    </row>
    <row r="6106" spans="2:13" x14ac:dyDescent="0.3">
      <c r="B6106" s="5">
        <v>45931</v>
      </c>
      <c r="C6106" s="4" t="s">
        <v>26</v>
      </c>
      <c r="D6106" s="4" t="s">
        <v>27</v>
      </c>
      <c r="E6106" s="4" t="s">
        <v>20</v>
      </c>
      <c r="F6106" s="4" t="s">
        <v>19</v>
      </c>
      <c r="G6106" s="6">
        <v>100</v>
      </c>
      <c r="H6106" s="7">
        <v>135.96</v>
      </c>
      <c r="I6106" s="8">
        <v>0.04</v>
      </c>
      <c r="J6106" s="7">
        <v>11531.84</v>
      </c>
      <c r="K6106" s="7">
        <v>95.17</v>
      </c>
      <c r="L6106" s="7">
        <v>9517</v>
      </c>
      <c r="M6106" s="7">
        <v>408.94</v>
      </c>
    </row>
    <row r="6107" spans="2:13" x14ac:dyDescent="0.3">
      <c r="B6107" s="5">
        <v>45931</v>
      </c>
      <c r="C6107" s="4" t="s">
        <v>26</v>
      </c>
      <c r="D6107" s="4" t="s">
        <v>27</v>
      </c>
      <c r="E6107" s="4" t="s">
        <v>21</v>
      </c>
      <c r="F6107" s="4" t="s">
        <v>17</v>
      </c>
      <c r="G6107" s="6">
        <v>153</v>
      </c>
      <c r="H6107" s="7">
        <v>135.96</v>
      </c>
      <c r="I6107" s="8">
        <v>0.01</v>
      </c>
      <c r="J6107" s="7">
        <v>19682.32</v>
      </c>
      <c r="K6107" s="7">
        <v>95.46</v>
      </c>
      <c r="L6107" s="7">
        <v>14605.38</v>
      </c>
      <c r="M6107" s="7">
        <v>249.2</v>
      </c>
    </row>
    <row r="6108" spans="2:13" x14ac:dyDescent="0.3">
      <c r="B6108" s="5">
        <v>45931</v>
      </c>
      <c r="C6108" s="4" t="s">
        <v>26</v>
      </c>
      <c r="D6108" s="4" t="s">
        <v>27</v>
      </c>
      <c r="E6108" s="4" t="s">
        <v>21</v>
      </c>
      <c r="F6108" s="4" t="s">
        <v>18</v>
      </c>
      <c r="G6108" s="6">
        <v>56</v>
      </c>
      <c r="H6108" s="7">
        <v>135.96</v>
      </c>
      <c r="I6108" s="8">
        <v>0.01</v>
      </c>
      <c r="J6108" s="7">
        <v>7153.64</v>
      </c>
      <c r="K6108" s="7">
        <v>94.89</v>
      </c>
      <c r="L6108" s="7">
        <v>5313.84</v>
      </c>
      <c r="M6108" s="7">
        <v>190.52</v>
      </c>
    </row>
    <row r="6109" spans="2:13" x14ac:dyDescent="0.3">
      <c r="B6109" s="5">
        <v>45931</v>
      </c>
      <c r="C6109" s="4" t="s">
        <v>26</v>
      </c>
      <c r="D6109" s="4" t="s">
        <v>27</v>
      </c>
      <c r="E6109" s="4" t="s">
        <v>21</v>
      </c>
      <c r="F6109" s="4" t="s">
        <v>19</v>
      </c>
      <c r="G6109" s="6">
        <v>58</v>
      </c>
      <c r="H6109" s="7">
        <v>135.96</v>
      </c>
      <c r="I6109" s="8">
        <v>0</v>
      </c>
      <c r="J6109" s="7">
        <v>7468.94</v>
      </c>
      <c r="K6109" s="7">
        <v>94.89</v>
      </c>
      <c r="L6109" s="7">
        <v>5503.62</v>
      </c>
      <c r="M6109" s="7">
        <v>237.41</v>
      </c>
    </row>
    <row r="6110" spans="2:13" x14ac:dyDescent="0.3">
      <c r="B6110" s="5">
        <v>45931</v>
      </c>
      <c r="C6110" s="4" t="s">
        <v>26</v>
      </c>
      <c r="D6110" s="4" t="s">
        <v>27</v>
      </c>
      <c r="E6110" s="4" t="s">
        <v>22</v>
      </c>
      <c r="F6110" s="4" t="s">
        <v>17</v>
      </c>
      <c r="G6110" s="6">
        <v>69</v>
      </c>
      <c r="H6110" s="7">
        <v>135.96</v>
      </c>
      <c r="I6110" s="8">
        <v>0.01</v>
      </c>
      <c r="J6110" s="7">
        <v>10349.85</v>
      </c>
      <c r="K6110" s="7">
        <v>94.98</v>
      </c>
      <c r="L6110" s="7">
        <v>6553.62</v>
      </c>
      <c r="M6110" s="7">
        <v>697.01</v>
      </c>
    </row>
    <row r="6111" spans="2:13" x14ac:dyDescent="0.3">
      <c r="B6111" s="5">
        <v>45931</v>
      </c>
      <c r="C6111" s="4" t="s">
        <v>26</v>
      </c>
      <c r="D6111" s="4" t="s">
        <v>27</v>
      </c>
      <c r="E6111" s="4" t="s">
        <v>22</v>
      </c>
      <c r="F6111" s="4" t="s">
        <v>18</v>
      </c>
      <c r="G6111" s="6">
        <v>27</v>
      </c>
      <c r="H6111" s="7">
        <v>135.96</v>
      </c>
      <c r="I6111" s="8">
        <v>0.01</v>
      </c>
      <c r="J6111" s="7">
        <v>4065.96</v>
      </c>
      <c r="K6111" s="7">
        <v>95.17</v>
      </c>
      <c r="L6111" s="7">
        <v>2569.59</v>
      </c>
      <c r="M6111" s="7">
        <v>329.6</v>
      </c>
    </row>
    <row r="6112" spans="2:13" x14ac:dyDescent="0.3">
      <c r="B6112" s="5">
        <v>45931</v>
      </c>
      <c r="C6112" s="4" t="s">
        <v>26</v>
      </c>
      <c r="D6112" s="4" t="s">
        <v>27</v>
      </c>
      <c r="E6112" s="4" t="s">
        <v>22</v>
      </c>
      <c r="F6112" s="4" t="s">
        <v>19</v>
      </c>
      <c r="G6112" s="6">
        <v>26</v>
      </c>
      <c r="H6112" s="7">
        <v>135.96</v>
      </c>
      <c r="I6112" s="8">
        <v>0.01</v>
      </c>
      <c r="J6112" s="7">
        <v>3923.32</v>
      </c>
      <c r="K6112" s="7">
        <v>95.27</v>
      </c>
      <c r="L6112" s="7">
        <v>2477.02</v>
      </c>
      <c r="M6112" s="7">
        <v>332.21</v>
      </c>
    </row>
    <row r="6113" spans="2:13" x14ac:dyDescent="0.3">
      <c r="B6113" s="5">
        <v>45931</v>
      </c>
      <c r="C6113" s="4" t="s">
        <v>28</v>
      </c>
      <c r="D6113" s="4" t="s">
        <v>27</v>
      </c>
      <c r="E6113" s="4" t="s">
        <v>16</v>
      </c>
      <c r="F6113" s="4" t="s">
        <v>17</v>
      </c>
      <c r="G6113" s="6">
        <v>269</v>
      </c>
      <c r="H6113" s="7">
        <v>107.12</v>
      </c>
      <c r="I6113" s="8">
        <v>0</v>
      </c>
      <c r="J6113" s="7">
        <v>28700.11</v>
      </c>
      <c r="K6113" s="7">
        <v>74.06</v>
      </c>
      <c r="L6113" s="7">
        <v>19922.14</v>
      </c>
      <c r="M6113" s="7">
        <v>442.96</v>
      </c>
    </row>
    <row r="6114" spans="2:13" x14ac:dyDescent="0.3">
      <c r="B6114" s="5">
        <v>45931</v>
      </c>
      <c r="C6114" s="4" t="s">
        <v>28</v>
      </c>
      <c r="D6114" s="4" t="s">
        <v>27</v>
      </c>
      <c r="E6114" s="4" t="s">
        <v>16</v>
      </c>
      <c r="F6114" s="4" t="s">
        <v>18</v>
      </c>
      <c r="G6114" s="6">
        <v>96</v>
      </c>
      <c r="H6114" s="7">
        <v>107.12</v>
      </c>
      <c r="I6114" s="8">
        <v>0.01</v>
      </c>
      <c r="J6114" s="7">
        <v>10139.68</v>
      </c>
      <c r="K6114" s="7">
        <v>73.91</v>
      </c>
      <c r="L6114" s="7">
        <v>7095.36</v>
      </c>
      <c r="M6114" s="7">
        <v>335.26</v>
      </c>
    </row>
    <row r="6115" spans="2:13" x14ac:dyDescent="0.3">
      <c r="B6115" s="5">
        <v>45931</v>
      </c>
      <c r="C6115" s="4" t="s">
        <v>28</v>
      </c>
      <c r="D6115" s="4" t="s">
        <v>27</v>
      </c>
      <c r="E6115" s="4" t="s">
        <v>16</v>
      </c>
      <c r="F6115" s="4" t="s">
        <v>19</v>
      </c>
      <c r="G6115" s="6">
        <v>97</v>
      </c>
      <c r="H6115" s="7">
        <v>107.12</v>
      </c>
      <c r="I6115" s="8">
        <v>0</v>
      </c>
      <c r="J6115" s="7">
        <v>10369.86</v>
      </c>
      <c r="K6115" s="7">
        <v>73.760000000000005</v>
      </c>
      <c r="L6115" s="7">
        <v>7154.72</v>
      </c>
      <c r="M6115" s="7">
        <v>387.41</v>
      </c>
    </row>
    <row r="6116" spans="2:13" x14ac:dyDescent="0.3">
      <c r="B6116" s="5">
        <v>45931</v>
      </c>
      <c r="C6116" s="4" t="s">
        <v>28</v>
      </c>
      <c r="D6116" s="4" t="s">
        <v>27</v>
      </c>
      <c r="E6116" s="4" t="s">
        <v>20</v>
      </c>
      <c r="F6116" s="4" t="s">
        <v>17</v>
      </c>
      <c r="G6116" s="6">
        <v>183</v>
      </c>
      <c r="H6116" s="7">
        <v>107.12</v>
      </c>
      <c r="I6116" s="8">
        <v>0.04</v>
      </c>
      <c r="J6116" s="7">
        <v>16630.189999999999</v>
      </c>
      <c r="K6116" s="7">
        <v>73.989999999999995</v>
      </c>
      <c r="L6116" s="7">
        <v>13540.17</v>
      </c>
      <c r="M6116" s="7">
        <v>292.08999999999997</v>
      </c>
    </row>
    <row r="6117" spans="2:13" x14ac:dyDescent="0.3">
      <c r="B6117" s="5">
        <v>45931</v>
      </c>
      <c r="C6117" s="4" t="s">
        <v>28</v>
      </c>
      <c r="D6117" s="4" t="s">
        <v>27</v>
      </c>
      <c r="E6117" s="4" t="s">
        <v>20</v>
      </c>
      <c r="F6117" s="4" t="s">
        <v>18</v>
      </c>
      <c r="G6117" s="6">
        <v>70</v>
      </c>
      <c r="H6117" s="7">
        <v>107.12</v>
      </c>
      <c r="I6117" s="8">
        <v>0.01</v>
      </c>
      <c r="J6117" s="7">
        <v>6539.2</v>
      </c>
      <c r="K6117" s="7">
        <v>73.760000000000005</v>
      </c>
      <c r="L6117" s="7">
        <v>5163.2</v>
      </c>
      <c r="M6117" s="7">
        <v>235.96</v>
      </c>
    </row>
    <row r="6118" spans="2:13" x14ac:dyDescent="0.3">
      <c r="B6118" s="5">
        <v>45931</v>
      </c>
      <c r="C6118" s="4" t="s">
        <v>28</v>
      </c>
      <c r="D6118" s="4" t="s">
        <v>27</v>
      </c>
      <c r="E6118" s="4" t="s">
        <v>20</v>
      </c>
      <c r="F6118" s="4" t="s">
        <v>19</v>
      </c>
      <c r="G6118" s="6">
        <v>66</v>
      </c>
      <c r="H6118" s="7">
        <v>107.12</v>
      </c>
      <c r="I6118" s="8">
        <v>0.03</v>
      </c>
      <c r="J6118" s="7">
        <v>6028.46</v>
      </c>
      <c r="K6118" s="7">
        <v>73.69</v>
      </c>
      <c r="L6118" s="7">
        <v>4863.54</v>
      </c>
      <c r="M6118" s="7">
        <v>255.72</v>
      </c>
    </row>
    <row r="6119" spans="2:13" x14ac:dyDescent="0.3">
      <c r="B6119" s="5">
        <v>45931</v>
      </c>
      <c r="C6119" s="4" t="s">
        <v>28</v>
      </c>
      <c r="D6119" s="4" t="s">
        <v>27</v>
      </c>
      <c r="E6119" s="4" t="s">
        <v>21</v>
      </c>
      <c r="F6119" s="4" t="s">
        <v>17</v>
      </c>
      <c r="G6119" s="6">
        <v>109</v>
      </c>
      <c r="H6119" s="7">
        <v>107.12</v>
      </c>
      <c r="I6119" s="8">
        <v>0</v>
      </c>
      <c r="J6119" s="7">
        <v>11059</v>
      </c>
      <c r="K6119" s="7">
        <v>73.760000000000005</v>
      </c>
      <c r="L6119" s="7">
        <v>8039.84</v>
      </c>
      <c r="M6119" s="7">
        <v>180.2</v>
      </c>
    </row>
    <row r="6120" spans="2:13" x14ac:dyDescent="0.3">
      <c r="B6120" s="5">
        <v>45931</v>
      </c>
      <c r="C6120" s="4" t="s">
        <v>28</v>
      </c>
      <c r="D6120" s="4" t="s">
        <v>27</v>
      </c>
      <c r="E6120" s="4" t="s">
        <v>21</v>
      </c>
      <c r="F6120" s="4" t="s">
        <v>18</v>
      </c>
      <c r="G6120" s="6">
        <v>42</v>
      </c>
      <c r="H6120" s="7">
        <v>107.12</v>
      </c>
      <c r="I6120" s="8">
        <v>0.01</v>
      </c>
      <c r="J6120" s="7">
        <v>4205.91</v>
      </c>
      <c r="K6120" s="7">
        <v>73.760000000000005</v>
      </c>
      <c r="L6120" s="7">
        <v>3097.92</v>
      </c>
      <c r="M6120" s="7">
        <v>142.31</v>
      </c>
    </row>
    <row r="6121" spans="2:13" x14ac:dyDescent="0.3">
      <c r="B6121" s="5">
        <v>45931</v>
      </c>
      <c r="C6121" s="4" t="s">
        <v>28</v>
      </c>
      <c r="D6121" s="4" t="s">
        <v>27</v>
      </c>
      <c r="E6121" s="4" t="s">
        <v>21</v>
      </c>
      <c r="F6121" s="4" t="s">
        <v>19</v>
      </c>
      <c r="G6121" s="6">
        <v>42</v>
      </c>
      <c r="H6121" s="7">
        <v>107.12</v>
      </c>
      <c r="I6121" s="8">
        <v>0.01</v>
      </c>
      <c r="J6121" s="7">
        <v>4252.72</v>
      </c>
      <c r="K6121" s="7">
        <v>74.06</v>
      </c>
      <c r="L6121" s="7">
        <v>3110.52</v>
      </c>
      <c r="M6121" s="7">
        <v>163.07</v>
      </c>
    </row>
    <row r="6122" spans="2:13" x14ac:dyDescent="0.3">
      <c r="B6122" s="5">
        <v>45931</v>
      </c>
      <c r="C6122" s="4" t="s">
        <v>28</v>
      </c>
      <c r="D6122" s="4" t="s">
        <v>27</v>
      </c>
      <c r="E6122" s="4" t="s">
        <v>22</v>
      </c>
      <c r="F6122" s="4" t="s">
        <v>17</v>
      </c>
      <c r="G6122" s="6">
        <v>51</v>
      </c>
      <c r="H6122" s="7">
        <v>107.12</v>
      </c>
      <c r="I6122" s="8">
        <v>0.01</v>
      </c>
      <c r="J6122" s="7">
        <v>6045.19</v>
      </c>
      <c r="K6122" s="7">
        <v>73.84</v>
      </c>
      <c r="L6122" s="7">
        <v>3765.84</v>
      </c>
      <c r="M6122" s="7">
        <v>511.56</v>
      </c>
    </row>
    <row r="6123" spans="2:13" x14ac:dyDescent="0.3">
      <c r="B6123" s="5">
        <v>45931</v>
      </c>
      <c r="C6123" s="4" t="s">
        <v>28</v>
      </c>
      <c r="D6123" s="4" t="s">
        <v>27</v>
      </c>
      <c r="E6123" s="4" t="s">
        <v>22</v>
      </c>
      <c r="F6123" s="4" t="s">
        <v>18</v>
      </c>
      <c r="G6123" s="6">
        <v>18</v>
      </c>
      <c r="H6123" s="7">
        <v>107.12</v>
      </c>
      <c r="I6123" s="8">
        <v>0</v>
      </c>
      <c r="J6123" s="7">
        <v>2150.91</v>
      </c>
      <c r="K6123" s="7">
        <v>74.13</v>
      </c>
      <c r="L6123" s="7">
        <v>1334.34</v>
      </c>
      <c r="M6123" s="7">
        <v>212.41</v>
      </c>
    </row>
    <row r="6124" spans="2:13" x14ac:dyDescent="0.3">
      <c r="B6124" s="5">
        <v>45931</v>
      </c>
      <c r="C6124" s="4" t="s">
        <v>28</v>
      </c>
      <c r="D6124" s="4" t="s">
        <v>27</v>
      </c>
      <c r="E6124" s="4" t="s">
        <v>22</v>
      </c>
      <c r="F6124" s="4" t="s">
        <v>19</v>
      </c>
      <c r="G6124" s="6">
        <v>17</v>
      </c>
      <c r="H6124" s="7">
        <v>107.12</v>
      </c>
      <c r="I6124" s="8">
        <v>0.01</v>
      </c>
      <c r="J6124" s="7">
        <v>2017.13</v>
      </c>
      <c r="K6124" s="7">
        <v>73.760000000000005</v>
      </c>
      <c r="L6124" s="7">
        <v>1253.92</v>
      </c>
      <c r="M6124" s="7">
        <v>215.52</v>
      </c>
    </row>
    <row r="6125" spans="2:13" x14ac:dyDescent="0.3">
      <c r="B6125" s="5">
        <v>45931</v>
      </c>
      <c r="C6125" s="4" t="s">
        <v>29</v>
      </c>
      <c r="D6125" s="4" t="s">
        <v>27</v>
      </c>
      <c r="E6125" s="4" t="s">
        <v>16</v>
      </c>
      <c r="F6125" s="4" t="s">
        <v>17</v>
      </c>
      <c r="G6125" s="6">
        <v>245</v>
      </c>
      <c r="H6125" s="7">
        <v>150.38</v>
      </c>
      <c r="I6125" s="8">
        <v>0.01</v>
      </c>
      <c r="J6125" s="7">
        <v>36621.78</v>
      </c>
      <c r="K6125" s="7">
        <v>105.7</v>
      </c>
      <c r="L6125" s="7">
        <v>25896.5</v>
      </c>
      <c r="M6125" s="7">
        <v>407.04</v>
      </c>
    </row>
    <row r="6126" spans="2:13" x14ac:dyDescent="0.3">
      <c r="B6126" s="5">
        <v>45931</v>
      </c>
      <c r="C6126" s="4" t="s">
        <v>29</v>
      </c>
      <c r="D6126" s="4" t="s">
        <v>27</v>
      </c>
      <c r="E6126" s="4" t="s">
        <v>16</v>
      </c>
      <c r="F6126" s="4" t="s">
        <v>18</v>
      </c>
      <c r="G6126" s="6">
        <v>89</v>
      </c>
      <c r="H6126" s="7">
        <v>150.38</v>
      </c>
      <c r="I6126" s="8">
        <v>0</v>
      </c>
      <c r="J6126" s="7">
        <v>13276.96</v>
      </c>
      <c r="K6126" s="7">
        <v>105.91</v>
      </c>
      <c r="L6126" s="7">
        <v>9425.99</v>
      </c>
      <c r="M6126" s="7">
        <v>302.17</v>
      </c>
    </row>
    <row r="6127" spans="2:13" x14ac:dyDescent="0.3">
      <c r="B6127" s="5">
        <v>45931</v>
      </c>
      <c r="C6127" s="4" t="s">
        <v>29</v>
      </c>
      <c r="D6127" s="4" t="s">
        <v>27</v>
      </c>
      <c r="E6127" s="4" t="s">
        <v>16</v>
      </c>
      <c r="F6127" s="4" t="s">
        <v>19</v>
      </c>
      <c r="G6127" s="6">
        <v>92</v>
      </c>
      <c r="H6127" s="7">
        <v>150.38</v>
      </c>
      <c r="I6127" s="8">
        <v>0.01</v>
      </c>
      <c r="J6127" s="7">
        <v>13765.59</v>
      </c>
      <c r="K6127" s="7">
        <v>105.91</v>
      </c>
      <c r="L6127" s="7">
        <v>9743.7199999999993</v>
      </c>
      <c r="M6127" s="7">
        <v>363.41</v>
      </c>
    </row>
    <row r="6128" spans="2:13" x14ac:dyDescent="0.3">
      <c r="B6128" s="5">
        <v>45931</v>
      </c>
      <c r="C6128" s="4" t="s">
        <v>29</v>
      </c>
      <c r="D6128" s="4" t="s">
        <v>27</v>
      </c>
      <c r="E6128" s="4" t="s">
        <v>20</v>
      </c>
      <c r="F6128" s="4" t="s">
        <v>17</v>
      </c>
      <c r="G6128" s="6">
        <v>172</v>
      </c>
      <c r="H6128" s="7">
        <v>150.38</v>
      </c>
      <c r="I6128" s="8">
        <v>0.01</v>
      </c>
      <c r="J6128" s="7">
        <v>22509.77</v>
      </c>
      <c r="K6128" s="7">
        <v>105.81</v>
      </c>
      <c r="L6128" s="7">
        <v>18199.32</v>
      </c>
      <c r="M6128" s="7">
        <v>280.7</v>
      </c>
    </row>
    <row r="6129" spans="2:13" x14ac:dyDescent="0.3">
      <c r="B6129" s="5">
        <v>45931</v>
      </c>
      <c r="C6129" s="4" t="s">
        <v>29</v>
      </c>
      <c r="D6129" s="4" t="s">
        <v>27</v>
      </c>
      <c r="E6129" s="4" t="s">
        <v>20</v>
      </c>
      <c r="F6129" s="4" t="s">
        <v>18</v>
      </c>
      <c r="G6129" s="6">
        <v>59</v>
      </c>
      <c r="H6129" s="7">
        <v>150.38</v>
      </c>
      <c r="I6129" s="8">
        <v>0.02</v>
      </c>
      <c r="J6129" s="7">
        <v>7651.41</v>
      </c>
      <c r="K6129" s="7">
        <v>106.23</v>
      </c>
      <c r="L6129" s="7">
        <v>6267.57</v>
      </c>
      <c r="M6129" s="7">
        <v>205.84</v>
      </c>
    </row>
    <row r="6130" spans="2:13" x14ac:dyDescent="0.3">
      <c r="B6130" s="5">
        <v>45931</v>
      </c>
      <c r="C6130" s="4" t="s">
        <v>29</v>
      </c>
      <c r="D6130" s="4" t="s">
        <v>27</v>
      </c>
      <c r="E6130" s="4" t="s">
        <v>20</v>
      </c>
      <c r="F6130" s="4" t="s">
        <v>19</v>
      </c>
      <c r="G6130" s="6">
        <v>62</v>
      </c>
      <c r="H6130" s="7">
        <v>150.38</v>
      </c>
      <c r="I6130" s="8">
        <v>0.02</v>
      </c>
      <c r="J6130" s="7">
        <v>8016.02</v>
      </c>
      <c r="K6130" s="7">
        <v>106.34</v>
      </c>
      <c r="L6130" s="7">
        <v>6593.08</v>
      </c>
      <c r="M6130" s="7">
        <v>245.65</v>
      </c>
    </row>
    <row r="6131" spans="2:13" x14ac:dyDescent="0.3">
      <c r="B6131" s="5">
        <v>45931</v>
      </c>
      <c r="C6131" s="4" t="s">
        <v>29</v>
      </c>
      <c r="D6131" s="4" t="s">
        <v>27</v>
      </c>
      <c r="E6131" s="4" t="s">
        <v>21</v>
      </c>
      <c r="F6131" s="4" t="s">
        <v>17</v>
      </c>
      <c r="G6131" s="6">
        <v>97</v>
      </c>
      <c r="H6131" s="7">
        <v>150.38</v>
      </c>
      <c r="I6131" s="8">
        <v>0</v>
      </c>
      <c r="J6131" s="7">
        <v>13885.19</v>
      </c>
      <c r="K6131" s="7">
        <v>105.7</v>
      </c>
      <c r="L6131" s="7">
        <v>10252.9</v>
      </c>
      <c r="M6131" s="7">
        <v>154.66</v>
      </c>
    </row>
    <row r="6132" spans="2:13" x14ac:dyDescent="0.3">
      <c r="B6132" s="5">
        <v>45931</v>
      </c>
      <c r="C6132" s="4" t="s">
        <v>29</v>
      </c>
      <c r="D6132" s="4" t="s">
        <v>27</v>
      </c>
      <c r="E6132" s="4" t="s">
        <v>21</v>
      </c>
      <c r="F6132" s="4" t="s">
        <v>18</v>
      </c>
      <c r="G6132" s="6">
        <v>38</v>
      </c>
      <c r="H6132" s="7">
        <v>150.38</v>
      </c>
      <c r="I6132" s="8">
        <v>0.01</v>
      </c>
      <c r="J6132" s="7">
        <v>5379.74</v>
      </c>
      <c r="K6132" s="7">
        <v>106.23</v>
      </c>
      <c r="L6132" s="7">
        <v>4036.74</v>
      </c>
      <c r="M6132" s="7">
        <v>131.13</v>
      </c>
    </row>
    <row r="6133" spans="2:13" x14ac:dyDescent="0.3">
      <c r="B6133" s="5">
        <v>45931</v>
      </c>
      <c r="C6133" s="4" t="s">
        <v>29</v>
      </c>
      <c r="D6133" s="4" t="s">
        <v>27</v>
      </c>
      <c r="E6133" s="4" t="s">
        <v>21</v>
      </c>
      <c r="F6133" s="4" t="s">
        <v>19</v>
      </c>
      <c r="G6133" s="6">
        <v>37</v>
      </c>
      <c r="H6133" s="7">
        <v>150.38</v>
      </c>
      <c r="I6133" s="8">
        <v>0</v>
      </c>
      <c r="J6133" s="7">
        <v>5259.45</v>
      </c>
      <c r="K6133" s="7">
        <v>105.91</v>
      </c>
      <c r="L6133" s="7">
        <v>3918.67</v>
      </c>
      <c r="M6133" s="7">
        <v>147.77000000000001</v>
      </c>
    </row>
    <row r="6134" spans="2:13" x14ac:dyDescent="0.3">
      <c r="B6134" s="5">
        <v>45931</v>
      </c>
      <c r="C6134" s="4" t="s">
        <v>29</v>
      </c>
      <c r="D6134" s="4" t="s">
        <v>27</v>
      </c>
      <c r="E6134" s="4" t="s">
        <v>22</v>
      </c>
      <c r="F6134" s="4" t="s">
        <v>17</v>
      </c>
      <c r="G6134" s="6">
        <v>44</v>
      </c>
      <c r="H6134" s="7">
        <v>150.38</v>
      </c>
      <c r="I6134" s="8">
        <v>0.01</v>
      </c>
      <c r="J6134" s="7">
        <v>7314.61</v>
      </c>
      <c r="K6134" s="7">
        <v>106.12</v>
      </c>
      <c r="L6134" s="7">
        <v>4669.28</v>
      </c>
      <c r="M6134" s="7">
        <v>440.46</v>
      </c>
    </row>
    <row r="6135" spans="2:13" x14ac:dyDescent="0.3">
      <c r="B6135" s="5">
        <v>45931</v>
      </c>
      <c r="C6135" s="4" t="s">
        <v>29</v>
      </c>
      <c r="D6135" s="4" t="s">
        <v>27</v>
      </c>
      <c r="E6135" s="4" t="s">
        <v>22</v>
      </c>
      <c r="F6135" s="4" t="s">
        <v>18</v>
      </c>
      <c r="G6135" s="6">
        <v>16</v>
      </c>
      <c r="H6135" s="7">
        <v>150.38</v>
      </c>
      <c r="I6135" s="8">
        <v>0.01</v>
      </c>
      <c r="J6135" s="7">
        <v>2665.1</v>
      </c>
      <c r="K6135" s="7">
        <v>106.12</v>
      </c>
      <c r="L6135" s="7">
        <v>1697.92</v>
      </c>
      <c r="M6135" s="7">
        <v>190.34</v>
      </c>
    </row>
    <row r="6136" spans="2:13" x14ac:dyDescent="0.3">
      <c r="B6136" s="5">
        <v>45931</v>
      </c>
      <c r="C6136" s="4" t="s">
        <v>29</v>
      </c>
      <c r="D6136" s="4" t="s">
        <v>27</v>
      </c>
      <c r="E6136" s="4" t="s">
        <v>22</v>
      </c>
      <c r="F6136" s="4" t="s">
        <v>19</v>
      </c>
      <c r="G6136" s="6">
        <v>15</v>
      </c>
      <c r="H6136" s="7">
        <v>150.38</v>
      </c>
      <c r="I6136" s="8">
        <v>0.01</v>
      </c>
      <c r="J6136" s="7">
        <v>2498.66</v>
      </c>
      <c r="K6136" s="7">
        <v>105.91</v>
      </c>
      <c r="L6136" s="7">
        <v>1588.65</v>
      </c>
      <c r="M6136" s="7">
        <v>190.54</v>
      </c>
    </row>
    <row r="6137" spans="2:13" x14ac:dyDescent="0.3">
      <c r="B6137" s="5">
        <v>45931</v>
      </c>
      <c r="C6137" s="4" t="s">
        <v>30</v>
      </c>
      <c r="D6137" s="4" t="s">
        <v>27</v>
      </c>
      <c r="E6137" s="4" t="s">
        <v>16</v>
      </c>
      <c r="F6137" s="4" t="s">
        <v>17</v>
      </c>
      <c r="G6137" s="6">
        <v>353</v>
      </c>
      <c r="H6137" s="7">
        <v>94.76</v>
      </c>
      <c r="I6137" s="8">
        <v>0</v>
      </c>
      <c r="J6137" s="7">
        <v>33517.08</v>
      </c>
      <c r="K6137" s="7">
        <v>65.73</v>
      </c>
      <c r="L6137" s="7">
        <v>23202.69</v>
      </c>
      <c r="M6137" s="7">
        <v>583.01</v>
      </c>
    </row>
    <row r="6138" spans="2:13" x14ac:dyDescent="0.3">
      <c r="B6138" s="5">
        <v>45931</v>
      </c>
      <c r="C6138" s="4" t="s">
        <v>30</v>
      </c>
      <c r="D6138" s="4" t="s">
        <v>27</v>
      </c>
      <c r="E6138" s="4" t="s">
        <v>16</v>
      </c>
      <c r="F6138" s="4" t="s">
        <v>18</v>
      </c>
      <c r="G6138" s="6">
        <v>123</v>
      </c>
      <c r="H6138" s="7">
        <v>94.76</v>
      </c>
      <c r="I6138" s="8">
        <v>0.01</v>
      </c>
      <c r="J6138" s="7">
        <v>11550.67</v>
      </c>
      <c r="K6138" s="7">
        <v>65.92</v>
      </c>
      <c r="L6138" s="7">
        <v>8108.16</v>
      </c>
      <c r="M6138" s="7">
        <v>419.31</v>
      </c>
    </row>
    <row r="6139" spans="2:13" x14ac:dyDescent="0.3">
      <c r="B6139" s="5">
        <v>45931</v>
      </c>
      <c r="C6139" s="4" t="s">
        <v>30</v>
      </c>
      <c r="D6139" s="4" t="s">
        <v>27</v>
      </c>
      <c r="E6139" s="4" t="s">
        <v>16</v>
      </c>
      <c r="F6139" s="4" t="s">
        <v>19</v>
      </c>
      <c r="G6139" s="6">
        <v>122</v>
      </c>
      <c r="H6139" s="7">
        <v>94.76</v>
      </c>
      <c r="I6139" s="8">
        <v>0.01</v>
      </c>
      <c r="J6139" s="7">
        <v>11399.15</v>
      </c>
      <c r="K6139" s="7">
        <v>65.73</v>
      </c>
      <c r="L6139" s="7">
        <v>8019.06</v>
      </c>
      <c r="M6139" s="7">
        <v>489.68</v>
      </c>
    </row>
    <row r="6140" spans="2:13" x14ac:dyDescent="0.3">
      <c r="B6140" s="5">
        <v>45931</v>
      </c>
      <c r="C6140" s="4" t="s">
        <v>30</v>
      </c>
      <c r="D6140" s="4" t="s">
        <v>27</v>
      </c>
      <c r="E6140" s="4" t="s">
        <v>20</v>
      </c>
      <c r="F6140" s="4" t="s">
        <v>17</v>
      </c>
      <c r="G6140" s="6">
        <v>233</v>
      </c>
      <c r="H6140" s="7">
        <v>94.76</v>
      </c>
      <c r="I6140" s="8">
        <v>0.04</v>
      </c>
      <c r="J6140" s="7">
        <v>18693.310000000001</v>
      </c>
      <c r="K6140" s="7">
        <v>65.73</v>
      </c>
      <c r="L6140" s="7">
        <v>15315.09</v>
      </c>
      <c r="M6140" s="7">
        <v>386.34</v>
      </c>
    </row>
    <row r="6141" spans="2:13" x14ac:dyDescent="0.3">
      <c r="B6141" s="5">
        <v>45931</v>
      </c>
      <c r="C6141" s="4" t="s">
        <v>30</v>
      </c>
      <c r="D6141" s="4" t="s">
        <v>27</v>
      </c>
      <c r="E6141" s="4" t="s">
        <v>20</v>
      </c>
      <c r="F6141" s="4" t="s">
        <v>18</v>
      </c>
      <c r="G6141" s="6">
        <v>90</v>
      </c>
      <c r="H6141" s="7">
        <v>94.76</v>
      </c>
      <c r="I6141" s="8">
        <v>0.01</v>
      </c>
      <c r="J6141" s="7">
        <v>7377.63</v>
      </c>
      <c r="K6141" s="7">
        <v>65.92</v>
      </c>
      <c r="L6141" s="7">
        <v>5932.8</v>
      </c>
      <c r="M6141" s="7">
        <v>318.67</v>
      </c>
    </row>
    <row r="6142" spans="2:13" x14ac:dyDescent="0.3">
      <c r="B6142" s="5">
        <v>45931</v>
      </c>
      <c r="C6142" s="4" t="s">
        <v>30</v>
      </c>
      <c r="D6142" s="4" t="s">
        <v>27</v>
      </c>
      <c r="E6142" s="4" t="s">
        <v>20</v>
      </c>
      <c r="F6142" s="4" t="s">
        <v>19</v>
      </c>
      <c r="G6142" s="6">
        <v>89</v>
      </c>
      <c r="H6142" s="7">
        <v>94.76</v>
      </c>
      <c r="I6142" s="8">
        <v>0</v>
      </c>
      <c r="J6142" s="7">
        <v>7428.98</v>
      </c>
      <c r="K6142" s="7">
        <v>65.92</v>
      </c>
      <c r="L6142" s="7">
        <v>5866.88</v>
      </c>
      <c r="M6142" s="7">
        <v>349.44</v>
      </c>
    </row>
    <row r="6143" spans="2:13" x14ac:dyDescent="0.3">
      <c r="B6143" s="5">
        <v>45931</v>
      </c>
      <c r="C6143" s="4" t="s">
        <v>30</v>
      </c>
      <c r="D6143" s="4" t="s">
        <v>27</v>
      </c>
      <c r="E6143" s="4" t="s">
        <v>21</v>
      </c>
      <c r="F6143" s="4" t="s">
        <v>17</v>
      </c>
      <c r="G6143" s="6">
        <v>151</v>
      </c>
      <c r="H6143" s="7">
        <v>94.76</v>
      </c>
      <c r="I6143" s="8">
        <v>0.01</v>
      </c>
      <c r="J6143" s="7">
        <v>13402.81</v>
      </c>
      <c r="K6143" s="7">
        <v>65.790000000000006</v>
      </c>
      <c r="L6143" s="7">
        <v>9934.2900000000009</v>
      </c>
      <c r="M6143" s="7">
        <v>242.74</v>
      </c>
    </row>
    <row r="6144" spans="2:13" x14ac:dyDescent="0.3">
      <c r="B6144" s="5">
        <v>45931</v>
      </c>
      <c r="C6144" s="4" t="s">
        <v>30</v>
      </c>
      <c r="D6144" s="4" t="s">
        <v>27</v>
      </c>
      <c r="E6144" s="4" t="s">
        <v>21</v>
      </c>
      <c r="F6144" s="4" t="s">
        <v>18</v>
      </c>
      <c r="G6144" s="6">
        <v>51</v>
      </c>
      <c r="H6144" s="7">
        <v>94.76</v>
      </c>
      <c r="I6144" s="8">
        <v>0.01</v>
      </c>
      <c r="J6144" s="7">
        <v>4572.7299999999996</v>
      </c>
      <c r="K6144" s="7">
        <v>65.86</v>
      </c>
      <c r="L6144" s="7">
        <v>3358.86</v>
      </c>
      <c r="M6144" s="7">
        <v>171.92</v>
      </c>
    </row>
    <row r="6145" spans="2:13" x14ac:dyDescent="0.3">
      <c r="B6145" s="5">
        <v>45931</v>
      </c>
      <c r="C6145" s="4" t="s">
        <v>30</v>
      </c>
      <c r="D6145" s="4" t="s">
        <v>27</v>
      </c>
      <c r="E6145" s="4" t="s">
        <v>21</v>
      </c>
      <c r="F6145" s="4" t="s">
        <v>19</v>
      </c>
      <c r="G6145" s="6">
        <v>51</v>
      </c>
      <c r="H6145" s="7">
        <v>94.76</v>
      </c>
      <c r="I6145" s="8">
        <v>0.01</v>
      </c>
      <c r="J6145" s="7">
        <v>4549.8</v>
      </c>
      <c r="K6145" s="7">
        <v>65.790000000000006</v>
      </c>
      <c r="L6145" s="7">
        <v>3355.29</v>
      </c>
      <c r="M6145" s="7">
        <v>198.82</v>
      </c>
    </row>
    <row r="6146" spans="2:13" x14ac:dyDescent="0.3">
      <c r="B6146" s="5">
        <v>45931</v>
      </c>
      <c r="C6146" s="4" t="s">
        <v>30</v>
      </c>
      <c r="D6146" s="4" t="s">
        <v>27</v>
      </c>
      <c r="E6146" s="4" t="s">
        <v>22</v>
      </c>
      <c r="F6146" s="4" t="s">
        <v>17</v>
      </c>
      <c r="G6146" s="6">
        <v>63</v>
      </c>
      <c r="H6146" s="7">
        <v>94.76</v>
      </c>
      <c r="I6146" s="8">
        <v>0.01</v>
      </c>
      <c r="J6146" s="7">
        <v>6599.49</v>
      </c>
      <c r="K6146" s="7">
        <v>65.92</v>
      </c>
      <c r="L6146" s="7">
        <v>4152.96</v>
      </c>
      <c r="M6146" s="7">
        <v>637.04</v>
      </c>
    </row>
    <row r="6147" spans="2:13" x14ac:dyDescent="0.3">
      <c r="B6147" s="5">
        <v>45931</v>
      </c>
      <c r="C6147" s="4" t="s">
        <v>30</v>
      </c>
      <c r="D6147" s="4" t="s">
        <v>27</v>
      </c>
      <c r="E6147" s="4" t="s">
        <v>22</v>
      </c>
      <c r="F6147" s="4" t="s">
        <v>18</v>
      </c>
      <c r="G6147" s="6">
        <v>24</v>
      </c>
      <c r="H6147" s="7">
        <v>94.76</v>
      </c>
      <c r="I6147" s="8">
        <v>0.01</v>
      </c>
      <c r="J6147" s="7">
        <v>2539.48</v>
      </c>
      <c r="K6147" s="7">
        <v>65.790000000000006</v>
      </c>
      <c r="L6147" s="7">
        <v>1578.96</v>
      </c>
      <c r="M6147" s="7">
        <v>286.66000000000003</v>
      </c>
    </row>
    <row r="6148" spans="2:13" x14ac:dyDescent="0.3">
      <c r="B6148" s="5">
        <v>45931</v>
      </c>
      <c r="C6148" s="4" t="s">
        <v>30</v>
      </c>
      <c r="D6148" s="4" t="s">
        <v>27</v>
      </c>
      <c r="E6148" s="4" t="s">
        <v>22</v>
      </c>
      <c r="F6148" s="4" t="s">
        <v>19</v>
      </c>
      <c r="G6148" s="6">
        <v>22</v>
      </c>
      <c r="H6148" s="7">
        <v>94.76</v>
      </c>
      <c r="I6148" s="8">
        <v>0</v>
      </c>
      <c r="J6148" s="7">
        <v>2327.89</v>
      </c>
      <c r="K6148" s="7">
        <v>66.06</v>
      </c>
      <c r="L6148" s="7">
        <v>1453.32</v>
      </c>
      <c r="M6148" s="7">
        <v>274.52</v>
      </c>
    </row>
    <row r="6149" spans="2:13" x14ac:dyDescent="0.3">
      <c r="B6149" s="5">
        <v>45931</v>
      </c>
      <c r="C6149" s="4" t="s">
        <v>31</v>
      </c>
      <c r="D6149" s="4" t="s">
        <v>32</v>
      </c>
      <c r="E6149" s="4" t="s">
        <v>16</v>
      </c>
      <c r="F6149" s="4" t="s">
        <v>17</v>
      </c>
      <c r="G6149" s="6">
        <v>618</v>
      </c>
      <c r="H6149" s="7">
        <v>80.34</v>
      </c>
      <c r="I6149" s="8">
        <v>0.01</v>
      </c>
      <c r="J6149" s="7">
        <v>49251.28</v>
      </c>
      <c r="K6149" s="7">
        <v>58.3</v>
      </c>
      <c r="L6149" s="7">
        <v>36029.4</v>
      </c>
      <c r="M6149" s="7">
        <v>983.36</v>
      </c>
    </row>
    <row r="6150" spans="2:13" x14ac:dyDescent="0.3">
      <c r="B6150" s="5">
        <v>45931</v>
      </c>
      <c r="C6150" s="4" t="s">
        <v>31</v>
      </c>
      <c r="D6150" s="4" t="s">
        <v>32</v>
      </c>
      <c r="E6150" s="4" t="s">
        <v>16</v>
      </c>
      <c r="F6150" s="4" t="s">
        <v>18</v>
      </c>
      <c r="G6150" s="6">
        <v>232</v>
      </c>
      <c r="H6150" s="7">
        <v>80.34</v>
      </c>
      <c r="I6150" s="8">
        <v>0.01</v>
      </c>
      <c r="J6150" s="7">
        <v>18452.939999999999</v>
      </c>
      <c r="K6150" s="7">
        <v>58.13</v>
      </c>
      <c r="L6150" s="7">
        <v>13486.16</v>
      </c>
      <c r="M6150" s="7">
        <v>807.79</v>
      </c>
    </row>
    <row r="6151" spans="2:13" x14ac:dyDescent="0.3">
      <c r="B6151" s="5">
        <v>45931</v>
      </c>
      <c r="C6151" s="4" t="s">
        <v>31</v>
      </c>
      <c r="D6151" s="4" t="s">
        <v>32</v>
      </c>
      <c r="E6151" s="4" t="s">
        <v>16</v>
      </c>
      <c r="F6151" s="4" t="s">
        <v>19</v>
      </c>
      <c r="G6151" s="6">
        <v>237</v>
      </c>
      <c r="H6151" s="7">
        <v>80.34</v>
      </c>
      <c r="I6151" s="8">
        <v>0.01</v>
      </c>
      <c r="J6151" s="7">
        <v>18887.34</v>
      </c>
      <c r="K6151" s="7">
        <v>58.25</v>
      </c>
      <c r="L6151" s="7">
        <v>13805.25</v>
      </c>
      <c r="M6151" s="7">
        <v>947.5</v>
      </c>
    </row>
    <row r="6152" spans="2:13" x14ac:dyDescent="0.3">
      <c r="B6152" s="5">
        <v>45931</v>
      </c>
      <c r="C6152" s="4" t="s">
        <v>31</v>
      </c>
      <c r="D6152" s="4" t="s">
        <v>32</v>
      </c>
      <c r="E6152" s="4" t="s">
        <v>20</v>
      </c>
      <c r="F6152" s="4" t="s">
        <v>17</v>
      </c>
      <c r="G6152" s="6">
        <v>449</v>
      </c>
      <c r="H6152" s="7">
        <v>80.34</v>
      </c>
      <c r="I6152" s="8">
        <v>0.01</v>
      </c>
      <c r="J6152" s="7">
        <v>31395.33</v>
      </c>
      <c r="K6152" s="7">
        <v>58.07</v>
      </c>
      <c r="L6152" s="7">
        <v>26073.43</v>
      </c>
      <c r="M6152" s="7">
        <v>715.91</v>
      </c>
    </row>
    <row r="6153" spans="2:13" x14ac:dyDescent="0.3">
      <c r="B6153" s="5">
        <v>45931</v>
      </c>
      <c r="C6153" s="4" t="s">
        <v>31</v>
      </c>
      <c r="D6153" s="4" t="s">
        <v>32</v>
      </c>
      <c r="E6153" s="4" t="s">
        <v>20</v>
      </c>
      <c r="F6153" s="4" t="s">
        <v>18</v>
      </c>
      <c r="G6153" s="6">
        <v>162</v>
      </c>
      <c r="H6153" s="7">
        <v>80.34</v>
      </c>
      <c r="I6153" s="8">
        <v>0.04</v>
      </c>
      <c r="J6153" s="7">
        <v>11040.95</v>
      </c>
      <c r="K6153" s="7">
        <v>58.36</v>
      </c>
      <c r="L6153" s="7">
        <v>9454.32</v>
      </c>
      <c r="M6153" s="7">
        <v>551.14</v>
      </c>
    </row>
    <row r="6154" spans="2:13" x14ac:dyDescent="0.3">
      <c r="B6154" s="5">
        <v>45931</v>
      </c>
      <c r="C6154" s="4" t="s">
        <v>31</v>
      </c>
      <c r="D6154" s="4" t="s">
        <v>32</v>
      </c>
      <c r="E6154" s="4" t="s">
        <v>20</v>
      </c>
      <c r="F6154" s="4" t="s">
        <v>19</v>
      </c>
      <c r="G6154" s="6">
        <v>151</v>
      </c>
      <c r="H6154" s="7">
        <v>80.34</v>
      </c>
      <c r="I6154" s="8">
        <v>0.01</v>
      </c>
      <c r="J6154" s="7">
        <v>10590.3</v>
      </c>
      <c r="K6154" s="7">
        <v>58.36</v>
      </c>
      <c r="L6154" s="7">
        <v>8812.36</v>
      </c>
      <c r="M6154" s="7">
        <v>611.49</v>
      </c>
    </row>
    <row r="6155" spans="2:13" x14ac:dyDescent="0.3">
      <c r="B6155" s="5">
        <v>45931</v>
      </c>
      <c r="C6155" s="4" t="s">
        <v>31</v>
      </c>
      <c r="D6155" s="4" t="s">
        <v>32</v>
      </c>
      <c r="E6155" s="4" t="s">
        <v>21</v>
      </c>
      <c r="F6155" s="4" t="s">
        <v>17</v>
      </c>
      <c r="G6155" s="6">
        <v>263</v>
      </c>
      <c r="H6155" s="7">
        <v>80.34</v>
      </c>
      <c r="I6155" s="8">
        <v>0</v>
      </c>
      <c r="J6155" s="7">
        <v>19952.669999999998</v>
      </c>
      <c r="K6155" s="7">
        <v>58.25</v>
      </c>
      <c r="L6155" s="7">
        <v>15319.75</v>
      </c>
      <c r="M6155" s="7">
        <v>439.09</v>
      </c>
    </row>
    <row r="6156" spans="2:13" x14ac:dyDescent="0.3">
      <c r="B6156" s="5">
        <v>45931</v>
      </c>
      <c r="C6156" s="4" t="s">
        <v>31</v>
      </c>
      <c r="D6156" s="4" t="s">
        <v>32</v>
      </c>
      <c r="E6156" s="4" t="s">
        <v>21</v>
      </c>
      <c r="F6156" s="4" t="s">
        <v>18</v>
      </c>
      <c r="G6156" s="6">
        <v>95</v>
      </c>
      <c r="H6156" s="7">
        <v>80.34</v>
      </c>
      <c r="I6156" s="8">
        <v>0</v>
      </c>
      <c r="J6156" s="7">
        <v>7200.02</v>
      </c>
      <c r="K6156" s="7">
        <v>58.25</v>
      </c>
      <c r="L6156" s="7">
        <v>5533.75</v>
      </c>
      <c r="M6156" s="7">
        <v>326.49</v>
      </c>
    </row>
    <row r="6157" spans="2:13" x14ac:dyDescent="0.3">
      <c r="B6157" s="5">
        <v>45931</v>
      </c>
      <c r="C6157" s="4" t="s">
        <v>31</v>
      </c>
      <c r="D6157" s="4" t="s">
        <v>32</v>
      </c>
      <c r="E6157" s="4" t="s">
        <v>21</v>
      </c>
      <c r="F6157" s="4" t="s">
        <v>19</v>
      </c>
      <c r="G6157" s="6">
        <v>92</v>
      </c>
      <c r="H6157" s="7">
        <v>80.34</v>
      </c>
      <c r="I6157" s="8">
        <v>0.01</v>
      </c>
      <c r="J6157" s="7">
        <v>6930.59</v>
      </c>
      <c r="K6157" s="7">
        <v>58.07</v>
      </c>
      <c r="L6157" s="7">
        <v>5342.44</v>
      </c>
      <c r="M6157" s="7">
        <v>360.85</v>
      </c>
    </row>
    <row r="6158" spans="2:13" x14ac:dyDescent="0.3">
      <c r="B6158" s="5">
        <v>45931</v>
      </c>
      <c r="C6158" s="4" t="s">
        <v>31</v>
      </c>
      <c r="D6158" s="4" t="s">
        <v>32</v>
      </c>
      <c r="E6158" s="4" t="s">
        <v>22</v>
      </c>
      <c r="F6158" s="4" t="s">
        <v>17</v>
      </c>
      <c r="G6158" s="6">
        <v>116</v>
      </c>
      <c r="H6158" s="7">
        <v>80.34</v>
      </c>
      <c r="I6158" s="8">
        <v>0</v>
      </c>
      <c r="J6158" s="7">
        <v>10458.620000000001</v>
      </c>
      <c r="K6158" s="7">
        <v>58.13</v>
      </c>
      <c r="L6158" s="7">
        <v>6743.08</v>
      </c>
      <c r="M6158" s="7">
        <v>1176.49</v>
      </c>
    </row>
    <row r="6159" spans="2:13" x14ac:dyDescent="0.3">
      <c r="B6159" s="5">
        <v>45931</v>
      </c>
      <c r="C6159" s="4" t="s">
        <v>31</v>
      </c>
      <c r="D6159" s="4" t="s">
        <v>32</v>
      </c>
      <c r="E6159" s="4" t="s">
        <v>22</v>
      </c>
      <c r="F6159" s="4" t="s">
        <v>18</v>
      </c>
      <c r="G6159" s="6">
        <v>41</v>
      </c>
      <c r="H6159" s="7">
        <v>80.34</v>
      </c>
      <c r="I6159" s="8">
        <v>0</v>
      </c>
      <c r="J6159" s="7">
        <v>3696.59</v>
      </c>
      <c r="K6159" s="7">
        <v>58.13</v>
      </c>
      <c r="L6159" s="7">
        <v>2383.33</v>
      </c>
      <c r="M6159" s="7">
        <v>502.46</v>
      </c>
    </row>
    <row r="6160" spans="2:13" x14ac:dyDescent="0.3">
      <c r="B6160" s="5">
        <v>45931</v>
      </c>
      <c r="C6160" s="4" t="s">
        <v>31</v>
      </c>
      <c r="D6160" s="4" t="s">
        <v>32</v>
      </c>
      <c r="E6160" s="4" t="s">
        <v>22</v>
      </c>
      <c r="F6160" s="4" t="s">
        <v>19</v>
      </c>
      <c r="G6160" s="6">
        <v>40</v>
      </c>
      <c r="H6160" s="7">
        <v>80.34</v>
      </c>
      <c r="I6160" s="8">
        <v>0.01</v>
      </c>
      <c r="J6160" s="7">
        <v>3563.15</v>
      </c>
      <c r="K6160" s="7">
        <v>58.36</v>
      </c>
      <c r="L6160" s="7">
        <v>2334.4</v>
      </c>
      <c r="M6160" s="7">
        <v>500.12</v>
      </c>
    </row>
    <row r="6161" spans="2:13" x14ac:dyDescent="0.3">
      <c r="B6161" s="5">
        <v>45931</v>
      </c>
      <c r="C6161" s="4" t="s">
        <v>33</v>
      </c>
      <c r="D6161" s="4" t="s">
        <v>32</v>
      </c>
      <c r="E6161" s="4" t="s">
        <v>16</v>
      </c>
      <c r="F6161" s="4" t="s">
        <v>17</v>
      </c>
      <c r="G6161" s="6">
        <v>573</v>
      </c>
      <c r="H6161" s="7">
        <v>127.72</v>
      </c>
      <c r="I6161" s="8">
        <v>0</v>
      </c>
      <c r="J6161" s="7">
        <v>73255.87</v>
      </c>
      <c r="K6161" s="7">
        <v>91.96</v>
      </c>
      <c r="L6161" s="7">
        <v>52693.08</v>
      </c>
      <c r="M6161" s="7">
        <v>940.75</v>
      </c>
    </row>
    <row r="6162" spans="2:13" x14ac:dyDescent="0.3">
      <c r="B6162" s="5">
        <v>45931</v>
      </c>
      <c r="C6162" s="4" t="s">
        <v>33</v>
      </c>
      <c r="D6162" s="4" t="s">
        <v>32</v>
      </c>
      <c r="E6162" s="4" t="s">
        <v>16</v>
      </c>
      <c r="F6162" s="4" t="s">
        <v>18</v>
      </c>
      <c r="G6162" s="6">
        <v>209</v>
      </c>
      <c r="H6162" s="7">
        <v>127.72</v>
      </c>
      <c r="I6162" s="8">
        <v>0.01</v>
      </c>
      <c r="J6162" s="7">
        <v>26426.97</v>
      </c>
      <c r="K6162" s="7">
        <v>91.96</v>
      </c>
      <c r="L6162" s="7">
        <v>19219.64</v>
      </c>
      <c r="M6162" s="7">
        <v>703.79</v>
      </c>
    </row>
    <row r="6163" spans="2:13" x14ac:dyDescent="0.3">
      <c r="B6163" s="5">
        <v>45931</v>
      </c>
      <c r="C6163" s="4" t="s">
        <v>33</v>
      </c>
      <c r="D6163" s="4" t="s">
        <v>32</v>
      </c>
      <c r="E6163" s="4" t="s">
        <v>16</v>
      </c>
      <c r="F6163" s="4" t="s">
        <v>19</v>
      </c>
      <c r="G6163" s="6">
        <v>208</v>
      </c>
      <c r="H6163" s="7">
        <v>127.72</v>
      </c>
      <c r="I6163" s="8">
        <v>0</v>
      </c>
      <c r="J6163" s="7">
        <v>26539.19</v>
      </c>
      <c r="K6163" s="7">
        <v>92.05</v>
      </c>
      <c r="L6163" s="7">
        <v>19146.400000000001</v>
      </c>
      <c r="M6163" s="7">
        <v>848.94</v>
      </c>
    </row>
    <row r="6164" spans="2:13" x14ac:dyDescent="0.3">
      <c r="B6164" s="5">
        <v>45931</v>
      </c>
      <c r="C6164" s="4" t="s">
        <v>33</v>
      </c>
      <c r="D6164" s="4" t="s">
        <v>32</v>
      </c>
      <c r="E6164" s="4" t="s">
        <v>20</v>
      </c>
      <c r="F6164" s="4" t="s">
        <v>17</v>
      </c>
      <c r="G6164" s="6">
        <v>393</v>
      </c>
      <c r="H6164" s="7">
        <v>127.72</v>
      </c>
      <c r="I6164" s="8">
        <v>0.01</v>
      </c>
      <c r="J6164" s="7">
        <v>43422.080000000002</v>
      </c>
      <c r="K6164" s="7">
        <v>92.05</v>
      </c>
      <c r="L6164" s="7">
        <v>36175.65</v>
      </c>
      <c r="M6164" s="7">
        <v>622.13</v>
      </c>
    </row>
    <row r="6165" spans="2:13" x14ac:dyDescent="0.3">
      <c r="B6165" s="5">
        <v>45931</v>
      </c>
      <c r="C6165" s="4" t="s">
        <v>33</v>
      </c>
      <c r="D6165" s="4" t="s">
        <v>32</v>
      </c>
      <c r="E6165" s="4" t="s">
        <v>20</v>
      </c>
      <c r="F6165" s="4" t="s">
        <v>18</v>
      </c>
      <c r="G6165" s="6">
        <v>135</v>
      </c>
      <c r="H6165" s="7">
        <v>127.72</v>
      </c>
      <c r="I6165" s="8">
        <v>0.02</v>
      </c>
      <c r="J6165" s="7">
        <v>14914.28</v>
      </c>
      <c r="K6165" s="7">
        <v>91.87</v>
      </c>
      <c r="L6165" s="7">
        <v>12402.45</v>
      </c>
      <c r="M6165" s="7">
        <v>456.01</v>
      </c>
    </row>
    <row r="6166" spans="2:13" x14ac:dyDescent="0.3">
      <c r="B6166" s="5">
        <v>45931</v>
      </c>
      <c r="C6166" s="4" t="s">
        <v>33</v>
      </c>
      <c r="D6166" s="4" t="s">
        <v>32</v>
      </c>
      <c r="E6166" s="4" t="s">
        <v>20</v>
      </c>
      <c r="F6166" s="4" t="s">
        <v>19</v>
      </c>
      <c r="G6166" s="6">
        <v>143</v>
      </c>
      <c r="H6166" s="7">
        <v>127.72</v>
      </c>
      <c r="I6166" s="8">
        <v>0.01</v>
      </c>
      <c r="J6166" s="7">
        <v>15799.73</v>
      </c>
      <c r="K6166" s="7">
        <v>91.68</v>
      </c>
      <c r="L6166" s="7">
        <v>13110.24</v>
      </c>
      <c r="M6166" s="7">
        <v>585.35</v>
      </c>
    </row>
    <row r="6167" spans="2:13" x14ac:dyDescent="0.3">
      <c r="B6167" s="5">
        <v>45931</v>
      </c>
      <c r="C6167" s="4" t="s">
        <v>33</v>
      </c>
      <c r="D6167" s="4" t="s">
        <v>32</v>
      </c>
      <c r="E6167" s="4" t="s">
        <v>21</v>
      </c>
      <c r="F6167" s="4" t="s">
        <v>17</v>
      </c>
      <c r="G6167" s="6">
        <v>231</v>
      </c>
      <c r="H6167" s="7">
        <v>127.72</v>
      </c>
      <c r="I6167" s="8">
        <v>0.01</v>
      </c>
      <c r="J6167" s="7">
        <v>27720.12</v>
      </c>
      <c r="K6167" s="7">
        <v>91.87</v>
      </c>
      <c r="L6167" s="7">
        <v>21221.97</v>
      </c>
      <c r="M6167" s="7">
        <v>380.38</v>
      </c>
    </row>
    <row r="6168" spans="2:13" x14ac:dyDescent="0.3">
      <c r="B6168" s="5">
        <v>45931</v>
      </c>
      <c r="C6168" s="4" t="s">
        <v>33</v>
      </c>
      <c r="D6168" s="4" t="s">
        <v>32</v>
      </c>
      <c r="E6168" s="4" t="s">
        <v>21</v>
      </c>
      <c r="F6168" s="4" t="s">
        <v>18</v>
      </c>
      <c r="G6168" s="6">
        <v>86</v>
      </c>
      <c r="H6168" s="7">
        <v>127.72</v>
      </c>
      <c r="I6168" s="8">
        <v>0</v>
      </c>
      <c r="J6168" s="7">
        <v>10466.030000000001</v>
      </c>
      <c r="K6168" s="7">
        <v>91.96</v>
      </c>
      <c r="L6168" s="7">
        <v>7908.56</v>
      </c>
      <c r="M6168" s="7">
        <v>298.83999999999997</v>
      </c>
    </row>
    <row r="6169" spans="2:13" x14ac:dyDescent="0.3">
      <c r="B6169" s="5">
        <v>45931</v>
      </c>
      <c r="C6169" s="4" t="s">
        <v>33</v>
      </c>
      <c r="D6169" s="4" t="s">
        <v>32</v>
      </c>
      <c r="E6169" s="4" t="s">
        <v>21</v>
      </c>
      <c r="F6169" s="4" t="s">
        <v>19</v>
      </c>
      <c r="G6169" s="6">
        <v>85</v>
      </c>
      <c r="H6169" s="7">
        <v>127.72</v>
      </c>
      <c r="I6169" s="8">
        <v>0.01</v>
      </c>
      <c r="J6169" s="7">
        <v>10241.26</v>
      </c>
      <c r="K6169" s="7">
        <v>92.05</v>
      </c>
      <c r="L6169" s="7">
        <v>7824.25</v>
      </c>
      <c r="M6169" s="7">
        <v>329</v>
      </c>
    </row>
    <row r="6170" spans="2:13" x14ac:dyDescent="0.3">
      <c r="B6170" s="5">
        <v>45931</v>
      </c>
      <c r="C6170" s="4" t="s">
        <v>33</v>
      </c>
      <c r="D6170" s="4" t="s">
        <v>32</v>
      </c>
      <c r="E6170" s="4" t="s">
        <v>22</v>
      </c>
      <c r="F6170" s="4" t="s">
        <v>17</v>
      </c>
      <c r="G6170" s="6">
        <v>101</v>
      </c>
      <c r="H6170" s="7">
        <v>127.72</v>
      </c>
      <c r="I6170" s="8">
        <v>0.01</v>
      </c>
      <c r="J6170" s="7">
        <v>14317.34</v>
      </c>
      <c r="K6170" s="7">
        <v>91.96</v>
      </c>
      <c r="L6170" s="7">
        <v>9287.9599999999991</v>
      </c>
      <c r="M6170" s="7">
        <v>1024.3599999999999</v>
      </c>
    </row>
    <row r="6171" spans="2:13" x14ac:dyDescent="0.3">
      <c r="B6171" s="5">
        <v>45931</v>
      </c>
      <c r="C6171" s="4" t="s">
        <v>33</v>
      </c>
      <c r="D6171" s="4" t="s">
        <v>32</v>
      </c>
      <c r="E6171" s="4" t="s">
        <v>22</v>
      </c>
      <c r="F6171" s="4" t="s">
        <v>18</v>
      </c>
      <c r="G6171" s="6">
        <v>38</v>
      </c>
      <c r="H6171" s="7">
        <v>127.72</v>
      </c>
      <c r="I6171" s="8">
        <v>0.01</v>
      </c>
      <c r="J6171" s="7">
        <v>5376.12</v>
      </c>
      <c r="K6171" s="7">
        <v>91.68</v>
      </c>
      <c r="L6171" s="7">
        <v>3483.84</v>
      </c>
      <c r="M6171" s="7">
        <v>457.06</v>
      </c>
    </row>
    <row r="6172" spans="2:13" x14ac:dyDescent="0.3">
      <c r="B6172" s="5">
        <v>45931</v>
      </c>
      <c r="C6172" s="4" t="s">
        <v>33</v>
      </c>
      <c r="D6172" s="4" t="s">
        <v>32</v>
      </c>
      <c r="E6172" s="4" t="s">
        <v>22</v>
      </c>
      <c r="F6172" s="4" t="s">
        <v>19</v>
      </c>
      <c r="G6172" s="6">
        <v>37</v>
      </c>
      <c r="H6172" s="7">
        <v>127.72</v>
      </c>
      <c r="I6172" s="8">
        <v>0.01</v>
      </c>
      <c r="J6172" s="7">
        <v>5271.48</v>
      </c>
      <c r="K6172" s="7">
        <v>91.87</v>
      </c>
      <c r="L6172" s="7">
        <v>3399.19</v>
      </c>
      <c r="M6172" s="7">
        <v>458.92</v>
      </c>
    </row>
    <row r="6173" spans="2:13" x14ac:dyDescent="0.3">
      <c r="B6173" s="5">
        <v>45931</v>
      </c>
      <c r="C6173" s="4" t="s">
        <v>34</v>
      </c>
      <c r="D6173" s="4" t="s">
        <v>32</v>
      </c>
      <c r="E6173" s="4" t="s">
        <v>16</v>
      </c>
      <c r="F6173" s="4" t="s">
        <v>17</v>
      </c>
      <c r="G6173" s="6">
        <v>457</v>
      </c>
      <c r="H6173" s="7">
        <v>98.88</v>
      </c>
      <c r="I6173" s="8">
        <v>0.01</v>
      </c>
      <c r="J6173" s="7">
        <v>44421.32</v>
      </c>
      <c r="K6173" s="7">
        <v>70.56</v>
      </c>
      <c r="L6173" s="7">
        <v>32245.919999999998</v>
      </c>
      <c r="M6173" s="7">
        <v>737.62</v>
      </c>
    </row>
    <row r="6174" spans="2:13" x14ac:dyDescent="0.3">
      <c r="B6174" s="5">
        <v>45931</v>
      </c>
      <c r="C6174" s="4" t="s">
        <v>34</v>
      </c>
      <c r="D6174" s="4" t="s">
        <v>32</v>
      </c>
      <c r="E6174" s="4" t="s">
        <v>16</v>
      </c>
      <c r="F6174" s="4" t="s">
        <v>18</v>
      </c>
      <c r="G6174" s="6">
        <v>170</v>
      </c>
      <c r="H6174" s="7">
        <v>98.88</v>
      </c>
      <c r="I6174" s="8">
        <v>0.01</v>
      </c>
      <c r="J6174" s="7">
        <v>16657.939999999999</v>
      </c>
      <c r="K6174" s="7">
        <v>70.489999999999995</v>
      </c>
      <c r="L6174" s="7">
        <v>11983.3</v>
      </c>
      <c r="M6174" s="7">
        <v>577.77</v>
      </c>
    </row>
    <row r="6175" spans="2:13" x14ac:dyDescent="0.3">
      <c r="B6175" s="5">
        <v>45931</v>
      </c>
      <c r="C6175" s="4" t="s">
        <v>34</v>
      </c>
      <c r="D6175" s="4" t="s">
        <v>32</v>
      </c>
      <c r="E6175" s="4" t="s">
        <v>16</v>
      </c>
      <c r="F6175" s="4" t="s">
        <v>19</v>
      </c>
      <c r="G6175" s="6">
        <v>169</v>
      </c>
      <c r="H6175" s="7">
        <v>98.88</v>
      </c>
      <c r="I6175" s="8">
        <v>0.01</v>
      </c>
      <c r="J6175" s="7">
        <v>16593.240000000002</v>
      </c>
      <c r="K6175" s="7">
        <v>70.91</v>
      </c>
      <c r="L6175" s="7">
        <v>11983.79</v>
      </c>
      <c r="M6175" s="7">
        <v>676.99</v>
      </c>
    </row>
    <row r="6176" spans="2:13" x14ac:dyDescent="0.3">
      <c r="B6176" s="5">
        <v>45931</v>
      </c>
      <c r="C6176" s="4" t="s">
        <v>34</v>
      </c>
      <c r="D6176" s="4" t="s">
        <v>32</v>
      </c>
      <c r="E6176" s="4" t="s">
        <v>20</v>
      </c>
      <c r="F6176" s="4" t="s">
        <v>17</v>
      </c>
      <c r="G6176" s="6">
        <v>306</v>
      </c>
      <c r="H6176" s="7">
        <v>98.88</v>
      </c>
      <c r="I6176" s="8">
        <v>0.03</v>
      </c>
      <c r="J6176" s="7">
        <v>25853.439999999999</v>
      </c>
      <c r="K6176" s="7">
        <v>70.91</v>
      </c>
      <c r="L6176" s="7">
        <v>21698.46</v>
      </c>
      <c r="M6176" s="7">
        <v>485.91</v>
      </c>
    </row>
    <row r="6177" spans="2:13" x14ac:dyDescent="0.3">
      <c r="B6177" s="5">
        <v>45931</v>
      </c>
      <c r="C6177" s="4" t="s">
        <v>34</v>
      </c>
      <c r="D6177" s="4" t="s">
        <v>32</v>
      </c>
      <c r="E6177" s="4" t="s">
        <v>20</v>
      </c>
      <c r="F6177" s="4" t="s">
        <v>18</v>
      </c>
      <c r="G6177" s="6">
        <v>117</v>
      </c>
      <c r="H6177" s="7">
        <v>98.88</v>
      </c>
      <c r="I6177" s="8">
        <v>0.01</v>
      </c>
      <c r="J6177" s="7">
        <v>10109.48</v>
      </c>
      <c r="K6177" s="7">
        <v>70.56</v>
      </c>
      <c r="L6177" s="7">
        <v>8255.52</v>
      </c>
      <c r="M6177" s="7">
        <v>410.63</v>
      </c>
    </row>
    <row r="6178" spans="2:13" x14ac:dyDescent="0.3">
      <c r="B6178" s="5">
        <v>45931</v>
      </c>
      <c r="C6178" s="4" t="s">
        <v>34</v>
      </c>
      <c r="D6178" s="4" t="s">
        <v>32</v>
      </c>
      <c r="E6178" s="4" t="s">
        <v>20</v>
      </c>
      <c r="F6178" s="4" t="s">
        <v>19</v>
      </c>
      <c r="G6178" s="6">
        <v>110</v>
      </c>
      <c r="H6178" s="7">
        <v>98.88</v>
      </c>
      <c r="I6178" s="8">
        <v>0.04</v>
      </c>
      <c r="J6178" s="7">
        <v>9198.66</v>
      </c>
      <c r="K6178" s="7">
        <v>70.77</v>
      </c>
      <c r="L6178" s="7">
        <v>7784.7</v>
      </c>
      <c r="M6178" s="7">
        <v>433.2</v>
      </c>
    </row>
    <row r="6179" spans="2:13" x14ac:dyDescent="0.3">
      <c r="B6179" s="5">
        <v>45931</v>
      </c>
      <c r="C6179" s="4" t="s">
        <v>34</v>
      </c>
      <c r="D6179" s="4" t="s">
        <v>32</v>
      </c>
      <c r="E6179" s="4" t="s">
        <v>21</v>
      </c>
      <c r="F6179" s="4" t="s">
        <v>17</v>
      </c>
      <c r="G6179" s="6">
        <v>185</v>
      </c>
      <c r="H6179" s="7">
        <v>98.88</v>
      </c>
      <c r="I6179" s="8">
        <v>0.01</v>
      </c>
      <c r="J6179" s="7">
        <v>17187.490000000002</v>
      </c>
      <c r="K6179" s="7">
        <v>70.56</v>
      </c>
      <c r="L6179" s="7">
        <v>13053.6</v>
      </c>
      <c r="M6179" s="7">
        <v>308.26</v>
      </c>
    </row>
    <row r="6180" spans="2:13" x14ac:dyDescent="0.3">
      <c r="B6180" s="5">
        <v>45931</v>
      </c>
      <c r="C6180" s="4" t="s">
        <v>34</v>
      </c>
      <c r="D6180" s="4" t="s">
        <v>32</v>
      </c>
      <c r="E6180" s="4" t="s">
        <v>21</v>
      </c>
      <c r="F6180" s="4" t="s">
        <v>18</v>
      </c>
      <c r="G6180" s="6">
        <v>68</v>
      </c>
      <c r="H6180" s="7">
        <v>98.88</v>
      </c>
      <c r="I6180" s="8">
        <v>0.01</v>
      </c>
      <c r="J6180" s="7">
        <v>6323.62</v>
      </c>
      <c r="K6180" s="7">
        <v>70.77</v>
      </c>
      <c r="L6180" s="7">
        <v>4812.3599999999997</v>
      </c>
      <c r="M6180" s="7">
        <v>231.58</v>
      </c>
    </row>
    <row r="6181" spans="2:13" x14ac:dyDescent="0.3">
      <c r="B6181" s="5">
        <v>45931</v>
      </c>
      <c r="C6181" s="4" t="s">
        <v>34</v>
      </c>
      <c r="D6181" s="4" t="s">
        <v>32</v>
      </c>
      <c r="E6181" s="4" t="s">
        <v>21</v>
      </c>
      <c r="F6181" s="4" t="s">
        <v>19</v>
      </c>
      <c r="G6181" s="6">
        <v>68</v>
      </c>
      <c r="H6181" s="7">
        <v>98.88</v>
      </c>
      <c r="I6181" s="8">
        <v>0</v>
      </c>
      <c r="J6181" s="7">
        <v>6394</v>
      </c>
      <c r="K6181" s="7">
        <v>70.91</v>
      </c>
      <c r="L6181" s="7">
        <v>4821.88</v>
      </c>
      <c r="M6181" s="7">
        <v>272.94</v>
      </c>
    </row>
    <row r="6182" spans="2:13" x14ac:dyDescent="0.3">
      <c r="B6182" s="5">
        <v>45931</v>
      </c>
      <c r="C6182" s="4" t="s">
        <v>34</v>
      </c>
      <c r="D6182" s="4" t="s">
        <v>32</v>
      </c>
      <c r="E6182" s="4" t="s">
        <v>22</v>
      </c>
      <c r="F6182" s="4" t="s">
        <v>17</v>
      </c>
      <c r="G6182" s="6">
        <v>86</v>
      </c>
      <c r="H6182" s="7">
        <v>98.88</v>
      </c>
      <c r="I6182" s="8">
        <v>0</v>
      </c>
      <c r="J6182" s="7">
        <v>9514.6</v>
      </c>
      <c r="K6182" s="7">
        <v>70.84</v>
      </c>
      <c r="L6182" s="7">
        <v>6092.24</v>
      </c>
      <c r="M6182" s="7">
        <v>894.01</v>
      </c>
    </row>
    <row r="6183" spans="2:13" x14ac:dyDescent="0.3">
      <c r="B6183" s="5">
        <v>45931</v>
      </c>
      <c r="C6183" s="4" t="s">
        <v>34</v>
      </c>
      <c r="D6183" s="4" t="s">
        <v>32</v>
      </c>
      <c r="E6183" s="4" t="s">
        <v>22</v>
      </c>
      <c r="F6183" s="4" t="s">
        <v>18</v>
      </c>
      <c r="G6183" s="6">
        <v>29</v>
      </c>
      <c r="H6183" s="7">
        <v>98.88</v>
      </c>
      <c r="I6183" s="8">
        <v>0.01</v>
      </c>
      <c r="J6183" s="7">
        <v>3185.9</v>
      </c>
      <c r="K6183" s="7">
        <v>70.84</v>
      </c>
      <c r="L6183" s="7">
        <v>2054.36</v>
      </c>
      <c r="M6183" s="7">
        <v>337.7</v>
      </c>
    </row>
    <row r="6184" spans="2:13" x14ac:dyDescent="0.3">
      <c r="B6184" s="5">
        <v>45931</v>
      </c>
      <c r="C6184" s="4" t="s">
        <v>34</v>
      </c>
      <c r="D6184" s="4" t="s">
        <v>32</v>
      </c>
      <c r="E6184" s="4" t="s">
        <v>22</v>
      </c>
      <c r="F6184" s="4" t="s">
        <v>19</v>
      </c>
      <c r="G6184" s="6">
        <v>31</v>
      </c>
      <c r="H6184" s="7">
        <v>98.88</v>
      </c>
      <c r="I6184" s="8">
        <v>0.01</v>
      </c>
      <c r="J6184" s="7">
        <v>3388.44</v>
      </c>
      <c r="K6184" s="7">
        <v>70.489999999999995</v>
      </c>
      <c r="L6184" s="7">
        <v>2185.19</v>
      </c>
      <c r="M6184" s="7">
        <v>390.69</v>
      </c>
    </row>
    <row r="6185" spans="2:13" x14ac:dyDescent="0.3">
      <c r="B6185" s="5">
        <v>45931</v>
      </c>
      <c r="C6185" s="4" t="s">
        <v>35</v>
      </c>
      <c r="D6185" s="4" t="s">
        <v>32</v>
      </c>
      <c r="E6185" s="4" t="s">
        <v>16</v>
      </c>
      <c r="F6185" s="4" t="s">
        <v>17</v>
      </c>
      <c r="G6185" s="6">
        <v>102</v>
      </c>
      <c r="H6185" s="7">
        <v>193.64</v>
      </c>
      <c r="I6185" s="8">
        <v>0</v>
      </c>
      <c r="J6185" s="7">
        <v>19731.490000000002</v>
      </c>
      <c r="K6185" s="7">
        <v>135.68</v>
      </c>
      <c r="L6185" s="7">
        <v>13839.36</v>
      </c>
      <c r="M6185" s="7">
        <v>165.47</v>
      </c>
    </row>
    <row r="6186" spans="2:13" x14ac:dyDescent="0.3">
      <c r="B6186" s="5">
        <v>45931</v>
      </c>
      <c r="C6186" s="4" t="s">
        <v>35</v>
      </c>
      <c r="D6186" s="4" t="s">
        <v>32</v>
      </c>
      <c r="E6186" s="4" t="s">
        <v>16</v>
      </c>
      <c r="F6186" s="4" t="s">
        <v>18</v>
      </c>
      <c r="G6186" s="6">
        <v>38</v>
      </c>
      <c r="H6186" s="7">
        <v>193.64</v>
      </c>
      <c r="I6186" s="8">
        <v>0.01</v>
      </c>
      <c r="J6186" s="7">
        <v>7336.17</v>
      </c>
      <c r="K6186" s="7">
        <v>135.82</v>
      </c>
      <c r="L6186" s="7">
        <v>5161.16</v>
      </c>
      <c r="M6186" s="7">
        <v>130.86000000000001</v>
      </c>
    </row>
    <row r="6187" spans="2:13" x14ac:dyDescent="0.3">
      <c r="B6187" s="5">
        <v>45931</v>
      </c>
      <c r="C6187" s="4" t="s">
        <v>35</v>
      </c>
      <c r="D6187" s="4" t="s">
        <v>32</v>
      </c>
      <c r="E6187" s="4" t="s">
        <v>16</v>
      </c>
      <c r="F6187" s="4" t="s">
        <v>19</v>
      </c>
      <c r="G6187" s="6">
        <v>40</v>
      </c>
      <c r="H6187" s="7">
        <v>193.64</v>
      </c>
      <c r="I6187" s="8">
        <v>0.01</v>
      </c>
      <c r="J6187" s="7">
        <v>7652.81</v>
      </c>
      <c r="K6187" s="7">
        <v>135.82</v>
      </c>
      <c r="L6187" s="7">
        <v>5432.8</v>
      </c>
      <c r="M6187" s="7">
        <v>159.12</v>
      </c>
    </row>
    <row r="6188" spans="2:13" x14ac:dyDescent="0.3">
      <c r="B6188" s="5">
        <v>45931</v>
      </c>
      <c r="C6188" s="4" t="s">
        <v>35</v>
      </c>
      <c r="D6188" s="4" t="s">
        <v>32</v>
      </c>
      <c r="E6188" s="4" t="s">
        <v>20</v>
      </c>
      <c r="F6188" s="4" t="s">
        <v>17</v>
      </c>
      <c r="G6188" s="6">
        <v>69</v>
      </c>
      <c r="H6188" s="7">
        <v>193.64</v>
      </c>
      <c r="I6188" s="8">
        <v>0.04</v>
      </c>
      <c r="J6188" s="7">
        <v>11277.09</v>
      </c>
      <c r="K6188" s="7">
        <v>135.41</v>
      </c>
      <c r="L6188" s="7">
        <v>9343.2900000000009</v>
      </c>
      <c r="M6188" s="7">
        <v>109.57</v>
      </c>
    </row>
    <row r="6189" spans="2:13" x14ac:dyDescent="0.3">
      <c r="B6189" s="5">
        <v>45931</v>
      </c>
      <c r="C6189" s="4" t="s">
        <v>35</v>
      </c>
      <c r="D6189" s="4" t="s">
        <v>32</v>
      </c>
      <c r="E6189" s="4" t="s">
        <v>20</v>
      </c>
      <c r="F6189" s="4" t="s">
        <v>18</v>
      </c>
      <c r="G6189" s="6">
        <v>26</v>
      </c>
      <c r="H6189" s="7">
        <v>193.64</v>
      </c>
      <c r="I6189" s="8">
        <v>0.03</v>
      </c>
      <c r="J6189" s="7">
        <v>4284.79</v>
      </c>
      <c r="K6189" s="7">
        <v>135.28</v>
      </c>
      <c r="L6189" s="7">
        <v>3517.28</v>
      </c>
      <c r="M6189" s="7">
        <v>90.53</v>
      </c>
    </row>
    <row r="6190" spans="2:13" x14ac:dyDescent="0.3">
      <c r="B6190" s="5">
        <v>45931</v>
      </c>
      <c r="C6190" s="4" t="s">
        <v>35</v>
      </c>
      <c r="D6190" s="4" t="s">
        <v>32</v>
      </c>
      <c r="E6190" s="4" t="s">
        <v>20</v>
      </c>
      <c r="F6190" s="4" t="s">
        <v>19</v>
      </c>
      <c r="G6190" s="6">
        <v>26</v>
      </c>
      <c r="H6190" s="7">
        <v>193.64</v>
      </c>
      <c r="I6190" s="8">
        <v>0.01</v>
      </c>
      <c r="J6190" s="7">
        <v>4377.32</v>
      </c>
      <c r="K6190" s="7">
        <v>135.55000000000001</v>
      </c>
      <c r="L6190" s="7">
        <v>3524.3</v>
      </c>
      <c r="M6190" s="7">
        <v>101.67</v>
      </c>
    </row>
    <row r="6191" spans="2:13" x14ac:dyDescent="0.3">
      <c r="B6191" s="5">
        <v>45931</v>
      </c>
      <c r="C6191" s="4" t="s">
        <v>35</v>
      </c>
      <c r="D6191" s="4" t="s">
        <v>32</v>
      </c>
      <c r="E6191" s="4" t="s">
        <v>21</v>
      </c>
      <c r="F6191" s="4" t="s">
        <v>17</v>
      </c>
      <c r="G6191" s="6">
        <v>42</v>
      </c>
      <c r="H6191" s="7">
        <v>193.64</v>
      </c>
      <c r="I6191" s="8">
        <v>0.01</v>
      </c>
      <c r="J6191" s="7">
        <v>7671.92</v>
      </c>
      <c r="K6191" s="7">
        <v>135.68</v>
      </c>
      <c r="L6191" s="7">
        <v>5698.56</v>
      </c>
      <c r="M6191" s="7">
        <v>68.06</v>
      </c>
    </row>
    <row r="6192" spans="2:13" x14ac:dyDescent="0.3">
      <c r="B6192" s="5">
        <v>45931</v>
      </c>
      <c r="C6192" s="4" t="s">
        <v>35</v>
      </c>
      <c r="D6192" s="4" t="s">
        <v>32</v>
      </c>
      <c r="E6192" s="4" t="s">
        <v>21</v>
      </c>
      <c r="F6192" s="4" t="s">
        <v>18</v>
      </c>
      <c r="G6192" s="6">
        <v>16</v>
      </c>
      <c r="H6192" s="7">
        <v>193.64</v>
      </c>
      <c r="I6192" s="8">
        <v>0</v>
      </c>
      <c r="J6192" s="7">
        <v>2940.35</v>
      </c>
      <c r="K6192" s="7">
        <v>135.82</v>
      </c>
      <c r="L6192" s="7">
        <v>2173.12</v>
      </c>
      <c r="M6192" s="7">
        <v>53.88</v>
      </c>
    </row>
    <row r="6193" spans="2:13" x14ac:dyDescent="0.3">
      <c r="B6193" s="5">
        <v>45931</v>
      </c>
      <c r="C6193" s="4" t="s">
        <v>35</v>
      </c>
      <c r="D6193" s="4" t="s">
        <v>32</v>
      </c>
      <c r="E6193" s="4" t="s">
        <v>21</v>
      </c>
      <c r="F6193" s="4" t="s">
        <v>19</v>
      </c>
      <c r="G6193" s="6">
        <v>16</v>
      </c>
      <c r="H6193" s="7">
        <v>193.64</v>
      </c>
      <c r="I6193" s="8">
        <v>0.01</v>
      </c>
      <c r="J6193" s="7">
        <v>2922.64</v>
      </c>
      <c r="K6193" s="7">
        <v>135.55000000000001</v>
      </c>
      <c r="L6193" s="7">
        <v>2168.8000000000002</v>
      </c>
      <c r="M6193" s="7">
        <v>63.52</v>
      </c>
    </row>
    <row r="6194" spans="2:13" x14ac:dyDescent="0.3">
      <c r="B6194" s="5">
        <v>45931</v>
      </c>
      <c r="C6194" s="4" t="s">
        <v>35</v>
      </c>
      <c r="D6194" s="4" t="s">
        <v>32</v>
      </c>
      <c r="E6194" s="4" t="s">
        <v>22</v>
      </c>
      <c r="F6194" s="4" t="s">
        <v>17</v>
      </c>
      <c r="G6194" s="6">
        <v>19</v>
      </c>
      <c r="H6194" s="7">
        <v>193.64</v>
      </c>
      <c r="I6194" s="8">
        <v>0</v>
      </c>
      <c r="J6194" s="7">
        <v>4112.42</v>
      </c>
      <c r="K6194" s="7">
        <v>135.41</v>
      </c>
      <c r="L6194" s="7">
        <v>2572.79</v>
      </c>
      <c r="M6194" s="7">
        <v>189.81</v>
      </c>
    </row>
    <row r="6195" spans="2:13" x14ac:dyDescent="0.3">
      <c r="B6195" s="5">
        <v>45931</v>
      </c>
      <c r="C6195" s="4" t="s">
        <v>35</v>
      </c>
      <c r="D6195" s="4" t="s">
        <v>32</v>
      </c>
      <c r="E6195" s="4" t="s">
        <v>22</v>
      </c>
      <c r="F6195" s="4" t="s">
        <v>18</v>
      </c>
      <c r="G6195" s="6">
        <v>7</v>
      </c>
      <c r="H6195" s="7">
        <v>193.64</v>
      </c>
      <c r="I6195" s="8">
        <v>0</v>
      </c>
      <c r="J6195" s="7">
        <v>1512.07</v>
      </c>
      <c r="K6195" s="7">
        <v>135.68</v>
      </c>
      <c r="L6195" s="7">
        <v>949.76</v>
      </c>
      <c r="M6195" s="7">
        <v>81.77</v>
      </c>
    </row>
    <row r="6196" spans="2:13" x14ac:dyDescent="0.3">
      <c r="B6196" s="5">
        <v>45931</v>
      </c>
      <c r="C6196" s="4" t="s">
        <v>35</v>
      </c>
      <c r="D6196" s="4" t="s">
        <v>32</v>
      </c>
      <c r="E6196" s="4" t="s">
        <v>22</v>
      </c>
      <c r="F6196" s="4" t="s">
        <v>19</v>
      </c>
      <c r="G6196" s="6">
        <v>7</v>
      </c>
      <c r="H6196" s="7">
        <v>193.64</v>
      </c>
      <c r="I6196" s="8">
        <v>0.01</v>
      </c>
      <c r="J6196" s="7">
        <v>1501.44</v>
      </c>
      <c r="K6196" s="7">
        <v>135.41</v>
      </c>
      <c r="L6196" s="7">
        <v>947.87</v>
      </c>
      <c r="M6196" s="7">
        <v>89.18</v>
      </c>
    </row>
    <row r="6197" spans="2:13" x14ac:dyDescent="0.3">
      <c r="B6197" s="5">
        <v>45931</v>
      </c>
      <c r="C6197" s="4" t="s">
        <v>36</v>
      </c>
      <c r="D6197" s="4" t="s">
        <v>37</v>
      </c>
      <c r="E6197" s="4" t="s">
        <v>16</v>
      </c>
      <c r="F6197" s="4" t="s">
        <v>17</v>
      </c>
      <c r="G6197" s="6">
        <v>254</v>
      </c>
      <c r="H6197" s="7">
        <v>181.28</v>
      </c>
      <c r="I6197" s="8">
        <v>0</v>
      </c>
      <c r="J6197" s="7">
        <v>45998.98</v>
      </c>
      <c r="K6197" s="7">
        <v>137.28</v>
      </c>
      <c r="L6197" s="7">
        <v>34869.120000000003</v>
      </c>
      <c r="M6197" s="7">
        <v>416.6</v>
      </c>
    </row>
    <row r="6198" spans="2:13" x14ac:dyDescent="0.3">
      <c r="B6198" s="5">
        <v>45931</v>
      </c>
      <c r="C6198" s="4" t="s">
        <v>36</v>
      </c>
      <c r="D6198" s="4" t="s">
        <v>37</v>
      </c>
      <c r="E6198" s="4" t="s">
        <v>16</v>
      </c>
      <c r="F6198" s="4" t="s">
        <v>18</v>
      </c>
      <c r="G6198" s="6">
        <v>96</v>
      </c>
      <c r="H6198" s="7">
        <v>181.28</v>
      </c>
      <c r="I6198" s="8">
        <v>0.01</v>
      </c>
      <c r="J6198" s="7">
        <v>17176.849999999999</v>
      </c>
      <c r="K6198" s="7">
        <v>136.46</v>
      </c>
      <c r="L6198" s="7">
        <v>13100.16</v>
      </c>
      <c r="M6198" s="7">
        <v>340.92</v>
      </c>
    </row>
    <row r="6199" spans="2:13" x14ac:dyDescent="0.3">
      <c r="B6199" s="5">
        <v>45931</v>
      </c>
      <c r="C6199" s="4" t="s">
        <v>36</v>
      </c>
      <c r="D6199" s="4" t="s">
        <v>37</v>
      </c>
      <c r="E6199" s="4" t="s">
        <v>16</v>
      </c>
      <c r="F6199" s="4" t="s">
        <v>19</v>
      </c>
      <c r="G6199" s="6">
        <v>93</v>
      </c>
      <c r="H6199" s="7">
        <v>181.28</v>
      </c>
      <c r="I6199" s="8">
        <v>0.01</v>
      </c>
      <c r="J6199" s="7">
        <v>16706.939999999999</v>
      </c>
      <c r="K6199" s="7">
        <v>137.13999999999999</v>
      </c>
      <c r="L6199" s="7">
        <v>12754.02</v>
      </c>
      <c r="M6199" s="7">
        <v>379.94</v>
      </c>
    </row>
    <row r="6200" spans="2:13" x14ac:dyDescent="0.3">
      <c r="B6200" s="5">
        <v>45931</v>
      </c>
      <c r="C6200" s="4" t="s">
        <v>36</v>
      </c>
      <c r="D6200" s="4" t="s">
        <v>37</v>
      </c>
      <c r="E6200" s="4" t="s">
        <v>20</v>
      </c>
      <c r="F6200" s="4" t="s">
        <v>17</v>
      </c>
      <c r="G6200" s="6">
        <v>185</v>
      </c>
      <c r="H6200" s="7">
        <v>181.28</v>
      </c>
      <c r="I6200" s="8">
        <v>0.03</v>
      </c>
      <c r="J6200" s="7">
        <v>28714.720000000001</v>
      </c>
      <c r="K6200" s="7">
        <v>137</v>
      </c>
      <c r="L6200" s="7">
        <v>25345</v>
      </c>
      <c r="M6200" s="7">
        <v>302.22000000000003</v>
      </c>
    </row>
    <row r="6201" spans="2:13" x14ac:dyDescent="0.3">
      <c r="B6201" s="5">
        <v>45931</v>
      </c>
      <c r="C6201" s="4" t="s">
        <v>36</v>
      </c>
      <c r="D6201" s="4" t="s">
        <v>37</v>
      </c>
      <c r="E6201" s="4" t="s">
        <v>20</v>
      </c>
      <c r="F6201" s="4" t="s">
        <v>18</v>
      </c>
      <c r="G6201" s="6">
        <v>66</v>
      </c>
      <c r="H6201" s="7">
        <v>181.28</v>
      </c>
      <c r="I6201" s="8">
        <v>0.04</v>
      </c>
      <c r="J6201" s="7">
        <v>10179.74</v>
      </c>
      <c r="K6201" s="7">
        <v>136.87</v>
      </c>
      <c r="L6201" s="7">
        <v>9033.42</v>
      </c>
      <c r="M6201" s="7">
        <v>235.07</v>
      </c>
    </row>
    <row r="6202" spans="2:13" x14ac:dyDescent="0.3">
      <c r="B6202" s="5">
        <v>45931</v>
      </c>
      <c r="C6202" s="4" t="s">
        <v>36</v>
      </c>
      <c r="D6202" s="4" t="s">
        <v>37</v>
      </c>
      <c r="E6202" s="4" t="s">
        <v>20</v>
      </c>
      <c r="F6202" s="4" t="s">
        <v>19</v>
      </c>
      <c r="G6202" s="6">
        <v>68</v>
      </c>
      <c r="H6202" s="7">
        <v>181.28</v>
      </c>
      <c r="I6202" s="8">
        <v>0.02</v>
      </c>
      <c r="J6202" s="7">
        <v>10609.92</v>
      </c>
      <c r="K6202" s="7">
        <v>137.28</v>
      </c>
      <c r="L6202" s="7">
        <v>9335.0400000000009</v>
      </c>
      <c r="M6202" s="7">
        <v>271.86</v>
      </c>
    </row>
    <row r="6203" spans="2:13" x14ac:dyDescent="0.3">
      <c r="B6203" s="5">
        <v>45931</v>
      </c>
      <c r="C6203" s="4" t="s">
        <v>36</v>
      </c>
      <c r="D6203" s="4" t="s">
        <v>37</v>
      </c>
      <c r="E6203" s="4" t="s">
        <v>21</v>
      </c>
      <c r="F6203" s="4" t="s">
        <v>17</v>
      </c>
      <c r="G6203" s="6">
        <v>112</v>
      </c>
      <c r="H6203" s="7">
        <v>181.28</v>
      </c>
      <c r="I6203" s="8">
        <v>0.01</v>
      </c>
      <c r="J6203" s="7">
        <v>19018.79</v>
      </c>
      <c r="K6203" s="7">
        <v>137</v>
      </c>
      <c r="L6203" s="7">
        <v>15344</v>
      </c>
      <c r="M6203" s="7">
        <v>183.52</v>
      </c>
    </row>
    <row r="6204" spans="2:13" x14ac:dyDescent="0.3">
      <c r="B6204" s="5">
        <v>45931</v>
      </c>
      <c r="C6204" s="4" t="s">
        <v>36</v>
      </c>
      <c r="D6204" s="4" t="s">
        <v>37</v>
      </c>
      <c r="E6204" s="4" t="s">
        <v>21</v>
      </c>
      <c r="F6204" s="4" t="s">
        <v>18</v>
      </c>
      <c r="G6204" s="6">
        <v>40</v>
      </c>
      <c r="H6204" s="7">
        <v>181.28</v>
      </c>
      <c r="I6204" s="8">
        <v>0</v>
      </c>
      <c r="J6204" s="7">
        <v>6895.45</v>
      </c>
      <c r="K6204" s="7">
        <v>137.28</v>
      </c>
      <c r="L6204" s="7">
        <v>5491.2</v>
      </c>
      <c r="M6204" s="7">
        <v>142.33000000000001</v>
      </c>
    </row>
    <row r="6205" spans="2:13" x14ac:dyDescent="0.3">
      <c r="B6205" s="5">
        <v>45931</v>
      </c>
      <c r="C6205" s="4" t="s">
        <v>36</v>
      </c>
      <c r="D6205" s="4" t="s">
        <v>37</v>
      </c>
      <c r="E6205" s="4" t="s">
        <v>21</v>
      </c>
      <c r="F6205" s="4" t="s">
        <v>19</v>
      </c>
      <c r="G6205" s="6">
        <v>41</v>
      </c>
      <c r="H6205" s="7">
        <v>181.28</v>
      </c>
      <c r="I6205" s="8">
        <v>0</v>
      </c>
      <c r="J6205" s="7">
        <v>7046.68</v>
      </c>
      <c r="K6205" s="7">
        <v>137</v>
      </c>
      <c r="L6205" s="7">
        <v>5617</v>
      </c>
      <c r="M6205" s="7">
        <v>163.59</v>
      </c>
    </row>
    <row r="6206" spans="2:13" x14ac:dyDescent="0.3">
      <c r="B6206" s="5">
        <v>45931</v>
      </c>
      <c r="C6206" s="4" t="s">
        <v>36</v>
      </c>
      <c r="D6206" s="4" t="s">
        <v>37</v>
      </c>
      <c r="E6206" s="4" t="s">
        <v>22</v>
      </c>
      <c r="F6206" s="4" t="s">
        <v>17</v>
      </c>
      <c r="G6206" s="6">
        <v>50</v>
      </c>
      <c r="H6206" s="7">
        <v>181.28</v>
      </c>
      <c r="I6206" s="8">
        <v>0</v>
      </c>
      <c r="J6206" s="7">
        <v>10141.530000000001</v>
      </c>
      <c r="K6206" s="7">
        <v>136.46</v>
      </c>
      <c r="L6206" s="7">
        <v>6823</v>
      </c>
      <c r="M6206" s="7">
        <v>503.05</v>
      </c>
    </row>
    <row r="6207" spans="2:13" x14ac:dyDescent="0.3">
      <c r="B6207" s="5">
        <v>45931</v>
      </c>
      <c r="C6207" s="4" t="s">
        <v>36</v>
      </c>
      <c r="D6207" s="4" t="s">
        <v>37</v>
      </c>
      <c r="E6207" s="4" t="s">
        <v>22</v>
      </c>
      <c r="F6207" s="4" t="s">
        <v>18</v>
      </c>
      <c r="G6207" s="6">
        <v>17</v>
      </c>
      <c r="H6207" s="7">
        <v>181.28</v>
      </c>
      <c r="I6207" s="8">
        <v>0.01</v>
      </c>
      <c r="J6207" s="7">
        <v>3420.33</v>
      </c>
      <c r="K6207" s="7">
        <v>137.13999999999999</v>
      </c>
      <c r="L6207" s="7">
        <v>2331.38</v>
      </c>
      <c r="M6207" s="7">
        <v>199.39</v>
      </c>
    </row>
    <row r="6208" spans="2:13" x14ac:dyDescent="0.3">
      <c r="B6208" s="5">
        <v>45931</v>
      </c>
      <c r="C6208" s="4" t="s">
        <v>36</v>
      </c>
      <c r="D6208" s="4" t="s">
        <v>37</v>
      </c>
      <c r="E6208" s="4" t="s">
        <v>22</v>
      </c>
      <c r="F6208" s="4" t="s">
        <v>19</v>
      </c>
      <c r="G6208" s="6">
        <v>18</v>
      </c>
      <c r="H6208" s="7">
        <v>181.28</v>
      </c>
      <c r="I6208" s="8">
        <v>0</v>
      </c>
      <c r="J6208" s="7">
        <v>3632.71</v>
      </c>
      <c r="K6208" s="7">
        <v>137.28</v>
      </c>
      <c r="L6208" s="7">
        <v>2471.04</v>
      </c>
      <c r="M6208" s="7">
        <v>226.63</v>
      </c>
    </row>
    <row r="6209" spans="2:13" x14ac:dyDescent="0.3">
      <c r="B6209" s="5">
        <v>45931</v>
      </c>
      <c r="C6209" s="4" t="s">
        <v>38</v>
      </c>
      <c r="D6209" s="4" t="s">
        <v>37</v>
      </c>
      <c r="E6209" s="4" t="s">
        <v>16</v>
      </c>
      <c r="F6209" s="4" t="s">
        <v>17</v>
      </c>
      <c r="G6209" s="6">
        <v>117</v>
      </c>
      <c r="H6209" s="7">
        <v>220.42</v>
      </c>
      <c r="I6209" s="8">
        <v>0.01</v>
      </c>
      <c r="J6209" s="7">
        <v>25557.5</v>
      </c>
      <c r="K6209" s="7">
        <v>165.15</v>
      </c>
      <c r="L6209" s="7">
        <v>19322.55</v>
      </c>
      <c r="M6209" s="7">
        <v>190.18</v>
      </c>
    </row>
    <row r="6210" spans="2:13" x14ac:dyDescent="0.3">
      <c r="B6210" s="5">
        <v>45931</v>
      </c>
      <c r="C6210" s="4" t="s">
        <v>38</v>
      </c>
      <c r="D6210" s="4" t="s">
        <v>37</v>
      </c>
      <c r="E6210" s="4" t="s">
        <v>16</v>
      </c>
      <c r="F6210" s="4" t="s">
        <v>18</v>
      </c>
      <c r="G6210" s="6">
        <v>39</v>
      </c>
      <c r="H6210" s="7">
        <v>220.42</v>
      </c>
      <c r="I6210" s="8">
        <v>0</v>
      </c>
      <c r="J6210" s="7">
        <v>8562.02</v>
      </c>
      <c r="K6210" s="7">
        <v>165.65</v>
      </c>
      <c r="L6210" s="7">
        <v>6460.35</v>
      </c>
      <c r="M6210" s="7">
        <v>132.41</v>
      </c>
    </row>
    <row r="6211" spans="2:13" x14ac:dyDescent="0.3">
      <c r="B6211" s="5">
        <v>45931</v>
      </c>
      <c r="C6211" s="4" t="s">
        <v>38</v>
      </c>
      <c r="D6211" s="4" t="s">
        <v>37</v>
      </c>
      <c r="E6211" s="4" t="s">
        <v>16</v>
      </c>
      <c r="F6211" s="4" t="s">
        <v>19</v>
      </c>
      <c r="G6211" s="6">
        <v>41</v>
      </c>
      <c r="H6211" s="7">
        <v>220.42</v>
      </c>
      <c r="I6211" s="8">
        <v>0</v>
      </c>
      <c r="J6211" s="7">
        <v>8992.09</v>
      </c>
      <c r="K6211" s="7">
        <v>165.15</v>
      </c>
      <c r="L6211" s="7">
        <v>6771.15</v>
      </c>
      <c r="M6211" s="7">
        <v>163.26</v>
      </c>
    </row>
    <row r="6212" spans="2:13" x14ac:dyDescent="0.3">
      <c r="B6212" s="5">
        <v>45931</v>
      </c>
      <c r="C6212" s="4" t="s">
        <v>38</v>
      </c>
      <c r="D6212" s="4" t="s">
        <v>37</v>
      </c>
      <c r="E6212" s="4" t="s">
        <v>20</v>
      </c>
      <c r="F6212" s="4" t="s">
        <v>17</v>
      </c>
      <c r="G6212" s="6">
        <v>79</v>
      </c>
      <c r="H6212" s="7">
        <v>220.42</v>
      </c>
      <c r="I6212" s="8">
        <v>0</v>
      </c>
      <c r="J6212" s="7">
        <v>15323.58</v>
      </c>
      <c r="K6212" s="7">
        <v>165.81</v>
      </c>
      <c r="L6212" s="7">
        <v>13098.99</v>
      </c>
      <c r="M6212" s="7">
        <v>129.06</v>
      </c>
    </row>
    <row r="6213" spans="2:13" x14ac:dyDescent="0.3">
      <c r="B6213" s="5">
        <v>45931</v>
      </c>
      <c r="C6213" s="4" t="s">
        <v>38</v>
      </c>
      <c r="D6213" s="4" t="s">
        <v>37</v>
      </c>
      <c r="E6213" s="4" t="s">
        <v>20</v>
      </c>
      <c r="F6213" s="4" t="s">
        <v>18</v>
      </c>
      <c r="G6213" s="6">
        <v>29</v>
      </c>
      <c r="H6213" s="7">
        <v>220.42</v>
      </c>
      <c r="I6213" s="8">
        <v>0.04</v>
      </c>
      <c r="J6213" s="7">
        <v>5395.32</v>
      </c>
      <c r="K6213" s="7">
        <v>164.98</v>
      </c>
      <c r="L6213" s="7">
        <v>4784.42</v>
      </c>
      <c r="M6213" s="7">
        <v>99.47</v>
      </c>
    </row>
    <row r="6214" spans="2:13" x14ac:dyDescent="0.3">
      <c r="B6214" s="5">
        <v>45931</v>
      </c>
      <c r="C6214" s="4" t="s">
        <v>38</v>
      </c>
      <c r="D6214" s="4" t="s">
        <v>37</v>
      </c>
      <c r="E6214" s="4" t="s">
        <v>20</v>
      </c>
      <c r="F6214" s="4" t="s">
        <v>19</v>
      </c>
      <c r="G6214" s="6">
        <v>29</v>
      </c>
      <c r="H6214" s="7">
        <v>220.42</v>
      </c>
      <c r="I6214" s="8">
        <v>0.02</v>
      </c>
      <c r="J6214" s="7">
        <v>5512.08</v>
      </c>
      <c r="K6214" s="7">
        <v>165.48</v>
      </c>
      <c r="L6214" s="7">
        <v>4798.92</v>
      </c>
      <c r="M6214" s="7">
        <v>114.79</v>
      </c>
    </row>
    <row r="6215" spans="2:13" x14ac:dyDescent="0.3">
      <c r="B6215" s="5">
        <v>45931</v>
      </c>
      <c r="C6215" s="4" t="s">
        <v>38</v>
      </c>
      <c r="D6215" s="4" t="s">
        <v>37</v>
      </c>
      <c r="E6215" s="4" t="s">
        <v>21</v>
      </c>
      <c r="F6215" s="4" t="s">
        <v>17</v>
      </c>
      <c r="G6215" s="6">
        <v>45</v>
      </c>
      <c r="H6215" s="7">
        <v>220.42</v>
      </c>
      <c r="I6215" s="8">
        <v>0.01</v>
      </c>
      <c r="J6215" s="7">
        <v>9337.94</v>
      </c>
      <c r="K6215" s="7">
        <v>165.65</v>
      </c>
      <c r="L6215" s="7">
        <v>7454.25</v>
      </c>
      <c r="M6215" s="7">
        <v>71.459999999999994</v>
      </c>
    </row>
    <row r="6216" spans="2:13" x14ac:dyDescent="0.3">
      <c r="B6216" s="5">
        <v>45931</v>
      </c>
      <c r="C6216" s="4" t="s">
        <v>38</v>
      </c>
      <c r="D6216" s="4" t="s">
        <v>37</v>
      </c>
      <c r="E6216" s="4" t="s">
        <v>21</v>
      </c>
      <c r="F6216" s="4" t="s">
        <v>18</v>
      </c>
      <c r="G6216" s="6">
        <v>16</v>
      </c>
      <c r="H6216" s="7">
        <v>220.42</v>
      </c>
      <c r="I6216" s="8">
        <v>0.01</v>
      </c>
      <c r="J6216" s="7">
        <v>3316.88</v>
      </c>
      <c r="K6216" s="7">
        <v>164.82</v>
      </c>
      <c r="L6216" s="7">
        <v>2637.12</v>
      </c>
      <c r="M6216" s="7">
        <v>56.99</v>
      </c>
    </row>
    <row r="6217" spans="2:13" x14ac:dyDescent="0.3">
      <c r="B6217" s="5">
        <v>45931</v>
      </c>
      <c r="C6217" s="4" t="s">
        <v>38</v>
      </c>
      <c r="D6217" s="4" t="s">
        <v>37</v>
      </c>
      <c r="E6217" s="4" t="s">
        <v>21</v>
      </c>
      <c r="F6217" s="4" t="s">
        <v>19</v>
      </c>
      <c r="G6217" s="6">
        <v>17</v>
      </c>
      <c r="H6217" s="7">
        <v>220.42</v>
      </c>
      <c r="I6217" s="8">
        <v>0</v>
      </c>
      <c r="J6217" s="7">
        <v>3556.22</v>
      </c>
      <c r="K6217" s="7">
        <v>165.15</v>
      </c>
      <c r="L6217" s="7">
        <v>2807.55</v>
      </c>
      <c r="M6217" s="7">
        <v>67.42</v>
      </c>
    </row>
    <row r="6218" spans="2:13" x14ac:dyDescent="0.3">
      <c r="B6218" s="5">
        <v>45931</v>
      </c>
      <c r="C6218" s="4" t="s">
        <v>38</v>
      </c>
      <c r="D6218" s="4" t="s">
        <v>37</v>
      </c>
      <c r="E6218" s="4" t="s">
        <v>22</v>
      </c>
      <c r="F6218" s="4" t="s">
        <v>17</v>
      </c>
      <c r="G6218" s="6">
        <v>20</v>
      </c>
      <c r="H6218" s="7">
        <v>220.42</v>
      </c>
      <c r="I6218" s="8">
        <v>0.01</v>
      </c>
      <c r="J6218" s="7">
        <v>4883.1899999999996</v>
      </c>
      <c r="K6218" s="7">
        <v>165.65</v>
      </c>
      <c r="L6218" s="7">
        <v>3313</v>
      </c>
      <c r="M6218" s="7">
        <v>205.88</v>
      </c>
    </row>
    <row r="6219" spans="2:13" x14ac:dyDescent="0.3">
      <c r="B6219" s="5">
        <v>45931</v>
      </c>
      <c r="C6219" s="4" t="s">
        <v>38</v>
      </c>
      <c r="D6219" s="4" t="s">
        <v>37</v>
      </c>
      <c r="E6219" s="4" t="s">
        <v>22</v>
      </c>
      <c r="F6219" s="4" t="s">
        <v>18</v>
      </c>
      <c r="G6219" s="6">
        <v>8</v>
      </c>
      <c r="H6219" s="7">
        <v>220.42</v>
      </c>
      <c r="I6219" s="8">
        <v>0.01</v>
      </c>
      <c r="J6219" s="7">
        <v>1951.33</v>
      </c>
      <c r="K6219" s="7">
        <v>165.32</v>
      </c>
      <c r="L6219" s="7">
        <v>1322.56</v>
      </c>
      <c r="M6219" s="7">
        <v>97.75</v>
      </c>
    </row>
    <row r="6220" spans="2:13" x14ac:dyDescent="0.3">
      <c r="B6220" s="5">
        <v>45931</v>
      </c>
      <c r="C6220" s="4" t="s">
        <v>38</v>
      </c>
      <c r="D6220" s="4" t="s">
        <v>37</v>
      </c>
      <c r="E6220" s="4" t="s">
        <v>22</v>
      </c>
      <c r="F6220" s="4" t="s">
        <v>19</v>
      </c>
      <c r="G6220" s="6">
        <v>7</v>
      </c>
      <c r="H6220" s="7">
        <v>220.42</v>
      </c>
      <c r="I6220" s="8">
        <v>0.01</v>
      </c>
      <c r="J6220" s="7">
        <v>1722.89</v>
      </c>
      <c r="K6220" s="7">
        <v>165.65</v>
      </c>
      <c r="L6220" s="7">
        <v>1159.55</v>
      </c>
      <c r="M6220" s="7">
        <v>85.42</v>
      </c>
    </row>
    <row r="6221" spans="2:13" x14ac:dyDescent="0.3">
      <c r="B6221" s="5">
        <v>45931</v>
      </c>
      <c r="C6221" s="4" t="s">
        <v>39</v>
      </c>
      <c r="D6221" s="4" t="s">
        <v>37</v>
      </c>
      <c r="E6221" s="4" t="s">
        <v>16</v>
      </c>
      <c r="F6221" s="4" t="s">
        <v>17</v>
      </c>
      <c r="G6221" s="6">
        <v>73</v>
      </c>
      <c r="H6221" s="7">
        <v>314.14999999999998</v>
      </c>
      <c r="I6221" s="8">
        <v>0.01</v>
      </c>
      <c r="J6221" s="7">
        <v>22589.96</v>
      </c>
      <c r="K6221" s="7">
        <v>234.04</v>
      </c>
      <c r="L6221" s="7">
        <v>17084.919999999998</v>
      </c>
      <c r="M6221" s="7">
        <v>122.59</v>
      </c>
    </row>
    <row r="6222" spans="2:13" x14ac:dyDescent="0.3">
      <c r="B6222" s="5">
        <v>45931</v>
      </c>
      <c r="C6222" s="4" t="s">
        <v>39</v>
      </c>
      <c r="D6222" s="4" t="s">
        <v>37</v>
      </c>
      <c r="E6222" s="4" t="s">
        <v>16</v>
      </c>
      <c r="F6222" s="4" t="s">
        <v>18</v>
      </c>
      <c r="G6222" s="6">
        <v>25</v>
      </c>
      <c r="H6222" s="7">
        <v>314.14999999999998</v>
      </c>
      <c r="I6222" s="8">
        <v>0.01</v>
      </c>
      <c r="J6222" s="7">
        <v>7728.31</v>
      </c>
      <c r="K6222" s="7">
        <v>234.74</v>
      </c>
      <c r="L6222" s="7">
        <v>5868.5</v>
      </c>
      <c r="M6222" s="7">
        <v>85.75</v>
      </c>
    </row>
    <row r="6223" spans="2:13" x14ac:dyDescent="0.3">
      <c r="B6223" s="5">
        <v>45931</v>
      </c>
      <c r="C6223" s="4" t="s">
        <v>39</v>
      </c>
      <c r="D6223" s="4" t="s">
        <v>37</v>
      </c>
      <c r="E6223" s="4" t="s">
        <v>16</v>
      </c>
      <c r="F6223" s="4" t="s">
        <v>19</v>
      </c>
      <c r="G6223" s="6">
        <v>26</v>
      </c>
      <c r="H6223" s="7">
        <v>314.14999999999998</v>
      </c>
      <c r="I6223" s="8">
        <v>0</v>
      </c>
      <c r="J6223" s="7">
        <v>8159.73</v>
      </c>
      <c r="K6223" s="7">
        <v>233.57</v>
      </c>
      <c r="L6223" s="7">
        <v>6072.82</v>
      </c>
      <c r="M6223" s="7">
        <v>102.7</v>
      </c>
    </row>
    <row r="6224" spans="2:13" x14ac:dyDescent="0.3">
      <c r="B6224" s="5">
        <v>45931</v>
      </c>
      <c r="C6224" s="4" t="s">
        <v>39</v>
      </c>
      <c r="D6224" s="4" t="s">
        <v>37</v>
      </c>
      <c r="E6224" s="4" t="s">
        <v>20</v>
      </c>
      <c r="F6224" s="4" t="s">
        <v>17</v>
      </c>
      <c r="G6224" s="6">
        <v>47</v>
      </c>
      <c r="H6224" s="7">
        <v>314.14999999999998</v>
      </c>
      <c r="I6224" s="8">
        <v>0.01</v>
      </c>
      <c r="J6224" s="7">
        <v>12824.49</v>
      </c>
      <c r="K6224" s="7">
        <v>233.57</v>
      </c>
      <c r="L6224" s="7">
        <v>10977.79</v>
      </c>
      <c r="M6224" s="7">
        <v>78.16</v>
      </c>
    </row>
    <row r="6225" spans="2:13" x14ac:dyDescent="0.3">
      <c r="B6225" s="5">
        <v>45931</v>
      </c>
      <c r="C6225" s="4" t="s">
        <v>39</v>
      </c>
      <c r="D6225" s="4" t="s">
        <v>37</v>
      </c>
      <c r="E6225" s="4" t="s">
        <v>20</v>
      </c>
      <c r="F6225" s="4" t="s">
        <v>18</v>
      </c>
      <c r="G6225" s="6">
        <v>17</v>
      </c>
      <c r="H6225" s="7">
        <v>314.14999999999998</v>
      </c>
      <c r="I6225" s="8">
        <v>0.02</v>
      </c>
      <c r="J6225" s="7">
        <v>4596.29</v>
      </c>
      <c r="K6225" s="7">
        <v>234.04</v>
      </c>
      <c r="L6225" s="7">
        <v>3978.68</v>
      </c>
      <c r="M6225" s="7">
        <v>59.37</v>
      </c>
    </row>
    <row r="6226" spans="2:13" x14ac:dyDescent="0.3">
      <c r="B6226" s="5">
        <v>45931</v>
      </c>
      <c r="C6226" s="4" t="s">
        <v>39</v>
      </c>
      <c r="D6226" s="4" t="s">
        <v>37</v>
      </c>
      <c r="E6226" s="4" t="s">
        <v>20</v>
      </c>
      <c r="F6226" s="4" t="s">
        <v>19</v>
      </c>
      <c r="G6226" s="6">
        <v>18</v>
      </c>
      <c r="H6226" s="7">
        <v>314.14999999999998</v>
      </c>
      <c r="I6226" s="8">
        <v>0.01</v>
      </c>
      <c r="J6226" s="7">
        <v>4936.33</v>
      </c>
      <c r="K6226" s="7">
        <v>233.81</v>
      </c>
      <c r="L6226" s="7">
        <v>4208.58</v>
      </c>
      <c r="M6226" s="7">
        <v>71.25</v>
      </c>
    </row>
    <row r="6227" spans="2:13" x14ac:dyDescent="0.3">
      <c r="B6227" s="5">
        <v>45931</v>
      </c>
      <c r="C6227" s="4" t="s">
        <v>39</v>
      </c>
      <c r="D6227" s="4" t="s">
        <v>37</v>
      </c>
      <c r="E6227" s="4" t="s">
        <v>21</v>
      </c>
      <c r="F6227" s="4" t="s">
        <v>17</v>
      </c>
      <c r="G6227" s="6">
        <v>29</v>
      </c>
      <c r="H6227" s="7">
        <v>314.14999999999998</v>
      </c>
      <c r="I6227" s="8">
        <v>0.01</v>
      </c>
      <c r="J6227" s="7">
        <v>8585.7000000000007</v>
      </c>
      <c r="K6227" s="7">
        <v>233.81</v>
      </c>
      <c r="L6227" s="7">
        <v>6780.49</v>
      </c>
      <c r="M6227" s="7">
        <v>47.9</v>
      </c>
    </row>
    <row r="6228" spans="2:13" x14ac:dyDescent="0.3">
      <c r="B6228" s="5">
        <v>45931</v>
      </c>
      <c r="C6228" s="4" t="s">
        <v>39</v>
      </c>
      <c r="D6228" s="4" t="s">
        <v>37</v>
      </c>
      <c r="E6228" s="4" t="s">
        <v>21</v>
      </c>
      <c r="F6228" s="4" t="s">
        <v>18</v>
      </c>
      <c r="G6228" s="6">
        <v>10</v>
      </c>
      <c r="H6228" s="7">
        <v>314.14999999999998</v>
      </c>
      <c r="I6228" s="8">
        <v>0.01</v>
      </c>
      <c r="J6228" s="7">
        <v>2954.58</v>
      </c>
      <c r="K6228" s="7">
        <v>234.04</v>
      </c>
      <c r="L6228" s="7">
        <v>2340.4</v>
      </c>
      <c r="M6228" s="7">
        <v>33.950000000000003</v>
      </c>
    </row>
    <row r="6229" spans="2:13" x14ac:dyDescent="0.3">
      <c r="B6229" s="5">
        <v>45931</v>
      </c>
      <c r="C6229" s="4" t="s">
        <v>39</v>
      </c>
      <c r="D6229" s="4" t="s">
        <v>37</v>
      </c>
      <c r="E6229" s="4" t="s">
        <v>21</v>
      </c>
      <c r="F6229" s="4" t="s">
        <v>19</v>
      </c>
      <c r="G6229" s="6">
        <v>11</v>
      </c>
      <c r="H6229" s="7">
        <v>314.14999999999998</v>
      </c>
      <c r="I6229" s="8">
        <v>0.01</v>
      </c>
      <c r="J6229" s="7">
        <v>3276.22</v>
      </c>
      <c r="K6229" s="7">
        <v>233.34</v>
      </c>
      <c r="L6229" s="7">
        <v>2566.7399999999998</v>
      </c>
      <c r="M6229" s="7">
        <v>42.66</v>
      </c>
    </row>
    <row r="6230" spans="2:13" x14ac:dyDescent="0.3">
      <c r="B6230" s="5">
        <v>45931</v>
      </c>
      <c r="C6230" s="4" t="s">
        <v>39</v>
      </c>
      <c r="D6230" s="4" t="s">
        <v>37</v>
      </c>
      <c r="E6230" s="4" t="s">
        <v>22</v>
      </c>
      <c r="F6230" s="4" t="s">
        <v>17</v>
      </c>
      <c r="G6230" s="6">
        <v>13</v>
      </c>
      <c r="H6230" s="7">
        <v>314.14999999999998</v>
      </c>
      <c r="I6230" s="8">
        <v>0.01</v>
      </c>
      <c r="J6230" s="7">
        <v>4537.5</v>
      </c>
      <c r="K6230" s="7">
        <v>234.04</v>
      </c>
      <c r="L6230" s="7">
        <v>3042.52</v>
      </c>
      <c r="M6230" s="7">
        <v>130.93</v>
      </c>
    </row>
    <row r="6231" spans="2:13" x14ac:dyDescent="0.3">
      <c r="B6231" s="5">
        <v>45931</v>
      </c>
      <c r="C6231" s="4" t="s">
        <v>39</v>
      </c>
      <c r="D6231" s="4" t="s">
        <v>37</v>
      </c>
      <c r="E6231" s="4" t="s">
        <v>22</v>
      </c>
      <c r="F6231" s="4" t="s">
        <v>18</v>
      </c>
      <c r="G6231" s="6">
        <v>4</v>
      </c>
      <c r="H6231" s="7">
        <v>314.14999999999998</v>
      </c>
      <c r="I6231" s="8">
        <v>0.01</v>
      </c>
      <c r="J6231" s="7">
        <v>1384.93</v>
      </c>
      <c r="K6231" s="7">
        <v>233.81</v>
      </c>
      <c r="L6231" s="7">
        <v>935.24</v>
      </c>
      <c r="M6231" s="7">
        <v>48.45</v>
      </c>
    </row>
    <row r="6232" spans="2:13" x14ac:dyDescent="0.3">
      <c r="B6232" s="5">
        <v>45931</v>
      </c>
      <c r="C6232" s="4" t="s">
        <v>39</v>
      </c>
      <c r="D6232" s="4" t="s">
        <v>37</v>
      </c>
      <c r="E6232" s="4" t="s">
        <v>22</v>
      </c>
      <c r="F6232" s="4" t="s">
        <v>19</v>
      </c>
      <c r="G6232" s="6">
        <v>5</v>
      </c>
      <c r="H6232" s="7">
        <v>314.14999999999998</v>
      </c>
      <c r="I6232" s="8">
        <v>0.01</v>
      </c>
      <c r="J6232" s="7">
        <v>1750.4</v>
      </c>
      <c r="K6232" s="7">
        <v>234.28</v>
      </c>
      <c r="L6232" s="7">
        <v>1171.4000000000001</v>
      </c>
      <c r="M6232" s="7">
        <v>63.82</v>
      </c>
    </row>
    <row r="6233" spans="2:13" x14ac:dyDescent="0.3">
      <c r="B6233" s="5">
        <v>45931</v>
      </c>
      <c r="C6233" s="4" t="s">
        <v>40</v>
      </c>
      <c r="D6233" s="4" t="s">
        <v>37</v>
      </c>
      <c r="E6233" s="4" t="s">
        <v>16</v>
      </c>
      <c r="F6233" s="4" t="s">
        <v>17</v>
      </c>
      <c r="G6233" s="6">
        <v>130</v>
      </c>
      <c r="H6233" s="7">
        <v>142.13999999999999</v>
      </c>
      <c r="I6233" s="8">
        <v>0.01</v>
      </c>
      <c r="J6233" s="7">
        <v>18201.84</v>
      </c>
      <c r="K6233" s="7">
        <v>106.82</v>
      </c>
      <c r="L6233" s="7">
        <v>13886.6</v>
      </c>
      <c r="M6233" s="7">
        <v>216.19</v>
      </c>
    </row>
    <row r="6234" spans="2:13" x14ac:dyDescent="0.3">
      <c r="B6234" s="5">
        <v>45931</v>
      </c>
      <c r="C6234" s="4" t="s">
        <v>40</v>
      </c>
      <c r="D6234" s="4" t="s">
        <v>37</v>
      </c>
      <c r="E6234" s="4" t="s">
        <v>16</v>
      </c>
      <c r="F6234" s="4" t="s">
        <v>18</v>
      </c>
      <c r="G6234" s="6">
        <v>49</v>
      </c>
      <c r="H6234" s="7">
        <v>142.13999999999999</v>
      </c>
      <c r="I6234" s="8">
        <v>0.01</v>
      </c>
      <c r="J6234" s="7">
        <v>6930.04</v>
      </c>
      <c r="K6234" s="7">
        <v>106.5</v>
      </c>
      <c r="L6234" s="7">
        <v>5218.5</v>
      </c>
      <c r="M6234" s="7">
        <v>165.17</v>
      </c>
    </row>
    <row r="6235" spans="2:13" x14ac:dyDescent="0.3">
      <c r="B6235" s="5">
        <v>45931</v>
      </c>
      <c r="C6235" s="4" t="s">
        <v>40</v>
      </c>
      <c r="D6235" s="4" t="s">
        <v>37</v>
      </c>
      <c r="E6235" s="4" t="s">
        <v>16</v>
      </c>
      <c r="F6235" s="4" t="s">
        <v>19</v>
      </c>
      <c r="G6235" s="6">
        <v>48</v>
      </c>
      <c r="H6235" s="7">
        <v>142.13999999999999</v>
      </c>
      <c r="I6235" s="8">
        <v>0</v>
      </c>
      <c r="J6235" s="7">
        <v>6822.69</v>
      </c>
      <c r="K6235" s="7">
        <v>106.82</v>
      </c>
      <c r="L6235" s="7">
        <v>5127.3599999999997</v>
      </c>
      <c r="M6235" s="7">
        <v>196.1</v>
      </c>
    </row>
    <row r="6236" spans="2:13" x14ac:dyDescent="0.3">
      <c r="B6236" s="5">
        <v>45931</v>
      </c>
      <c r="C6236" s="4" t="s">
        <v>40</v>
      </c>
      <c r="D6236" s="4" t="s">
        <v>37</v>
      </c>
      <c r="E6236" s="4" t="s">
        <v>20</v>
      </c>
      <c r="F6236" s="4" t="s">
        <v>17</v>
      </c>
      <c r="G6236" s="6">
        <v>87</v>
      </c>
      <c r="H6236" s="7">
        <v>142.13999999999999</v>
      </c>
      <c r="I6236" s="8">
        <v>0.03</v>
      </c>
      <c r="J6236" s="7">
        <v>10512.24</v>
      </c>
      <c r="K6236" s="7">
        <v>106.82</v>
      </c>
      <c r="L6236" s="7">
        <v>9293.34</v>
      </c>
      <c r="M6236" s="7">
        <v>138.72</v>
      </c>
    </row>
    <row r="6237" spans="2:13" x14ac:dyDescent="0.3">
      <c r="B6237" s="5">
        <v>45931</v>
      </c>
      <c r="C6237" s="4" t="s">
        <v>40</v>
      </c>
      <c r="D6237" s="4" t="s">
        <v>37</v>
      </c>
      <c r="E6237" s="4" t="s">
        <v>20</v>
      </c>
      <c r="F6237" s="4" t="s">
        <v>18</v>
      </c>
      <c r="G6237" s="6">
        <v>33</v>
      </c>
      <c r="H6237" s="7">
        <v>142.13999999999999</v>
      </c>
      <c r="I6237" s="8">
        <v>0.01</v>
      </c>
      <c r="J6237" s="7">
        <v>4053.68</v>
      </c>
      <c r="K6237" s="7">
        <v>106.39</v>
      </c>
      <c r="L6237" s="7">
        <v>3510.87</v>
      </c>
      <c r="M6237" s="7">
        <v>111.01</v>
      </c>
    </row>
    <row r="6238" spans="2:13" x14ac:dyDescent="0.3">
      <c r="B6238" s="5">
        <v>45931</v>
      </c>
      <c r="C6238" s="4" t="s">
        <v>40</v>
      </c>
      <c r="D6238" s="4" t="s">
        <v>37</v>
      </c>
      <c r="E6238" s="4" t="s">
        <v>20</v>
      </c>
      <c r="F6238" s="4" t="s">
        <v>19</v>
      </c>
      <c r="G6238" s="6">
        <v>34</v>
      </c>
      <c r="H6238" s="7">
        <v>142.13999999999999</v>
      </c>
      <c r="I6238" s="8">
        <v>0</v>
      </c>
      <c r="J6238" s="7">
        <v>4231.59</v>
      </c>
      <c r="K6238" s="7">
        <v>106.39</v>
      </c>
      <c r="L6238" s="7">
        <v>3617.26</v>
      </c>
      <c r="M6238" s="7">
        <v>134.97999999999999</v>
      </c>
    </row>
    <row r="6239" spans="2:13" x14ac:dyDescent="0.3">
      <c r="B6239" s="5">
        <v>45931</v>
      </c>
      <c r="C6239" s="4" t="s">
        <v>40</v>
      </c>
      <c r="D6239" s="4" t="s">
        <v>37</v>
      </c>
      <c r="E6239" s="4" t="s">
        <v>21</v>
      </c>
      <c r="F6239" s="4" t="s">
        <v>17</v>
      </c>
      <c r="G6239" s="6">
        <v>52</v>
      </c>
      <c r="H6239" s="7">
        <v>142.13999999999999</v>
      </c>
      <c r="I6239" s="8">
        <v>0</v>
      </c>
      <c r="J6239" s="7">
        <v>7021.72</v>
      </c>
      <c r="K6239" s="7">
        <v>106.5</v>
      </c>
      <c r="L6239" s="7">
        <v>5538</v>
      </c>
      <c r="M6239" s="7">
        <v>84.86</v>
      </c>
    </row>
    <row r="6240" spans="2:13" x14ac:dyDescent="0.3">
      <c r="B6240" s="5">
        <v>45931</v>
      </c>
      <c r="C6240" s="4" t="s">
        <v>40</v>
      </c>
      <c r="D6240" s="4" t="s">
        <v>37</v>
      </c>
      <c r="E6240" s="4" t="s">
        <v>21</v>
      </c>
      <c r="F6240" s="4" t="s">
        <v>18</v>
      </c>
      <c r="G6240" s="6">
        <v>20</v>
      </c>
      <c r="H6240" s="7">
        <v>142.13999999999999</v>
      </c>
      <c r="I6240" s="8">
        <v>0.01</v>
      </c>
      <c r="J6240" s="7">
        <v>2681.73</v>
      </c>
      <c r="K6240" s="7">
        <v>106.92</v>
      </c>
      <c r="L6240" s="7">
        <v>2138.4</v>
      </c>
      <c r="M6240" s="7">
        <v>67.97</v>
      </c>
    </row>
    <row r="6241" spans="2:13" x14ac:dyDescent="0.3">
      <c r="B6241" s="5">
        <v>45931</v>
      </c>
      <c r="C6241" s="4" t="s">
        <v>40</v>
      </c>
      <c r="D6241" s="4" t="s">
        <v>37</v>
      </c>
      <c r="E6241" s="4" t="s">
        <v>21</v>
      </c>
      <c r="F6241" s="4" t="s">
        <v>19</v>
      </c>
      <c r="G6241" s="6">
        <v>19</v>
      </c>
      <c r="H6241" s="7">
        <v>142.13999999999999</v>
      </c>
      <c r="I6241" s="8">
        <v>0</v>
      </c>
      <c r="J6241" s="7">
        <v>2560.48</v>
      </c>
      <c r="K6241" s="7">
        <v>106.71</v>
      </c>
      <c r="L6241" s="7">
        <v>2027.49</v>
      </c>
      <c r="M6241" s="7">
        <v>76.56</v>
      </c>
    </row>
    <row r="6242" spans="2:13" x14ac:dyDescent="0.3">
      <c r="B6242" s="5">
        <v>45931</v>
      </c>
      <c r="C6242" s="4" t="s">
        <v>40</v>
      </c>
      <c r="D6242" s="4" t="s">
        <v>37</v>
      </c>
      <c r="E6242" s="4" t="s">
        <v>22</v>
      </c>
      <c r="F6242" s="4" t="s">
        <v>17</v>
      </c>
      <c r="G6242" s="6">
        <v>24</v>
      </c>
      <c r="H6242" s="7">
        <v>142.13999999999999</v>
      </c>
      <c r="I6242" s="8">
        <v>0</v>
      </c>
      <c r="J6242" s="7">
        <v>3820.69</v>
      </c>
      <c r="K6242" s="7">
        <v>106.29</v>
      </c>
      <c r="L6242" s="7">
        <v>2550.96</v>
      </c>
      <c r="M6242" s="7">
        <v>235.87</v>
      </c>
    </row>
    <row r="6243" spans="2:13" x14ac:dyDescent="0.3">
      <c r="B6243" s="5">
        <v>45931</v>
      </c>
      <c r="C6243" s="4" t="s">
        <v>40</v>
      </c>
      <c r="D6243" s="4" t="s">
        <v>37</v>
      </c>
      <c r="E6243" s="4" t="s">
        <v>22</v>
      </c>
      <c r="F6243" s="4" t="s">
        <v>18</v>
      </c>
      <c r="G6243" s="6">
        <v>9</v>
      </c>
      <c r="H6243" s="7">
        <v>142.13999999999999</v>
      </c>
      <c r="I6243" s="8">
        <v>0</v>
      </c>
      <c r="J6243" s="7">
        <v>1428.48</v>
      </c>
      <c r="K6243" s="7">
        <v>106.71</v>
      </c>
      <c r="L6243" s="7">
        <v>960.39</v>
      </c>
      <c r="M6243" s="7">
        <v>109.33</v>
      </c>
    </row>
    <row r="6244" spans="2:13" x14ac:dyDescent="0.3">
      <c r="B6244" s="5">
        <v>45931</v>
      </c>
      <c r="C6244" s="4" t="s">
        <v>40</v>
      </c>
      <c r="D6244" s="4" t="s">
        <v>37</v>
      </c>
      <c r="E6244" s="4" t="s">
        <v>22</v>
      </c>
      <c r="F6244" s="4" t="s">
        <v>19</v>
      </c>
      <c r="G6244" s="6">
        <v>9</v>
      </c>
      <c r="H6244" s="7">
        <v>142.13999999999999</v>
      </c>
      <c r="I6244" s="8">
        <v>0.01</v>
      </c>
      <c r="J6244" s="7">
        <v>1412.69</v>
      </c>
      <c r="K6244" s="7">
        <v>106.71</v>
      </c>
      <c r="L6244" s="7">
        <v>960.39</v>
      </c>
      <c r="M6244" s="7">
        <v>113.2</v>
      </c>
    </row>
    <row r="6245" spans="2:13" x14ac:dyDescent="0.3">
      <c r="B6245" s="5">
        <v>45931</v>
      </c>
      <c r="C6245" s="4" t="s">
        <v>41</v>
      </c>
      <c r="D6245" s="4" t="s">
        <v>42</v>
      </c>
      <c r="E6245" s="4" t="s">
        <v>16</v>
      </c>
      <c r="F6245" s="4" t="s">
        <v>17</v>
      </c>
      <c r="G6245" s="6">
        <v>190</v>
      </c>
      <c r="H6245" s="7">
        <v>193.64</v>
      </c>
      <c r="I6245" s="8">
        <v>0.01</v>
      </c>
      <c r="J6245" s="7">
        <v>36533.4</v>
      </c>
      <c r="K6245" s="7">
        <v>112.2</v>
      </c>
      <c r="L6245" s="7">
        <v>21318</v>
      </c>
      <c r="M6245" s="7">
        <v>302.95</v>
      </c>
    </row>
    <row r="6246" spans="2:13" x14ac:dyDescent="0.3">
      <c r="B6246" s="5">
        <v>45931</v>
      </c>
      <c r="C6246" s="4" t="s">
        <v>41</v>
      </c>
      <c r="D6246" s="4" t="s">
        <v>42</v>
      </c>
      <c r="E6246" s="4" t="s">
        <v>16</v>
      </c>
      <c r="F6246" s="4" t="s">
        <v>18</v>
      </c>
      <c r="G6246" s="6">
        <v>69</v>
      </c>
      <c r="H6246" s="7">
        <v>193.64</v>
      </c>
      <c r="I6246" s="8">
        <v>0.01</v>
      </c>
      <c r="J6246" s="7">
        <v>13147.9</v>
      </c>
      <c r="K6246" s="7">
        <v>112.54</v>
      </c>
      <c r="L6246" s="7">
        <v>7765.26</v>
      </c>
      <c r="M6246" s="7">
        <v>244.8</v>
      </c>
    </row>
    <row r="6247" spans="2:13" x14ac:dyDescent="0.3">
      <c r="B6247" s="5">
        <v>45931</v>
      </c>
      <c r="C6247" s="4" t="s">
        <v>41</v>
      </c>
      <c r="D6247" s="4" t="s">
        <v>42</v>
      </c>
      <c r="E6247" s="4" t="s">
        <v>16</v>
      </c>
      <c r="F6247" s="4" t="s">
        <v>19</v>
      </c>
      <c r="G6247" s="6">
        <v>69</v>
      </c>
      <c r="H6247" s="7">
        <v>193.64</v>
      </c>
      <c r="I6247" s="8">
        <v>0</v>
      </c>
      <c r="J6247" s="7">
        <v>13360.95</v>
      </c>
      <c r="K6247" s="7">
        <v>112.2</v>
      </c>
      <c r="L6247" s="7">
        <v>7741.8</v>
      </c>
      <c r="M6247" s="7">
        <v>281.33999999999997</v>
      </c>
    </row>
    <row r="6248" spans="2:13" x14ac:dyDescent="0.3">
      <c r="B6248" s="5">
        <v>45931</v>
      </c>
      <c r="C6248" s="4" t="s">
        <v>41</v>
      </c>
      <c r="D6248" s="4" t="s">
        <v>42</v>
      </c>
      <c r="E6248" s="4" t="s">
        <v>20</v>
      </c>
      <c r="F6248" s="4" t="s">
        <v>17</v>
      </c>
      <c r="G6248" s="6">
        <v>124</v>
      </c>
      <c r="H6248" s="7">
        <v>193.64</v>
      </c>
      <c r="I6248" s="8">
        <v>0.03</v>
      </c>
      <c r="J6248" s="7">
        <v>20515.919999999998</v>
      </c>
      <c r="K6248" s="7">
        <v>112.54</v>
      </c>
      <c r="L6248" s="7">
        <v>13954.96</v>
      </c>
      <c r="M6248" s="7">
        <v>205.81</v>
      </c>
    </row>
    <row r="6249" spans="2:13" x14ac:dyDescent="0.3">
      <c r="B6249" s="5">
        <v>45931</v>
      </c>
      <c r="C6249" s="4" t="s">
        <v>41</v>
      </c>
      <c r="D6249" s="4" t="s">
        <v>42</v>
      </c>
      <c r="E6249" s="4" t="s">
        <v>20</v>
      </c>
      <c r="F6249" s="4" t="s">
        <v>18</v>
      </c>
      <c r="G6249" s="6">
        <v>47</v>
      </c>
      <c r="H6249" s="7">
        <v>193.64</v>
      </c>
      <c r="I6249" s="8">
        <v>0.01</v>
      </c>
      <c r="J6249" s="7">
        <v>7897.02</v>
      </c>
      <c r="K6249" s="7">
        <v>112.09</v>
      </c>
      <c r="L6249" s="7">
        <v>5268.23</v>
      </c>
      <c r="M6249" s="7">
        <v>158.91999999999999</v>
      </c>
    </row>
    <row r="6250" spans="2:13" x14ac:dyDescent="0.3">
      <c r="B6250" s="5">
        <v>45931</v>
      </c>
      <c r="C6250" s="4" t="s">
        <v>41</v>
      </c>
      <c r="D6250" s="4" t="s">
        <v>42</v>
      </c>
      <c r="E6250" s="4" t="s">
        <v>20</v>
      </c>
      <c r="F6250" s="4" t="s">
        <v>19</v>
      </c>
      <c r="G6250" s="6">
        <v>46</v>
      </c>
      <c r="H6250" s="7">
        <v>193.64</v>
      </c>
      <c r="I6250" s="8">
        <v>0</v>
      </c>
      <c r="J6250" s="7">
        <v>7862.06</v>
      </c>
      <c r="K6250" s="7">
        <v>112.42</v>
      </c>
      <c r="L6250" s="7">
        <v>5171.32</v>
      </c>
      <c r="M6250" s="7">
        <v>177.68</v>
      </c>
    </row>
    <row r="6251" spans="2:13" x14ac:dyDescent="0.3">
      <c r="B6251" s="5">
        <v>45931</v>
      </c>
      <c r="C6251" s="4" t="s">
        <v>41</v>
      </c>
      <c r="D6251" s="4" t="s">
        <v>42</v>
      </c>
      <c r="E6251" s="4" t="s">
        <v>21</v>
      </c>
      <c r="F6251" s="4" t="s">
        <v>17</v>
      </c>
      <c r="G6251" s="6">
        <v>75</v>
      </c>
      <c r="H6251" s="7">
        <v>193.64</v>
      </c>
      <c r="I6251" s="8">
        <v>0.01</v>
      </c>
      <c r="J6251" s="7">
        <v>13699.66</v>
      </c>
      <c r="K6251" s="7">
        <v>112.2</v>
      </c>
      <c r="L6251" s="7">
        <v>8415</v>
      </c>
      <c r="M6251" s="7">
        <v>124.85</v>
      </c>
    </row>
    <row r="6252" spans="2:13" x14ac:dyDescent="0.3">
      <c r="B6252" s="5">
        <v>45931</v>
      </c>
      <c r="C6252" s="4" t="s">
        <v>41</v>
      </c>
      <c r="D6252" s="4" t="s">
        <v>42</v>
      </c>
      <c r="E6252" s="4" t="s">
        <v>21</v>
      </c>
      <c r="F6252" s="4" t="s">
        <v>18</v>
      </c>
      <c r="G6252" s="6">
        <v>29</v>
      </c>
      <c r="H6252" s="7">
        <v>193.64</v>
      </c>
      <c r="I6252" s="8">
        <v>0.01</v>
      </c>
      <c r="J6252" s="7">
        <v>5265.36</v>
      </c>
      <c r="K6252" s="7">
        <v>112.65</v>
      </c>
      <c r="L6252" s="7">
        <v>3266.85</v>
      </c>
      <c r="M6252" s="7">
        <v>103.19</v>
      </c>
    </row>
    <row r="6253" spans="2:13" x14ac:dyDescent="0.3">
      <c r="B6253" s="5">
        <v>45931</v>
      </c>
      <c r="C6253" s="4" t="s">
        <v>41</v>
      </c>
      <c r="D6253" s="4" t="s">
        <v>42</v>
      </c>
      <c r="E6253" s="4" t="s">
        <v>21</v>
      </c>
      <c r="F6253" s="4" t="s">
        <v>19</v>
      </c>
      <c r="G6253" s="6">
        <v>28</v>
      </c>
      <c r="H6253" s="7">
        <v>193.64</v>
      </c>
      <c r="I6253" s="8">
        <v>0.01</v>
      </c>
      <c r="J6253" s="7">
        <v>5089.07</v>
      </c>
      <c r="K6253" s="7">
        <v>112.54</v>
      </c>
      <c r="L6253" s="7">
        <v>3151.12</v>
      </c>
      <c r="M6253" s="7">
        <v>110.38</v>
      </c>
    </row>
    <row r="6254" spans="2:13" x14ac:dyDescent="0.3">
      <c r="B6254" s="5">
        <v>45931</v>
      </c>
      <c r="C6254" s="4" t="s">
        <v>41</v>
      </c>
      <c r="D6254" s="4" t="s">
        <v>42</v>
      </c>
      <c r="E6254" s="4" t="s">
        <v>22</v>
      </c>
      <c r="F6254" s="4" t="s">
        <v>17</v>
      </c>
      <c r="G6254" s="6">
        <v>33</v>
      </c>
      <c r="H6254" s="7">
        <v>193.64</v>
      </c>
      <c r="I6254" s="8">
        <v>0.01</v>
      </c>
      <c r="J6254" s="7">
        <v>7092.67</v>
      </c>
      <c r="K6254" s="7">
        <v>112.2</v>
      </c>
      <c r="L6254" s="7">
        <v>3702.6</v>
      </c>
      <c r="M6254" s="7">
        <v>328.67</v>
      </c>
    </row>
    <row r="6255" spans="2:13" x14ac:dyDescent="0.3">
      <c r="B6255" s="5">
        <v>45931</v>
      </c>
      <c r="C6255" s="4" t="s">
        <v>41</v>
      </c>
      <c r="D6255" s="4" t="s">
        <v>42</v>
      </c>
      <c r="E6255" s="4" t="s">
        <v>22</v>
      </c>
      <c r="F6255" s="4" t="s">
        <v>18</v>
      </c>
      <c r="G6255" s="6">
        <v>12</v>
      </c>
      <c r="H6255" s="7">
        <v>193.64</v>
      </c>
      <c r="I6255" s="8">
        <v>0.01</v>
      </c>
      <c r="J6255" s="7">
        <v>2571.37</v>
      </c>
      <c r="K6255" s="7">
        <v>112.09</v>
      </c>
      <c r="L6255" s="7">
        <v>1345.08</v>
      </c>
      <c r="M6255" s="7">
        <v>142.04</v>
      </c>
    </row>
    <row r="6256" spans="2:13" x14ac:dyDescent="0.3">
      <c r="B6256" s="5">
        <v>45931</v>
      </c>
      <c r="C6256" s="4" t="s">
        <v>41</v>
      </c>
      <c r="D6256" s="4" t="s">
        <v>42</v>
      </c>
      <c r="E6256" s="4" t="s">
        <v>22</v>
      </c>
      <c r="F6256" s="4" t="s">
        <v>19</v>
      </c>
      <c r="G6256" s="6">
        <v>13</v>
      </c>
      <c r="H6256" s="7">
        <v>193.64</v>
      </c>
      <c r="I6256" s="8">
        <v>0</v>
      </c>
      <c r="J6256" s="7">
        <v>2816.55</v>
      </c>
      <c r="K6256" s="7">
        <v>111.97</v>
      </c>
      <c r="L6256" s="7">
        <v>1455.61</v>
      </c>
      <c r="M6256" s="7">
        <v>161.08000000000001</v>
      </c>
    </row>
    <row r="6257" spans="2:13" x14ac:dyDescent="0.3">
      <c r="B6257" s="5">
        <v>45931</v>
      </c>
      <c r="C6257" s="4" t="s">
        <v>43</v>
      </c>
      <c r="D6257" s="4" t="s">
        <v>42</v>
      </c>
      <c r="E6257" s="4" t="s">
        <v>16</v>
      </c>
      <c r="F6257" s="4" t="s">
        <v>17</v>
      </c>
      <c r="G6257" s="6">
        <v>166</v>
      </c>
      <c r="H6257" s="7">
        <v>160.68</v>
      </c>
      <c r="I6257" s="8">
        <v>0</v>
      </c>
      <c r="J6257" s="7">
        <v>26672.880000000001</v>
      </c>
      <c r="K6257" s="7">
        <v>92.48</v>
      </c>
      <c r="L6257" s="7">
        <v>15351.68</v>
      </c>
      <c r="M6257" s="7">
        <v>270.91000000000003</v>
      </c>
    </row>
    <row r="6258" spans="2:13" x14ac:dyDescent="0.3">
      <c r="B6258" s="5">
        <v>45931</v>
      </c>
      <c r="C6258" s="4" t="s">
        <v>43</v>
      </c>
      <c r="D6258" s="4" t="s">
        <v>42</v>
      </c>
      <c r="E6258" s="4" t="s">
        <v>16</v>
      </c>
      <c r="F6258" s="4" t="s">
        <v>18</v>
      </c>
      <c r="G6258" s="6">
        <v>58</v>
      </c>
      <c r="H6258" s="7">
        <v>160.68</v>
      </c>
      <c r="I6258" s="8">
        <v>0.01</v>
      </c>
      <c r="J6258" s="7">
        <v>9254.0400000000009</v>
      </c>
      <c r="K6258" s="7">
        <v>92.21</v>
      </c>
      <c r="L6258" s="7">
        <v>5348.18</v>
      </c>
      <c r="M6258" s="7">
        <v>198.13</v>
      </c>
    </row>
    <row r="6259" spans="2:13" x14ac:dyDescent="0.3">
      <c r="B6259" s="5">
        <v>45931</v>
      </c>
      <c r="C6259" s="4" t="s">
        <v>43</v>
      </c>
      <c r="D6259" s="4" t="s">
        <v>42</v>
      </c>
      <c r="E6259" s="4" t="s">
        <v>16</v>
      </c>
      <c r="F6259" s="4" t="s">
        <v>19</v>
      </c>
      <c r="G6259" s="6">
        <v>59</v>
      </c>
      <c r="H6259" s="7">
        <v>160.68</v>
      </c>
      <c r="I6259" s="8">
        <v>0</v>
      </c>
      <c r="J6259" s="7">
        <v>9489.58</v>
      </c>
      <c r="K6259" s="7">
        <v>92.58</v>
      </c>
      <c r="L6259" s="7">
        <v>5462.22</v>
      </c>
      <c r="M6259" s="7">
        <v>228.13</v>
      </c>
    </row>
    <row r="6260" spans="2:13" x14ac:dyDescent="0.3">
      <c r="B6260" s="5">
        <v>45931</v>
      </c>
      <c r="C6260" s="4" t="s">
        <v>43</v>
      </c>
      <c r="D6260" s="4" t="s">
        <v>42</v>
      </c>
      <c r="E6260" s="4" t="s">
        <v>20</v>
      </c>
      <c r="F6260" s="4" t="s">
        <v>17</v>
      </c>
      <c r="G6260" s="6">
        <v>116</v>
      </c>
      <c r="H6260" s="7">
        <v>160.68</v>
      </c>
      <c r="I6260" s="8">
        <v>0.01</v>
      </c>
      <c r="J6260" s="7">
        <v>16336.41</v>
      </c>
      <c r="K6260" s="7">
        <v>92.48</v>
      </c>
      <c r="L6260" s="7">
        <v>10727.68</v>
      </c>
      <c r="M6260" s="7">
        <v>188.55</v>
      </c>
    </row>
    <row r="6261" spans="2:13" x14ac:dyDescent="0.3">
      <c r="B6261" s="5">
        <v>45931</v>
      </c>
      <c r="C6261" s="4" t="s">
        <v>43</v>
      </c>
      <c r="D6261" s="4" t="s">
        <v>42</v>
      </c>
      <c r="E6261" s="4" t="s">
        <v>20</v>
      </c>
      <c r="F6261" s="4" t="s">
        <v>18</v>
      </c>
      <c r="G6261" s="6">
        <v>42</v>
      </c>
      <c r="H6261" s="7">
        <v>160.68</v>
      </c>
      <c r="I6261" s="8">
        <v>0.04</v>
      </c>
      <c r="J6261" s="7">
        <v>5678.38</v>
      </c>
      <c r="K6261" s="7">
        <v>92.21</v>
      </c>
      <c r="L6261" s="7">
        <v>3872.82</v>
      </c>
      <c r="M6261" s="7">
        <v>141.43</v>
      </c>
    </row>
    <row r="6262" spans="2:13" x14ac:dyDescent="0.3">
      <c r="B6262" s="5">
        <v>45931</v>
      </c>
      <c r="C6262" s="4" t="s">
        <v>43</v>
      </c>
      <c r="D6262" s="4" t="s">
        <v>42</v>
      </c>
      <c r="E6262" s="4" t="s">
        <v>20</v>
      </c>
      <c r="F6262" s="4" t="s">
        <v>19</v>
      </c>
      <c r="G6262" s="6">
        <v>40</v>
      </c>
      <c r="H6262" s="7">
        <v>160.68</v>
      </c>
      <c r="I6262" s="8">
        <v>0.04</v>
      </c>
      <c r="J6262" s="7">
        <v>5435.13</v>
      </c>
      <c r="K6262" s="7">
        <v>92.39</v>
      </c>
      <c r="L6262" s="7">
        <v>3695.6</v>
      </c>
      <c r="M6262" s="7">
        <v>157.53</v>
      </c>
    </row>
    <row r="6263" spans="2:13" x14ac:dyDescent="0.3">
      <c r="B6263" s="5">
        <v>45931</v>
      </c>
      <c r="C6263" s="4" t="s">
        <v>43</v>
      </c>
      <c r="D6263" s="4" t="s">
        <v>42</v>
      </c>
      <c r="E6263" s="4" t="s">
        <v>21</v>
      </c>
      <c r="F6263" s="4" t="s">
        <v>17</v>
      </c>
      <c r="G6263" s="6">
        <v>67</v>
      </c>
      <c r="H6263" s="7">
        <v>160.68</v>
      </c>
      <c r="I6263" s="8">
        <v>0.01</v>
      </c>
      <c r="J6263" s="7">
        <v>10175.780000000001</v>
      </c>
      <c r="K6263" s="7">
        <v>92.21</v>
      </c>
      <c r="L6263" s="7">
        <v>6178.07</v>
      </c>
      <c r="M6263" s="7">
        <v>110.77</v>
      </c>
    </row>
    <row r="6264" spans="2:13" x14ac:dyDescent="0.3">
      <c r="B6264" s="5">
        <v>45931</v>
      </c>
      <c r="C6264" s="4" t="s">
        <v>43</v>
      </c>
      <c r="D6264" s="4" t="s">
        <v>42</v>
      </c>
      <c r="E6264" s="4" t="s">
        <v>21</v>
      </c>
      <c r="F6264" s="4" t="s">
        <v>18</v>
      </c>
      <c r="G6264" s="6">
        <v>25</v>
      </c>
      <c r="H6264" s="7">
        <v>160.68</v>
      </c>
      <c r="I6264" s="8">
        <v>0.01</v>
      </c>
      <c r="J6264" s="7">
        <v>3774.24</v>
      </c>
      <c r="K6264" s="7">
        <v>92.11</v>
      </c>
      <c r="L6264" s="7">
        <v>2302.75</v>
      </c>
      <c r="M6264" s="7">
        <v>84.62</v>
      </c>
    </row>
    <row r="6265" spans="2:13" x14ac:dyDescent="0.3">
      <c r="B6265" s="5">
        <v>45931</v>
      </c>
      <c r="C6265" s="4" t="s">
        <v>43</v>
      </c>
      <c r="D6265" s="4" t="s">
        <v>42</v>
      </c>
      <c r="E6265" s="4" t="s">
        <v>21</v>
      </c>
      <c r="F6265" s="4" t="s">
        <v>19</v>
      </c>
      <c r="G6265" s="6">
        <v>24</v>
      </c>
      <c r="H6265" s="7">
        <v>160.68</v>
      </c>
      <c r="I6265" s="8">
        <v>0.01</v>
      </c>
      <c r="J6265" s="7">
        <v>3612.3</v>
      </c>
      <c r="K6265" s="7">
        <v>92.39</v>
      </c>
      <c r="L6265" s="7">
        <v>2217.36</v>
      </c>
      <c r="M6265" s="7">
        <v>97.29</v>
      </c>
    </row>
    <row r="6266" spans="2:13" x14ac:dyDescent="0.3">
      <c r="B6266" s="5">
        <v>45931</v>
      </c>
      <c r="C6266" s="4" t="s">
        <v>43</v>
      </c>
      <c r="D6266" s="4" t="s">
        <v>42</v>
      </c>
      <c r="E6266" s="4" t="s">
        <v>22</v>
      </c>
      <c r="F6266" s="4" t="s">
        <v>17</v>
      </c>
      <c r="G6266" s="6">
        <v>30</v>
      </c>
      <c r="H6266" s="7">
        <v>160.68</v>
      </c>
      <c r="I6266" s="8">
        <v>0</v>
      </c>
      <c r="J6266" s="7">
        <v>5377.27</v>
      </c>
      <c r="K6266" s="7">
        <v>92.67</v>
      </c>
      <c r="L6266" s="7">
        <v>2780.1</v>
      </c>
      <c r="M6266" s="7">
        <v>300.01</v>
      </c>
    </row>
    <row r="6267" spans="2:13" x14ac:dyDescent="0.3">
      <c r="B6267" s="5">
        <v>45931</v>
      </c>
      <c r="C6267" s="4" t="s">
        <v>43</v>
      </c>
      <c r="D6267" s="4" t="s">
        <v>42</v>
      </c>
      <c r="E6267" s="4" t="s">
        <v>22</v>
      </c>
      <c r="F6267" s="4" t="s">
        <v>18</v>
      </c>
      <c r="G6267" s="6">
        <v>11</v>
      </c>
      <c r="H6267" s="7">
        <v>160.68</v>
      </c>
      <c r="I6267" s="8">
        <v>0</v>
      </c>
      <c r="J6267" s="7">
        <v>1971.67</v>
      </c>
      <c r="K6267" s="7">
        <v>92.39</v>
      </c>
      <c r="L6267" s="7">
        <v>1016.29</v>
      </c>
      <c r="M6267" s="7">
        <v>132.31</v>
      </c>
    </row>
    <row r="6268" spans="2:13" x14ac:dyDescent="0.3">
      <c r="B6268" s="5">
        <v>45931</v>
      </c>
      <c r="C6268" s="4" t="s">
        <v>43</v>
      </c>
      <c r="D6268" s="4" t="s">
        <v>42</v>
      </c>
      <c r="E6268" s="4" t="s">
        <v>22</v>
      </c>
      <c r="F6268" s="4" t="s">
        <v>19</v>
      </c>
      <c r="G6268" s="6">
        <v>11</v>
      </c>
      <c r="H6268" s="7">
        <v>160.68</v>
      </c>
      <c r="I6268" s="8">
        <v>0.01</v>
      </c>
      <c r="J6268" s="7">
        <v>1957.8</v>
      </c>
      <c r="K6268" s="7">
        <v>92.67</v>
      </c>
      <c r="L6268" s="7">
        <v>1019.37</v>
      </c>
      <c r="M6268" s="7">
        <v>137.81</v>
      </c>
    </row>
    <row r="6269" spans="2:13" x14ac:dyDescent="0.3">
      <c r="B6269" s="5">
        <v>45931</v>
      </c>
      <c r="C6269" s="4" t="s">
        <v>44</v>
      </c>
      <c r="D6269" s="4" t="s">
        <v>42</v>
      </c>
      <c r="E6269" s="4" t="s">
        <v>16</v>
      </c>
      <c r="F6269" s="4" t="s">
        <v>17</v>
      </c>
      <c r="G6269" s="6">
        <v>86</v>
      </c>
      <c r="H6269" s="7">
        <v>210.12</v>
      </c>
      <c r="I6269" s="8">
        <v>0.01</v>
      </c>
      <c r="J6269" s="7">
        <v>17871.73</v>
      </c>
      <c r="K6269" s="7">
        <v>123.97</v>
      </c>
      <c r="L6269" s="7">
        <v>10661.42</v>
      </c>
      <c r="M6269" s="7">
        <v>137.26</v>
      </c>
    </row>
    <row r="6270" spans="2:13" x14ac:dyDescent="0.3">
      <c r="B6270" s="5">
        <v>45931</v>
      </c>
      <c r="C6270" s="4" t="s">
        <v>44</v>
      </c>
      <c r="D6270" s="4" t="s">
        <v>42</v>
      </c>
      <c r="E6270" s="4" t="s">
        <v>16</v>
      </c>
      <c r="F6270" s="4" t="s">
        <v>18</v>
      </c>
      <c r="G6270" s="6">
        <v>32</v>
      </c>
      <c r="H6270" s="7">
        <v>210.12</v>
      </c>
      <c r="I6270" s="8">
        <v>0</v>
      </c>
      <c r="J6270" s="7">
        <v>6676.85</v>
      </c>
      <c r="K6270" s="7">
        <v>123.97</v>
      </c>
      <c r="L6270" s="7">
        <v>3967.04</v>
      </c>
      <c r="M6270" s="7">
        <v>113.08</v>
      </c>
    </row>
    <row r="6271" spans="2:13" x14ac:dyDescent="0.3">
      <c r="B6271" s="5">
        <v>45931</v>
      </c>
      <c r="C6271" s="4" t="s">
        <v>44</v>
      </c>
      <c r="D6271" s="4" t="s">
        <v>42</v>
      </c>
      <c r="E6271" s="4" t="s">
        <v>16</v>
      </c>
      <c r="F6271" s="4" t="s">
        <v>19</v>
      </c>
      <c r="G6271" s="6">
        <v>32</v>
      </c>
      <c r="H6271" s="7">
        <v>210.12</v>
      </c>
      <c r="I6271" s="8">
        <v>0</v>
      </c>
      <c r="J6271" s="7">
        <v>6717.1</v>
      </c>
      <c r="K6271" s="7">
        <v>124.09</v>
      </c>
      <c r="L6271" s="7">
        <v>3970.88</v>
      </c>
      <c r="M6271" s="7">
        <v>124.37</v>
      </c>
    </row>
    <row r="6272" spans="2:13" x14ac:dyDescent="0.3">
      <c r="B6272" s="5">
        <v>45931</v>
      </c>
      <c r="C6272" s="4" t="s">
        <v>44</v>
      </c>
      <c r="D6272" s="4" t="s">
        <v>42</v>
      </c>
      <c r="E6272" s="4" t="s">
        <v>20</v>
      </c>
      <c r="F6272" s="4" t="s">
        <v>17</v>
      </c>
      <c r="G6272" s="6">
        <v>58</v>
      </c>
      <c r="H6272" s="7">
        <v>210.12</v>
      </c>
      <c r="I6272" s="8">
        <v>0.03</v>
      </c>
      <c r="J6272" s="7">
        <v>10403.39</v>
      </c>
      <c r="K6272" s="7">
        <v>123.6</v>
      </c>
      <c r="L6272" s="7">
        <v>7168.8</v>
      </c>
      <c r="M6272" s="7">
        <v>95.22</v>
      </c>
    </row>
    <row r="6273" spans="2:13" x14ac:dyDescent="0.3">
      <c r="B6273" s="5">
        <v>45931</v>
      </c>
      <c r="C6273" s="4" t="s">
        <v>44</v>
      </c>
      <c r="D6273" s="4" t="s">
        <v>42</v>
      </c>
      <c r="E6273" s="4" t="s">
        <v>20</v>
      </c>
      <c r="F6273" s="4" t="s">
        <v>18</v>
      </c>
      <c r="G6273" s="6">
        <v>21</v>
      </c>
      <c r="H6273" s="7">
        <v>210.12</v>
      </c>
      <c r="I6273" s="8">
        <v>0.01</v>
      </c>
      <c r="J6273" s="7">
        <v>3824.87</v>
      </c>
      <c r="K6273" s="7">
        <v>123.97</v>
      </c>
      <c r="L6273" s="7">
        <v>2603.37</v>
      </c>
      <c r="M6273" s="7">
        <v>72.39</v>
      </c>
    </row>
    <row r="6274" spans="2:13" x14ac:dyDescent="0.3">
      <c r="B6274" s="5">
        <v>45931</v>
      </c>
      <c r="C6274" s="4" t="s">
        <v>44</v>
      </c>
      <c r="D6274" s="4" t="s">
        <v>42</v>
      </c>
      <c r="E6274" s="4" t="s">
        <v>20</v>
      </c>
      <c r="F6274" s="4" t="s">
        <v>19</v>
      </c>
      <c r="G6274" s="6">
        <v>22</v>
      </c>
      <c r="H6274" s="7">
        <v>210.12</v>
      </c>
      <c r="I6274" s="8">
        <v>0.02</v>
      </c>
      <c r="J6274" s="7">
        <v>3966.49</v>
      </c>
      <c r="K6274" s="7">
        <v>124.09</v>
      </c>
      <c r="L6274" s="7">
        <v>2729.98</v>
      </c>
      <c r="M6274" s="7">
        <v>89.18</v>
      </c>
    </row>
    <row r="6275" spans="2:13" x14ac:dyDescent="0.3">
      <c r="B6275" s="5">
        <v>45931</v>
      </c>
      <c r="C6275" s="4" t="s">
        <v>44</v>
      </c>
      <c r="D6275" s="4" t="s">
        <v>42</v>
      </c>
      <c r="E6275" s="4" t="s">
        <v>21</v>
      </c>
      <c r="F6275" s="4" t="s">
        <v>17</v>
      </c>
      <c r="G6275" s="6">
        <v>36</v>
      </c>
      <c r="H6275" s="7">
        <v>210.12</v>
      </c>
      <c r="I6275" s="8">
        <v>0.01</v>
      </c>
      <c r="J6275" s="7">
        <v>7078.5</v>
      </c>
      <c r="K6275" s="7">
        <v>124.22</v>
      </c>
      <c r="L6275" s="7">
        <v>4471.92</v>
      </c>
      <c r="M6275" s="7">
        <v>59.22</v>
      </c>
    </row>
    <row r="6276" spans="2:13" x14ac:dyDescent="0.3">
      <c r="B6276" s="5">
        <v>45931</v>
      </c>
      <c r="C6276" s="4" t="s">
        <v>44</v>
      </c>
      <c r="D6276" s="4" t="s">
        <v>42</v>
      </c>
      <c r="E6276" s="4" t="s">
        <v>21</v>
      </c>
      <c r="F6276" s="4" t="s">
        <v>18</v>
      </c>
      <c r="G6276" s="6">
        <v>13</v>
      </c>
      <c r="H6276" s="7">
        <v>210.12</v>
      </c>
      <c r="I6276" s="8">
        <v>0</v>
      </c>
      <c r="J6276" s="7">
        <v>2584.61</v>
      </c>
      <c r="K6276" s="7">
        <v>124.22</v>
      </c>
      <c r="L6276" s="7">
        <v>1614.86</v>
      </c>
      <c r="M6276" s="7">
        <v>45.49</v>
      </c>
    </row>
    <row r="6277" spans="2:13" x14ac:dyDescent="0.3">
      <c r="B6277" s="5">
        <v>45931</v>
      </c>
      <c r="C6277" s="4" t="s">
        <v>44</v>
      </c>
      <c r="D6277" s="4" t="s">
        <v>42</v>
      </c>
      <c r="E6277" s="4" t="s">
        <v>21</v>
      </c>
      <c r="F6277" s="4" t="s">
        <v>19</v>
      </c>
      <c r="G6277" s="6">
        <v>13</v>
      </c>
      <c r="H6277" s="7">
        <v>210.12</v>
      </c>
      <c r="I6277" s="8">
        <v>0.01</v>
      </c>
      <c r="J6277" s="7">
        <v>2566.5</v>
      </c>
      <c r="K6277" s="7">
        <v>123.85</v>
      </c>
      <c r="L6277" s="7">
        <v>1610.05</v>
      </c>
      <c r="M6277" s="7">
        <v>50.37</v>
      </c>
    </row>
    <row r="6278" spans="2:13" x14ac:dyDescent="0.3">
      <c r="B6278" s="5">
        <v>45931</v>
      </c>
      <c r="C6278" s="4" t="s">
        <v>44</v>
      </c>
      <c r="D6278" s="4" t="s">
        <v>42</v>
      </c>
      <c r="E6278" s="4" t="s">
        <v>22</v>
      </c>
      <c r="F6278" s="4" t="s">
        <v>17</v>
      </c>
      <c r="G6278" s="6">
        <v>15</v>
      </c>
      <c r="H6278" s="7">
        <v>210.12</v>
      </c>
      <c r="I6278" s="8">
        <v>0.01</v>
      </c>
      <c r="J6278" s="7">
        <v>3494.63</v>
      </c>
      <c r="K6278" s="7">
        <v>124.22</v>
      </c>
      <c r="L6278" s="7">
        <v>1863.3</v>
      </c>
      <c r="M6278" s="7">
        <v>150.61000000000001</v>
      </c>
    </row>
    <row r="6279" spans="2:13" x14ac:dyDescent="0.3">
      <c r="B6279" s="5">
        <v>45931</v>
      </c>
      <c r="C6279" s="4" t="s">
        <v>44</v>
      </c>
      <c r="D6279" s="4" t="s">
        <v>42</v>
      </c>
      <c r="E6279" s="4" t="s">
        <v>22</v>
      </c>
      <c r="F6279" s="4" t="s">
        <v>18</v>
      </c>
      <c r="G6279" s="6">
        <v>6</v>
      </c>
      <c r="H6279" s="7">
        <v>210.12</v>
      </c>
      <c r="I6279" s="8">
        <v>0.01</v>
      </c>
      <c r="J6279" s="7">
        <v>1400.64</v>
      </c>
      <c r="K6279" s="7">
        <v>123.6</v>
      </c>
      <c r="L6279" s="7">
        <v>741.6</v>
      </c>
      <c r="M6279" s="7">
        <v>70.95</v>
      </c>
    </row>
    <row r="6280" spans="2:13" x14ac:dyDescent="0.3">
      <c r="B6280" s="5">
        <v>45931</v>
      </c>
      <c r="C6280" s="4" t="s">
        <v>44</v>
      </c>
      <c r="D6280" s="4" t="s">
        <v>42</v>
      </c>
      <c r="E6280" s="4" t="s">
        <v>22</v>
      </c>
      <c r="F6280" s="4" t="s">
        <v>19</v>
      </c>
      <c r="G6280" s="6">
        <v>6</v>
      </c>
      <c r="H6280" s="7">
        <v>210.12</v>
      </c>
      <c r="I6280" s="8">
        <v>0.01</v>
      </c>
      <c r="J6280" s="7">
        <v>1396.51</v>
      </c>
      <c r="K6280" s="7">
        <v>123.72</v>
      </c>
      <c r="L6280" s="7">
        <v>742.32</v>
      </c>
      <c r="M6280" s="7">
        <v>75.319999999999993</v>
      </c>
    </row>
    <row r="6281" spans="2:13" x14ac:dyDescent="0.3">
      <c r="B6281" s="5">
        <v>45931</v>
      </c>
      <c r="C6281" s="4" t="s">
        <v>45</v>
      </c>
      <c r="D6281" s="4" t="s">
        <v>42</v>
      </c>
      <c r="E6281" s="4" t="s">
        <v>16</v>
      </c>
      <c r="F6281" s="4" t="s">
        <v>17</v>
      </c>
      <c r="G6281" s="6">
        <v>143</v>
      </c>
      <c r="H6281" s="7">
        <v>98.88</v>
      </c>
      <c r="I6281" s="8">
        <v>0</v>
      </c>
      <c r="J6281" s="7">
        <v>14055.13</v>
      </c>
      <c r="K6281" s="7">
        <v>56.19</v>
      </c>
      <c r="L6281" s="7">
        <v>8035.17</v>
      </c>
      <c r="M6281" s="7">
        <v>233.61</v>
      </c>
    </row>
    <row r="6282" spans="2:13" x14ac:dyDescent="0.3">
      <c r="B6282" s="5">
        <v>45931</v>
      </c>
      <c r="C6282" s="4" t="s">
        <v>45</v>
      </c>
      <c r="D6282" s="4" t="s">
        <v>42</v>
      </c>
      <c r="E6282" s="4" t="s">
        <v>16</v>
      </c>
      <c r="F6282" s="4" t="s">
        <v>18</v>
      </c>
      <c r="G6282" s="6">
        <v>52</v>
      </c>
      <c r="H6282" s="7">
        <v>98.88</v>
      </c>
      <c r="I6282" s="8">
        <v>0.01</v>
      </c>
      <c r="J6282" s="7">
        <v>5084.8900000000003</v>
      </c>
      <c r="K6282" s="7">
        <v>56.25</v>
      </c>
      <c r="L6282" s="7">
        <v>2925</v>
      </c>
      <c r="M6282" s="7">
        <v>183.04</v>
      </c>
    </row>
    <row r="6283" spans="2:13" x14ac:dyDescent="0.3">
      <c r="B6283" s="5">
        <v>45931</v>
      </c>
      <c r="C6283" s="4" t="s">
        <v>45</v>
      </c>
      <c r="D6283" s="4" t="s">
        <v>42</v>
      </c>
      <c r="E6283" s="4" t="s">
        <v>16</v>
      </c>
      <c r="F6283" s="4" t="s">
        <v>19</v>
      </c>
      <c r="G6283" s="6">
        <v>52</v>
      </c>
      <c r="H6283" s="7">
        <v>98.88</v>
      </c>
      <c r="I6283" s="8">
        <v>0</v>
      </c>
      <c r="J6283" s="7">
        <v>5141.74</v>
      </c>
      <c r="K6283" s="7">
        <v>56.19</v>
      </c>
      <c r="L6283" s="7">
        <v>2921.88</v>
      </c>
      <c r="M6283" s="7">
        <v>206.24</v>
      </c>
    </row>
    <row r="6284" spans="2:13" x14ac:dyDescent="0.3">
      <c r="B6284" s="5">
        <v>45931</v>
      </c>
      <c r="C6284" s="4" t="s">
        <v>45</v>
      </c>
      <c r="D6284" s="4" t="s">
        <v>42</v>
      </c>
      <c r="E6284" s="4" t="s">
        <v>20</v>
      </c>
      <c r="F6284" s="4" t="s">
        <v>17</v>
      </c>
      <c r="G6284" s="6">
        <v>105</v>
      </c>
      <c r="H6284" s="7">
        <v>98.88</v>
      </c>
      <c r="I6284" s="8">
        <v>0.01</v>
      </c>
      <c r="J6284" s="7">
        <v>9035.9</v>
      </c>
      <c r="K6284" s="7">
        <v>56.25</v>
      </c>
      <c r="L6284" s="7">
        <v>5906.25</v>
      </c>
      <c r="M6284" s="7">
        <v>168.79</v>
      </c>
    </row>
    <row r="6285" spans="2:13" x14ac:dyDescent="0.3">
      <c r="B6285" s="5">
        <v>45931</v>
      </c>
      <c r="C6285" s="4" t="s">
        <v>45</v>
      </c>
      <c r="D6285" s="4" t="s">
        <v>42</v>
      </c>
      <c r="E6285" s="4" t="s">
        <v>20</v>
      </c>
      <c r="F6285" s="4" t="s">
        <v>18</v>
      </c>
      <c r="G6285" s="6">
        <v>37</v>
      </c>
      <c r="H6285" s="7">
        <v>98.88</v>
      </c>
      <c r="I6285" s="8">
        <v>0.03</v>
      </c>
      <c r="J6285" s="7">
        <v>3125.74</v>
      </c>
      <c r="K6285" s="7">
        <v>56.53</v>
      </c>
      <c r="L6285" s="7">
        <v>2091.61</v>
      </c>
      <c r="M6285" s="7">
        <v>127.93</v>
      </c>
    </row>
    <row r="6286" spans="2:13" x14ac:dyDescent="0.3">
      <c r="B6286" s="5">
        <v>45931</v>
      </c>
      <c r="C6286" s="4" t="s">
        <v>45</v>
      </c>
      <c r="D6286" s="4" t="s">
        <v>42</v>
      </c>
      <c r="E6286" s="4" t="s">
        <v>20</v>
      </c>
      <c r="F6286" s="4" t="s">
        <v>19</v>
      </c>
      <c r="G6286" s="6">
        <v>36</v>
      </c>
      <c r="H6286" s="7">
        <v>98.88</v>
      </c>
      <c r="I6286" s="8">
        <v>0</v>
      </c>
      <c r="J6286" s="7">
        <v>3129.38</v>
      </c>
      <c r="K6286" s="7">
        <v>56.19</v>
      </c>
      <c r="L6286" s="7">
        <v>2022.84</v>
      </c>
      <c r="M6286" s="7">
        <v>146.63999999999999</v>
      </c>
    </row>
    <row r="6287" spans="2:13" x14ac:dyDescent="0.3">
      <c r="B6287" s="5">
        <v>45931</v>
      </c>
      <c r="C6287" s="4" t="s">
        <v>45</v>
      </c>
      <c r="D6287" s="4" t="s">
        <v>42</v>
      </c>
      <c r="E6287" s="4" t="s">
        <v>21</v>
      </c>
      <c r="F6287" s="4" t="s">
        <v>17</v>
      </c>
      <c r="G6287" s="6">
        <v>63</v>
      </c>
      <c r="H6287" s="7">
        <v>98.88</v>
      </c>
      <c r="I6287" s="8">
        <v>0.01</v>
      </c>
      <c r="J6287" s="7">
        <v>5882.3</v>
      </c>
      <c r="K6287" s="7">
        <v>56.42</v>
      </c>
      <c r="L6287" s="7">
        <v>3554.46</v>
      </c>
      <c r="M6287" s="7">
        <v>103.02</v>
      </c>
    </row>
    <row r="6288" spans="2:13" x14ac:dyDescent="0.3">
      <c r="B6288" s="5">
        <v>45931</v>
      </c>
      <c r="C6288" s="4" t="s">
        <v>45</v>
      </c>
      <c r="D6288" s="4" t="s">
        <v>42</v>
      </c>
      <c r="E6288" s="4" t="s">
        <v>21</v>
      </c>
      <c r="F6288" s="4" t="s">
        <v>18</v>
      </c>
      <c r="G6288" s="6">
        <v>22</v>
      </c>
      <c r="H6288" s="7">
        <v>98.88</v>
      </c>
      <c r="I6288" s="8">
        <v>0.01</v>
      </c>
      <c r="J6288" s="7">
        <v>2039.73</v>
      </c>
      <c r="K6288" s="7">
        <v>56.47</v>
      </c>
      <c r="L6288" s="7">
        <v>1242.3399999999999</v>
      </c>
      <c r="M6288" s="7">
        <v>78.13</v>
      </c>
    </row>
    <row r="6289" spans="2:13" x14ac:dyDescent="0.3">
      <c r="B6289" s="5">
        <v>45931</v>
      </c>
      <c r="C6289" s="4" t="s">
        <v>45</v>
      </c>
      <c r="D6289" s="4" t="s">
        <v>42</v>
      </c>
      <c r="E6289" s="4" t="s">
        <v>21</v>
      </c>
      <c r="F6289" s="4" t="s">
        <v>19</v>
      </c>
      <c r="G6289" s="6">
        <v>22</v>
      </c>
      <c r="H6289" s="7">
        <v>98.88</v>
      </c>
      <c r="I6289" s="8">
        <v>0</v>
      </c>
      <c r="J6289" s="7">
        <v>2058.33</v>
      </c>
      <c r="K6289" s="7">
        <v>56.25</v>
      </c>
      <c r="L6289" s="7">
        <v>1237.5</v>
      </c>
      <c r="M6289" s="7">
        <v>89.88</v>
      </c>
    </row>
    <row r="6290" spans="2:13" x14ac:dyDescent="0.3">
      <c r="B6290" s="5">
        <v>45931</v>
      </c>
      <c r="C6290" s="4" t="s">
        <v>45</v>
      </c>
      <c r="D6290" s="4" t="s">
        <v>42</v>
      </c>
      <c r="E6290" s="4" t="s">
        <v>22</v>
      </c>
      <c r="F6290" s="4" t="s">
        <v>17</v>
      </c>
      <c r="G6290" s="6">
        <v>27</v>
      </c>
      <c r="H6290" s="7">
        <v>98.88</v>
      </c>
      <c r="I6290" s="8">
        <v>0.01</v>
      </c>
      <c r="J6290" s="7">
        <v>2978.13</v>
      </c>
      <c r="K6290" s="7">
        <v>56.36</v>
      </c>
      <c r="L6290" s="7">
        <v>1521.72</v>
      </c>
      <c r="M6290" s="7">
        <v>270.83</v>
      </c>
    </row>
    <row r="6291" spans="2:13" x14ac:dyDescent="0.3">
      <c r="B6291" s="5">
        <v>45931</v>
      </c>
      <c r="C6291" s="4" t="s">
        <v>45</v>
      </c>
      <c r="D6291" s="4" t="s">
        <v>42</v>
      </c>
      <c r="E6291" s="4" t="s">
        <v>22</v>
      </c>
      <c r="F6291" s="4" t="s">
        <v>18</v>
      </c>
      <c r="G6291" s="6">
        <v>10</v>
      </c>
      <c r="H6291" s="7">
        <v>98.88</v>
      </c>
      <c r="I6291" s="8">
        <v>0</v>
      </c>
      <c r="J6291" s="7">
        <v>1107.46</v>
      </c>
      <c r="K6291" s="7">
        <v>56.19</v>
      </c>
      <c r="L6291" s="7">
        <v>561.9</v>
      </c>
      <c r="M6291" s="7">
        <v>119.56</v>
      </c>
    </row>
    <row r="6292" spans="2:13" x14ac:dyDescent="0.3">
      <c r="B6292" s="5">
        <v>45931</v>
      </c>
      <c r="C6292" s="4" t="s">
        <v>45</v>
      </c>
      <c r="D6292" s="4" t="s">
        <v>42</v>
      </c>
      <c r="E6292" s="4" t="s">
        <v>22</v>
      </c>
      <c r="F6292" s="4" t="s">
        <v>19</v>
      </c>
      <c r="G6292" s="6">
        <v>10</v>
      </c>
      <c r="H6292" s="7">
        <v>98.88</v>
      </c>
      <c r="I6292" s="8">
        <v>0.01</v>
      </c>
      <c r="J6292" s="7">
        <v>1095.26</v>
      </c>
      <c r="K6292" s="7">
        <v>56.53</v>
      </c>
      <c r="L6292" s="7">
        <v>565.29999999999995</v>
      </c>
      <c r="M6292" s="7">
        <v>122.41</v>
      </c>
    </row>
    <row r="6293" spans="2:13" x14ac:dyDescent="0.3">
      <c r="B6293" s="5">
        <v>45931</v>
      </c>
      <c r="C6293" s="4" t="s">
        <v>46</v>
      </c>
      <c r="D6293" s="4" t="s">
        <v>47</v>
      </c>
      <c r="E6293" s="4" t="s">
        <v>16</v>
      </c>
      <c r="F6293" s="4" t="s">
        <v>17</v>
      </c>
      <c r="G6293" s="6">
        <v>237</v>
      </c>
      <c r="H6293" s="7">
        <v>146.26</v>
      </c>
      <c r="I6293" s="8">
        <v>0.01</v>
      </c>
      <c r="J6293" s="7">
        <v>34282.67</v>
      </c>
      <c r="K6293" s="7">
        <v>90.95</v>
      </c>
      <c r="L6293" s="7">
        <v>21555.15</v>
      </c>
      <c r="M6293" s="7">
        <v>393.75</v>
      </c>
    </row>
    <row r="6294" spans="2:13" x14ac:dyDescent="0.3">
      <c r="B6294" s="5">
        <v>45931</v>
      </c>
      <c r="C6294" s="4" t="s">
        <v>46</v>
      </c>
      <c r="D6294" s="4" t="s">
        <v>47</v>
      </c>
      <c r="E6294" s="4" t="s">
        <v>16</v>
      </c>
      <c r="F6294" s="4" t="s">
        <v>18</v>
      </c>
      <c r="G6294" s="6">
        <v>81</v>
      </c>
      <c r="H6294" s="7">
        <v>146.26</v>
      </c>
      <c r="I6294" s="8">
        <v>0.01</v>
      </c>
      <c r="J6294" s="7">
        <v>11763.92</v>
      </c>
      <c r="K6294" s="7">
        <v>90.77</v>
      </c>
      <c r="L6294" s="7">
        <v>7352.37</v>
      </c>
      <c r="M6294" s="7">
        <v>272.76</v>
      </c>
    </row>
    <row r="6295" spans="2:13" x14ac:dyDescent="0.3">
      <c r="B6295" s="5">
        <v>45931</v>
      </c>
      <c r="C6295" s="4" t="s">
        <v>46</v>
      </c>
      <c r="D6295" s="4" t="s">
        <v>47</v>
      </c>
      <c r="E6295" s="4" t="s">
        <v>16</v>
      </c>
      <c r="F6295" s="4" t="s">
        <v>19</v>
      </c>
      <c r="G6295" s="6">
        <v>82</v>
      </c>
      <c r="H6295" s="7">
        <v>146.26</v>
      </c>
      <c r="I6295" s="8">
        <v>0.01</v>
      </c>
      <c r="J6295" s="7">
        <v>11789.94</v>
      </c>
      <c r="K6295" s="7">
        <v>90.59</v>
      </c>
      <c r="L6295" s="7">
        <v>7428.38</v>
      </c>
      <c r="M6295" s="7">
        <v>335</v>
      </c>
    </row>
    <row r="6296" spans="2:13" x14ac:dyDescent="0.3">
      <c r="B6296" s="5">
        <v>45931</v>
      </c>
      <c r="C6296" s="4" t="s">
        <v>46</v>
      </c>
      <c r="D6296" s="4" t="s">
        <v>47</v>
      </c>
      <c r="E6296" s="4" t="s">
        <v>20</v>
      </c>
      <c r="F6296" s="4" t="s">
        <v>17</v>
      </c>
      <c r="G6296" s="6">
        <v>155</v>
      </c>
      <c r="H6296" s="7">
        <v>146.26</v>
      </c>
      <c r="I6296" s="8">
        <v>0.03</v>
      </c>
      <c r="J6296" s="7">
        <v>19449.439999999999</v>
      </c>
      <c r="K6296" s="7">
        <v>90.77</v>
      </c>
      <c r="L6296" s="7">
        <v>14069.35</v>
      </c>
      <c r="M6296" s="7">
        <v>251.95</v>
      </c>
    </row>
    <row r="6297" spans="2:13" x14ac:dyDescent="0.3">
      <c r="B6297" s="5">
        <v>45931</v>
      </c>
      <c r="C6297" s="4" t="s">
        <v>46</v>
      </c>
      <c r="D6297" s="4" t="s">
        <v>47</v>
      </c>
      <c r="E6297" s="4" t="s">
        <v>20</v>
      </c>
      <c r="F6297" s="4" t="s">
        <v>18</v>
      </c>
      <c r="G6297" s="6">
        <v>58</v>
      </c>
      <c r="H6297" s="7">
        <v>146.26</v>
      </c>
      <c r="I6297" s="8">
        <v>0.02</v>
      </c>
      <c r="J6297" s="7">
        <v>7330.87</v>
      </c>
      <c r="K6297" s="7">
        <v>90.77</v>
      </c>
      <c r="L6297" s="7">
        <v>5264.66</v>
      </c>
      <c r="M6297" s="7">
        <v>203.16</v>
      </c>
    </row>
    <row r="6298" spans="2:13" x14ac:dyDescent="0.3">
      <c r="B6298" s="5">
        <v>45931</v>
      </c>
      <c r="C6298" s="4" t="s">
        <v>46</v>
      </c>
      <c r="D6298" s="4" t="s">
        <v>47</v>
      </c>
      <c r="E6298" s="4" t="s">
        <v>20</v>
      </c>
      <c r="F6298" s="4" t="s">
        <v>19</v>
      </c>
      <c r="G6298" s="6">
        <v>58</v>
      </c>
      <c r="H6298" s="7">
        <v>146.26</v>
      </c>
      <c r="I6298" s="8">
        <v>0.02</v>
      </c>
      <c r="J6298" s="7">
        <v>7322.96</v>
      </c>
      <c r="K6298" s="7">
        <v>90.68</v>
      </c>
      <c r="L6298" s="7">
        <v>5259.44</v>
      </c>
      <c r="M6298" s="7">
        <v>230.03</v>
      </c>
    </row>
    <row r="6299" spans="2:13" x14ac:dyDescent="0.3">
      <c r="B6299" s="5">
        <v>45931</v>
      </c>
      <c r="C6299" s="4" t="s">
        <v>46</v>
      </c>
      <c r="D6299" s="4" t="s">
        <v>47</v>
      </c>
      <c r="E6299" s="4" t="s">
        <v>21</v>
      </c>
      <c r="F6299" s="4" t="s">
        <v>17</v>
      </c>
      <c r="G6299" s="6">
        <v>97</v>
      </c>
      <c r="H6299" s="7">
        <v>146.26</v>
      </c>
      <c r="I6299" s="8">
        <v>0.01</v>
      </c>
      <c r="J6299" s="7">
        <v>13276.04</v>
      </c>
      <c r="K6299" s="7">
        <v>90.95</v>
      </c>
      <c r="L6299" s="7">
        <v>8822.15</v>
      </c>
      <c r="M6299" s="7">
        <v>161.47</v>
      </c>
    </row>
    <row r="6300" spans="2:13" x14ac:dyDescent="0.3">
      <c r="B6300" s="5">
        <v>45931</v>
      </c>
      <c r="C6300" s="4" t="s">
        <v>46</v>
      </c>
      <c r="D6300" s="4" t="s">
        <v>47</v>
      </c>
      <c r="E6300" s="4" t="s">
        <v>21</v>
      </c>
      <c r="F6300" s="4" t="s">
        <v>18</v>
      </c>
      <c r="G6300" s="6">
        <v>33</v>
      </c>
      <c r="H6300" s="7">
        <v>146.26</v>
      </c>
      <c r="I6300" s="8">
        <v>0.01</v>
      </c>
      <c r="J6300" s="7">
        <v>4521.17</v>
      </c>
      <c r="K6300" s="7">
        <v>90.41</v>
      </c>
      <c r="L6300" s="7">
        <v>2983.53</v>
      </c>
      <c r="M6300" s="7">
        <v>113.53</v>
      </c>
    </row>
    <row r="6301" spans="2:13" x14ac:dyDescent="0.3">
      <c r="B6301" s="5">
        <v>45931</v>
      </c>
      <c r="C6301" s="4" t="s">
        <v>46</v>
      </c>
      <c r="D6301" s="4" t="s">
        <v>47</v>
      </c>
      <c r="E6301" s="4" t="s">
        <v>21</v>
      </c>
      <c r="F6301" s="4" t="s">
        <v>19</v>
      </c>
      <c r="G6301" s="6">
        <v>34</v>
      </c>
      <c r="H6301" s="7">
        <v>146.26</v>
      </c>
      <c r="I6301" s="8">
        <v>0.01</v>
      </c>
      <c r="J6301" s="7">
        <v>4691.13</v>
      </c>
      <c r="K6301" s="7">
        <v>90.5</v>
      </c>
      <c r="L6301" s="7">
        <v>3077</v>
      </c>
      <c r="M6301" s="7">
        <v>133.22</v>
      </c>
    </row>
    <row r="6302" spans="2:13" x14ac:dyDescent="0.3">
      <c r="B6302" s="5">
        <v>45931</v>
      </c>
      <c r="C6302" s="4" t="s">
        <v>46</v>
      </c>
      <c r="D6302" s="4" t="s">
        <v>47</v>
      </c>
      <c r="E6302" s="4" t="s">
        <v>22</v>
      </c>
      <c r="F6302" s="4" t="s">
        <v>17</v>
      </c>
      <c r="G6302" s="6">
        <v>40</v>
      </c>
      <c r="H6302" s="7">
        <v>146.26</v>
      </c>
      <c r="I6302" s="8">
        <v>0.01</v>
      </c>
      <c r="J6302" s="7">
        <v>6526.03</v>
      </c>
      <c r="K6302" s="7">
        <v>90.68</v>
      </c>
      <c r="L6302" s="7">
        <v>3627.2</v>
      </c>
      <c r="M6302" s="7">
        <v>407.71</v>
      </c>
    </row>
    <row r="6303" spans="2:13" x14ac:dyDescent="0.3">
      <c r="B6303" s="5">
        <v>45931</v>
      </c>
      <c r="C6303" s="4" t="s">
        <v>46</v>
      </c>
      <c r="D6303" s="4" t="s">
        <v>47</v>
      </c>
      <c r="E6303" s="4" t="s">
        <v>22</v>
      </c>
      <c r="F6303" s="4" t="s">
        <v>18</v>
      </c>
      <c r="G6303" s="6">
        <v>15</v>
      </c>
      <c r="H6303" s="7">
        <v>146.26</v>
      </c>
      <c r="I6303" s="8">
        <v>0.01</v>
      </c>
      <c r="J6303" s="7">
        <v>2430.14</v>
      </c>
      <c r="K6303" s="7">
        <v>90.41</v>
      </c>
      <c r="L6303" s="7">
        <v>1356.15</v>
      </c>
      <c r="M6303" s="7">
        <v>177.9</v>
      </c>
    </row>
    <row r="6304" spans="2:13" x14ac:dyDescent="0.3">
      <c r="B6304" s="5">
        <v>45931</v>
      </c>
      <c r="C6304" s="4" t="s">
        <v>46</v>
      </c>
      <c r="D6304" s="4" t="s">
        <v>47</v>
      </c>
      <c r="E6304" s="4" t="s">
        <v>22</v>
      </c>
      <c r="F6304" s="4" t="s">
        <v>19</v>
      </c>
      <c r="G6304" s="6">
        <v>15</v>
      </c>
      <c r="H6304" s="7">
        <v>146.26</v>
      </c>
      <c r="I6304" s="8">
        <v>0</v>
      </c>
      <c r="J6304" s="7">
        <v>2442.4499999999998</v>
      </c>
      <c r="K6304" s="7">
        <v>90.77</v>
      </c>
      <c r="L6304" s="7">
        <v>1361.55</v>
      </c>
      <c r="M6304" s="7">
        <v>189.79</v>
      </c>
    </row>
    <row r="6305" spans="2:13" x14ac:dyDescent="0.3">
      <c r="B6305" s="5">
        <v>45931</v>
      </c>
      <c r="C6305" s="4" t="s">
        <v>48</v>
      </c>
      <c r="D6305" s="4" t="s">
        <v>47</v>
      </c>
      <c r="E6305" s="4" t="s">
        <v>16</v>
      </c>
      <c r="F6305" s="4" t="s">
        <v>17</v>
      </c>
      <c r="G6305" s="6">
        <v>197</v>
      </c>
      <c r="H6305" s="7">
        <v>121.54</v>
      </c>
      <c r="I6305" s="8">
        <v>0</v>
      </c>
      <c r="J6305" s="7">
        <v>23871.55</v>
      </c>
      <c r="K6305" s="7">
        <v>74.52</v>
      </c>
      <c r="L6305" s="7">
        <v>14680.44</v>
      </c>
      <c r="M6305" s="7">
        <v>326.97000000000003</v>
      </c>
    </row>
    <row r="6306" spans="2:13" x14ac:dyDescent="0.3">
      <c r="B6306" s="5">
        <v>45931</v>
      </c>
      <c r="C6306" s="4" t="s">
        <v>48</v>
      </c>
      <c r="D6306" s="4" t="s">
        <v>47</v>
      </c>
      <c r="E6306" s="4" t="s">
        <v>16</v>
      </c>
      <c r="F6306" s="4" t="s">
        <v>18</v>
      </c>
      <c r="G6306" s="6">
        <v>72</v>
      </c>
      <c r="H6306" s="7">
        <v>121.54</v>
      </c>
      <c r="I6306" s="8">
        <v>0.01</v>
      </c>
      <c r="J6306" s="7">
        <v>8645.48</v>
      </c>
      <c r="K6306" s="7">
        <v>74.97</v>
      </c>
      <c r="L6306" s="7">
        <v>5397.84</v>
      </c>
      <c r="M6306" s="7">
        <v>253.69</v>
      </c>
    </row>
    <row r="6307" spans="2:13" x14ac:dyDescent="0.3">
      <c r="B6307" s="5">
        <v>45931</v>
      </c>
      <c r="C6307" s="4" t="s">
        <v>48</v>
      </c>
      <c r="D6307" s="4" t="s">
        <v>47</v>
      </c>
      <c r="E6307" s="4" t="s">
        <v>16</v>
      </c>
      <c r="F6307" s="4" t="s">
        <v>19</v>
      </c>
      <c r="G6307" s="6">
        <v>72</v>
      </c>
      <c r="H6307" s="7">
        <v>121.54</v>
      </c>
      <c r="I6307" s="8">
        <v>0.01</v>
      </c>
      <c r="J6307" s="7">
        <v>8724.4699999999993</v>
      </c>
      <c r="K6307" s="7">
        <v>74.819999999999993</v>
      </c>
      <c r="L6307" s="7">
        <v>5387.04</v>
      </c>
      <c r="M6307" s="7">
        <v>284.98</v>
      </c>
    </row>
    <row r="6308" spans="2:13" x14ac:dyDescent="0.3">
      <c r="B6308" s="5">
        <v>45931</v>
      </c>
      <c r="C6308" s="4" t="s">
        <v>48</v>
      </c>
      <c r="D6308" s="4" t="s">
        <v>47</v>
      </c>
      <c r="E6308" s="4" t="s">
        <v>20</v>
      </c>
      <c r="F6308" s="4" t="s">
        <v>17</v>
      </c>
      <c r="G6308" s="6">
        <v>130</v>
      </c>
      <c r="H6308" s="7">
        <v>121.54</v>
      </c>
      <c r="I6308" s="8">
        <v>0.02</v>
      </c>
      <c r="J6308" s="7">
        <v>13626.09</v>
      </c>
      <c r="K6308" s="7">
        <v>74.67</v>
      </c>
      <c r="L6308" s="7">
        <v>9707.1</v>
      </c>
      <c r="M6308" s="7">
        <v>214.71</v>
      </c>
    </row>
    <row r="6309" spans="2:13" x14ac:dyDescent="0.3">
      <c r="B6309" s="5">
        <v>45931</v>
      </c>
      <c r="C6309" s="4" t="s">
        <v>48</v>
      </c>
      <c r="D6309" s="4" t="s">
        <v>47</v>
      </c>
      <c r="E6309" s="4" t="s">
        <v>20</v>
      </c>
      <c r="F6309" s="4" t="s">
        <v>18</v>
      </c>
      <c r="G6309" s="6">
        <v>48</v>
      </c>
      <c r="H6309" s="7">
        <v>121.54</v>
      </c>
      <c r="I6309" s="8">
        <v>0.01</v>
      </c>
      <c r="J6309" s="7">
        <v>5118.3599999999997</v>
      </c>
      <c r="K6309" s="7">
        <v>74.819999999999993</v>
      </c>
      <c r="L6309" s="7">
        <v>3591.36</v>
      </c>
      <c r="M6309" s="7">
        <v>168.13</v>
      </c>
    </row>
    <row r="6310" spans="2:13" x14ac:dyDescent="0.3">
      <c r="B6310" s="5">
        <v>45931</v>
      </c>
      <c r="C6310" s="4" t="s">
        <v>48</v>
      </c>
      <c r="D6310" s="4" t="s">
        <v>47</v>
      </c>
      <c r="E6310" s="4" t="s">
        <v>20</v>
      </c>
      <c r="F6310" s="4" t="s">
        <v>19</v>
      </c>
      <c r="G6310" s="6">
        <v>50</v>
      </c>
      <c r="H6310" s="7">
        <v>121.54</v>
      </c>
      <c r="I6310" s="8">
        <v>0.02</v>
      </c>
      <c r="J6310" s="7">
        <v>5225.17</v>
      </c>
      <c r="K6310" s="7">
        <v>74.900000000000006</v>
      </c>
      <c r="L6310" s="7">
        <v>3745</v>
      </c>
      <c r="M6310" s="7">
        <v>204.67</v>
      </c>
    </row>
    <row r="6311" spans="2:13" x14ac:dyDescent="0.3">
      <c r="B6311" s="5">
        <v>45931</v>
      </c>
      <c r="C6311" s="4" t="s">
        <v>48</v>
      </c>
      <c r="D6311" s="4" t="s">
        <v>47</v>
      </c>
      <c r="E6311" s="4" t="s">
        <v>21</v>
      </c>
      <c r="F6311" s="4" t="s">
        <v>17</v>
      </c>
      <c r="G6311" s="6">
        <v>79</v>
      </c>
      <c r="H6311" s="7">
        <v>121.54</v>
      </c>
      <c r="I6311" s="8">
        <v>0.01</v>
      </c>
      <c r="J6311" s="7">
        <v>9057.7800000000007</v>
      </c>
      <c r="K6311" s="7">
        <v>74.75</v>
      </c>
      <c r="L6311" s="7">
        <v>5905.25</v>
      </c>
      <c r="M6311" s="7">
        <v>128.54</v>
      </c>
    </row>
    <row r="6312" spans="2:13" x14ac:dyDescent="0.3">
      <c r="B6312" s="5">
        <v>45931</v>
      </c>
      <c r="C6312" s="4" t="s">
        <v>48</v>
      </c>
      <c r="D6312" s="4" t="s">
        <v>47</v>
      </c>
      <c r="E6312" s="4" t="s">
        <v>21</v>
      </c>
      <c r="F6312" s="4" t="s">
        <v>18</v>
      </c>
      <c r="G6312" s="6">
        <v>30</v>
      </c>
      <c r="H6312" s="7">
        <v>121.54</v>
      </c>
      <c r="I6312" s="8">
        <v>0.01</v>
      </c>
      <c r="J6312" s="7">
        <v>3401.7</v>
      </c>
      <c r="K6312" s="7">
        <v>74.599999999999994</v>
      </c>
      <c r="L6312" s="7">
        <v>2238</v>
      </c>
      <c r="M6312" s="7">
        <v>100.92</v>
      </c>
    </row>
    <row r="6313" spans="2:13" x14ac:dyDescent="0.3">
      <c r="B6313" s="5">
        <v>45931</v>
      </c>
      <c r="C6313" s="4" t="s">
        <v>48</v>
      </c>
      <c r="D6313" s="4" t="s">
        <v>47</v>
      </c>
      <c r="E6313" s="4" t="s">
        <v>21</v>
      </c>
      <c r="F6313" s="4" t="s">
        <v>19</v>
      </c>
      <c r="G6313" s="6">
        <v>30</v>
      </c>
      <c r="H6313" s="7">
        <v>121.54</v>
      </c>
      <c r="I6313" s="8">
        <v>0</v>
      </c>
      <c r="J6313" s="7">
        <v>3477.75</v>
      </c>
      <c r="K6313" s="7">
        <v>74.599999999999994</v>
      </c>
      <c r="L6313" s="7">
        <v>2238</v>
      </c>
      <c r="M6313" s="7">
        <v>117.31</v>
      </c>
    </row>
    <row r="6314" spans="2:13" x14ac:dyDescent="0.3">
      <c r="B6314" s="5">
        <v>45931</v>
      </c>
      <c r="C6314" s="4" t="s">
        <v>48</v>
      </c>
      <c r="D6314" s="4" t="s">
        <v>47</v>
      </c>
      <c r="E6314" s="4" t="s">
        <v>22</v>
      </c>
      <c r="F6314" s="4" t="s">
        <v>17</v>
      </c>
      <c r="G6314" s="6">
        <v>37</v>
      </c>
      <c r="H6314" s="7">
        <v>121.54</v>
      </c>
      <c r="I6314" s="8">
        <v>0</v>
      </c>
      <c r="J6314" s="7">
        <v>5046.6499999999996</v>
      </c>
      <c r="K6314" s="7">
        <v>74.67</v>
      </c>
      <c r="L6314" s="7">
        <v>2762.79</v>
      </c>
      <c r="M6314" s="7">
        <v>385.76</v>
      </c>
    </row>
    <row r="6315" spans="2:13" x14ac:dyDescent="0.3">
      <c r="B6315" s="5">
        <v>45931</v>
      </c>
      <c r="C6315" s="4" t="s">
        <v>48</v>
      </c>
      <c r="D6315" s="4" t="s">
        <v>47</v>
      </c>
      <c r="E6315" s="4" t="s">
        <v>22</v>
      </c>
      <c r="F6315" s="4" t="s">
        <v>18</v>
      </c>
      <c r="G6315" s="6">
        <v>13</v>
      </c>
      <c r="H6315" s="7">
        <v>121.54</v>
      </c>
      <c r="I6315" s="8">
        <v>0</v>
      </c>
      <c r="J6315" s="7">
        <v>1767.85</v>
      </c>
      <c r="K6315" s="7">
        <v>74.97</v>
      </c>
      <c r="L6315" s="7">
        <v>974.61</v>
      </c>
      <c r="M6315" s="7">
        <v>156.97999999999999</v>
      </c>
    </row>
    <row r="6316" spans="2:13" x14ac:dyDescent="0.3">
      <c r="B6316" s="5">
        <v>45931</v>
      </c>
      <c r="C6316" s="4" t="s">
        <v>48</v>
      </c>
      <c r="D6316" s="4" t="s">
        <v>47</v>
      </c>
      <c r="E6316" s="4" t="s">
        <v>22</v>
      </c>
      <c r="F6316" s="4" t="s">
        <v>19</v>
      </c>
      <c r="G6316" s="6">
        <v>13</v>
      </c>
      <c r="H6316" s="7">
        <v>121.54</v>
      </c>
      <c r="I6316" s="8">
        <v>0.01</v>
      </c>
      <c r="J6316" s="7">
        <v>1755.41</v>
      </c>
      <c r="K6316" s="7">
        <v>74.819999999999993</v>
      </c>
      <c r="L6316" s="7">
        <v>972.66</v>
      </c>
      <c r="M6316" s="7">
        <v>166.76</v>
      </c>
    </row>
    <row r="6317" spans="2:13" x14ac:dyDescent="0.3">
      <c r="B6317" s="5">
        <v>45931</v>
      </c>
      <c r="C6317" s="4" t="s">
        <v>49</v>
      </c>
      <c r="D6317" s="4" t="s">
        <v>47</v>
      </c>
      <c r="E6317" s="4" t="s">
        <v>16</v>
      </c>
      <c r="F6317" s="4" t="s">
        <v>17</v>
      </c>
      <c r="G6317" s="6">
        <v>103</v>
      </c>
      <c r="H6317" s="7">
        <v>243.08</v>
      </c>
      <c r="I6317" s="8">
        <v>0.01</v>
      </c>
      <c r="J6317" s="7">
        <v>24936.29</v>
      </c>
      <c r="K6317" s="7">
        <v>152.83000000000001</v>
      </c>
      <c r="L6317" s="7">
        <v>15741.49</v>
      </c>
      <c r="M6317" s="7">
        <v>164.4</v>
      </c>
    </row>
    <row r="6318" spans="2:13" x14ac:dyDescent="0.3">
      <c r="B6318" s="5">
        <v>45931</v>
      </c>
      <c r="C6318" s="4" t="s">
        <v>49</v>
      </c>
      <c r="D6318" s="4" t="s">
        <v>47</v>
      </c>
      <c r="E6318" s="4" t="s">
        <v>16</v>
      </c>
      <c r="F6318" s="4" t="s">
        <v>18</v>
      </c>
      <c r="G6318" s="6">
        <v>37</v>
      </c>
      <c r="H6318" s="7">
        <v>243.08</v>
      </c>
      <c r="I6318" s="8">
        <v>0</v>
      </c>
      <c r="J6318" s="7">
        <v>9020.91</v>
      </c>
      <c r="K6318" s="7">
        <v>153.6</v>
      </c>
      <c r="L6318" s="7">
        <v>5683.2</v>
      </c>
      <c r="M6318" s="7">
        <v>124.85</v>
      </c>
    </row>
    <row r="6319" spans="2:13" x14ac:dyDescent="0.3">
      <c r="B6319" s="5">
        <v>45931</v>
      </c>
      <c r="C6319" s="4" t="s">
        <v>49</v>
      </c>
      <c r="D6319" s="4" t="s">
        <v>47</v>
      </c>
      <c r="E6319" s="4" t="s">
        <v>16</v>
      </c>
      <c r="F6319" s="4" t="s">
        <v>19</v>
      </c>
      <c r="G6319" s="6">
        <v>37</v>
      </c>
      <c r="H6319" s="7">
        <v>243.08</v>
      </c>
      <c r="I6319" s="8">
        <v>0.01</v>
      </c>
      <c r="J6319" s="7">
        <v>8895.19</v>
      </c>
      <c r="K6319" s="7">
        <v>153.6</v>
      </c>
      <c r="L6319" s="7">
        <v>5683.2</v>
      </c>
      <c r="M6319" s="7">
        <v>146.88999999999999</v>
      </c>
    </row>
    <row r="6320" spans="2:13" x14ac:dyDescent="0.3">
      <c r="B6320" s="5">
        <v>45931</v>
      </c>
      <c r="C6320" s="4" t="s">
        <v>49</v>
      </c>
      <c r="D6320" s="4" t="s">
        <v>47</v>
      </c>
      <c r="E6320" s="4" t="s">
        <v>20</v>
      </c>
      <c r="F6320" s="4" t="s">
        <v>17</v>
      </c>
      <c r="G6320" s="6">
        <v>69</v>
      </c>
      <c r="H6320" s="7">
        <v>243.08</v>
      </c>
      <c r="I6320" s="8">
        <v>0.03</v>
      </c>
      <c r="J6320" s="7">
        <v>14376.06</v>
      </c>
      <c r="K6320" s="7">
        <v>153.29</v>
      </c>
      <c r="L6320" s="7">
        <v>10577.01</v>
      </c>
      <c r="M6320" s="7">
        <v>114.86</v>
      </c>
    </row>
    <row r="6321" spans="2:13" x14ac:dyDescent="0.3">
      <c r="B6321" s="5">
        <v>45931</v>
      </c>
      <c r="C6321" s="4" t="s">
        <v>49</v>
      </c>
      <c r="D6321" s="4" t="s">
        <v>47</v>
      </c>
      <c r="E6321" s="4" t="s">
        <v>20</v>
      </c>
      <c r="F6321" s="4" t="s">
        <v>18</v>
      </c>
      <c r="G6321" s="6">
        <v>25</v>
      </c>
      <c r="H6321" s="7">
        <v>243.08</v>
      </c>
      <c r="I6321" s="8">
        <v>0.03</v>
      </c>
      <c r="J6321" s="7">
        <v>5224.49</v>
      </c>
      <c r="K6321" s="7">
        <v>153.44999999999999</v>
      </c>
      <c r="L6321" s="7">
        <v>3836.25</v>
      </c>
      <c r="M6321" s="7">
        <v>84.27</v>
      </c>
    </row>
    <row r="6322" spans="2:13" x14ac:dyDescent="0.3">
      <c r="B6322" s="5">
        <v>45931</v>
      </c>
      <c r="C6322" s="4" t="s">
        <v>49</v>
      </c>
      <c r="D6322" s="4" t="s">
        <v>47</v>
      </c>
      <c r="E6322" s="4" t="s">
        <v>20</v>
      </c>
      <c r="F6322" s="4" t="s">
        <v>19</v>
      </c>
      <c r="G6322" s="6">
        <v>27</v>
      </c>
      <c r="H6322" s="7">
        <v>243.08</v>
      </c>
      <c r="I6322" s="8">
        <v>0.03</v>
      </c>
      <c r="J6322" s="7">
        <v>5613.52</v>
      </c>
      <c r="K6322" s="7">
        <v>152.83000000000001</v>
      </c>
      <c r="L6322" s="7">
        <v>4126.41</v>
      </c>
      <c r="M6322" s="7">
        <v>107.51</v>
      </c>
    </row>
    <row r="6323" spans="2:13" x14ac:dyDescent="0.3">
      <c r="B6323" s="5">
        <v>45931</v>
      </c>
      <c r="C6323" s="4" t="s">
        <v>49</v>
      </c>
      <c r="D6323" s="4" t="s">
        <v>47</v>
      </c>
      <c r="E6323" s="4" t="s">
        <v>21</v>
      </c>
      <c r="F6323" s="4" t="s">
        <v>17</v>
      </c>
      <c r="G6323" s="6">
        <v>41</v>
      </c>
      <c r="H6323" s="7">
        <v>243.08</v>
      </c>
      <c r="I6323" s="8">
        <v>0.01</v>
      </c>
      <c r="J6323" s="7">
        <v>9335.5400000000009</v>
      </c>
      <c r="K6323" s="7">
        <v>153.29</v>
      </c>
      <c r="L6323" s="7">
        <v>6284.89</v>
      </c>
      <c r="M6323" s="7">
        <v>66.239999999999995</v>
      </c>
    </row>
    <row r="6324" spans="2:13" x14ac:dyDescent="0.3">
      <c r="B6324" s="5">
        <v>45931</v>
      </c>
      <c r="C6324" s="4" t="s">
        <v>49</v>
      </c>
      <c r="D6324" s="4" t="s">
        <v>47</v>
      </c>
      <c r="E6324" s="4" t="s">
        <v>21</v>
      </c>
      <c r="F6324" s="4" t="s">
        <v>18</v>
      </c>
      <c r="G6324" s="6">
        <v>15</v>
      </c>
      <c r="H6324" s="7">
        <v>243.08</v>
      </c>
      <c r="I6324" s="8">
        <v>0.01</v>
      </c>
      <c r="J6324" s="7">
        <v>3432.76</v>
      </c>
      <c r="K6324" s="7">
        <v>152.68</v>
      </c>
      <c r="L6324" s="7">
        <v>2290.1999999999998</v>
      </c>
      <c r="M6324" s="7">
        <v>51.14</v>
      </c>
    </row>
    <row r="6325" spans="2:13" x14ac:dyDescent="0.3">
      <c r="B6325" s="5">
        <v>45931</v>
      </c>
      <c r="C6325" s="4" t="s">
        <v>49</v>
      </c>
      <c r="D6325" s="4" t="s">
        <v>47</v>
      </c>
      <c r="E6325" s="4" t="s">
        <v>21</v>
      </c>
      <c r="F6325" s="4" t="s">
        <v>19</v>
      </c>
      <c r="G6325" s="6">
        <v>16</v>
      </c>
      <c r="H6325" s="7">
        <v>243.08</v>
      </c>
      <c r="I6325" s="8">
        <v>0</v>
      </c>
      <c r="J6325" s="7">
        <v>3687.43</v>
      </c>
      <c r="K6325" s="7">
        <v>153.13999999999999</v>
      </c>
      <c r="L6325" s="7">
        <v>2450.2399999999998</v>
      </c>
      <c r="M6325" s="7">
        <v>63.97</v>
      </c>
    </row>
    <row r="6326" spans="2:13" x14ac:dyDescent="0.3">
      <c r="B6326" s="5">
        <v>45931</v>
      </c>
      <c r="C6326" s="4" t="s">
        <v>49</v>
      </c>
      <c r="D6326" s="4" t="s">
        <v>47</v>
      </c>
      <c r="E6326" s="4" t="s">
        <v>22</v>
      </c>
      <c r="F6326" s="4" t="s">
        <v>17</v>
      </c>
      <c r="G6326" s="6">
        <v>20</v>
      </c>
      <c r="H6326" s="7">
        <v>243.08</v>
      </c>
      <c r="I6326" s="8">
        <v>0</v>
      </c>
      <c r="J6326" s="7">
        <v>5412.37</v>
      </c>
      <c r="K6326" s="7">
        <v>152.83000000000001</v>
      </c>
      <c r="L6326" s="7">
        <v>3056.6</v>
      </c>
      <c r="M6326" s="7">
        <v>202.23</v>
      </c>
    </row>
    <row r="6327" spans="2:13" x14ac:dyDescent="0.3">
      <c r="B6327" s="5">
        <v>45931</v>
      </c>
      <c r="C6327" s="4" t="s">
        <v>49</v>
      </c>
      <c r="D6327" s="4" t="s">
        <v>47</v>
      </c>
      <c r="E6327" s="4" t="s">
        <v>22</v>
      </c>
      <c r="F6327" s="4" t="s">
        <v>18</v>
      </c>
      <c r="G6327" s="6">
        <v>7</v>
      </c>
      <c r="H6327" s="7">
        <v>243.08</v>
      </c>
      <c r="I6327" s="8">
        <v>0.01</v>
      </c>
      <c r="J6327" s="7">
        <v>1873.43</v>
      </c>
      <c r="K6327" s="7">
        <v>152.68</v>
      </c>
      <c r="L6327" s="7">
        <v>1068.76</v>
      </c>
      <c r="M6327" s="7">
        <v>81.430000000000007</v>
      </c>
    </row>
    <row r="6328" spans="2:13" x14ac:dyDescent="0.3">
      <c r="B6328" s="5">
        <v>45931</v>
      </c>
      <c r="C6328" s="4" t="s">
        <v>49</v>
      </c>
      <c r="D6328" s="4" t="s">
        <v>47</v>
      </c>
      <c r="E6328" s="4" t="s">
        <v>22</v>
      </c>
      <c r="F6328" s="4" t="s">
        <v>19</v>
      </c>
      <c r="G6328" s="6">
        <v>7</v>
      </c>
      <c r="H6328" s="7">
        <v>243.08</v>
      </c>
      <c r="I6328" s="8">
        <v>0.01</v>
      </c>
      <c r="J6328" s="7">
        <v>1890.41</v>
      </c>
      <c r="K6328" s="7">
        <v>152.99</v>
      </c>
      <c r="L6328" s="7">
        <v>1070.93</v>
      </c>
      <c r="M6328" s="7">
        <v>89.97</v>
      </c>
    </row>
    <row r="6329" spans="2:13" x14ac:dyDescent="0.3">
      <c r="B6329" s="5">
        <v>45931</v>
      </c>
      <c r="C6329" s="4" t="s">
        <v>50</v>
      </c>
      <c r="D6329" s="4" t="s">
        <v>47</v>
      </c>
      <c r="E6329" s="4" t="s">
        <v>16</v>
      </c>
      <c r="F6329" s="4" t="s">
        <v>17</v>
      </c>
      <c r="G6329" s="6">
        <v>293</v>
      </c>
      <c r="H6329" s="7">
        <v>88.58</v>
      </c>
      <c r="I6329" s="8">
        <v>0.01</v>
      </c>
      <c r="J6329" s="7">
        <v>25591.439999999999</v>
      </c>
      <c r="K6329" s="7">
        <v>53.93</v>
      </c>
      <c r="L6329" s="7">
        <v>15801.49</v>
      </c>
      <c r="M6329" s="7">
        <v>486.3</v>
      </c>
    </row>
    <row r="6330" spans="2:13" x14ac:dyDescent="0.3">
      <c r="B6330" s="5">
        <v>45931</v>
      </c>
      <c r="C6330" s="4" t="s">
        <v>50</v>
      </c>
      <c r="D6330" s="4" t="s">
        <v>47</v>
      </c>
      <c r="E6330" s="4" t="s">
        <v>16</v>
      </c>
      <c r="F6330" s="4" t="s">
        <v>18</v>
      </c>
      <c r="G6330" s="6">
        <v>106</v>
      </c>
      <c r="H6330" s="7">
        <v>88.58</v>
      </c>
      <c r="I6330" s="8">
        <v>0.01</v>
      </c>
      <c r="J6330" s="7">
        <v>9370.48</v>
      </c>
      <c r="K6330" s="7">
        <v>53.93</v>
      </c>
      <c r="L6330" s="7">
        <v>5716.58</v>
      </c>
      <c r="M6330" s="7">
        <v>372.75</v>
      </c>
    </row>
    <row r="6331" spans="2:13" x14ac:dyDescent="0.3">
      <c r="B6331" s="5">
        <v>45931</v>
      </c>
      <c r="C6331" s="4" t="s">
        <v>50</v>
      </c>
      <c r="D6331" s="4" t="s">
        <v>47</v>
      </c>
      <c r="E6331" s="4" t="s">
        <v>16</v>
      </c>
      <c r="F6331" s="4" t="s">
        <v>19</v>
      </c>
      <c r="G6331" s="6">
        <v>106</v>
      </c>
      <c r="H6331" s="7">
        <v>88.58</v>
      </c>
      <c r="I6331" s="8">
        <v>0</v>
      </c>
      <c r="J6331" s="7">
        <v>9398.81</v>
      </c>
      <c r="K6331" s="7">
        <v>54.09</v>
      </c>
      <c r="L6331" s="7">
        <v>5733.54</v>
      </c>
      <c r="M6331" s="7">
        <v>424.2</v>
      </c>
    </row>
    <row r="6332" spans="2:13" x14ac:dyDescent="0.3">
      <c r="B6332" s="5">
        <v>45931</v>
      </c>
      <c r="C6332" s="4" t="s">
        <v>50</v>
      </c>
      <c r="D6332" s="4" t="s">
        <v>47</v>
      </c>
      <c r="E6332" s="4" t="s">
        <v>20</v>
      </c>
      <c r="F6332" s="4" t="s">
        <v>17</v>
      </c>
      <c r="G6332" s="6">
        <v>187</v>
      </c>
      <c r="H6332" s="7">
        <v>88.58</v>
      </c>
      <c r="I6332" s="8">
        <v>0.01</v>
      </c>
      <c r="J6332" s="7">
        <v>14474.83</v>
      </c>
      <c r="K6332" s="7">
        <v>54.03</v>
      </c>
      <c r="L6332" s="7">
        <v>10103.61</v>
      </c>
      <c r="M6332" s="7">
        <v>301.22000000000003</v>
      </c>
    </row>
    <row r="6333" spans="2:13" x14ac:dyDescent="0.3">
      <c r="B6333" s="5">
        <v>45931</v>
      </c>
      <c r="C6333" s="4" t="s">
        <v>50</v>
      </c>
      <c r="D6333" s="4" t="s">
        <v>47</v>
      </c>
      <c r="E6333" s="4" t="s">
        <v>20</v>
      </c>
      <c r="F6333" s="4" t="s">
        <v>18</v>
      </c>
      <c r="G6333" s="6">
        <v>68</v>
      </c>
      <c r="H6333" s="7">
        <v>88.58</v>
      </c>
      <c r="I6333" s="8">
        <v>0.03</v>
      </c>
      <c r="J6333" s="7">
        <v>5178.45</v>
      </c>
      <c r="K6333" s="7">
        <v>54.03</v>
      </c>
      <c r="L6333" s="7">
        <v>3674.04</v>
      </c>
      <c r="M6333" s="7">
        <v>232.99</v>
      </c>
    </row>
    <row r="6334" spans="2:13" x14ac:dyDescent="0.3">
      <c r="B6334" s="5">
        <v>45931</v>
      </c>
      <c r="C6334" s="4" t="s">
        <v>50</v>
      </c>
      <c r="D6334" s="4" t="s">
        <v>47</v>
      </c>
      <c r="E6334" s="4" t="s">
        <v>20</v>
      </c>
      <c r="F6334" s="4" t="s">
        <v>19</v>
      </c>
      <c r="G6334" s="6">
        <v>73</v>
      </c>
      <c r="H6334" s="7">
        <v>88.58</v>
      </c>
      <c r="I6334" s="8">
        <v>0.04</v>
      </c>
      <c r="J6334" s="7">
        <v>5485.53</v>
      </c>
      <c r="K6334" s="7">
        <v>54.14</v>
      </c>
      <c r="L6334" s="7">
        <v>3952.22</v>
      </c>
      <c r="M6334" s="7">
        <v>282.55</v>
      </c>
    </row>
    <row r="6335" spans="2:13" x14ac:dyDescent="0.3">
      <c r="B6335" s="5">
        <v>45931</v>
      </c>
      <c r="C6335" s="4" t="s">
        <v>50</v>
      </c>
      <c r="D6335" s="4" t="s">
        <v>47</v>
      </c>
      <c r="E6335" s="4" t="s">
        <v>21</v>
      </c>
      <c r="F6335" s="4" t="s">
        <v>17</v>
      </c>
      <c r="G6335" s="6">
        <v>117</v>
      </c>
      <c r="H6335" s="7">
        <v>88.58</v>
      </c>
      <c r="I6335" s="8">
        <v>0.01</v>
      </c>
      <c r="J6335" s="7">
        <v>9766.58</v>
      </c>
      <c r="K6335" s="7">
        <v>54.03</v>
      </c>
      <c r="L6335" s="7">
        <v>6321.51</v>
      </c>
      <c r="M6335" s="7">
        <v>190.75</v>
      </c>
    </row>
    <row r="6336" spans="2:13" x14ac:dyDescent="0.3">
      <c r="B6336" s="5">
        <v>45931</v>
      </c>
      <c r="C6336" s="4" t="s">
        <v>50</v>
      </c>
      <c r="D6336" s="4" t="s">
        <v>47</v>
      </c>
      <c r="E6336" s="4" t="s">
        <v>21</v>
      </c>
      <c r="F6336" s="4" t="s">
        <v>18</v>
      </c>
      <c r="G6336" s="6">
        <v>44</v>
      </c>
      <c r="H6336" s="7">
        <v>88.58</v>
      </c>
      <c r="I6336" s="8">
        <v>0.01</v>
      </c>
      <c r="J6336" s="7">
        <v>3654.46</v>
      </c>
      <c r="K6336" s="7">
        <v>54.09</v>
      </c>
      <c r="L6336" s="7">
        <v>2379.96</v>
      </c>
      <c r="M6336" s="7">
        <v>148.16999999999999</v>
      </c>
    </row>
    <row r="6337" spans="2:13" x14ac:dyDescent="0.3">
      <c r="B6337" s="5">
        <v>45931</v>
      </c>
      <c r="C6337" s="4" t="s">
        <v>50</v>
      </c>
      <c r="D6337" s="4" t="s">
        <v>47</v>
      </c>
      <c r="E6337" s="4" t="s">
        <v>21</v>
      </c>
      <c r="F6337" s="4" t="s">
        <v>19</v>
      </c>
      <c r="G6337" s="6">
        <v>44</v>
      </c>
      <c r="H6337" s="7">
        <v>88.58</v>
      </c>
      <c r="I6337" s="8">
        <v>0.01</v>
      </c>
      <c r="J6337" s="7">
        <v>3661.98</v>
      </c>
      <c r="K6337" s="7">
        <v>54.14</v>
      </c>
      <c r="L6337" s="7">
        <v>2382.16</v>
      </c>
      <c r="M6337" s="7">
        <v>169.96</v>
      </c>
    </row>
    <row r="6338" spans="2:13" x14ac:dyDescent="0.3">
      <c r="B6338" s="5">
        <v>45931</v>
      </c>
      <c r="C6338" s="4" t="s">
        <v>50</v>
      </c>
      <c r="D6338" s="4" t="s">
        <v>47</v>
      </c>
      <c r="E6338" s="4" t="s">
        <v>22</v>
      </c>
      <c r="F6338" s="4" t="s">
        <v>17</v>
      </c>
      <c r="G6338" s="6">
        <v>50</v>
      </c>
      <c r="H6338" s="7">
        <v>88.58</v>
      </c>
      <c r="I6338" s="8">
        <v>0.01</v>
      </c>
      <c r="J6338" s="7">
        <v>4945.46</v>
      </c>
      <c r="K6338" s="7">
        <v>54.03</v>
      </c>
      <c r="L6338" s="7">
        <v>2701.5</v>
      </c>
      <c r="M6338" s="7">
        <v>520.28</v>
      </c>
    </row>
    <row r="6339" spans="2:13" x14ac:dyDescent="0.3">
      <c r="B6339" s="5">
        <v>45931</v>
      </c>
      <c r="C6339" s="4" t="s">
        <v>50</v>
      </c>
      <c r="D6339" s="4" t="s">
        <v>47</v>
      </c>
      <c r="E6339" s="4" t="s">
        <v>22</v>
      </c>
      <c r="F6339" s="4" t="s">
        <v>18</v>
      </c>
      <c r="G6339" s="6">
        <v>19</v>
      </c>
      <c r="H6339" s="7">
        <v>88.58</v>
      </c>
      <c r="I6339" s="8">
        <v>0.01</v>
      </c>
      <c r="J6339" s="7">
        <v>1867.95</v>
      </c>
      <c r="K6339" s="7">
        <v>53.87</v>
      </c>
      <c r="L6339" s="7">
        <v>1023.53</v>
      </c>
      <c r="M6339" s="7">
        <v>223.53</v>
      </c>
    </row>
    <row r="6340" spans="2:13" x14ac:dyDescent="0.3">
      <c r="B6340" s="5">
        <v>45931</v>
      </c>
      <c r="C6340" s="4" t="s">
        <v>50</v>
      </c>
      <c r="D6340" s="4" t="s">
        <v>47</v>
      </c>
      <c r="E6340" s="4" t="s">
        <v>22</v>
      </c>
      <c r="F6340" s="4" t="s">
        <v>19</v>
      </c>
      <c r="G6340" s="6">
        <v>18</v>
      </c>
      <c r="H6340" s="7">
        <v>88.58</v>
      </c>
      <c r="I6340" s="8">
        <v>0.01</v>
      </c>
      <c r="J6340" s="7">
        <v>1757.27</v>
      </c>
      <c r="K6340" s="7">
        <v>53.98</v>
      </c>
      <c r="L6340" s="7">
        <v>971.64</v>
      </c>
      <c r="M6340" s="7">
        <v>226.85</v>
      </c>
    </row>
    <row r="6341" spans="2:13" x14ac:dyDescent="0.3">
      <c r="B6341" s="5">
        <v>45962</v>
      </c>
      <c r="C6341" s="4" t="s">
        <v>14</v>
      </c>
      <c r="D6341" s="4" t="s">
        <v>15</v>
      </c>
      <c r="E6341" s="4" t="s">
        <v>16</v>
      </c>
      <c r="F6341" s="4" t="s">
        <v>17</v>
      </c>
      <c r="G6341" s="6">
        <v>247</v>
      </c>
      <c r="H6341" s="7">
        <v>276.04000000000002</v>
      </c>
      <c r="I6341" s="8">
        <v>0</v>
      </c>
      <c r="J6341" s="7">
        <v>68317.7</v>
      </c>
      <c r="K6341" s="7">
        <v>204.88</v>
      </c>
      <c r="L6341" s="7">
        <v>50605.36</v>
      </c>
      <c r="M6341" s="7">
        <v>400.69</v>
      </c>
    </row>
    <row r="6342" spans="2:13" x14ac:dyDescent="0.3">
      <c r="B6342" s="5">
        <v>45962</v>
      </c>
      <c r="C6342" s="4" t="s">
        <v>14</v>
      </c>
      <c r="D6342" s="4" t="s">
        <v>15</v>
      </c>
      <c r="E6342" s="4" t="s">
        <v>16</v>
      </c>
      <c r="F6342" s="4" t="s">
        <v>18</v>
      </c>
      <c r="G6342" s="6">
        <v>89</v>
      </c>
      <c r="H6342" s="7">
        <v>276.04000000000002</v>
      </c>
      <c r="I6342" s="8">
        <v>0</v>
      </c>
      <c r="J6342" s="7">
        <v>24542.99</v>
      </c>
      <c r="K6342" s="7">
        <v>203.86</v>
      </c>
      <c r="L6342" s="7">
        <v>18143.54</v>
      </c>
      <c r="M6342" s="7">
        <v>303.70999999999998</v>
      </c>
    </row>
    <row r="6343" spans="2:13" x14ac:dyDescent="0.3">
      <c r="B6343" s="5">
        <v>45962</v>
      </c>
      <c r="C6343" s="4" t="s">
        <v>14</v>
      </c>
      <c r="D6343" s="4" t="s">
        <v>15</v>
      </c>
      <c r="E6343" s="4" t="s">
        <v>16</v>
      </c>
      <c r="F6343" s="4" t="s">
        <v>19</v>
      </c>
      <c r="G6343" s="6">
        <v>92</v>
      </c>
      <c r="H6343" s="7">
        <v>276.04000000000002</v>
      </c>
      <c r="I6343" s="8">
        <v>0</v>
      </c>
      <c r="J6343" s="7">
        <v>25395.45</v>
      </c>
      <c r="K6343" s="7">
        <v>204.68</v>
      </c>
      <c r="L6343" s="7">
        <v>18830.560000000001</v>
      </c>
      <c r="M6343" s="7">
        <v>361.22</v>
      </c>
    </row>
    <row r="6344" spans="2:13" x14ac:dyDescent="0.3">
      <c r="B6344" s="5">
        <v>45962</v>
      </c>
      <c r="C6344" s="4" t="s">
        <v>14</v>
      </c>
      <c r="D6344" s="4" t="s">
        <v>15</v>
      </c>
      <c r="E6344" s="4" t="s">
        <v>20</v>
      </c>
      <c r="F6344" s="4" t="s">
        <v>17</v>
      </c>
      <c r="G6344" s="6">
        <v>161</v>
      </c>
      <c r="H6344" s="7">
        <v>276.04000000000002</v>
      </c>
      <c r="I6344" s="8">
        <v>0.03</v>
      </c>
      <c r="J6344" s="7">
        <v>38246.01</v>
      </c>
      <c r="K6344" s="7">
        <v>203.86</v>
      </c>
      <c r="L6344" s="7">
        <v>32821.46</v>
      </c>
      <c r="M6344" s="7">
        <v>255.66</v>
      </c>
    </row>
    <row r="6345" spans="2:13" x14ac:dyDescent="0.3">
      <c r="B6345" s="5">
        <v>45962</v>
      </c>
      <c r="C6345" s="4" t="s">
        <v>14</v>
      </c>
      <c r="D6345" s="4" t="s">
        <v>15</v>
      </c>
      <c r="E6345" s="4" t="s">
        <v>20</v>
      </c>
      <c r="F6345" s="4" t="s">
        <v>18</v>
      </c>
      <c r="G6345" s="6">
        <v>59</v>
      </c>
      <c r="H6345" s="7">
        <v>276.04000000000002</v>
      </c>
      <c r="I6345" s="8">
        <v>0.01</v>
      </c>
      <c r="J6345" s="7">
        <v>14174.49</v>
      </c>
      <c r="K6345" s="7">
        <v>204.88</v>
      </c>
      <c r="L6345" s="7">
        <v>12087.92</v>
      </c>
      <c r="M6345" s="7">
        <v>210.14</v>
      </c>
    </row>
    <row r="6346" spans="2:13" x14ac:dyDescent="0.3">
      <c r="B6346" s="5">
        <v>45962</v>
      </c>
      <c r="C6346" s="4" t="s">
        <v>14</v>
      </c>
      <c r="D6346" s="4" t="s">
        <v>15</v>
      </c>
      <c r="E6346" s="4" t="s">
        <v>20</v>
      </c>
      <c r="F6346" s="4" t="s">
        <v>19</v>
      </c>
      <c r="G6346" s="6">
        <v>62</v>
      </c>
      <c r="H6346" s="7">
        <v>276.04000000000002</v>
      </c>
      <c r="I6346" s="8">
        <v>0.04</v>
      </c>
      <c r="J6346" s="7">
        <v>14459.46</v>
      </c>
      <c r="K6346" s="7">
        <v>204.47</v>
      </c>
      <c r="L6346" s="7">
        <v>12677.14</v>
      </c>
      <c r="M6346" s="7">
        <v>240.96</v>
      </c>
    </row>
    <row r="6347" spans="2:13" x14ac:dyDescent="0.3">
      <c r="B6347" s="5">
        <v>45962</v>
      </c>
      <c r="C6347" s="4" t="s">
        <v>14</v>
      </c>
      <c r="D6347" s="4" t="s">
        <v>15</v>
      </c>
      <c r="E6347" s="4" t="s">
        <v>21</v>
      </c>
      <c r="F6347" s="4" t="s">
        <v>17</v>
      </c>
      <c r="G6347" s="6">
        <v>103</v>
      </c>
      <c r="H6347" s="7">
        <v>276.04000000000002</v>
      </c>
      <c r="I6347" s="8">
        <v>0.01</v>
      </c>
      <c r="J6347" s="7">
        <v>26821.22</v>
      </c>
      <c r="K6347" s="7">
        <v>204.07</v>
      </c>
      <c r="L6347" s="7">
        <v>21019.21</v>
      </c>
      <c r="M6347" s="7">
        <v>165.74</v>
      </c>
    </row>
    <row r="6348" spans="2:13" x14ac:dyDescent="0.3">
      <c r="B6348" s="5">
        <v>45962</v>
      </c>
      <c r="C6348" s="4" t="s">
        <v>14</v>
      </c>
      <c r="D6348" s="4" t="s">
        <v>15</v>
      </c>
      <c r="E6348" s="4" t="s">
        <v>21</v>
      </c>
      <c r="F6348" s="4" t="s">
        <v>18</v>
      </c>
      <c r="G6348" s="6">
        <v>36</v>
      </c>
      <c r="H6348" s="7">
        <v>276.04000000000002</v>
      </c>
      <c r="I6348" s="8">
        <v>0</v>
      </c>
      <c r="J6348" s="7">
        <v>9374.6</v>
      </c>
      <c r="K6348" s="7">
        <v>204.07</v>
      </c>
      <c r="L6348" s="7">
        <v>7346.52</v>
      </c>
      <c r="M6348" s="7">
        <v>128.34</v>
      </c>
    </row>
    <row r="6349" spans="2:13" x14ac:dyDescent="0.3">
      <c r="B6349" s="5">
        <v>45962</v>
      </c>
      <c r="C6349" s="4" t="s">
        <v>14</v>
      </c>
      <c r="D6349" s="4" t="s">
        <v>15</v>
      </c>
      <c r="E6349" s="4" t="s">
        <v>21</v>
      </c>
      <c r="F6349" s="4" t="s">
        <v>19</v>
      </c>
      <c r="G6349" s="6">
        <v>35</v>
      </c>
      <c r="H6349" s="7">
        <v>276.04000000000002</v>
      </c>
      <c r="I6349" s="8">
        <v>0</v>
      </c>
      <c r="J6349" s="7">
        <v>9187.51</v>
      </c>
      <c r="K6349" s="7">
        <v>204.88</v>
      </c>
      <c r="L6349" s="7">
        <v>7170.8</v>
      </c>
      <c r="M6349" s="7">
        <v>140.34</v>
      </c>
    </row>
    <row r="6350" spans="2:13" x14ac:dyDescent="0.3">
      <c r="B6350" s="5">
        <v>45962</v>
      </c>
      <c r="C6350" s="4" t="s">
        <v>14</v>
      </c>
      <c r="D6350" s="4" t="s">
        <v>15</v>
      </c>
      <c r="E6350" s="4" t="s">
        <v>22</v>
      </c>
      <c r="F6350" s="4" t="s">
        <v>17</v>
      </c>
      <c r="G6350" s="6">
        <v>44</v>
      </c>
      <c r="H6350" s="7">
        <v>276.04000000000002</v>
      </c>
      <c r="I6350" s="8">
        <v>0.01</v>
      </c>
      <c r="J6350" s="7">
        <v>13467.55</v>
      </c>
      <c r="K6350" s="7">
        <v>204.88</v>
      </c>
      <c r="L6350" s="7">
        <v>9014.7199999999993</v>
      </c>
      <c r="M6350" s="7">
        <v>453.39</v>
      </c>
    </row>
    <row r="6351" spans="2:13" x14ac:dyDescent="0.3">
      <c r="B6351" s="5">
        <v>45962</v>
      </c>
      <c r="C6351" s="4" t="s">
        <v>14</v>
      </c>
      <c r="D6351" s="4" t="s">
        <v>15</v>
      </c>
      <c r="E6351" s="4" t="s">
        <v>22</v>
      </c>
      <c r="F6351" s="4" t="s">
        <v>18</v>
      </c>
      <c r="G6351" s="6">
        <v>16</v>
      </c>
      <c r="H6351" s="7">
        <v>276.04000000000002</v>
      </c>
      <c r="I6351" s="8">
        <v>0.01</v>
      </c>
      <c r="J6351" s="7">
        <v>4892.3100000000004</v>
      </c>
      <c r="K6351" s="7">
        <v>203.86</v>
      </c>
      <c r="L6351" s="7">
        <v>3261.76</v>
      </c>
      <c r="M6351" s="7">
        <v>188.04</v>
      </c>
    </row>
    <row r="6352" spans="2:13" x14ac:dyDescent="0.3">
      <c r="B6352" s="5">
        <v>45962</v>
      </c>
      <c r="C6352" s="4" t="s">
        <v>14</v>
      </c>
      <c r="D6352" s="4" t="s">
        <v>15</v>
      </c>
      <c r="E6352" s="4" t="s">
        <v>22</v>
      </c>
      <c r="F6352" s="4" t="s">
        <v>19</v>
      </c>
      <c r="G6352" s="6">
        <v>16</v>
      </c>
      <c r="H6352" s="7">
        <v>276.04000000000002</v>
      </c>
      <c r="I6352" s="8">
        <v>0.01</v>
      </c>
      <c r="J6352" s="7">
        <v>4882.26</v>
      </c>
      <c r="K6352" s="7">
        <v>204.07</v>
      </c>
      <c r="L6352" s="7">
        <v>3265.12</v>
      </c>
      <c r="M6352" s="7">
        <v>193.66</v>
      </c>
    </row>
    <row r="6353" spans="2:13" x14ac:dyDescent="0.3">
      <c r="B6353" s="5">
        <v>45962</v>
      </c>
      <c r="C6353" s="4" t="s">
        <v>23</v>
      </c>
      <c r="D6353" s="4" t="s">
        <v>15</v>
      </c>
      <c r="E6353" s="4" t="s">
        <v>16</v>
      </c>
      <c r="F6353" s="4" t="s">
        <v>17</v>
      </c>
      <c r="G6353" s="6">
        <v>683</v>
      </c>
      <c r="H6353" s="7">
        <v>121.54</v>
      </c>
      <c r="I6353" s="8">
        <v>0.01</v>
      </c>
      <c r="J6353" s="7">
        <v>82093.710000000006</v>
      </c>
      <c r="K6353" s="7">
        <v>89.51</v>
      </c>
      <c r="L6353" s="7">
        <v>61135.33</v>
      </c>
      <c r="M6353" s="7">
        <v>1124.69</v>
      </c>
    </row>
    <row r="6354" spans="2:13" x14ac:dyDescent="0.3">
      <c r="B6354" s="5">
        <v>45962</v>
      </c>
      <c r="C6354" s="4" t="s">
        <v>23</v>
      </c>
      <c r="D6354" s="4" t="s">
        <v>15</v>
      </c>
      <c r="E6354" s="4" t="s">
        <v>16</v>
      </c>
      <c r="F6354" s="4" t="s">
        <v>18</v>
      </c>
      <c r="G6354" s="6">
        <v>235</v>
      </c>
      <c r="H6354" s="7">
        <v>121.54</v>
      </c>
      <c r="I6354" s="8">
        <v>0.01</v>
      </c>
      <c r="J6354" s="7">
        <v>28390.33</v>
      </c>
      <c r="K6354" s="7">
        <v>89.51</v>
      </c>
      <c r="L6354" s="7">
        <v>21034.85</v>
      </c>
      <c r="M6354" s="7">
        <v>791.35</v>
      </c>
    </row>
    <row r="6355" spans="2:13" x14ac:dyDescent="0.3">
      <c r="B6355" s="5">
        <v>45962</v>
      </c>
      <c r="C6355" s="4" t="s">
        <v>23</v>
      </c>
      <c r="D6355" s="4" t="s">
        <v>15</v>
      </c>
      <c r="E6355" s="4" t="s">
        <v>16</v>
      </c>
      <c r="F6355" s="4" t="s">
        <v>19</v>
      </c>
      <c r="G6355" s="6">
        <v>240</v>
      </c>
      <c r="H6355" s="7">
        <v>121.54</v>
      </c>
      <c r="I6355" s="8">
        <v>0.01</v>
      </c>
      <c r="J6355" s="7">
        <v>28936.59</v>
      </c>
      <c r="K6355" s="7">
        <v>89.06</v>
      </c>
      <c r="L6355" s="7">
        <v>21374.400000000001</v>
      </c>
      <c r="M6355" s="7">
        <v>948.04</v>
      </c>
    </row>
    <row r="6356" spans="2:13" x14ac:dyDescent="0.3">
      <c r="B6356" s="5">
        <v>45962</v>
      </c>
      <c r="C6356" s="4" t="s">
        <v>23</v>
      </c>
      <c r="D6356" s="4" t="s">
        <v>15</v>
      </c>
      <c r="E6356" s="4" t="s">
        <v>20</v>
      </c>
      <c r="F6356" s="4" t="s">
        <v>17</v>
      </c>
      <c r="G6356" s="6">
        <v>460</v>
      </c>
      <c r="H6356" s="7">
        <v>121.54</v>
      </c>
      <c r="I6356" s="8">
        <v>0.01</v>
      </c>
      <c r="J6356" s="7">
        <v>48757.29</v>
      </c>
      <c r="K6356" s="7">
        <v>89.51</v>
      </c>
      <c r="L6356" s="7">
        <v>41174.6</v>
      </c>
      <c r="M6356" s="7">
        <v>764.98</v>
      </c>
    </row>
    <row r="6357" spans="2:13" x14ac:dyDescent="0.3">
      <c r="B6357" s="5">
        <v>45962</v>
      </c>
      <c r="C6357" s="4" t="s">
        <v>23</v>
      </c>
      <c r="D6357" s="4" t="s">
        <v>15</v>
      </c>
      <c r="E6357" s="4" t="s">
        <v>20</v>
      </c>
      <c r="F6357" s="4" t="s">
        <v>18</v>
      </c>
      <c r="G6357" s="6">
        <v>160</v>
      </c>
      <c r="H6357" s="7">
        <v>121.54</v>
      </c>
      <c r="I6357" s="8">
        <v>0.01</v>
      </c>
      <c r="J6357" s="7">
        <v>16873.47</v>
      </c>
      <c r="K6357" s="7">
        <v>89.6</v>
      </c>
      <c r="L6357" s="7">
        <v>14336</v>
      </c>
      <c r="M6357" s="7">
        <v>542.66999999999996</v>
      </c>
    </row>
    <row r="6358" spans="2:13" x14ac:dyDescent="0.3">
      <c r="B6358" s="5">
        <v>45962</v>
      </c>
      <c r="C6358" s="4" t="s">
        <v>23</v>
      </c>
      <c r="D6358" s="4" t="s">
        <v>15</v>
      </c>
      <c r="E6358" s="4" t="s">
        <v>20</v>
      </c>
      <c r="F6358" s="4" t="s">
        <v>19</v>
      </c>
      <c r="G6358" s="6">
        <v>156</v>
      </c>
      <c r="H6358" s="7">
        <v>121.54</v>
      </c>
      <c r="I6358" s="8">
        <v>0</v>
      </c>
      <c r="J6358" s="7">
        <v>16634.990000000002</v>
      </c>
      <c r="K6358" s="7">
        <v>89.42</v>
      </c>
      <c r="L6358" s="7">
        <v>13949.52</v>
      </c>
      <c r="M6358" s="7">
        <v>613.74</v>
      </c>
    </row>
    <row r="6359" spans="2:13" x14ac:dyDescent="0.3">
      <c r="B6359" s="5">
        <v>45962</v>
      </c>
      <c r="C6359" s="4" t="s">
        <v>23</v>
      </c>
      <c r="D6359" s="4" t="s">
        <v>15</v>
      </c>
      <c r="E6359" s="4" t="s">
        <v>21</v>
      </c>
      <c r="F6359" s="4" t="s">
        <v>17</v>
      </c>
      <c r="G6359" s="6">
        <v>280</v>
      </c>
      <c r="H6359" s="7">
        <v>121.54</v>
      </c>
      <c r="I6359" s="8">
        <v>0.01</v>
      </c>
      <c r="J6359" s="7">
        <v>31973.17</v>
      </c>
      <c r="K6359" s="7">
        <v>89.15</v>
      </c>
      <c r="L6359" s="7">
        <v>24962</v>
      </c>
      <c r="M6359" s="7">
        <v>447.82</v>
      </c>
    </row>
    <row r="6360" spans="2:13" x14ac:dyDescent="0.3">
      <c r="B6360" s="5">
        <v>45962</v>
      </c>
      <c r="C6360" s="4" t="s">
        <v>23</v>
      </c>
      <c r="D6360" s="4" t="s">
        <v>15</v>
      </c>
      <c r="E6360" s="4" t="s">
        <v>21</v>
      </c>
      <c r="F6360" s="4" t="s">
        <v>18</v>
      </c>
      <c r="G6360" s="6">
        <v>96</v>
      </c>
      <c r="H6360" s="7">
        <v>121.54</v>
      </c>
      <c r="I6360" s="8">
        <v>0.01</v>
      </c>
      <c r="J6360" s="7">
        <v>10940.59</v>
      </c>
      <c r="K6360" s="7">
        <v>89.51</v>
      </c>
      <c r="L6360" s="7">
        <v>8592.9599999999991</v>
      </c>
      <c r="M6360" s="7">
        <v>340.92</v>
      </c>
    </row>
    <row r="6361" spans="2:13" x14ac:dyDescent="0.3">
      <c r="B6361" s="5">
        <v>45962</v>
      </c>
      <c r="C6361" s="4" t="s">
        <v>23</v>
      </c>
      <c r="D6361" s="4" t="s">
        <v>15</v>
      </c>
      <c r="E6361" s="4" t="s">
        <v>21</v>
      </c>
      <c r="F6361" s="4" t="s">
        <v>19</v>
      </c>
      <c r="G6361" s="6">
        <v>99</v>
      </c>
      <c r="H6361" s="7">
        <v>121.54</v>
      </c>
      <c r="I6361" s="8">
        <v>0.01</v>
      </c>
      <c r="J6361" s="7">
        <v>11316.63</v>
      </c>
      <c r="K6361" s="7">
        <v>89.33</v>
      </c>
      <c r="L6361" s="7">
        <v>8843.67</v>
      </c>
      <c r="M6361" s="7">
        <v>391.07</v>
      </c>
    </row>
    <row r="6362" spans="2:13" x14ac:dyDescent="0.3">
      <c r="B6362" s="5">
        <v>45962</v>
      </c>
      <c r="C6362" s="4" t="s">
        <v>23</v>
      </c>
      <c r="D6362" s="4" t="s">
        <v>15</v>
      </c>
      <c r="E6362" s="4" t="s">
        <v>22</v>
      </c>
      <c r="F6362" s="4" t="s">
        <v>17</v>
      </c>
      <c r="G6362" s="6">
        <v>125</v>
      </c>
      <c r="H6362" s="7">
        <v>121.54</v>
      </c>
      <c r="I6362" s="8">
        <v>0.01</v>
      </c>
      <c r="J6362" s="7">
        <v>16947.45</v>
      </c>
      <c r="K6362" s="7">
        <v>89.33</v>
      </c>
      <c r="L6362" s="7">
        <v>11166.25</v>
      </c>
      <c r="M6362" s="7">
        <v>1285.5</v>
      </c>
    </row>
    <row r="6363" spans="2:13" x14ac:dyDescent="0.3">
      <c r="B6363" s="5">
        <v>45962</v>
      </c>
      <c r="C6363" s="4" t="s">
        <v>23</v>
      </c>
      <c r="D6363" s="4" t="s">
        <v>15</v>
      </c>
      <c r="E6363" s="4" t="s">
        <v>22</v>
      </c>
      <c r="F6363" s="4" t="s">
        <v>18</v>
      </c>
      <c r="G6363" s="6">
        <v>43</v>
      </c>
      <c r="H6363" s="7">
        <v>121.54</v>
      </c>
      <c r="I6363" s="8">
        <v>0.01</v>
      </c>
      <c r="J6363" s="7">
        <v>5800.73</v>
      </c>
      <c r="K6363" s="7">
        <v>89.6</v>
      </c>
      <c r="L6363" s="7">
        <v>3852.8</v>
      </c>
      <c r="M6363" s="7">
        <v>507.42</v>
      </c>
    </row>
    <row r="6364" spans="2:13" x14ac:dyDescent="0.3">
      <c r="B6364" s="5">
        <v>45962</v>
      </c>
      <c r="C6364" s="4" t="s">
        <v>23</v>
      </c>
      <c r="D6364" s="4" t="s">
        <v>15</v>
      </c>
      <c r="E6364" s="4" t="s">
        <v>22</v>
      </c>
      <c r="F6364" s="4" t="s">
        <v>19</v>
      </c>
      <c r="G6364" s="6">
        <v>42</v>
      </c>
      <c r="H6364" s="7">
        <v>121.54</v>
      </c>
      <c r="I6364" s="8">
        <v>0</v>
      </c>
      <c r="J6364" s="7">
        <v>5722.96</v>
      </c>
      <c r="K6364" s="7">
        <v>89.6</v>
      </c>
      <c r="L6364" s="7">
        <v>3763.2</v>
      </c>
      <c r="M6364" s="7">
        <v>513.59</v>
      </c>
    </row>
    <row r="6365" spans="2:13" x14ac:dyDescent="0.3">
      <c r="B6365" s="5">
        <v>45962</v>
      </c>
      <c r="C6365" s="4" t="s">
        <v>24</v>
      </c>
      <c r="D6365" s="4" t="s">
        <v>15</v>
      </c>
      <c r="E6365" s="4" t="s">
        <v>16</v>
      </c>
      <c r="F6365" s="4" t="s">
        <v>17</v>
      </c>
      <c r="G6365" s="6">
        <v>293</v>
      </c>
      <c r="H6365" s="7">
        <v>201.88</v>
      </c>
      <c r="I6365" s="8">
        <v>0</v>
      </c>
      <c r="J6365" s="7">
        <v>59032.54</v>
      </c>
      <c r="K6365" s="7">
        <v>150.4</v>
      </c>
      <c r="L6365" s="7">
        <v>44067.199999999997</v>
      </c>
      <c r="M6365" s="7">
        <v>481.05</v>
      </c>
    </row>
    <row r="6366" spans="2:13" x14ac:dyDescent="0.3">
      <c r="B6366" s="5">
        <v>45962</v>
      </c>
      <c r="C6366" s="4" t="s">
        <v>24</v>
      </c>
      <c r="D6366" s="4" t="s">
        <v>15</v>
      </c>
      <c r="E6366" s="4" t="s">
        <v>16</v>
      </c>
      <c r="F6366" s="4" t="s">
        <v>18</v>
      </c>
      <c r="G6366" s="6">
        <v>100</v>
      </c>
      <c r="H6366" s="7">
        <v>201.88</v>
      </c>
      <c r="I6366" s="8">
        <v>0.01</v>
      </c>
      <c r="J6366" s="7">
        <v>20086.78</v>
      </c>
      <c r="K6366" s="7">
        <v>150.1</v>
      </c>
      <c r="L6366" s="7">
        <v>15010</v>
      </c>
      <c r="M6366" s="7">
        <v>354.78</v>
      </c>
    </row>
    <row r="6367" spans="2:13" x14ac:dyDescent="0.3">
      <c r="B6367" s="5">
        <v>45962</v>
      </c>
      <c r="C6367" s="4" t="s">
        <v>24</v>
      </c>
      <c r="D6367" s="4" t="s">
        <v>15</v>
      </c>
      <c r="E6367" s="4" t="s">
        <v>16</v>
      </c>
      <c r="F6367" s="4" t="s">
        <v>19</v>
      </c>
      <c r="G6367" s="6">
        <v>100</v>
      </c>
      <c r="H6367" s="7">
        <v>201.88</v>
      </c>
      <c r="I6367" s="8">
        <v>0</v>
      </c>
      <c r="J6367" s="7">
        <v>20208.150000000001</v>
      </c>
      <c r="K6367" s="7">
        <v>150.55000000000001</v>
      </c>
      <c r="L6367" s="7">
        <v>15055</v>
      </c>
      <c r="M6367" s="7">
        <v>400.98</v>
      </c>
    </row>
    <row r="6368" spans="2:13" x14ac:dyDescent="0.3">
      <c r="B6368" s="5">
        <v>45962</v>
      </c>
      <c r="C6368" s="4" t="s">
        <v>24</v>
      </c>
      <c r="D6368" s="4" t="s">
        <v>15</v>
      </c>
      <c r="E6368" s="4" t="s">
        <v>20</v>
      </c>
      <c r="F6368" s="4" t="s">
        <v>17</v>
      </c>
      <c r="G6368" s="6">
        <v>197</v>
      </c>
      <c r="H6368" s="7">
        <v>201.88</v>
      </c>
      <c r="I6368" s="8">
        <v>0.03</v>
      </c>
      <c r="J6368" s="7">
        <v>33944.51</v>
      </c>
      <c r="K6368" s="7">
        <v>150.55000000000001</v>
      </c>
      <c r="L6368" s="7">
        <v>29658.35</v>
      </c>
      <c r="M6368" s="7">
        <v>325.36</v>
      </c>
    </row>
    <row r="6369" spans="2:13" x14ac:dyDescent="0.3">
      <c r="B6369" s="5">
        <v>45962</v>
      </c>
      <c r="C6369" s="4" t="s">
        <v>24</v>
      </c>
      <c r="D6369" s="4" t="s">
        <v>15</v>
      </c>
      <c r="E6369" s="4" t="s">
        <v>20</v>
      </c>
      <c r="F6369" s="4" t="s">
        <v>18</v>
      </c>
      <c r="G6369" s="6">
        <v>68</v>
      </c>
      <c r="H6369" s="7">
        <v>201.88</v>
      </c>
      <c r="I6369" s="8">
        <v>0.01</v>
      </c>
      <c r="J6369" s="7">
        <v>12007.82</v>
      </c>
      <c r="K6369" s="7">
        <v>150.1</v>
      </c>
      <c r="L6369" s="7">
        <v>10206.799999999999</v>
      </c>
      <c r="M6369" s="7">
        <v>240.3</v>
      </c>
    </row>
    <row r="6370" spans="2:13" x14ac:dyDescent="0.3">
      <c r="B6370" s="5">
        <v>45962</v>
      </c>
      <c r="C6370" s="4" t="s">
        <v>24</v>
      </c>
      <c r="D6370" s="4" t="s">
        <v>15</v>
      </c>
      <c r="E6370" s="4" t="s">
        <v>20</v>
      </c>
      <c r="F6370" s="4" t="s">
        <v>19</v>
      </c>
      <c r="G6370" s="6">
        <v>71</v>
      </c>
      <c r="H6370" s="7">
        <v>201.88</v>
      </c>
      <c r="I6370" s="8">
        <v>0.01</v>
      </c>
      <c r="J6370" s="7">
        <v>12411.84</v>
      </c>
      <c r="K6370" s="7">
        <v>150.25</v>
      </c>
      <c r="L6370" s="7">
        <v>10667.75</v>
      </c>
      <c r="M6370" s="7">
        <v>284.98</v>
      </c>
    </row>
    <row r="6371" spans="2:13" x14ac:dyDescent="0.3">
      <c r="B6371" s="5">
        <v>45962</v>
      </c>
      <c r="C6371" s="4" t="s">
        <v>24</v>
      </c>
      <c r="D6371" s="4" t="s">
        <v>15</v>
      </c>
      <c r="E6371" s="4" t="s">
        <v>21</v>
      </c>
      <c r="F6371" s="4" t="s">
        <v>17</v>
      </c>
      <c r="G6371" s="6">
        <v>115</v>
      </c>
      <c r="H6371" s="7">
        <v>201.88</v>
      </c>
      <c r="I6371" s="8">
        <v>0</v>
      </c>
      <c r="J6371" s="7">
        <v>22077.31</v>
      </c>
      <c r="K6371" s="7">
        <v>149.94999999999999</v>
      </c>
      <c r="L6371" s="7">
        <v>17244.25</v>
      </c>
      <c r="M6371" s="7">
        <v>190.87</v>
      </c>
    </row>
    <row r="6372" spans="2:13" x14ac:dyDescent="0.3">
      <c r="B6372" s="5">
        <v>45962</v>
      </c>
      <c r="C6372" s="4" t="s">
        <v>24</v>
      </c>
      <c r="D6372" s="4" t="s">
        <v>15</v>
      </c>
      <c r="E6372" s="4" t="s">
        <v>21</v>
      </c>
      <c r="F6372" s="4" t="s">
        <v>18</v>
      </c>
      <c r="G6372" s="6">
        <v>42</v>
      </c>
      <c r="H6372" s="7">
        <v>201.88</v>
      </c>
      <c r="I6372" s="8">
        <v>0.01</v>
      </c>
      <c r="J6372" s="7">
        <v>7950.06</v>
      </c>
      <c r="K6372" s="7">
        <v>150.55000000000001</v>
      </c>
      <c r="L6372" s="7">
        <v>6323.1</v>
      </c>
      <c r="M6372" s="7">
        <v>149.30000000000001</v>
      </c>
    </row>
    <row r="6373" spans="2:13" x14ac:dyDescent="0.3">
      <c r="B6373" s="5">
        <v>45962</v>
      </c>
      <c r="C6373" s="4" t="s">
        <v>24</v>
      </c>
      <c r="D6373" s="4" t="s">
        <v>15</v>
      </c>
      <c r="E6373" s="4" t="s">
        <v>21</v>
      </c>
      <c r="F6373" s="4" t="s">
        <v>19</v>
      </c>
      <c r="G6373" s="6">
        <v>43</v>
      </c>
      <c r="H6373" s="7">
        <v>201.88</v>
      </c>
      <c r="I6373" s="8">
        <v>0.01</v>
      </c>
      <c r="J6373" s="7">
        <v>8164.13</v>
      </c>
      <c r="K6373" s="7">
        <v>150.1</v>
      </c>
      <c r="L6373" s="7">
        <v>6454.3</v>
      </c>
      <c r="M6373" s="7">
        <v>173.62</v>
      </c>
    </row>
    <row r="6374" spans="2:13" x14ac:dyDescent="0.3">
      <c r="B6374" s="5">
        <v>45962</v>
      </c>
      <c r="C6374" s="4" t="s">
        <v>24</v>
      </c>
      <c r="D6374" s="4" t="s">
        <v>15</v>
      </c>
      <c r="E6374" s="4" t="s">
        <v>22</v>
      </c>
      <c r="F6374" s="4" t="s">
        <v>17</v>
      </c>
      <c r="G6374" s="6">
        <v>53</v>
      </c>
      <c r="H6374" s="7">
        <v>201.88</v>
      </c>
      <c r="I6374" s="8">
        <v>0</v>
      </c>
      <c r="J6374" s="7">
        <v>11983.49</v>
      </c>
      <c r="K6374" s="7">
        <v>150.55000000000001</v>
      </c>
      <c r="L6374" s="7">
        <v>7979.15</v>
      </c>
      <c r="M6374" s="7">
        <v>525.72</v>
      </c>
    </row>
    <row r="6375" spans="2:13" x14ac:dyDescent="0.3">
      <c r="B6375" s="5">
        <v>45962</v>
      </c>
      <c r="C6375" s="4" t="s">
        <v>24</v>
      </c>
      <c r="D6375" s="4" t="s">
        <v>15</v>
      </c>
      <c r="E6375" s="4" t="s">
        <v>22</v>
      </c>
      <c r="F6375" s="4" t="s">
        <v>18</v>
      </c>
      <c r="G6375" s="6">
        <v>19</v>
      </c>
      <c r="H6375" s="7">
        <v>201.88</v>
      </c>
      <c r="I6375" s="8">
        <v>0.01</v>
      </c>
      <c r="J6375" s="7">
        <v>4253</v>
      </c>
      <c r="K6375" s="7">
        <v>150.25</v>
      </c>
      <c r="L6375" s="7">
        <v>2854.75</v>
      </c>
      <c r="M6375" s="7">
        <v>220.8</v>
      </c>
    </row>
    <row r="6376" spans="2:13" x14ac:dyDescent="0.3">
      <c r="B6376" s="5">
        <v>45962</v>
      </c>
      <c r="C6376" s="4" t="s">
        <v>24</v>
      </c>
      <c r="D6376" s="4" t="s">
        <v>15</v>
      </c>
      <c r="E6376" s="4" t="s">
        <v>22</v>
      </c>
      <c r="F6376" s="4" t="s">
        <v>19</v>
      </c>
      <c r="G6376" s="6">
        <v>19</v>
      </c>
      <c r="H6376" s="7">
        <v>201.88</v>
      </c>
      <c r="I6376" s="8">
        <v>0.01</v>
      </c>
      <c r="J6376" s="7">
        <v>4278.68</v>
      </c>
      <c r="K6376" s="7">
        <v>150.1</v>
      </c>
      <c r="L6376" s="7">
        <v>2851.9</v>
      </c>
      <c r="M6376" s="7">
        <v>237.32</v>
      </c>
    </row>
    <row r="6377" spans="2:13" x14ac:dyDescent="0.3">
      <c r="B6377" s="5">
        <v>45962</v>
      </c>
      <c r="C6377" s="4" t="s">
        <v>25</v>
      </c>
      <c r="D6377" s="4" t="s">
        <v>15</v>
      </c>
      <c r="E6377" s="4" t="s">
        <v>16</v>
      </c>
      <c r="F6377" s="4" t="s">
        <v>17</v>
      </c>
      <c r="G6377" s="6">
        <v>140</v>
      </c>
      <c r="H6377" s="7">
        <v>352.26</v>
      </c>
      <c r="I6377" s="8">
        <v>0</v>
      </c>
      <c r="J6377" s="7">
        <v>49168.55</v>
      </c>
      <c r="K6377" s="7">
        <v>264.99</v>
      </c>
      <c r="L6377" s="7">
        <v>37098.6</v>
      </c>
      <c r="M6377" s="7">
        <v>226.88</v>
      </c>
    </row>
    <row r="6378" spans="2:13" x14ac:dyDescent="0.3">
      <c r="B6378" s="5">
        <v>45962</v>
      </c>
      <c r="C6378" s="4" t="s">
        <v>25</v>
      </c>
      <c r="D6378" s="4" t="s">
        <v>15</v>
      </c>
      <c r="E6378" s="4" t="s">
        <v>16</v>
      </c>
      <c r="F6378" s="4" t="s">
        <v>18</v>
      </c>
      <c r="G6378" s="6">
        <v>48</v>
      </c>
      <c r="H6378" s="7">
        <v>352.26</v>
      </c>
      <c r="I6378" s="8">
        <v>0.01</v>
      </c>
      <c r="J6378" s="7">
        <v>16638.759999999998</v>
      </c>
      <c r="K6378" s="7">
        <v>263.39999999999998</v>
      </c>
      <c r="L6378" s="7">
        <v>12643.2</v>
      </c>
      <c r="M6378" s="7">
        <v>170.13</v>
      </c>
    </row>
    <row r="6379" spans="2:13" x14ac:dyDescent="0.3">
      <c r="B6379" s="5">
        <v>45962</v>
      </c>
      <c r="C6379" s="4" t="s">
        <v>25</v>
      </c>
      <c r="D6379" s="4" t="s">
        <v>15</v>
      </c>
      <c r="E6379" s="4" t="s">
        <v>16</v>
      </c>
      <c r="F6379" s="4" t="s">
        <v>19</v>
      </c>
      <c r="G6379" s="6">
        <v>48</v>
      </c>
      <c r="H6379" s="7">
        <v>352.26</v>
      </c>
      <c r="I6379" s="8">
        <v>0</v>
      </c>
      <c r="J6379" s="7">
        <v>16857.79</v>
      </c>
      <c r="K6379" s="7">
        <v>264.99</v>
      </c>
      <c r="L6379" s="7">
        <v>12719.52</v>
      </c>
      <c r="M6379" s="7">
        <v>187.89</v>
      </c>
    </row>
    <row r="6380" spans="2:13" x14ac:dyDescent="0.3">
      <c r="B6380" s="5">
        <v>45962</v>
      </c>
      <c r="C6380" s="4" t="s">
        <v>25</v>
      </c>
      <c r="D6380" s="4" t="s">
        <v>15</v>
      </c>
      <c r="E6380" s="4" t="s">
        <v>20</v>
      </c>
      <c r="F6380" s="4" t="s">
        <v>17</v>
      </c>
      <c r="G6380" s="6">
        <v>91</v>
      </c>
      <c r="H6380" s="7">
        <v>352.26</v>
      </c>
      <c r="I6380" s="8">
        <v>0.01</v>
      </c>
      <c r="J6380" s="7">
        <v>28067.54</v>
      </c>
      <c r="K6380" s="7">
        <v>264.72000000000003</v>
      </c>
      <c r="L6380" s="7">
        <v>24089.52</v>
      </c>
      <c r="M6380" s="7">
        <v>150.29</v>
      </c>
    </row>
    <row r="6381" spans="2:13" x14ac:dyDescent="0.3">
      <c r="B6381" s="5">
        <v>45962</v>
      </c>
      <c r="C6381" s="4" t="s">
        <v>25</v>
      </c>
      <c r="D6381" s="4" t="s">
        <v>15</v>
      </c>
      <c r="E6381" s="4" t="s">
        <v>20</v>
      </c>
      <c r="F6381" s="4" t="s">
        <v>18</v>
      </c>
      <c r="G6381" s="6">
        <v>33</v>
      </c>
      <c r="H6381" s="7">
        <v>352.26</v>
      </c>
      <c r="I6381" s="8">
        <v>0.04</v>
      </c>
      <c r="J6381" s="7">
        <v>9851.5</v>
      </c>
      <c r="K6381" s="7">
        <v>264.2</v>
      </c>
      <c r="L6381" s="7">
        <v>8718.6</v>
      </c>
      <c r="M6381" s="7">
        <v>111.81</v>
      </c>
    </row>
    <row r="6382" spans="2:13" x14ac:dyDescent="0.3">
      <c r="B6382" s="5">
        <v>45962</v>
      </c>
      <c r="C6382" s="4" t="s">
        <v>25</v>
      </c>
      <c r="D6382" s="4" t="s">
        <v>15</v>
      </c>
      <c r="E6382" s="4" t="s">
        <v>20</v>
      </c>
      <c r="F6382" s="4" t="s">
        <v>19</v>
      </c>
      <c r="G6382" s="6">
        <v>33</v>
      </c>
      <c r="H6382" s="7">
        <v>352.26</v>
      </c>
      <c r="I6382" s="8">
        <v>0.01</v>
      </c>
      <c r="J6382" s="7">
        <v>10096.65</v>
      </c>
      <c r="K6382" s="7">
        <v>263.93</v>
      </c>
      <c r="L6382" s="7">
        <v>8709.69</v>
      </c>
      <c r="M6382" s="7">
        <v>129.44</v>
      </c>
    </row>
    <row r="6383" spans="2:13" x14ac:dyDescent="0.3">
      <c r="B6383" s="5">
        <v>45962</v>
      </c>
      <c r="C6383" s="4" t="s">
        <v>25</v>
      </c>
      <c r="D6383" s="4" t="s">
        <v>15</v>
      </c>
      <c r="E6383" s="4" t="s">
        <v>21</v>
      </c>
      <c r="F6383" s="4" t="s">
        <v>17</v>
      </c>
      <c r="G6383" s="6">
        <v>54</v>
      </c>
      <c r="H6383" s="7">
        <v>352.26</v>
      </c>
      <c r="I6383" s="8">
        <v>0.01</v>
      </c>
      <c r="J6383" s="7">
        <v>17853.849999999999</v>
      </c>
      <c r="K6383" s="7">
        <v>264.99</v>
      </c>
      <c r="L6383" s="7">
        <v>14309.46</v>
      </c>
      <c r="M6383" s="7">
        <v>88.48</v>
      </c>
    </row>
    <row r="6384" spans="2:13" x14ac:dyDescent="0.3">
      <c r="B6384" s="5">
        <v>45962</v>
      </c>
      <c r="C6384" s="4" t="s">
        <v>25</v>
      </c>
      <c r="D6384" s="4" t="s">
        <v>15</v>
      </c>
      <c r="E6384" s="4" t="s">
        <v>21</v>
      </c>
      <c r="F6384" s="4" t="s">
        <v>18</v>
      </c>
      <c r="G6384" s="6">
        <v>20</v>
      </c>
      <c r="H6384" s="7">
        <v>352.26</v>
      </c>
      <c r="I6384" s="8">
        <v>0.01</v>
      </c>
      <c r="J6384" s="7">
        <v>6646.09</v>
      </c>
      <c r="K6384" s="7">
        <v>263.93</v>
      </c>
      <c r="L6384" s="7">
        <v>5278.6</v>
      </c>
      <c r="M6384" s="7">
        <v>67.489999999999995</v>
      </c>
    </row>
    <row r="6385" spans="2:13" x14ac:dyDescent="0.3">
      <c r="B6385" s="5">
        <v>45962</v>
      </c>
      <c r="C6385" s="4" t="s">
        <v>25</v>
      </c>
      <c r="D6385" s="4" t="s">
        <v>15</v>
      </c>
      <c r="E6385" s="4" t="s">
        <v>21</v>
      </c>
      <c r="F6385" s="4" t="s">
        <v>19</v>
      </c>
      <c r="G6385" s="6">
        <v>20</v>
      </c>
      <c r="H6385" s="7">
        <v>352.26</v>
      </c>
      <c r="I6385" s="8">
        <v>0.01</v>
      </c>
      <c r="J6385" s="7">
        <v>6632.36</v>
      </c>
      <c r="K6385" s="7">
        <v>264.45999999999998</v>
      </c>
      <c r="L6385" s="7">
        <v>5289.2</v>
      </c>
      <c r="M6385" s="7">
        <v>81.63</v>
      </c>
    </row>
    <row r="6386" spans="2:13" x14ac:dyDescent="0.3">
      <c r="B6386" s="5">
        <v>45962</v>
      </c>
      <c r="C6386" s="4" t="s">
        <v>25</v>
      </c>
      <c r="D6386" s="4" t="s">
        <v>15</v>
      </c>
      <c r="E6386" s="4" t="s">
        <v>22</v>
      </c>
      <c r="F6386" s="4" t="s">
        <v>17</v>
      </c>
      <c r="G6386" s="6">
        <v>25</v>
      </c>
      <c r="H6386" s="7">
        <v>352.26</v>
      </c>
      <c r="I6386" s="8">
        <v>0</v>
      </c>
      <c r="J6386" s="7">
        <v>9833.7099999999991</v>
      </c>
      <c r="K6386" s="7">
        <v>264.2</v>
      </c>
      <c r="L6386" s="7">
        <v>6605</v>
      </c>
      <c r="M6386" s="7">
        <v>259.89</v>
      </c>
    </row>
    <row r="6387" spans="2:13" x14ac:dyDescent="0.3">
      <c r="B6387" s="5">
        <v>45962</v>
      </c>
      <c r="C6387" s="4" t="s">
        <v>25</v>
      </c>
      <c r="D6387" s="4" t="s">
        <v>15</v>
      </c>
      <c r="E6387" s="4" t="s">
        <v>22</v>
      </c>
      <c r="F6387" s="4" t="s">
        <v>18</v>
      </c>
      <c r="G6387" s="6">
        <v>9</v>
      </c>
      <c r="H6387" s="7">
        <v>352.26</v>
      </c>
      <c r="I6387" s="8">
        <v>0.01</v>
      </c>
      <c r="J6387" s="7">
        <v>3533.03</v>
      </c>
      <c r="K6387" s="7">
        <v>264.2</v>
      </c>
      <c r="L6387" s="7">
        <v>2377.8000000000002</v>
      </c>
      <c r="M6387" s="7">
        <v>106.63</v>
      </c>
    </row>
    <row r="6388" spans="2:13" x14ac:dyDescent="0.3">
      <c r="B6388" s="5">
        <v>45962</v>
      </c>
      <c r="C6388" s="4" t="s">
        <v>25</v>
      </c>
      <c r="D6388" s="4" t="s">
        <v>15</v>
      </c>
      <c r="E6388" s="4" t="s">
        <v>22</v>
      </c>
      <c r="F6388" s="4" t="s">
        <v>19</v>
      </c>
      <c r="G6388" s="6">
        <v>9</v>
      </c>
      <c r="H6388" s="7">
        <v>352.26</v>
      </c>
      <c r="I6388" s="8">
        <v>0.01</v>
      </c>
      <c r="J6388" s="7">
        <v>3518.89</v>
      </c>
      <c r="K6388" s="7">
        <v>264.45999999999998</v>
      </c>
      <c r="L6388" s="7">
        <v>2380.14</v>
      </c>
      <c r="M6388" s="7">
        <v>111.4</v>
      </c>
    </row>
    <row r="6389" spans="2:13" x14ac:dyDescent="0.3">
      <c r="B6389" s="5">
        <v>45962</v>
      </c>
      <c r="C6389" s="4" t="s">
        <v>26</v>
      </c>
      <c r="D6389" s="4" t="s">
        <v>27</v>
      </c>
      <c r="E6389" s="4" t="s">
        <v>16</v>
      </c>
      <c r="F6389" s="4" t="s">
        <v>17</v>
      </c>
      <c r="G6389" s="6">
        <v>401</v>
      </c>
      <c r="H6389" s="7">
        <v>135.96</v>
      </c>
      <c r="I6389" s="8">
        <v>0.01</v>
      </c>
      <c r="J6389" s="7">
        <v>54083.8</v>
      </c>
      <c r="K6389" s="7">
        <v>95.46</v>
      </c>
      <c r="L6389" s="7">
        <v>38279.46</v>
      </c>
      <c r="M6389" s="7">
        <v>647.23</v>
      </c>
    </row>
    <row r="6390" spans="2:13" x14ac:dyDescent="0.3">
      <c r="B6390" s="5">
        <v>45962</v>
      </c>
      <c r="C6390" s="4" t="s">
        <v>26</v>
      </c>
      <c r="D6390" s="4" t="s">
        <v>27</v>
      </c>
      <c r="E6390" s="4" t="s">
        <v>16</v>
      </c>
      <c r="F6390" s="4" t="s">
        <v>18</v>
      </c>
      <c r="G6390" s="6">
        <v>150</v>
      </c>
      <c r="H6390" s="7">
        <v>135.96</v>
      </c>
      <c r="I6390" s="8">
        <v>0.01</v>
      </c>
      <c r="J6390" s="7">
        <v>20068.490000000002</v>
      </c>
      <c r="K6390" s="7">
        <v>94.98</v>
      </c>
      <c r="L6390" s="7">
        <v>14247</v>
      </c>
      <c r="M6390" s="7">
        <v>533.73</v>
      </c>
    </row>
    <row r="6391" spans="2:13" x14ac:dyDescent="0.3">
      <c r="B6391" s="5">
        <v>45962</v>
      </c>
      <c r="C6391" s="4" t="s">
        <v>26</v>
      </c>
      <c r="D6391" s="4" t="s">
        <v>27</v>
      </c>
      <c r="E6391" s="4" t="s">
        <v>16</v>
      </c>
      <c r="F6391" s="4" t="s">
        <v>19</v>
      </c>
      <c r="G6391" s="6">
        <v>150</v>
      </c>
      <c r="H6391" s="7">
        <v>135.96</v>
      </c>
      <c r="I6391" s="8">
        <v>0</v>
      </c>
      <c r="J6391" s="7">
        <v>20353.05</v>
      </c>
      <c r="K6391" s="7">
        <v>95.27</v>
      </c>
      <c r="L6391" s="7">
        <v>14290.5</v>
      </c>
      <c r="M6391" s="7">
        <v>609.23</v>
      </c>
    </row>
    <row r="6392" spans="2:13" x14ac:dyDescent="0.3">
      <c r="B6392" s="5">
        <v>45962</v>
      </c>
      <c r="C6392" s="4" t="s">
        <v>26</v>
      </c>
      <c r="D6392" s="4" t="s">
        <v>27</v>
      </c>
      <c r="E6392" s="4" t="s">
        <v>20</v>
      </c>
      <c r="F6392" s="4" t="s">
        <v>17</v>
      </c>
      <c r="G6392" s="6">
        <v>267</v>
      </c>
      <c r="H6392" s="7">
        <v>135.96</v>
      </c>
      <c r="I6392" s="8">
        <v>0.04</v>
      </c>
      <c r="J6392" s="7">
        <v>30793.95</v>
      </c>
      <c r="K6392" s="7">
        <v>95.46</v>
      </c>
      <c r="L6392" s="7">
        <v>25487.82</v>
      </c>
      <c r="M6392" s="7">
        <v>423.54</v>
      </c>
    </row>
    <row r="6393" spans="2:13" x14ac:dyDescent="0.3">
      <c r="B6393" s="5">
        <v>45962</v>
      </c>
      <c r="C6393" s="4" t="s">
        <v>26</v>
      </c>
      <c r="D6393" s="4" t="s">
        <v>27</v>
      </c>
      <c r="E6393" s="4" t="s">
        <v>20</v>
      </c>
      <c r="F6393" s="4" t="s">
        <v>18</v>
      </c>
      <c r="G6393" s="6">
        <v>95</v>
      </c>
      <c r="H6393" s="7">
        <v>135.96</v>
      </c>
      <c r="I6393" s="8">
        <v>0.04</v>
      </c>
      <c r="J6393" s="7">
        <v>10955.74</v>
      </c>
      <c r="K6393" s="7">
        <v>94.98</v>
      </c>
      <c r="L6393" s="7">
        <v>9023.1</v>
      </c>
      <c r="M6393" s="7">
        <v>335.39</v>
      </c>
    </row>
    <row r="6394" spans="2:13" x14ac:dyDescent="0.3">
      <c r="B6394" s="5">
        <v>45962</v>
      </c>
      <c r="C6394" s="4" t="s">
        <v>26</v>
      </c>
      <c r="D6394" s="4" t="s">
        <v>27</v>
      </c>
      <c r="E6394" s="4" t="s">
        <v>20</v>
      </c>
      <c r="F6394" s="4" t="s">
        <v>19</v>
      </c>
      <c r="G6394" s="6">
        <v>101</v>
      </c>
      <c r="H6394" s="7">
        <v>135.96</v>
      </c>
      <c r="I6394" s="8">
        <v>0.02</v>
      </c>
      <c r="J6394" s="7">
        <v>11854.02</v>
      </c>
      <c r="K6394" s="7">
        <v>95.17</v>
      </c>
      <c r="L6394" s="7">
        <v>9612.17</v>
      </c>
      <c r="M6394" s="7">
        <v>402.18</v>
      </c>
    </row>
    <row r="6395" spans="2:13" x14ac:dyDescent="0.3">
      <c r="B6395" s="5">
        <v>45962</v>
      </c>
      <c r="C6395" s="4" t="s">
        <v>26</v>
      </c>
      <c r="D6395" s="4" t="s">
        <v>27</v>
      </c>
      <c r="E6395" s="4" t="s">
        <v>21</v>
      </c>
      <c r="F6395" s="4" t="s">
        <v>17</v>
      </c>
      <c r="G6395" s="6">
        <v>164</v>
      </c>
      <c r="H6395" s="7">
        <v>135.96</v>
      </c>
      <c r="I6395" s="8">
        <v>0</v>
      </c>
      <c r="J6395" s="7">
        <v>21203.62</v>
      </c>
      <c r="K6395" s="7">
        <v>95.36</v>
      </c>
      <c r="L6395" s="7">
        <v>15639.04</v>
      </c>
      <c r="M6395" s="7">
        <v>267.92</v>
      </c>
    </row>
    <row r="6396" spans="2:13" x14ac:dyDescent="0.3">
      <c r="B6396" s="5">
        <v>45962</v>
      </c>
      <c r="C6396" s="4" t="s">
        <v>26</v>
      </c>
      <c r="D6396" s="4" t="s">
        <v>27</v>
      </c>
      <c r="E6396" s="4" t="s">
        <v>21</v>
      </c>
      <c r="F6396" s="4" t="s">
        <v>18</v>
      </c>
      <c r="G6396" s="6">
        <v>57</v>
      </c>
      <c r="H6396" s="7">
        <v>135.96</v>
      </c>
      <c r="I6396" s="8">
        <v>0.01</v>
      </c>
      <c r="J6396" s="7">
        <v>7244.55</v>
      </c>
      <c r="K6396" s="7">
        <v>94.89</v>
      </c>
      <c r="L6396" s="7">
        <v>5408.73</v>
      </c>
      <c r="M6396" s="7">
        <v>192.73</v>
      </c>
    </row>
    <row r="6397" spans="2:13" x14ac:dyDescent="0.3">
      <c r="B6397" s="5">
        <v>45962</v>
      </c>
      <c r="C6397" s="4" t="s">
        <v>26</v>
      </c>
      <c r="D6397" s="4" t="s">
        <v>27</v>
      </c>
      <c r="E6397" s="4" t="s">
        <v>21</v>
      </c>
      <c r="F6397" s="4" t="s">
        <v>19</v>
      </c>
      <c r="G6397" s="6">
        <v>61</v>
      </c>
      <c r="H6397" s="7">
        <v>135.96</v>
      </c>
      <c r="I6397" s="8">
        <v>0</v>
      </c>
      <c r="J6397" s="7">
        <v>7831.67</v>
      </c>
      <c r="K6397" s="7">
        <v>95.08</v>
      </c>
      <c r="L6397" s="7">
        <v>5799.88</v>
      </c>
      <c r="M6397" s="7">
        <v>239.5</v>
      </c>
    </row>
    <row r="6398" spans="2:13" x14ac:dyDescent="0.3">
      <c r="B6398" s="5">
        <v>45962</v>
      </c>
      <c r="C6398" s="4" t="s">
        <v>26</v>
      </c>
      <c r="D6398" s="4" t="s">
        <v>27</v>
      </c>
      <c r="E6398" s="4" t="s">
        <v>22</v>
      </c>
      <c r="F6398" s="4" t="s">
        <v>17</v>
      </c>
      <c r="G6398" s="6">
        <v>72</v>
      </c>
      <c r="H6398" s="7">
        <v>135.96</v>
      </c>
      <c r="I6398" s="8">
        <v>0</v>
      </c>
      <c r="J6398" s="7">
        <v>10898.12</v>
      </c>
      <c r="K6398" s="7">
        <v>95.36</v>
      </c>
      <c r="L6398" s="7">
        <v>6865.92</v>
      </c>
      <c r="M6398" s="7">
        <v>737.53</v>
      </c>
    </row>
    <row r="6399" spans="2:13" x14ac:dyDescent="0.3">
      <c r="B6399" s="5">
        <v>45962</v>
      </c>
      <c r="C6399" s="4" t="s">
        <v>26</v>
      </c>
      <c r="D6399" s="4" t="s">
        <v>27</v>
      </c>
      <c r="E6399" s="4" t="s">
        <v>22</v>
      </c>
      <c r="F6399" s="4" t="s">
        <v>18</v>
      </c>
      <c r="G6399" s="6">
        <v>25</v>
      </c>
      <c r="H6399" s="7">
        <v>135.96</v>
      </c>
      <c r="I6399" s="8">
        <v>0.01</v>
      </c>
      <c r="J6399" s="7">
        <v>3772.69</v>
      </c>
      <c r="K6399" s="7">
        <v>94.89</v>
      </c>
      <c r="L6399" s="7">
        <v>2372.25</v>
      </c>
      <c r="M6399" s="7">
        <v>295.91000000000003</v>
      </c>
    </row>
    <row r="6400" spans="2:13" x14ac:dyDescent="0.3">
      <c r="B6400" s="5">
        <v>45962</v>
      </c>
      <c r="C6400" s="4" t="s">
        <v>26</v>
      </c>
      <c r="D6400" s="4" t="s">
        <v>27</v>
      </c>
      <c r="E6400" s="4" t="s">
        <v>22</v>
      </c>
      <c r="F6400" s="4" t="s">
        <v>19</v>
      </c>
      <c r="G6400" s="6">
        <v>25</v>
      </c>
      <c r="H6400" s="7">
        <v>135.96</v>
      </c>
      <c r="I6400" s="8">
        <v>0.01</v>
      </c>
      <c r="J6400" s="7">
        <v>3776.3</v>
      </c>
      <c r="K6400" s="7">
        <v>95.46</v>
      </c>
      <c r="L6400" s="7">
        <v>2386.5</v>
      </c>
      <c r="M6400" s="7">
        <v>307.58</v>
      </c>
    </row>
    <row r="6401" spans="2:13" x14ac:dyDescent="0.3">
      <c r="B6401" s="5">
        <v>45962</v>
      </c>
      <c r="C6401" s="4" t="s">
        <v>28</v>
      </c>
      <c r="D6401" s="4" t="s">
        <v>27</v>
      </c>
      <c r="E6401" s="4" t="s">
        <v>16</v>
      </c>
      <c r="F6401" s="4" t="s">
        <v>17</v>
      </c>
      <c r="G6401" s="6">
        <v>276</v>
      </c>
      <c r="H6401" s="7">
        <v>107.12</v>
      </c>
      <c r="I6401" s="8">
        <v>0.01</v>
      </c>
      <c r="J6401" s="7">
        <v>29122.06</v>
      </c>
      <c r="K6401" s="7">
        <v>73.91</v>
      </c>
      <c r="L6401" s="7">
        <v>20399.16</v>
      </c>
      <c r="M6401" s="7">
        <v>461.69</v>
      </c>
    </row>
    <row r="6402" spans="2:13" x14ac:dyDescent="0.3">
      <c r="B6402" s="5">
        <v>45962</v>
      </c>
      <c r="C6402" s="4" t="s">
        <v>28</v>
      </c>
      <c r="D6402" s="4" t="s">
        <v>27</v>
      </c>
      <c r="E6402" s="4" t="s">
        <v>16</v>
      </c>
      <c r="F6402" s="4" t="s">
        <v>18</v>
      </c>
      <c r="G6402" s="6">
        <v>100</v>
      </c>
      <c r="H6402" s="7">
        <v>107.12</v>
      </c>
      <c r="I6402" s="8">
        <v>0</v>
      </c>
      <c r="J6402" s="7">
        <v>10647.81</v>
      </c>
      <c r="K6402" s="7">
        <v>73.91</v>
      </c>
      <c r="L6402" s="7">
        <v>7391</v>
      </c>
      <c r="M6402" s="7">
        <v>346.8</v>
      </c>
    </row>
    <row r="6403" spans="2:13" x14ac:dyDescent="0.3">
      <c r="B6403" s="5">
        <v>45962</v>
      </c>
      <c r="C6403" s="4" t="s">
        <v>28</v>
      </c>
      <c r="D6403" s="4" t="s">
        <v>27</v>
      </c>
      <c r="E6403" s="4" t="s">
        <v>16</v>
      </c>
      <c r="F6403" s="4" t="s">
        <v>19</v>
      </c>
      <c r="G6403" s="6">
        <v>106</v>
      </c>
      <c r="H6403" s="7">
        <v>107.12</v>
      </c>
      <c r="I6403" s="8">
        <v>0.01</v>
      </c>
      <c r="J6403" s="7">
        <v>11195.9</v>
      </c>
      <c r="K6403" s="7">
        <v>73.760000000000005</v>
      </c>
      <c r="L6403" s="7">
        <v>7818.56</v>
      </c>
      <c r="M6403" s="7">
        <v>417.87</v>
      </c>
    </row>
    <row r="6404" spans="2:13" x14ac:dyDescent="0.3">
      <c r="B6404" s="5">
        <v>45962</v>
      </c>
      <c r="C6404" s="4" t="s">
        <v>28</v>
      </c>
      <c r="D6404" s="4" t="s">
        <v>27</v>
      </c>
      <c r="E6404" s="4" t="s">
        <v>20</v>
      </c>
      <c r="F6404" s="4" t="s">
        <v>17</v>
      </c>
      <c r="G6404" s="6">
        <v>201</v>
      </c>
      <c r="H6404" s="7">
        <v>107.12</v>
      </c>
      <c r="I6404" s="8">
        <v>0.02</v>
      </c>
      <c r="J6404" s="7">
        <v>18625.580000000002</v>
      </c>
      <c r="K6404" s="7">
        <v>73.989999999999995</v>
      </c>
      <c r="L6404" s="7">
        <v>14871.99</v>
      </c>
      <c r="M6404" s="7">
        <v>330.66</v>
      </c>
    </row>
    <row r="6405" spans="2:13" x14ac:dyDescent="0.3">
      <c r="B6405" s="5">
        <v>45962</v>
      </c>
      <c r="C6405" s="4" t="s">
        <v>28</v>
      </c>
      <c r="D6405" s="4" t="s">
        <v>27</v>
      </c>
      <c r="E6405" s="4" t="s">
        <v>20</v>
      </c>
      <c r="F6405" s="4" t="s">
        <v>18</v>
      </c>
      <c r="G6405" s="6">
        <v>72</v>
      </c>
      <c r="H6405" s="7">
        <v>107.12</v>
      </c>
      <c r="I6405" s="8">
        <v>0.02</v>
      </c>
      <c r="J6405" s="7">
        <v>6671.85</v>
      </c>
      <c r="K6405" s="7">
        <v>73.989999999999995</v>
      </c>
      <c r="L6405" s="7">
        <v>5327.28</v>
      </c>
      <c r="M6405" s="7">
        <v>250.69</v>
      </c>
    </row>
    <row r="6406" spans="2:13" x14ac:dyDescent="0.3">
      <c r="B6406" s="5">
        <v>45962</v>
      </c>
      <c r="C6406" s="4" t="s">
        <v>28</v>
      </c>
      <c r="D6406" s="4" t="s">
        <v>27</v>
      </c>
      <c r="E6406" s="4" t="s">
        <v>20</v>
      </c>
      <c r="F6406" s="4" t="s">
        <v>19</v>
      </c>
      <c r="G6406" s="6">
        <v>71</v>
      </c>
      <c r="H6406" s="7">
        <v>107.12</v>
      </c>
      <c r="I6406" s="8">
        <v>0.01</v>
      </c>
      <c r="J6406" s="7">
        <v>6592.64</v>
      </c>
      <c r="K6406" s="7">
        <v>73.91</v>
      </c>
      <c r="L6406" s="7">
        <v>5247.61</v>
      </c>
      <c r="M6406" s="7">
        <v>276.22000000000003</v>
      </c>
    </row>
    <row r="6407" spans="2:13" x14ac:dyDescent="0.3">
      <c r="B6407" s="5">
        <v>45962</v>
      </c>
      <c r="C6407" s="4" t="s">
        <v>28</v>
      </c>
      <c r="D6407" s="4" t="s">
        <v>27</v>
      </c>
      <c r="E6407" s="4" t="s">
        <v>21</v>
      </c>
      <c r="F6407" s="4" t="s">
        <v>17</v>
      </c>
      <c r="G6407" s="6">
        <v>112</v>
      </c>
      <c r="H6407" s="7">
        <v>107.12</v>
      </c>
      <c r="I6407" s="8">
        <v>0</v>
      </c>
      <c r="J6407" s="7">
        <v>11340.65</v>
      </c>
      <c r="K6407" s="7">
        <v>73.69</v>
      </c>
      <c r="L6407" s="7">
        <v>8253.2800000000007</v>
      </c>
      <c r="M6407" s="7">
        <v>177.48</v>
      </c>
    </row>
    <row r="6408" spans="2:13" x14ac:dyDescent="0.3">
      <c r="B6408" s="5">
        <v>45962</v>
      </c>
      <c r="C6408" s="4" t="s">
        <v>28</v>
      </c>
      <c r="D6408" s="4" t="s">
        <v>27</v>
      </c>
      <c r="E6408" s="4" t="s">
        <v>21</v>
      </c>
      <c r="F6408" s="4" t="s">
        <v>18</v>
      </c>
      <c r="G6408" s="6">
        <v>41</v>
      </c>
      <c r="H6408" s="7">
        <v>107.12</v>
      </c>
      <c r="I6408" s="8">
        <v>0.01</v>
      </c>
      <c r="J6408" s="7">
        <v>4118.08</v>
      </c>
      <c r="K6408" s="7">
        <v>73.84</v>
      </c>
      <c r="L6408" s="7">
        <v>3027.44</v>
      </c>
      <c r="M6408" s="7">
        <v>141.9</v>
      </c>
    </row>
    <row r="6409" spans="2:13" x14ac:dyDescent="0.3">
      <c r="B6409" s="5">
        <v>45962</v>
      </c>
      <c r="C6409" s="4" t="s">
        <v>28</v>
      </c>
      <c r="D6409" s="4" t="s">
        <v>27</v>
      </c>
      <c r="E6409" s="4" t="s">
        <v>21</v>
      </c>
      <c r="F6409" s="4" t="s">
        <v>19</v>
      </c>
      <c r="G6409" s="6">
        <v>42</v>
      </c>
      <c r="H6409" s="7">
        <v>107.12</v>
      </c>
      <c r="I6409" s="8">
        <v>0.01</v>
      </c>
      <c r="J6409" s="7">
        <v>4218.5200000000004</v>
      </c>
      <c r="K6409" s="7">
        <v>74.13</v>
      </c>
      <c r="L6409" s="7">
        <v>3113.46</v>
      </c>
      <c r="M6409" s="7">
        <v>170.75</v>
      </c>
    </row>
    <row r="6410" spans="2:13" x14ac:dyDescent="0.3">
      <c r="B6410" s="5">
        <v>45962</v>
      </c>
      <c r="C6410" s="4" t="s">
        <v>28</v>
      </c>
      <c r="D6410" s="4" t="s">
        <v>27</v>
      </c>
      <c r="E6410" s="4" t="s">
        <v>22</v>
      </c>
      <c r="F6410" s="4" t="s">
        <v>17</v>
      </c>
      <c r="G6410" s="6">
        <v>49</v>
      </c>
      <c r="H6410" s="7">
        <v>107.12</v>
      </c>
      <c r="I6410" s="8">
        <v>0.01</v>
      </c>
      <c r="J6410" s="7">
        <v>5831.43</v>
      </c>
      <c r="K6410" s="7">
        <v>73.760000000000005</v>
      </c>
      <c r="L6410" s="7">
        <v>3614.24</v>
      </c>
      <c r="M6410" s="7">
        <v>482.57</v>
      </c>
    </row>
    <row r="6411" spans="2:13" x14ac:dyDescent="0.3">
      <c r="B6411" s="5">
        <v>45962</v>
      </c>
      <c r="C6411" s="4" t="s">
        <v>28</v>
      </c>
      <c r="D6411" s="4" t="s">
        <v>27</v>
      </c>
      <c r="E6411" s="4" t="s">
        <v>22</v>
      </c>
      <c r="F6411" s="4" t="s">
        <v>18</v>
      </c>
      <c r="G6411" s="6">
        <v>18</v>
      </c>
      <c r="H6411" s="7">
        <v>107.12</v>
      </c>
      <c r="I6411" s="8">
        <v>0.01</v>
      </c>
      <c r="J6411" s="7">
        <v>2129.33</v>
      </c>
      <c r="K6411" s="7">
        <v>73.84</v>
      </c>
      <c r="L6411" s="7">
        <v>1329.12</v>
      </c>
      <c r="M6411" s="7">
        <v>213.7</v>
      </c>
    </row>
    <row r="6412" spans="2:13" x14ac:dyDescent="0.3">
      <c r="B6412" s="5">
        <v>45962</v>
      </c>
      <c r="C6412" s="4" t="s">
        <v>28</v>
      </c>
      <c r="D6412" s="4" t="s">
        <v>27</v>
      </c>
      <c r="E6412" s="4" t="s">
        <v>22</v>
      </c>
      <c r="F6412" s="4" t="s">
        <v>19</v>
      </c>
      <c r="G6412" s="6">
        <v>18</v>
      </c>
      <c r="H6412" s="7">
        <v>107.12</v>
      </c>
      <c r="I6412" s="8">
        <v>0.01</v>
      </c>
      <c r="J6412" s="7">
        <v>2157.34</v>
      </c>
      <c r="K6412" s="7">
        <v>73.760000000000005</v>
      </c>
      <c r="L6412" s="7">
        <v>1327.68</v>
      </c>
      <c r="M6412" s="7">
        <v>223.26</v>
      </c>
    </row>
    <row r="6413" spans="2:13" x14ac:dyDescent="0.3">
      <c r="B6413" s="5">
        <v>45962</v>
      </c>
      <c r="C6413" s="4" t="s">
        <v>29</v>
      </c>
      <c r="D6413" s="4" t="s">
        <v>27</v>
      </c>
      <c r="E6413" s="4" t="s">
        <v>16</v>
      </c>
      <c r="F6413" s="4" t="s">
        <v>17</v>
      </c>
      <c r="G6413" s="6">
        <v>245</v>
      </c>
      <c r="H6413" s="7">
        <v>150.38</v>
      </c>
      <c r="I6413" s="8">
        <v>0.01</v>
      </c>
      <c r="J6413" s="7">
        <v>36291.410000000003</v>
      </c>
      <c r="K6413" s="7">
        <v>105.81</v>
      </c>
      <c r="L6413" s="7">
        <v>25923.45</v>
      </c>
      <c r="M6413" s="7">
        <v>389.84</v>
      </c>
    </row>
    <row r="6414" spans="2:13" x14ac:dyDescent="0.3">
      <c r="B6414" s="5">
        <v>45962</v>
      </c>
      <c r="C6414" s="4" t="s">
        <v>29</v>
      </c>
      <c r="D6414" s="4" t="s">
        <v>27</v>
      </c>
      <c r="E6414" s="4" t="s">
        <v>16</v>
      </c>
      <c r="F6414" s="4" t="s">
        <v>18</v>
      </c>
      <c r="G6414" s="6">
        <v>95</v>
      </c>
      <c r="H6414" s="7">
        <v>150.38</v>
      </c>
      <c r="I6414" s="8">
        <v>0</v>
      </c>
      <c r="J6414" s="7">
        <v>14328.9</v>
      </c>
      <c r="K6414" s="7">
        <v>106.23</v>
      </c>
      <c r="L6414" s="7">
        <v>10091.85</v>
      </c>
      <c r="M6414" s="7">
        <v>336.05</v>
      </c>
    </row>
    <row r="6415" spans="2:13" x14ac:dyDescent="0.3">
      <c r="B6415" s="5">
        <v>45962</v>
      </c>
      <c r="C6415" s="4" t="s">
        <v>29</v>
      </c>
      <c r="D6415" s="4" t="s">
        <v>27</v>
      </c>
      <c r="E6415" s="4" t="s">
        <v>16</v>
      </c>
      <c r="F6415" s="4" t="s">
        <v>19</v>
      </c>
      <c r="G6415" s="6">
        <v>89</v>
      </c>
      <c r="H6415" s="7">
        <v>150.38</v>
      </c>
      <c r="I6415" s="8">
        <v>0.01</v>
      </c>
      <c r="J6415" s="7">
        <v>13370.17</v>
      </c>
      <c r="K6415" s="7">
        <v>105.7</v>
      </c>
      <c r="L6415" s="7">
        <v>9407.2999999999993</v>
      </c>
      <c r="M6415" s="7">
        <v>346.25</v>
      </c>
    </row>
    <row r="6416" spans="2:13" x14ac:dyDescent="0.3">
      <c r="B6416" s="5">
        <v>45962</v>
      </c>
      <c r="C6416" s="4" t="s">
        <v>29</v>
      </c>
      <c r="D6416" s="4" t="s">
        <v>27</v>
      </c>
      <c r="E6416" s="4" t="s">
        <v>20</v>
      </c>
      <c r="F6416" s="4" t="s">
        <v>17</v>
      </c>
      <c r="G6416" s="6">
        <v>165</v>
      </c>
      <c r="H6416" s="7">
        <v>150.38</v>
      </c>
      <c r="I6416" s="8">
        <v>0.03</v>
      </c>
      <c r="J6416" s="7">
        <v>21264.84</v>
      </c>
      <c r="K6416" s="7">
        <v>106.23</v>
      </c>
      <c r="L6416" s="7">
        <v>17527.95</v>
      </c>
      <c r="M6416" s="7">
        <v>263.89</v>
      </c>
    </row>
    <row r="6417" spans="2:13" x14ac:dyDescent="0.3">
      <c r="B6417" s="5">
        <v>45962</v>
      </c>
      <c r="C6417" s="4" t="s">
        <v>29</v>
      </c>
      <c r="D6417" s="4" t="s">
        <v>27</v>
      </c>
      <c r="E6417" s="4" t="s">
        <v>20</v>
      </c>
      <c r="F6417" s="4" t="s">
        <v>18</v>
      </c>
      <c r="G6417" s="6">
        <v>62</v>
      </c>
      <c r="H6417" s="7">
        <v>150.38</v>
      </c>
      <c r="I6417" s="8">
        <v>0.01</v>
      </c>
      <c r="J6417" s="7">
        <v>8082.02</v>
      </c>
      <c r="K6417" s="7">
        <v>105.7</v>
      </c>
      <c r="L6417" s="7">
        <v>6553.4</v>
      </c>
      <c r="M6417" s="7">
        <v>218.89</v>
      </c>
    </row>
    <row r="6418" spans="2:13" x14ac:dyDescent="0.3">
      <c r="B6418" s="5">
        <v>45962</v>
      </c>
      <c r="C6418" s="4" t="s">
        <v>29</v>
      </c>
      <c r="D6418" s="4" t="s">
        <v>27</v>
      </c>
      <c r="E6418" s="4" t="s">
        <v>20</v>
      </c>
      <c r="F6418" s="4" t="s">
        <v>19</v>
      </c>
      <c r="G6418" s="6">
        <v>62</v>
      </c>
      <c r="H6418" s="7">
        <v>150.38</v>
      </c>
      <c r="I6418" s="8">
        <v>0</v>
      </c>
      <c r="J6418" s="7">
        <v>8163.76</v>
      </c>
      <c r="K6418" s="7">
        <v>105.91</v>
      </c>
      <c r="L6418" s="7">
        <v>6566.42</v>
      </c>
      <c r="M6418" s="7">
        <v>245.65</v>
      </c>
    </row>
    <row r="6419" spans="2:13" x14ac:dyDescent="0.3">
      <c r="B6419" s="5">
        <v>45962</v>
      </c>
      <c r="C6419" s="4" t="s">
        <v>29</v>
      </c>
      <c r="D6419" s="4" t="s">
        <v>27</v>
      </c>
      <c r="E6419" s="4" t="s">
        <v>21</v>
      </c>
      <c r="F6419" s="4" t="s">
        <v>17</v>
      </c>
      <c r="G6419" s="6">
        <v>107</v>
      </c>
      <c r="H6419" s="7">
        <v>150.38</v>
      </c>
      <c r="I6419" s="8">
        <v>0.01</v>
      </c>
      <c r="J6419" s="7">
        <v>15270.54</v>
      </c>
      <c r="K6419" s="7">
        <v>106.12</v>
      </c>
      <c r="L6419" s="7">
        <v>11354.84</v>
      </c>
      <c r="M6419" s="7">
        <v>174.62</v>
      </c>
    </row>
    <row r="6420" spans="2:13" x14ac:dyDescent="0.3">
      <c r="B6420" s="5">
        <v>45962</v>
      </c>
      <c r="C6420" s="4" t="s">
        <v>29</v>
      </c>
      <c r="D6420" s="4" t="s">
        <v>27</v>
      </c>
      <c r="E6420" s="4" t="s">
        <v>21</v>
      </c>
      <c r="F6420" s="4" t="s">
        <v>18</v>
      </c>
      <c r="G6420" s="6">
        <v>36</v>
      </c>
      <c r="H6420" s="7">
        <v>150.38</v>
      </c>
      <c r="I6420" s="8">
        <v>0</v>
      </c>
      <c r="J6420" s="7">
        <v>5163.57</v>
      </c>
      <c r="K6420" s="7">
        <v>105.81</v>
      </c>
      <c r="L6420" s="7">
        <v>3809.16</v>
      </c>
      <c r="M6420" s="7">
        <v>124.85</v>
      </c>
    </row>
    <row r="6421" spans="2:13" x14ac:dyDescent="0.3">
      <c r="B6421" s="5">
        <v>45962</v>
      </c>
      <c r="C6421" s="4" t="s">
        <v>29</v>
      </c>
      <c r="D6421" s="4" t="s">
        <v>27</v>
      </c>
      <c r="E6421" s="4" t="s">
        <v>21</v>
      </c>
      <c r="F6421" s="4" t="s">
        <v>19</v>
      </c>
      <c r="G6421" s="6">
        <v>37</v>
      </c>
      <c r="H6421" s="7">
        <v>150.38</v>
      </c>
      <c r="I6421" s="8">
        <v>0.01</v>
      </c>
      <c r="J6421" s="7">
        <v>5248.86</v>
      </c>
      <c r="K6421" s="7">
        <v>105.91</v>
      </c>
      <c r="L6421" s="7">
        <v>3918.67</v>
      </c>
      <c r="M6421" s="7">
        <v>146.6</v>
      </c>
    </row>
    <row r="6422" spans="2:13" x14ac:dyDescent="0.3">
      <c r="B6422" s="5">
        <v>45962</v>
      </c>
      <c r="C6422" s="4" t="s">
        <v>29</v>
      </c>
      <c r="D6422" s="4" t="s">
        <v>27</v>
      </c>
      <c r="E6422" s="4" t="s">
        <v>22</v>
      </c>
      <c r="F6422" s="4" t="s">
        <v>17</v>
      </c>
      <c r="G6422" s="6">
        <v>47</v>
      </c>
      <c r="H6422" s="7">
        <v>150.38</v>
      </c>
      <c r="I6422" s="8">
        <v>0.01</v>
      </c>
      <c r="J6422" s="7">
        <v>7821.1</v>
      </c>
      <c r="K6422" s="7">
        <v>106.12</v>
      </c>
      <c r="L6422" s="7">
        <v>4987.6400000000003</v>
      </c>
      <c r="M6422" s="7">
        <v>481.92</v>
      </c>
    </row>
    <row r="6423" spans="2:13" x14ac:dyDescent="0.3">
      <c r="B6423" s="5">
        <v>45962</v>
      </c>
      <c r="C6423" s="4" t="s">
        <v>29</v>
      </c>
      <c r="D6423" s="4" t="s">
        <v>27</v>
      </c>
      <c r="E6423" s="4" t="s">
        <v>22</v>
      </c>
      <c r="F6423" s="4" t="s">
        <v>18</v>
      </c>
      <c r="G6423" s="6">
        <v>16</v>
      </c>
      <c r="H6423" s="7">
        <v>150.38</v>
      </c>
      <c r="I6423" s="8">
        <v>0.01</v>
      </c>
      <c r="J6423" s="7">
        <v>2689.38</v>
      </c>
      <c r="K6423" s="7">
        <v>105.7</v>
      </c>
      <c r="L6423" s="7">
        <v>1691.2</v>
      </c>
      <c r="M6423" s="7">
        <v>186.89</v>
      </c>
    </row>
    <row r="6424" spans="2:13" x14ac:dyDescent="0.3">
      <c r="B6424" s="5">
        <v>45962</v>
      </c>
      <c r="C6424" s="4" t="s">
        <v>29</v>
      </c>
      <c r="D6424" s="4" t="s">
        <v>27</v>
      </c>
      <c r="E6424" s="4" t="s">
        <v>22</v>
      </c>
      <c r="F6424" s="4" t="s">
        <v>19</v>
      </c>
      <c r="G6424" s="6">
        <v>16</v>
      </c>
      <c r="H6424" s="7">
        <v>150.38</v>
      </c>
      <c r="I6424" s="8">
        <v>0</v>
      </c>
      <c r="J6424" s="7">
        <v>2702.88</v>
      </c>
      <c r="K6424" s="7">
        <v>105.7</v>
      </c>
      <c r="L6424" s="7">
        <v>1691.2</v>
      </c>
      <c r="M6424" s="7">
        <v>196.25</v>
      </c>
    </row>
    <row r="6425" spans="2:13" x14ac:dyDescent="0.3">
      <c r="B6425" s="5">
        <v>45962</v>
      </c>
      <c r="C6425" s="4" t="s">
        <v>30</v>
      </c>
      <c r="D6425" s="4" t="s">
        <v>27</v>
      </c>
      <c r="E6425" s="4" t="s">
        <v>16</v>
      </c>
      <c r="F6425" s="4" t="s">
        <v>17</v>
      </c>
      <c r="G6425" s="6">
        <v>361</v>
      </c>
      <c r="H6425" s="7">
        <v>94.76</v>
      </c>
      <c r="I6425" s="8">
        <v>0.01</v>
      </c>
      <c r="J6425" s="7">
        <v>34071.120000000003</v>
      </c>
      <c r="K6425" s="7">
        <v>65.989999999999995</v>
      </c>
      <c r="L6425" s="7">
        <v>23822.39</v>
      </c>
      <c r="M6425" s="7">
        <v>606.24</v>
      </c>
    </row>
    <row r="6426" spans="2:13" x14ac:dyDescent="0.3">
      <c r="B6426" s="5">
        <v>45962</v>
      </c>
      <c r="C6426" s="4" t="s">
        <v>30</v>
      </c>
      <c r="D6426" s="4" t="s">
        <v>27</v>
      </c>
      <c r="E6426" s="4" t="s">
        <v>16</v>
      </c>
      <c r="F6426" s="4" t="s">
        <v>18</v>
      </c>
      <c r="G6426" s="6">
        <v>127</v>
      </c>
      <c r="H6426" s="7">
        <v>94.76</v>
      </c>
      <c r="I6426" s="8">
        <v>0</v>
      </c>
      <c r="J6426" s="7">
        <v>11962.42</v>
      </c>
      <c r="K6426" s="7">
        <v>65.790000000000006</v>
      </c>
      <c r="L6426" s="7">
        <v>8355.33</v>
      </c>
      <c r="M6426" s="7">
        <v>431.19</v>
      </c>
    </row>
    <row r="6427" spans="2:13" x14ac:dyDescent="0.3">
      <c r="B6427" s="5">
        <v>45962</v>
      </c>
      <c r="C6427" s="4" t="s">
        <v>30</v>
      </c>
      <c r="D6427" s="4" t="s">
        <v>27</v>
      </c>
      <c r="E6427" s="4" t="s">
        <v>16</v>
      </c>
      <c r="F6427" s="4" t="s">
        <v>19</v>
      </c>
      <c r="G6427" s="6">
        <v>128</v>
      </c>
      <c r="H6427" s="7">
        <v>94.76</v>
      </c>
      <c r="I6427" s="8">
        <v>0.01</v>
      </c>
      <c r="J6427" s="7">
        <v>11971.43</v>
      </c>
      <c r="K6427" s="7">
        <v>65.989999999999995</v>
      </c>
      <c r="L6427" s="7">
        <v>8446.7199999999993</v>
      </c>
      <c r="M6427" s="7">
        <v>519.37</v>
      </c>
    </row>
    <row r="6428" spans="2:13" x14ac:dyDescent="0.3">
      <c r="B6428" s="5">
        <v>45962</v>
      </c>
      <c r="C6428" s="4" t="s">
        <v>30</v>
      </c>
      <c r="D6428" s="4" t="s">
        <v>27</v>
      </c>
      <c r="E6428" s="4" t="s">
        <v>20</v>
      </c>
      <c r="F6428" s="4" t="s">
        <v>17</v>
      </c>
      <c r="G6428" s="6">
        <v>239</v>
      </c>
      <c r="H6428" s="7">
        <v>94.76</v>
      </c>
      <c r="I6428" s="8">
        <v>0.02</v>
      </c>
      <c r="J6428" s="7">
        <v>19510.96</v>
      </c>
      <c r="K6428" s="7">
        <v>65.790000000000006</v>
      </c>
      <c r="L6428" s="7">
        <v>15723.81</v>
      </c>
      <c r="M6428" s="7">
        <v>380.3</v>
      </c>
    </row>
    <row r="6429" spans="2:13" x14ac:dyDescent="0.3">
      <c r="B6429" s="5">
        <v>45962</v>
      </c>
      <c r="C6429" s="4" t="s">
        <v>30</v>
      </c>
      <c r="D6429" s="4" t="s">
        <v>27</v>
      </c>
      <c r="E6429" s="4" t="s">
        <v>20</v>
      </c>
      <c r="F6429" s="4" t="s">
        <v>18</v>
      </c>
      <c r="G6429" s="6">
        <v>88</v>
      </c>
      <c r="H6429" s="7">
        <v>94.76</v>
      </c>
      <c r="I6429" s="8">
        <v>0.02</v>
      </c>
      <c r="J6429" s="7">
        <v>7213.02</v>
      </c>
      <c r="K6429" s="7">
        <v>65.66</v>
      </c>
      <c r="L6429" s="7">
        <v>5778.08</v>
      </c>
      <c r="M6429" s="7">
        <v>301.83</v>
      </c>
    </row>
    <row r="6430" spans="2:13" x14ac:dyDescent="0.3">
      <c r="B6430" s="5">
        <v>45962</v>
      </c>
      <c r="C6430" s="4" t="s">
        <v>30</v>
      </c>
      <c r="D6430" s="4" t="s">
        <v>27</v>
      </c>
      <c r="E6430" s="4" t="s">
        <v>20</v>
      </c>
      <c r="F6430" s="4" t="s">
        <v>19</v>
      </c>
      <c r="G6430" s="6">
        <v>89</v>
      </c>
      <c r="H6430" s="7">
        <v>94.76</v>
      </c>
      <c r="I6430" s="8">
        <v>0</v>
      </c>
      <c r="J6430" s="7">
        <v>7429.02</v>
      </c>
      <c r="K6430" s="7">
        <v>65.790000000000006</v>
      </c>
      <c r="L6430" s="7">
        <v>5855.31</v>
      </c>
      <c r="M6430" s="7">
        <v>362.18</v>
      </c>
    </row>
    <row r="6431" spans="2:13" x14ac:dyDescent="0.3">
      <c r="B6431" s="5">
        <v>45962</v>
      </c>
      <c r="C6431" s="4" t="s">
        <v>30</v>
      </c>
      <c r="D6431" s="4" t="s">
        <v>27</v>
      </c>
      <c r="E6431" s="4" t="s">
        <v>21</v>
      </c>
      <c r="F6431" s="4" t="s">
        <v>17</v>
      </c>
      <c r="G6431" s="6">
        <v>151</v>
      </c>
      <c r="H6431" s="7">
        <v>94.76</v>
      </c>
      <c r="I6431" s="8">
        <v>0.01</v>
      </c>
      <c r="J6431" s="7">
        <v>13484.78</v>
      </c>
      <c r="K6431" s="7">
        <v>65.989999999999995</v>
      </c>
      <c r="L6431" s="7">
        <v>9964.49</v>
      </c>
      <c r="M6431" s="7">
        <v>252.59</v>
      </c>
    </row>
    <row r="6432" spans="2:13" x14ac:dyDescent="0.3">
      <c r="B6432" s="5">
        <v>45962</v>
      </c>
      <c r="C6432" s="4" t="s">
        <v>30</v>
      </c>
      <c r="D6432" s="4" t="s">
        <v>27</v>
      </c>
      <c r="E6432" s="4" t="s">
        <v>21</v>
      </c>
      <c r="F6432" s="4" t="s">
        <v>18</v>
      </c>
      <c r="G6432" s="6">
        <v>55</v>
      </c>
      <c r="H6432" s="7">
        <v>94.76</v>
      </c>
      <c r="I6432" s="8">
        <v>0.01</v>
      </c>
      <c r="J6432" s="7">
        <v>4901.6400000000003</v>
      </c>
      <c r="K6432" s="7">
        <v>65.73</v>
      </c>
      <c r="L6432" s="7">
        <v>3615.15</v>
      </c>
      <c r="M6432" s="7">
        <v>188.64</v>
      </c>
    </row>
    <row r="6433" spans="2:13" x14ac:dyDescent="0.3">
      <c r="B6433" s="5">
        <v>45962</v>
      </c>
      <c r="C6433" s="4" t="s">
        <v>30</v>
      </c>
      <c r="D6433" s="4" t="s">
        <v>27</v>
      </c>
      <c r="E6433" s="4" t="s">
        <v>21</v>
      </c>
      <c r="F6433" s="4" t="s">
        <v>19</v>
      </c>
      <c r="G6433" s="6">
        <v>54</v>
      </c>
      <c r="H6433" s="7">
        <v>94.76</v>
      </c>
      <c r="I6433" s="8">
        <v>0</v>
      </c>
      <c r="J6433" s="7">
        <v>4851.47</v>
      </c>
      <c r="K6433" s="7">
        <v>65.92</v>
      </c>
      <c r="L6433" s="7">
        <v>3559.68</v>
      </c>
      <c r="M6433" s="7">
        <v>214.17</v>
      </c>
    </row>
    <row r="6434" spans="2:13" x14ac:dyDescent="0.3">
      <c r="B6434" s="5">
        <v>45962</v>
      </c>
      <c r="C6434" s="4" t="s">
        <v>30</v>
      </c>
      <c r="D6434" s="4" t="s">
        <v>27</v>
      </c>
      <c r="E6434" s="4" t="s">
        <v>22</v>
      </c>
      <c r="F6434" s="4" t="s">
        <v>17</v>
      </c>
      <c r="G6434" s="6">
        <v>63</v>
      </c>
      <c r="H6434" s="7">
        <v>94.76</v>
      </c>
      <c r="I6434" s="8">
        <v>0.01</v>
      </c>
      <c r="J6434" s="7">
        <v>6606.21</v>
      </c>
      <c r="K6434" s="7">
        <v>65.92</v>
      </c>
      <c r="L6434" s="7">
        <v>4152.96</v>
      </c>
      <c r="M6434" s="7">
        <v>636.4</v>
      </c>
    </row>
    <row r="6435" spans="2:13" x14ac:dyDescent="0.3">
      <c r="B6435" s="5">
        <v>45962</v>
      </c>
      <c r="C6435" s="4" t="s">
        <v>30</v>
      </c>
      <c r="D6435" s="4" t="s">
        <v>27</v>
      </c>
      <c r="E6435" s="4" t="s">
        <v>22</v>
      </c>
      <c r="F6435" s="4" t="s">
        <v>18</v>
      </c>
      <c r="G6435" s="6">
        <v>25</v>
      </c>
      <c r="H6435" s="7">
        <v>94.76</v>
      </c>
      <c r="I6435" s="8">
        <v>0.01</v>
      </c>
      <c r="J6435" s="7">
        <v>2647.93</v>
      </c>
      <c r="K6435" s="7">
        <v>65.92</v>
      </c>
      <c r="L6435" s="7">
        <v>1648</v>
      </c>
      <c r="M6435" s="7">
        <v>307.88</v>
      </c>
    </row>
    <row r="6436" spans="2:13" x14ac:dyDescent="0.3">
      <c r="B6436" s="5">
        <v>45962</v>
      </c>
      <c r="C6436" s="4" t="s">
        <v>30</v>
      </c>
      <c r="D6436" s="4" t="s">
        <v>27</v>
      </c>
      <c r="E6436" s="4" t="s">
        <v>22</v>
      </c>
      <c r="F6436" s="4" t="s">
        <v>19</v>
      </c>
      <c r="G6436" s="6">
        <v>23</v>
      </c>
      <c r="H6436" s="7">
        <v>94.76</v>
      </c>
      <c r="I6436" s="8">
        <v>0</v>
      </c>
      <c r="J6436" s="7">
        <v>2436.14</v>
      </c>
      <c r="K6436" s="7">
        <v>65.73</v>
      </c>
      <c r="L6436" s="7">
        <v>1511.79</v>
      </c>
      <c r="M6436" s="7">
        <v>291.87</v>
      </c>
    </row>
    <row r="6437" spans="2:13" x14ac:dyDescent="0.3">
      <c r="B6437" s="5">
        <v>45962</v>
      </c>
      <c r="C6437" s="4" t="s">
        <v>31</v>
      </c>
      <c r="D6437" s="4" t="s">
        <v>32</v>
      </c>
      <c r="E6437" s="4" t="s">
        <v>16</v>
      </c>
      <c r="F6437" s="4" t="s">
        <v>17</v>
      </c>
      <c r="G6437" s="6">
        <v>639</v>
      </c>
      <c r="H6437" s="7">
        <v>80.34</v>
      </c>
      <c r="I6437" s="8">
        <v>0.01</v>
      </c>
      <c r="J6437" s="7">
        <v>50824.97</v>
      </c>
      <c r="K6437" s="7">
        <v>58.19</v>
      </c>
      <c r="L6437" s="7">
        <v>37183.410000000003</v>
      </c>
      <c r="M6437" s="7">
        <v>1067.8800000000001</v>
      </c>
    </row>
    <row r="6438" spans="2:13" x14ac:dyDescent="0.3">
      <c r="B6438" s="5">
        <v>45962</v>
      </c>
      <c r="C6438" s="4" t="s">
        <v>31</v>
      </c>
      <c r="D6438" s="4" t="s">
        <v>32</v>
      </c>
      <c r="E6438" s="4" t="s">
        <v>16</v>
      </c>
      <c r="F6438" s="4" t="s">
        <v>18</v>
      </c>
      <c r="G6438" s="6">
        <v>237</v>
      </c>
      <c r="H6438" s="7">
        <v>80.34</v>
      </c>
      <c r="I6438" s="8">
        <v>0.01</v>
      </c>
      <c r="J6438" s="7">
        <v>18755.66</v>
      </c>
      <c r="K6438" s="7">
        <v>58.36</v>
      </c>
      <c r="L6438" s="7">
        <v>13831.32</v>
      </c>
      <c r="M6438" s="7">
        <v>811.23</v>
      </c>
    </row>
    <row r="6439" spans="2:13" x14ac:dyDescent="0.3">
      <c r="B6439" s="5">
        <v>45962</v>
      </c>
      <c r="C6439" s="4" t="s">
        <v>31</v>
      </c>
      <c r="D6439" s="4" t="s">
        <v>32</v>
      </c>
      <c r="E6439" s="4" t="s">
        <v>16</v>
      </c>
      <c r="F6439" s="4" t="s">
        <v>19</v>
      </c>
      <c r="G6439" s="6">
        <v>242</v>
      </c>
      <c r="H6439" s="7">
        <v>80.34</v>
      </c>
      <c r="I6439" s="8">
        <v>0</v>
      </c>
      <c r="J6439" s="7">
        <v>19422.72</v>
      </c>
      <c r="K6439" s="7">
        <v>58.36</v>
      </c>
      <c r="L6439" s="7">
        <v>14123.12</v>
      </c>
      <c r="M6439" s="7">
        <v>970.38</v>
      </c>
    </row>
    <row r="6440" spans="2:13" x14ac:dyDescent="0.3">
      <c r="B6440" s="5">
        <v>45962</v>
      </c>
      <c r="C6440" s="4" t="s">
        <v>31</v>
      </c>
      <c r="D6440" s="4" t="s">
        <v>32</v>
      </c>
      <c r="E6440" s="4" t="s">
        <v>20</v>
      </c>
      <c r="F6440" s="4" t="s">
        <v>17</v>
      </c>
      <c r="G6440" s="6">
        <v>452</v>
      </c>
      <c r="H6440" s="7">
        <v>80.34</v>
      </c>
      <c r="I6440" s="8">
        <v>0.01</v>
      </c>
      <c r="J6440" s="7">
        <v>31700.87</v>
      </c>
      <c r="K6440" s="7">
        <v>58.13</v>
      </c>
      <c r="L6440" s="7">
        <v>26274.76</v>
      </c>
      <c r="M6440" s="7">
        <v>716.27</v>
      </c>
    </row>
    <row r="6441" spans="2:13" x14ac:dyDescent="0.3">
      <c r="B6441" s="5">
        <v>45962</v>
      </c>
      <c r="C6441" s="4" t="s">
        <v>31</v>
      </c>
      <c r="D6441" s="4" t="s">
        <v>32</v>
      </c>
      <c r="E6441" s="4" t="s">
        <v>20</v>
      </c>
      <c r="F6441" s="4" t="s">
        <v>18</v>
      </c>
      <c r="G6441" s="6">
        <v>167</v>
      </c>
      <c r="H6441" s="7">
        <v>80.34</v>
      </c>
      <c r="I6441" s="8">
        <v>0.03</v>
      </c>
      <c r="J6441" s="7">
        <v>11371.47</v>
      </c>
      <c r="K6441" s="7">
        <v>58.3</v>
      </c>
      <c r="L6441" s="7">
        <v>9736.1</v>
      </c>
      <c r="M6441" s="7">
        <v>585.53</v>
      </c>
    </row>
    <row r="6442" spans="2:13" x14ac:dyDescent="0.3">
      <c r="B6442" s="5">
        <v>45962</v>
      </c>
      <c r="C6442" s="4" t="s">
        <v>31</v>
      </c>
      <c r="D6442" s="4" t="s">
        <v>32</v>
      </c>
      <c r="E6442" s="4" t="s">
        <v>20</v>
      </c>
      <c r="F6442" s="4" t="s">
        <v>19</v>
      </c>
      <c r="G6442" s="6">
        <v>165</v>
      </c>
      <c r="H6442" s="7">
        <v>80.34</v>
      </c>
      <c r="I6442" s="8">
        <v>0.03</v>
      </c>
      <c r="J6442" s="7">
        <v>11350.08</v>
      </c>
      <c r="K6442" s="7">
        <v>58.36</v>
      </c>
      <c r="L6442" s="7">
        <v>9629.4</v>
      </c>
      <c r="M6442" s="7">
        <v>664.25</v>
      </c>
    </row>
    <row r="6443" spans="2:13" x14ac:dyDescent="0.3">
      <c r="B6443" s="5">
        <v>45962</v>
      </c>
      <c r="C6443" s="4" t="s">
        <v>31</v>
      </c>
      <c r="D6443" s="4" t="s">
        <v>32</v>
      </c>
      <c r="E6443" s="4" t="s">
        <v>21</v>
      </c>
      <c r="F6443" s="4" t="s">
        <v>17</v>
      </c>
      <c r="G6443" s="6">
        <v>273</v>
      </c>
      <c r="H6443" s="7">
        <v>80.34</v>
      </c>
      <c r="I6443" s="8">
        <v>0</v>
      </c>
      <c r="J6443" s="7">
        <v>20877.68</v>
      </c>
      <c r="K6443" s="7">
        <v>58.42</v>
      </c>
      <c r="L6443" s="7">
        <v>15948.66</v>
      </c>
      <c r="M6443" s="7">
        <v>452.22</v>
      </c>
    </row>
    <row r="6444" spans="2:13" x14ac:dyDescent="0.3">
      <c r="B6444" s="5">
        <v>45962</v>
      </c>
      <c r="C6444" s="4" t="s">
        <v>31</v>
      </c>
      <c r="D6444" s="4" t="s">
        <v>32</v>
      </c>
      <c r="E6444" s="4" t="s">
        <v>21</v>
      </c>
      <c r="F6444" s="4" t="s">
        <v>18</v>
      </c>
      <c r="G6444" s="6">
        <v>96</v>
      </c>
      <c r="H6444" s="7">
        <v>80.34</v>
      </c>
      <c r="I6444" s="8">
        <v>0.01</v>
      </c>
      <c r="J6444" s="7">
        <v>7275.72</v>
      </c>
      <c r="K6444" s="7">
        <v>58.36</v>
      </c>
      <c r="L6444" s="7">
        <v>5602.56</v>
      </c>
      <c r="M6444" s="7">
        <v>334.26</v>
      </c>
    </row>
    <row r="6445" spans="2:13" x14ac:dyDescent="0.3">
      <c r="B6445" s="5">
        <v>45962</v>
      </c>
      <c r="C6445" s="4" t="s">
        <v>31</v>
      </c>
      <c r="D6445" s="4" t="s">
        <v>32</v>
      </c>
      <c r="E6445" s="4" t="s">
        <v>21</v>
      </c>
      <c r="F6445" s="4" t="s">
        <v>19</v>
      </c>
      <c r="G6445" s="6">
        <v>101</v>
      </c>
      <c r="H6445" s="7">
        <v>80.34</v>
      </c>
      <c r="I6445" s="8">
        <v>0</v>
      </c>
      <c r="J6445" s="7">
        <v>7693.21</v>
      </c>
      <c r="K6445" s="7">
        <v>58.07</v>
      </c>
      <c r="L6445" s="7">
        <v>5865.07</v>
      </c>
      <c r="M6445" s="7">
        <v>398.97</v>
      </c>
    </row>
    <row r="6446" spans="2:13" x14ac:dyDescent="0.3">
      <c r="B6446" s="5">
        <v>45962</v>
      </c>
      <c r="C6446" s="4" t="s">
        <v>31</v>
      </c>
      <c r="D6446" s="4" t="s">
        <v>32</v>
      </c>
      <c r="E6446" s="4" t="s">
        <v>22</v>
      </c>
      <c r="F6446" s="4" t="s">
        <v>17</v>
      </c>
      <c r="G6446" s="6">
        <v>117</v>
      </c>
      <c r="H6446" s="7">
        <v>80.34</v>
      </c>
      <c r="I6446" s="8">
        <v>0</v>
      </c>
      <c r="J6446" s="7">
        <v>10517.2</v>
      </c>
      <c r="K6446" s="7">
        <v>58.07</v>
      </c>
      <c r="L6446" s="7">
        <v>6794.19</v>
      </c>
      <c r="M6446" s="7">
        <v>1196.1099999999999</v>
      </c>
    </row>
    <row r="6447" spans="2:13" x14ac:dyDescent="0.3">
      <c r="B6447" s="5">
        <v>45962</v>
      </c>
      <c r="C6447" s="4" t="s">
        <v>31</v>
      </c>
      <c r="D6447" s="4" t="s">
        <v>32</v>
      </c>
      <c r="E6447" s="4" t="s">
        <v>22</v>
      </c>
      <c r="F6447" s="4" t="s">
        <v>18</v>
      </c>
      <c r="G6447" s="6">
        <v>44</v>
      </c>
      <c r="H6447" s="7">
        <v>80.34</v>
      </c>
      <c r="I6447" s="8">
        <v>0</v>
      </c>
      <c r="J6447" s="7">
        <v>3947.29</v>
      </c>
      <c r="K6447" s="7">
        <v>58.07</v>
      </c>
      <c r="L6447" s="7">
        <v>2555.08</v>
      </c>
      <c r="M6447" s="7">
        <v>535.54</v>
      </c>
    </row>
    <row r="6448" spans="2:13" x14ac:dyDescent="0.3">
      <c r="B6448" s="5">
        <v>45962</v>
      </c>
      <c r="C6448" s="4" t="s">
        <v>31</v>
      </c>
      <c r="D6448" s="4" t="s">
        <v>32</v>
      </c>
      <c r="E6448" s="4" t="s">
        <v>22</v>
      </c>
      <c r="F6448" s="4" t="s">
        <v>19</v>
      </c>
      <c r="G6448" s="6">
        <v>42</v>
      </c>
      <c r="H6448" s="7">
        <v>80.34</v>
      </c>
      <c r="I6448" s="8">
        <v>0</v>
      </c>
      <c r="J6448" s="7">
        <v>3760.31</v>
      </c>
      <c r="K6448" s="7">
        <v>58.07</v>
      </c>
      <c r="L6448" s="7">
        <v>2438.94</v>
      </c>
      <c r="M6448" s="7">
        <v>513.59</v>
      </c>
    </row>
    <row r="6449" spans="2:13" x14ac:dyDescent="0.3">
      <c r="B6449" s="5">
        <v>45962</v>
      </c>
      <c r="C6449" s="4" t="s">
        <v>33</v>
      </c>
      <c r="D6449" s="4" t="s">
        <v>32</v>
      </c>
      <c r="E6449" s="4" t="s">
        <v>16</v>
      </c>
      <c r="F6449" s="4" t="s">
        <v>17</v>
      </c>
      <c r="G6449" s="6">
        <v>571</v>
      </c>
      <c r="H6449" s="7">
        <v>127.72</v>
      </c>
      <c r="I6449" s="8">
        <v>0</v>
      </c>
      <c r="J6449" s="7">
        <v>73001.05</v>
      </c>
      <c r="K6449" s="7">
        <v>92.23</v>
      </c>
      <c r="L6449" s="7">
        <v>52663.33</v>
      </c>
      <c r="M6449" s="7">
        <v>927.21</v>
      </c>
    </row>
    <row r="6450" spans="2:13" x14ac:dyDescent="0.3">
      <c r="B6450" s="5">
        <v>45962</v>
      </c>
      <c r="C6450" s="4" t="s">
        <v>33</v>
      </c>
      <c r="D6450" s="4" t="s">
        <v>32</v>
      </c>
      <c r="E6450" s="4" t="s">
        <v>16</v>
      </c>
      <c r="F6450" s="4" t="s">
        <v>18</v>
      </c>
      <c r="G6450" s="6">
        <v>202</v>
      </c>
      <c r="H6450" s="7">
        <v>127.72</v>
      </c>
      <c r="I6450" s="8">
        <v>0.01</v>
      </c>
      <c r="J6450" s="7">
        <v>25387.66</v>
      </c>
      <c r="K6450" s="7">
        <v>91.77</v>
      </c>
      <c r="L6450" s="7">
        <v>18537.54</v>
      </c>
      <c r="M6450" s="7">
        <v>687.23</v>
      </c>
    </row>
    <row r="6451" spans="2:13" x14ac:dyDescent="0.3">
      <c r="B6451" s="5">
        <v>45962</v>
      </c>
      <c r="C6451" s="4" t="s">
        <v>33</v>
      </c>
      <c r="D6451" s="4" t="s">
        <v>32</v>
      </c>
      <c r="E6451" s="4" t="s">
        <v>16</v>
      </c>
      <c r="F6451" s="4" t="s">
        <v>19</v>
      </c>
      <c r="G6451" s="6">
        <v>218</v>
      </c>
      <c r="H6451" s="7">
        <v>127.72</v>
      </c>
      <c r="I6451" s="8">
        <v>0.01</v>
      </c>
      <c r="J6451" s="7">
        <v>27426.32</v>
      </c>
      <c r="K6451" s="7">
        <v>91.77</v>
      </c>
      <c r="L6451" s="7">
        <v>20005.86</v>
      </c>
      <c r="M6451" s="7">
        <v>893.22</v>
      </c>
    </row>
    <row r="6452" spans="2:13" x14ac:dyDescent="0.3">
      <c r="B6452" s="5">
        <v>45962</v>
      </c>
      <c r="C6452" s="4" t="s">
        <v>33</v>
      </c>
      <c r="D6452" s="4" t="s">
        <v>32</v>
      </c>
      <c r="E6452" s="4" t="s">
        <v>20</v>
      </c>
      <c r="F6452" s="4" t="s">
        <v>17</v>
      </c>
      <c r="G6452" s="6">
        <v>402</v>
      </c>
      <c r="H6452" s="7">
        <v>127.72</v>
      </c>
      <c r="I6452" s="8">
        <v>0.01</v>
      </c>
      <c r="J6452" s="7">
        <v>44820.77</v>
      </c>
      <c r="K6452" s="7">
        <v>91.77</v>
      </c>
      <c r="L6452" s="7">
        <v>36891.54</v>
      </c>
      <c r="M6452" s="7">
        <v>642.29</v>
      </c>
    </row>
    <row r="6453" spans="2:13" x14ac:dyDescent="0.3">
      <c r="B6453" s="5">
        <v>45962</v>
      </c>
      <c r="C6453" s="4" t="s">
        <v>33</v>
      </c>
      <c r="D6453" s="4" t="s">
        <v>32</v>
      </c>
      <c r="E6453" s="4" t="s">
        <v>20</v>
      </c>
      <c r="F6453" s="4" t="s">
        <v>18</v>
      </c>
      <c r="G6453" s="6">
        <v>139</v>
      </c>
      <c r="H6453" s="7">
        <v>127.72</v>
      </c>
      <c r="I6453" s="8">
        <v>0</v>
      </c>
      <c r="J6453" s="7">
        <v>15638.3</v>
      </c>
      <c r="K6453" s="7">
        <v>92.23</v>
      </c>
      <c r="L6453" s="7">
        <v>12819.97</v>
      </c>
      <c r="M6453" s="7">
        <v>485.43</v>
      </c>
    </row>
    <row r="6454" spans="2:13" x14ac:dyDescent="0.3">
      <c r="B6454" s="5">
        <v>45962</v>
      </c>
      <c r="C6454" s="4" t="s">
        <v>33</v>
      </c>
      <c r="D6454" s="4" t="s">
        <v>32</v>
      </c>
      <c r="E6454" s="4" t="s">
        <v>20</v>
      </c>
      <c r="F6454" s="4" t="s">
        <v>19</v>
      </c>
      <c r="G6454" s="6">
        <v>144</v>
      </c>
      <c r="H6454" s="7">
        <v>127.72</v>
      </c>
      <c r="I6454" s="8">
        <v>0.04</v>
      </c>
      <c r="J6454" s="7">
        <v>15631.94</v>
      </c>
      <c r="K6454" s="7">
        <v>92.05</v>
      </c>
      <c r="L6454" s="7">
        <v>13255.2</v>
      </c>
      <c r="M6454" s="7">
        <v>576.27</v>
      </c>
    </row>
    <row r="6455" spans="2:13" x14ac:dyDescent="0.3">
      <c r="B6455" s="5">
        <v>45962</v>
      </c>
      <c r="C6455" s="4" t="s">
        <v>33</v>
      </c>
      <c r="D6455" s="4" t="s">
        <v>32</v>
      </c>
      <c r="E6455" s="4" t="s">
        <v>21</v>
      </c>
      <c r="F6455" s="4" t="s">
        <v>17</v>
      </c>
      <c r="G6455" s="6">
        <v>234</v>
      </c>
      <c r="H6455" s="7">
        <v>127.72</v>
      </c>
      <c r="I6455" s="8">
        <v>0.01</v>
      </c>
      <c r="J6455" s="7">
        <v>27882.37</v>
      </c>
      <c r="K6455" s="7">
        <v>92.05</v>
      </c>
      <c r="L6455" s="7">
        <v>21539.7</v>
      </c>
      <c r="M6455" s="7">
        <v>383.03</v>
      </c>
    </row>
    <row r="6456" spans="2:13" x14ac:dyDescent="0.3">
      <c r="B6456" s="5">
        <v>45962</v>
      </c>
      <c r="C6456" s="4" t="s">
        <v>33</v>
      </c>
      <c r="D6456" s="4" t="s">
        <v>32</v>
      </c>
      <c r="E6456" s="4" t="s">
        <v>21</v>
      </c>
      <c r="F6456" s="4" t="s">
        <v>18</v>
      </c>
      <c r="G6456" s="6">
        <v>86</v>
      </c>
      <c r="H6456" s="7">
        <v>127.72</v>
      </c>
      <c r="I6456" s="8">
        <v>0.01</v>
      </c>
      <c r="J6456" s="7">
        <v>10319.94</v>
      </c>
      <c r="K6456" s="7">
        <v>92.05</v>
      </c>
      <c r="L6456" s="7">
        <v>7916.3</v>
      </c>
      <c r="M6456" s="7">
        <v>290.2</v>
      </c>
    </row>
    <row r="6457" spans="2:13" x14ac:dyDescent="0.3">
      <c r="B6457" s="5">
        <v>45962</v>
      </c>
      <c r="C6457" s="4" t="s">
        <v>33</v>
      </c>
      <c r="D6457" s="4" t="s">
        <v>32</v>
      </c>
      <c r="E6457" s="4" t="s">
        <v>21</v>
      </c>
      <c r="F6457" s="4" t="s">
        <v>19</v>
      </c>
      <c r="G6457" s="6">
        <v>90</v>
      </c>
      <c r="H6457" s="7">
        <v>127.72</v>
      </c>
      <c r="I6457" s="8">
        <v>0.01</v>
      </c>
      <c r="J6457" s="7">
        <v>10713.23</v>
      </c>
      <c r="K6457" s="7">
        <v>92.23</v>
      </c>
      <c r="L6457" s="7">
        <v>8300.7000000000007</v>
      </c>
      <c r="M6457" s="7">
        <v>349.07</v>
      </c>
    </row>
    <row r="6458" spans="2:13" x14ac:dyDescent="0.3">
      <c r="B6458" s="5">
        <v>45962</v>
      </c>
      <c r="C6458" s="4" t="s">
        <v>33</v>
      </c>
      <c r="D6458" s="4" t="s">
        <v>32</v>
      </c>
      <c r="E6458" s="4" t="s">
        <v>22</v>
      </c>
      <c r="F6458" s="4" t="s">
        <v>17</v>
      </c>
      <c r="G6458" s="6">
        <v>101</v>
      </c>
      <c r="H6458" s="7">
        <v>127.72</v>
      </c>
      <c r="I6458" s="8">
        <v>0</v>
      </c>
      <c r="J6458" s="7">
        <v>14433.24</v>
      </c>
      <c r="K6458" s="7">
        <v>91.87</v>
      </c>
      <c r="L6458" s="7">
        <v>9278.8700000000008</v>
      </c>
      <c r="M6458" s="7">
        <v>1019.24</v>
      </c>
    </row>
    <row r="6459" spans="2:13" x14ac:dyDescent="0.3">
      <c r="B6459" s="5">
        <v>45962</v>
      </c>
      <c r="C6459" s="4" t="s">
        <v>33</v>
      </c>
      <c r="D6459" s="4" t="s">
        <v>32</v>
      </c>
      <c r="E6459" s="4" t="s">
        <v>22</v>
      </c>
      <c r="F6459" s="4" t="s">
        <v>18</v>
      </c>
      <c r="G6459" s="6">
        <v>38</v>
      </c>
      <c r="H6459" s="7">
        <v>127.72</v>
      </c>
      <c r="I6459" s="8">
        <v>0</v>
      </c>
      <c r="J6459" s="7">
        <v>5430.33</v>
      </c>
      <c r="K6459" s="7">
        <v>91.87</v>
      </c>
      <c r="L6459" s="7">
        <v>3491.06</v>
      </c>
      <c r="M6459" s="7">
        <v>449.33</v>
      </c>
    </row>
    <row r="6460" spans="2:13" x14ac:dyDescent="0.3">
      <c r="B6460" s="5">
        <v>45962</v>
      </c>
      <c r="C6460" s="4" t="s">
        <v>33</v>
      </c>
      <c r="D6460" s="4" t="s">
        <v>32</v>
      </c>
      <c r="E6460" s="4" t="s">
        <v>22</v>
      </c>
      <c r="F6460" s="4" t="s">
        <v>19</v>
      </c>
      <c r="G6460" s="6">
        <v>39</v>
      </c>
      <c r="H6460" s="7">
        <v>127.72</v>
      </c>
      <c r="I6460" s="8">
        <v>0</v>
      </c>
      <c r="J6460" s="7">
        <v>5595.55</v>
      </c>
      <c r="K6460" s="7">
        <v>91.87</v>
      </c>
      <c r="L6460" s="7">
        <v>3582.93</v>
      </c>
      <c r="M6460" s="7">
        <v>488.59</v>
      </c>
    </row>
    <row r="6461" spans="2:13" x14ac:dyDescent="0.3">
      <c r="B6461" s="5">
        <v>45962</v>
      </c>
      <c r="C6461" s="4" t="s">
        <v>34</v>
      </c>
      <c r="D6461" s="4" t="s">
        <v>32</v>
      </c>
      <c r="E6461" s="4" t="s">
        <v>16</v>
      </c>
      <c r="F6461" s="4" t="s">
        <v>17</v>
      </c>
      <c r="G6461" s="6">
        <v>472</v>
      </c>
      <c r="H6461" s="7">
        <v>98.88</v>
      </c>
      <c r="I6461" s="8">
        <v>0.01</v>
      </c>
      <c r="J6461" s="7">
        <v>46530.04</v>
      </c>
      <c r="K6461" s="7">
        <v>70.7</v>
      </c>
      <c r="L6461" s="7">
        <v>33370.400000000001</v>
      </c>
      <c r="M6461" s="7">
        <v>758.75</v>
      </c>
    </row>
    <row r="6462" spans="2:13" x14ac:dyDescent="0.3">
      <c r="B6462" s="5">
        <v>45962</v>
      </c>
      <c r="C6462" s="4" t="s">
        <v>34</v>
      </c>
      <c r="D6462" s="4" t="s">
        <v>32</v>
      </c>
      <c r="E6462" s="4" t="s">
        <v>16</v>
      </c>
      <c r="F6462" s="4" t="s">
        <v>18</v>
      </c>
      <c r="G6462" s="6">
        <v>171</v>
      </c>
      <c r="H6462" s="7">
        <v>98.88</v>
      </c>
      <c r="I6462" s="8">
        <v>0.01</v>
      </c>
      <c r="J6462" s="7">
        <v>16772.650000000001</v>
      </c>
      <c r="K6462" s="7">
        <v>70.63</v>
      </c>
      <c r="L6462" s="7">
        <v>12077.73</v>
      </c>
      <c r="M6462" s="7">
        <v>593.03</v>
      </c>
    </row>
    <row r="6463" spans="2:13" x14ac:dyDescent="0.3">
      <c r="B6463" s="5">
        <v>45962</v>
      </c>
      <c r="C6463" s="4" t="s">
        <v>34</v>
      </c>
      <c r="D6463" s="4" t="s">
        <v>32</v>
      </c>
      <c r="E6463" s="4" t="s">
        <v>16</v>
      </c>
      <c r="F6463" s="4" t="s">
        <v>19</v>
      </c>
      <c r="G6463" s="6">
        <v>170</v>
      </c>
      <c r="H6463" s="7">
        <v>98.88</v>
      </c>
      <c r="I6463" s="8">
        <v>0.01</v>
      </c>
      <c r="J6463" s="7">
        <v>16725.32</v>
      </c>
      <c r="K6463" s="7">
        <v>70.84</v>
      </c>
      <c r="L6463" s="7">
        <v>12042.8</v>
      </c>
      <c r="M6463" s="7">
        <v>672.88</v>
      </c>
    </row>
    <row r="6464" spans="2:13" x14ac:dyDescent="0.3">
      <c r="B6464" s="5">
        <v>45962</v>
      </c>
      <c r="C6464" s="4" t="s">
        <v>34</v>
      </c>
      <c r="D6464" s="4" t="s">
        <v>32</v>
      </c>
      <c r="E6464" s="4" t="s">
        <v>20</v>
      </c>
      <c r="F6464" s="4" t="s">
        <v>17</v>
      </c>
      <c r="G6464" s="6">
        <v>325</v>
      </c>
      <c r="H6464" s="7">
        <v>98.88</v>
      </c>
      <c r="I6464" s="8">
        <v>0.03</v>
      </c>
      <c r="J6464" s="7">
        <v>27456.85</v>
      </c>
      <c r="K6464" s="7">
        <v>70.7</v>
      </c>
      <c r="L6464" s="7">
        <v>22977.5</v>
      </c>
      <c r="M6464" s="7">
        <v>523.5</v>
      </c>
    </row>
    <row r="6465" spans="2:13" x14ac:dyDescent="0.3">
      <c r="B6465" s="5">
        <v>45962</v>
      </c>
      <c r="C6465" s="4" t="s">
        <v>34</v>
      </c>
      <c r="D6465" s="4" t="s">
        <v>32</v>
      </c>
      <c r="E6465" s="4" t="s">
        <v>20</v>
      </c>
      <c r="F6465" s="4" t="s">
        <v>18</v>
      </c>
      <c r="G6465" s="6">
        <v>117</v>
      </c>
      <c r="H6465" s="7">
        <v>98.88</v>
      </c>
      <c r="I6465" s="8">
        <v>0.01</v>
      </c>
      <c r="J6465" s="7">
        <v>10038.290000000001</v>
      </c>
      <c r="K6465" s="7">
        <v>70.91</v>
      </c>
      <c r="L6465" s="7">
        <v>8296.4699999999993</v>
      </c>
      <c r="M6465" s="7">
        <v>409.81</v>
      </c>
    </row>
    <row r="6466" spans="2:13" x14ac:dyDescent="0.3">
      <c r="B6466" s="5">
        <v>45962</v>
      </c>
      <c r="C6466" s="4" t="s">
        <v>34</v>
      </c>
      <c r="D6466" s="4" t="s">
        <v>32</v>
      </c>
      <c r="E6466" s="4" t="s">
        <v>20</v>
      </c>
      <c r="F6466" s="4" t="s">
        <v>19</v>
      </c>
      <c r="G6466" s="6">
        <v>117</v>
      </c>
      <c r="H6466" s="7">
        <v>98.88</v>
      </c>
      <c r="I6466" s="8">
        <v>0.03</v>
      </c>
      <c r="J6466" s="7">
        <v>9855.2199999999993</v>
      </c>
      <c r="K6466" s="7">
        <v>70.91</v>
      </c>
      <c r="L6466" s="7">
        <v>8296.4699999999993</v>
      </c>
      <c r="M6466" s="7">
        <v>470.08</v>
      </c>
    </row>
    <row r="6467" spans="2:13" x14ac:dyDescent="0.3">
      <c r="B6467" s="5">
        <v>45962</v>
      </c>
      <c r="C6467" s="4" t="s">
        <v>34</v>
      </c>
      <c r="D6467" s="4" t="s">
        <v>32</v>
      </c>
      <c r="E6467" s="4" t="s">
        <v>21</v>
      </c>
      <c r="F6467" s="4" t="s">
        <v>17</v>
      </c>
      <c r="G6467" s="6">
        <v>189</v>
      </c>
      <c r="H6467" s="7">
        <v>98.88</v>
      </c>
      <c r="I6467" s="8">
        <v>0.01</v>
      </c>
      <c r="J6467" s="7">
        <v>17647.259999999998</v>
      </c>
      <c r="K6467" s="7">
        <v>70.84</v>
      </c>
      <c r="L6467" s="7">
        <v>13388.76</v>
      </c>
      <c r="M6467" s="7">
        <v>301.97000000000003</v>
      </c>
    </row>
    <row r="6468" spans="2:13" x14ac:dyDescent="0.3">
      <c r="B6468" s="5">
        <v>45962</v>
      </c>
      <c r="C6468" s="4" t="s">
        <v>34</v>
      </c>
      <c r="D6468" s="4" t="s">
        <v>32</v>
      </c>
      <c r="E6468" s="4" t="s">
        <v>21</v>
      </c>
      <c r="F6468" s="4" t="s">
        <v>18</v>
      </c>
      <c r="G6468" s="6">
        <v>73</v>
      </c>
      <c r="H6468" s="7">
        <v>98.88</v>
      </c>
      <c r="I6468" s="8">
        <v>0.01</v>
      </c>
      <c r="J6468" s="7">
        <v>6788.37</v>
      </c>
      <c r="K6468" s="7">
        <v>70.84</v>
      </c>
      <c r="L6468" s="7">
        <v>5171.32</v>
      </c>
      <c r="M6468" s="7">
        <v>249.87</v>
      </c>
    </row>
    <row r="6469" spans="2:13" x14ac:dyDescent="0.3">
      <c r="B6469" s="5">
        <v>45962</v>
      </c>
      <c r="C6469" s="4" t="s">
        <v>34</v>
      </c>
      <c r="D6469" s="4" t="s">
        <v>32</v>
      </c>
      <c r="E6469" s="4" t="s">
        <v>21</v>
      </c>
      <c r="F6469" s="4" t="s">
        <v>19</v>
      </c>
      <c r="G6469" s="6">
        <v>71</v>
      </c>
      <c r="H6469" s="7">
        <v>98.88</v>
      </c>
      <c r="I6469" s="8">
        <v>0</v>
      </c>
      <c r="J6469" s="7">
        <v>6662.79</v>
      </c>
      <c r="K6469" s="7">
        <v>70.77</v>
      </c>
      <c r="L6469" s="7">
        <v>5024.67</v>
      </c>
      <c r="M6469" s="7">
        <v>279.05</v>
      </c>
    </row>
    <row r="6470" spans="2:13" x14ac:dyDescent="0.3">
      <c r="B6470" s="5">
        <v>45962</v>
      </c>
      <c r="C6470" s="4" t="s">
        <v>34</v>
      </c>
      <c r="D6470" s="4" t="s">
        <v>32</v>
      </c>
      <c r="E6470" s="4" t="s">
        <v>22</v>
      </c>
      <c r="F6470" s="4" t="s">
        <v>17</v>
      </c>
      <c r="G6470" s="6">
        <v>90</v>
      </c>
      <c r="H6470" s="7">
        <v>98.88</v>
      </c>
      <c r="I6470" s="8">
        <v>0.01</v>
      </c>
      <c r="J6470" s="7">
        <v>9916.91</v>
      </c>
      <c r="K6470" s="7">
        <v>70.7</v>
      </c>
      <c r="L6470" s="7">
        <v>6363</v>
      </c>
      <c r="M6470" s="7">
        <v>887.26</v>
      </c>
    </row>
    <row r="6471" spans="2:13" x14ac:dyDescent="0.3">
      <c r="B6471" s="5">
        <v>45962</v>
      </c>
      <c r="C6471" s="4" t="s">
        <v>34</v>
      </c>
      <c r="D6471" s="4" t="s">
        <v>32</v>
      </c>
      <c r="E6471" s="4" t="s">
        <v>22</v>
      </c>
      <c r="F6471" s="4" t="s">
        <v>18</v>
      </c>
      <c r="G6471" s="6">
        <v>31</v>
      </c>
      <c r="H6471" s="7">
        <v>98.88</v>
      </c>
      <c r="I6471" s="8">
        <v>0.01</v>
      </c>
      <c r="J6471" s="7">
        <v>3409.1</v>
      </c>
      <c r="K6471" s="7">
        <v>70.489999999999995</v>
      </c>
      <c r="L6471" s="7">
        <v>2185.19</v>
      </c>
      <c r="M6471" s="7">
        <v>381.03</v>
      </c>
    </row>
    <row r="6472" spans="2:13" x14ac:dyDescent="0.3">
      <c r="B6472" s="5">
        <v>45962</v>
      </c>
      <c r="C6472" s="4" t="s">
        <v>34</v>
      </c>
      <c r="D6472" s="4" t="s">
        <v>32</v>
      </c>
      <c r="E6472" s="4" t="s">
        <v>22</v>
      </c>
      <c r="F6472" s="4" t="s">
        <v>19</v>
      </c>
      <c r="G6472" s="6">
        <v>31</v>
      </c>
      <c r="H6472" s="7">
        <v>98.88</v>
      </c>
      <c r="I6472" s="8">
        <v>0.01</v>
      </c>
      <c r="J6472" s="7">
        <v>3409.02</v>
      </c>
      <c r="K6472" s="7">
        <v>70.7</v>
      </c>
      <c r="L6472" s="7">
        <v>2191.6999999999998</v>
      </c>
      <c r="M6472" s="7">
        <v>389.53</v>
      </c>
    </row>
    <row r="6473" spans="2:13" x14ac:dyDescent="0.3">
      <c r="B6473" s="5">
        <v>45962</v>
      </c>
      <c r="C6473" s="4" t="s">
        <v>35</v>
      </c>
      <c r="D6473" s="4" t="s">
        <v>32</v>
      </c>
      <c r="E6473" s="4" t="s">
        <v>16</v>
      </c>
      <c r="F6473" s="4" t="s">
        <v>17</v>
      </c>
      <c r="G6473" s="6">
        <v>108</v>
      </c>
      <c r="H6473" s="7">
        <v>193.64</v>
      </c>
      <c r="I6473" s="8">
        <v>0.01</v>
      </c>
      <c r="J6473" s="7">
        <v>20662.16</v>
      </c>
      <c r="K6473" s="7">
        <v>135.13999999999999</v>
      </c>
      <c r="L6473" s="7">
        <v>14595.12</v>
      </c>
      <c r="M6473" s="7">
        <v>178.72</v>
      </c>
    </row>
    <row r="6474" spans="2:13" x14ac:dyDescent="0.3">
      <c r="B6474" s="5">
        <v>45962</v>
      </c>
      <c r="C6474" s="4" t="s">
        <v>35</v>
      </c>
      <c r="D6474" s="4" t="s">
        <v>32</v>
      </c>
      <c r="E6474" s="4" t="s">
        <v>16</v>
      </c>
      <c r="F6474" s="4" t="s">
        <v>18</v>
      </c>
      <c r="G6474" s="6">
        <v>39</v>
      </c>
      <c r="H6474" s="7">
        <v>193.64</v>
      </c>
      <c r="I6474" s="8">
        <v>0.01</v>
      </c>
      <c r="J6474" s="7">
        <v>7438.88</v>
      </c>
      <c r="K6474" s="7">
        <v>135.55000000000001</v>
      </c>
      <c r="L6474" s="7">
        <v>5286.45</v>
      </c>
      <c r="M6474" s="7">
        <v>132.13999999999999</v>
      </c>
    </row>
    <row r="6475" spans="2:13" x14ac:dyDescent="0.3">
      <c r="B6475" s="5">
        <v>45962</v>
      </c>
      <c r="C6475" s="4" t="s">
        <v>35</v>
      </c>
      <c r="D6475" s="4" t="s">
        <v>32</v>
      </c>
      <c r="E6475" s="4" t="s">
        <v>16</v>
      </c>
      <c r="F6475" s="4" t="s">
        <v>19</v>
      </c>
      <c r="G6475" s="6">
        <v>42</v>
      </c>
      <c r="H6475" s="7">
        <v>193.64</v>
      </c>
      <c r="I6475" s="8">
        <v>0.01</v>
      </c>
      <c r="J6475" s="7">
        <v>8108.25</v>
      </c>
      <c r="K6475" s="7">
        <v>135.28</v>
      </c>
      <c r="L6475" s="7">
        <v>5681.76</v>
      </c>
      <c r="M6475" s="7">
        <v>171.59</v>
      </c>
    </row>
    <row r="6476" spans="2:13" x14ac:dyDescent="0.3">
      <c r="B6476" s="5">
        <v>45962</v>
      </c>
      <c r="C6476" s="4" t="s">
        <v>35</v>
      </c>
      <c r="D6476" s="4" t="s">
        <v>32</v>
      </c>
      <c r="E6476" s="4" t="s">
        <v>20</v>
      </c>
      <c r="F6476" s="4" t="s">
        <v>17</v>
      </c>
      <c r="G6476" s="6">
        <v>73</v>
      </c>
      <c r="H6476" s="7">
        <v>193.64</v>
      </c>
      <c r="I6476" s="8">
        <v>0.04</v>
      </c>
      <c r="J6476" s="7">
        <v>11906.48</v>
      </c>
      <c r="K6476" s="7">
        <v>135.13999999999999</v>
      </c>
      <c r="L6476" s="7">
        <v>9865.2199999999993</v>
      </c>
      <c r="M6476" s="7">
        <v>122.71</v>
      </c>
    </row>
    <row r="6477" spans="2:13" x14ac:dyDescent="0.3">
      <c r="B6477" s="5">
        <v>45962</v>
      </c>
      <c r="C6477" s="4" t="s">
        <v>35</v>
      </c>
      <c r="D6477" s="4" t="s">
        <v>32</v>
      </c>
      <c r="E6477" s="4" t="s">
        <v>20</v>
      </c>
      <c r="F6477" s="4" t="s">
        <v>18</v>
      </c>
      <c r="G6477" s="6">
        <v>28</v>
      </c>
      <c r="H6477" s="7">
        <v>193.64</v>
      </c>
      <c r="I6477" s="8">
        <v>0.01</v>
      </c>
      <c r="J6477" s="7">
        <v>4742.66</v>
      </c>
      <c r="K6477" s="7">
        <v>135.13999999999999</v>
      </c>
      <c r="L6477" s="7">
        <v>3783.92</v>
      </c>
      <c r="M6477" s="7">
        <v>99.92</v>
      </c>
    </row>
    <row r="6478" spans="2:13" x14ac:dyDescent="0.3">
      <c r="B6478" s="5">
        <v>45962</v>
      </c>
      <c r="C6478" s="4" t="s">
        <v>35</v>
      </c>
      <c r="D6478" s="4" t="s">
        <v>32</v>
      </c>
      <c r="E6478" s="4" t="s">
        <v>20</v>
      </c>
      <c r="F6478" s="4" t="s">
        <v>19</v>
      </c>
      <c r="G6478" s="6">
        <v>27</v>
      </c>
      <c r="H6478" s="7">
        <v>193.64</v>
      </c>
      <c r="I6478" s="8">
        <v>0.01</v>
      </c>
      <c r="J6478" s="7">
        <v>4531.87</v>
      </c>
      <c r="K6478" s="7">
        <v>135.41</v>
      </c>
      <c r="L6478" s="7">
        <v>3656.07</v>
      </c>
      <c r="M6478" s="7">
        <v>107.73</v>
      </c>
    </row>
    <row r="6479" spans="2:13" x14ac:dyDescent="0.3">
      <c r="B6479" s="5">
        <v>45962</v>
      </c>
      <c r="C6479" s="4" t="s">
        <v>35</v>
      </c>
      <c r="D6479" s="4" t="s">
        <v>32</v>
      </c>
      <c r="E6479" s="4" t="s">
        <v>21</v>
      </c>
      <c r="F6479" s="4" t="s">
        <v>17</v>
      </c>
      <c r="G6479" s="6">
        <v>46</v>
      </c>
      <c r="H6479" s="7">
        <v>193.64</v>
      </c>
      <c r="I6479" s="8">
        <v>0.01</v>
      </c>
      <c r="J6479" s="7">
        <v>8428.0400000000009</v>
      </c>
      <c r="K6479" s="7">
        <v>135.28</v>
      </c>
      <c r="L6479" s="7">
        <v>6222.88</v>
      </c>
      <c r="M6479" s="7">
        <v>74.849999999999994</v>
      </c>
    </row>
    <row r="6480" spans="2:13" x14ac:dyDescent="0.3">
      <c r="B6480" s="5">
        <v>45962</v>
      </c>
      <c r="C6480" s="4" t="s">
        <v>35</v>
      </c>
      <c r="D6480" s="4" t="s">
        <v>32</v>
      </c>
      <c r="E6480" s="4" t="s">
        <v>21</v>
      </c>
      <c r="F6480" s="4" t="s">
        <v>18</v>
      </c>
      <c r="G6480" s="6">
        <v>16</v>
      </c>
      <c r="H6480" s="7">
        <v>193.64</v>
      </c>
      <c r="I6480" s="8">
        <v>0</v>
      </c>
      <c r="J6480" s="7">
        <v>2931.57</v>
      </c>
      <c r="K6480" s="7">
        <v>135.94999999999999</v>
      </c>
      <c r="L6480" s="7">
        <v>2175.1999999999998</v>
      </c>
      <c r="M6480" s="7">
        <v>54.77</v>
      </c>
    </row>
    <row r="6481" spans="2:13" x14ac:dyDescent="0.3">
      <c r="B6481" s="5">
        <v>45962</v>
      </c>
      <c r="C6481" s="4" t="s">
        <v>35</v>
      </c>
      <c r="D6481" s="4" t="s">
        <v>32</v>
      </c>
      <c r="E6481" s="4" t="s">
        <v>21</v>
      </c>
      <c r="F6481" s="4" t="s">
        <v>19</v>
      </c>
      <c r="G6481" s="6">
        <v>16</v>
      </c>
      <c r="H6481" s="7">
        <v>193.64</v>
      </c>
      <c r="I6481" s="8">
        <v>0.01</v>
      </c>
      <c r="J6481" s="7">
        <v>2928.51</v>
      </c>
      <c r="K6481" s="7">
        <v>135.41</v>
      </c>
      <c r="L6481" s="7">
        <v>2166.56</v>
      </c>
      <c r="M6481" s="7">
        <v>64.28</v>
      </c>
    </row>
    <row r="6482" spans="2:13" x14ac:dyDescent="0.3">
      <c r="B6482" s="5">
        <v>45962</v>
      </c>
      <c r="C6482" s="4" t="s">
        <v>35</v>
      </c>
      <c r="D6482" s="4" t="s">
        <v>32</v>
      </c>
      <c r="E6482" s="4" t="s">
        <v>22</v>
      </c>
      <c r="F6482" s="4" t="s">
        <v>17</v>
      </c>
      <c r="G6482" s="6">
        <v>20</v>
      </c>
      <c r="H6482" s="7">
        <v>193.64</v>
      </c>
      <c r="I6482" s="8">
        <v>0.01</v>
      </c>
      <c r="J6482" s="7">
        <v>4259.66</v>
      </c>
      <c r="K6482" s="7">
        <v>135.28</v>
      </c>
      <c r="L6482" s="7">
        <v>2705.6</v>
      </c>
      <c r="M6482" s="7">
        <v>205.88</v>
      </c>
    </row>
    <row r="6483" spans="2:13" x14ac:dyDescent="0.3">
      <c r="B6483" s="5">
        <v>45962</v>
      </c>
      <c r="C6483" s="4" t="s">
        <v>35</v>
      </c>
      <c r="D6483" s="4" t="s">
        <v>32</v>
      </c>
      <c r="E6483" s="4" t="s">
        <v>22</v>
      </c>
      <c r="F6483" s="4" t="s">
        <v>18</v>
      </c>
      <c r="G6483" s="6">
        <v>7</v>
      </c>
      <c r="H6483" s="7">
        <v>193.64</v>
      </c>
      <c r="I6483" s="8">
        <v>0.01</v>
      </c>
      <c r="J6483" s="7">
        <v>1504.4</v>
      </c>
      <c r="K6483" s="7">
        <v>135.82</v>
      </c>
      <c r="L6483" s="7">
        <v>950.74</v>
      </c>
      <c r="M6483" s="7">
        <v>82.27</v>
      </c>
    </row>
    <row r="6484" spans="2:13" x14ac:dyDescent="0.3">
      <c r="B6484" s="5">
        <v>45962</v>
      </c>
      <c r="C6484" s="4" t="s">
        <v>35</v>
      </c>
      <c r="D6484" s="4" t="s">
        <v>32</v>
      </c>
      <c r="E6484" s="4" t="s">
        <v>22</v>
      </c>
      <c r="F6484" s="4" t="s">
        <v>19</v>
      </c>
      <c r="G6484" s="6">
        <v>7</v>
      </c>
      <c r="H6484" s="7">
        <v>193.64</v>
      </c>
      <c r="I6484" s="8">
        <v>0.01</v>
      </c>
      <c r="J6484" s="7">
        <v>1507.51</v>
      </c>
      <c r="K6484" s="7">
        <v>135.13999999999999</v>
      </c>
      <c r="L6484" s="7">
        <v>945.98</v>
      </c>
      <c r="M6484" s="7">
        <v>86.21</v>
      </c>
    </row>
    <row r="6485" spans="2:13" x14ac:dyDescent="0.3">
      <c r="B6485" s="5">
        <v>45962</v>
      </c>
      <c r="C6485" s="4" t="s">
        <v>36</v>
      </c>
      <c r="D6485" s="4" t="s">
        <v>37</v>
      </c>
      <c r="E6485" s="4" t="s">
        <v>16</v>
      </c>
      <c r="F6485" s="4" t="s">
        <v>17</v>
      </c>
      <c r="G6485" s="6">
        <v>242</v>
      </c>
      <c r="H6485" s="7">
        <v>181.28</v>
      </c>
      <c r="I6485" s="8">
        <v>0.01</v>
      </c>
      <c r="J6485" s="7">
        <v>43605.36</v>
      </c>
      <c r="K6485" s="7">
        <v>136.59</v>
      </c>
      <c r="L6485" s="7">
        <v>33054.78</v>
      </c>
      <c r="M6485" s="7">
        <v>388.62</v>
      </c>
    </row>
    <row r="6486" spans="2:13" x14ac:dyDescent="0.3">
      <c r="B6486" s="5">
        <v>45962</v>
      </c>
      <c r="C6486" s="4" t="s">
        <v>36</v>
      </c>
      <c r="D6486" s="4" t="s">
        <v>37</v>
      </c>
      <c r="E6486" s="4" t="s">
        <v>16</v>
      </c>
      <c r="F6486" s="4" t="s">
        <v>18</v>
      </c>
      <c r="G6486" s="6">
        <v>91</v>
      </c>
      <c r="H6486" s="7">
        <v>181.28</v>
      </c>
      <c r="I6486" s="8">
        <v>0.01</v>
      </c>
      <c r="J6486" s="7">
        <v>16330.87</v>
      </c>
      <c r="K6486" s="7">
        <v>136.46</v>
      </c>
      <c r="L6486" s="7">
        <v>12417.86</v>
      </c>
      <c r="M6486" s="7">
        <v>312.75</v>
      </c>
    </row>
    <row r="6487" spans="2:13" x14ac:dyDescent="0.3">
      <c r="B6487" s="5">
        <v>45962</v>
      </c>
      <c r="C6487" s="4" t="s">
        <v>36</v>
      </c>
      <c r="D6487" s="4" t="s">
        <v>37</v>
      </c>
      <c r="E6487" s="4" t="s">
        <v>16</v>
      </c>
      <c r="F6487" s="4" t="s">
        <v>19</v>
      </c>
      <c r="G6487" s="6">
        <v>93</v>
      </c>
      <c r="H6487" s="7">
        <v>181.28</v>
      </c>
      <c r="I6487" s="8">
        <v>0.01</v>
      </c>
      <c r="J6487" s="7">
        <v>16791.52</v>
      </c>
      <c r="K6487" s="7">
        <v>136.87</v>
      </c>
      <c r="L6487" s="7">
        <v>12728.91</v>
      </c>
      <c r="M6487" s="7">
        <v>370.69</v>
      </c>
    </row>
    <row r="6488" spans="2:13" x14ac:dyDescent="0.3">
      <c r="B6488" s="5">
        <v>45962</v>
      </c>
      <c r="C6488" s="4" t="s">
        <v>36</v>
      </c>
      <c r="D6488" s="4" t="s">
        <v>37</v>
      </c>
      <c r="E6488" s="4" t="s">
        <v>20</v>
      </c>
      <c r="F6488" s="4" t="s">
        <v>17</v>
      </c>
      <c r="G6488" s="6">
        <v>166</v>
      </c>
      <c r="H6488" s="7">
        <v>181.28</v>
      </c>
      <c r="I6488" s="8">
        <v>0.01</v>
      </c>
      <c r="J6488" s="7">
        <v>26269.72</v>
      </c>
      <c r="K6488" s="7">
        <v>137</v>
      </c>
      <c r="L6488" s="7">
        <v>22742</v>
      </c>
      <c r="M6488" s="7">
        <v>273.62</v>
      </c>
    </row>
    <row r="6489" spans="2:13" x14ac:dyDescent="0.3">
      <c r="B6489" s="5">
        <v>45962</v>
      </c>
      <c r="C6489" s="4" t="s">
        <v>36</v>
      </c>
      <c r="D6489" s="4" t="s">
        <v>37</v>
      </c>
      <c r="E6489" s="4" t="s">
        <v>20</v>
      </c>
      <c r="F6489" s="4" t="s">
        <v>18</v>
      </c>
      <c r="G6489" s="6">
        <v>64</v>
      </c>
      <c r="H6489" s="7">
        <v>181.28</v>
      </c>
      <c r="I6489" s="8">
        <v>0.03</v>
      </c>
      <c r="J6489" s="7">
        <v>9903.08</v>
      </c>
      <c r="K6489" s="7">
        <v>137</v>
      </c>
      <c r="L6489" s="7">
        <v>8768</v>
      </c>
      <c r="M6489" s="7">
        <v>220.4</v>
      </c>
    </row>
    <row r="6490" spans="2:13" x14ac:dyDescent="0.3">
      <c r="B6490" s="5">
        <v>45962</v>
      </c>
      <c r="C6490" s="4" t="s">
        <v>36</v>
      </c>
      <c r="D6490" s="4" t="s">
        <v>37</v>
      </c>
      <c r="E6490" s="4" t="s">
        <v>20</v>
      </c>
      <c r="F6490" s="4" t="s">
        <v>19</v>
      </c>
      <c r="G6490" s="6">
        <v>59</v>
      </c>
      <c r="H6490" s="7">
        <v>181.28</v>
      </c>
      <c r="I6490" s="8">
        <v>0.03</v>
      </c>
      <c r="J6490" s="7">
        <v>9129.7000000000007</v>
      </c>
      <c r="K6490" s="7">
        <v>136.87</v>
      </c>
      <c r="L6490" s="7">
        <v>8075.33</v>
      </c>
      <c r="M6490" s="7">
        <v>241.74</v>
      </c>
    </row>
    <row r="6491" spans="2:13" x14ac:dyDescent="0.3">
      <c r="B6491" s="5">
        <v>45962</v>
      </c>
      <c r="C6491" s="4" t="s">
        <v>36</v>
      </c>
      <c r="D6491" s="4" t="s">
        <v>37</v>
      </c>
      <c r="E6491" s="4" t="s">
        <v>21</v>
      </c>
      <c r="F6491" s="4" t="s">
        <v>17</v>
      </c>
      <c r="G6491" s="6">
        <v>101</v>
      </c>
      <c r="H6491" s="7">
        <v>181.28</v>
      </c>
      <c r="I6491" s="8">
        <v>0.01</v>
      </c>
      <c r="J6491" s="7">
        <v>17202.66</v>
      </c>
      <c r="K6491" s="7">
        <v>136.46</v>
      </c>
      <c r="L6491" s="7">
        <v>13782.46</v>
      </c>
      <c r="M6491" s="7">
        <v>168.79</v>
      </c>
    </row>
    <row r="6492" spans="2:13" x14ac:dyDescent="0.3">
      <c r="B6492" s="5">
        <v>45962</v>
      </c>
      <c r="C6492" s="4" t="s">
        <v>36</v>
      </c>
      <c r="D6492" s="4" t="s">
        <v>37</v>
      </c>
      <c r="E6492" s="4" t="s">
        <v>21</v>
      </c>
      <c r="F6492" s="4" t="s">
        <v>18</v>
      </c>
      <c r="G6492" s="6">
        <v>36</v>
      </c>
      <c r="H6492" s="7">
        <v>181.28</v>
      </c>
      <c r="I6492" s="8">
        <v>0</v>
      </c>
      <c r="J6492" s="7">
        <v>6212.16</v>
      </c>
      <c r="K6492" s="7">
        <v>137.28</v>
      </c>
      <c r="L6492" s="7">
        <v>4942.08</v>
      </c>
      <c r="M6492" s="7">
        <v>127.47</v>
      </c>
    </row>
    <row r="6493" spans="2:13" x14ac:dyDescent="0.3">
      <c r="B6493" s="5">
        <v>45962</v>
      </c>
      <c r="C6493" s="4" t="s">
        <v>36</v>
      </c>
      <c r="D6493" s="4" t="s">
        <v>37</v>
      </c>
      <c r="E6493" s="4" t="s">
        <v>21</v>
      </c>
      <c r="F6493" s="4" t="s">
        <v>19</v>
      </c>
      <c r="G6493" s="6">
        <v>37</v>
      </c>
      <c r="H6493" s="7">
        <v>181.28</v>
      </c>
      <c r="I6493" s="8">
        <v>0.01</v>
      </c>
      <c r="J6493" s="7">
        <v>6264</v>
      </c>
      <c r="K6493" s="7">
        <v>137.28</v>
      </c>
      <c r="L6493" s="7">
        <v>5079.3599999999997</v>
      </c>
      <c r="M6493" s="7">
        <v>145.13</v>
      </c>
    </row>
    <row r="6494" spans="2:13" x14ac:dyDescent="0.3">
      <c r="B6494" s="5">
        <v>45962</v>
      </c>
      <c r="C6494" s="4" t="s">
        <v>36</v>
      </c>
      <c r="D6494" s="4" t="s">
        <v>37</v>
      </c>
      <c r="E6494" s="4" t="s">
        <v>22</v>
      </c>
      <c r="F6494" s="4" t="s">
        <v>17</v>
      </c>
      <c r="G6494" s="6">
        <v>46</v>
      </c>
      <c r="H6494" s="7">
        <v>181.28</v>
      </c>
      <c r="I6494" s="8">
        <v>0.01</v>
      </c>
      <c r="J6494" s="7">
        <v>9311.27</v>
      </c>
      <c r="K6494" s="7">
        <v>136.46</v>
      </c>
      <c r="L6494" s="7">
        <v>6277.16</v>
      </c>
      <c r="M6494" s="7">
        <v>459.08</v>
      </c>
    </row>
    <row r="6495" spans="2:13" x14ac:dyDescent="0.3">
      <c r="B6495" s="5">
        <v>45962</v>
      </c>
      <c r="C6495" s="4" t="s">
        <v>36</v>
      </c>
      <c r="D6495" s="4" t="s">
        <v>37</v>
      </c>
      <c r="E6495" s="4" t="s">
        <v>22</v>
      </c>
      <c r="F6495" s="4" t="s">
        <v>18</v>
      </c>
      <c r="G6495" s="6">
        <v>17</v>
      </c>
      <c r="H6495" s="7">
        <v>181.28</v>
      </c>
      <c r="I6495" s="8">
        <v>0</v>
      </c>
      <c r="J6495" s="7">
        <v>3437.76</v>
      </c>
      <c r="K6495" s="7">
        <v>137</v>
      </c>
      <c r="L6495" s="7">
        <v>2329</v>
      </c>
      <c r="M6495" s="7">
        <v>205.29</v>
      </c>
    </row>
    <row r="6496" spans="2:13" x14ac:dyDescent="0.3">
      <c r="B6496" s="5">
        <v>45962</v>
      </c>
      <c r="C6496" s="4" t="s">
        <v>36</v>
      </c>
      <c r="D6496" s="4" t="s">
        <v>37</v>
      </c>
      <c r="E6496" s="4" t="s">
        <v>22</v>
      </c>
      <c r="F6496" s="4" t="s">
        <v>19</v>
      </c>
      <c r="G6496" s="6">
        <v>16</v>
      </c>
      <c r="H6496" s="7">
        <v>181.28</v>
      </c>
      <c r="I6496" s="8">
        <v>0.01</v>
      </c>
      <c r="J6496" s="7">
        <v>3232.25</v>
      </c>
      <c r="K6496" s="7">
        <v>136.59</v>
      </c>
      <c r="L6496" s="7">
        <v>2185.44</v>
      </c>
      <c r="M6496" s="7">
        <v>202.24</v>
      </c>
    </row>
    <row r="6497" spans="2:13" x14ac:dyDescent="0.3">
      <c r="B6497" s="5">
        <v>45962</v>
      </c>
      <c r="C6497" s="4" t="s">
        <v>38</v>
      </c>
      <c r="D6497" s="4" t="s">
        <v>37</v>
      </c>
      <c r="E6497" s="4" t="s">
        <v>16</v>
      </c>
      <c r="F6497" s="4" t="s">
        <v>17</v>
      </c>
      <c r="G6497" s="6">
        <v>110</v>
      </c>
      <c r="H6497" s="7">
        <v>220.42</v>
      </c>
      <c r="I6497" s="8">
        <v>0</v>
      </c>
      <c r="J6497" s="7">
        <v>24173.360000000001</v>
      </c>
      <c r="K6497" s="7">
        <v>165.32</v>
      </c>
      <c r="L6497" s="7">
        <v>18185.2</v>
      </c>
      <c r="M6497" s="7">
        <v>184.37</v>
      </c>
    </row>
    <row r="6498" spans="2:13" x14ac:dyDescent="0.3">
      <c r="B6498" s="5">
        <v>45962</v>
      </c>
      <c r="C6498" s="4" t="s">
        <v>38</v>
      </c>
      <c r="D6498" s="4" t="s">
        <v>37</v>
      </c>
      <c r="E6498" s="4" t="s">
        <v>16</v>
      </c>
      <c r="F6498" s="4" t="s">
        <v>18</v>
      </c>
      <c r="G6498" s="6">
        <v>39</v>
      </c>
      <c r="H6498" s="7">
        <v>220.42</v>
      </c>
      <c r="I6498" s="8">
        <v>0</v>
      </c>
      <c r="J6498" s="7">
        <v>8587.73</v>
      </c>
      <c r="K6498" s="7">
        <v>165.65</v>
      </c>
      <c r="L6498" s="7">
        <v>6460.35</v>
      </c>
      <c r="M6498" s="7">
        <v>137.55000000000001</v>
      </c>
    </row>
    <row r="6499" spans="2:13" x14ac:dyDescent="0.3">
      <c r="B6499" s="5">
        <v>45962</v>
      </c>
      <c r="C6499" s="4" t="s">
        <v>38</v>
      </c>
      <c r="D6499" s="4" t="s">
        <v>37</v>
      </c>
      <c r="E6499" s="4" t="s">
        <v>16</v>
      </c>
      <c r="F6499" s="4" t="s">
        <v>19</v>
      </c>
      <c r="G6499" s="6">
        <v>37</v>
      </c>
      <c r="H6499" s="7">
        <v>220.42</v>
      </c>
      <c r="I6499" s="8">
        <v>0.01</v>
      </c>
      <c r="J6499" s="7">
        <v>8066.02</v>
      </c>
      <c r="K6499" s="7">
        <v>164.98</v>
      </c>
      <c r="L6499" s="7">
        <v>6104.26</v>
      </c>
      <c r="M6499" s="7">
        <v>147.04</v>
      </c>
    </row>
    <row r="6500" spans="2:13" x14ac:dyDescent="0.3">
      <c r="B6500" s="5">
        <v>45962</v>
      </c>
      <c r="C6500" s="4" t="s">
        <v>38</v>
      </c>
      <c r="D6500" s="4" t="s">
        <v>37</v>
      </c>
      <c r="E6500" s="4" t="s">
        <v>20</v>
      </c>
      <c r="F6500" s="4" t="s">
        <v>17</v>
      </c>
      <c r="G6500" s="6">
        <v>73</v>
      </c>
      <c r="H6500" s="7">
        <v>220.42</v>
      </c>
      <c r="I6500" s="8">
        <v>0.01</v>
      </c>
      <c r="J6500" s="7">
        <v>14102.97</v>
      </c>
      <c r="K6500" s="7">
        <v>165.15</v>
      </c>
      <c r="L6500" s="7">
        <v>12055.95</v>
      </c>
      <c r="M6500" s="7">
        <v>122.59</v>
      </c>
    </row>
    <row r="6501" spans="2:13" x14ac:dyDescent="0.3">
      <c r="B6501" s="5">
        <v>45962</v>
      </c>
      <c r="C6501" s="4" t="s">
        <v>38</v>
      </c>
      <c r="D6501" s="4" t="s">
        <v>37</v>
      </c>
      <c r="E6501" s="4" t="s">
        <v>20</v>
      </c>
      <c r="F6501" s="4" t="s">
        <v>18</v>
      </c>
      <c r="G6501" s="6">
        <v>27</v>
      </c>
      <c r="H6501" s="7">
        <v>220.42</v>
      </c>
      <c r="I6501" s="8">
        <v>0.03</v>
      </c>
      <c r="J6501" s="7">
        <v>5106.25</v>
      </c>
      <c r="K6501" s="7">
        <v>165.32</v>
      </c>
      <c r="L6501" s="7">
        <v>4463.6400000000003</v>
      </c>
      <c r="M6501" s="7">
        <v>94.85</v>
      </c>
    </row>
    <row r="6502" spans="2:13" x14ac:dyDescent="0.3">
      <c r="B6502" s="5">
        <v>45962</v>
      </c>
      <c r="C6502" s="4" t="s">
        <v>38</v>
      </c>
      <c r="D6502" s="4" t="s">
        <v>37</v>
      </c>
      <c r="E6502" s="4" t="s">
        <v>20</v>
      </c>
      <c r="F6502" s="4" t="s">
        <v>19</v>
      </c>
      <c r="G6502" s="6">
        <v>28</v>
      </c>
      <c r="H6502" s="7">
        <v>220.42</v>
      </c>
      <c r="I6502" s="8">
        <v>0</v>
      </c>
      <c r="J6502" s="7">
        <v>5414.86</v>
      </c>
      <c r="K6502" s="7">
        <v>164.98</v>
      </c>
      <c r="L6502" s="7">
        <v>4619.4399999999996</v>
      </c>
      <c r="M6502" s="7">
        <v>109.04</v>
      </c>
    </row>
    <row r="6503" spans="2:13" x14ac:dyDescent="0.3">
      <c r="B6503" s="5">
        <v>45962</v>
      </c>
      <c r="C6503" s="4" t="s">
        <v>38</v>
      </c>
      <c r="D6503" s="4" t="s">
        <v>37</v>
      </c>
      <c r="E6503" s="4" t="s">
        <v>21</v>
      </c>
      <c r="F6503" s="4" t="s">
        <v>17</v>
      </c>
      <c r="G6503" s="6">
        <v>45</v>
      </c>
      <c r="H6503" s="7">
        <v>220.42</v>
      </c>
      <c r="I6503" s="8">
        <v>0.01</v>
      </c>
      <c r="J6503" s="7">
        <v>9300.32</v>
      </c>
      <c r="K6503" s="7">
        <v>165.15</v>
      </c>
      <c r="L6503" s="7">
        <v>7431.75</v>
      </c>
      <c r="M6503" s="7">
        <v>71.900000000000006</v>
      </c>
    </row>
    <row r="6504" spans="2:13" x14ac:dyDescent="0.3">
      <c r="B6504" s="5">
        <v>45962</v>
      </c>
      <c r="C6504" s="4" t="s">
        <v>38</v>
      </c>
      <c r="D6504" s="4" t="s">
        <v>37</v>
      </c>
      <c r="E6504" s="4" t="s">
        <v>21</v>
      </c>
      <c r="F6504" s="4" t="s">
        <v>18</v>
      </c>
      <c r="G6504" s="6">
        <v>15</v>
      </c>
      <c r="H6504" s="7">
        <v>220.42</v>
      </c>
      <c r="I6504" s="8">
        <v>0</v>
      </c>
      <c r="J6504" s="7">
        <v>3150.4</v>
      </c>
      <c r="K6504" s="7">
        <v>164.82</v>
      </c>
      <c r="L6504" s="7">
        <v>2472.3000000000002</v>
      </c>
      <c r="M6504" s="7">
        <v>50.72</v>
      </c>
    </row>
    <row r="6505" spans="2:13" x14ac:dyDescent="0.3">
      <c r="B6505" s="5">
        <v>45962</v>
      </c>
      <c r="C6505" s="4" t="s">
        <v>38</v>
      </c>
      <c r="D6505" s="4" t="s">
        <v>37</v>
      </c>
      <c r="E6505" s="4" t="s">
        <v>21</v>
      </c>
      <c r="F6505" s="4" t="s">
        <v>19</v>
      </c>
      <c r="G6505" s="6">
        <v>16</v>
      </c>
      <c r="H6505" s="7">
        <v>220.42</v>
      </c>
      <c r="I6505" s="8">
        <v>0</v>
      </c>
      <c r="J6505" s="7">
        <v>3336.99</v>
      </c>
      <c r="K6505" s="7">
        <v>164.82</v>
      </c>
      <c r="L6505" s="7">
        <v>2637.12</v>
      </c>
      <c r="M6505" s="7">
        <v>63.9</v>
      </c>
    </row>
    <row r="6506" spans="2:13" x14ac:dyDescent="0.3">
      <c r="B6506" s="5">
        <v>45962</v>
      </c>
      <c r="C6506" s="4" t="s">
        <v>38</v>
      </c>
      <c r="D6506" s="4" t="s">
        <v>37</v>
      </c>
      <c r="E6506" s="4" t="s">
        <v>22</v>
      </c>
      <c r="F6506" s="4" t="s">
        <v>17</v>
      </c>
      <c r="G6506" s="6">
        <v>19</v>
      </c>
      <c r="H6506" s="7">
        <v>220.42</v>
      </c>
      <c r="I6506" s="8">
        <v>0</v>
      </c>
      <c r="J6506" s="7">
        <v>4676.45</v>
      </c>
      <c r="K6506" s="7">
        <v>165.81</v>
      </c>
      <c r="L6506" s="7">
        <v>3150.39</v>
      </c>
      <c r="M6506" s="7">
        <v>195.59</v>
      </c>
    </row>
    <row r="6507" spans="2:13" x14ac:dyDescent="0.3">
      <c r="B6507" s="5">
        <v>45962</v>
      </c>
      <c r="C6507" s="4" t="s">
        <v>38</v>
      </c>
      <c r="D6507" s="4" t="s">
        <v>37</v>
      </c>
      <c r="E6507" s="4" t="s">
        <v>22</v>
      </c>
      <c r="F6507" s="4" t="s">
        <v>18</v>
      </c>
      <c r="G6507" s="6">
        <v>7</v>
      </c>
      <c r="H6507" s="7">
        <v>220.42</v>
      </c>
      <c r="I6507" s="8">
        <v>0.01</v>
      </c>
      <c r="J6507" s="7">
        <v>1719.39</v>
      </c>
      <c r="K6507" s="7">
        <v>165.48</v>
      </c>
      <c r="L6507" s="7">
        <v>1158.3599999999999</v>
      </c>
      <c r="M6507" s="7">
        <v>82.77</v>
      </c>
    </row>
    <row r="6508" spans="2:13" x14ac:dyDescent="0.3">
      <c r="B6508" s="5">
        <v>45962</v>
      </c>
      <c r="C6508" s="4" t="s">
        <v>38</v>
      </c>
      <c r="D6508" s="4" t="s">
        <v>37</v>
      </c>
      <c r="E6508" s="4" t="s">
        <v>22</v>
      </c>
      <c r="F6508" s="4" t="s">
        <v>19</v>
      </c>
      <c r="G6508" s="6">
        <v>7</v>
      </c>
      <c r="H6508" s="7">
        <v>220.42</v>
      </c>
      <c r="I6508" s="8">
        <v>0.01</v>
      </c>
      <c r="J6508" s="7">
        <v>1698.79</v>
      </c>
      <c r="K6508" s="7">
        <v>165.32</v>
      </c>
      <c r="L6508" s="7">
        <v>1157.24</v>
      </c>
      <c r="M6508" s="7">
        <v>87.7</v>
      </c>
    </row>
    <row r="6509" spans="2:13" x14ac:dyDescent="0.3">
      <c r="B6509" s="5">
        <v>45962</v>
      </c>
      <c r="C6509" s="4" t="s">
        <v>39</v>
      </c>
      <c r="D6509" s="4" t="s">
        <v>37</v>
      </c>
      <c r="E6509" s="4" t="s">
        <v>16</v>
      </c>
      <c r="F6509" s="4" t="s">
        <v>17</v>
      </c>
      <c r="G6509" s="6">
        <v>65</v>
      </c>
      <c r="H6509" s="7">
        <v>314.14999999999998</v>
      </c>
      <c r="I6509" s="8">
        <v>0.01</v>
      </c>
      <c r="J6509" s="7">
        <v>20297.09</v>
      </c>
      <c r="K6509" s="7">
        <v>234.04</v>
      </c>
      <c r="L6509" s="7">
        <v>15212.6</v>
      </c>
      <c r="M6509" s="7">
        <v>107.57</v>
      </c>
    </row>
    <row r="6510" spans="2:13" x14ac:dyDescent="0.3">
      <c r="B6510" s="5">
        <v>45962</v>
      </c>
      <c r="C6510" s="4" t="s">
        <v>39</v>
      </c>
      <c r="D6510" s="4" t="s">
        <v>37</v>
      </c>
      <c r="E6510" s="4" t="s">
        <v>16</v>
      </c>
      <c r="F6510" s="4" t="s">
        <v>18</v>
      </c>
      <c r="G6510" s="6">
        <v>23</v>
      </c>
      <c r="H6510" s="7">
        <v>314.14999999999998</v>
      </c>
      <c r="I6510" s="8">
        <v>0.01</v>
      </c>
      <c r="J6510" s="7">
        <v>7146.04</v>
      </c>
      <c r="K6510" s="7">
        <v>234.28</v>
      </c>
      <c r="L6510" s="7">
        <v>5388.44</v>
      </c>
      <c r="M6510" s="7">
        <v>79.92</v>
      </c>
    </row>
    <row r="6511" spans="2:13" x14ac:dyDescent="0.3">
      <c r="B6511" s="5">
        <v>45962</v>
      </c>
      <c r="C6511" s="4" t="s">
        <v>39</v>
      </c>
      <c r="D6511" s="4" t="s">
        <v>37</v>
      </c>
      <c r="E6511" s="4" t="s">
        <v>16</v>
      </c>
      <c r="F6511" s="4" t="s">
        <v>19</v>
      </c>
      <c r="G6511" s="6">
        <v>24</v>
      </c>
      <c r="H6511" s="7">
        <v>314.14999999999998</v>
      </c>
      <c r="I6511" s="8">
        <v>0.01</v>
      </c>
      <c r="J6511" s="7">
        <v>7464.32</v>
      </c>
      <c r="K6511" s="7">
        <v>234.74</v>
      </c>
      <c r="L6511" s="7">
        <v>5633.76</v>
      </c>
      <c r="M6511" s="7">
        <v>96.24</v>
      </c>
    </row>
    <row r="6512" spans="2:13" x14ac:dyDescent="0.3">
      <c r="B6512" s="5">
        <v>45962</v>
      </c>
      <c r="C6512" s="4" t="s">
        <v>39</v>
      </c>
      <c r="D6512" s="4" t="s">
        <v>37</v>
      </c>
      <c r="E6512" s="4" t="s">
        <v>20</v>
      </c>
      <c r="F6512" s="4" t="s">
        <v>17</v>
      </c>
      <c r="G6512" s="6">
        <v>46</v>
      </c>
      <c r="H6512" s="7">
        <v>314.14999999999998</v>
      </c>
      <c r="I6512" s="8">
        <v>0.03</v>
      </c>
      <c r="J6512" s="7">
        <v>12298.61</v>
      </c>
      <c r="K6512" s="7">
        <v>233.81</v>
      </c>
      <c r="L6512" s="7">
        <v>10755.26</v>
      </c>
      <c r="M6512" s="7">
        <v>75.67</v>
      </c>
    </row>
    <row r="6513" spans="2:13" x14ac:dyDescent="0.3">
      <c r="B6513" s="5">
        <v>45962</v>
      </c>
      <c r="C6513" s="4" t="s">
        <v>39</v>
      </c>
      <c r="D6513" s="4" t="s">
        <v>37</v>
      </c>
      <c r="E6513" s="4" t="s">
        <v>20</v>
      </c>
      <c r="F6513" s="4" t="s">
        <v>18</v>
      </c>
      <c r="G6513" s="6">
        <v>16</v>
      </c>
      <c r="H6513" s="7">
        <v>314.14999999999998</v>
      </c>
      <c r="I6513" s="8">
        <v>0.03</v>
      </c>
      <c r="J6513" s="7">
        <v>4312.28</v>
      </c>
      <c r="K6513" s="7">
        <v>233.34</v>
      </c>
      <c r="L6513" s="7">
        <v>3733.44</v>
      </c>
      <c r="M6513" s="7">
        <v>56.71</v>
      </c>
    </row>
    <row r="6514" spans="2:13" x14ac:dyDescent="0.3">
      <c r="B6514" s="5">
        <v>45962</v>
      </c>
      <c r="C6514" s="4" t="s">
        <v>39</v>
      </c>
      <c r="D6514" s="4" t="s">
        <v>37</v>
      </c>
      <c r="E6514" s="4" t="s">
        <v>20</v>
      </c>
      <c r="F6514" s="4" t="s">
        <v>19</v>
      </c>
      <c r="G6514" s="6">
        <v>17</v>
      </c>
      <c r="H6514" s="7">
        <v>314.14999999999998</v>
      </c>
      <c r="I6514" s="8">
        <v>0.01</v>
      </c>
      <c r="J6514" s="7">
        <v>4680.7299999999996</v>
      </c>
      <c r="K6514" s="7">
        <v>233.34</v>
      </c>
      <c r="L6514" s="7">
        <v>3966.78</v>
      </c>
      <c r="M6514" s="7">
        <v>66.069999999999993</v>
      </c>
    </row>
    <row r="6515" spans="2:13" x14ac:dyDescent="0.3">
      <c r="B6515" s="5">
        <v>45962</v>
      </c>
      <c r="C6515" s="4" t="s">
        <v>39</v>
      </c>
      <c r="D6515" s="4" t="s">
        <v>37</v>
      </c>
      <c r="E6515" s="4" t="s">
        <v>21</v>
      </c>
      <c r="F6515" s="4" t="s">
        <v>17</v>
      </c>
      <c r="G6515" s="6">
        <v>28</v>
      </c>
      <c r="H6515" s="7">
        <v>314.14999999999998</v>
      </c>
      <c r="I6515" s="8">
        <v>0</v>
      </c>
      <c r="J6515" s="7">
        <v>8364.65</v>
      </c>
      <c r="K6515" s="7">
        <v>234.28</v>
      </c>
      <c r="L6515" s="7">
        <v>6559.84</v>
      </c>
      <c r="M6515" s="7">
        <v>45.24</v>
      </c>
    </row>
    <row r="6516" spans="2:13" x14ac:dyDescent="0.3">
      <c r="B6516" s="5">
        <v>45962</v>
      </c>
      <c r="C6516" s="4" t="s">
        <v>39</v>
      </c>
      <c r="D6516" s="4" t="s">
        <v>37</v>
      </c>
      <c r="E6516" s="4" t="s">
        <v>21</v>
      </c>
      <c r="F6516" s="4" t="s">
        <v>18</v>
      </c>
      <c r="G6516" s="6">
        <v>10</v>
      </c>
      <c r="H6516" s="7">
        <v>314.14999999999998</v>
      </c>
      <c r="I6516" s="8">
        <v>0.01</v>
      </c>
      <c r="J6516" s="7">
        <v>2957.5</v>
      </c>
      <c r="K6516" s="7">
        <v>234.28</v>
      </c>
      <c r="L6516" s="7">
        <v>2342.8000000000002</v>
      </c>
      <c r="M6516" s="7">
        <v>35.72</v>
      </c>
    </row>
    <row r="6517" spans="2:13" x14ac:dyDescent="0.3">
      <c r="B6517" s="5">
        <v>45962</v>
      </c>
      <c r="C6517" s="4" t="s">
        <v>39</v>
      </c>
      <c r="D6517" s="4" t="s">
        <v>37</v>
      </c>
      <c r="E6517" s="4" t="s">
        <v>21</v>
      </c>
      <c r="F6517" s="4" t="s">
        <v>19</v>
      </c>
      <c r="G6517" s="6">
        <v>10</v>
      </c>
      <c r="H6517" s="7">
        <v>314.14999999999998</v>
      </c>
      <c r="I6517" s="8">
        <v>0</v>
      </c>
      <c r="J6517" s="7">
        <v>2990.39</v>
      </c>
      <c r="K6517" s="7">
        <v>233.57</v>
      </c>
      <c r="L6517" s="7">
        <v>2335.6999999999998</v>
      </c>
      <c r="M6517" s="7">
        <v>40.659999999999997</v>
      </c>
    </row>
    <row r="6518" spans="2:13" x14ac:dyDescent="0.3">
      <c r="B6518" s="5">
        <v>45962</v>
      </c>
      <c r="C6518" s="4" t="s">
        <v>39</v>
      </c>
      <c r="D6518" s="4" t="s">
        <v>37</v>
      </c>
      <c r="E6518" s="4" t="s">
        <v>22</v>
      </c>
      <c r="F6518" s="4" t="s">
        <v>17</v>
      </c>
      <c r="G6518" s="6">
        <v>12</v>
      </c>
      <c r="H6518" s="7">
        <v>314.14999999999998</v>
      </c>
      <c r="I6518" s="8">
        <v>0.01</v>
      </c>
      <c r="J6518" s="7">
        <v>4179.95</v>
      </c>
      <c r="K6518" s="7">
        <v>234.28</v>
      </c>
      <c r="L6518" s="7">
        <v>2811.36</v>
      </c>
      <c r="M6518" s="7">
        <v>121.95</v>
      </c>
    </row>
    <row r="6519" spans="2:13" x14ac:dyDescent="0.3">
      <c r="B6519" s="5">
        <v>45962</v>
      </c>
      <c r="C6519" s="4" t="s">
        <v>39</v>
      </c>
      <c r="D6519" s="4" t="s">
        <v>37</v>
      </c>
      <c r="E6519" s="4" t="s">
        <v>22</v>
      </c>
      <c r="F6519" s="4" t="s">
        <v>18</v>
      </c>
      <c r="G6519" s="6">
        <v>4</v>
      </c>
      <c r="H6519" s="7">
        <v>314.14999999999998</v>
      </c>
      <c r="I6519" s="8">
        <v>0.01</v>
      </c>
      <c r="J6519" s="7">
        <v>1396.15</v>
      </c>
      <c r="K6519" s="7">
        <v>234.51</v>
      </c>
      <c r="L6519" s="7">
        <v>938.04</v>
      </c>
      <c r="M6519" s="7">
        <v>47.39</v>
      </c>
    </row>
    <row r="6520" spans="2:13" x14ac:dyDescent="0.3">
      <c r="B6520" s="5">
        <v>45962</v>
      </c>
      <c r="C6520" s="4" t="s">
        <v>39</v>
      </c>
      <c r="D6520" s="4" t="s">
        <v>37</v>
      </c>
      <c r="E6520" s="4" t="s">
        <v>22</v>
      </c>
      <c r="F6520" s="4" t="s">
        <v>19</v>
      </c>
      <c r="G6520" s="6">
        <v>5</v>
      </c>
      <c r="H6520" s="7">
        <v>314.14999999999998</v>
      </c>
      <c r="I6520" s="8">
        <v>0.01</v>
      </c>
      <c r="J6520" s="7">
        <v>1725.92</v>
      </c>
      <c r="K6520" s="7">
        <v>234.04</v>
      </c>
      <c r="L6520" s="7">
        <v>1170.2</v>
      </c>
      <c r="M6520" s="7">
        <v>62.33</v>
      </c>
    </row>
    <row r="6521" spans="2:13" x14ac:dyDescent="0.3">
      <c r="B6521" s="5">
        <v>45962</v>
      </c>
      <c r="C6521" s="4" t="s">
        <v>40</v>
      </c>
      <c r="D6521" s="4" t="s">
        <v>37</v>
      </c>
      <c r="E6521" s="4" t="s">
        <v>16</v>
      </c>
      <c r="F6521" s="4" t="s">
        <v>17</v>
      </c>
      <c r="G6521" s="6">
        <v>122</v>
      </c>
      <c r="H6521" s="7">
        <v>142.13999999999999</v>
      </c>
      <c r="I6521" s="8">
        <v>0.01</v>
      </c>
      <c r="J6521" s="7">
        <v>17115.849999999999</v>
      </c>
      <c r="K6521" s="7">
        <v>106.6</v>
      </c>
      <c r="L6521" s="7">
        <v>13005.2</v>
      </c>
      <c r="M6521" s="7">
        <v>197.31</v>
      </c>
    </row>
    <row r="6522" spans="2:13" x14ac:dyDescent="0.3">
      <c r="B6522" s="5">
        <v>45962</v>
      </c>
      <c r="C6522" s="4" t="s">
        <v>40</v>
      </c>
      <c r="D6522" s="4" t="s">
        <v>37</v>
      </c>
      <c r="E6522" s="4" t="s">
        <v>16</v>
      </c>
      <c r="F6522" s="4" t="s">
        <v>18</v>
      </c>
      <c r="G6522" s="6">
        <v>44</v>
      </c>
      <c r="H6522" s="7">
        <v>142.13999999999999</v>
      </c>
      <c r="I6522" s="8">
        <v>0.01</v>
      </c>
      <c r="J6522" s="7">
        <v>6235.33</v>
      </c>
      <c r="K6522" s="7">
        <v>106.6</v>
      </c>
      <c r="L6522" s="7">
        <v>4690.3999999999996</v>
      </c>
      <c r="M6522" s="7">
        <v>156.86000000000001</v>
      </c>
    </row>
    <row r="6523" spans="2:13" x14ac:dyDescent="0.3">
      <c r="B6523" s="5">
        <v>45962</v>
      </c>
      <c r="C6523" s="4" t="s">
        <v>40</v>
      </c>
      <c r="D6523" s="4" t="s">
        <v>37</v>
      </c>
      <c r="E6523" s="4" t="s">
        <v>16</v>
      </c>
      <c r="F6523" s="4" t="s">
        <v>19</v>
      </c>
      <c r="G6523" s="6">
        <v>47</v>
      </c>
      <c r="H6523" s="7">
        <v>142.13999999999999</v>
      </c>
      <c r="I6523" s="8">
        <v>0.01</v>
      </c>
      <c r="J6523" s="7">
        <v>6573.79</v>
      </c>
      <c r="K6523" s="7">
        <v>106.92</v>
      </c>
      <c r="L6523" s="7">
        <v>5025.24</v>
      </c>
      <c r="M6523" s="7">
        <v>192.57</v>
      </c>
    </row>
    <row r="6524" spans="2:13" x14ac:dyDescent="0.3">
      <c r="B6524" s="5">
        <v>45962</v>
      </c>
      <c r="C6524" s="4" t="s">
        <v>40</v>
      </c>
      <c r="D6524" s="4" t="s">
        <v>37</v>
      </c>
      <c r="E6524" s="4" t="s">
        <v>20</v>
      </c>
      <c r="F6524" s="4" t="s">
        <v>17</v>
      </c>
      <c r="G6524" s="6">
        <v>84</v>
      </c>
      <c r="H6524" s="7">
        <v>142.13999999999999</v>
      </c>
      <c r="I6524" s="8">
        <v>0.02</v>
      </c>
      <c r="J6524" s="7">
        <v>10286.549999999999</v>
      </c>
      <c r="K6524" s="7">
        <v>106.82</v>
      </c>
      <c r="L6524" s="7">
        <v>8972.8799999999992</v>
      </c>
      <c r="M6524" s="7">
        <v>141.06</v>
      </c>
    </row>
    <row r="6525" spans="2:13" x14ac:dyDescent="0.3">
      <c r="B6525" s="5">
        <v>45962</v>
      </c>
      <c r="C6525" s="4" t="s">
        <v>40</v>
      </c>
      <c r="D6525" s="4" t="s">
        <v>37</v>
      </c>
      <c r="E6525" s="4" t="s">
        <v>20</v>
      </c>
      <c r="F6525" s="4" t="s">
        <v>18</v>
      </c>
      <c r="G6525" s="6">
        <v>30</v>
      </c>
      <c r="H6525" s="7">
        <v>142.13999999999999</v>
      </c>
      <c r="I6525" s="8">
        <v>0.03</v>
      </c>
      <c r="J6525" s="7">
        <v>3650.71</v>
      </c>
      <c r="K6525" s="7">
        <v>106.5</v>
      </c>
      <c r="L6525" s="7">
        <v>3195</v>
      </c>
      <c r="M6525" s="7">
        <v>103.1</v>
      </c>
    </row>
    <row r="6526" spans="2:13" x14ac:dyDescent="0.3">
      <c r="B6526" s="5">
        <v>45962</v>
      </c>
      <c r="C6526" s="4" t="s">
        <v>40</v>
      </c>
      <c r="D6526" s="4" t="s">
        <v>37</v>
      </c>
      <c r="E6526" s="4" t="s">
        <v>20</v>
      </c>
      <c r="F6526" s="4" t="s">
        <v>19</v>
      </c>
      <c r="G6526" s="6">
        <v>29</v>
      </c>
      <c r="H6526" s="7">
        <v>142.13999999999999</v>
      </c>
      <c r="I6526" s="8">
        <v>0.02</v>
      </c>
      <c r="J6526" s="7">
        <v>3558.16</v>
      </c>
      <c r="K6526" s="7">
        <v>106.6</v>
      </c>
      <c r="L6526" s="7">
        <v>3091.4</v>
      </c>
      <c r="M6526" s="7">
        <v>115.48</v>
      </c>
    </row>
    <row r="6527" spans="2:13" x14ac:dyDescent="0.3">
      <c r="B6527" s="5">
        <v>45962</v>
      </c>
      <c r="C6527" s="4" t="s">
        <v>40</v>
      </c>
      <c r="D6527" s="4" t="s">
        <v>37</v>
      </c>
      <c r="E6527" s="4" t="s">
        <v>21</v>
      </c>
      <c r="F6527" s="4" t="s">
        <v>17</v>
      </c>
      <c r="G6527" s="6">
        <v>50</v>
      </c>
      <c r="H6527" s="7">
        <v>142.13999999999999</v>
      </c>
      <c r="I6527" s="8">
        <v>0.01</v>
      </c>
      <c r="J6527" s="7">
        <v>6657.21</v>
      </c>
      <c r="K6527" s="7">
        <v>106.71</v>
      </c>
      <c r="L6527" s="7">
        <v>5335.5</v>
      </c>
      <c r="M6527" s="7">
        <v>81.84</v>
      </c>
    </row>
    <row r="6528" spans="2:13" x14ac:dyDescent="0.3">
      <c r="B6528" s="5">
        <v>45962</v>
      </c>
      <c r="C6528" s="4" t="s">
        <v>40</v>
      </c>
      <c r="D6528" s="4" t="s">
        <v>37</v>
      </c>
      <c r="E6528" s="4" t="s">
        <v>21</v>
      </c>
      <c r="F6528" s="4" t="s">
        <v>18</v>
      </c>
      <c r="G6528" s="6">
        <v>18</v>
      </c>
      <c r="H6528" s="7">
        <v>142.13999999999999</v>
      </c>
      <c r="I6528" s="8">
        <v>0.01</v>
      </c>
      <c r="J6528" s="7">
        <v>2394.2199999999998</v>
      </c>
      <c r="K6528" s="7">
        <v>106.29</v>
      </c>
      <c r="L6528" s="7">
        <v>1913.22</v>
      </c>
      <c r="M6528" s="7">
        <v>63.17</v>
      </c>
    </row>
    <row r="6529" spans="2:13" x14ac:dyDescent="0.3">
      <c r="B6529" s="5">
        <v>45962</v>
      </c>
      <c r="C6529" s="4" t="s">
        <v>40</v>
      </c>
      <c r="D6529" s="4" t="s">
        <v>37</v>
      </c>
      <c r="E6529" s="4" t="s">
        <v>21</v>
      </c>
      <c r="F6529" s="4" t="s">
        <v>19</v>
      </c>
      <c r="G6529" s="6">
        <v>19</v>
      </c>
      <c r="H6529" s="7">
        <v>142.13999999999999</v>
      </c>
      <c r="I6529" s="8">
        <v>0.01</v>
      </c>
      <c r="J6529" s="7">
        <v>2540.0300000000002</v>
      </c>
      <c r="K6529" s="7">
        <v>106.5</v>
      </c>
      <c r="L6529" s="7">
        <v>2023.5</v>
      </c>
      <c r="M6529" s="7">
        <v>76.11</v>
      </c>
    </row>
    <row r="6530" spans="2:13" x14ac:dyDescent="0.3">
      <c r="B6530" s="5">
        <v>45962</v>
      </c>
      <c r="C6530" s="4" t="s">
        <v>40</v>
      </c>
      <c r="D6530" s="4" t="s">
        <v>37</v>
      </c>
      <c r="E6530" s="4" t="s">
        <v>22</v>
      </c>
      <c r="F6530" s="4" t="s">
        <v>17</v>
      </c>
      <c r="G6530" s="6">
        <v>23</v>
      </c>
      <c r="H6530" s="7">
        <v>142.13999999999999</v>
      </c>
      <c r="I6530" s="8">
        <v>0.01</v>
      </c>
      <c r="J6530" s="7">
        <v>3632.29</v>
      </c>
      <c r="K6530" s="7">
        <v>106.6</v>
      </c>
      <c r="L6530" s="7">
        <v>2451.8000000000002</v>
      </c>
      <c r="M6530" s="7">
        <v>238.86</v>
      </c>
    </row>
    <row r="6531" spans="2:13" x14ac:dyDescent="0.3">
      <c r="B6531" s="5">
        <v>45962</v>
      </c>
      <c r="C6531" s="4" t="s">
        <v>40</v>
      </c>
      <c r="D6531" s="4" t="s">
        <v>37</v>
      </c>
      <c r="E6531" s="4" t="s">
        <v>22</v>
      </c>
      <c r="F6531" s="4" t="s">
        <v>18</v>
      </c>
      <c r="G6531" s="6">
        <v>8</v>
      </c>
      <c r="H6531" s="7">
        <v>142.13999999999999</v>
      </c>
      <c r="I6531" s="8">
        <v>0.01</v>
      </c>
      <c r="J6531" s="7">
        <v>1254.47</v>
      </c>
      <c r="K6531" s="7">
        <v>106.71</v>
      </c>
      <c r="L6531" s="7">
        <v>853.68</v>
      </c>
      <c r="M6531" s="7">
        <v>98.04</v>
      </c>
    </row>
    <row r="6532" spans="2:13" x14ac:dyDescent="0.3">
      <c r="B6532" s="5">
        <v>45962</v>
      </c>
      <c r="C6532" s="4" t="s">
        <v>40</v>
      </c>
      <c r="D6532" s="4" t="s">
        <v>37</v>
      </c>
      <c r="E6532" s="4" t="s">
        <v>22</v>
      </c>
      <c r="F6532" s="4" t="s">
        <v>19</v>
      </c>
      <c r="G6532" s="6">
        <v>8</v>
      </c>
      <c r="H6532" s="7">
        <v>142.13999999999999</v>
      </c>
      <c r="I6532" s="8">
        <v>0</v>
      </c>
      <c r="J6532" s="7">
        <v>1271.02</v>
      </c>
      <c r="K6532" s="7">
        <v>106.6</v>
      </c>
      <c r="L6532" s="7">
        <v>852.8</v>
      </c>
      <c r="M6532" s="7">
        <v>101.22</v>
      </c>
    </row>
    <row r="6533" spans="2:13" x14ac:dyDescent="0.3">
      <c r="B6533" s="5">
        <v>45962</v>
      </c>
      <c r="C6533" s="4" t="s">
        <v>41</v>
      </c>
      <c r="D6533" s="4" t="s">
        <v>42</v>
      </c>
      <c r="E6533" s="4" t="s">
        <v>16</v>
      </c>
      <c r="F6533" s="4" t="s">
        <v>17</v>
      </c>
      <c r="G6533" s="6">
        <v>212</v>
      </c>
      <c r="H6533" s="7">
        <v>193.64</v>
      </c>
      <c r="I6533" s="8">
        <v>0</v>
      </c>
      <c r="J6533" s="7">
        <v>40928.36</v>
      </c>
      <c r="K6533" s="7">
        <v>112.2</v>
      </c>
      <c r="L6533" s="7">
        <v>23786.400000000001</v>
      </c>
      <c r="M6533" s="7">
        <v>349.79</v>
      </c>
    </row>
    <row r="6534" spans="2:13" x14ac:dyDescent="0.3">
      <c r="B6534" s="5">
        <v>45962</v>
      </c>
      <c r="C6534" s="4" t="s">
        <v>41</v>
      </c>
      <c r="D6534" s="4" t="s">
        <v>42</v>
      </c>
      <c r="E6534" s="4" t="s">
        <v>16</v>
      </c>
      <c r="F6534" s="4" t="s">
        <v>18</v>
      </c>
      <c r="G6534" s="6">
        <v>79</v>
      </c>
      <c r="H6534" s="7">
        <v>193.64</v>
      </c>
      <c r="I6534" s="8">
        <v>0</v>
      </c>
      <c r="J6534" s="7">
        <v>15236.42</v>
      </c>
      <c r="K6534" s="7">
        <v>112.65</v>
      </c>
      <c r="L6534" s="7">
        <v>8899.35</v>
      </c>
      <c r="M6534" s="7">
        <v>272.88</v>
      </c>
    </row>
    <row r="6535" spans="2:13" x14ac:dyDescent="0.3">
      <c r="B6535" s="5">
        <v>45962</v>
      </c>
      <c r="C6535" s="4" t="s">
        <v>41</v>
      </c>
      <c r="D6535" s="4" t="s">
        <v>42</v>
      </c>
      <c r="E6535" s="4" t="s">
        <v>16</v>
      </c>
      <c r="F6535" s="4" t="s">
        <v>19</v>
      </c>
      <c r="G6535" s="6">
        <v>77</v>
      </c>
      <c r="H6535" s="7">
        <v>193.64</v>
      </c>
      <c r="I6535" s="8">
        <v>0.01</v>
      </c>
      <c r="J6535" s="7">
        <v>14716.45</v>
      </c>
      <c r="K6535" s="7">
        <v>112.09</v>
      </c>
      <c r="L6535" s="7">
        <v>8630.93</v>
      </c>
      <c r="M6535" s="7">
        <v>298.95</v>
      </c>
    </row>
    <row r="6536" spans="2:13" x14ac:dyDescent="0.3">
      <c r="B6536" s="5">
        <v>45962</v>
      </c>
      <c r="C6536" s="4" t="s">
        <v>41</v>
      </c>
      <c r="D6536" s="4" t="s">
        <v>42</v>
      </c>
      <c r="E6536" s="4" t="s">
        <v>20</v>
      </c>
      <c r="F6536" s="4" t="s">
        <v>17</v>
      </c>
      <c r="G6536" s="6">
        <v>150</v>
      </c>
      <c r="H6536" s="7">
        <v>193.64</v>
      </c>
      <c r="I6536" s="8">
        <v>0</v>
      </c>
      <c r="J6536" s="7">
        <v>25611.4</v>
      </c>
      <c r="K6536" s="7">
        <v>112.54</v>
      </c>
      <c r="L6536" s="7">
        <v>16881</v>
      </c>
      <c r="M6536" s="7">
        <v>240.39</v>
      </c>
    </row>
    <row r="6537" spans="2:13" x14ac:dyDescent="0.3">
      <c r="B6537" s="5">
        <v>45962</v>
      </c>
      <c r="C6537" s="4" t="s">
        <v>41</v>
      </c>
      <c r="D6537" s="4" t="s">
        <v>42</v>
      </c>
      <c r="E6537" s="4" t="s">
        <v>20</v>
      </c>
      <c r="F6537" s="4" t="s">
        <v>18</v>
      </c>
      <c r="G6537" s="6">
        <v>55</v>
      </c>
      <c r="H6537" s="7">
        <v>193.64</v>
      </c>
      <c r="I6537" s="8">
        <v>0.01</v>
      </c>
      <c r="J6537" s="7">
        <v>9240.9699999999993</v>
      </c>
      <c r="K6537" s="7">
        <v>112.31</v>
      </c>
      <c r="L6537" s="7">
        <v>6177.05</v>
      </c>
      <c r="M6537" s="7">
        <v>189.21</v>
      </c>
    </row>
    <row r="6538" spans="2:13" x14ac:dyDescent="0.3">
      <c r="B6538" s="5">
        <v>45962</v>
      </c>
      <c r="C6538" s="4" t="s">
        <v>41</v>
      </c>
      <c r="D6538" s="4" t="s">
        <v>42</v>
      </c>
      <c r="E6538" s="4" t="s">
        <v>20</v>
      </c>
      <c r="F6538" s="4" t="s">
        <v>19</v>
      </c>
      <c r="G6538" s="6">
        <v>54</v>
      </c>
      <c r="H6538" s="7">
        <v>193.64</v>
      </c>
      <c r="I6538" s="8">
        <v>0.03</v>
      </c>
      <c r="J6538" s="7">
        <v>8952.18</v>
      </c>
      <c r="K6538" s="7">
        <v>111.97</v>
      </c>
      <c r="L6538" s="7">
        <v>6046.38</v>
      </c>
      <c r="M6538" s="7">
        <v>214.17</v>
      </c>
    </row>
    <row r="6539" spans="2:13" x14ac:dyDescent="0.3">
      <c r="B6539" s="5">
        <v>45962</v>
      </c>
      <c r="C6539" s="4" t="s">
        <v>41</v>
      </c>
      <c r="D6539" s="4" t="s">
        <v>42</v>
      </c>
      <c r="E6539" s="4" t="s">
        <v>21</v>
      </c>
      <c r="F6539" s="4" t="s">
        <v>17</v>
      </c>
      <c r="G6539" s="6">
        <v>87</v>
      </c>
      <c r="H6539" s="7">
        <v>193.64</v>
      </c>
      <c r="I6539" s="8">
        <v>0</v>
      </c>
      <c r="J6539" s="7">
        <v>15892.51</v>
      </c>
      <c r="K6539" s="7">
        <v>112.2</v>
      </c>
      <c r="L6539" s="7">
        <v>9761.4</v>
      </c>
      <c r="M6539" s="7">
        <v>142.41</v>
      </c>
    </row>
    <row r="6540" spans="2:13" x14ac:dyDescent="0.3">
      <c r="B6540" s="5">
        <v>45962</v>
      </c>
      <c r="C6540" s="4" t="s">
        <v>41</v>
      </c>
      <c r="D6540" s="4" t="s">
        <v>42</v>
      </c>
      <c r="E6540" s="4" t="s">
        <v>21</v>
      </c>
      <c r="F6540" s="4" t="s">
        <v>18</v>
      </c>
      <c r="G6540" s="6">
        <v>31</v>
      </c>
      <c r="H6540" s="7">
        <v>193.64</v>
      </c>
      <c r="I6540" s="8">
        <v>0.01</v>
      </c>
      <c r="J6540" s="7">
        <v>5668.25</v>
      </c>
      <c r="K6540" s="7">
        <v>112.31</v>
      </c>
      <c r="L6540" s="7">
        <v>3481.61</v>
      </c>
      <c r="M6540" s="7">
        <v>109.44</v>
      </c>
    </row>
    <row r="6541" spans="2:13" x14ac:dyDescent="0.3">
      <c r="B6541" s="5">
        <v>45962</v>
      </c>
      <c r="C6541" s="4" t="s">
        <v>41</v>
      </c>
      <c r="D6541" s="4" t="s">
        <v>42</v>
      </c>
      <c r="E6541" s="4" t="s">
        <v>21</v>
      </c>
      <c r="F6541" s="4" t="s">
        <v>19</v>
      </c>
      <c r="G6541" s="6">
        <v>32</v>
      </c>
      <c r="H6541" s="7">
        <v>193.64</v>
      </c>
      <c r="I6541" s="8">
        <v>0.01</v>
      </c>
      <c r="J6541" s="7">
        <v>5804.24</v>
      </c>
      <c r="K6541" s="7">
        <v>112.65</v>
      </c>
      <c r="L6541" s="7">
        <v>3604.8</v>
      </c>
      <c r="M6541" s="7">
        <v>126.91</v>
      </c>
    </row>
    <row r="6542" spans="2:13" x14ac:dyDescent="0.3">
      <c r="B6542" s="5">
        <v>45962</v>
      </c>
      <c r="C6542" s="4" t="s">
        <v>41</v>
      </c>
      <c r="D6542" s="4" t="s">
        <v>42</v>
      </c>
      <c r="E6542" s="4" t="s">
        <v>22</v>
      </c>
      <c r="F6542" s="4" t="s">
        <v>17</v>
      </c>
      <c r="G6542" s="6">
        <v>38</v>
      </c>
      <c r="H6542" s="7">
        <v>193.64</v>
      </c>
      <c r="I6542" s="8">
        <v>0.01</v>
      </c>
      <c r="J6542" s="7">
        <v>8109.85</v>
      </c>
      <c r="K6542" s="7">
        <v>112.09</v>
      </c>
      <c r="L6542" s="7">
        <v>4259.42</v>
      </c>
      <c r="M6542" s="7">
        <v>373.47</v>
      </c>
    </row>
    <row r="6543" spans="2:13" x14ac:dyDescent="0.3">
      <c r="B6543" s="5">
        <v>45962</v>
      </c>
      <c r="C6543" s="4" t="s">
        <v>41</v>
      </c>
      <c r="D6543" s="4" t="s">
        <v>42</v>
      </c>
      <c r="E6543" s="4" t="s">
        <v>22</v>
      </c>
      <c r="F6543" s="4" t="s">
        <v>18</v>
      </c>
      <c r="G6543" s="6">
        <v>14</v>
      </c>
      <c r="H6543" s="7">
        <v>193.64</v>
      </c>
      <c r="I6543" s="8">
        <v>0.01</v>
      </c>
      <c r="J6543" s="7">
        <v>3008.99</v>
      </c>
      <c r="K6543" s="7">
        <v>112.31</v>
      </c>
      <c r="L6543" s="7">
        <v>1572.34</v>
      </c>
      <c r="M6543" s="7">
        <v>164.7</v>
      </c>
    </row>
    <row r="6544" spans="2:13" x14ac:dyDescent="0.3">
      <c r="B6544" s="5">
        <v>45962</v>
      </c>
      <c r="C6544" s="4" t="s">
        <v>41</v>
      </c>
      <c r="D6544" s="4" t="s">
        <v>42</v>
      </c>
      <c r="E6544" s="4" t="s">
        <v>22</v>
      </c>
      <c r="F6544" s="4" t="s">
        <v>19</v>
      </c>
      <c r="G6544" s="6">
        <v>14</v>
      </c>
      <c r="H6544" s="7">
        <v>193.64</v>
      </c>
      <c r="I6544" s="8">
        <v>0.01</v>
      </c>
      <c r="J6544" s="7">
        <v>2987.78</v>
      </c>
      <c r="K6544" s="7">
        <v>112.65</v>
      </c>
      <c r="L6544" s="7">
        <v>1577.1</v>
      </c>
      <c r="M6544" s="7">
        <v>178.36</v>
      </c>
    </row>
    <row r="6545" spans="2:13" x14ac:dyDescent="0.3">
      <c r="B6545" s="5">
        <v>45962</v>
      </c>
      <c r="C6545" s="4" t="s">
        <v>43</v>
      </c>
      <c r="D6545" s="4" t="s">
        <v>42</v>
      </c>
      <c r="E6545" s="4" t="s">
        <v>16</v>
      </c>
      <c r="F6545" s="4" t="s">
        <v>17</v>
      </c>
      <c r="G6545" s="6">
        <v>194</v>
      </c>
      <c r="H6545" s="7">
        <v>160.68</v>
      </c>
      <c r="I6545" s="8">
        <v>0.01</v>
      </c>
      <c r="J6545" s="7">
        <v>30612.57</v>
      </c>
      <c r="K6545" s="7">
        <v>92.3</v>
      </c>
      <c r="L6545" s="7">
        <v>17906.2</v>
      </c>
      <c r="M6545" s="7">
        <v>312.18</v>
      </c>
    </row>
    <row r="6546" spans="2:13" x14ac:dyDescent="0.3">
      <c r="B6546" s="5">
        <v>45962</v>
      </c>
      <c r="C6546" s="4" t="s">
        <v>43</v>
      </c>
      <c r="D6546" s="4" t="s">
        <v>42</v>
      </c>
      <c r="E6546" s="4" t="s">
        <v>16</v>
      </c>
      <c r="F6546" s="4" t="s">
        <v>18</v>
      </c>
      <c r="G6546" s="6">
        <v>67</v>
      </c>
      <c r="H6546" s="7">
        <v>160.68</v>
      </c>
      <c r="I6546" s="8">
        <v>0.01</v>
      </c>
      <c r="J6546" s="7">
        <v>10679.22</v>
      </c>
      <c r="K6546" s="7">
        <v>92.48</v>
      </c>
      <c r="L6546" s="7">
        <v>6196.16</v>
      </c>
      <c r="M6546" s="7">
        <v>229.1</v>
      </c>
    </row>
    <row r="6547" spans="2:13" x14ac:dyDescent="0.3">
      <c r="B6547" s="5">
        <v>45962</v>
      </c>
      <c r="C6547" s="4" t="s">
        <v>43</v>
      </c>
      <c r="D6547" s="4" t="s">
        <v>42</v>
      </c>
      <c r="E6547" s="4" t="s">
        <v>16</v>
      </c>
      <c r="F6547" s="4" t="s">
        <v>19</v>
      </c>
      <c r="G6547" s="6">
        <v>70</v>
      </c>
      <c r="H6547" s="7">
        <v>160.68</v>
      </c>
      <c r="I6547" s="8">
        <v>0.01</v>
      </c>
      <c r="J6547" s="7">
        <v>11157.39</v>
      </c>
      <c r="K6547" s="7">
        <v>92.67</v>
      </c>
      <c r="L6547" s="7">
        <v>6486.9</v>
      </c>
      <c r="M6547" s="7">
        <v>276.51</v>
      </c>
    </row>
    <row r="6548" spans="2:13" x14ac:dyDescent="0.3">
      <c r="B6548" s="5">
        <v>45962</v>
      </c>
      <c r="C6548" s="4" t="s">
        <v>43</v>
      </c>
      <c r="D6548" s="4" t="s">
        <v>42</v>
      </c>
      <c r="E6548" s="4" t="s">
        <v>20</v>
      </c>
      <c r="F6548" s="4" t="s">
        <v>17</v>
      </c>
      <c r="G6548" s="6">
        <v>126</v>
      </c>
      <c r="H6548" s="7">
        <v>160.68</v>
      </c>
      <c r="I6548" s="8">
        <v>0.03</v>
      </c>
      <c r="J6548" s="7">
        <v>17298.990000000002</v>
      </c>
      <c r="K6548" s="7">
        <v>92.3</v>
      </c>
      <c r="L6548" s="7">
        <v>11629.8</v>
      </c>
      <c r="M6548" s="7">
        <v>199.46</v>
      </c>
    </row>
    <row r="6549" spans="2:13" x14ac:dyDescent="0.3">
      <c r="B6549" s="5">
        <v>45962</v>
      </c>
      <c r="C6549" s="4" t="s">
        <v>43</v>
      </c>
      <c r="D6549" s="4" t="s">
        <v>42</v>
      </c>
      <c r="E6549" s="4" t="s">
        <v>20</v>
      </c>
      <c r="F6549" s="4" t="s">
        <v>18</v>
      </c>
      <c r="G6549" s="6">
        <v>46</v>
      </c>
      <c r="H6549" s="7">
        <v>160.68</v>
      </c>
      <c r="I6549" s="8">
        <v>0.04</v>
      </c>
      <c r="J6549" s="7">
        <v>6251.14</v>
      </c>
      <c r="K6549" s="7">
        <v>92.58</v>
      </c>
      <c r="L6549" s="7">
        <v>4258.68</v>
      </c>
      <c r="M6549" s="7">
        <v>157.61000000000001</v>
      </c>
    </row>
    <row r="6550" spans="2:13" x14ac:dyDescent="0.3">
      <c r="B6550" s="5">
        <v>45962</v>
      </c>
      <c r="C6550" s="4" t="s">
        <v>43</v>
      </c>
      <c r="D6550" s="4" t="s">
        <v>42</v>
      </c>
      <c r="E6550" s="4" t="s">
        <v>20</v>
      </c>
      <c r="F6550" s="4" t="s">
        <v>19</v>
      </c>
      <c r="G6550" s="6">
        <v>47</v>
      </c>
      <c r="H6550" s="7">
        <v>160.68</v>
      </c>
      <c r="I6550" s="8">
        <v>0.02</v>
      </c>
      <c r="J6550" s="7">
        <v>6539.15</v>
      </c>
      <c r="K6550" s="7">
        <v>92.48</v>
      </c>
      <c r="L6550" s="7">
        <v>4346.5600000000004</v>
      </c>
      <c r="M6550" s="7">
        <v>186.41</v>
      </c>
    </row>
    <row r="6551" spans="2:13" x14ac:dyDescent="0.3">
      <c r="B6551" s="5">
        <v>45962</v>
      </c>
      <c r="C6551" s="4" t="s">
        <v>43</v>
      </c>
      <c r="D6551" s="4" t="s">
        <v>42</v>
      </c>
      <c r="E6551" s="4" t="s">
        <v>21</v>
      </c>
      <c r="F6551" s="4" t="s">
        <v>17</v>
      </c>
      <c r="G6551" s="6">
        <v>76</v>
      </c>
      <c r="H6551" s="7">
        <v>160.68</v>
      </c>
      <c r="I6551" s="8">
        <v>0.01</v>
      </c>
      <c r="J6551" s="7">
        <v>11566.08</v>
      </c>
      <c r="K6551" s="7">
        <v>92.48</v>
      </c>
      <c r="L6551" s="7">
        <v>7028.48</v>
      </c>
      <c r="M6551" s="7">
        <v>121.55</v>
      </c>
    </row>
    <row r="6552" spans="2:13" x14ac:dyDescent="0.3">
      <c r="B6552" s="5">
        <v>45962</v>
      </c>
      <c r="C6552" s="4" t="s">
        <v>43</v>
      </c>
      <c r="D6552" s="4" t="s">
        <v>42</v>
      </c>
      <c r="E6552" s="4" t="s">
        <v>21</v>
      </c>
      <c r="F6552" s="4" t="s">
        <v>18</v>
      </c>
      <c r="G6552" s="6">
        <v>29</v>
      </c>
      <c r="H6552" s="7">
        <v>160.68</v>
      </c>
      <c r="I6552" s="8">
        <v>0</v>
      </c>
      <c r="J6552" s="7">
        <v>4409.04</v>
      </c>
      <c r="K6552" s="7">
        <v>92.58</v>
      </c>
      <c r="L6552" s="7">
        <v>2684.82</v>
      </c>
      <c r="M6552" s="7">
        <v>99.16</v>
      </c>
    </row>
    <row r="6553" spans="2:13" x14ac:dyDescent="0.3">
      <c r="B6553" s="5">
        <v>45962</v>
      </c>
      <c r="C6553" s="4" t="s">
        <v>43</v>
      </c>
      <c r="D6553" s="4" t="s">
        <v>42</v>
      </c>
      <c r="E6553" s="4" t="s">
        <v>21</v>
      </c>
      <c r="F6553" s="4" t="s">
        <v>19</v>
      </c>
      <c r="G6553" s="6">
        <v>29</v>
      </c>
      <c r="H6553" s="7">
        <v>160.68</v>
      </c>
      <c r="I6553" s="8">
        <v>0.01</v>
      </c>
      <c r="J6553" s="7">
        <v>4382.42</v>
      </c>
      <c r="K6553" s="7">
        <v>92.39</v>
      </c>
      <c r="L6553" s="7">
        <v>2679.31</v>
      </c>
      <c r="M6553" s="7">
        <v>117.32</v>
      </c>
    </row>
    <row r="6554" spans="2:13" x14ac:dyDescent="0.3">
      <c r="B6554" s="5">
        <v>45962</v>
      </c>
      <c r="C6554" s="4" t="s">
        <v>43</v>
      </c>
      <c r="D6554" s="4" t="s">
        <v>42</v>
      </c>
      <c r="E6554" s="4" t="s">
        <v>22</v>
      </c>
      <c r="F6554" s="4" t="s">
        <v>17</v>
      </c>
      <c r="G6554" s="6">
        <v>34</v>
      </c>
      <c r="H6554" s="7">
        <v>160.68</v>
      </c>
      <c r="I6554" s="8">
        <v>0</v>
      </c>
      <c r="J6554" s="7">
        <v>6124.81</v>
      </c>
      <c r="K6554" s="7">
        <v>92.21</v>
      </c>
      <c r="L6554" s="7">
        <v>3135.14</v>
      </c>
      <c r="M6554" s="7">
        <v>343.11</v>
      </c>
    </row>
    <row r="6555" spans="2:13" x14ac:dyDescent="0.3">
      <c r="B6555" s="5">
        <v>45962</v>
      </c>
      <c r="C6555" s="4" t="s">
        <v>43</v>
      </c>
      <c r="D6555" s="4" t="s">
        <v>42</v>
      </c>
      <c r="E6555" s="4" t="s">
        <v>22</v>
      </c>
      <c r="F6555" s="4" t="s">
        <v>18</v>
      </c>
      <c r="G6555" s="6">
        <v>12</v>
      </c>
      <c r="H6555" s="7">
        <v>160.68</v>
      </c>
      <c r="I6555" s="8">
        <v>0</v>
      </c>
      <c r="J6555" s="7">
        <v>2157.38</v>
      </c>
      <c r="K6555" s="7">
        <v>92.39</v>
      </c>
      <c r="L6555" s="7">
        <v>1108.68</v>
      </c>
      <c r="M6555" s="7">
        <v>143.9</v>
      </c>
    </row>
    <row r="6556" spans="2:13" x14ac:dyDescent="0.3">
      <c r="B6556" s="5">
        <v>45962</v>
      </c>
      <c r="C6556" s="4" t="s">
        <v>43</v>
      </c>
      <c r="D6556" s="4" t="s">
        <v>42</v>
      </c>
      <c r="E6556" s="4" t="s">
        <v>22</v>
      </c>
      <c r="F6556" s="4" t="s">
        <v>19</v>
      </c>
      <c r="G6556" s="6">
        <v>12</v>
      </c>
      <c r="H6556" s="7">
        <v>160.68</v>
      </c>
      <c r="I6556" s="8">
        <v>0.01</v>
      </c>
      <c r="J6556" s="7">
        <v>2127.2399999999998</v>
      </c>
      <c r="K6556" s="7">
        <v>92.21</v>
      </c>
      <c r="L6556" s="7">
        <v>1106.52</v>
      </c>
      <c r="M6556" s="7">
        <v>148.38999999999999</v>
      </c>
    </row>
    <row r="6557" spans="2:13" x14ac:dyDescent="0.3">
      <c r="B6557" s="5">
        <v>45962</v>
      </c>
      <c r="C6557" s="4" t="s">
        <v>44</v>
      </c>
      <c r="D6557" s="4" t="s">
        <v>42</v>
      </c>
      <c r="E6557" s="4" t="s">
        <v>16</v>
      </c>
      <c r="F6557" s="4" t="s">
        <v>17</v>
      </c>
      <c r="G6557" s="6">
        <v>97</v>
      </c>
      <c r="H6557" s="7">
        <v>210.12</v>
      </c>
      <c r="I6557" s="8">
        <v>0</v>
      </c>
      <c r="J6557" s="7">
        <v>20340.88</v>
      </c>
      <c r="K6557" s="7">
        <v>124.09</v>
      </c>
      <c r="L6557" s="7">
        <v>12036.73</v>
      </c>
      <c r="M6557" s="7">
        <v>161.79</v>
      </c>
    </row>
    <row r="6558" spans="2:13" x14ac:dyDescent="0.3">
      <c r="B6558" s="5">
        <v>45962</v>
      </c>
      <c r="C6558" s="4" t="s">
        <v>44</v>
      </c>
      <c r="D6558" s="4" t="s">
        <v>42</v>
      </c>
      <c r="E6558" s="4" t="s">
        <v>16</v>
      </c>
      <c r="F6558" s="4" t="s">
        <v>18</v>
      </c>
      <c r="G6558" s="6">
        <v>34</v>
      </c>
      <c r="H6558" s="7">
        <v>210.12</v>
      </c>
      <c r="I6558" s="8">
        <v>0</v>
      </c>
      <c r="J6558" s="7">
        <v>7151.18</v>
      </c>
      <c r="K6558" s="7">
        <v>124.22</v>
      </c>
      <c r="L6558" s="7">
        <v>4223.4799999999996</v>
      </c>
      <c r="M6558" s="7">
        <v>120.62</v>
      </c>
    </row>
    <row r="6559" spans="2:13" x14ac:dyDescent="0.3">
      <c r="B6559" s="5">
        <v>45962</v>
      </c>
      <c r="C6559" s="4" t="s">
        <v>44</v>
      </c>
      <c r="D6559" s="4" t="s">
        <v>42</v>
      </c>
      <c r="E6559" s="4" t="s">
        <v>16</v>
      </c>
      <c r="F6559" s="4" t="s">
        <v>19</v>
      </c>
      <c r="G6559" s="6">
        <v>35</v>
      </c>
      <c r="H6559" s="7">
        <v>210.12</v>
      </c>
      <c r="I6559" s="8">
        <v>0.01</v>
      </c>
      <c r="J6559" s="7">
        <v>7317.16</v>
      </c>
      <c r="K6559" s="7">
        <v>123.6</v>
      </c>
      <c r="L6559" s="7">
        <v>4326</v>
      </c>
      <c r="M6559" s="7">
        <v>139.65</v>
      </c>
    </row>
    <row r="6560" spans="2:13" x14ac:dyDescent="0.3">
      <c r="B6560" s="5">
        <v>45962</v>
      </c>
      <c r="C6560" s="4" t="s">
        <v>44</v>
      </c>
      <c r="D6560" s="4" t="s">
        <v>42</v>
      </c>
      <c r="E6560" s="4" t="s">
        <v>20</v>
      </c>
      <c r="F6560" s="4" t="s">
        <v>17</v>
      </c>
      <c r="G6560" s="6">
        <v>66</v>
      </c>
      <c r="H6560" s="7">
        <v>210.12</v>
      </c>
      <c r="I6560" s="8">
        <v>0.02</v>
      </c>
      <c r="J6560" s="7">
        <v>11995.84</v>
      </c>
      <c r="K6560" s="7">
        <v>123.72</v>
      </c>
      <c r="L6560" s="7">
        <v>8165.52</v>
      </c>
      <c r="M6560" s="7">
        <v>107.39</v>
      </c>
    </row>
    <row r="6561" spans="2:13" x14ac:dyDescent="0.3">
      <c r="B6561" s="5">
        <v>45962</v>
      </c>
      <c r="C6561" s="4" t="s">
        <v>44</v>
      </c>
      <c r="D6561" s="4" t="s">
        <v>42</v>
      </c>
      <c r="E6561" s="4" t="s">
        <v>20</v>
      </c>
      <c r="F6561" s="4" t="s">
        <v>18</v>
      </c>
      <c r="G6561" s="6">
        <v>24</v>
      </c>
      <c r="H6561" s="7">
        <v>210.12</v>
      </c>
      <c r="I6561" s="8">
        <v>0.03</v>
      </c>
      <c r="J6561" s="7">
        <v>4317.66</v>
      </c>
      <c r="K6561" s="7">
        <v>124.22</v>
      </c>
      <c r="L6561" s="7">
        <v>2981.28</v>
      </c>
      <c r="M6561" s="7">
        <v>80.900000000000006</v>
      </c>
    </row>
    <row r="6562" spans="2:13" x14ac:dyDescent="0.3">
      <c r="B6562" s="5">
        <v>45962</v>
      </c>
      <c r="C6562" s="4" t="s">
        <v>44</v>
      </c>
      <c r="D6562" s="4" t="s">
        <v>42</v>
      </c>
      <c r="E6562" s="4" t="s">
        <v>20</v>
      </c>
      <c r="F6562" s="4" t="s">
        <v>19</v>
      </c>
      <c r="G6562" s="6">
        <v>24</v>
      </c>
      <c r="H6562" s="7">
        <v>210.12</v>
      </c>
      <c r="I6562" s="8">
        <v>0.02</v>
      </c>
      <c r="J6562" s="7">
        <v>4375.29</v>
      </c>
      <c r="K6562" s="7">
        <v>124.09</v>
      </c>
      <c r="L6562" s="7">
        <v>2978.16</v>
      </c>
      <c r="M6562" s="7">
        <v>94.42</v>
      </c>
    </row>
    <row r="6563" spans="2:13" x14ac:dyDescent="0.3">
      <c r="B6563" s="5">
        <v>45962</v>
      </c>
      <c r="C6563" s="4" t="s">
        <v>44</v>
      </c>
      <c r="D6563" s="4" t="s">
        <v>42</v>
      </c>
      <c r="E6563" s="4" t="s">
        <v>21</v>
      </c>
      <c r="F6563" s="4" t="s">
        <v>17</v>
      </c>
      <c r="G6563" s="6">
        <v>39</v>
      </c>
      <c r="H6563" s="7">
        <v>210.12</v>
      </c>
      <c r="I6563" s="8">
        <v>0.01</v>
      </c>
      <c r="J6563" s="7">
        <v>7637.5</v>
      </c>
      <c r="K6563" s="7">
        <v>124.09</v>
      </c>
      <c r="L6563" s="7">
        <v>4839.51</v>
      </c>
      <c r="M6563" s="7">
        <v>62.25</v>
      </c>
    </row>
    <row r="6564" spans="2:13" x14ac:dyDescent="0.3">
      <c r="B6564" s="5">
        <v>45962</v>
      </c>
      <c r="C6564" s="4" t="s">
        <v>44</v>
      </c>
      <c r="D6564" s="4" t="s">
        <v>42</v>
      </c>
      <c r="E6564" s="4" t="s">
        <v>21</v>
      </c>
      <c r="F6564" s="4" t="s">
        <v>18</v>
      </c>
      <c r="G6564" s="6">
        <v>15</v>
      </c>
      <c r="H6564" s="7">
        <v>210.12</v>
      </c>
      <c r="I6564" s="8">
        <v>0.01</v>
      </c>
      <c r="J6564" s="7">
        <v>2946.45</v>
      </c>
      <c r="K6564" s="7">
        <v>123.85</v>
      </c>
      <c r="L6564" s="7">
        <v>1857.75</v>
      </c>
      <c r="M6564" s="7">
        <v>52.96</v>
      </c>
    </row>
    <row r="6565" spans="2:13" x14ac:dyDescent="0.3">
      <c r="B6565" s="5">
        <v>45962</v>
      </c>
      <c r="C6565" s="4" t="s">
        <v>44</v>
      </c>
      <c r="D6565" s="4" t="s">
        <v>42</v>
      </c>
      <c r="E6565" s="4" t="s">
        <v>21</v>
      </c>
      <c r="F6565" s="4" t="s">
        <v>19</v>
      </c>
      <c r="G6565" s="6">
        <v>15</v>
      </c>
      <c r="H6565" s="7">
        <v>210.12</v>
      </c>
      <c r="I6565" s="8">
        <v>0</v>
      </c>
      <c r="J6565" s="7">
        <v>2982.24</v>
      </c>
      <c r="K6565" s="7">
        <v>124.34</v>
      </c>
      <c r="L6565" s="7">
        <v>1865.1</v>
      </c>
      <c r="M6565" s="7">
        <v>58.77</v>
      </c>
    </row>
    <row r="6566" spans="2:13" x14ac:dyDescent="0.3">
      <c r="B6566" s="5">
        <v>45962</v>
      </c>
      <c r="C6566" s="4" t="s">
        <v>44</v>
      </c>
      <c r="D6566" s="4" t="s">
        <v>42</v>
      </c>
      <c r="E6566" s="4" t="s">
        <v>22</v>
      </c>
      <c r="F6566" s="4" t="s">
        <v>17</v>
      </c>
      <c r="G6566" s="6">
        <v>17</v>
      </c>
      <c r="H6566" s="7">
        <v>210.12</v>
      </c>
      <c r="I6566" s="8">
        <v>0</v>
      </c>
      <c r="J6566" s="7">
        <v>4000.68</v>
      </c>
      <c r="K6566" s="7">
        <v>123.97</v>
      </c>
      <c r="L6566" s="7">
        <v>2107.4899999999998</v>
      </c>
      <c r="M6566" s="7">
        <v>170.18</v>
      </c>
    </row>
    <row r="6567" spans="2:13" x14ac:dyDescent="0.3">
      <c r="B6567" s="5">
        <v>45962</v>
      </c>
      <c r="C6567" s="4" t="s">
        <v>44</v>
      </c>
      <c r="D6567" s="4" t="s">
        <v>42</v>
      </c>
      <c r="E6567" s="4" t="s">
        <v>22</v>
      </c>
      <c r="F6567" s="4" t="s">
        <v>18</v>
      </c>
      <c r="G6567" s="6">
        <v>7</v>
      </c>
      <c r="H6567" s="7">
        <v>210.12</v>
      </c>
      <c r="I6567" s="8">
        <v>0</v>
      </c>
      <c r="J6567" s="7">
        <v>1637.47</v>
      </c>
      <c r="K6567" s="7">
        <v>124.09</v>
      </c>
      <c r="L6567" s="7">
        <v>868.63</v>
      </c>
      <c r="M6567" s="7">
        <v>83.44</v>
      </c>
    </row>
    <row r="6568" spans="2:13" x14ac:dyDescent="0.3">
      <c r="B6568" s="5">
        <v>45962</v>
      </c>
      <c r="C6568" s="4" t="s">
        <v>44</v>
      </c>
      <c r="D6568" s="4" t="s">
        <v>42</v>
      </c>
      <c r="E6568" s="4" t="s">
        <v>22</v>
      </c>
      <c r="F6568" s="4" t="s">
        <v>19</v>
      </c>
      <c r="G6568" s="6">
        <v>6</v>
      </c>
      <c r="H6568" s="7">
        <v>210.12</v>
      </c>
      <c r="I6568" s="8">
        <v>0.01</v>
      </c>
      <c r="J6568" s="7">
        <v>1400.73</v>
      </c>
      <c r="K6568" s="7">
        <v>124.09</v>
      </c>
      <c r="L6568" s="7">
        <v>744.54</v>
      </c>
      <c r="M6568" s="7">
        <v>76.290000000000006</v>
      </c>
    </row>
    <row r="6569" spans="2:13" x14ac:dyDescent="0.3">
      <c r="B6569" s="5">
        <v>45962</v>
      </c>
      <c r="C6569" s="4" t="s">
        <v>45</v>
      </c>
      <c r="D6569" s="4" t="s">
        <v>42</v>
      </c>
      <c r="E6569" s="4" t="s">
        <v>16</v>
      </c>
      <c r="F6569" s="4" t="s">
        <v>17</v>
      </c>
      <c r="G6569" s="6">
        <v>171</v>
      </c>
      <c r="H6569" s="7">
        <v>98.88</v>
      </c>
      <c r="I6569" s="8">
        <v>0.01</v>
      </c>
      <c r="J6569" s="7">
        <v>16688.43</v>
      </c>
      <c r="K6569" s="7">
        <v>56.53</v>
      </c>
      <c r="L6569" s="7">
        <v>9666.6299999999992</v>
      </c>
      <c r="M6569" s="7">
        <v>271.26</v>
      </c>
    </row>
    <row r="6570" spans="2:13" x14ac:dyDescent="0.3">
      <c r="B6570" s="5">
        <v>45962</v>
      </c>
      <c r="C6570" s="4" t="s">
        <v>45</v>
      </c>
      <c r="D6570" s="4" t="s">
        <v>42</v>
      </c>
      <c r="E6570" s="4" t="s">
        <v>16</v>
      </c>
      <c r="F6570" s="4" t="s">
        <v>18</v>
      </c>
      <c r="G6570" s="6">
        <v>60</v>
      </c>
      <c r="H6570" s="7">
        <v>98.88</v>
      </c>
      <c r="I6570" s="8">
        <v>0.01</v>
      </c>
      <c r="J6570" s="7">
        <v>5844.02</v>
      </c>
      <c r="K6570" s="7">
        <v>56.47</v>
      </c>
      <c r="L6570" s="7">
        <v>3388.2</v>
      </c>
      <c r="M6570" s="7">
        <v>202.88</v>
      </c>
    </row>
    <row r="6571" spans="2:13" x14ac:dyDescent="0.3">
      <c r="B6571" s="5">
        <v>45962</v>
      </c>
      <c r="C6571" s="4" t="s">
        <v>45</v>
      </c>
      <c r="D6571" s="4" t="s">
        <v>42</v>
      </c>
      <c r="E6571" s="4" t="s">
        <v>16</v>
      </c>
      <c r="F6571" s="4" t="s">
        <v>19</v>
      </c>
      <c r="G6571" s="6">
        <v>63</v>
      </c>
      <c r="H6571" s="7">
        <v>98.88</v>
      </c>
      <c r="I6571" s="8">
        <v>0</v>
      </c>
      <c r="J6571" s="7">
        <v>6223.21</v>
      </c>
      <c r="K6571" s="7">
        <v>56.19</v>
      </c>
      <c r="L6571" s="7">
        <v>3539.97</v>
      </c>
      <c r="M6571" s="7">
        <v>243.35</v>
      </c>
    </row>
    <row r="6572" spans="2:13" x14ac:dyDescent="0.3">
      <c r="B6572" s="5">
        <v>45962</v>
      </c>
      <c r="C6572" s="4" t="s">
        <v>45</v>
      </c>
      <c r="D6572" s="4" t="s">
        <v>42</v>
      </c>
      <c r="E6572" s="4" t="s">
        <v>20</v>
      </c>
      <c r="F6572" s="4" t="s">
        <v>17</v>
      </c>
      <c r="G6572" s="6">
        <v>114</v>
      </c>
      <c r="H6572" s="7">
        <v>98.88</v>
      </c>
      <c r="I6572" s="8">
        <v>0.02</v>
      </c>
      <c r="J6572" s="7">
        <v>9760.57</v>
      </c>
      <c r="K6572" s="7">
        <v>56.42</v>
      </c>
      <c r="L6572" s="7">
        <v>6431.88</v>
      </c>
      <c r="M6572" s="7">
        <v>190.7</v>
      </c>
    </row>
    <row r="6573" spans="2:13" x14ac:dyDescent="0.3">
      <c r="B6573" s="5">
        <v>45962</v>
      </c>
      <c r="C6573" s="4" t="s">
        <v>45</v>
      </c>
      <c r="D6573" s="4" t="s">
        <v>42</v>
      </c>
      <c r="E6573" s="4" t="s">
        <v>20</v>
      </c>
      <c r="F6573" s="4" t="s">
        <v>18</v>
      </c>
      <c r="G6573" s="6">
        <v>40</v>
      </c>
      <c r="H6573" s="7">
        <v>98.88</v>
      </c>
      <c r="I6573" s="8">
        <v>0.01</v>
      </c>
      <c r="J6573" s="7">
        <v>3435.33</v>
      </c>
      <c r="K6573" s="7">
        <v>56.25</v>
      </c>
      <c r="L6573" s="7">
        <v>2250</v>
      </c>
      <c r="M6573" s="7">
        <v>142.05000000000001</v>
      </c>
    </row>
    <row r="6574" spans="2:13" x14ac:dyDescent="0.3">
      <c r="B6574" s="5">
        <v>45962</v>
      </c>
      <c r="C6574" s="4" t="s">
        <v>45</v>
      </c>
      <c r="D6574" s="4" t="s">
        <v>42</v>
      </c>
      <c r="E6574" s="4" t="s">
        <v>20</v>
      </c>
      <c r="F6574" s="4" t="s">
        <v>19</v>
      </c>
      <c r="G6574" s="6">
        <v>42</v>
      </c>
      <c r="H6574" s="7">
        <v>98.88</v>
      </c>
      <c r="I6574" s="8">
        <v>0.01</v>
      </c>
      <c r="J6574" s="7">
        <v>3618.02</v>
      </c>
      <c r="K6574" s="7">
        <v>56.47</v>
      </c>
      <c r="L6574" s="7">
        <v>2371.7399999999998</v>
      </c>
      <c r="M6574" s="7">
        <v>170.92</v>
      </c>
    </row>
    <row r="6575" spans="2:13" x14ac:dyDescent="0.3">
      <c r="B6575" s="5">
        <v>45962</v>
      </c>
      <c r="C6575" s="4" t="s">
        <v>45</v>
      </c>
      <c r="D6575" s="4" t="s">
        <v>42</v>
      </c>
      <c r="E6575" s="4" t="s">
        <v>21</v>
      </c>
      <c r="F6575" s="4" t="s">
        <v>17</v>
      </c>
      <c r="G6575" s="6">
        <v>68</v>
      </c>
      <c r="H6575" s="7">
        <v>98.88</v>
      </c>
      <c r="I6575" s="8">
        <v>0</v>
      </c>
      <c r="J6575" s="7">
        <v>6374.87</v>
      </c>
      <c r="K6575" s="7">
        <v>56.19</v>
      </c>
      <c r="L6575" s="7">
        <v>3820.92</v>
      </c>
      <c r="M6575" s="7">
        <v>114.31</v>
      </c>
    </row>
    <row r="6576" spans="2:13" x14ac:dyDescent="0.3">
      <c r="B6576" s="5">
        <v>45962</v>
      </c>
      <c r="C6576" s="4" t="s">
        <v>45</v>
      </c>
      <c r="D6576" s="4" t="s">
        <v>42</v>
      </c>
      <c r="E6576" s="4" t="s">
        <v>21</v>
      </c>
      <c r="F6576" s="4" t="s">
        <v>18</v>
      </c>
      <c r="G6576" s="6">
        <v>24</v>
      </c>
      <c r="H6576" s="7">
        <v>98.88</v>
      </c>
      <c r="I6576" s="8">
        <v>0.01</v>
      </c>
      <c r="J6576" s="7">
        <v>2249.9</v>
      </c>
      <c r="K6576" s="7">
        <v>56.47</v>
      </c>
      <c r="L6576" s="7">
        <v>1355.28</v>
      </c>
      <c r="M6576" s="7">
        <v>85.4</v>
      </c>
    </row>
    <row r="6577" spans="2:13" x14ac:dyDescent="0.3">
      <c r="B6577" s="5">
        <v>45962</v>
      </c>
      <c r="C6577" s="4" t="s">
        <v>45</v>
      </c>
      <c r="D6577" s="4" t="s">
        <v>42</v>
      </c>
      <c r="E6577" s="4" t="s">
        <v>21</v>
      </c>
      <c r="F6577" s="4" t="s">
        <v>19</v>
      </c>
      <c r="G6577" s="6">
        <v>26</v>
      </c>
      <c r="H6577" s="7">
        <v>98.88</v>
      </c>
      <c r="I6577" s="8">
        <v>0.01</v>
      </c>
      <c r="J6577" s="7">
        <v>2420.37</v>
      </c>
      <c r="K6577" s="7">
        <v>56.31</v>
      </c>
      <c r="L6577" s="7">
        <v>1464.06</v>
      </c>
      <c r="M6577" s="7">
        <v>101.36</v>
      </c>
    </row>
    <row r="6578" spans="2:13" x14ac:dyDescent="0.3">
      <c r="B6578" s="5">
        <v>45962</v>
      </c>
      <c r="C6578" s="4" t="s">
        <v>45</v>
      </c>
      <c r="D6578" s="4" t="s">
        <v>42</v>
      </c>
      <c r="E6578" s="4" t="s">
        <v>22</v>
      </c>
      <c r="F6578" s="4" t="s">
        <v>17</v>
      </c>
      <c r="G6578" s="6">
        <v>31</v>
      </c>
      <c r="H6578" s="7">
        <v>98.88</v>
      </c>
      <c r="I6578" s="8">
        <v>0</v>
      </c>
      <c r="J6578" s="7">
        <v>3436.53</v>
      </c>
      <c r="K6578" s="7">
        <v>56.31</v>
      </c>
      <c r="L6578" s="7">
        <v>1745.61</v>
      </c>
      <c r="M6578" s="7">
        <v>315.66000000000003</v>
      </c>
    </row>
    <row r="6579" spans="2:13" x14ac:dyDescent="0.3">
      <c r="B6579" s="5">
        <v>45962</v>
      </c>
      <c r="C6579" s="4" t="s">
        <v>45</v>
      </c>
      <c r="D6579" s="4" t="s">
        <v>42</v>
      </c>
      <c r="E6579" s="4" t="s">
        <v>22</v>
      </c>
      <c r="F6579" s="4" t="s">
        <v>18</v>
      </c>
      <c r="G6579" s="6">
        <v>11</v>
      </c>
      <c r="H6579" s="7">
        <v>98.88</v>
      </c>
      <c r="I6579" s="8">
        <v>0.01</v>
      </c>
      <c r="J6579" s="7">
        <v>1198.76</v>
      </c>
      <c r="K6579" s="7">
        <v>56.42</v>
      </c>
      <c r="L6579" s="7">
        <v>620.62</v>
      </c>
      <c r="M6579" s="7">
        <v>134.28</v>
      </c>
    </row>
    <row r="6580" spans="2:13" x14ac:dyDescent="0.3">
      <c r="B6580" s="5">
        <v>45962</v>
      </c>
      <c r="C6580" s="4" t="s">
        <v>45</v>
      </c>
      <c r="D6580" s="4" t="s">
        <v>42</v>
      </c>
      <c r="E6580" s="4" t="s">
        <v>22</v>
      </c>
      <c r="F6580" s="4" t="s">
        <v>19</v>
      </c>
      <c r="G6580" s="6">
        <v>11</v>
      </c>
      <c r="H6580" s="7">
        <v>98.88</v>
      </c>
      <c r="I6580" s="8">
        <v>0.01</v>
      </c>
      <c r="J6580" s="7">
        <v>1201.18</v>
      </c>
      <c r="K6580" s="7">
        <v>56.53</v>
      </c>
      <c r="L6580" s="7">
        <v>621.83000000000004</v>
      </c>
      <c r="M6580" s="7">
        <v>139.18</v>
      </c>
    </row>
    <row r="6581" spans="2:13" x14ac:dyDescent="0.3">
      <c r="B6581" s="5">
        <v>45962</v>
      </c>
      <c r="C6581" s="4" t="s">
        <v>46</v>
      </c>
      <c r="D6581" s="4" t="s">
        <v>47</v>
      </c>
      <c r="E6581" s="4" t="s">
        <v>16</v>
      </c>
      <c r="F6581" s="4" t="s">
        <v>17</v>
      </c>
      <c r="G6581" s="6">
        <v>243</v>
      </c>
      <c r="H6581" s="7">
        <v>146.26</v>
      </c>
      <c r="I6581" s="8">
        <v>0.01</v>
      </c>
      <c r="J6581" s="7">
        <v>35363.26</v>
      </c>
      <c r="K6581" s="7">
        <v>90.41</v>
      </c>
      <c r="L6581" s="7">
        <v>21969.63</v>
      </c>
      <c r="M6581" s="7">
        <v>385.08</v>
      </c>
    </row>
    <row r="6582" spans="2:13" x14ac:dyDescent="0.3">
      <c r="B6582" s="5">
        <v>45962</v>
      </c>
      <c r="C6582" s="4" t="s">
        <v>46</v>
      </c>
      <c r="D6582" s="4" t="s">
        <v>47</v>
      </c>
      <c r="E6582" s="4" t="s">
        <v>16</v>
      </c>
      <c r="F6582" s="4" t="s">
        <v>18</v>
      </c>
      <c r="G6582" s="6">
        <v>95</v>
      </c>
      <c r="H6582" s="7">
        <v>146.26</v>
      </c>
      <c r="I6582" s="8">
        <v>0.01</v>
      </c>
      <c r="J6582" s="7">
        <v>13797.19</v>
      </c>
      <c r="K6582" s="7">
        <v>90.86</v>
      </c>
      <c r="L6582" s="7">
        <v>8631.7000000000007</v>
      </c>
      <c r="M6582" s="7">
        <v>335.72</v>
      </c>
    </row>
    <row r="6583" spans="2:13" x14ac:dyDescent="0.3">
      <c r="B6583" s="5">
        <v>45962</v>
      </c>
      <c r="C6583" s="4" t="s">
        <v>46</v>
      </c>
      <c r="D6583" s="4" t="s">
        <v>47</v>
      </c>
      <c r="E6583" s="4" t="s">
        <v>16</v>
      </c>
      <c r="F6583" s="4" t="s">
        <v>19</v>
      </c>
      <c r="G6583" s="6">
        <v>94</v>
      </c>
      <c r="H6583" s="7">
        <v>146.26</v>
      </c>
      <c r="I6583" s="8">
        <v>0.01</v>
      </c>
      <c r="J6583" s="7">
        <v>13638.55</v>
      </c>
      <c r="K6583" s="7">
        <v>90.77</v>
      </c>
      <c r="L6583" s="7">
        <v>8532.3799999999992</v>
      </c>
      <c r="M6583" s="7">
        <v>380.66</v>
      </c>
    </row>
    <row r="6584" spans="2:13" x14ac:dyDescent="0.3">
      <c r="B6584" s="5">
        <v>45962</v>
      </c>
      <c r="C6584" s="4" t="s">
        <v>46</v>
      </c>
      <c r="D6584" s="4" t="s">
        <v>47</v>
      </c>
      <c r="E6584" s="4" t="s">
        <v>20</v>
      </c>
      <c r="F6584" s="4" t="s">
        <v>17</v>
      </c>
      <c r="G6584" s="6">
        <v>177</v>
      </c>
      <c r="H6584" s="7">
        <v>146.26</v>
      </c>
      <c r="I6584" s="8">
        <v>0.02</v>
      </c>
      <c r="J6584" s="7">
        <v>22323.64</v>
      </c>
      <c r="K6584" s="7">
        <v>90.5</v>
      </c>
      <c r="L6584" s="7">
        <v>16018.5</v>
      </c>
      <c r="M6584" s="7">
        <v>293.2</v>
      </c>
    </row>
    <row r="6585" spans="2:13" x14ac:dyDescent="0.3">
      <c r="B6585" s="5">
        <v>45962</v>
      </c>
      <c r="C6585" s="4" t="s">
        <v>46</v>
      </c>
      <c r="D6585" s="4" t="s">
        <v>47</v>
      </c>
      <c r="E6585" s="4" t="s">
        <v>20</v>
      </c>
      <c r="F6585" s="4" t="s">
        <v>18</v>
      </c>
      <c r="G6585" s="6">
        <v>64</v>
      </c>
      <c r="H6585" s="7">
        <v>146.26</v>
      </c>
      <c r="I6585" s="8">
        <v>0.03</v>
      </c>
      <c r="J6585" s="7">
        <v>7958.28</v>
      </c>
      <c r="K6585" s="7">
        <v>90.41</v>
      </c>
      <c r="L6585" s="7">
        <v>5786.24</v>
      </c>
      <c r="M6585" s="7">
        <v>221.29</v>
      </c>
    </row>
    <row r="6586" spans="2:13" x14ac:dyDescent="0.3">
      <c r="B6586" s="5">
        <v>45962</v>
      </c>
      <c r="C6586" s="4" t="s">
        <v>46</v>
      </c>
      <c r="D6586" s="4" t="s">
        <v>47</v>
      </c>
      <c r="E6586" s="4" t="s">
        <v>20</v>
      </c>
      <c r="F6586" s="4" t="s">
        <v>19</v>
      </c>
      <c r="G6586" s="6">
        <v>62</v>
      </c>
      <c r="H6586" s="7">
        <v>146.26</v>
      </c>
      <c r="I6586" s="8">
        <v>0.02</v>
      </c>
      <c r="J6586" s="7">
        <v>7827.59</v>
      </c>
      <c r="K6586" s="7">
        <v>90.77</v>
      </c>
      <c r="L6586" s="7">
        <v>5627.74</v>
      </c>
      <c r="M6586" s="7">
        <v>250.09</v>
      </c>
    </row>
    <row r="6587" spans="2:13" x14ac:dyDescent="0.3">
      <c r="B6587" s="5">
        <v>45962</v>
      </c>
      <c r="C6587" s="4" t="s">
        <v>46</v>
      </c>
      <c r="D6587" s="4" t="s">
        <v>47</v>
      </c>
      <c r="E6587" s="4" t="s">
        <v>21</v>
      </c>
      <c r="F6587" s="4" t="s">
        <v>17</v>
      </c>
      <c r="G6587" s="6">
        <v>107</v>
      </c>
      <c r="H6587" s="7">
        <v>146.26</v>
      </c>
      <c r="I6587" s="8">
        <v>0.01</v>
      </c>
      <c r="J6587" s="7">
        <v>14733.37</v>
      </c>
      <c r="K6587" s="7">
        <v>90.95</v>
      </c>
      <c r="L6587" s="7">
        <v>9731.65</v>
      </c>
      <c r="M6587" s="7">
        <v>176.72</v>
      </c>
    </row>
    <row r="6588" spans="2:13" x14ac:dyDescent="0.3">
      <c r="B6588" s="5">
        <v>45962</v>
      </c>
      <c r="C6588" s="4" t="s">
        <v>46</v>
      </c>
      <c r="D6588" s="4" t="s">
        <v>47</v>
      </c>
      <c r="E6588" s="4" t="s">
        <v>21</v>
      </c>
      <c r="F6588" s="4" t="s">
        <v>18</v>
      </c>
      <c r="G6588" s="6">
        <v>37</v>
      </c>
      <c r="H6588" s="7">
        <v>146.26</v>
      </c>
      <c r="I6588" s="8">
        <v>0.01</v>
      </c>
      <c r="J6588" s="7">
        <v>5084.6099999999997</v>
      </c>
      <c r="K6588" s="7">
        <v>90.41</v>
      </c>
      <c r="L6588" s="7">
        <v>3345.17</v>
      </c>
      <c r="M6588" s="7">
        <v>129.72999999999999</v>
      </c>
    </row>
    <row r="6589" spans="2:13" x14ac:dyDescent="0.3">
      <c r="B6589" s="5">
        <v>45962</v>
      </c>
      <c r="C6589" s="4" t="s">
        <v>46</v>
      </c>
      <c r="D6589" s="4" t="s">
        <v>47</v>
      </c>
      <c r="E6589" s="4" t="s">
        <v>21</v>
      </c>
      <c r="F6589" s="4" t="s">
        <v>19</v>
      </c>
      <c r="G6589" s="6">
        <v>37</v>
      </c>
      <c r="H6589" s="7">
        <v>146.26</v>
      </c>
      <c r="I6589" s="8">
        <v>0.01</v>
      </c>
      <c r="J6589" s="7">
        <v>5089.67</v>
      </c>
      <c r="K6589" s="7">
        <v>90.86</v>
      </c>
      <c r="L6589" s="7">
        <v>3361.82</v>
      </c>
      <c r="M6589" s="7">
        <v>149.38999999999999</v>
      </c>
    </row>
    <row r="6590" spans="2:13" x14ac:dyDescent="0.3">
      <c r="B6590" s="5">
        <v>45962</v>
      </c>
      <c r="C6590" s="4" t="s">
        <v>46</v>
      </c>
      <c r="D6590" s="4" t="s">
        <v>47</v>
      </c>
      <c r="E6590" s="4" t="s">
        <v>22</v>
      </c>
      <c r="F6590" s="4" t="s">
        <v>17</v>
      </c>
      <c r="G6590" s="6">
        <v>46</v>
      </c>
      <c r="H6590" s="7">
        <v>146.26</v>
      </c>
      <c r="I6590" s="8">
        <v>0.01</v>
      </c>
      <c r="J6590" s="7">
        <v>7520.13</v>
      </c>
      <c r="K6590" s="7">
        <v>90.5</v>
      </c>
      <c r="L6590" s="7">
        <v>4163</v>
      </c>
      <c r="M6590" s="7">
        <v>475.86</v>
      </c>
    </row>
    <row r="6591" spans="2:13" x14ac:dyDescent="0.3">
      <c r="B6591" s="5">
        <v>45962</v>
      </c>
      <c r="C6591" s="4" t="s">
        <v>46</v>
      </c>
      <c r="D6591" s="4" t="s">
        <v>47</v>
      </c>
      <c r="E6591" s="4" t="s">
        <v>22</v>
      </c>
      <c r="F6591" s="4" t="s">
        <v>18</v>
      </c>
      <c r="G6591" s="6">
        <v>17</v>
      </c>
      <c r="H6591" s="7">
        <v>146.26</v>
      </c>
      <c r="I6591" s="8">
        <v>0.01</v>
      </c>
      <c r="J6591" s="7">
        <v>2740.34</v>
      </c>
      <c r="K6591" s="7">
        <v>90.68</v>
      </c>
      <c r="L6591" s="7">
        <v>1541.56</v>
      </c>
      <c r="M6591" s="7">
        <v>197.56</v>
      </c>
    </row>
    <row r="6592" spans="2:13" x14ac:dyDescent="0.3">
      <c r="B6592" s="5">
        <v>45962</v>
      </c>
      <c r="C6592" s="4" t="s">
        <v>46</v>
      </c>
      <c r="D6592" s="4" t="s">
        <v>47</v>
      </c>
      <c r="E6592" s="4" t="s">
        <v>22</v>
      </c>
      <c r="F6592" s="4" t="s">
        <v>19</v>
      </c>
      <c r="G6592" s="6">
        <v>17</v>
      </c>
      <c r="H6592" s="7">
        <v>146.26</v>
      </c>
      <c r="I6592" s="8">
        <v>0.01</v>
      </c>
      <c r="J6592" s="7">
        <v>2756.88</v>
      </c>
      <c r="K6592" s="7">
        <v>90.59</v>
      </c>
      <c r="L6592" s="7">
        <v>1540.03</v>
      </c>
      <c r="M6592" s="7">
        <v>213.82</v>
      </c>
    </row>
    <row r="6593" spans="2:13" x14ac:dyDescent="0.3">
      <c r="B6593" s="5">
        <v>45962</v>
      </c>
      <c r="C6593" s="4" t="s">
        <v>48</v>
      </c>
      <c r="D6593" s="4" t="s">
        <v>47</v>
      </c>
      <c r="E6593" s="4" t="s">
        <v>16</v>
      </c>
      <c r="F6593" s="4" t="s">
        <v>17</v>
      </c>
      <c r="G6593" s="6">
        <v>225</v>
      </c>
      <c r="H6593" s="7">
        <v>121.54</v>
      </c>
      <c r="I6593" s="8">
        <v>0.01</v>
      </c>
      <c r="J6593" s="7">
        <v>26937.29</v>
      </c>
      <c r="K6593" s="7">
        <v>74.67</v>
      </c>
      <c r="L6593" s="7">
        <v>16800.75</v>
      </c>
      <c r="M6593" s="7">
        <v>373.81</v>
      </c>
    </row>
    <row r="6594" spans="2:13" x14ac:dyDescent="0.3">
      <c r="B6594" s="5">
        <v>45962</v>
      </c>
      <c r="C6594" s="4" t="s">
        <v>48</v>
      </c>
      <c r="D6594" s="4" t="s">
        <v>47</v>
      </c>
      <c r="E6594" s="4" t="s">
        <v>16</v>
      </c>
      <c r="F6594" s="4" t="s">
        <v>18</v>
      </c>
      <c r="G6594" s="6">
        <v>76</v>
      </c>
      <c r="H6594" s="7">
        <v>121.54</v>
      </c>
      <c r="I6594" s="8">
        <v>0.01</v>
      </c>
      <c r="J6594" s="7">
        <v>9144.82</v>
      </c>
      <c r="K6594" s="7">
        <v>74.900000000000006</v>
      </c>
      <c r="L6594" s="7">
        <v>5692.4</v>
      </c>
      <c r="M6594" s="7">
        <v>271.20999999999998</v>
      </c>
    </row>
    <row r="6595" spans="2:13" x14ac:dyDescent="0.3">
      <c r="B6595" s="5">
        <v>45962</v>
      </c>
      <c r="C6595" s="4" t="s">
        <v>48</v>
      </c>
      <c r="D6595" s="4" t="s">
        <v>47</v>
      </c>
      <c r="E6595" s="4" t="s">
        <v>16</v>
      </c>
      <c r="F6595" s="4" t="s">
        <v>19</v>
      </c>
      <c r="G6595" s="6">
        <v>80</v>
      </c>
      <c r="H6595" s="7">
        <v>121.54</v>
      </c>
      <c r="I6595" s="8">
        <v>0.01</v>
      </c>
      <c r="J6595" s="7">
        <v>9568.01</v>
      </c>
      <c r="K6595" s="7">
        <v>74.97</v>
      </c>
      <c r="L6595" s="7">
        <v>5997.6</v>
      </c>
      <c r="M6595" s="7">
        <v>314.10000000000002</v>
      </c>
    </row>
    <row r="6596" spans="2:13" x14ac:dyDescent="0.3">
      <c r="B6596" s="5">
        <v>45962</v>
      </c>
      <c r="C6596" s="4" t="s">
        <v>48</v>
      </c>
      <c r="D6596" s="4" t="s">
        <v>47</v>
      </c>
      <c r="E6596" s="4" t="s">
        <v>20</v>
      </c>
      <c r="F6596" s="4" t="s">
        <v>17</v>
      </c>
      <c r="G6596" s="6">
        <v>151</v>
      </c>
      <c r="H6596" s="7">
        <v>121.54</v>
      </c>
      <c r="I6596" s="8">
        <v>0.04</v>
      </c>
      <c r="J6596" s="7">
        <v>15473.81</v>
      </c>
      <c r="K6596" s="7">
        <v>74.599999999999994</v>
      </c>
      <c r="L6596" s="7">
        <v>11264.6</v>
      </c>
      <c r="M6596" s="7">
        <v>248.65</v>
      </c>
    </row>
    <row r="6597" spans="2:13" x14ac:dyDescent="0.3">
      <c r="B6597" s="5">
        <v>45962</v>
      </c>
      <c r="C6597" s="4" t="s">
        <v>48</v>
      </c>
      <c r="D6597" s="4" t="s">
        <v>47</v>
      </c>
      <c r="E6597" s="4" t="s">
        <v>20</v>
      </c>
      <c r="F6597" s="4" t="s">
        <v>18</v>
      </c>
      <c r="G6597" s="6">
        <v>54</v>
      </c>
      <c r="H6597" s="7">
        <v>121.54</v>
      </c>
      <c r="I6597" s="8">
        <v>0.04</v>
      </c>
      <c r="J6597" s="7">
        <v>5573.23</v>
      </c>
      <c r="K6597" s="7">
        <v>74.97</v>
      </c>
      <c r="L6597" s="7">
        <v>4048.38</v>
      </c>
      <c r="M6597" s="7">
        <v>182.22</v>
      </c>
    </row>
    <row r="6598" spans="2:13" x14ac:dyDescent="0.3">
      <c r="B6598" s="5">
        <v>45962</v>
      </c>
      <c r="C6598" s="4" t="s">
        <v>48</v>
      </c>
      <c r="D6598" s="4" t="s">
        <v>47</v>
      </c>
      <c r="E6598" s="4" t="s">
        <v>20</v>
      </c>
      <c r="F6598" s="4" t="s">
        <v>19</v>
      </c>
      <c r="G6598" s="6">
        <v>54</v>
      </c>
      <c r="H6598" s="7">
        <v>121.54</v>
      </c>
      <c r="I6598" s="8">
        <v>0.04</v>
      </c>
      <c r="J6598" s="7">
        <v>5567.66</v>
      </c>
      <c r="K6598" s="7">
        <v>74.599999999999994</v>
      </c>
      <c r="L6598" s="7">
        <v>4028.4</v>
      </c>
      <c r="M6598" s="7">
        <v>221.04</v>
      </c>
    </row>
    <row r="6599" spans="2:13" x14ac:dyDescent="0.3">
      <c r="B6599" s="5">
        <v>45962</v>
      </c>
      <c r="C6599" s="4" t="s">
        <v>48</v>
      </c>
      <c r="D6599" s="4" t="s">
        <v>47</v>
      </c>
      <c r="E6599" s="4" t="s">
        <v>21</v>
      </c>
      <c r="F6599" s="4" t="s">
        <v>17</v>
      </c>
      <c r="G6599" s="6">
        <v>85</v>
      </c>
      <c r="H6599" s="7">
        <v>121.54</v>
      </c>
      <c r="I6599" s="8">
        <v>0.01</v>
      </c>
      <c r="J6599" s="7">
        <v>9794.49</v>
      </c>
      <c r="K6599" s="7">
        <v>74.819999999999993</v>
      </c>
      <c r="L6599" s="7">
        <v>6359.7</v>
      </c>
      <c r="M6599" s="7">
        <v>141.08000000000001</v>
      </c>
    </row>
    <row r="6600" spans="2:13" x14ac:dyDescent="0.3">
      <c r="B6600" s="5">
        <v>45962</v>
      </c>
      <c r="C6600" s="4" t="s">
        <v>48</v>
      </c>
      <c r="D6600" s="4" t="s">
        <v>47</v>
      </c>
      <c r="E6600" s="4" t="s">
        <v>21</v>
      </c>
      <c r="F6600" s="4" t="s">
        <v>18</v>
      </c>
      <c r="G6600" s="6">
        <v>33</v>
      </c>
      <c r="H6600" s="7">
        <v>121.54</v>
      </c>
      <c r="I6600" s="8">
        <v>0</v>
      </c>
      <c r="J6600" s="7">
        <v>3806.46</v>
      </c>
      <c r="K6600" s="7">
        <v>74.97</v>
      </c>
      <c r="L6600" s="7">
        <v>2474.0100000000002</v>
      </c>
      <c r="M6600" s="7">
        <v>114.33</v>
      </c>
    </row>
    <row r="6601" spans="2:13" x14ac:dyDescent="0.3">
      <c r="B6601" s="5">
        <v>45962</v>
      </c>
      <c r="C6601" s="4" t="s">
        <v>48</v>
      </c>
      <c r="D6601" s="4" t="s">
        <v>47</v>
      </c>
      <c r="E6601" s="4" t="s">
        <v>21</v>
      </c>
      <c r="F6601" s="4" t="s">
        <v>19</v>
      </c>
      <c r="G6601" s="6">
        <v>32</v>
      </c>
      <c r="H6601" s="7">
        <v>121.54</v>
      </c>
      <c r="I6601" s="8">
        <v>0.01</v>
      </c>
      <c r="J6601" s="7">
        <v>3672.55</v>
      </c>
      <c r="K6601" s="7">
        <v>74.599999999999994</v>
      </c>
      <c r="L6601" s="7">
        <v>2387.1999999999998</v>
      </c>
      <c r="M6601" s="7">
        <v>124.5</v>
      </c>
    </row>
    <row r="6602" spans="2:13" x14ac:dyDescent="0.3">
      <c r="B6602" s="5">
        <v>45962</v>
      </c>
      <c r="C6602" s="4" t="s">
        <v>48</v>
      </c>
      <c r="D6602" s="4" t="s">
        <v>47</v>
      </c>
      <c r="E6602" s="4" t="s">
        <v>22</v>
      </c>
      <c r="F6602" s="4" t="s">
        <v>17</v>
      </c>
      <c r="G6602" s="6">
        <v>39</v>
      </c>
      <c r="H6602" s="7">
        <v>121.54</v>
      </c>
      <c r="I6602" s="8">
        <v>0.01</v>
      </c>
      <c r="J6602" s="7">
        <v>5208.32</v>
      </c>
      <c r="K6602" s="7">
        <v>74.900000000000006</v>
      </c>
      <c r="L6602" s="7">
        <v>2921.1</v>
      </c>
      <c r="M6602" s="7">
        <v>400.68</v>
      </c>
    </row>
    <row r="6603" spans="2:13" x14ac:dyDescent="0.3">
      <c r="B6603" s="5">
        <v>45962</v>
      </c>
      <c r="C6603" s="4" t="s">
        <v>48</v>
      </c>
      <c r="D6603" s="4" t="s">
        <v>47</v>
      </c>
      <c r="E6603" s="4" t="s">
        <v>22</v>
      </c>
      <c r="F6603" s="4" t="s">
        <v>18</v>
      </c>
      <c r="G6603" s="6">
        <v>14</v>
      </c>
      <c r="H6603" s="7">
        <v>121.54</v>
      </c>
      <c r="I6603" s="8">
        <v>0.01</v>
      </c>
      <c r="J6603" s="7">
        <v>1873.41</v>
      </c>
      <c r="K6603" s="7">
        <v>74.67</v>
      </c>
      <c r="L6603" s="7">
        <v>1045.3800000000001</v>
      </c>
      <c r="M6603" s="7">
        <v>166.71</v>
      </c>
    </row>
    <row r="6604" spans="2:13" x14ac:dyDescent="0.3">
      <c r="B6604" s="5">
        <v>45962</v>
      </c>
      <c r="C6604" s="4" t="s">
        <v>48</v>
      </c>
      <c r="D6604" s="4" t="s">
        <v>47</v>
      </c>
      <c r="E6604" s="4" t="s">
        <v>22</v>
      </c>
      <c r="F6604" s="4" t="s">
        <v>19</v>
      </c>
      <c r="G6604" s="6">
        <v>14</v>
      </c>
      <c r="H6604" s="7">
        <v>121.54</v>
      </c>
      <c r="I6604" s="8">
        <v>0</v>
      </c>
      <c r="J6604" s="7">
        <v>1896.23</v>
      </c>
      <c r="K6604" s="7">
        <v>74.819999999999993</v>
      </c>
      <c r="L6604" s="7">
        <v>1047.48</v>
      </c>
      <c r="M6604" s="7">
        <v>177.84</v>
      </c>
    </row>
    <row r="6605" spans="2:13" x14ac:dyDescent="0.3">
      <c r="B6605" s="5">
        <v>45962</v>
      </c>
      <c r="C6605" s="4" t="s">
        <v>49</v>
      </c>
      <c r="D6605" s="4" t="s">
        <v>47</v>
      </c>
      <c r="E6605" s="4" t="s">
        <v>16</v>
      </c>
      <c r="F6605" s="4" t="s">
        <v>17</v>
      </c>
      <c r="G6605" s="6">
        <v>111</v>
      </c>
      <c r="H6605" s="7">
        <v>243.08</v>
      </c>
      <c r="I6605" s="8">
        <v>0</v>
      </c>
      <c r="J6605" s="7">
        <v>26793.33</v>
      </c>
      <c r="K6605" s="7">
        <v>152.99</v>
      </c>
      <c r="L6605" s="7">
        <v>16981.89</v>
      </c>
      <c r="M6605" s="7">
        <v>184.41</v>
      </c>
    </row>
    <row r="6606" spans="2:13" x14ac:dyDescent="0.3">
      <c r="B6606" s="5">
        <v>45962</v>
      </c>
      <c r="C6606" s="4" t="s">
        <v>49</v>
      </c>
      <c r="D6606" s="4" t="s">
        <v>47</v>
      </c>
      <c r="E6606" s="4" t="s">
        <v>16</v>
      </c>
      <c r="F6606" s="4" t="s">
        <v>18</v>
      </c>
      <c r="G6606" s="6">
        <v>42</v>
      </c>
      <c r="H6606" s="7">
        <v>243.08</v>
      </c>
      <c r="I6606" s="8">
        <v>0.01</v>
      </c>
      <c r="J6606" s="7">
        <v>10107.48</v>
      </c>
      <c r="K6606" s="7">
        <v>153.44999999999999</v>
      </c>
      <c r="L6606" s="7">
        <v>6444.9</v>
      </c>
      <c r="M6606" s="7">
        <v>147.55000000000001</v>
      </c>
    </row>
    <row r="6607" spans="2:13" x14ac:dyDescent="0.3">
      <c r="B6607" s="5">
        <v>45962</v>
      </c>
      <c r="C6607" s="4" t="s">
        <v>49</v>
      </c>
      <c r="D6607" s="4" t="s">
        <v>47</v>
      </c>
      <c r="E6607" s="4" t="s">
        <v>16</v>
      </c>
      <c r="F6607" s="4" t="s">
        <v>19</v>
      </c>
      <c r="G6607" s="6">
        <v>41</v>
      </c>
      <c r="H6607" s="7">
        <v>243.08</v>
      </c>
      <c r="I6607" s="8">
        <v>0</v>
      </c>
      <c r="J6607" s="7">
        <v>9916.51</v>
      </c>
      <c r="K6607" s="7">
        <v>153.6</v>
      </c>
      <c r="L6607" s="7">
        <v>6297.6</v>
      </c>
      <c r="M6607" s="7">
        <v>163.75</v>
      </c>
    </row>
    <row r="6608" spans="2:13" x14ac:dyDescent="0.3">
      <c r="B6608" s="5">
        <v>45962</v>
      </c>
      <c r="C6608" s="4" t="s">
        <v>49</v>
      </c>
      <c r="D6608" s="4" t="s">
        <v>47</v>
      </c>
      <c r="E6608" s="4" t="s">
        <v>20</v>
      </c>
      <c r="F6608" s="4" t="s">
        <v>17</v>
      </c>
      <c r="G6608" s="6">
        <v>79</v>
      </c>
      <c r="H6608" s="7">
        <v>243.08</v>
      </c>
      <c r="I6608" s="8">
        <v>0.03</v>
      </c>
      <c r="J6608" s="7">
        <v>16406.62</v>
      </c>
      <c r="K6608" s="7">
        <v>153.44999999999999</v>
      </c>
      <c r="L6608" s="7">
        <v>12122.55</v>
      </c>
      <c r="M6608" s="7">
        <v>130.22</v>
      </c>
    </row>
    <row r="6609" spans="2:13" x14ac:dyDescent="0.3">
      <c r="B6609" s="5">
        <v>45962</v>
      </c>
      <c r="C6609" s="4" t="s">
        <v>49</v>
      </c>
      <c r="D6609" s="4" t="s">
        <v>47</v>
      </c>
      <c r="E6609" s="4" t="s">
        <v>20</v>
      </c>
      <c r="F6609" s="4" t="s">
        <v>18</v>
      </c>
      <c r="G6609" s="6">
        <v>28</v>
      </c>
      <c r="H6609" s="7">
        <v>243.08</v>
      </c>
      <c r="I6609" s="8">
        <v>0.01</v>
      </c>
      <c r="J6609" s="7">
        <v>5929.45</v>
      </c>
      <c r="K6609" s="7">
        <v>152.99</v>
      </c>
      <c r="L6609" s="7">
        <v>4283.72</v>
      </c>
      <c r="M6609" s="7">
        <v>99.24</v>
      </c>
    </row>
    <row r="6610" spans="2:13" x14ac:dyDescent="0.3">
      <c r="B6610" s="5">
        <v>45962</v>
      </c>
      <c r="C6610" s="4" t="s">
        <v>49</v>
      </c>
      <c r="D6610" s="4" t="s">
        <v>47</v>
      </c>
      <c r="E6610" s="4" t="s">
        <v>20</v>
      </c>
      <c r="F6610" s="4" t="s">
        <v>19</v>
      </c>
      <c r="G6610" s="6">
        <v>28</v>
      </c>
      <c r="H6610" s="7">
        <v>243.08</v>
      </c>
      <c r="I6610" s="8">
        <v>0.02</v>
      </c>
      <c r="J6610" s="7">
        <v>5869.7</v>
      </c>
      <c r="K6610" s="7">
        <v>152.99</v>
      </c>
      <c r="L6610" s="7">
        <v>4283.72</v>
      </c>
      <c r="M6610" s="7">
        <v>112.16</v>
      </c>
    </row>
    <row r="6611" spans="2:13" x14ac:dyDescent="0.3">
      <c r="B6611" s="5">
        <v>45962</v>
      </c>
      <c r="C6611" s="4" t="s">
        <v>49</v>
      </c>
      <c r="D6611" s="4" t="s">
        <v>47</v>
      </c>
      <c r="E6611" s="4" t="s">
        <v>21</v>
      </c>
      <c r="F6611" s="4" t="s">
        <v>17</v>
      </c>
      <c r="G6611" s="6">
        <v>46</v>
      </c>
      <c r="H6611" s="7">
        <v>243.08</v>
      </c>
      <c r="I6611" s="8">
        <v>0.01</v>
      </c>
      <c r="J6611" s="7">
        <v>10548.34</v>
      </c>
      <c r="K6611" s="7">
        <v>152.83000000000001</v>
      </c>
      <c r="L6611" s="7">
        <v>7030.18</v>
      </c>
      <c r="M6611" s="7">
        <v>73.2</v>
      </c>
    </row>
    <row r="6612" spans="2:13" x14ac:dyDescent="0.3">
      <c r="B6612" s="5">
        <v>45962</v>
      </c>
      <c r="C6612" s="4" t="s">
        <v>49</v>
      </c>
      <c r="D6612" s="4" t="s">
        <v>47</v>
      </c>
      <c r="E6612" s="4" t="s">
        <v>21</v>
      </c>
      <c r="F6612" s="4" t="s">
        <v>18</v>
      </c>
      <c r="G6612" s="6">
        <v>16</v>
      </c>
      <c r="H6612" s="7">
        <v>243.08</v>
      </c>
      <c r="I6612" s="8">
        <v>0.01</v>
      </c>
      <c r="J6612" s="7">
        <v>3661.37</v>
      </c>
      <c r="K6612" s="7">
        <v>153.29</v>
      </c>
      <c r="L6612" s="7">
        <v>2452.64</v>
      </c>
      <c r="M6612" s="7">
        <v>56.82</v>
      </c>
    </row>
    <row r="6613" spans="2:13" x14ac:dyDescent="0.3">
      <c r="B6613" s="5">
        <v>45962</v>
      </c>
      <c r="C6613" s="4" t="s">
        <v>49</v>
      </c>
      <c r="D6613" s="4" t="s">
        <v>47</v>
      </c>
      <c r="E6613" s="4" t="s">
        <v>21</v>
      </c>
      <c r="F6613" s="4" t="s">
        <v>19</v>
      </c>
      <c r="G6613" s="6">
        <v>17</v>
      </c>
      <c r="H6613" s="7">
        <v>243.08</v>
      </c>
      <c r="I6613" s="8">
        <v>0</v>
      </c>
      <c r="J6613" s="7">
        <v>3902.22</v>
      </c>
      <c r="K6613" s="7">
        <v>152.68</v>
      </c>
      <c r="L6613" s="7">
        <v>2595.56</v>
      </c>
      <c r="M6613" s="7">
        <v>67.08</v>
      </c>
    </row>
    <row r="6614" spans="2:13" x14ac:dyDescent="0.3">
      <c r="B6614" s="5">
        <v>45962</v>
      </c>
      <c r="C6614" s="4" t="s">
        <v>49</v>
      </c>
      <c r="D6614" s="4" t="s">
        <v>47</v>
      </c>
      <c r="E6614" s="4" t="s">
        <v>22</v>
      </c>
      <c r="F6614" s="4" t="s">
        <v>17</v>
      </c>
      <c r="G6614" s="6">
        <v>20</v>
      </c>
      <c r="H6614" s="7">
        <v>243.08</v>
      </c>
      <c r="I6614" s="8">
        <v>0</v>
      </c>
      <c r="J6614" s="7">
        <v>5444.99</v>
      </c>
      <c r="K6614" s="7">
        <v>153.13999999999999</v>
      </c>
      <c r="L6614" s="7">
        <v>3062.8</v>
      </c>
      <c r="M6614" s="7">
        <v>201.22</v>
      </c>
    </row>
    <row r="6615" spans="2:13" x14ac:dyDescent="0.3">
      <c r="B6615" s="5">
        <v>45962</v>
      </c>
      <c r="C6615" s="4" t="s">
        <v>49</v>
      </c>
      <c r="D6615" s="4" t="s">
        <v>47</v>
      </c>
      <c r="E6615" s="4" t="s">
        <v>22</v>
      </c>
      <c r="F6615" s="4" t="s">
        <v>18</v>
      </c>
      <c r="G6615" s="6">
        <v>8</v>
      </c>
      <c r="H6615" s="7">
        <v>243.08</v>
      </c>
      <c r="I6615" s="8">
        <v>0.01</v>
      </c>
      <c r="J6615" s="7">
        <v>2149.71</v>
      </c>
      <c r="K6615" s="7">
        <v>152.83000000000001</v>
      </c>
      <c r="L6615" s="7">
        <v>1222.6400000000001</v>
      </c>
      <c r="M6615" s="7">
        <v>95.27</v>
      </c>
    </row>
    <row r="6616" spans="2:13" x14ac:dyDescent="0.3">
      <c r="B6616" s="5">
        <v>45962</v>
      </c>
      <c r="C6616" s="4" t="s">
        <v>49</v>
      </c>
      <c r="D6616" s="4" t="s">
        <v>47</v>
      </c>
      <c r="E6616" s="4" t="s">
        <v>22</v>
      </c>
      <c r="F6616" s="4" t="s">
        <v>19</v>
      </c>
      <c r="G6616" s="6">
        <v>7</v>
      </c>
      <c r="H6616" s="7">
        <v>243.08</v>
      </c>
      <c r="I6616" s="8">
        <v>0.01</v>
      </c>
      <c r="J6616" s="7">
        <v>1896.21</v>
      </c>
      <c r="K6616" s="7">
        <v>152.68</v>
      </c>
      <c r="L6616" s="7">
        <v>1068.76</v>
      </c>
      <c r="M6616" s="7">
        <v>87</v>
      </c>
    </row>
    <row r="6617" spans="2:13" x14ac:dyDescent="0.3">
      <c r="B6617" s="5">
        <v>45962</v>
      </c>
      <c r="C6617" s="4" t="s">
        <v>50</v>
      </c>
      <c r="D6617" s="4" t="s">
        <v>47</v>
      </c>
      <c r="E6617" s="4" t="s">
        <v>16</v>
      </c>
      <c r="F6617" s="4" t="s">
        <v>17</v>
      </c>
      <c r="G6617" s="6">
        <v>300</v>
      </c>
      <c r="H6617" s="7">
        <v>88.58</v>
      </c>
      <c r="I6617" s="8">
        <v>0.01</v>
      </c>
      <c r="J6617" s="7">
        <v>26096.86</v>
      </c>
      <c r="K6617" s="7">
        <v>54.14</v>
      </c>
      <c r="L6617" s="7">
        <v>16242</v>
      </c>
      <c r="M6617" s="7">
        <v>488.62</v>
      </c>
    </row>
    <row r="6618" spans="2:13" x14ac:dyDescent="0.3">
      <c r="B6618" s="5">
        <v>45962</v>
      </c>
      <c r="C6618" s="4" t="s">
        <v>50</v>
      </c>
      <c r="D6618" s="4" t="s">
        <v>47</v>
      </c>
      <c r="E6618" s="4" t="s">
        <v>16</v>
      </c>
      <c r="F6618" s="4" t="s">
        <v>18</v>
      </c>
      <c r="G6618" s="6">
        <v>111</v>
      </c>
      <c r="H6618" s="7">
        <v>88.58</v>
      </c>
      <c r="I6618" s="8">
        <v>0.01</v>
      </c>
      <c r="J6618" s="7">
        <v>9783.16</v>
      </c>
      <c r="K6618" s="7">
        <v>53.87</v>
      </c>
      <c r="L6618" s="7">
        <v>5979.57</v>
      </c>
      <c r="M6618" s="7">
        <v>382.25</v>
      </c>
    </row>
    <row r="6619" spans="2:13" x14ac:dyDescent="0.3">
      <c r="B6619" s="5">
        <v>45962</v>
      </c>
      <c r="C6619" s="4" t="s">
        <v>50</v>
      </c>
      <c r="D6619" s="4" t="s">
        <v>47</v>
      </c>
      <c r="E6619" s="4" t="s">
        <v>16</v>
      </c>
      <c r="F6619" s="4" t="s">
        <v>19</v>
      </c>
      <c r="G6619" s="6">
        <v>117</v>
      </c>
      <c r="H6619" s="7">
        <v>88.58</v>
      </c>
      <c r="I6619" s="8">
        <v>0</v>
      </c>
      <c r="J6619" s="7">
        <v>10332.77</v>
      </c>
      <c r="K6619" s="7">
        <v>53.87</v>
      </c>
      <c r="L6619" s="7">
        <v>6302.79</v>
      </c>
      <c r="M6619" s="7">
        <v>462.17</v>
      </c>
    </row>
    <row r="6620" spans="2:13" x14ac:dyDescent="0.3">
      <c r="B6620" s="5">
        <v>45962</v>
      </c>
      <c r="C6620" s="4" t="s">
        <v>50</v>
      </c>
      <c r="D6620" s="4" t="s">
        <v>47</v>
      </c>
      <c r="E6620" s="4" t="s">
        <v>20</v>
      </c>
      <c r="F6620" s="4" t="s">
        <v>17</v>
      </c>
      <c r="G6620" s="6">
        <v>216</v>
      </c>
      <c r="H6620" s="7">
        <v>88.58</v>
      </c>
      <c r="I6620" s="8">
        <v>0.03</v>
      </c>
      <c r="J6620" s="7">
        <v>16216.53</v>
      </c>
      <c r="K6620" s="7">
        <v>53.93</v>
      </c>
      <c r="L6620" s="7">
        <v>11648.88</v>
      </c>
      <c r="M6620" s="7">
        <v>347.93</v>
      </c>
    </row>
    <row r="6621" spans="2:13" x14ac:dyDescent="0.3">
      <c r="B6621" s="5">
        <v>45962</v>
      </c>
      <c r="C6621" s="4" t="s">
        <v>50</v>
      </c>
      <c r="D6621" s="4" t="s">
        <v>47</v>
      </c>
      <c r="E6621" s="4" t="s">
        <v>20</v>
      </c>
      <c r="F6621" s="4" t="s">
        <v>18</v>
      </c>
      <c r="G6621" s="6">
        <v>79</v>
      </c>
      <c r="H6621" s="7">
        <v>88.58</v>
      </c>
      <c r="I6621" s="8">
        <v>0.02</v>
      </c>
      <c r="J6621" s="7">
        <v>6004.28</v>
      </c>
      <c r="K6621" s="7">
        <v>53.93</v>
      </c>
      <c r="L6621" s="7">
        <v>4260.47</v>
      </c>
      <c r="M6621" s="7">
        <v>272.05</v>
      </c>
    </row>
    <row r="6622" spans="2:13" x14ac:dyDescent="0.3">
      <c r="B6622" s="5">
        <v>45962</v>
      </c>
      <c r="C6622" s="4" t="s">
        <v>50</v>
      </c>
      <c r="D6622" s="4" t="s">
        <v>47</v>
      </c>
      <c r="E6622" s="4" t="s">
        <v>20</v>
      </c>
      <c r="F6622" s="4" t="s">
        <v>19</v>
      </c>
      <c r="G6622" s="6">
        <v>78</v>
      </c>
      <c r="H6622" s="7">
        <v>88.58</v>
      </c>
      <c r="I6622" s="8">
        <v>0.01</v>
      </c>
      <c r="J6622" s="7">
        <v>5983.09</v>
      </c>
      <c r="K6622" s="7">
        <v>54.09</v>
      </c>
      <c r="L6622" s="7">
        <v>4219.0200000000004</v>
      </c>
      <c r="M6622" s="7">
        <v>319.27999999999997</v>
      </c>
    </row>
    <row r="6623" spans="2:13" x14ac:dyDescent="0.3">
      <c r="B6623" s="5">
        <v>45962</v>
      </c>
      <c r="C6623" s="4" t="s">
        <v>50</v>
      </c>
      <c r="D6623" s="4" t="s">
        <v>47</v>
      </c>
      <c r="E6623" s="4" t="s">
        <v>21</v>
      </c>
      <c r="F6623" s="4" t="s">
        <v>17</v>
      </c>
      <c r="G6623" s="6">
        <v>122</v>
      </c>
      <c r="H6623" s="7">
        <v>88.58</v>
      </c>
      <c r="I6623" s="8">
        <v>0.01</v>
      </c>
      <c r="J6623" s="7">
        <v>10184.09</v>
      </c>
      <c r="K6623" s="7">
        <v>53.98</v>
      </c>
      <c r="L6623" s="7">
        <v>6585.56</v>
      </c>
      <c r="M6623" s="7">
        <v>201.89</v>
      </c>
    </row>
    <row r="6624" spans="2:13" x14ac:dyDescent="0.3">
      <c r="B6624" s="5">
        <v>45962</v>
      </c>
      <c r="C6624" s="4" t="s">
        <v>50</v>
      </c>
      <c r="D6624" s="4" t="s">
        <v>47</v>
      </c>
      <c r="E6624" s="4" t="s">
        <v>21</v>
      </c>
      <c r="F6624" s="4" t="s">
        <v>18</v>
      </c>
      <c r="G6624" s="6">
        <v>45</v>
      </c>
      <c r="H6624" s="7">
        <v>88.58</v>
      </c>
      <c r="I6624" s="8">
        <v>0.01</v>
      </c>
      <c r="J6624" s="7">
        <v>3726.26</v>
      </c>
      <c r="K6624" s="7">
        <v>53.93</v>
      </c>
      <c r="L6624" s="7">
        <v>2426.85</v>
      </c>
      <c r="M6624" s="7">
        <v>151.69</v>
      </c>
    </row>
    <row r="6625" spans="2:13" x14ac:dyDescent="0.3">
      <c r="B6625" s="5">
        <v>45962</v>
      </c>
      <c r="C6625" s="4" t="s">
        <v>50</v>
      </c>
      <c r="D6625" s="4" t="s">
        <v>47</v>
      </c>
      <c r="E6625" s="4" t="s">
        <v>21</v>
      </c>
      <c r="F6625" s="4" t="s">
        <v>19</v>
      </c>
      <c r="G6625" s="6">
        <v>47</v>
      </c>
      <c r="H6625" s="7">
        <v>88.58</v>
      </c>
      <c r="I6625" s="8">
        <v>0.01</v>
      </c>
      <c r="J6625" s="7">
        <v>3943.19</v>
      </c>
      <c r="K6625" s="7">
        <v>53.87</v>
      </c>
      <c r="L6625" s="7">
        <v>2531.89</v>
      </c>
      <c r="M6625" s="7">
        <v>186.22</v>
      </c>
    </row>
    <row r="6626" spans="2:13" x14ac:dyDescent="0.3">
      <c r="B6626" s="5">
        <v>45962</v>
      </c>
      <c r="C6626" s="4" t="s">
        <v>50</v>
      </c>
      <c r="D6626" s="4" t="s">
        <v>47</v>
      </c>
      <c r="E6626" s="4" t="s">
        <v>22</v>
      </c>
      <c r="F6626" s="4" t="s">
        <v>17</v>
      </c>
      <c r="G6626" s="6">
        <v>57</v>
      </c>
      <c r="H6626" s="7">
        <v>88.58</v>
      </c>
      <c r="I6626" s="8">
        <v>0.01</v>
      </c>
      <c r="J6626" s="7">
        <v>5598.08</v>
      </c>
      <c r="K6626" s="7">
        <v>54.2</v>
      </c>
      <c r="L6626" s="7">
        <v>3089.4</v>
      </c>
      <c r="M6626" s="7">
        <v>576.37</v>
      </c>
    </row>
    <row r="6627" spans="2:13" x14ac:dyDescent="0.3">
      <c r="B6627" s="5">
        <v>45962</v>
      </c>
      <c r="C6627" s="4" t="s">
        <v>50</v>
      </c>
      <c r="D6627" s="4" t="s">
        <v>47</v>
      </c>
      <c r="E6627" s="4" t="s">
        <v>22</v>
      </c>
      <c r="F6627" s="4" t="s">
        <v>18</v>
      </c>
      <c r="G6627" s="6">
        <v>20</v>
      </c>
      <c r="H6627" s="7">
        <v>88.58</v>
      </c>
      <c r="I6627" s="8">
        <v>0</v>
      </c>
      <c r="J6627" s="7">
        <v>1976.26</v>
      </c>
      <c r="K6627" s="7">
        <v>54.2</v>
      </c>
      <c r="L6627" s="7">
        <v>1084</v>
      </c>
      <c r="M6627" s="7">
        <v>235.05</v>
      </c>
    </row>
    <row r="6628" spans="2:13" x14ac:dyDescent="0.3">
      <c r="B6628" s="5">
        <v>45962</v>
      </c>
      <c r="C6628" s="4" t="s">
        <v>50</v>
      </c>
      <c r="D6628" s="4" t="s">
        <v>47</v>
      </c>
      <c r="E6628" s="4" t="s">
        <v>22</v>
      </c>
      <c r="F6628" s="4" t="s">
        <v>19</v>
      </c>
      <c r="G6628" s="6">
        <v>21</v>
      </c>
      <c r="H6628" s="7">
        <v>88.58</v>
      </c>
      <c r="I6628" s="8">
        <v>0.01</v>
      </c>
      <c r="J6628" s="7">
        <v>2050.17</v>
      </c>
      <c r="K6628" s="7">
        <v>54.03</v>
      </c>
      <c r="L6628" s="7">
        <v>1134.6300000000001</v>
      </c>
      <c r="M6628" s="7">
        <v>254.7</v>
      </c>
    </row>
    <row r="6629" spans="2:13" x14ac:dyDescent="0.3">
      <c r="B6629" s="5">
        <v>45992</v>
      </c>
      <c r="C6629" s="4" t="s">
        <v>14</v>
      </c>
      <c r="D6629" s="4" t="s">
        <v>15</v>
      </c>
      <c r="E6629" s="4" t="s">
        <v>16</v>
      </c>
      <c r="F6629" s="4" t="s">
        <v>17</v>
      </c>
      <c r="G6629" s="6">
        <v>248</v>
      </c>
      <c r="H6629" s="7">
        <v>276.04000000000002</v>
      </c>
      <c r="I6629" s="8">
        <v>0</v>
      </c>
      <c r="J6629" s="7">
        <v>68116.039999999994</v>
      </c>
      <c r="K6629" s="7">
        <v>204.07</v>
      </c>
      <c r="L6629" s="7">
        <v>50609.36</v>
      </c>
      <c r="M6629" s="7">
        <v>412.83</v>
      </c>
    </row>
    <row r="6630" spans="2:13" x14ac:dyDescent="0.3">
      <c r="B6630" s="5">
        <v>45992</v>
      </c>
      <c r="C6630" s="4" t="s">
        <v>14</v>
      </c>
      <c r="D6630" s="4" t="s">
        <v>15</v>
      </c>
      <c r="E6630" s="4" t="s">
        <v>16</v>
      </c>
      <c r="F6630" s="4" t="s">
        <v>18</v>
      </c>
      <c r="G6630" s="6">
        <v>92</v>
      </c>
      <c r="H6630" s="7">
        <v>276.04000000000002</v>
      </c>
      <c r="I6630" s="8">
        <v>0.01</v>
      </c>
      <c r="J6630" s="7">
        <v>25267.79</v>
      </c>
      <c r="K6630" s="7">
        <v>204.07</v>
      </c>
      <c r="L6630" s="7">
        <v>18774.439999999999</v>
      </c>
      <c r="M6630" s="7">
        <v>313.63</v>
      </c>
    </row>
    <row r="6631" spans="2:13" x14ac:dyDescent="0.3">
      <c r="B6631" s="5">
        <v>45992</v>
      </c>
      <c r="C6631" s="4" t="s">
        <v>14</v>
      </c>
      <c r="D6631" s="4" t="s">
        <v>15</v>
      </c>
      <c r="E6631" s="4" t="s">
        <v>16</v>
      </c>
      <c r="F6631" s="4" t="s">
        <v>19</v>
      </c>
      <c r="G6631" s="6">
        <v>94</v>
      </c>
      <c r="H6631" s="7">
        <v>276.04000000000002</v>
      </c>
      <c r="I6631" s="8">
        <v>0.01</v>
      </c>
      <c r="J6631" s="7">
        <v>25636.05</v>
      </c>
      <c r="K6631" s="7">
        <v>204.27</v>
      </c>
      <c r="L6631" s="7">
        <v>19201.38</v>
      </c>
      <c r="M6631" s="7">
        <v>374.31</v>
      </c>
    </row>
    <row r="6632" spans="2:13" x14ac:dyDescent="0.3">
      <c r="B6632" s="5">
        <v>45992</v>
      </c>
      <c r="C6632" s="4" t="s">
        <v>14</v>
      </c>
      <c r="D6632" s="4" t="s">
        <v>15</v>
      </c>
      <c r="E6632" s="4" t="s">
        <v>20</v>
      </c>
      <c r="F6632" s="4" t="s">
        <v>17</v>
      </c>
      <c r="G6632" s="6">
        <v>178</v>
      </c>
      <c r="H6632" s="7">
        <v>276.04000000000002</v>
      </c>
      <c r="I6632" s="8">
        <v>0.02</v>
      </c>
      <c r="J6632" s="7">
        <v>42674.720000000001</v>
      </c>
      <c r="K6632" s="7">
        <v>203.66</v>
      </c>
      <c r="L6632" s="7">
        <v>36251.480000000003</v>
      </c>
      <c r="M6632" s="7">
        <v>293.11</v>
      </c>
    </row>
    <row r="6633" spans="2:13" x14ac:dyDescent="0.3">
      <c r="B6633" s="5">
        <v>45992</v>
      </c>
      <c r="C6633" s="4" t="s">
        <v>14</v>
      </c>
      <c r="D6633" s="4" t="s">
        <v>15</v>
      </c>
      <c r="E6633" s="4" t="s">
        <v>20</v>
      </c>
      <c r="F6633" s="4" t="s">
        <v>18</v>
      </c>
      <c r="G6633" s="6">
        <v>62</v>
      </c>
      <c r="H6633" s="7">
        <v>276.04000000000002</v>
      </c>
      <c r="I6633" s="8">
        <v>0.01</v>
      </c>
      <c r="J6633" s="7">
        <v>14849.67</v>
      </c>
      <c r="K6633" s="7">
        <v>204.47</v>
      </c>
      <c r="L6633" s="7">
        <v>12677.14</v>
      </c>
      <c r="M6633" s="7">
        <v>221.25</v>
      </c>
    </row>
    <row r="6634" spans="2:13" x14ac:dyDescent="0.3">
      <c r="B6634" s="5">
        <v>45992</v>
      </c>
      <c r="C6634" s="4" t="s">
        <v>14</v>
      </c>
      <c r="D6634" s="4" t="s">
        <v>15</v>
      </c>
      <c r="E6634" s="4" t="s">
        <v>20</v>
      </c>
      <c r="F6634" s="4" t="s">
        <v>19</v>
      </c>
      <c r="G6634" s="6">
        <v>64</v>
      </c>
      <c r="H6634" s="7">
        <v>276.04000000000002</v>
      </c>
      <c r="I6634" s="8">
        <v>0.01</v>
      </c>
      <c r="J6634" s="7">
        <v>15313.93</v>
      </c>
      <c r="K6634" s="7">
        <v>204.68</v>
      </c>
      <c r="L6634" s="7">
        <v>13099.52</v>
      </c>
      <c r="M6634" s="7">
        <v>256.12</v>
      </c>
    </row>
    <row r="6635" spans="2:13" x14ac:dyDescent="0.3">
      <c r="B6635" s="5">
        <v>45992</v>
      </c>
      <c r="C6635" s="4" t="s">
        <v>14</v>
      </c>
      <c r="D6635" s="4" t="s">
        <v>15</v>
      </c>
      <c r="E6635" s="4" t="s">
        <v>21</v>
      </c>
      <c r="F6635" s="4" t="s">
        <v>17</v>
      </c>
      <c r="G6635" s="6">
        <v>102</v>
      </c>
      <c r="H6635" s="7">
        <v>276.04000000000002</v>
      </c>
      <c r="I6635" s="8">
        <v>0.01</v>
      </c>
      <c r="J6635" s="7">
        <v>26614.16</v>
      </c>
      <c r="K6635" s="7">
        <v>204.68</v>
      </c>
      <c r="L6635" s="7">
        <v>20877.36</v>
      </c>
      <c r="M6635" s="7">
        <v>167.13</v>
      </c>
    </row>
    <row r="6636" spans="2:13" x14ac:dyDescent="0.3">
      <c r="B6636" s="5">
        <v>45992</v>
      </c>
      <c r="C6636" s="4" t="s">
        <v>14</v>
      </c>
      <c r="D6636" s="4" t="s">
        <v>15</v>
      </c>
      <c r="E6636" s="4" t="s">
        <v>21</v>
      </c>
      <c r="F6636" s="4" t="s">
        <v>18</v>
      </c>
      <c r="G6636" s="6">
        <v>37</v>
      </c>
      <c r="H6636" s="7">
        <v>276.04000000000002</v>
      </c>
      <c r="I6636" s="8">
        <v>0</v>
      </c>
      <c r="J6636" s="7">
        <v>9664.0300000000007</v>
      </c>
      <c r="K6636" s="7">
        <v>204.07</v>
      </c>
      <c r="L6636" s="7">
        <v>7550.59</v>
      </c>
      <c r="M6636" s="7">
        <v>126.13</v>
      </c>
    </row>
    <row r="6637" spans="2:13" x14ac:dyDescent="0.3">
      <c r="B6637" s="5">
        <v>45992</v>
      </c>
      <c r="C6637" s="4" t="s">
        <v>14</v>
      </c>
      <c r="D6637" s="4" t="s">
        <v>15</v>
      </c>
      <c r="E6637" s="4" t="s">
        <v>21</v>
      </c>
      <c r="F6637" s="4" t="s">
        <v>19</v>
      </c>
      <c r="G6637" s="6">
        <v>40</v>
      </c>
      <c r="H6637" s="7">
        <v>276.04000000000002</v>
      </c>
      <c r="I6637" s="8">
        <v>0</v>
      </c>
      <c r="J6637" s="7">
        <v>10437.14</v>
      </c>
      <c r="K6637" s="7">
        <v>204.88</v>
      </c>
      <c r="L6637" s="7">
        <v>8195.2000000000007</v>
      </c>
      <c r="M6637" s="7">
        <v>156.1</v>
      </c>
    </row>
    <row r="6638" spans="2:13" x14ac:dyDescent="0.3">
      <c r="B6638" s="5">
        <v>45992</v>
      </c>
      <c r="C6638" s="4" t="s">
        <v>14</v>
      </c>
      <c r="D6638" s="4" t="s">
        <v>15</v>
      </c>
      <c r="E6638" s="4" t="s">
        <v>22</v>
      </c>
      <c r="F6638" s="4" t="s">
        <v>17</v>
      </c>
      <c r="G6638" s="6">
        <v>47</v>
      </c>
      <c r="H6638" s="7">
        <v>276.04000000000002</v>
      </c>
      <c r="I6638" s="8">
        <v>0</v>
      </c>
      <c r="J6638" s="7">
        <v>14487.1</v>
      </c>
      <c r="K6638" s="7">
        <v>204.88</v>
      </c>
      <c r="L6638" s="7">
        <v>9629.36</v>
      </c>
      <c r="M6638" s="7">
        <v>465.25</v>
      </c>
    </row>
    <row r="6639" spans="2:13" x14ac:dyDescent="0.3">
      <c r="B6639" s="5">
        <v>45992</v>
      </c>
      <c r="C6639" s="4" t="s">
        <v>14</v>
      </c>
      <c r="D6639" s="4" t="s">
        <v>15</v>
      </c>
      <c r="E6639" s="4" t="s">
        <v>22</v>
      </c>
      <c r="F6639" s="4" t="s">
        <v>18</v>
      </c>
      <c r="G6639" s="6">
        <v>17</v>
      </c>
      <c r="H6639" s="7">
        <v>276.04000000000002</v>
      </c>
      <c r="I6639" s="8">
        <v>0</v>
      </c>
      <c r="J6639" s="7">
        <v>5266.27</v>
      </c>
      <c r="K6639" s="7">
        <v>203.86</v>
      </c>
      <c r="L6639" s="7">
        <v>3465.62</v>
      </c>
      <c r="M6639" s="7">
        <v>202.24</v>
      </c>
    </row>
    <row r="6640" spans="2:13" x14ac:dyDescent="0.3">
      <c r="B6640" s="5">
        <v>45992</v>
      </c>
      <c r="C6640" s="4" t="s">
        <v>14</v>
      </c>
      <c r="D6640" s="4" t="s">
        <v>15</v>
      </c>
      <c r="E6640" s="4" t="s">
        <v>22</v>
      </c>
      <c r="F6640" s="4" t="s">
        <v>19</v>
      </c>
      <c r="G6640" s="6">
        <v>17</v>
      </c>
      <c r="H6640" s="7">
        <v>276.04000000000002</v>
      </c>
      <c r="I6640" s="8">
        <v>0</v>
      </c>
      <c r="J6640" s="7">
        <v>5240.03</v>
      </c>
      <c r="K6640" s="7">
        <v>204.47</v>
      </c>
      <c r="L6640" s="7">
        <v>3475.99</v>
      </c>
      <c r="M6640" s="7">
        <v>210.64</v>
      </c>
    </row>
    <row r="6641" spans="2:13" x14ac:dyDescent="0.3">
      <c r="B6641" s="5">
        <v>45992</v>
      </c>
      <c r="C6641" s="4" t="s">
        <v>23</v>
      </c>
      <c r="D6641" s="4" t="s">
        <v>15</v>
      </c>
      <c r="E6641" s="4" t="s">
        <v>16</v>
      </c>
      <c r="F6641" s="4" t="s">
        <v>17</v>
      </c>
      <c r="G6641" s="6">
        <v>688</v>
      </c>
      <c r="H6641" s="7">
        <v>121.54</v>
      </c>
      <c r="I6641" s="8">
        <v>0.01</v>
      </c>
      <c r="J6641" s="7">
        <v>83450.27</v>
      </c>
      <c r="K6641" s="7">
        <v>89.33</v>
      </c>
      <c r="L6641" s="7">
        <v>61459.040000000001</v>
      </c>
      <c r="M6641" s="7">
        <v>1105.97</v>
      </c>
    </row>
    <row r="6642" spans="2:13" x14ac:dyDescent="0.3">
      <c r="B6642" s="5">
        <v>45992</v>
      </c>
      <c r="C6642" s="4" t="s">
        <v>23</v>
      </c>
      <c r="D6642" s="4" t="s">
        <v>15</v>
      </c>
      <c r="E6642" s="4" t="s">
        <v>16</v>
      </c>
      <c r="F6642" s="4" t="s">
        <v>18</v>
      </c>
      <c r="G6642" s="6">
        <v>251</v>
      </c>
      <c r="H6642" s="7">
        <v>121.54</v>
      </c>
      <c r="I6642" s="8">
        <v>0</v>
      </c>
      <c r="J6642" s="7">
        <v>30475.85</v>
      </c>
      <c r="K6642" s="7">
        <v>89.15</v>
      </c>
      <c r="L6642" s="7">
        <v>22376.65</v>
      </c>
      <c r="M6642" s="7">
        <v>871.34</v>
      </c>
    </row>
    <row r="6643" spans="2:13" x14ac:dyDescent="0.3">
      <c r="B6643" s="5">
        <v>45992</v>
      </c>
      <c r="C6643" s="4" t="s">
        <v>23</v>
      </c>
      <c r="D6643" s="4" t="s">
        <v>15</v>
      </c>
      <c r="E6643" s="4" t="s">
        <v>16</v>
      </c>
      <c r="F6643" s="4" t="s">
        <v>19</v>
      </c>
      <c r="G6643" s="6">
        <v>241</v>
      </c>
      <c r="H6643" s="7">
        <v>121.54</v>
      </c>
      <c r="I6643" s="8">
        <v>0.01</v>
      </c>
      <c r="J6643" s="7">
        <v>29056.81</v>
      </c>
      <c r="K6643" s="7">
        <v>89.24</v>
      </c>
      <c r="L6643" s="7">
        <v>21506.84</v>
      </c>
      <c r="M6643" s="7">
        <v>985.54</v>
      </c>
    </row>
    <row r="6644" spans="2:13" x14ac:dyDescent="0.3">
      <c r="B6644" s="5">
        <v>45992</v>
      </c>
      <c r="C6644" s="4" t="s">
        <v>23</v>
      </c>
      <c r="D6644" s="4" t="s">
        <v>15</v>
      </c>
      <c r="E6644" s="4" t="s">
        <v>20</v>
      </c>
      <c r="F6644" s="4" t="s">
        <v>17</v>
      </c>
      <c r="G6644" s="6">
        <v>475</v>
      </c>
      <c r="H6644" s="7">
        <v>121.54</v>
      </c>
      <c r="I6644" s="8">
        <v>0.04</v>
      </c>
      <c r="J6644" s="7">
        <v>49021.83</v>
      </c>
      <c r="K6644" s="7">
        <v>89.6</v>
      </c>
      <c r="L6644" s="7">
        <v>42560</v>
      </c>
      <c r="M6644" s="7">
        <v>764.35</v>
      </c>
    </row>
    <row r="6645" spans="2:13" x14ac:dyDescent="0.3">
      <c r="B6645" s="5">
        <v>45992</v>
      </c>
      <c r="C6645" s="4" t="s">
        <v>23</v>
      </c>
      <c r="D6645" s="4" t="s">
        <v>15</v>
      </c>
      <c r="E6645" s="4" t="s">
        <v>20</v>
      </c>
      <c r="F6645" s="4" t="s">
        <v>18</v>
      </c>
      <c r="G6645" s="6">
        <v>165</v>
      </c>
      <c r="H6645" s="7">
        <v>121.54</v>
      </c>
      <c r="I6645" s="8">
        <v>0.01</v>
      </c>
      <c r="J6645" s="7">
        <v>17435.34</v>
      </c>
      <c r="K6645" s="7">
        <v>89.24</v>
      </c>
      <c r="L6645" s="7">
        <v>14724.6</v>
      </c>
      <c r="M6645" s="7">
        <v>563.64</v>
      </c>
    </row>
    <row r="6646" spans="2:13" x14ac:dyDescent="0.3">
      <c r="B6646" s="5">
        <v>45992</v>
      </c>
      <c r="C6646" s="4" t="s">
        <v>23</v>
      </c>
      <c r="D6646" s="4" t="s">
        <v>15</v>
      </c>
      <c r="E6646" s="4" t="s">
        <v>20</v>
      </c>
      <c r="F6646" s="4" t="s">
        <v>19</v>
      </c>
      <c r="G6646" s="6">
        <v>174</v>
      </c>
      <c r="H6646" s="7">
        <v>121.54</v>
      </c>
      <c r="I6646" s="8">
        <v>0.01</v>
      </c>
      <c r="J6646" s="7">
        <v>18460.71</v>
      </c>
      <c r="K6646" s="7">
        <v>89.42</v>
      </c>
      <c r="L6646" s="7">
        <v>15559.08</v>
      </c>
      <c r="M6646" s="7">
        <v>685.94</v>
      </c>
    </row>
    <row r="6647" spans="2:13" x14ac:dyDescent="0.3">
      <c r="B6647" s="5">
        <v>45992</v>
      </c>
      <c r="C6647" s="4" t="s">
        <v>23</v>
      </c>
      <c r="D6647" s="4" t="s">
        <v>15</v>
      </c>
      <c r="E6647" s="4" t="s">
        <v>21</v>
      </c>
      <c r="F6647" s="4" t="s">
        <v>17</v>
      </c>
      <c r="G6647" s="6">
        <v>275</v>
      </c>
      <c r="H6647" s="7">
        <v>121.54</v>
      </c>
      <c r="I6647" s="8">
        <v>0.01</v>
      </c>
      <c r="J6647" s="7">
        <v>31340.69</v>
      </c>
      <c r="K6647" s="7">
        <v>89.42</v>
      </c>
      <c r="L6647" s="7">
        <v>24590.5</v>
      </c>
      <c r="M6647" s="7">
        <v>454.63</v>
      </c>
    </row>
    <row r="6648" spans="2:13" x14ac:dyDescent="0.3">
      <c r="B6648" s="5">
        <v>45992</v>
      </c>
      <c r="C6648" s="4" t="s">
        <v>23</v>
      </c>
      <c r="D6648" s="4" t="s">
        <v>15</v>
      </c>
      <c r="E6648" s="4" t="s">
        <v>21</v>
      </c>
      <c r="F6648" s="4" t="s">
        <v>18</v>
      </c>
      <c r="G6648" s="6">
        <v>99</v>
      </c>
      <c r="H6648" s="7">
        <v>121.54</v>
      </c>
      <c r="I6648" s="8">
        <v>0.01</v>
      </c>
      <c r="J6648" s="7">
        <v>11294.03</v>
      </c>
      <c r="K6648" s="7">
        <v>89.6</v>
      </c>
      <c r="L6648" s="7">
        <v>8870.4</v>
      </c>
      <c r="M6648" s="7">
        <v>350.54</v>
      </c>
    </row>
    <row r="6649" spans="2:13" x14ac:dyDescent="0.3">
      <c r="B6649" s="5">
        <v>45992</v>
      </c>
      <c r="C6649" s="4" t="s">
        <v>23</v>
      </c>
      <c r="D6649" s="4" t="s">
        <v>15</v>
      </c>
      <c r="E6649" s="4" t="s">
        <v>21</v>
      </c>
      <c r="F6649" s="4" t="s">
        <v>19</v>
      </c>
      <c r="G6649" s="6">
        <v>105</v>
      </c>
      <c r="H6649" s="7">
        <v>121.54</v>
      </c>
      <c r="I6649" s="8">
        <v>0.01</v>
      </c>
      <c r="J6649" s="7">
        <v>12014.24</v>
      </c>
      <c r="K6649" s="7">
        <v>89.33</v>
      </c>
      <c r="L6649" s="7">
        <v>9379.65</v>
      </c>
      <c r="M6649" s="7">
        <v>418.53</v>
      </c>
    </row>
    <row r="6650" spans="2:13" x14ac:dyDescent="0.3">
      <c r="B6650" s="5">
        <v>45992</v>
      </c>
      <c r="C6650" s="4" t="s">
        <v>23</v>
      </c>
      <c r="D6650" s="4" t="s">
        <v>15</v>
      </c>
      <c r="E6650" s="4" t="s">
        <v>22</v>
      </c>
      <c r="F6650" s="4" t="s">
        <v>17</v>
      </c>
      <c r="G6650" s="6">
        <v>127</v>
      </c>
      <c r="H6650" s="7">
        <v>121.54</v>
      </c>
      <c r="I6650" s="8">
        <v>0</v>
      </c>
      <c r="J6650" s="7">
        <v>17253.29</v>
      </c>
      <c r="K6650" s="7">
        <v>89.06</v>
      </c>
      <c r="L6650" s="7">
        <v>11310.62</v>
      </c>
      <c r="M6650" s="7">
        <v>1277.76</v>
      </c>
    </row>
    <row r="6651" spans="2:13" x14ac:dyDescent="0.3">
      <c r="B6651" s="5">
        <v>45992</v>
      </c>
      <c r="C6651" s="4" t="s">
        <v>23</v>
      </c>
      <c r="D6651" s="4" t="s">
        <v>15</v>
      </c>
      <c r="E6651" s="4" t="s">
        <v>22</v>
      </c>
      <c r="F6651" s="4" t="s">
        <v>18</v>
      </c>
      <c r="G6651" s="6">
        <v>46</v>
      </c>
      <c r="H6651" s="7">
        <v>121.54</v>
      </c>
      <c r="I6651" s="8">
        <v>0.01</v>
      </c>
      <c r="J6651" s="7">
        <v>6186.42</v>
      </c>
      <c r="K6651" s="7">
        <v>89.6</v>
      </c>
      <c r="L6651" s="7">
        <v>4121.6000000000004</v>
      </c>
      <c r="M6651" s="7">
        <v>560.99</v>
      </c>
    </row>
    <row r="6652" spans="2:13" x14ac:dyDescent="0.3">
      <c r="B6652" s="5">
        <v>45992</v>
      </c>
      <c r="C6652" s="4" t="s">
        <v>23</v>
      </c>
      <c r="D6652" s="4" t="s">
        <v>15</v>
      </c>
      <c r="E6652" s="4" t="s">
        <v>22</v>
      </c>
      <c r="F6652" s="4" t="s">
        <v>19</v>
      </c>
      <c r="G6652" s="6">
        <v>44</v>
      </c>
      <c r="H6652" s="7">
        <v>121.54</v>
      </c>
      <c r="I6652" s="8">
        <v>0.01</v>
      </c>
      <c r="J6652" s="7">
        <v>5983.38</v>
      </c>
      <c r="K6652" s="7">
        <v>89.42</v>
      </c>
      <c r="L6652" s="7">
        <v>3934.48</v>
      </c>
      <c r="M6652" s="7">
        <v>540.25</v>
      </c>
    </row>
    <row r="6653" spans="2:13" x14ac:dyDescent="0.3">
      <c r="B6653" s="5">
        <v>45992</v>
      </c>
      <c r="C6653" s="4" t="s">
        <v>24</v>
      </c>
      <c r="D6653" s="4" t="s">
        <v>15</v>
      </c>
      <c r="E6653" s="4" t="s">
        <v>16</v>
      </c>
      <c r="F6653" s="4" t="s">
        <v>17</v>
      </c>
      <c r="G6653" s="6">
        <v>306</v>
      </c>
      <c r="H6653" s="7">
        <v>201.88</v>
      </c>
      <c r="I6653" s="8">
        <v>0</v>
      </c>
      <c r="J6653" s="7">
        <v>61528.36</v>
      </c>
      <c r="K6653" s="7">
        <v>150.25</v>
      </c>
      <c r="L6653" s="7">
        <v>45976.5</v>
      </c>
      <c r="M6653" s="7">
        <v>493.4</v>
      </c>
    </row>
    <row r="6654" spans="2:13" x14ac:dyDescent="0.3">
      <c r="B6654" s="5">
        <v>45992</v>
      </c>
      <c r="C6654" s="4" t="s">
        <v>24</v>
      </c>
      <c r="D6654" s="4" t="s">
        <v>15</v>
      </c>
      <c r="E6654" s="4" t="s">
        <v>16</v>
      </c>
      <c r="F6654" s="4" t="s">
        <v>18</v>
      </c>
      <c r="G6654" s="6">
        <v>115</v>
      </c>
      <c r="H6654" s="7">
        <v>201.88</v>
      </c>
      <c r="I6654" s="8">
        <v>0.01</v>
      </c>
      <c r="J6654" s="7">
        <v>23075.97</v>
      </c>
      <c r="K6654" s="7">
        <v>150.4</v>
      </c>
      <c r="L6654" s="7">
        <v>17296</v>
      </c>
      <c r="M6654" s="7">
        <v>403.21</v>
      </c>
    </row>
    <row r="6655" spans="2:13" x14ac:dyDescent="0.3">
      <c r="B6655" s="5">
        <v>45992</v>
      </c>
      <c r="C6655" s="4" t="s">
        <v>24</v>
      </c>
      <c r="D6655" s="4" t="s">
        <v>15</v>
      </c>
      <c r="E6655" s="4" t="s">
        <v>16</v>
      </c>
      <c r="F6655" s="4" t="s">
        <v>19</v>
      </c>
      <c r="G6655" s="6">
        <v>113</v>
      </c>
      <c r="H6655" s="7">
        <v>201.88</v>
      </c>
      <c r="I6655" s="8">
        <v>0.01</v>
      </c>
      <c r="J6655" s="7">
        <v>22425.59</v>
      </c>
      <c r="K6655" s="7">
        <v>150.1</v>
      </c>
      <c r="L6655" s="7">
        <v>16961.3</v>
      </c>
      <c r="M6655" s="7">
        <v>454.01</v>
      </c>
    </row>
    <row r="6656" spans="2:13" x14ac:dyDescent="0.3">
      <c r="B6656" s="5">
        <v>45992</v>
      </c>
      <c r="C6656" s="4" t="s">
        <v>24</v>
      </c>
      <c r="D6656" s="4" t="s">
        <v>15</v>
      </c>
      <c r="E6656" s="4" t="s">
        <v>20</v>
      </c>
      <c r="F6656" s="4" t="s">
        <v>17</v>
      </c>
      <c r="G6656" s="6">
        <v>203</v>
      </c>
      <c r="H6656" s="7">
        <v>201.88</v>
      </c>
      <c r="I6656" s="8">
        <v>0.04</v>
      </c>
      <c r="J6656" s="7">
        <v>34553.379999999997</v>
      </c>
      <c r="K6656" s="7">
        <v>150.55000000000001</v>
      </c>
      <c r="L6656" s="7">
        <v>30561.65</v>
      </c>
      <c r="M6656" s="7">
        <v>327.98</v>
      </c>
    </row>
    <row r="6657" spans="2:13" x14ac:dyDescent="0.3">
      <c r="B6657" s="5">
        <v>45992</v>
      </c>
      <c r="C6657" s="4" t="s">
        <v>24</v>
      </c>
      <c r="D6657" s="4" t="s">
        <v>15</v>
      </c>
      <c r="E6657" s="4" t="s">
        <v>20</v>
      </c>
      <c r="F6657" s="4" t="s">
        <v>18</v>
      </c>
      <c r="G6657" s="6">
        <v>74</v>
      </c>
      <c r="H6657" s="7">
        <v>201.88</v>
      </c>
      <c r="I6657" s="8">
        <v>0</v>
      </c>
      <c r="J6657" s="7">
        <v>13067.65</v>
      </c>
      <c r="K6657" s="7">
        <v>150.4</v>
      </c>
      <c r="L6657" s="7">
        <v>11129.6</v>
      </c>
      <c r="M6657" s="7">
        <v>263.3</v>
      </c>
    </row>
    <row r="6658" spans="2:13" x14ac:dyDescent="0.3">
      <c r="B6658" s="5">
        <v>45992</v>
      </c>
      <c r="C6658" s="4" t="s">
        <v>24</v>
      </c>
      <c r="D6658" s="4" t="s">
        <v>15</v>
      </c>
      <c r="E6658" s="4" t="s">
        <v>20</v>
      </c>
      <c r="F6658" s="4" t="s">
        <v>19</v>
      </c>
      <c r="G6658" s="6">
        <v>74</v>
      </c>
      <c r="H6658" s="7">
        <v>201.88</v>
      </c>
      <c r="I6658" s="8">
        <v>0.03</v>
      </c>
      <c r="J6658" s="7">
        <v>12674.84</v>
      </c>
      <c r="K6658" s="7">
        <v>150.4</v>
      </c>
      <c r="L6658" s="7">
        <v>11129.6</v>
      </c>
      <c r="M6658" s="7">
        <v>298.79000000000002</v>
      </c>
    </row>
    <row r="6659" spans="2:13" x14ac:dyDescent="0.3">
      <c r="B6659" s="5">
        <v>45992</v>
      </c>
      <c r="C6659" s="4" t="s">
        <v>24</v>
      </c>
      <c r="D6659" s="4" t="s">
        <v>15</v>
      </c>
      <c r="E6659" s="4" t="s">
        <v>21</v>
      </c>
      <c r="F6659" s="4" t="s">
        <v>17</v>
      </c>
      <c r="G6659" s="6">
        <v>122</v>
      </c>
      <c r="H6659" s="7">
        <v>201.88</v>
      </c>
      <c r="I6659" s="8">
        <v>0.01</v>
      </c>
      <c r="J6659" s="7">
        <v>23140.75</v>
      </c>
      <c r="K6659" s="7">
        <v>150.25</v>
      </c>
      <c r="L6659" s="7">
        <v>18330.5</v>
      </c>
      <c r="M6659" s="7">
        <v>199.1</v>
      </c>
    </row>
    <row r="6660" spans="2:13" x14ac:dyDescent="0.3">
      <c r="B6660" s="5">
        <v>45992</v>
      </c>
      <c r="C6660" s="4" t="s">
        <v>24</v>
      </c>
      <c r="D6660" s="4" t="s">
        <v>15</v>
      </c>
      <c r="E6660" s="4" t="s">
        <v>21</v>
      </c>
      <c r="F6660" s="4" t="s">
        <v>18</v>
      </c>
      <c r="G6660" s="6">
        <v>43</v>
      </c>
      <c r="H6660" s="7">
        <v>201.88</v>
      </c>
      <c r="I6660" s="8">
        <v>0.01</v>
      </c>
      <c r="J6660" s="7">
        <v>8156.31</v>
      </c>
      <c r="K6660" s="7">
        <v>150.55000000000001</v>
      </c>
      <c r="L6660" s="7">
        <v>6473.65</v>
      </c>
      <c r="M6660" s="7">
        <v>148.22999999999999</v>
      </c>
    </row>
    <row r="6661" spans="2:13" x14ac:dyDescent="0.3">
      <c r="B6661" s="5">
        <v>45992</v>
      </c>
      <c r="C6661" s="4" t="s">
        <v>24</v>
      </c>
      <c r="D6661" s="4" t="s">
        <v>15</v>
      </c>
      <c r="E6661" s="4" t="s">
        <v>21</v>
      </c>
      <c r="F6661" s="4" t="s">
        <v>19</v>
      </c>
      <c r="G6661" s="6">
        <v>47</v>
      </c>
      <c r="H6661" s="7">
        <v>201.88</v>
      </c>
      <c r="I6661" s="8">
        <v>0.01</v>
      </c>
      <c r="J6661" s="7">
        <v>8959.7099999999991</v>
      </c>
      <c r="K6661" s="7">
        <v>150.1</v>
      </c>
      <c r="L6661" s="7">
        <v>7054.7</v>
      </c>
      <c r="M6661" s="7">
        <v>181.54</v>
      </c>
    </row>
    <row r="6662" spans="2:13" x14ac:dyDescent="0.3">
      <c r="B6662" s="5">
        <v>45992</v>
      </c>
      <c r="C6662" s="4" t="s">
        <v>24</v>
      </c>
      <c r="D6662" s="4" t="s">
        <v>15</v>
      </c>
      <c r="E6662" s="4" t="s">
        <v>22</v>
      </c>
      <c r="F6662" s="4" t="s">
        <v>17</v>
      </c>
      <c r="G6662" s="6">
        <v>55</v>
      </c>
      <c r="H6662" s="7">
        <v>201.88</v>
      </c>
      <c r="I6662" s="8">
        <v>0</v>
      </c>
      <c r="J6662" s="7">
        <v>12460.64</v>
      </c>
      <c r="K6662" s="7">
        <v>149.94999999999999</v>
      </c>
      <c r="L6662" s="7">
        <v>8247.25</v>
      </c>
      <c r="M6662" s="7">
        <v>551.13</v>
      </c>
    </row>
    <row r="6663" spans="2:13" x14ac:dyDescent="0.3">
      <c r="B6663" s="5">
        <v>45992</v>
      </c>
      <c r="C6663" s="4" t="s">
        <v>24</v>
      </c>
      <c r="D6663" s="4" t="s">
        <v>15</v>
      </c>
      <c r="E6663" s="4" t="s">
        <v>22</v>
      </c>
      <c r="F6663" s="4" t="s">
        <v>18</v>
      </c>
      <c r="G6663" s="6">
        <v>20</v>
      </c>
      <c r="H6663" s="7">
        <v>201.88</v>
      </c>
      <c r="I6663" s="8">
        <v>0.01</v>
      </c>
      <c r="J6663" s="7">
        <v>4494.95</v>
      </c>
      <c r="K6663" s="7">
        <v>150.55000000000001</v>
      </c>
      <c r="L6663" s="7">
        <v>3011</v>
      </c>
      <c r="M6663" s="7">
        <v>239.84</v>
      </c>
    </row>
    <row r="6664" spans="2:13" x14ac:dyDescent="0.3">
      <c r="B6664" s="5">
        <v>45992</v>
      </c>
      <c r="C6664" s="4" t="s">
        <v>24</v>
      </c>
      <c r="D6664" s="4" t="s">
        <v>15</v>
      </c>
      <c r="E6664" s="4" t="s">
        <v>22</v>
      </c>
      <c r="F6664" s="4" t="s">
        <v>19</v>
      </c>
      <c r="G6664" s="6">
        <v>19</v>
      </c>
      <c r="H6664" s="7">
        <v>201.88</v>
      </c>
      <c r="I6664" s="8">
        <v>0.01</v>
      </c>
      <c r="J6664" s="7">
        <v>4248.57</v>
      </c>
      <c r="K6664" s="7">
        <v>150.4</v>
      </c>
      <c r="L6664" s="7">
        <v>2857.6</v>
      </c>
      <c r="M6664" s="7">
        <v>238.5</v>
      </c>
    </row>
    <row r="6665" spans="2:13" x14ac:dyDescent="0.3">
      <c r="B6665" s="5">
        <v>45992</v>
      </c>
      <c r="C6665" s="4" t="s">
        <v>25</v>
      </c>
      <c r="D6665" s="4" t="s">
        <v>15</v>
      </c>
      <c r="E6665" s="4" t="s">
        <v>16</v>
      </c>
      <c r="F6665" s="4" t="s">
        <v>17</v>
      </c>
      <c r="G6665" s="6">
        <v>140</v>
      </c>
      <c r="H6665" s="7">
        <v>352.26</v>
      </c>
      <c r="I6665" s="8">
        <v>0.01</v>
      </c>
      <c r="J6665" s="7">
        <v>48625.23</v>
      </c>
      <c r="K6665" s="7">
        <v>263.93</v>
      </c>
      <c r="L6665" s="7">
        <v>36950.199999999997</v>
      </c>
      <c r="M6665" s="7">
        <v>228.94</v>
      </c>
    </row>
    <row r="6666" spans="2:13" x14ac:dyDescent="0.3">
      <c r="B6666" s="5">
        <v>45992</v>
      </c>
      <c r="C6666" s="4" t="s">
        <v>25</v>
      </c>
      <c r="D6666" s="4" t="s">
        <v>15</v>
      </c>
      <c r="E6666" s="4" t="s">
        <v>16</v>
      </c>
      <c r="F6666" s="4" t="s">
        <v>18</v>
      </c>
      <c r="G6666" s="6">
        <v>50</v>
      </c>
      <c r="H6666" s="7">
        <v>352.26</v>
      </c>
      <c r="I6666" s="8">
        <v>0</v>
      </c>
      <c r="J6666" s="7">
        <v>17525.04</v>
      </c>
      <c r="K6666" s="7">
        <v>263.39999999999998</v>
      </c>
      <c r="L6666" s="7">
        <v>13170</v>
      </c>
      <c r="M6666" s="7">
        <v>169.59</v>
      </c>
    </row>
    <row r="6667" spans="2:13" x14ac:dyDescent="0.3">
      <c r="B6667" s="5">
        <v>45992</v>
      </c>
      <c r="C6667" s="4" t="s">
        <v>25</v>
      </c>
      <c r="D6667" s="4" t="s">
        <v>15</v>
      </c>
      <c r="E6667" s="4" t="s">
        <v>16</v>
      </c>
      <c r="F6667" s="4" t="s">
        <v>19</v>
      </c>
      <c r="G6667" s="6">
        <v>52</v>
      </c>
      <c r="H6667" s="7">
        <v>352.26</v>
      </c>
      <c r="I6667" s="8">
        <v>0.01</v>
      </c>
      <c r="J6667" s="7">
        <v>18189.48</v>
      </c>
      <c r="K6667" s="7">
        <v>264.2</v>
      </c>
      <c r="L6667" s="7">
        <v>13738.4</v>
      </c>
      <c r="M6667" s="7">
        <v>207.06</v>
      </c>
    </row>
    <row r="6668" spans="2:13" x14ac:dyDescent="0.3">
      <c r="B6668" s="5">
        <v>45992</v>
      </c>
      <c r="C6668" s="4" t="s">
        <v>25</v>
      </c>
      <c r="D6668" s="4" t="s">
        <v>15</v>
      </c>
      <c r="E6668" s="4" t="s">
        <v>20</v>
      </c>
      <c r="F6668" s="4" t="s">
        <v>17</v>
      </c>
      <c r="G6668" s="6">
        <v>101</v>
      </c>
      <c r="H6668" s="7">
        <v>352.26</v>
      </c>
      <c r="I6668" s="8">
        <v>0.02</v>
      </c>
      <c r="J6668" s="7">
        <v>30838.17</v>
      </c>
      <c r="K6668" s="7">
        <v>264.72000000000003</v>
      </c>
      <c r="L6668" s="7">
        <v>26736.720000000001</v>
      </c>
      <c r="M6668" s="7">
        <v>160.55000000000001</v>
      </c>
    </row>
    <row r="6669" spans="2:13" x14ac:dyDescent="0.3">
      <c r="B6669" s="5">
        <v>45992</v>
      </c>
      <c r="C6669" s="4" t="s">
        <v>25</v>
      </c>
      <c r="D6669" s="4" t="s">
        <v>15</v>
      </c>
      <c r="E6669" s="4" t="s">
        <v>20</v>
      </c>
      <c r="F6669" s="4" t="s">
        <v>18</v>
      </c>
      <c r="G6669" s="6">
        <v>34</v>
      </c>
      <c r="H6669" s="7">
        <v>352.26</v>
      </c>
      <c r="I6669" s="8">
        <v>0.04</v>
      </c>
      <c r="J6669" s="7">
        <v>10158.959999999999</v>
      </c>
      <c r="K6669" s="7">
        <v>264.72000000000003</v>
      </c>
      <c r="L6669" s="7">
        <v>9000.48</v>
      </c>
      <c r="M6669" s="7">
        <v>117.44</v>
      </c>
    </row>
    <row r="6670" spans="2:13" x14ac:dyDescent="0.3">
      <c r="B6670" s="5">
        <v>45992</v>
      </c>
      <c r="C6670" s="4" t="s">
        <v>25</v>
      </c>
      <c r="D6670" s="4" t="s">
        <v>15</v>
      </c>
      <c r="E6670" s="4" t="s">
        <v>20</v>
      </c>
      <c r="F6670" s="4" t="s">
        <v>19</v>
      </c>
      <c r="G6670" s="6">
        <v>36</v>
      </c>
      <c r="H6670" s="7">
        <v>352.26</v>
      </c>
      <c r="I6670" s="8">
        <v>0</v>
      </c>
      <c r="J6670" s="7">
        <v>11159.59</v>
      </c>
      <c r="K6670" s="7">
        <v>263.93</v>
      </c>
      <c r="L6670" s="7">
        <v>9501.48</v>
      </c>
      <c r="M6670" s="7">
        <v>145.79</v>
      </c>
    </row>
    <row r="6671" spans="2:13" x14ac:dyDescent="0.3">
      <c r="B6671" s="5">
        <v>45992</v>
      </c>
      <c r="C6671" s="4" t="s">
        <v>25</v>
      </c>
      <c r="D6671" s="4" t="s">
        <v>15</v>
      </c>
      <c r="E6671" s="4" t="s">
        <v>21</v>
      </c>
      <c r="F6671" s="4" t="s">
        <v>17</v>
      </c>
      <c r="G6671" s="6">
        <v>61</v>
      </c>
      <c r="H6671" s="7">
        <v>352.26</v>
      </c>
      <c r="I6671" s="8">
        <v>0.01</v>
      </c>
      <c r="J6671" s="7">
        <v>20270.78</v>
      </c>
      <c r="K6671" s="7">
        <v>263.93</v>
      </c>
      <c r="L6671" s="7">
        <v>16099.73</v>
      </c>
      <c r="M6671" s="7">
        <v>99.35</v>
      </c>
    </row>
    <row r="6672" spans="2:13" x14ac:dyDescent="0.3">
      <c r="B6672" s="5">
        <v>45992</v>
      </c>
      <c r="C6672" s="4" t="s">
        <v>25</v>
      </c>
      <c r="D6672" s="4" t="s">
        <v>15</v>
      </c>
      <c r="E6672" s="4" t="s">
        <v>21</v>
      </c>
      <c r="F6672" s="4" t="s">
        <v>18</v>
      </c>
      <c r="G6672" s="6">
        <v>21</v>
      </c>
      <c r="H6672" s="7">
        <v>352.26</v>
      </c>
      <c r="I6672" s="8">
        <v>0.01</v>
      </c>
      <c r="J6672" s="7">
        <v>6964.09</v>
      </c>
      <c r="K6672" s="7">
        <v>263.67</v>
      </c>
      <c r="L6672" s="7">
        <v>5537.07</v>
      </c>
      <c r="M6672" s="7">
        <v>72.900000000000006</v>
      </c>
    </row>
    <row r="6673" spans="2:13" x14ac:dyDescent="0.3">
      <c r="B6673" s="5">
        <v>45992</v>
      </c>
      <c r="C6673" s="4" t="s">
        <v>25</v>
      </c>
      <c r="D6673" s="4" t="s">
        <v>15</v>
      </c>
      <c r="E6673" s="4" t="s">
        <v>21</v>
      </c>
      <c r="F6673" s="4" t="s">
        <v>19</v>
      </c>
      <c r="G6673" s="6">
        <v>22</v>
      </c>
      <c r="H6673" s="7">
        <v>352.26</v>
      </c>
      <c r="I6673" s="8">
        <v>0.01</v>
      </c>
      <c r="J6673" s="7">
        <v>7259.26</v>
      </c>
      <c r="K6673" s="7">
        <v>264.45999999999998</v>
      </c>
      <c r="L6673" s="7">
        <v>5818.12</v>
      </c>
      <c r="M6673" s="7">
        <v>86.38</v>
      </c>
    </row>
    <row r="6674" spans="2:13" x14ac:dyDescent="0.3">
      <c r="B6674" s="5">
        <v>45992</v>
      </c>
      <c r="C6674" s="4" t="s">
        <v>25</v>
      </c>
      <c r="D6674" s="4" t="s">
        <v>15</v>
      </c>
      <c r="E6674" s="4" t="s">
        <v>22</v>
      </c>
      <c r="F6674" s="4" t="s">
        <v>17</v>
      </c>
      <c r="G6674" s="6">
        <v>25</v>
      </c>
      <c r="H6674" s="7">
        <v>352.26</v>
      </c>
      <c r="I6674" s="8">
        <v>0</v>
      </c>
      <c r="J6674" s="7">
        <v>9843.52</v>
      </c>
      <c r="K6674" s="7">
        <v>263.93</v>
      </c>
      <c r="L6674" s="7">
        <v>6598.25</v>
      </c>
      <c r="M6674" s="7">
        <v>247.47</v>
      </c>
    </row>
    <row r="6675" spans="2:13" x14ac:dyDescent="0.3">
      <c r="B6675" s="5">
        <v>45992</v>
      </c>
      <c r="C6675" s="4" t="s">
        <v>25</v>
      </c>
      <c r="D6675" s="4" t="s">
        <v>15</v>
      </c>
      <c r="E6675" s="4" t="s">
        <v>22</v>
      </c>
      <c r="F6675" s="4" t="s">
        <v>18</v>
      </c>
      <c r="G6675" s="6">
        <v>9</v>
      </c>
      <c r="H6675" s="7">
        <v>352.26</v>
      </c>
      <c r="I6675" s="8">
        <v>0</v>
      </c>
      <c r="J6675" s="7">
        <v>3533.04</v>
      </c>
      <c r="K6675" s="7">
        <v>264.99</v>
      </c>
      <c r="L6675" s="7">
        <v>2384.91</v>
      </c>
      <c r="M6675" s="7">
        <v>108.14</v>
      </c>
    </row>
    <row r="6676" spans="2:13" x14ac:dyDescent="0.3">
      <c r="B6676" s="5">
        <v>45992</v>
      </c>
      <c r="C6676" s="4" t="s">
        <v>25</v>
      </c>
      <c r="D6676" s="4" t="s">
        <v>15</v>
      </c>
      <c r="E6676" s="4" t="s">
        <v>22</v>
      </c>
      <c r="F6676" s="4" t="s">
        <v>19</v>
      </c>
      <c r="G6676" s="6">
        <v>10</v>
      </c>
      <c r="H6676" s="7">
        <v>352.26</v>
      </c>
      <c r="I6676" s="8">
        <v>0</v>
      </c>
      <c r="J6676" s="7">
        <v>3929.54</v>
      </c>
      <c r="K6676" s="7">
        <v>263.67</v>
      </c>
      <c r="L6676" s="7">
        <v>2636.7</v>
      </c>
      <c r="M6676" s="7">
        <v>124.28</v>
      </c>
    </row>
    <row r="6677" spans="2:13" x14ac:dyDescent="0.3">
      <c r="B6677" s="5">
        <v>45992</v>
      </c>
      <c r="C6677" s="4" t="s">
        <v>26</v>
      </c>
      <c r="D6677" s="4" t="s">
        <v>27</v>
      </c>
      <c r="E6677" s="4" t="s">
        <v>16</v>
      </c>
      <c r="F6677" s="4" t="s">
        <v>17</v>
      </c>
      <c r="G6677" s="6">
        <v>445</v>
      </c>
      <c r="H6677" s="7">
        <v>135.96</v>
      </c>
      <c r="I6677" s="8">
        <v>0.01</v>
      </c>
      <c r="J6677" s="7">
        <v>60018.61</v>
      </c>
      <c r="K6677" s="7">
        <v>94.98</v>
      </c>
      <c r="L6677" s="7">
        <v>42266.1</v>
      </c>
      <c r="M6677" s="7">
        <v>724.06</v>
      </c>
    </row>
    <row r="6678" spans="2:13" x14ac:dyDescent="0.3">
      <c r="B6678" s="5">
        <v>45992</v>
      </c>
      <c r="C6678" s="4" t="s">
        <v>26</v>
      </c>
      <c r="D6678" s="4" t="s">
        <v>27</v>
      </c>
      <c r="E6678" s="4" t="s">
        <v>16</v>
      </c>
      <c r="F6678" s="4" t="s">
        <v>18</v>
      </c>
      <c r="G6678" s="6">
        <v>160</v>
      </c>
      <c r="H6678" s="7">
        <v>135.96</v>
      </c>
      <c r="I6678" s="8">
        <v>0.01</v>
      </c>
      <c r="J6678" s="7">
        <v>21491.58</v>
      </c>
      <c r="K6678" s="7">
        <v>94.89</v>
      </c>
      <c r="L6678" s="7">
        <v>15182.4</v>
      </c>
      <c r="M6678" s="7">
        <v>557.65</v>
      </c>
    </row>
    <row r="6679" spans="2:13" x14ac:dyDescent="0.3">
      <c r="B6679" s="5">
        <v>45992</v>
      </c>
      <c r="C6679" s="4" t="s">
        <v>26</v>
      </c>
      <c r="D6679" s="4" t="s">
        <v>27</v>
      </c>
      <c r="E6679" s="4" t="s">
        <v>16</v>
      </c>
      <c r="F6679" s="4" t="s">
        <v>19</v>
      </c>
      <c r="G6679" s="6">
        <v>159</v>
      </c>
      <c r="H6679" s="7">
        <v>135.96</v>
      </c>
      <c r="I6679" s="8">
        <v>0.01</v>
      </c>
      <c r="J6679" s="7">
        <v>21509.55</v>
      </c>
      <c r="K6679" s="7">
        <v>95.27</v>
      </c>
      <c r="L6679" s="7">
        <v>15147.93</v>
      </c>
      <c r="M6679" s="7">
        <v>643.89</v>
      </c>
    </row>
    <row r="6680" spans="2:13" x14ac:dyDescent="0.3">
      <c r="B6680" s="5">
        <v>45992</v>
      </c>
      <c r="C6680" s="4" t="s">
        <v>26</v>
      </c>
      <c r="D6680" s="4" t="s">
        <v>27</v>
      </c>
      <c r="E6680" s="4" t="s">
        <v>20</v>
      </c>
      <c r="F6680" s="4" t="s">
        <v>17</v>
      </c>
      <c r="G6680" s="6">
        <v>305</v>
      </c>
      <c r="H6680" s="7">
        <v>135.96</v>
      </c>
      <c r="I6680" s="8">
        <v>0.03</v>
      </c>
      <c r="J6680" s="7">
        <v>35685.050000000003</v>
      </c>
      <c r="K6680" s="7">
        <v>94.89</v>
      </c>
      <c r="L6680" s="7">
        <v>28941.45</v>
      </c>
      <c r="M6680" s="7">
        <v>502.24</v>
      </c>
    </row>
    <row r="6681" spans="2:13" x14ac:dyDescent="0.3">
      <c r="B6681" s="5">
        <v>45992</v>
      </c>
      <c r="C6681" s="4" t="s">
        <v>26</v>
      </c>
      <c r="D6681" s="4" t="s">
        <v>27</v>
      </c>
      <c r="E6681" s="4" t="s">
        <v>20</v>
      </c>
      <c r="F6681" s="4" t="s">
        <v>18</v>
      </c>
      <c r="G6681" s="6">
        <v>110</v>
      </c>
      <c r="H6681" s="7">
        <v>135.96</v>
      </c>
      <c r="I6681" s="8">
        <v>0.02</v>
      </c>
      <c r="J6681" s="7">
        <v>12859.23</v>
      </c>
      <c r="K6681" s="7">
        <v>95.36</v>
      </c>
      <c r="L6681" s="7">
        <v>10489.6</v>
      </c>
      <c r="M6681" s="7">
        <v>373.47</v>
      </c>
    </row>
    <row r="6682" spans="2:13" x14ac:dyDescent="0.3">
      <c r="B6682" s="5">
        <v>45992</v>
      </c>
      <c r="C6682" s="4" t="s">
        <v>26</v>
      </c>
      <c r="D6682" s="4" t="s">
        <v>27</v>
      </c>
      <c r="E6682" s="4" t="s">
        <v>20</v>
      </c>
      <c r="F6682" s="4" t="s">
        <v>19</v>
      </c>
      <c r="G6682" s="6">
        <v>103</v>
      </c>
      <c r="H6682" s="7">
        <v>135.96</v>
      </c>
      <c r="I6682" s="8">
        <v>0.01</v>
      </c>
      <c r="J6682" s="7">
        <v>12138.88</v>
      </c>
      <c r="K6682" s="7">
        <v>95.08</v>
      </c>
      <c r="L6682" s="7">
        <v>9793.24</v>
      </c>
      <c r="M6682" s="7">
        <v>401.13</v>
      </c>
    </row>
    <row r="6683" spans="2:13" x14ac:dyDescent="0.3">
      <c r="B6683" s="5">
        <v>45992</v>
      </c>
      <c r="C6683" s="4" t="s">
        <v>26</v>
      </c>
      <c r="D6683" s="4" t="s">
        <v>27</v>
      </c>
      <c r="E6683" s="4" t="s">
        <v>21</v>
      </c>
      <c r="F6683" s="4" t="s">
        <v>17</v>
      </c>
      <c r="G6683" s="6">
        <v>185</v>
      </c>
      <c r="H6683" s="7">
        <v>135.96</v>
      </c>
      <c r="I6683" s="8">
        <v>0</v>
      </c>
      <c r="J6683" s="7">
        <v>23966.560000000001</v>
      </c>
      <c r="K6683" s="7">
        <v>94.89</v>
      </c>
      <c r="L6683" s="7">
        <v>17554.650000000001</v>
      </c>
      <c r="M6683" s="7">
        <v>293.77</v>
      </c>
    </row>
    <row r="6684" spans="2:13" x14ac:dyDescent="0.3">
      <c r="B6684" s="5">
        <v>45992</v>
      </c>
      <c r="C6684" s="4" t="s">
        <v>26</v>
      </c>
      <c r="D6684" s="4" t="s">
        <v>27</v>
      </c>
      <c r="E6684" s="4" t="s">
        <v>21</v>
      </c>
      <c r="F6684" s="4" t="s">
        <v>18</v>
      </c>
      <c r="G6684" s="6">
        <v>62</v>
      </c>
      <c r="H6684" s="7">
        <v>135.96</v>
      </c>
      <c r="I6684" s="8">
        <v>0.01</v>
      </c>
      <c r="J6684" s="7">
        <v>7935.89</v>
      </c>
      <c r="K6684" s="7">
        <v>95.36</v>
      </c>
      <c r="L6684" s="7">
        <v>5912.32</v>
      </c>
      <c r="M6684" s="7">
        <v>216.95</v>
      </c>
    </row>
    <row r="6685" spans="2:13" x14ac:dyDescent="0.3">
      <c r="B6685" s="5">
        <v>45992</v>
      </c>
      <c r="C6685" s="4" t="s">
        <v>26</v>
      </c>
      <c r="D6685" s="4" t="s">
        <v>27</v>
      </c>
      <c r="E6685" s="4" t="s">
        <v>21</v>
      </c>
      <c r="F6685" s="4" t="s">
        <v>19</v>
      </c>
      <c r="G6685" s="6">
        <v>67</v>
      </c>
      <c r="H6685" s="7">
        <v>135.96</v>
      </c>
      <c r="I6685" s="8">
        <v>0.01</v>
      </c>
      <c r="J6685" s="7">
        <v>8627.74</v>
      </c>
      <c r="K6685" s="7">
        <v>95.17</v>
      </c>
      <c r="L6685" s="7">
        <v>6376.39</v>
      </c>
      <c r="M6685" s="7">
        <v>266.52999999999997</v>
      </c>
    </row>
    <row r="6686" spans="2:13" x14ac:dyDescent="0.3">
      <c r="B6686" s="5">
        <v>45992</v>
      </c>
      <c r="C6686" s="4" t="s">
        <v>26</v>
      </c>
      <c r="D6686" s="4" t="s">
        <v>27</v>
      </c>
      <c r="E6686" s="4" t="s">
        <v>22</v>
      </c>
      <c r="F6686" s="4" t="s">
        <v>17</v>
      </c>
      <c r="G6686" s="6">
        <v>78</v>
      </c>
      <c r="H6686" s="7">
        <v>135.96</v>
      </c>
      <c r="I6686" s="8">
        <v>0.01</v>
      </c>
      <c r="J6686" s="7">
        <v>11675.91</v>
      </c>
      <c r="K6686" s="7">
        <v>95.17</v>
      </c>
      <c r="L6686" s="7">
        <v>7423.26</v>
      </c>
      <c r="M6686" s="7">
        <v>798.2</v>
      </c>
    </row>
    <row r="6687" spans="2:13" x14ac:dyDescent="0.3">
      <c r="B6687" s="5">
        <v>45992</v>
      </c>
      <c r="C6687" s="4" t="s">
        <v>26</v>
      </c>
      <c r="D6687" s="4" t="s">
        <v>27</v>
      </c>
      <c r="E6687" s="4" t="s">
        <v>22</v>
      </c>
      <c r="F6687" s="4" t="s">
        <v>18</v>
      </c>
      <c r="G6687" s="6">
        <v>29</v>
      </c>
      <c r="H6687" s="7">
        <v>135.96</v>
      </c>
      <c r="I6687" s="8">
        <v>0.01</v>
      </c>
      <c r="J6687" s="7">
        <v>4354.21</v>
      </c>
      <c r="K6687" s="7">
        <v>95.46</v>
      </c>
      <c r="L6687" s="7">
        <v>2768.34</v>
      </c>
      <c r="M6687" s="7">
        <v>351.58</v>
      </c>
    </row>
    <row r="6688" spans="2:13" x14ac:dyDescent="0.3">
      <c r="B6688" s="5">
        <v>45992</v>
      </c>
      <c r="C6688" s="4" t="s">
        <v>26</v>
      </c>
      <c r="D6688" s="4" t="s">
        <v>27</v>
      </c>
      <c r="E6688" s="4" t="s">
        <v>22</v>
      </c>
      <c r="F6688" s="4" t="s">
        <v>19</v>
      </c>
      <c r="G6688" s="6">
        <v>29</v>
      </c>
      <c r="H6688" s="7">
        <v>135.96</v>
      </c>
      <c r="I6688" s="8">
        <v>0.01</v>
      </c>
      <c r="J6688" s="7">
        <v>4354.09</v>
      </c>
      <c r="K6688" s="7">
        <v>95.27</v>
      </c>
      <c r="L6688" s="7">
        <v>2762.83</v>
      </c>
      <c r="M6688" s="7">
        <v>355.35</v>
      </c>
    </row>
    <row r="6689" spans="2:13" x14ac:dyDescent="0.3">
      <c r="B6689" s="5">
        <v>45992</v>
      </c>
      <c r="C6689" s="4" t="s">
        <v>28</v>
      </c>
      <c r="D6689" s="4" t="s">
        <v>27</v>
      </c>
      <c r="E6689" s="4" t="s">
        <v>16</v>
      </c>
      <c r="F6689" s="4" t="s">
        <v>17</v>
      </c>
      <c r="G6689" s="6">
        <v>313</v>
      </c>
      <c r="H6689" s="7">
        <v>107.12</v>
      </c>
      <c r="I6689" s="8">
        <v>0</v>
      </c>
      <c r="J6689" s="7">
        <v>33528.019999999997</v>
      </c>
      <c r="K6689" s="7">
        <v>73.84</v>
      </c>
      <c r="L6689" s="7">
        <v>23111.919999999998</v>
      </c>
      <c r="M6689" s="7">
        <v>503.15</v>
      </c>
    </row>
    <row r="6690" spans="2:13" x14ac:dyDescent="0.3">
      <c r="B6690" s="5">
        <v>45992</v>
      </c>
      <c r="C6690" s="4" t="s">
        <v>28</v>
      </c>
      <c r="D6690" s="4" t="s">
        <v>27</v>
      </c>
      <c r="E6690" s="4" t="s">
        <v>16</v>
      </c>
      <c r="F6690" s="4" t="s">
        <v>18</v>
      </c>
      <c r="G6690" s="6">
        <v>108</v>
      </c>
      <c r="H6690" s="7">
        <v>107.12</v>
      </c>
      <c r="I6690" s="8">
        <v>0.01</v>
      </c>
      <c r="J6690" s="7">
        <v>11441.98</v>
      </c>
      <c r="K6690" s="7">
        <v>73.760000000000005</v>
      </c>
      <c r="L6690" s="7">
        <v>7966.08</v>
      </c>
      <c r="M6690" s="7">
        <v>382.41</v>
      </c>
    </row>
    <row r="6691" spans="2:13" x14ac:dyDescent="0.3">
      <c r="B6691" s="5">
        <v>45992</v>
      </c>
      <c r="C6691" s="4" t="s">
        <v>28</v>
      </c>
      <c r="D6691" s="4" t="s">
        <v>27</v>
      </c>
      <c r="E6691" s="4" t="s">
        <v>16</v>
      </c>
      <c r="F6691" s="4" t="s">
        <v>19</v>
      </c>
      <c r="G6691" s="6">
        <v>109</v>
      </c>
      <c r="H6691" s="7">
        <v>107.12</v>
      </c>
      <c r="I6691" s="8">
        <v>0.01</v>
      </c>
      <c r="J6691" s="7">
        <v>11570.39</v>
      </c>
      <c r="K6691" s="7">
        <v>74.13</v>
      </c>
      <c r="L6691" s="7">
        <v>8080.17</v>
      </c>
      <c r="M6691" s="7">
        <v>431.43</v>
      </c>
    </row>
    <row r="6692" spans="2:13" x14ac:dyDescent="0.3">
      <c r="B6692" s="5">
        <v>45992</v>
      </c>
      <c r="C6692" s="4" t="s">
        <v>28</v>
      </c>
      <c r="D6692" s="4" t="s">
        <v>27</v>
      </c>
      <c r="E6692" s="4" t="s">
        <v>20</v>
      </c>
      <c r="F6692" s="4" t="s">
        <v>17</v>
      </c>
      <c r="G6692" s="6">
        <v>204</v>
      </c>
      <c r="H6692" s="7">
        <v>107.12</v>
      </c>
      <c r="I6692" s="8">
        <v>0.01</v>
      </c>
      <c r="J6692" s="7">
        <v>19114.490000000002</v>
      </c>
      <c r="K6692" s="7">
        <v>74.13</v>
      </c>
      <c r="L6692" s="7">
        <v>15122.52</v>
      </c>
      <c r="M6692" s="7">
        <v>327.60000000000002</v>
      </c>
    </row>
    <row r="6693" spans="2:13" x14ac:dyDescent="0.3">
      <c r="B6693" s="5">
        <v>45992</v>
      </c>
      <c r="C6693" s="4" t="s">
        <v>28</v>
      </c>
      <c r="D6693" s="4" t="s">
        <v>27</v>
      </c>
      <c r="E6693" s="4" t="s">
        <v>20</v>
      </c>
      <c r="F6693" s="4" t="s">
        <v>18</v>
      </c>
      <c r="G6693" s="6">
        <v>77</v>
      </c>
      <c r="H6693" s="7">
        <v>107.12</v>
      </c>
      <c r="I6693" s="8">
        <v>0</v>
      </c>
      <c r="J6693" s="7">
        <v>7236.68</v>
      </c>
      <c r="K6693" s="7">
        <v>73.760000000000005</v>
      </c>
      <c r="L6693" s="7">
        <v>5679.52</v>
      </c>
      <c r="M6693" s="7">
        <v>272.91000000000003</v>
      </c>
    </row>
    <row r="6694" spans="2:13" x14ac:dyDescent="0.3">
      <c r="B6694" s="5">
        <v>45992</v>
      </c>
      <c r="C6694" s="4" t="s">
        <v>28</v>
      </c>
      <c r="D6694" s="4" t="s">
        <v>27</v>
      </c>
      <c r="E6694" s="4" t="s">
        <v>20</v>
      </c>
      <c r="F6694" s="4" t="s">
        <v>19</v>
      </c>
      <c r="G6694" s="6">
        <v>80</v>
      </c>
      <c r="H6694" s="7">
        <v>107.12</v>
      </c>
      <c r="I6694" s="8">
        <v>0.01</v>
      </c>
      <c r="J6694" s="7">
        <v>7450.65</v>
      </c>
      <c r="K6694" s="7">
        <v>73.760000000000005</v>
      </c>
      <c r="L6694" s="7">
        <v>5900.8</v>
      </c>
      <c r="M6694" s="7">
        <v>315.06</v>
      </c>
    </row>
    <row r="6695" spans="2:13" x14ac:dyDescent="0.3">
      <c r="B6695" s="5">
        <v>45992</v>
      </c>
      <c r="C6695" s="4" t="s">
        <v>28</v>
      </c>
      <c r="D6695" s="4" t="s">
        <v>27</v>
      </c>
      <c r="E6695" s="4" t="s">
        <v>21</v>
      </c>
      <c r="F6695" s="4" t="s">
        <v>17</v>
      </c>
      <c r="G6695" s="6">
        <v>130</v>
      </c>
      <c r="H6695" s="7">
        <v>107.12</v>
      </c>
      <c r="I6695" s="8">
        <v>0.01</v>
      </c>
      <c r="J6695" s="7">
        <v>13084.17</v>
      </c>
      <c r="K6695" s="7">
        <v>73.84</v>
      </c>
      <c r="L6695" s="7">
        <v>9599.2000000000007</v>
      </c>
      <c r="M6695" s="7">
        <v>210.25</v>
      </c>
    </row>
    <row r="6696" spans="2:13" x14ac:dyDescent="0.3">
      <c r="B6696" s="5">
        <v>45992</v>
      </c>
      <c r="C6696" s="4" t="s">
        <v>28</v>
      </c>
      <c r="D6696" s="4" t="s">
        <v>27</v>
      </c>
      <c r="E6696" s="4" t="s">
        <v>21</v>
      </c>
      <c r="F6696" s="4" t="s">
        <v>18</v>
      </c>
      <c r="G6696" s="6">
        <v>47</v>
      </c>
      <c r="H6696" s="7">
        <v>107.12</v>
      </c>
      <c r="I6696" s="8">
        <v>0.01</v>
      </c>
      <c r="J6696" s="7">
        <v>4734.8900000000003</v>
      </c>
      <c r="K6696" s="7">
        <v>73.91</v>
      </c>
      <c r="L6696" s="7">
        <v>3473.77</v>
      </c>
      <c r="M6696" s="7">
        <v>165.77</v>
      </c>
    </row>
    <row r="6697" spans="2:13" x14ac:dyDescent="0.3">
      <c r="B6697" s="5">
        <v>45992</v>
      </c>
      <c r="C6697" s="4" t="s">
        <v>28</v>
      </c>
      <c r="D6697" s="4" t="s">
        <v>27</v>
      </c>
      <c r="E6697" s="4" t="s">
        <v>21</v>
      </c>
      <c r="F6697" s="4" t="s">
        <v>19</v>
      </c>
      <c r="G6697" s="6">
        <v>48</v>
      </c>
      <c r="H6697" s="7">
        <v>107.12</v>
      </c>
      <c r="I6697" s="8">
        <v>0.01</v>
      </c>
      <c r="J6697" s="7">
        <v>4816.45</v>
      </c>
      <c r="K6697" s="7">
        <v>74.13</v>
      </c>
      <c r="L6697" s="7">
        <v>3558.24</v>
      </c>
      <c r="M6697" s="7">
        <v>186.74</v>
      </c>
    </row>
    <row r="6698" spans="2:13" x14ac:dyDescent="0.3">
      <c r="B6698" s="5">
        <v>45992</v>
      </c>
      <c r="C6698" s="4" t="s">
        <v>28</v>
      </c>
      <c r="D6698" s="4" t="s">
        <v>27</v>
      </c>
      <c r="E6698" s="4" t="s">
        <v>22</v>
      </c>
      <c r="F6698" s="4" t="s">
        <v>17</v>
      </c>
      <c r="G6698" s="6">
        <v>58</v>
      </c>
      <c r="H6698" s="7">
        <v>107.12</v>
      </c>
      <c r="I6698" s="8">
        <v>0</v>
      </c>
      <c r="J6698" s="7">
        <v>6916.82</v>
      </c>
      <c r="K6698" s="7">
        <v>73.989999999999995</v>
      </c>
      <c r="L6698" s="7">
        <v>4291.42</v>
      </c>
      <c r="M6698" s="7">
        <v>597.65</v>
      </c>
    </row>
    <row r="6699" spans="2:13" x14ac:dyDescent="0.3">
      <c r="B6699" s="5">
        <v>45992</v>
      </c>
      <c r="C6699" s="4" t="s">
        <v>28</v>
      </c>
      <c r="D6699" s="4" t="s">
        <v>27</v>
      </c>
      <c r="E6699" s="4" t="s">
        <v>22</v>
      </c>
      <c r="F6699" s="4" t="s">
        <v>18</v>
      </c>
      <c r="G6699" s="6">
        <v>21</v>
      </c>
      <c r="H6699" s="7">
        <v>107.12</v>
      </c>
      <c r="I6699" s="8">
        <v>0.01</v>
      </c>
      <c r="J6699" s="7">
        <v>2506.77</v>
      </c>
      <c r="K6699" s="7">
        <v>73.91</v>
      </c>
      <c r="L6699" s="7">
        <v>1552.11</v>
      </c>
      <c r="M6699" s="7">
        <v>251.58</v>
      </c>
    </row>
    <row r="6700" spans="2:13" x14ac:dyDescent="0.3">
      <c r="B6700" s="5">
        <v>45992</v>
      </c>
      <c r="C6700" s="4" t="s">
        <v>28</v>
      </c>
      <c r="D6700" s="4" t="s">
        <v>27</v>
      </c>
      <c r="E6700" s="4" t="s">
        <v>22</v>
      </c>
      <c r="F6700" s="4" t="s">
        <v>19</v>
      </c>
      <c r="G6700" s="6">
        <v>20</v>
      </c>
      <c r="H6700" s="7">
        <v>107.12</v>
      </c>
      <c r="I6700" s="8">
        <v>0</v>
      </c>
      <c r="J6700" s="7">
        <v>2401.88</v>
      </c>
      <c r="K6700" s="7">
        <v>73.69</v>
      </c>
      <c r="L6700" s="7">
        <v>1473.8</v>
      </c>
      <c r="M6700" s="7">
        <v>252.8</v>
      </c>
    </row>
    <row r="6701" spans="2:13" x14ac:dyDescent="0.3">
      <c r="B6701" s="5">
        <v>45992</v>
      </c>
      <c r="C6701" s="4" t="s">
        <v>29</v>
      </c>
      <c r="D6701" s="4" t="s">
        <v>27</v>
      </c>
      <c r="E6701" s="4" t="s">
        <v>16</v>
      </c>
      <c r="F6701" s="4" t="s">
        <v>17</v>
      </c>
      <c r="G6701" s="6">
        <v>284</v>
      </c>
      <c r="H6701" s="7">
        <v>150.38</v>
      </c>
      <c r="I6701" s="8">
        <v>0</v>
      </c>
      <c r="J6701" s="7">
        <v>42793.21</v>
      </c>
      <c r="K6701" s="7">
        <v>105.91</v>
      </c>
      <c r="L6701" s="7">
        <v>30078.44</v>
      </c>
      <c r="M6701" s="7">
        <v>461.17</v>
      </c>
    </row>
    <row r="6702" spans="2:13" x14ac:dyDescent="0.3">
      <c r="B6702" s="5">
        <v>45992</v>
      </c>
      <c r="C6702" s="4" t="s">
        <v>29</v>
      </c>
      <c r="D6702" s="4" t="s">
        <v>27</v>
      </c>
      <c r="E6702" s="4" t="s">
        <v>16</v>
      </c>
      <c r="F6702" s="4" t="s">
        <v>18</v>
      </c>
      <c r="G6702" s="6">
        <v>101</v>
      </c>
      <c r="H6702" s="7">
        <v>150.38</v>
      </c>
      <c r="I6702" s="8">
        <v>0.01</v>
      </c>
      <c r="J6702" s="7">
        <v>14960.77</v>
      </c>
      <c r="K6702" s="7">
        <v>105.7</v>
      </c>
      <c r="L6702" s="7">
        <v>10675.7</v>
      </c>
      <c r="M6702" s="7">
        <v>344.31</v>
      </c>
    </row>
    <row r="6703" spans="2:13" x14ac:dyDescent="0.3">
      <c r="B6703" s="5">
        <v>45992</v>
      </c>
      <c r="C6703" s="4" t="s">
        <v>29</v>
      </c>
      <c r="D6703" s="4" t="s">
        <v>27</v>
      </c>
      <c r="E6703" s="4" t="s">
        <v>16</v>
      </c>
      <c r="F6703" s="4" t="s">
        <v>19</v>
      </c>
      <c r="G6703" s="6">
        <v>97</v>
      </c>
      <c r="H6703" s="7">
        <v>150.38</v>
      </c>
      <c r="I6703" s="8">
        <v>0.01</v>
      </c>
      <c r="J6703" s="7">
        <v>14440.99</v>
      </c>
      <c r="K6703" s="7">
        <v>105.7</v>
      </c>
      <c r="L6703" s="7">
        <v>10252.9</v>
      </c>
      <c r="M6703" s="7">
        <v>390.5</v>
      </c>
    </row>
    <row r="6704" spans="2:13" x14ac:dyDescent="0.3">
      <c r="B6704" s="5">
        <v>45992</v>
      </c>
      <c r="C6704" s="4" t="s">
        <v>29</v>
      </c>
      <c r="D6704" s="4" t="s">
        <v>27</v>
      </c>
      <c r="E6704" s="4" t="s">
        <v>20</v>
      </c>
      <c r="F6704" s="4" t="s">
        <v>17</v>
      </c>
      <c r="G6704" s="6">
        <v>190</v>
      </c>
      <c r="H6704" s="7">
        <v>150.38</v>
      </c>
      <c r="I6704" s="8">
        <v>0.01</v>
      </c>
      <c r="J6704" s="7">
        <v>24742.45</v>
      </c>
      <c r="K6704" s="7">
        <v>105.7</v>
      </c>
      <c r="L6704" s="7">
        <v>20083</v>
      </c>
      <c r="M6704" s="7">
        <v>318.45</v>
      </c>
    </row>
    <row r="6705" spans="2:13" x14ac:dyDescent="0.3">
      <c r="B6705" s="5">
        <v>45992</v>
      </c>
      <c r="C6705" s="4" t="s">
        <v>29</v>
      </c>
      <c r="D6705" s="4" t="s">
        <v>27</v>
      </c>
      <c r="E6705" s="4" t="s">
        <v>20</v>
      </c>
      <c r="F6705" s="4" t="s">
        <v>18</v>
      </c>
      <c r="G6705" s="6">
        <v>70</v>
      </c>
      <c r="H6705" s="7">
        <v>150.38</v>
      </c>
      <c r="I6705" s="8">
        <v>0.02</v>
      </c>
      <c r="J6705" s="7">
        <v>9041.49</v>
      </c>
      <c r="K6705" s="7">
        <v>105.91</v>
      </c>
      <c r="L6705" s="7">
        <v>7413.7</v>
      </c>
      <c r="M6705" s="7">
        <v>246.16</v>
      </c>
    </row>
    <row r="6706" spans="2:13" x14ac:dyDescent="0.3">
      <c r="B6706" s="5">
        <v>45992</v>
      </c>
      <c r="C6706" s="4" t="s">
        <v>29</v>
      </c>
      <c r="D6706" s="4" t="s">
        <v>27</v>
      </c>
      <c r="E6706" s="4" t="s">
        <v>20</v>
      </c>
      <c r="F6706" s="4" t="s">
        <v>19</v>
      </c>
      <c r="G6706" s="6">
        <v>67</v>
      </c>
      <c r="H6706" s="7">
        <v>150.38</v>
      </c>
      <c r="I6706" s="8">
        <v>0.04</v>
      </c>
      <c r="J6706" s="7">
        <v>8530.41</v>
      </c>
      <c r="K6706" s="7">
        <v>106.23</v>
      </c>
      <c r="L6706" s="7">
        <v>7117.41</v>
      </c>
      <c r="M6706" s="7">
        <v>261.45999999999998</v>
      </c>
    </row>
    <row r="6707" spans="2:13" x14ac:dyDescent="0.3">
      <c r="B6707" s="5">
        <v>45992</v>
      </c>
      <c r="C6707" s="4" t="s">
        <v>29</v>
      </c>
      <c r="D6707" s="4" t="s">
        <v>27</v>
      </c>
      <c r="E6707" s="4" t="s">
        <v>21</v>
      </c>
      <c r="F6707" s="4" t="s">
        <v>17</v>
      </c>
      <c r="G6707" s="6">
        <v>112</v>
      </c>
      <c r="H6707" s="7">
        <v>150.38</v>
      </c>
      <c r="I6707" s="8">
        <v>0</v>
      </c>
      <c r="J6707" s="7">
        <v>15984.43</v>
      </c>
      <c r="K6707" s="7">
        <v>105.91</v>
      </c>
      <c r="L6707" s="7">
        <v>11861.92</v>
      </c>
      <c r="M6707" s="7">
        <v>186.81</v>
      </c>
    </row>
    <row r="6708" spans="2:13" x14ac:dyDescent="0.3">
      <c r="B6708" s="5">
        <v>45992</v>
      </c>
      <c r="C6708" s="4" t="s">
        <v>29</v>
      </c>
      <c r="D6708" s="4" t="s">
        <v>27</v>
      </c>
      <c r="E6708" s="4" t="s">
        <v>21</v>
      </c>
      <c r="F6708" s="4" t="s">
        <v>18</v>
      </c>
      <c r="G6708" s="6">
        <v>40</v>
      </c>
      <c r="H6708" s="7">
        <v>150.38</v>
      </c>
      <c r="I6708" s="8">
        <v>0.01</v>
      </c>
      <c r="J6708" s="7">
        <v>5685.79</v>
      </c>
      <c r="K6708" s="7">
        <v>106.02</v>
      </c>
      <c r="L6708" s="7">
        <v>4240.8</v>
      </c>
      <c r="M6708" s="7">
        <v>142.47</v>
      </c>
    </row>
    <row r="6709" spans="2:13" x14ac:dyDescent="0.3">
      <c r="B6709" s="5">
        <v>45992</v>
      </c>
      <c r="C6709" s="4" t="s">
        <v>29</v>
      </c>
      <c r="D6709" s="4" t="s">
        <v>27</v>
      </c>
      <c r="E6709" s="4" t="s">
        <v>21</v>
      </c>
      <c r="F6709" s="4" t="s">
        <v>19</v>
      </c>
      <c r="G6709" s="6">
        <v>40</v>
      </c>
      <c r="H6709" s="7">
        <v>150.38</v>
      </c>
      <c r="I6709" s="8">
        <v>0</v>
      </c>
      <c r="J6709" s="7">
        <v>5725.82</v>
      </c>
      <c r="K6709" s="7">
        <v>106.23</v>
      </c>
      <c r="L6709" s="7">
        <v>4249.2</v>
      </c>
      <c r="M6709" s="7">
        <v>156.57</v>
      </c>
    </row>
    <row r="6710" spans="2:13" x14ac:dyDescent="0.3">
      <c r="B6710" s="5">
        <v>45992</v>
      </c>
      <c r="C6710" s="4" t="s">
        <v>29</v>
      </c>
      <c r="D6710" s="4" t="s">
        <v>27</v>
      </c>
      <c r="E6710" s="4" t="s">
        <v>22</v>
      </c>
      <c r="F6710" s="4" t="s">
        <v>17</v>
      </c>
      <c r="G6710" s="6">
        <v>52</v>
      </c>
      <c r="H6710" s="7">
        <v>150.38</v>
      </c>
      <c r="I6710" s="8">
        <v>0.01</v>
      </c>
      <c r="J6710" s="7">
        <v>8635.52</v>
      </c>
      <c r="K6710" s="7">
        <v>105.7</v>
      </c>
      <c r="L6710" s="7">
        <v>5496.4</v>
      </c>
      <c r="M6710" s="7">
        <v>520.54</v>
      </c>
    </row>
    <row r="6711" spans="2:13" x14ac:dyDescent="0.3">
      <c r="B6711" s="5">
        <v>45992</v>
      </c>
      <c r="C6711" s="4" t="s">
        <v>29</v>
      </c>
      <c r="D6711" s="4" t="s">
        <v>27</v>
      </c>
      <c r="E6711" s="4" t="s">
        <v>22</v>
      </c>
      <c r="F6711" s="4" t="s">
        <v>18</v>
      </c>
      <c r="G6711" s="6">
        <v>18</v>
      </c>
      <c r="H6711" s="7">
        <v>150.38</v>
      </c>
      <c r="I6711" s="8">
        <v>0.01</v>
      </c>
      <c r="J6711" s="7">
        <v>3025.55</v>
      </c>
      <c r="K6711" s="7">
        <v>105.81</v>
      </c>
      <c r="L6711" s="7">
        <v>1904.58</v>
      </c>
      <c r="M6711" s="7">
        <v>209.39</v>
      </c>
    </row>
    <row r="6712" spans="2:13" x14ac:dyDescent="0.3">
      <c r="B6712" s="5">
        <v>45992</v>
      </c>
      <c r="C6712" s="4" t="s">
        <v>29</v>
      </c>
      <c r="D6712" s="4" t="s">
        <v>27</v>
      </c>
      <c r="E6712" s="4" t="s">
        <v>22</v>
      </c>
      <c r="F6712" s="4" t="s">
        <v>19</v>
      </c>
      <c r="G6712" s="6">
        <v>19</v>
      </c>
      <c r="H6712" s="7">
        <v>150.38</v>
      </c>
      <c r="I6712" s="8">
        <v>0.01</v>
      </c>
      <c r="J6712" s="7">
        <v>3177.54</v>
      </c>
      <c r="K6712" s="7">
        <v>106.02</v>
      </c>
      <c r="L6712" s="7">
        <v>2014.38</v>
      </c>
      <c r="M6712" s="7">
        <v>242.3</v>
      </c>
    </row>
    <row r="6713" spans="2:13" x14ac:dyDescent="0.3">
      <c r="B6713" s="5">
        <v>45992</v>
      </c>
      <c r="C6713" s="4" t="s">
        <v>30</v>
      </c>
      <c r="D6713" s="4" t="s">
        <v>27</v>
      </c>
      <c r="E6713" s="4" t="s">
        <v>16</v>
      </c>
      <c r="F6713" s="4" t="s">
        <v>17</v>
      </c>
      <c r="G6713" s="6">
        <v>391</v>
      </c>
      <c r="H6713" s="7">
        <v>94.76</v>
      </c>
      <c r="I6713" s="8">
        <v>0</v>
      </c>
      <c r="J6713" s="7">
        <v>37088.21</v>
      </c>
      <c r="K6713" s="7">
        <v>66.06</v>
      </c>
      <c r="L6713" s="7">
        <v>25829.46</v>
      </c>
      <c r="M6713" s="7">
        <v>636.20000000000005</v>
      </c>
    </row>
    <row r="6714" spans="2:13" x14ac:dyDescent="0.3">
      <c r="B6714" s="5">
        <v>45992</v>
      </c>
      <c r="C6714" s="4" t="s">
        <v>30</v>
      </c>
      <c r="D6714" s="4" t="s">
        <v>27</v>
      </c>
      <c r="E6714" s="4" t="s">
        <v>16</v>
      </c>
      <c r="F6714" s="4" t="s">
        <v>18</v>
      </c>
      <c r="G6714" s="6">
        <v>144</v>
      </c>
      <c r="H6714" s="7">
        <v>94.76</v>
      </c>
      <c r="I6714" s="8">
        <v>0</v>
      </c>
      <c r="J6714" s="7">
        <v>13577.27</v>
      </c>
      <c r="K6714" s="7">
        <v>66.06</v>
      </c>
      <c r="L6714" s="7">
        <v>9512.64</v>
      </c>
      <c r="M6714" s="7">
        <v>508.38</v>
      </c>
    </row>
    <row r="6715" spans="2:13" x14ac:dyDescent="0.3">
      <c r="B6715" s="5">
        <v>45992</v>
      </c>
      <c r="C6715" s="4" t="s">
        <v>30</v>
      </c>
      <c r="D6715" s="4" t="s">
        <v>27</v>
      </c>
      <c r="E6715" s="4" t="s">
        <v>16</v>
      </c>
      <c r="F6715" s="4" t="s">
        <v>19</v>
      </c>
      <c r="G6715" s="6">
        <v>145</v>
      </c>
      <c r="H6715" s="7">
        <v>94.76</v>
      </c>
      <c r="I6715" s="8">
        <v>0</v>
      </c>
      <c r="J6715" s="7">
        <v>13657.88</v>
      </c>
      <c r="K6715" s="7">
        <v>65.92</v>
      </c>
      <c r="L6715" s="7">
        <v>9558.4</v>
      </c>
      <c r="M6715" s="7">
        <v>566.42999999999995</v>
      </c>
    </row>
    <row r="6716" spans="2:13" x14ac:dyDescent="0.3">
      <c r="B6716" s="5">
        <v>45992</v>
      </c>
      <c r="C6716" s="4" t="s">
        <v>30</v>
      </c>
      <c r="D6716" s="4" t="s">
        <v>27</v>
      </c>
      <c r="E6716" s="4" t="s">
        <v>20</v>
      </c>
      <c r="F6716" s="4" t="s">
        <v>17</v>
      </c>
      <c r="G6716" s="6">
        <v>268</v>
      </c>
      <c r="H6716" s="7">
        <v>94.76</v>
      </c>
      <c r="I6716" s="8">
        <v>0.01</v>
      </c>
      <c r="J6716" s="7">
        <v>22013.96</v>
      </c>
      <c r="K6716" s="7">
        <v>65.66</v>
      </c>
      <c r="L6716" s="7">
        <v>17596.88</v>
      </c>
      <c r="M6716" s="7">
        <v>440.44</v>
      </c>
    </row>
    <row r="6717" spans="2:13" x14ac:dyDescent="0.3">
      <c r="B6717" s="5">
        <v>45992</v>
      </c>
      <c r="C6717" s="4" t="s">
        <v>30</v>
      </c>
      <c r="D6717" s="4" t="s">
        <v>27</v>
      </c>
      <c r="E6717" s="4" t="s">
        <v>20</v>
      </c>
      <c r="F6717" s="4" t="s">
        <v>18</v>
      </c>
      <c r="G6717" s="6">
        <v>97</v>
      </c>
      <c r="H6717" s="7">
        <v>94.76</v>
      </c>
      <c r="I6717" s="8">
        <v>0.02</v>
      </c>
      <c r="J6717" s="7">
        <v>7959.29</v>
      </c>
      <c r="K6717" s="7">
        <v>65.790000000000006</v>
      </c>
      <c r="L6717" s="7">
        <v>6381.63</v>
      </c>
      <c r="M6717" s="7">
        <v>339.76</v>
      </c>
    </row>
    <row r="6718" spans="2:13" x14ac:dyDescent="0.3">
      <c r="B6718" s="5">
        <v>45992</v>
      </c>
      <c r="C6718" s="4" t="s">
        <v>30</v>
      </c>
      <c r="D6718" s="4" t="s">
        <v>27</v>
      </c>
      <c r="E6718" s="4" t="s">
        <v>20</v>
      </c>
      <c r="F6718" s="4" t="s">
        <v>19</v>
      </c>
      <c r="G6718" s="6">
        <v>96</v>
      </c>
      <c r="H6718" s="7">
        <v>94.76</v>
      </c>
      <c r="I6718" s="8">
        <v>0</v>
      </c>
      <c r="J6718" s="7">
        <v>7949.38</v>
      </c>
      <c r="K6718" s="7">
        <v>65.66</v>
      </c>
      <c r="L6718" s="7">
        <v>6303.36</v>
      </c>
      <c r="M6718" s="7">
        <v>377.69</v>
      </c>
    </row>
    <row r="6719" spans="2:13" x14ac:dyDescent="0.3">
      <c r="B6719" s="5">
        <v>45992</v>
      </c>
      <c r="C6719" s="4" t="s">
        <v>30</v>
      </c>
      <c r="D6719" s="4" t="s">
        <v>27</v>
      </c>
      <c r="E6719" s="4" t="s">
        <v>21</v>
      </c>
      <c r="F6719" s="4" t="s">
        <v>17</v>
      </c>
      <c r="G6719" s="6">
        <v>155</v>
      </c>
      <c r="H6719" s="7">
        <v>94.76</v>
      </c>
      <c r="I6719" s="8">
        <v>0.01</v>
      </c>
      <c r="J6719" s="7">
        <v>13772.52</v>
      </c>
      <c r="K6719" s="7">
        <v>65.86</v>
      </c>
      <c r="L6719" s="7">
        <v>10208.299999999999</v>
      </c>
      <c r="M6719" s="7">
        <v>251.19</v>
      </c>
    </row>
    <row r="6720" spans="2:13" x14ac:dyDescent="0.3">
      <c r="B6720" s="5">
        <v>45992</v>
      </c>
      <c r="C6720" s="4" t="s">
        <v>30</v>
      </c>
      <c r="D6720" s="4" t="s">
        <v>27</v>
      </c>
      <c r="E6720" s="4" t="s">
        <v>21</v>
      </c>
      <c r="F6720" s="4" t="s">
        <v>18</v>
      </c>
      <c r="G6720" s="6">
        <v>57</v>
      </c>
      <c r="H6720" s="7">
        <v>94.76</v>
      </c>
      <c r="I6720" s="8">
        <v>0.01</v>
      </c>
      <c r="J6720" s="7">
        <v>5110.62</v>
      </c>
      <c r="K6720" s="7">
        <v>65.989999999999995</v>
      </c>
      <c r="L6720" s="7">
        <v>3761.43</v>
      </c>
      <c r="M6720" s="7">
        <v>199.46</v>
      </c>
    </row>
    <row r="6721" spans="2:13" x14ac:dyDescent="0.3">
      <c r="B6721" s="5">
        <v>45992</v>
      </c>
      <c r="C6721" s="4" t="s">
        <v>30</v>
      </c>
      <c r="D6721" s="4" t="s">
        <v>27</v>
      </c>
      <c r="E6721" s="4" t="s">
        <v>21</v>
      </c>
      <c r="F6721" s="4" t="s">
        <v>19</v>
      </c>
      <c r="G6721" s="6">
        <v>57</v>
      </c>
      <c r="H6721" s="7">
        <v>94.76</v>
      </c>
      <c r="I6721" s="8">
        <v>0</v>
      </c>
      <c r="J6721" s="7">
        <v>5131.21</v>
      </c>
      <c r="K6721" s="7">
        <v>65.86</v>
      </c>
      <c r="L6721" s="7">
        <v>3754.02</v>
      </c>
      <c r="M6721" s="7">
        <v>223.8</v>
      </c>
    </row>
    <row r="6722" spans="2:13" x14ac:dyDescent="0.3">
      <c r="B6722" s="5">
        <v>45992</v>
      </c>
      <c r="C6722" s="4" t="s">
        <v>30</v>
      </c>
      <c r="D6722" s="4" t="s">
        <v>27</v>
      </c>
      <c r="E6722" s="4" t="s">
        <v>22</v>
      </c>
      <c r="F6722" s="4" t="s">
        <v>17</v>
      </c>
      <c r="G6722" s="6">
        <v>70</v>
      </c>
      <c r="H6722" s="7">
        <v>94.76</v>
      </c>
      <c r="I6722" s="8">
        <v>0.01</v>
      </c>
      <c r="J6722" s="7">
        <v>7317.75</v>
      </c>
      <c r="K6722" s="7">
        <v>65.989999999999995</v>
      </c>
      <c r="L6722" s="7">
        <v>4619.3</v>
      </c>
      <c r="M6722" s="7">
        <v>719.88</v>
      </c>
    </row>
    <row r="6723" spans="2:13" x14ac:dyDescent="0.3">
      <c r="B6723" s="5">
        <v>45992</v>
      </c>
      <c r="C6723" s="4" t="s">
        <v>30</v>
      </c>
      <c r="D6723" s="4" t="s">
        <v>27</v>
      </c>
      <c r="E6723" s="4" t="s">
        <v>22</v>
      </c>
      <c r="F6723" s="4" t="s">
        <v>18</v>
      </c>
      <c r="G6723" s="6">
        <v>27</v>
      </c>
      <c r="H6723" s="7">
        <v>94.76</v>
      </c>
      <c r="I6723" s="8">
        <v>0.01</v>
      </c>
      <c r="J6723" s="7">
        <v>2839.72</v>
      </c>
      <c r="K6723" s="7">
        <v>65.66</v>
      </c>
      <c r="L6723" s="7">
        <v>1772.82</v>
      </c>
      <c r="M6723" s="7">
        <v>319.89999999999998</v>
      </c>
    </row>
    <row r="6724" spans="2:13" x14ac:dyDescent="0.3">
      <c r="B6724" s="5">
        <v>45992</v>
      </c>
      <c r="C6724" s="4" t="s">
        <v>30</v>
      </c>
      <c r="D6724" s="4" t="s">
        <v>27</v>
      </c>
      <c r="E6724" s="4" t="s">
        <v>22</v>
      </c>
      <c r="F6724" s="4" t="s">
        <v>19</v>
      </c>
      <c r="G6724" s="6">
        <v>27</v>
      </c>
      <c r="H6724" s="7">
        <v>94.76</v>
      </c>
      <c r="I6724" s="8">
        <v>0</v>
      </c>
      <c r="J6724" s="7">
        <v>2859.8</v>
      </c>
      <c r="K6724" s="7">
        <v>65.73</v>
      </c>
      <c r="L6724" s="7">
        <v>1774.71</v>
      </c>
      <c r="M6724" s="7">
        <v>331.18</v>
      </c>
    </row>
    <row r="6725" spans="2:13" x14ac:dyDescent="0.3">
      <c r="B6725" s="5">
        <v>45992</v>
      </c>
      <c r="C6725" s="4" t="s">
        <v>31</v>
      </c>
      <c r="D6725" s="4" t="s">
        <v>32</v>
      </c>
      <c r="E6725" s="4" t="s">
        <v>16</v>
      </c>
      <c r="F6725" s="4" t="s">
        <v>17</v>
      </c>
      <c r="G6725" s="6">
        <v>695</v>
      </c>
      <c r="H6725" s="7">
        <v>80.34</v>
      </c>
      <c r="I6725" s="8">
        <v>0.01</v>
      </c>
      <c r="J6725" s="7">
        <v>54999.54</v>
      </c>
      <c r="K6725" s="7">
        <v>58.25</v>
      </c>
      <c r="L6725" s="7">
        <v>40483.75</v>
      </c>
      <c r="M6725" s="7">
        <v>1102.48</v>
      </c>
    </row>
    <row r="6726" spans="2:13" x14ac:dyDescent="0.3">
      <c r="B6726" s="5">
        <v>45992</v>
      </c>
      <c r="C6726" s="4" t="s">
        <v>31</v>
      </c>
      <c r="D6726" s="4" t="s">
        <v>32</v>
      </c>
      <c r="E6726" s="4" t="s">
        <v>16</v>
      </c>
      <c r="F6726" s="4" t="s">
        <v>18</v>
      </c>
      <c r="G6726" s="6">
        <v>265</v>
      </c>
      <c r="H6726" s="7">
        <v>80.34</v>
      </c>
      <c r="I6726" s="8">
        <v>0.01</v>
      </c>
      <c r="J6726" s="7">
        <v>21077.54</v>
      </c>
      <c r="K6726" s="7">
        <v>58.25</v>
      </c>
      <c r="L6726" s="7">
        <v>15436.25</v>
      </c>
      <c r="M6726" s="7">
        <v>895.13</v>
      </c>
    </row>
    <row r="6727" spans="2:13" x14ac:dyDescent="0.3">
      <c r="B6727" s="5">
        <v>45992</v>
      </c>
      <c r="C6727" s="4" t="s">
        <v>31</v>
      </c>
      <c r="D6727" s="4" t="s">
        <v>32</v>
      </c>
      <c r="E6727" s="4" t="s">
        <v>16</v>
      </c>
      <c r="F6727" s="4" t="s">
        <v>19</v>
      </c>
      <c r="G6727" s="6">
        <v>258</v>
      </c>
      <c r="H6727" s="7">
        <v>80.34</v>
      </c>
      <c r="I6727" s="8">
        <v>0.01</v>
      </c>
      <c r="J6727" s="7">
        <v>20520.439999999999</v>
      </c>
      <c r="K6727" s="7">
        <v>58.3</v>
      </c>
      <c r="L6727" s="7">
        <v>15041.4</v>
      </c>
      <c r="M6727" s="7">
        <v>1034.53</v>
      </c>
    </row>
    <row r="6728" spans="2:13" x14ac:dyDescent="0.3">
      <c r="B6728" s="5">
        <v>45992</v>
      </c>
      <c r="C6728" s="4" t="s">
        <v>31</v>
      </c>
      <c r="D6728" s="4" t="s">
        <v>32</v>
      </c>
      <c r="E6728" s="4" t="s">
        <v>20</v>
      </c>
      <c r="F6728" s="4" t="s">
        <v>17</v>
      </c>
      <c r="G6728" s="6">
        <v>507</v>
      </c>
      <c r="H6728" s="7">
        <v>80.34</v>
      </c>
      <c r="I6728" s="8">
        <v>0.04</v>
      </c>
      <c r="J6728" s="7">
        <v>34620.33</v>
      </c>
      <c r="K6728" s="7">
        <v>58.07</v>
      </c>
      <c r="L6728" s="7">
        <v>29441.49</v>
      </c>
      <c r="M6728" s="7">
        <v>805.91</v>
      </c>
    </row>
    <row r="6729" spans="2:13" x14ac:dyDescent="0.3">
      <c r="B6729" s="5">
        <v>45992</v>
      </c>
      <c r="C6729" s="4" t="s">
        <v>31</v>
      </c>
      <c r="D6729" s="4" t="s">
        <v>32</v>
      </c>
      <c r="E6729" s="4" t="s">
        <v>20</v>
      </c>
      <c r="F6729" s="4" t="s">
        <v>18</v>
      </c>
      <c r="G6729" s="6">
        <v>183</v>
      </c>
      <c r="H6729" s="7">
        <v>80.34</v>
      </c>
      <c r="I6729" s="8">
        <v>0.03</v>
      </c>
      <c r="J6729" s="7">
        <v>12614.5</v>
      </c>
      <c r="K6729" s="7">
        <v>58.13</v>
      </c>
      <c r="L6729" s="7">
        <v>10637.79</v>
      </c>
      <c r="M6729" s="7">
        <v>644.79999999999995</v>
      </c>
    </row>
    <row r="6730" spans="2:13" x14ac:dyDescent="0.3">
      <c r="B6730" s="5">
        <v>45992</v>
      </c>
      <c r="C6730" s="4" t="s">
        <v>31</v>
      </c>
      <c r="D6730" s="4" t="s">
        <v>32</v>
      </c>
      <c r="E6730" s="4" t="s">
        <v>20</v>
      </c>
      <c r="F6730" s="4" t="s">
        <v>19</v>
      </c>
      <c r="G6730" s="6">
        <v>173</v>
      </c>
      <c r="H6730" s="7">
        <v>80.34</v>
      </c>
      <c r="I6730" s="8">
        <v>0.01</v>
      </c>
      <c r="J6730" s="7">
        <v>12133.3</v>
      </c>
      <c r="K6730" s="7">
        <v>58.36</v>
      </c>
      <c r="L6730" s="7">
        <v>10096.280000000001</v>
      </c>
      <c r="M6730" s="7">
        <v>694.39</v>
      </c>
    </row>
    <row r="6731" spans="2:13" x14ac:dyDescent="0.3">
      <c r="B6731" s="5">
        <v>45992</v>
      </c>
      <c r="C6731" s="4" t="s">
        <v>31</v>
      </c>
      <c r="D6731" s="4" t="s">
        <v>32</v>
      </c>
      <c r="E6731" s="4" t="s">
        <v>21</v>
      </c>
      <c r="F6731" s="4" t="s">
        <v>17</v>
      </c>
      <c r="G6731" s="6">
        <v>284</v>
      </c>
      <c r="H6731" s="7">
        <v>80.34</v>
      </c>
      <c r="I6731" s="8">
        <v>0.01</v>
      </c>
      <c r="J6731" s="7">
        <v>21502.48</v>
      </c>
      <c r="K6731" s="7">
        <v>58.42</v>
      </c>
      <c r="L6731" s="7">
        <v>16591.28</v>
      </c>
      <c r="M6731" s="7">
        <v>476.93</v>
      </c>
    </row>
    <row r="6732" spans="2:13" x14ac:dyDescent="0.3">
      <c r="B6732" s="5">
        <v>45992</v>
      </c>
      <c r="C6732" s="4" t="s">
        <v>31</v>
      </c>
      <c r="D6732" s="4" t="s">
        <v>32</v>
      </c>
      <c r="E6732" s="4" t="s">
        <v>21</v>
      </c>
      <c r="F6732" s="4" t="s">
        <v>18</v>
      </c>
      <c r="G6732" s="6">
        <v>110</v>
      </c>
      <c r="H6732" s="7">
        <v>80.34</v>
      </c>
      <c r="I6732" s="8">
        <v>0.01</v>
      </c>
      <c r="J6732" s="7">
        <v>8327.9599999999991</v>
      </c>
      <c r="K6732" s="7">
        <v>58.25</v>
      </c>
      <c r="L6732" s="7">
        <v>6407.5</v>
      </c>
      <c r="M6732" s="7">
        <v>382.62</v>
      </c>
    </row>
    <row r="6733" spans="2:13" x14ac:dyDescent="0.3">
      <c r="B6733" s="5">
        <v>45992</v>
      </c>
      <c r="C6733" s="4" t="s">
        <v>31</v>
      </c>
      <c r="D6733" s="4" t="s">
        <v>32</v>
      </c>
      <c r="E6733" s="4" t="s">
        <v>21</v>
      </c>
      <c r="F6733" s="4" t="s">
        <v>19</v>
      </c>
      <c r="G6733" s="6">
        <v>103</v>
      </c>
      <c r="H6733" s="7">
        <v>80.34</v>
      </c>
      <c r="I6733" s="8">
        <v>0.01</v>
      </c>
      <c r="J6733" s="7">
        <v>7782.73</v>
      </c>
      <c r="K6733" s="7">
        <v>58.19</v>
      </c>
      <c r="L6733" s="7">
        <v>5993.57</v>
      </c>
      <c r="M6733" s="7">
        <v>409.32</v>
      </c>
    </row>
    <row r="6734" spans="2:13" x14ac:dyDescent="0.3">
      <c r="B6734" s="5">
        <v>45992</v>
      </c>
      <c r="C6734" s="4" t="s">
        <v>31</v>
      </c>
      <c r="D6734" s="4" t="s">
        <v>32</v>
      </c>
      <c r="E6734" s="4" t="s">
        <v>22</v>
      </c>
      <c r="F6734" s="4" t="s">
        <v>17</v>
      </c>
      <c r="G6734" s="6">
        <v>125</v>
      </c>
      <c r="H6734" s="7">
        <v>80.34</v>
      </c>
      <c r="I6734" s="8">
        <v>0.01</v>
      </c>
      <c r="J6734" s="7">
        <v>11146.12</v>
      </c>
      <c r="K6734" s="7">
        <v>58.36</v>
      </c>
      <c r="L6734" s="7">
        <v>7295</v>
      </c>
      <c r="M6734" s="7">
        <v>1256.3699999999999</v>
      </c>
    </row>
    <row r="6735" spans="2:13" x14ac:dyDescent="0.3">
      <c r="B6735" s="5">
        <v>45992</v>
      </c>
      <c r="C6735" s="4" t="s">
        <v>31</v>
      </c>
      <c r="D6735" s="4" t="s">
        <v>32</v>
      </c>
      <c r="E6735" s="4" t="s">
        <v>22</v>
      </c>
      <c r="F6735" s="4" t="s">
        <v>18</v>
      </c>
      <c r="G6735" s="6">
        <v>45</v>
      </c>
      <c r="H6735" s="7">
        <v>80.34</v>
      </c>
      <c r="I6735" s="8">
        <v>0.01</v>
      </c>
      <c r="J6735" s="7">
        <v>3996.64</v>
      </c>
      <c r="K6735" s="7">
        <v>58.36</v>
      </c>
      <c r="L6735" s="7">
        <v>2626.2</v>
      </c>
      <c r="M6735" s="7">
        <v>541.25</v>
      </c>
    </row>
    <row r="6736" spans="2:13" x14ac:dyDescent="0.3">
      <c r="B6736" s="5">
        <v>45992</v>
      </c>
      <c r="C6736" s="4" t="s">
        <v>31</v>
      </c>
      <c r="D6736" s="4" t="s">
        <v>32</v>
      </c>
      <c r="E6736" s="4" t="s">
        <v>22</v>
      </c>
      <c r="F6736" s="4" t="s">
        <v>19</v>
      </c>
      <c r="G6736" s="6">
        <v>45</v>
      </c>
      <c r="H6736" s="7">
        <v>80.34</v>
      </c>
      <c r="I6736" s="8">
        <v>0.01</v>
      </c>
      <c r="J6736" s="7">
        <v>4004.69</v>
      </c>
      <c r="K6736" s="7">
        <v>58.36</v>
      </c>
      <c r="L6736" s="7">
        <v>2626.2</v>
      </c>
      <c r="M6736" s="7">
        <v>572.17999999999995</v>
      </c>
    </row>
    <row r="6737" spans="2:13" x14ac:dyDescent="0.3">
      <c r="B6737" s="5">
        <v>45992</v>
      </c>
      <c r="C6737" s="4" t="s">
        <v>33</v>
      </c>
      <c r="D6737" s="4" t="s">
        <v>32</v>
      </c>
      <c r="E6737" s="4" t="s">
        <v>16</v>
      </c>
      <c r="F6737" s="4" t="s">
        <v>17</v>
      </c>
      <c r="G6737" s="6">
        <v>623</v>
      </c>
      <c r="H6737" s="7">
        <v>127.72</v>
      </c>
      <c r="I6737" s="8">
        <v>0</v>
      </c>
      <c r="J6737" s="7">
        <v>79489.039999999994</v>
      </c>
      <c r="K6737" s="7">
        <v>91.96</v>
      </c>
      <c r="L6737" s="7">
        <v>57291.08</v>
      </c>
      <c r="M6737" s="7">
        <v>1043.17</v>
      </c>
    </row>
    <row r="6738" spans="2:13" x14ac:dyDescent="0.3">
      <c r="B6738" s="5">
        <v>45992</v>
      </c>
      <c r="C6738" s="4" t="s">
        <v>33</v>
      </c>
      <c r="D6738" s="4" t="s">
        <v>32</v>
      </c>
      <c r="E6738" s="4" t="s">
        <v>16</v>
      </c>
      <c r="F6738" s="4" t="s">
        <v>18</v>
      </c>
      <c r="G6738" s="6">
        <v>232</v>
      </c>
      <c r="H6738" s="7">
        <v>127.72</v>
      </c>
      <c r="I6738" s="8">
        <v>0.01</v>
      </c>
      <c r="J6738" s="7">
        <v>29363.71</v>
      </c>
      <c r="K6738" s="7">
        <v>91.68</v>
      </c>
      <c r="L6738" s="7">
        <v>21269.759999999998</v>
      </c>
      <c r="M6738" s="7">
        <v>807.79</v>
      </c>
    </row>
    <row r="6739" spans="2:13" x14ac:dyDescent="0.3">
      <c r="B6739" s="5">
        <v>45992</v>
      </c>
      <c r="C6739" s="4" t="s">
        <v>33</v>
      </c>
      <c r="D6739" s="4" t="s">
        <v>32</v>
      </c>
      <c r="E6739" s="4" t="s">
        <v>16</v>
      </c>
      <c r="F6739" s="4" t="s">
        <v>19</v>
      </c>
      <c r="G6739" s="6">
        <v>229</v>
      </c>
      <c r="H6739" s="7">
        <v>127.72</v>
      </c>
      <c r="I6739" s="8">
        <v>0.01</v>
      </c>
      <c r="J6739" s="7">
        <v>28896.91</v>
      </c>
      <c r="K6739" s="7">
        <v>91.87</v>
      </c>
      <c r="L6739" s="7">
        <v>21038.23</v>
      </c>
      <c r="M6739" s="7">
        <v>890.92</v>
      </c>
    </row>
    <row r="6740" spans="2:13" x14ac:dyDescent="0.3">
      <c r="B6740" s="5">
        <v>45992</v>
      </c>
      <c r="C6740" s="4" t="s">
        <v>33</v>
      </c>
      <c r="D6740" s="4" t="s">
        <v>32</v>
      </c>
      <c r="E6740" s="4" t="s">
        <v>20</v>
      </c>
      <c r="F6740" s="4" t="s">
        <v>17</v>
      </c>
      <c r="G6740" s="6">
        <v>443</v>
      </c>
      <c r="H6740" s="7">
        <v>127.72</v>
      </c>
      <c r="I6740" s="8">
        <v>0.04</v>
      </c>
      <c r="J6740" s="7">
        <v>47703.15</v>
      </c>
      <c r="K6740" s="7">
        <v>91.96</v>
      </c>
      <c r="L6740" s="7">
        <v>40738.28</v>
      </c>
      <c r="M6740" s="7">
        <v>729.48</v>
      </c>
    </row>
    <row r="6741" spans="2:13" x14ac:dyDescent="0.3">
      <c r="B6741" s="5">
        <v>45992</v>
      </c>
      <c r="C6741" s="4" t="s">
        <v>33</v>
      </c>
      <c r="D6741" s="4" t="s">
        <v>32</v>
      </c>
      <c r="E6741" s="4" t="s">
        <v>20</v>
      </c>
      <c r="F6741" s="4" t="s">
        <v>18</v>
      </c>
      <c r="G6741" s="6">
        <v>157</v>
      </c>
      <c r="H6741" s="7">
        <v>127.72</v>
      </c>
      <c r="I6741" s="8">
        <v>0.02</v>
      </c>
      <c r="J6741" s="7">
        <v>17274.849999999999</v>
      </c>
      <c r="K6741" s="7">
        <v>92.05</v>
      </c>
      <c r="L6741" s="7">
        <v>14451.85</v>
      </c>
      <c r="M6741" s="7">
        <v>542.29999999999995</v>
      </c>
    </row>
    <row r="6742" spans="2:13" x14ac:dyDescent="0.3">
      <c r="B6742" s="5">
        <v>45992</v>
      </c>
      <c r="C6742" s="4" t="s">
        <v>33</v>
      </c>
      <c r="D6742" s="4" t="s">
        <v>32</v>
      </c>
      <c r="E6742" s="4" t="s">
        <v>20</v>
      </c>
      <c r="F6742" s="4" t="s">
        <v>19</v>
      </c>
      <c r="G6742" s="6">
        <v>161</v>
      </c>
      <c r="H6742" s="7">
        <v>127.72</v>
      </c>
      <c r="I6742" s="8">
        <v>0.04</v>
      </c>
      <c r="J6742" s="7">
        <v>17444.57</v>
      </c>
      <c r="K6742" s="7">
        <v>92.05</v>
      </c>
      <c r="L6742" s="7">
        <v>14820.05</v>
      </c>
      <c r="M6742" s="7">
        <v>626.37</v>
      </c>
    </row>
    <row r="6743" spans="2:13" x14ac:dyDescent="0.3">
      <c r="B6743" s="5">
        <v>45992</v>
      </c>
      <c r="C6743" s="4" t="s">
        <v>33</v>
      </c>
      <c r="D6743" s="4" t="s">
        <v>32</v>
      </c>
      <c r="E6743" s="4" t="s">
        <v>21</v>
      </c>
      <c r="F6743" s="4" t="s">
        <v>17</v>
      </c>
      <c r="G6743" s="6">
        <v>249</v>
      </c>
      <c r="H6743" s="7">
        <v>127.72</v>
      </c>
      <c r="I6743" s="8">
        <v>0.01</v>
      </c>
      <c r="J6743" s="7">
        <v>29729.22</v>
      </c>
      <c r="K6743" s="7">
        <v>91.87</v>
      </c>
      <c r="L6743" s="7">
        <v>22875.63</v>
      </c>
      <c r="M6743" s="7">
        <v>405.96</v>
      </c>
    </row>
    <row r="6744" spans="2:13" x14ac:dyDescent="0.3">
      <c r="B6744" s="5">
        <v>45992</v>
      </c>
      <c r="C6744" s="4" t="s">
        <v>33</v>
      </c>
      <c r="D6744" s="4" t="s">
        <v>32</v>
      </c>
      <c r="E6744" s="4" t="s">
        <v>21</v>
      </c>
      <c r="F6744" s="4" t="s">
        <v>18</v>
      </c>
      <c r="G6744" s="6">
        <v>89</v>
      </c>
      <c r="H6744" s="7">
        <v>127.72</v>
      </c>
      <c r="I6744" s="8">
        <v>0.01</v>
      </c>
      <c r="J6744" s="7">
        <v>10637.13</v>
      </c>
      <c r="K6744" s="7">
        <v>91.96</v>
      </c>
      <c r="L6744" s="7">
        <v>8184.44</v>
      </c>
      <c r="M6744" s="7">
        <v>312.36</v>
      </c>
    </row>
    <row r="6745" spans="2:13" x14ac:dyDescent="0.3">
      <c r="B6745" s="5">
        <v>45992</v>
      </c>
      <c r="C6745" s="4" t="s">
        <v>33</v>
      </c>
      <c r="D6745" s="4" t="s">
        <v>32</v>
      </c>
      <c r="E6745" s="4" t="s">
        <v>21</v>
      </c>
      <c r="F6745" s="4" t="s">
        <v>19</v>
      </c>
      <c r="G6745" s="6">
        <v>92</v>
      </c>
      <c r="H6745" s="7">
        <v>127.72</v>
      </c>
      <c r="I6745" s="8">
        <v>0.01</v>
      </c>
      <c r="J6745" s="7">
        <v>11084.25</v>
      </c>
      <c r="K6745" s="7">
        <v>91.87</v>
      </c>
      <c r="L6745" s="7">
        <v>8452.0400000000009</v>
      </c>
      <c r="M6745" s="7">
        <v>364.51</v>
      </c>
    </row>
    <row r="6746" spans="2:13" x14ac:dyDescent="0.3">
      <c r="B6746" s="5">
        <v>45992</v>
      </c>
      <c r="C6746" s="4" t="s">
        <v>33</v>
      </c>
      <c r="D6746" s="4" t="s">
        <v>32</v>
      </c>
      <c r="E6746" s="4" t="s">
        <v>22</v>
      </c>
      <c r="F6746" s="4" t="s">
        <v>17</v>
      </c>
      <c r="G6746" s="6">
        <v>118</v>
      </c>
      <c r="H6746" s="7">
        <v>127.72</v>
      </c>
      <c r="I6746" s="8">
        <v>0</v>
      </c>
      <c r="J6746" s="7">
        <v>16828.87</v>
      </c>
      <c r="K6746" s="7">
        <v>92.05</v>
      </c>
      <c r="L6746" s="7">
        <v>10861.9</v>
      </c>
      <c r="M6746" s="7">
        <v>1225.47</v>
      </c>
    </row>
    <row r="6747" spans="2:13" x14ac:dyDescent="0.3">
      <c r="B6747" s="5">
        <v>45992</v>
      </c>
      <c r="C6747" s="4" t="s">
        <v>33</v>
      </c>
      <c r="D6747" s="4" t="s">
        <v>32</v>
      </c>
      <c r="E6747" s="4" t="s">
        <v>22</v>
      </c>
      <c r="F6747" s="4" t="s">
        <v>18</v>
      </c>
      <c r="G6747" s="6">
        <v>40</v>
      </c>
      <c r="H6747" s="7">
        <v>127.72</v>
      </c>
      <c r="I6747" s="8">
        <v>0.01</v>
      </c>
      <c r="J6747" s="7">
        <v>5664.76</v>
      </c>
      <c r="K6747" s="7">
        <v>91.77</v>
      </c>
      <c r="L6747" s="7">
        <v>3670.8</v>
      </c>
      <c r="M6747" s="7">
        <v>478.24</v>
      </c>
    </row>
    <row r="6748" spans="2:13" x14ac:dyDescent="0.3">
      <c r="B6748" s="5">
        <v>45992</v>
      </c>
      <c r="C6748" s="4" t="s">
        <v>33</v>
      </c>
      <c r="D6748" s="4" t="s">
        <v>32</v>
      </c>
      <c r="E6748" s="4" t="s">
        <v>22</v>
      </c>
      <c r="F6748" s="4" t="s">
        <v>19</v>
      </c>
      <c r="G6748" s="6">
        <v>40</v>
      </c>
      <c r="H6748" s="7">
        <v>127.72</v>
      </c>
      <c r="I6748" s="8">
        <v>0.01</v>
      </c>
      <c r="J6748" s="7">
        <v>5676.08</v>
      </c>
      <c r="K6748" s="7">
        <v>91.87</v>
      </c>
      <c r="L6748" s="7">
        <v>3674.8</v>
      </c>
      <c r="M6748" s="7">
        <v>505.61</v>
      </c>
    </row>
    <row r="6749" spans="2:13" x14ac:dyDescent="0.3">
      <c r="B6749" s="5">
        <v>45992</v>
      </c>
      <c r="C6749" s="4" t="s">
        <v>34</v>
      </c>
      <c r="D6749" s="4" t="s">
        <v>32</v>
      </c>
      <c r="E6749" s="4" t="s">
        <v>16</v>
      </c>
      <c r="F6749" s="4" t="s">
        <v>17</v>
      </c>
      <c r="G6749" s="6">
        <v>529</v>
      </c>
      <c r="H6749" s="7">
        <v>98.88</v>
      </c>
      <c r="I6749" s="8">
        <v>0.01</v>
      </c>
      <c r="J6749" s="7">
        <v>51991.58</v>
      </c>
      <c r="K6749" s="7">
        <v>70.77</v>
      </c>
      <c r="L6749" s="7">
        <v>37437.33</v>
      </c>
      <c r="M6749" s="7">
        <v>870.23</v>
      </c>
    </row>
    <row r="6750" spans="2:13" x14ac:dyDescent="0.3">
      <c r="B6750" s="5">
        <v>45992</v>
      </c>
      <c r="C6750" s="4" t="s">
        <v>34</v>
      </c>
      <c r="D6750" s="4" t="s">
        <v>32</v>
      </c>
      <c r="E6750" s="4" t="s">
        <v>16</v>
      </c>
      <c r="F6750" s="4" t="s">
        <v>18</v>
      </c>
      <c r="G6750" s="6">
        <v>187</v>
      </c>
      <c r="H6750" s="7">
        <v>98.88</v>
      </c>
      <c r="I6750" s="8">
        <v>0.01</v>
      </c>
      <c r="J6750" s="7">
        <v>18379.62</v>
      </c>
      <c r="K6750" s="7">
        <v>70.7</v>
      </c>
      <c r="L6750" s="7">
        <v>13220.9</v>
      </c>
      <c r="M6750" s="7">
        <v>649.80999999999995</v>
      </c>
    </row>
    <row r="6751" spans="2:13" x14ac:dyDescent="0.3">
      <c r="B6751" s="5">
        <v>45992</v>
      </c>
      <c r="C6751" s="4" t="s">
        <v>34</v>
      </c>
      <c r="D6751" s="4" t="s">
        <v>32</v>
      </c>
      <c r="E6751" s="4" t="s">
        <v>16</v>
      </c>
      <c r="F6751" s="4" t="s">
        <v>19</v>
      </c>
      <c r="G6751" s="6">
        <v>191</v>
      </c>
      <c r="H6751" s="7">
        <v>98.88</v>
      </c>
      <c r="I6751" s="8">
        <v>0.01</v>
      </c>
      <c r="J6751" s="7">
        <v>18753.73</v>
      </c>
      <c r="K6751" s="7">
        <v>70.77</v>
      </c>
      <c r="L6751" s="7">
        <v>13517.07</v>
      </c>
      <c r="M6751" s="7">
        <v>752.96</v>
      </c>
    </row>
    <row r="6752" spans="2:13" x14ac:dyDescent="0.3">
      <c r="B6752" s="5">
        <v>45992</v>
      </c>
      <c r="C6752" s="4" t="s">
        <v>34</v>
      </c>
      <c r="D6752" s="4" t="s">
        <v>32</v>
      </c>
      <c r="E6752" s="4" t="s">
        <v>20</v>
      </c>
      <c r="F6752" s="4" t="s">
        <v>17</v>
      </c>
      <c r="G6752" s="6">
        <v>354</v>
      </c>
      <c r="H6752" s="7">
        <v>98.88</v>
      </c>
      <c r="I6752" s="8">
        <v>0</v>
      </c>
      <c r="J6752" s="7">
        <v>30864.61</v>
      </c>
      <c r="K6752" s="7">
        <v>70.56</v>
      </c>
      <c r="L6752" s="7">
        <v>24978.240000000002</v>
      </c>
      <c r="M6752" s="7">
        <v>578.30999999999995</v>
      </c>
    </row>
    <row r="6753" spans="2:13" x14ac:dyDescent="0.3">
      <c r="B6753" s="5">
        <v>45992</v>
      </c>
      <c r="C6753" s="4" t="s">
        <v>34</v>
      </c>
      <c r="D6753" s="4" t="s">
        <v>32</v>
      </c>
      <c r="E6753" s="4" t="s">
        <v>20</v>
      </c>
      <c r="F6753" s="4" t="s">
        <v>18</v>
      </c>
      <c r="G6753" s="6">
        <v>129</v>
      </c>
      <c r="H6753" s="7">
        <v>98.88</v>
      </c>
      <c r="I6753" s="8">
        <v>0.02</v>
      </c>
      <c r="J6753" s="7">
        <v>11001.08</v>
      </c>
      <c r="K6753" s="7">
        <v>70.63</v>
      </c>
      <c r="L6753" s="7">
        <v>9111.27</v>
      </c>
      <c r="M6753" s="7">
        <v>460.79</v>
      </c>
    </row>
    <row r="6754" spans="2:13" x14ac:dyDescent="0.3">
      <c r="B6754" s="5">
        <v>45992</v>
      </c>
      <c r="C6754" s="4" t="s">
        <v>34</v>
      </c>
      <c r="D6754" s="4" t="s">
        <v>32</v>
      </c>
      <c r="E6754" s="4" t="s">
        <v>20</v>
      </c>
      <c r="F6754" s="4" t="s">
        <v>19</v>
      </c>
      <c r="G6754" s="6">
        <v>124</v>
      </c>
      <c r="H6754" s="7">
        <v>98.88</v>
      </c>
      <c r="I6754" s="8">
        <v>0.01</v>
      </c>
      <c r="J6754" s="7">
        <v>10649.37</v>
      </c>
      <c r="K6754" s="7">
        <v>70.84</v>
      </c>
      <c r="L6754" s="7">
        <v>8784.16</v>
      </c>
      <c r="M6754" s="7">
        <v>504.12</v>
      </c>
    </row>
    <row r="6755" spans="2:13" x14ac:dyDescent="0.3">
      <c r="B6755" s="5">
        <v>45992</v>
      </c>
      <c r="C6755" s="4" t="s">
        <v>34</v>
      </c>
      <c r="D6755" s="4" t="s">
        <v>32</v>
      </c>
      <c r="E6755" s="4" t="s">
        <v>21</v>
      </c>
      <c r="F6755" s="4" t="s">
        <v>17</v>
      </c>
      <c r="G6755" s="6">
        <v>214</v>
      </c>
      <c r="H6755" s="7">
        <v>98.88</v>
      </c>
      <c r="I6755" s="8">
        <v>0.01</v>
      </c>
      <c r="J6755" s="7">
        <v>20061.62</v>
      </c>
      <c r="K6755" s="7">
        <v>70.63</v>
      </c>
      <c r="L6755" s="7">
        <v>15114.82</v>
      </c>
      <c r="M6755" s="7">
        <v>352.04</v>
      </c>
    </row>
    <row r="6756" spans="2:13" x14ac:dyDescent="0.3">
      <c r="B6756" s="5">
        <v>45992</v>
      </c>
      <c r="C6756" s="4" t="s">
        <v>34</v>
      </c>
      <c r="D6756" s="4" t="s">
        <v>32</v>
      </c>
      <c r="E6756" s="4" t="s">
        <v>21</v>
      </c>
      <c r="F6756" s="4" t="s">
        <v>18</v>
      </c>
      <c r="G6756" s="6">
        <v>76</v>
      </c>
      <c r="H6756" s="7">
        <v>98.88</v>
      </c>
      <c r="I6756" s="8">
        <v>0.01</v>
      </c>
      <c r="J6756" s="7">
        <v>7082.13</v>
      </c>
      <c r="K6756" s="7">
        <v>70.91</v>
      </c>
      <c r="L6756" s="7">
        <v>5389.16</v>
      </c>
      <c r="M6756" s="7">
        <v>266.99</v>
      </c>
    </row>
    <row r="6757" spans="2:13" x14ac:dyDescent="0.3">
      <c r="B6757" s="5">
        <v>45992</v>
      </c>
      <c r="C6757" s="4" t="s">
        <v>34</v>
      </c>
      <c r="D6757" s="4" t="s">
        <v>32</v>
      </c>
      <c r="E6757" s="4" t="s">
        <v>21</v>
      </c>
      <c r="F6757" s="4" t="s">
        <v>19</v>
      </c>
      <c r="G6757" s="6">
        <v>77</v>
      </c>
      <c r="H6757" s="7">
        <v>98.88</v>
      </c>
      <c r="I6757" s="8">
        <v>0</v>
      </c>
      <c r="J6757" s="7">
        <v>7189.73</v>
      </c>
      <c r="K6757" s="7">
        <v>70.56</v>
      </c>
      <c r="L6757" s="7">
        <v>5433.12</v>
      </c>
      <c r="M6757" s="7">
        <v>299.57</v>
      </c>
    </row>
    <row r="6758" spans="2:13" x14ac:dyDescent="0.3">
      <c r="B6758" s="5">
        <v>45992</v>
      </c>
      <c r="C6758" s="4" t="s">
        <v>34</v>
      </c>
      <c r="D6758" s="4" t="s">
        <v>32</v>
      </c>
      <c r="E6758" s="4" t="s">
        <v>22</v>
      </c>
      <c r="F6758" s="4" t="s">
        <v>17</v>
      </c>
      <c r="G6758" s="6">
        <v>96</v>
      </c>
      <c r="H6758" s="7">
        <v>98.88</v>
      </c>
      <c r="I6758" s="8">
        <v>0.01</v>
      </c>
      <c r="J6758" s="7">
        <v>10472.379999999999</v>
      </c>
      <c r="K6758" s="7">
        <v>70.77</v>
      </c>
      <c r="L6758" s="7">
        <v>6793.92</v>
      </c>
      <c r="M6758" s="7">
        <v>952.25</v>
      </c>
    </row>
    <row r="6759" spans="2:13" x14ac:dyDescent="0.3">
      <c r="B6759" s="5">
        <v>45992</v>
      </c>
      <c r="C6759" s="4" t="s">
        <v>34</v>
      </c>
      <c r="D6759" s="4" t="s">
        <v>32</v>
      </c>
      <c r="E6759" s="4" t="s">
        <v>22</v>
      </c>
      <c r="F6759" s="4" t="s">
        <v>18</v>
      </c>
      <c r="G6759" s="6">
        <v>33</v>
      </c>
      <c r="H6759" s="7">
        <v>98.88</v>
      </c>
      <c r="I6759" s="8">
        <v>0.01</v>
      </c>
      <c r="J6759" s="7">
        <v>3632.65</v>
      </c>
      <c r="K6759" s="7">
        <v>70.63</v>
      </c>
      <c r="L6759" s="7">
        <v>2330.79</v>
      </c>
      <c r="M6759" s="7">
        <v>394.55</v>
      </c>
    </row>
    <row r="6760" spans="2:13" x14ac:dyDescent="0.3">
      <c r="B6760" s="5">
        <v>45992</v>
      </c>
      <c r="C6760" s="4" t="s">
        <v>34</v>
      </c>
      <c r="D6760" s="4" t="s">
        <v>32</v>
      </c>
      <c r="E6760" s="4" t="s">
        <v>22</v>
      </c>
      <c r="F6760" s="4" t="s">
        <v>19</v>
      </c>
      <c r="G6760" s="6">
        <v>32</v>
      </c>
      <c r="H6760" s="7">
        <v>98.88</v>
      </c>
      <c r="I6760" s="8">
        <v>0.01</v>
      </c>
      <c r="J6760" s="7">
        <v>3483.8</v>
      </c>
      <c r="K6760" s="7">
        <v>70.84</v>
      </c>
      <c r="L6760" s="7">
        <v>2266.88</v>
      </c>
      <c r="M6760" s="7">
        <v>388.52</v>
      </c>
    </row>
    <row r="6761" spans="2:13" x14ac:dyDescent="0.3">
      <c r="B6761" s="5">
        <v>45992</v>
      </c>
      <c r="C6761" s="4" t="s">
        <v>35</v>
      </c>
      <c r="D6761" s="4" t="s">
        <v>32</v>
      </c>
      <c r="E6761" s="4" t="s">
        <v>16</v>
      </c>
      <c r="F6761" s="4" t="s">
        <v>17</v>
      </c>
      <c r="G6761" s="6">
        <v>118</v>
      </c>
      <c r="H6761" s="7">
        <v>193.64</v>
      </c>
      <c r="I6761" s="8">
        <v>0.01</v>
      </c>
      <c r="J6761" s="7">
        <v>22620.13</v>
      </c>
      <c r="K6761" s="7">
        <v>135.68</v>
      </c>
      <c r="L6761" s="7">
        <v>16010.24</v>
      </c>
      <c r="M6761" s="7">
        <v>191.81</v>
      </c>
    </row>
    <row r="6762" spans="2:13" x14ac:dyDescent="0.3">
      <c r="B6762" s="5">
        <v>45992</v>
      </c>
      <c r="C6762" s="4" t="s">
        <v>35</v>
      </c>
      <c r="D6762" s="4" t="s">
        <v>32</v>
      </c>
      <c r="E6762" s="4" t="s">
        <v>16</v>
      </c>
      <c r="F6762" s="4" t="s">
        <v>18</v>
      </c>
      <c r="G6762" s="6">
        <v>45</v>
      </c>
      <c r="H6762" s="7">
        <v>193.64</v>
      </c>
      <c r="I6762" s="8">
        <v>0.01</v>
      </c>
      <c r="J6762" s="7">
        <v>8643.92</v>
      </c>
      <c r="K6762" s="7">
        <v>135.55000000000001</v>
      </c>
      <c r="L6762" s="7">
        <v>6099.75</v>
      </c>
      <c r="M6762" s="7">
        <v>154.97</v>
      </c>
    </row>
    <row r="6763" spans="2:13" x14ac:dyDescent="0.3">
      <c r="B6763" s="5">
        <v>45992</v>
      </c>
      <c r="C6763" s="4" t="s">
        <v>35</v>
      </c>
      <c r="D6763" s="4" t="s">
        <v>32</v>
      </c>
      <c r="E6763" s="4" t="s">
        <v>16</v>
      </c>
      <c r="F6763" s="4" t="s">
        <v>19</v>
      </c>
      <c r="G6763" s="6">
        <v>42</v>
      </c>
      <c r="H6763" s="7">
        <v>193.64</v>
      </c>
      <c r="I6763" s="8">
        <v>0</v>
      </c>
      <c r="J6763" s="7">
        <v>8140.96</v>
      </c>
      <c r="K6763" s="7">
        <v>135.13999999999999</v>
      </c>
      <c r="L6763" s="7">
        <v>5675.88</v>
      </c>
      <c r="M6763" s="7">
        <v>169.92</v>
      </c>
    </row>
    <row r="6764" spans="2:13" x14ac:dyDescent="0.3">
      <c r="B6764" s="5">
        <v>45992</v>
      </c>
      <c r="C6764" s="4" t="s">
        <v>35</v>
      </c>
      <c r="D6764" s="4" t="s">
        <v>32</v>
      </c>
      <c r="E6764" s="4" t="s">
        <v>20</v>
      </c>
      <c r="F6764" s="4" t="s">
        <v>17</v>
      </c>
      <c r="G6764" s="6">
        <v>79</v>
      </c>
      <c r="H6764" s="7">
        <v>193.64</v>
      </c>
      <c r="I6764" s="8">
        <v>0.03</v>
      </c>
      <c r="J6764" s="7">
        <v>13058.39</v>
      </c>
      <c r="K6764" s="7">
        <v>135.41</v>
      </c>
      <c r="L6764" s="7">
        <v>10697.39</v>
      </c>
      <c r="M6764" s="7">
        <v>128.80000000000001</v>
      </c>
    </row>
    <row r="6765" spans="2:13" x14ac:dyDescent="0.3">
      <c r="B6765" s="5">
        <v>45992</v>
      </c>
      <c r="C6765" s="4" t="s">
        <v>35</v>
      </c>
      <c r="D6765" s="4" t="s">
        <v>32</v>
      </c>
      <c r="E6765" s="4" t="s">
        <v>20</v>
      </c>
      <c r="F6765" s="4" t="s">
        <v>18</v>
      </c>
      <c r="G6765" s="6">
        <v>29</v>
      </c>
      <c r="H6765" s="7">
        <v>193.64</v>
      </c>
      <c r="I6765" s="8">
        <v>0</v>
      </c>
      <c r="J6765" s="7">
        <v>4917.01</v>
      </c>
      <c r="K6765" s="7">
        <v>135.55000000000001</v>
      </c>
      <c r="L6765" s="7">
        <v>3930.95</v>
      </c>
      <c r="M6765" s="7">
        <v>102.48</v>
      </c>
    </row>
    <row r="6766" spans="2:13" x14ac:dyDescent="0.3">
      <c r="B6766" s="5">
        <v>45992</v>
      </c>
      <c r="C6766" s="4" t="s">
        <v>35</v>
      </c>
      <c r="D6766" s="4" t="s">
        <v>32</v>
      </c>
      <c r="E6766" s="4" t="s">
        <v>20</v>
      </c>
      <c r="F6766" s="4" t="s">
        <v>19</v>
      </c>
      <c r="G6766" s="6">
        <v>28</v>
      </c>
      <c r="H6766" s="7">
        <v>193.64</v>
      </c>
      <c r="I6766" s="8">
        <v>0.04</v>
      </c>
      <c r="J6766" s="7">
        <v>4608.8999999999996</v>
      </c>
      <c r="K6766" s="7">
        <v>135.55000000000001</v>
      </c>
      <c r="L6766" s="7">
        <v>3795.4</v>
      </c>
      <c r="M6766" s="7">
        <v>113.05</v>
      </c>
    </row>
    <row r="6767" spans="2:13" x14ac:dyDescent="0.3">
      <c r="B6767" s="5">
        <v>45992</v>
      </c>
      <c r="C6767" s="4" t="s">
        <v>35</v>
      </c>
      <c r="D6767" s="4" t="s">
        <v>32</v>
      </c>
      <c r="E6767" s="4" t="s">
        <v>21</v>
      </c>
      <c r="F6767" s="4" t="s">
        <v>17</v>
      </c>
      <c r="G6767" s="6">
        <v>49</v>
      </c>
      <c r="H6767" s="7">
        <v>193.64</v>
      </c>
      <c r="I6767" s="8">
        <v>0.01</v>
      </c>
      <c r="J6767" s="7">
        <v>8869.9699999999993</v>
      </c>
      <c r="K6767" s="7">
        <v>135.68</v>
      </c>
      <c r="L6767" s="7">
        <v>6648.32</v>
      </c>
      <c r="M6767" s="7">
        <v>77.73</v>
      </c>
    </row>
    <row r="6768" spans="2:13" x14ac:dyDescent="0.3">
      <c r="B6768" s="5">
        <v>45992</v>
      </c>
      <c r="C6768" s="4" t="s">
        <v>35</v>
      </c>
      <c r="D6768" s="4" t="s">
        <v>32</v>
      </c>
      <c r="E6768" s="4" t="s">
        <v>21</v>
      </c>
      <c r="F6768" s="4" t="s">
        <v>18</v>
      </c>
      <c r="G6768" s="6">
        <v>18</v>
      </c>
      <c r="H6768" s="7">
        <v>193.64</v>
      </c>
      <c r="I6768" s="8">
        <v>0.01</v>
      </c>
      <c r="J6768" s="7">
        <v>3294.67</v>
      </c>
      <c r="K6768" s="7">
        <v>135.82</v>
      </c>
      <c r="L6768" s="7">
        <v>2444.7600000000002</v>
      </c>
      <c r="M6768" s="7">
        <v>63.3</v>
      </c>
    </row>
    <row r="6769" spans="2:13" x14ac:dyDescent="0.3">
      <c r="B6769" s="5">
        <v>45992</v>
      </c>
      <c r="C6769" s="4" t="s">
        <v>35</v>
      </c>
      <c r="D6769" s="4" t="s">
        <v>32</v>
      </c>
      <c r="E6769" s="4" t="s">
        <v>21</v>
      </c>
      <c r="F6769" s="4" t="s">
        <v>19</v>
      </c>
      <c r="G6769" s="6">
        <v>17</v>
      </c>
      <c r="H6769" s="7">
        <v>193.64</v>
      </c>
      <c r="I6769" s="8">
        <v>0.01</v>
      </c>
      <c r="J6769" s="7">
        <v>3108.44</v>
      </c>
      <c r="K6769" s="7">
        <v>135.82</v>
      </c>
      <c r="L6769" s="7">
        <v>2308.94</v>
      </c>
      <c r="M6769" s="7">
        <v>68.17</v>
      </c>
    </row>
    <row r="6770" spans="2:13" x14ac:dyDescent="0.3">
      <c r="B6770" s="5">
        <v>45992</v>
      </c>
      <c r="C6770" s="4" t="s">
        <v>35</v>
      </c>
      <c r="D6770" s="4" t="s">
        <v>32</v>
      </c>
      <c r="E6770" s="4" t="s">
        <v>22</v>
      </c>
      <c r="F6770" s="4" t="s">
        <v>17</v>
      </c>
      <c r="G6770" s="6">
        <v>23</v>
      </c>
      <c r="H6770" s="7">
        <v>193.64</v>
      </c>
      <c r="I6770" s="8">
        <v>0.01</v>
      </c>
      <c r="J6770" s="7">
        <v>4938.3999999999996</v>
      </c>
      <c r="K6770" s="7">
        <v>135.55000000000001</v>
      </c>
      <c r="L6770" s="7">
        <v>3117.65</v>
      </c>
      <c r="M6770" s="7">
        <v>231.17</v>
      </c>
    </row>
    <row r="6771" spans="2:13" x14ac:dyDescent="0.3">
      <c r="B6771" s="5">
        <v>45992</v>
      </c>
      <c r="C6771" s="4" t="s">
        <v>35</v>
      </c>
      <c r="D6771" s="4" t="s">
        <v>32</v>
      </c>
      <c r="E6771" s="4" t="s">
        <v>22</v>
      </c>
      <c r="F6771" s="4" t="s">
        <v>18</v>
      </c>
      <c r="G6771" s="6">
        <v>8</v>
      </c>
      <c r="H6771" s="7">
        <v>193.64</v>
      </c>
      <c r="I6771" s="8">
        <v>0.01</v>
      </c>
      <c r="J6771" s="7">
        <v>1719.43</v>
      </c>
      <c r="K6771" s="7">
        <v>135.82</v>
      </c>
      <c r="L6771" s="7">
        <v>1086.56</v>
      </c>
      <c r="M6771" s="7">
        <v>94.88</v>
      </c>
    </row>
    <row r="6772" spans="2:13" x14ac:dyDescent="0.3">
      <c r="B6772" s="5">
        <v>45992</v>
      </c>
      <c r="C6772" s="4" t="s">
        <v>35</v>
      </c>
      <c r="D6772" s="4" t="s">
        <v>32</v>
      </c>
      <c r="E6772" s="4" t="s">
        <v>22</v>
      </c>
      <c r="F6772" s="4" t="s">
        <v>19</v>
      </c>
      <c r="G6772" s="6">
        <v>8</v>
      </c>
      <c r="H6772" s="7">
        <v>193.64</v>
      </c>
      <c r="I6772" s="8">
        <v>0.01</v>
      </c>
      <c r="J6772" s="7">
        <v>1705.57</v>
      </c>
      <c r="K6772" s="7">
        <v>135.13999999999999</v>
      </c>
      <c r="L6772" s="7">
        <v>1081.1199999999999</v>
      </c>
      <c r="M6772" s="7">
        <v>102.82</v>
      </c>
    </row>
    <row r="6773" spans="2:13" x14ac:dyDescent="0.3">
      <c r="B6773" s="5">
        <v>45992</v>
      </c>
      <c r="C6773" s="4" t="s">
        <v>36</v>
      </c>
      <c r="D6773" s="4" t="s">
        <v>37</v>
      </c>
      <c r="E6773" s="4" t="s">
        <v>16</v>
      </c>
      <c r="F6773" s="4" t="s">
        <v>17</v>
      </c>
      <c r="G6773" s="6">
        <v>287</v>
      </c>
      <c r="H6773" s="7">
        <v>181.28</v>
      </c>
      <c r="I6773" s="8">
        <v>0.01</v>
      </c>
      <c r="J6773" s="7">
        <v>51715.46</v>
      </c>
      <c r="K6773" s="7">
        <v>136.46</v>
      </c>
      <c r="L6773" s="7">
        <v>39164.019999999997</v>
      </c>
      <c r="M6773" s="7">
        <v>481.97</v>
      </c>
    </row>
    <row r="6774" spans="2:13" x14ac:dyDescent="0.3">
      <c r="B6774" s="5">
        <v>45992</v>
      </c>
      <c r="C6774" s="4" t="s">
        <v>36</v>
      </c>
      <c r="D6774" s="4" t="s">
        <v>37</v>
      </c>
      <c r="E6774" s="4" t="s">
        <v>16</v>
      </c>
      <c r="F6774" s="4" t="s">
        <v>18</v>
      </c>
      <c r="G6774" s="6">
        <v>101</v>
      </c>
      <c r="H6774" s="7">
        <v>181.28</v>
      </c>
      <c r="I6774" s="8">
        <v>0.01</v>
      </c>
      <c r="J6774" s="7">
        <v>18108.060000000001</v>
      </c>
      <c r="K6774" s="7">
        <v>136.72999999999999</v>
      </c>
      <c r="L6774" s="7">
        <v>13809.73</v>
      </c>
      <c r="M6774" s="7">
        <v>344.31</v>
      </c>
    </row>
    <row r="6775" spans="2:13" x14ac:dyDescent="0.3">
      <c r="B6775" s="5">
        <v>45992</v>
      </c>
      <c r="C6775" s="4" t="s">
        <v>36</v>
      </c>
      <c r="D6775" s="4" t="s">
        <v>37</v>
      </c>
      <c r="E6775" s="4" t="s">
        <v>16</v>
      </c>
      <c r="F6775" s="4" t="s">
        <v>19</v>
      </c>
      <c r="G6775" s="6">
        <v>104</v>
      </c>
      <c r="H6775" s="7">
        <v>181.28</v>
      </c>
      <c r="I6775" s="8">
        <v>0.01</v>
      </c>
      <c r="J6775" s="7">
        <v>18702.580000000002</v>
      </c>
      <c r="K6775" s="7">
        <v>137.28</v>
      </c>
      <c r="L6775" s="7">
        <v>14277.12</v>
      </c>
      <c r="M6775" s="7">
        <v>404.61</v>
      </c>
    </row>
    <row r="6776" spans="2:13" x14ac:dyDescent="0.3">
      <c r="B6776" s="5">
        <v>45992</v>
      </c>
      <c r="C6776" s="4" t="s">
        <v>36</v>
      </c>
      <c r="D6776" s="4" t="s">
        <v>37</v>
      </c>
      <c r="E6776" s="4" t="s">
        <v>20</v>
      </c>
      <c r="F6776" s="4" t="s">
        <v>17</v>
      </c>
      <c r="G6776" s="6">
        <v>198</v>
      </c>
      <c r="H6776" s="7">
        <v>181.28</v>
      </c>
      <c r="I6776" s="8">
        <v>0.02</v>
      </c>
      <c r="J6776" s="7">
        <v>30830.15</v>
      </c>
      <c r="K6776" s="7">
        <v>137</v>
      </c>
      <c r="L6776" s="7">
        <v>27126</v>
      </c>
      <c r="M6776" s="7">
        <v>328.31</v>
      </c>
    </row>
    <row r="6777" spans="2:13" x14ac:dyDescent="0.3">
      <c r="B6777" s="5">
        <v>45992</v>
      </c>
      <c r="C6777" s="4" t="s">
        <v>36</v>
      </c>
      <c r="D6777" s="4" t="s">
        <v>37</v>
      </c>
      <c r="E6777" s="4" t="s">
        <v>20</v>
      </c>
      <c r="F6777" s="4" t="s">
        <v>18</v>
      </c>
      <c r="G6777" s="6">
        <v>71</v>
      </c>
      <c r="H6777" s="7">
        <v>181.28</v>
      </c>
      <c r="I6777" s="8">
        <v>0.01</v>
      </c>
      <c r="J6777" s="7">
        <v>11168.26</v>
      </c>
      <c r="K6777" s="7">
        <v>137</v>
      </c>
      <c r="L6777" s="7">
        <v>9727</v>
      </c>
      <c r="M6777" s="7">
        <v>246.23</v>
      </c>
    </row>
    <row r="6778" spans="2:13" x14ac:dyDescent="0.3">
      <c r="B6778" s="5">
        <v>45992</v>
      </c>
      <c r="C6778" s="4" t="s">
        <v>36</v>
      </c>
      <c r="D6778" s="4" t="s">
        <v>37</v>
      </c>
      <c r="E6778" s="4" t="s">
        <v>20</v>
      </c>
      <c r="F6778" s="4" t="s">
        <v>19</v>
      </c>
      <c r="G6778" s="6">
        <v>71</v>
      </c>
      <c r="H6778" s="7">
        <v>181.28</v>
      </c>
      <c r="I6778" s="8">
        <v>0.04</v>
      </c>
      <c r="J6778" s="7">
        <v>10851.57</v>
      </c>
      <c r="K6778" s="7">
        <v>136.59</v>
      </c>
      <c r="L6778" s="7">
        <v>9697.89</v>
      </c>
      <c r="M6778" s="7">
        <v>278.77</v>
      </c>
    </row>
    <row r="6779" spans="2:13" x14ac:dyDescent="0.3">
      <c r="B6779" s="5">
        <v>45992</v>
      </c>
      <c r="C6779" s="4" t="s">
        <v>36</v>
      </c>
      <c r="D6779" s="4" t="s">
        <v>37</v>
      </c>
      <c r="E6779" s="4" t="s">
        <v>21</v>
      </c>
      <c r="F6779" s="4" t="s">
        <v>17</v>
      </c>
      <c r="G6779" s="6">
        <v>117</v>
      </c>
      <c r="H6779" s="7">
        <v>181.28</v>
      </c>
      <c r="I6779" s="8">
        <v>0.01</v>
      </c>
      <c r="J6779" s="7">
        <v>19867.18</v>
      </c>
      <c r="K6779" s="7">
        <v>136.46</v>
      </c>
      <c r="L6779" s="7">
        <v>15965.82</v>
      </c>
      <c r="M6779" s="7">
        <v>193.04</v>
      </c>
    </row>
    <row r="6780" spans="2:13" x14ac:dyDescent="0.3">
      <c r="B6780" s="5">
        <v>45992</v>
      </c>
      <c r="C6780" s="4" t="s">
        <v>36</v>
      </c>
      <c r="D6780" s="4" t="s">
        <v>37</v>
      </c>
      <c r="E6780" s="4" t="s">
        <v>21</v>
      </c>
      <c r="F6780" s="4" t="s">
        <v>18</v>
      </c>
      <c r="G6780" s="6">
        <v>43</v>
      </c>
      <c r="H6780" s="7">
        <v>181.28</v>
      </c>
      <c r="I6780" s="8">
        <v>0.01</v>
      </c>
      <c r="J6780" s="7">
        <v>7294.21</v>
      </c>
      <c r="K6780" s="7">
        <v>136.59</v>
      </c>
      <c r="L6780" s="7">
        <v>5873.37</v>
      </c>
      <c r="M6780" s="7">
        <v>152.26</v>
      </c>
    </row>
    <row r="6781" spans="2:13" x14ac:dyDescent="0.3">
      <c r="B6781" s="5">
        <v>45992</v>
      </c>
      <c r="C6781" s="4" t="s">
        <v>36</v>
      </c>
      <c r="D6781" s="4" t="s">
        <v>37</v>
      </c>
      <c r="E6781" s="4" t="s">
        <v>21</v>
      </c>
      <c r="F6781" s="4" t="s">
        <v>19</v>
      </c>
      <c r="G6781" s="6">
        <v>42</v>
      </c>
      <c r="H6781" s="7">
        <v>181.28</v>
      </c>
      <c r="I6781" s="8">
        <v>0.01</v>
      </c>
      <c r="J6781" s="7">
        <v>7153.68</v>
      </c>
      <c r="K6781" s="7">
        <v>137.28</v>
      </c>
      <c r="L6781" s="7">
        <v>5765.76</v>
      </c>
      <c r="M6781" s="7">
        <v>170.08</v>
      </c>
    </row>
    <row r="6782" spans="2:13" x14ac:dyDescent="0.3">
      <c r="B6782" s="5">
        <v>45992</v>
      </c>
      <c r="C6782" s="4" t="s">
        <v>36</v>
      </c>
      <c r="D6782" s="4" t="s">
        <v>37</v>
      </c>
      <c r="E6782" s="4" t="s">
        <v>22</v>
      </c>
      <c r="F6782" s="4" t="s">
        <v>17</v>
      </c>
      <c r="G6782" s="6">
        <v>49</v>
      </c>
      <c r="H6782" s="7">
        <v>181.28</v>
      </c>
      <c r="I6782" s="8">
        <v>0.01</v>
      </c>
      <c r="J6782" s="7">
        <v>9938.5</v>
      </c>
      <c r="K6782" s="7">
        <v>136.72999999999999</v>
      </c>
      <c r="L6782" s="7">
        <v>6699.77</v>
      </c>
      <c r="M6782" s="7">
        <v>493.49</v>
      </c>
    </row>
    <row r="6783" spans="2:13" x14ac:dyDescent="0.3">
      <c r="B6783" s="5">
        <v>45992</v>
      </c>
      <c r="C6783" s="4" t="s">
        <v>36</v>
      </c>
      <c r="D6783" s="4" t="s">
        <v>37</v>
      </c>
      <c r="E6783" s="4" t="s">
        <v>22</v>
      </c>
      <c r="F6783" s="4" t="s">
        <v>18</v>
      </c>
      <c r="G6783" s="6">
        <v>18</v>
      </c>
      <c r="H6783" s="7">
        <v>181.28</v>
      </c>
      <c r="I6783" s="8">
        <v>0.01</v>
      </c>
      <c r="J6783" s="7">
        <v>3632.68</v>
      </c>
      <c r="K6783" s="7">
        <v>136.87</v>
      </c>
      <c r="L6783" s="7">
        <v>2463.66</v>
      </c>
      <c r="M6783" s="7">
        <v>212.19</v>
      </c>
    </row>
    <row r="6784" spans="2:13" x14ac:dyDescent="0.3">
      <c r="B6784" s="5">
        <v>45992</v>
      </c>
      <c r="C6784" s="4" t="s">
        <v>36</v>
      </c>
      <c r="D6784" s="4" t="s">
        <v>37</v>
      </c>
      <c r="E6784" s="4" t="s">
        <v>22</v>
      </c>
      <c r="F6784" s="4" t="s">
        <v>19</v>
      </c>
      <c r="G6784" s="6">
        <v>19</v>
      </c>
      <c r="H6784" s="7">
        <v>181.28</v>
      </c>
      <c r="I6784" s="8">
        <v>0</v>
      </c>
      <c r="J6784" s="7">
        <v>3857.62</v>
      </c>
      <c r="K6784" s="7">
        <v>137</v>
      </c>
      <c r="L6784" s="7">
        <v>2603</v>
      </c>
      <c r="M6784" s="7">
        <v>236.37</v>
      </c>
    </row>
    <row r="6785" spans="2:13" x14ac:dyDescent="0.3">
      <c r="B6785" s="5">
        <v>45992</v>
      </c>
      <c r="C6785" s="4" t="s">
        <v>38</v>
      </c>
      <c r="D6785" s="4" t="s">
        <v>37</v>
      </c>
      <c r="E6785" s="4" t="s">
        <v>16</v>
      </c>
      <c r="F6785" s="4" t="s">
        <v>17</v>
      </c>
      <c r="G6785" s="6">
        <v>118</v>
      </c>
      <c r="H6785" s="7">
        <v>220.42</v>
      </c>
      <c r="I6785" s="8">
        <v>0.01</v>
      </c>
      <c r="J6785" s="7">
        <v>25775.21</v>
      </c>
      <c r="K6785" s="7">
        <v>165.15</v>
      </c>
      <c r="L6785" s="7">
        <v>19487.7</v>
      </c>
      <c r="M6785" s="7">
        <v>198.16</v>
      </c>
    </row>
    <row r="6786" spans="2:13" x14ac:dyDescent="0.3">
      <c r="B6786" s="5">
        <v>45992</v>
      </c>
      <c r="C6786" s="4" t="s">
        <v>38</v>
      </c>
      <c r="D6786" s="4" t="s">
        <v>37</v>
      </c>
      <c r="E6786" s="4" t="s">
        <v>16</v>
      </c>
      <c r="F6786" s="4" t="s">
        <v>18</v>
      </c>
      <c r="G6786" s="6">
        <v>42</v>
      </c>
      <c r="H6786" s="7">
        <v>220.42</v>
      </c>
      <c r="I6786" s="8">
        <v>0.01</v>
      </c>
      <c r="J6786" s="7">
        <v>9165.06</v>
      </c>
      <c r="K6786" s="7">
        <v>165.32</v>
      </c>
      <c r="L6786" s="7">
        <v>6943.44</v>
      </c>
      <c r="M6786" s="7">
        <v>141.29</v>
      </c>
    </row>
    <row r="6787" spans="2:13" x14ac:dyDescent="0.3">
      <c r="B6787" s="5">
        <v>45992</v>
      </c>
      <c r="C6787" s="4" t="s">
        <v>38</v>
      </c>
      <c r="D6787" s="4" t="s">
        <v>37</v>
      </c>
      <c r="E6787" s="4" t="s">
        <v>16</v>
      </c>
      <c r="F6787" s="4" t="s">
        <v>19</v>
      </c>
      <c r="G6787" s="6">
        <v>45</v>
      </c>
      <c r="H6787" s="7">
        <v>220.42</v>
      </c>
      <c r="I6787" s="8">
        <v>0.01</v>
      </c>
      <c r="J6787" s="7">
        <v>9790.31</v>
      </c>
      <c r="K6787" s="7">
        <v>165.48</v>
      </c>
      <c r="L6787" s="7">
        <v>7446.6</v>
      </c>
      <c r="M6787" s="7">
        <v>177.22</v>
      </c>
    </row>
    <row r="6788" spans="2:13" x14ac:dyDescent="0.3">
      <c r="B6788" s="5">
        <v>45992</v>
      </c>
      <c r="C6788" s="4" t="s">
        <v>38</v>
      </c>
      <c r="D6788" s="4" t="s">
        <v>37</v>
      </c>
      <c r="E6788" s="4" t="s">
        <v>20</v>
      </c>
      <c r="F6788" s="4" t="s">
        <v>17</v>
      </c>
      <c r="G6788" s="6">
        <v>85</v>
      </c>
      <c r="H6788" s="7">
        <v>220.42</v>
      </c>
      <c r="I6788" s="8">
        <v>0.01</v>
      </c>
      <c r="J6788" s="7">
        <v>16240.34</v>
      </c>
      <c r="K6788" s="7">
        <v>164.82</v>
      </c>
      <c r="L6788" s="7">
        <v>14009.7</v>
      </c>
      <c r="M6788" s="7">
        <v>140.25</v>
      </c>
    </row>
    <row r="6789" spans="2:13" x14ac:dyDescent="0.3">
      <c r="B6789" s="5">
        <v>45992</v>
      </c>
      <c r="C6789" s="4" t="s">
        <v>38</v>
      </c>
      <c r="D6789" s="4" t="s">
        <v>37</v>
      </c>
      <c r="E6789" s="4" t="s">
        <v>20</v>
      </c>
      <c r="F6789" s="4" t="s">
        <v>18</v>
      </c>
      <c r="G6789" s="6">
        <v>29</v>
      </c>
      <c r="H6789" s="7">
        <v>220.42</v>
      </c>
      <c r="I6789" s="8">
        <v>0.02</v>
      </c>
      <c r="J6789" s="7">
        <v>5506.87</v>
      </c>
      <c r="K6789" s="7">
        <v>164.82</v>
      </c>
      <c r="L6789" s="7">
        <v>4779.78</v>
      </c>
      <c r="M6789" s="7">
        <v>101.28</v>
      </c>
    </row>
    <row r="6790" spans="2:13" x14ac:dyDescent="0.3">
      <c r="B6790" s="5">
        <v>45992</v>
      </c>
      <c r="C6790" s="4" t="s">
        <v>38</v>
      </c>
      <c r="D6790" s="4" t="s">
        <v>37</v>
      </c>
      <c r="E6790" s="4" t="s">
        <v>20</v>
      </c>
      <c r="F6790" s="4" t="s">
        <v>19</v>
      </c>
      <c r="G6790" s="6">
        <v>28</v>
      </c>
      <c r="H6790" s="7">
        <v>220.42</v>
      </c>
      <c r="I6790" s="8">
        <v>0.01</v>
      </c>
      <c r="J6790" s="7">
        <v>5365.82</v>
      </c>
      <c r="K6790" s="7">
        <v>164.98</v>
      </c>
      <c r="L6790" s="7">
        <v>4619.4399999999996</v>
      </c>
      <c r="M6790" s="7">
        <v>112.61</v>
      </c>
    </row>
    <row r="6791" spans="2:13" x14ac:dyDescent="0.3">
      <c r="B6791" s="5">
        <v>45992</v>
      </c>
      <c r="C6791" s="4" t="s">
        <v>38</v>
      </c>
      <c r="D6791" s="4" t="s">
        <v>37</v>
      </c>
      <c r="E6791" s="4" t="s">
        <v>21</v>
      </c>
      <c r="F6791" s="4" t="s">
        <v>17</v>
      </c>
      <c r="G6791" s="6">
        <v>47</v>
      </c>
      <c r="H6791" s="7">
        <v>220.42</v>
      </c>
      <c r="I6791" s="8">
        <v>0.01</v>
      </c>
      <c r="J6791" s="7">
        <v>9763.17</v>
      </c>
      <c r="K6791" s="7">
        <v>165.81</v>
      </c>
      <c r="L6791" s="7">
        <v>7793.07</v>
      </c>
      <c r="M6791" s="7">
        <v>78.62</v>
      </c>
    </row>
    <row r="6792" spans="2:13" x14ac:dyDescent="0.3">
      <c r="B6792" s="5">
        <v>45992</v>
      </c>
      <c r="C6792" s="4" t="s">
        <v>38</v>
      </c>
      <c r="D6792" s="4" t="s">
        <v>37</v>
      </c>
      <c r="E6792" s="4" t="s">
        <v>21</v>
      </c>
      <c r="F6792" s="4" t="s">
        <v>18</v>
      </c>
      <c r="G6792" s="6">
        <v>18</v>
      </c>
      <c r="H6792" s="7">
        <v>220.42</v>
      </c>
      <c r="I6792" s="8">
        <v>0</v>
      </c>
      <c r="J6792" s="7">
        <v>3776.69</v>
      </c>
      <c r="K6792" s="7">
        <v>165.32</v>
      </c>
      <c r="L6792" s="7">
        <v>2975.76</v>
      </c>
      <c r="M6792" s="7">
        <v>60.74</v>
      </c>
    </row>
    <row r="6793" spans="2:13" x14ac:dyDescent="0.3">
      <c r="B6793" s="5">
        <v>45992</v>
      </c>
      <c r="C6793" s="4" t="s">
        <v>38</v>
      </c>
      <c r="D6793" s="4" t="s">
        <v>37</v>
      </c>
      <c r="E6793" s="4" t="s">
        <v>21</v>
      </c>
      <c r="F6793" s="4" t="s">
        <v>19</v>
      </c>
      <c r="G6793" s="6">
        <v>17</v>
      </c>
      <c r="H6793" s="7">
        <v>220.42</v>
      </c>
      <c r="I6793" s="8">
        <v>0</v>
      </c>
      <c r="J6793" s="7">
        <v>3549.11</v>
      </c>
      <c r="K6793" s="7">
        <v>164.82</v>
      </c>
      <c r="L6793" s="7">
        <v>2801.94</v>
      </c>
      <c r="M6793" s="7">
        <v>68.91</v>
      </c>
    </row>
    <row r="6794" spans="2:13" x14ac:dyDescent="0.3">
      <c r="B6794" s="5">
        <v>45992</v>
      </c>
      <c r="C6794" s="4" t="s">
        <v>38</v>
      </c>
      <c r="D6794" s="4" t="s">
        <v>37</v>
      </c>
      <c r="E6794" s="4" t="s">
        <v>22</v>
      </c>
      <c r="F6794" s="4" t="s">
        <v>17</v>
      </c>
      <c r="G6794" s="6">
        <v>22</v>
      </c>
      <c r="H6794" s="7">
        <v>220.42</v>
      </c>
      <c r="I6794" s="8">
        <v>0.01</v>
      </c>
      <c r="J6794" s="7">
        <v>5409.4</v>
      </c>
      <c r="K6794" s="7">
        <v>165.32</v>
      </c>
      <c r="L6794" s="7">
        <v>3637.04</v>
      </c>
      <c r="M6794" s="7">
        <v>229.59</v>
      </c>
    </row>
    <row r="6795" spans="2:13" x14ac:dyDescent="0.3">
      <c r="B6795" s="5">
        <v>45992</v>
      </c>
      <c r="C6795" s="4" t="s">
        <v>38</v>
      </c>
      <c r="D6795" s="4" t="s">
        <v>37</v>
      </c>
      <c r="E6795" s="4" t="s">
        <v>22</v>
      </c>
      <c r="F6795" s="4" t="s">
        <v>18</v>
      </c>
      <c r="G6795" s="6">
        <v>8</v>
      </c>
      <c r="H6795" s="7">
        <v>220.42</v>
      </c>
      <c r="I6795" s="8">
        <v>0.01</v>
      </c>
      <c r="J6795" s="7">
        <v>1943.46</v>
      </c>
      <c r="K6795" s="7">
        <v>165.65</v>
      </c>
      <c r="L6795" s="7">
        <v>1325.2</v>
      </c>
      <c r="M6795" s="7">
        <v>96.22</v>
      </c>
    </row>
    <row r="6796" spans="2:13" x14ac:dyDescent="0.3">
      <c r="B6796" s="5">
        <v>45992</v>
      </c>
      <c r="C6796" s="4" t="s">
        <v>38</v>
      </c>
      <c r="D6796" s="4" t="s">
        <v>37</v>
      </c>
      <c r="E6796" s="4" t="s">
        <v>22</v>
      </c>
      <c r="F6796" s="4" t="s">
        <v>19</v>
      </c>
      <c r="G6796" s="6">
        <v>8</v>
      </c>
      <c r="H6796" s="7">
        <v>220.42</v>
      </c>
      <c r="I6796" s="8">
        <v>0.01</v>
      </c>
      <c r="J6796" s="7">
        <v>1967.04</v>
      </c>
      <c r="K6796" s="7">
        <v>165.32</v>
      </c>
      <c r="L6796" s="7">
        <v>1322.56</v>
      </c>
      <c r="M6796" s="7">
        <v>100.32</v>
      </c>
    </row>
    <row r="6797" spans="2:13" x14ac:dyDescent="0.3">
      <c r="B6797" s="5">
        <v>45992</v>
      </c>
      <c r="C6797" s="4" t="s">
        <v>39</v>
      </c>
      <c r="D6797" s="4" t="s">
        <v>37</v>
      </c>
      <c r="E6797" s="4" t="s">
        <v>16</v>
      </c>
      <c r="F6797" s="4" t="s">
        <v>17</v>
      </c>
      <c r="G6797" s="6">
        <v>73</v>
      </c>
      <c r="H6797" s="7">
        <v>314.14999999999998</v>
      </c>
      <c r="I6797" s="8">
        <v>0.01</v>
      </c>
      <c r="J6797" s="7">
        <v>22795.35</v>
      </c>
      <c r="K6797" s="7">
        <v>233.57</v>
      </c>
      <c r="L6797" s="7">
        <v>17050.61</v>
      </c>
      <c r="M6797" s="7">
        <v>116.04</v>
      </c>
    </row>
    <row r="6798" spans="2:13" x14ac:dyDescent="0.3">
      <c r="B6798" s="5">
        <v>45992</v>
      </c>
      <c r="C6798" s="4" t="s">
        <v>39</v>
      </c>
      <c r="D6798" s="4" t="s">
        <v>37</v>
      </c>
      <c r="E6798" s="4" t="s">
        <v>16</v>
      </c>
      <c r="F6798" s="4" t="s">
        <v>18</v>
      </c>
      <c r="G6798" s="6">
        <v>27</v>
      </c>
      <c r="H6798" s="7">
        <v>314.14999999999998</v>
      </c>
      <c r="I6798" s="8">
        <v>0.01</v>
      </c>
      <c r="J6798" s="7">
        <v>8431.2000000000007</v>
      </c>
      <c r="K6798" s="7">
        <v>234.04</v>
      </c>
      <c r="L6798" s="7">
        <v>6319.08</v>
      </c>
      <c r="M6798" s="7">
        <v>92.14</v>
      </c>
    </row>
    <row r="6799" spans="2:13" x14ac:dyDescent="0.3">
      <c r="B6799" s="5">
        <v>45992</v>
      </c>
      <c r="C6799" s="4" t="s">
        <v>39</v>
      </c>
      <c r="D6799" s="4" t="s">
        <v>37</v>
      </c>
      <c r="E6799" s="4" t="s">
        <v>16</v>
      </c>
      <c r="F6799" s="4" t="s">
        <v>19</v>
      </c>
      <c r="G6799" s="6">
        <v>27</v>
      </c>
      <c r="H6799" s="7">
        <v>314.14999999999998</v>
      </c>
      <c r="I6799" s="8">
        <v>0.01</v>
      </c>
      <c r="J6799" s="7">
        <v>8405.86</v>
      </c>
      <c r="K6799" s="7">
        <v>234.28</v>
      </c>
      <c r="L6799" s="7">
        <v>6325.56</v>
      </c>
      <c r="M6799" s="7">
        <v>109.12</v>
      </c>
    </row>
    <row r="6800" spans="2:13" x14ac:dyDescent="0.3">
      <c r="B6800" s="5">
        <v>45992</v>
      </c>
      <c r="C6800" s="4" t="s">
        <v>39</v>
      </c>
      <c r="D6800" s="4" t="s">
        <v>37</v>
      </c>
      <c r="E6800" s="4" t="s">
        <v>20</v>
      </c>
      <c r="F6800" s="4" t="s">
        <v>17</v>
      </c>
      <c r="G6800" s="6">
        <v>51</v>
      </c>
      <c r="H6800" s="7">
        <v>314.14999999999998</v>
      </c>
      <c r="I6800" s="8">
        <v>0.01</v>
      </c>
      <c r="J6800" s="7">
        <v>13887.93</v>
      </c>
      <c r="K6800" s="7">
        <v>233.57</v>
      </c>
      <c r="L6800" s="7">
        <v>11912.07</v>
      </c>
      <c r="M6800" s="7">
        <v>81.819999999999993</v>
      </c>
    </row>
    <row r="6801" spans="2:13" x14ac:dyDescent="0.3">
      <c r="B6801" s="5">
        <v>45992</v>
      </c>
      <c r="C6801" s="4" t="s">
        <v>39</v>
      </c>
      <c r="D6801" s="4" t="s">
        <v>37</v>
      </c>
      <c r="E6801" s="4" t="s">
        <v>20</v>
      </c>
      <c r="F6801" s="4" t="s">
        <v>18</v>
      </c>
      <c r="G6801" s="6">
        <v>18</v>
      </c>
      <c r="H6801" s="7">
        <v>314.14999999999998</v>
      </c>
      <c r="I6801" s="8">
        <v>0.01</v>
      </c>
      <c r="J6801" s="7">
        <v>4916.3599999999997</v>
      </c>
      <c r="K6801" s="7">
        <v>234.51</v>
      </c>
      <c r="L6801" s="7">
        <v>4221.18</v>
      </c>
      <c r="M6801" s="7">
        <v>60.99</v>
      </c>
    </row>
    <row r="6802" spans="2:13" x14ac:dyDescent="0.3">
      <c r="B6802" s="5">
        <v>45992</v>
      </c>
      <c r="C6802" s="4" t="s">
        <v>39</v>
      </c>
      <c r="D6802" s="4" t="s">
        <v>37</v>
      </c>
      <c r="E6802" s="4" t="s">
        <v>20</v>
      </c>
      <c r="F6802" s="4" t="s">
        <v>19</v>
      </c>
      <c r="G6802" s="6">
        <v>19</v>
      </c>
      <c r="H6802" s="7">
        <v>314.14999999999998</v>
      </c>
      <c r="I6802" s="8">
        <v>0.04</v>
      </c>
      <c r="J6802" s="7">
        <v>5068.75</v>
      </c>
      <c r="K6802" s="7">
        <v>233.57</v>
      </c>
      <c r="L6802" s="7">
        <v>4437.83</v>
      </c>
      <c r="M6802" s="7">
        <v>75.36</v>
      </c>
    </row>
    <row r="6803" spans="2:13" x14ac:dyDescent="0.3">
      <c r="B6803" s="5">
        <v>45992</v>
      </c>
      <c r="C6803" s="4" t="s">
        <v>39</v>
      </c>
      <c r="D6803" s="4" t="s">
        <v>37</v>
      </c>
      <c r="E6803" s="4" t="s">
        <v>21</v>
      </c>
      <c r="F6803" s="4" t="s">
        <v>17</v>
      </c>
      <c r="G6803" s="6">
        <v>29</v>
      </c>
      <c r="H6803" s="7">
        <v>314.14999999999998</v>
      </c>
      <c r="I6803" s="8">
        <v>0.01</v>
      </c>
      <c r="J6803" s="7">
        <v>8568.08</v>
      </c>
      <c r="K6803" s="7">
        <v>234.04</v>
      </c>
      <c r="L6803" s="7">
        <v>6787.16</v>
      </c>
      <c r="M6803" s="7">
        <v>48.7</v>
      </c>
    </row>
    <row r="6804" spans="2:13" x14ac:dyDescent="0.3">
      <c r="B6804" s="5">
        <v>45992</v>
      </c>
      <c r="C6804" s="4" t="s">
        <v>39</v>
      </c>
      <c r="D6804" s="4" t="s">
        <v>37</v>
      </c>
      <c r="E6804" s="4" t="s">
        <v>21</v>
      </c>
      <c r="F6804" s="4" t="s">
        <v>18</v>
      </c>
      <c r="G6804" s="6">
        <v>11</v>
      </c>
      <c r="H6804" s="7">
        <v>314.14999999999998</v>
      </c>
      <c r="I6804" s="8">
        <v>0</v>
      </c>
      <c r="J6804" s="7">
        <v>3279.56</v>
      </c>
      <c r="K6804" s="7">
        <v>233.57</v>
      </c>
      <c r="L6804" s="7">
        <v>2569.27</v>
      </c>
      <c r="M6804" s="7">
        <v>38.72</v>
      </c>
    </row>
    <row r="6805" spans="2:13" x14ac:dyDescent="0.3">
      <c r="B6805" s="5">
        <v>45992</v>
      </c>
      <c r="C6805" s="4" t="s">
        <v>39</v>
      </c>
      <c r="D6805" s="4" t="s">
        <v>37</v>
      </c>
      <c r="E6805" s="4" t="s">
        <v>21</v>
      </c>
      <c r="F6805" s="4" t="s">
        <v>19</v>
      </c>
      <c r="G6805" s="6">
        <v>11</v>
      </c>
      <c r="H6805" s="7">
        <v>314.14999999999998</v>
      </c>
      <c r="I6805" s="8">
        <v>0.01</v>
      </c>
      <c r="J6805" s="7">
        <v>3233.77</v>
      </c>
      <c r="K6805" s="7">
        <v>234.51</v>
      </c>
      <c r="L6805" s="7">
        <v>2579.61</v>
      </c>
      <c r="M6805" s="7">
        <v>43.32</v>
      </c>
    </row>
    <row r="6806" spans="2:13" x14ac:dyDescent="0.3">
      <c r="B6806" s="5">
        <v>45992</v>
      </c>
      <c r="C6806" s="4" t="s">
        <v>39</v>
      </c>
      <c r="D6806" s="4" t="s">
        <v>37</v>
      </c>
      <c r="E6806" s="4" t="s">
        <v>22</v>
      </c>
      <c r="F6806" s="4" t="s">
        <v>17</v>
      </c>
      <c r="G6806" s="6">
        <v>13</v>
      </c>
      <c r="H6806" s="7">
        <v>314.14999999999998</v>
      </c>
      <c r="I6806" s="8">
        <v>0.01</v>
      </c>
      <c r="J6806" s="7">
        <v>4555.67</v>
      </c>
      <c r="K6806" s="7">
        <v>234.04</v>
      </c>
      <c r="L6806" s="7">
        <v>3042.52</v>
      </c>
      <c r="M6806" s="7">
        <v>133.16</v>
      </c>
    </row>
    <row r="6807" spans="2:13" x14ac:dyDescent="0.3">
      <c r="B6807" s="5">
        <v>45992</v>
      </c>
      <c r="C6807" s="4" t="s">
        <v>39</v>
      </c>
      <c r="D6807" s="4" t="s">
        <v>37</v>
      </c>
      <c r="E6807" s="4" t="s">
        <v>22</v>
      </c>
      <c r="F6807" s="4" t="s">
        <v>18</v>
      </c>
      <c r="G6807" s="6">
        <v>5</v>
      </c>
      <c r="H6807" s="7">
        <v>314.14999999999998</v>
      </c>
      <c r="I6807" s="8">
        <v>0.01</v>
      </c>
      <c r="J6807" s="7">
        <v>1743.42</v>
      </c>
      <c r="K6807" s="7">
        <v>234.28</v>
      </c>
      <c r="L6807" s="7">
        <v>1171.4000000000001</v>
      </c>
      <c r="M6807" s="7">
        <v>60.8</v>
      </c>
    </row>
    <row r="6808" spans="2:13" x14ac:dyDescent="0.3">
      <c r="B6808" s="5">
        <v>45992</v>
      </c>
      <c r="C6808" s="4" t="s">
        <v>39</v>
      </c>
      <c r="D6808" s="4" t="s">
        <v>37</v>
      </c>
      <c r="E6808" s="4" t="s">
        <v>22</v>
      </c>
      <c r="F6808" s="4" t="s">
        <v>19</v>
      </c>
      <c r="G6808" s="6">
        <v>5</v>
      </c>
      <c r="H6808" s="7">
        <v>314.14999999999998</v>
      </c>
      <c r="I6808" s="8">
        <v>0.01</v>
      </c>
      <c r="J6808" s="7">
        <v>1748.61</v>
      </c>
      <c r="K6808" s="7">
        <v>233.81</v>
      </c>
      <c r="L6808" s="7">
        <v>1169.05</v>
      </c>
      <c r="M6808" s="7">
        <v>62.39</v>
      </c>
    </row>
    <row r="6809" spans="2:13" x14ac:dyDescent="0.3">
      <c r="B6809" s="5">
        <v>45992</v>
      </c>
      <c r="C6809" s="4" t="s">
        <v>40</v>
      </c>
      <c r="D6809" s="4" t="s">
        <v>37</v>
      </c>
      <c r="E6809" s="4" t="s">
        <v>16</v>
      </c>
      <c r="F6809" s="4" t="s">
        <v>17</v>
      </c>
      <c r="G6809" s="6">
        <v>141</v>
      </c>
      <c r="H6809" s="7">
        <v>142.13999999999999</v>
      </c>
      <c r="I6809" s="8">
        <v>0.01</v>
      </c>
      <c r="J6809" s="7">
        <v>19880.439999999999</v>
      </c>
      <c r="K6809" s="7">
        <v>106.39</v>
      </c>
      <c r="L6809" s="7">
        <v>15000.99</v>
      </c>
      <c r="M6809" s="7">
        <v>233.79</v>
      </c>
    </row>
    <row r="6810" spans="2:13" x14ac:dyDescent="0.3">
      <c r="B6810" s="5">
        <v>45992</v>
      </c>
      <c r="C6810" s="4" t="s">
        <v>40</v>
      </c>
      <c r="D6810" s="4" t="s">
        <v>37</v>
      </c>
      <c r="E6810" s="4" t="s">
        <v>16</v>
      </c>
      <c r="F6810" s="4" t="s">
        <v>18</v>
      </c>
      <c r="G6810" s="6">
        <v>50</v>
      </c>
      <c r="H6810" s="7">
        <v>142.13999999999999</v>
      </c>
      <c r="I6810" s="8">
        <v>0</v>
      </c>
      <c r="J6810" s="7">
        <v>7071.49</v>
      </c>
      <c r="K6810" s="7">
        <v>106.29</v>
      </c>
      <c r="L6810" s="7">
        <v>5314.5</v>
      </c>
      <c r="M6810" s="7">
        <v>173.23</v>
      </c>
    </row>
    <row r="6811" spans="2:13" x14ac:dyDescent="0.3">
      <c r="B6811" s="5">
        <v>45992</v>
      </c>
      <c r="C6811" s="4" t="s">
        <v>40</v>
      </c>
      <c r="D6811" s="4" t="s">
        <v>37</v>
      </c>
      <c r="E6811" s="4" t="s">
        <v>16</v>
      </c>
      <c r="F6811" s="4" t="s">
        <v>19</v>
      </c>
      <c r="G6811" s="6">
        <v>49</v>
      </c>
      <c r="H6811" s="7">
        <v>142.13999999999999</v>
      </c>
      <c r="I6811" s="8">
        <v>0.01</v>
      </c>
      <c r="J6811" s="7">
        <v>6916.18</v>
      </c>
      <c r="K6811" s="7">
        <v>106.5</v>
      </c>
      <c r="L6811" s="7">
        <v>5218.5</v>
      </c>
      <c r="M6811" s="7">
        <v>189.66</v>
      </c>
    </row>
    <row r="6812" spans="2:13" x14ac:dyDescent="0.3">
      <c r="B6812" s="5">
        <v>45992</v>
      </c>
      <c r="C6812" s="4" t="s">
        <v>40</v>
      </c>
      <c r="D6812" s="4" t="s">
        <v>37</v>
      </c>
      <c r="E6812" s="4" t="s">
        <v>20</v>
      </c>
      <c r="F6812" s="4" t="s">
        <v>17</v>
      </c>
      <c r="G6812" s="6">
        <v>97</v>
      </c>
      <c r="H6812" s="7">
        <v>142.13999999999999</v>
      </c>
      <c r="I6812" s="8">
        <v>0.04</v>
      </c>
      <c r="J6812" s="7">
        <v>11612.8</v>
      </c>
      <c r="K6812" s="7">
        <v>106.29</v>
      </c>
      <c r="L6812" s="7">
        <v>10310.129999999999</v>
      </c>
      <c r="M6812" s="7">
        <v>157.35</v>
      </c>
    </row>
    <row r="6813" spans="2:13" x14ac:dyDescent="0.3">
      <c r="B6813" s="5">
        <v>45992</v>
      </c>
      <c r="C6813" s="4" t="s">
        <v>40</v>
      </c>
      <c r="D6813" s="4" t="s">
        <v>37</v>
      </c>
      <c r="E6813" s="4" t="s">
        <v>20</v>
      </c>
      <c r="F6813" s="4" t="s">
        <v>18</v>
      </c>
      <c r="G6813" s="6">
        <v>35</v>
      </c>
      <c r="H6813" s="7">
        <v>142.13999999999999</v>
      </c>
      <c r="I6813" s="8">
        <v>0.03</v>
      </c>
      <c r="J6813" s="7">
        <v>4246.4399999999996</v>
      </c>
      <c r="K6813" s="7">
        <v>106.71</v>
      </c>
      <c r="L6813" s="7">
        <v>3734.85</v>
      </c>
      <c r="M6813" s="7">
        <v>124.78</v>
      </c>
    </row>
    <row r="6814" spans="2:13" x14ac:dyDescent="0.3">
      <c r="B6814" s="5">
        <v>45992</v>
      </c>
      <c r="C6814" s="4" t="s">
        <v>40</v>
      </c>
      <c r="D6814" s="4" t="s">
        <v>37</v>
      </c>
      <c r="E6814" s="4" t="s">
        <v>20</v>
      </c>
      <c r="F6814" s="4" t="s">
        <v>19</v>
      </c>
      <c r="G6814" s="6">
        <v>35</v>
      </c>
      <c r="H6814" s="7">
        <v>142.13999999999999</v>
      </c>
      <c r="I6814" s="8">
        <v>0.02</v>
      </c>
      <c r="J6814" s="7">
        <v>4294.4399999999996</v>
      </c>
      <c r="K6814" s="7">
        <v>106.71</v>
      </c>
      <c r="L6814" s="7">
        <v>3734.85</v>
      </c>
      <c r="M6814" s="7">
        <v>140.62</v>
      </c>
    </row>
    <row r="6815" spans="2:13" x14ac:dyDescent="0.3">
      <c r="B6815" s="5">
        <v>45992</v>
      </c>
      <c r="C6815" s="4" t="s">
        <v>40</v>
      </c>
      <c r="D6815" s="4" t="s">
        <v>37</v>
      </c>
      <c r="E6815" s="4" t="s">
        <v>21</v>
      </c>
      <c r="F6815" s="4" t="s">
        <v>17</v>
      </c>
      <c r="G6815" s="6">
        <v>58</v>
      </c>
      <c r="H6815" s="7">
        <v>142.13999999999999</v>
      </c>
      <c r="I6815" s="8">
        <v>0</v>
      </c>
      <c r="J6815" s="7">
        <v>7808.43</v>
      </c>
      <c r="K6815" s="7">
        <v>106.71</v>
      </c>
      <c r="L6815" s="7">
        <v>6189.18</v>
      </c>
      <c r="M6815" s="7">
        <v>94.56</v>
      </c>
    </row>
    <row r="6816" spans="2:13" x14ac:dyDescent="0.3">
      <c r="B6816" s="5">
        <v>45992</v>
      </c>
      <c r="C6816" s="4" t="s">
        <v>40</v>
      </c>
      <c r="D6816" s="4" t="s">
        <v>37</v>
      </c>
      <c r="E6816" s="4" t="s">
        <v>21</v>
      </c>
      <c r="F6816" s="4" t="s">
        <v>18</v>
      </c>
      <c r="G6816" s="6">
        <v>21</v>
      </c>
      <c r="H6816" s="7">
        <v>142.13999999999999</v>
      </c>
      <c r="I6816" s="8">
        <v>0.01</v>
      </c>
      <c r="J6816" s="7">
        <v>2798.91</v>
      </c>
      <c r="K6816" s="7">
        <v>106.29</v>
      </c>
      <c r="L6816" s="7">
        <v>2232.09</v>
      </c>
      <c r="M6816" s="7">
        <v>70.72</v>
      </c>
    </row>
    <row r="6817" spans="2:13" x14ac:dyDescent="0.3">
      <c r="B6817" s="5">
        <v>45992</v>
      </c>
      <c r="C6817" s="4" t="s">
        <v>40</v>
      </c>
      <c r="D6817" s="4" t="s">
        <v>37</v>
      </c>
      <c r="E6817" s="4" t="s">
        <v>21</v>
      </c>
      <c r="F6817" s="4" t="s">
        <v>19</v>
      </c>
      <c r="G6817" s="6">
        <v>21</v>
      </c>
      <c r="H6817" s="7">
        <v>142.13999999999999</v>
      </c>
      <c r="I6817" s="8">
        <v>0</v>
      </c>
      <c r="J6817" s="7">
        <v>2830.02</v>
      </c>
      <c r="K6817" s="7">
        <v>106.6</v>
      </c>
      <c r="L6817" s="7">
        <v>2238.6</v>
      </c>
      <c r="M6817" s="7">
        <v>83.79</v>
      </c>
    </row>
    <row r="6818" spans="2:13" x14ac:dyDescent="0.3">
      <c r="B6818" s="5">
        <v>45992</v>
      </c>
      <c r="C6818" s="4" t="s">
        <v>40</v>
      </c>
      <c r="D6818" s="4" t="s">
        <v>37</v>
      </c>
      <c r="E6818" s="4" t="s">
        <v>22</v>
      </c>
      <c r="F6818" s="4" t="s">
        <v>17</v>
      </c>
      <c r="G6818" s="6">
        <v>26</v>
      </c>
      <c r="H6818" s="7">
        <v>142.13999999999999</v>
      </c>
      <c r="I6818" s="8">
        <v>0</v>
      </c>
      <c r="J6818" s="7">
        <v>4139.1000000000004</v>
      </c>
      <c r="K6818" s="7">
        <v>106.92</v>
      </c>
      <c r="L6818" s="7">
        <v>2779.92</v>
      </c>
      <c r="M6818" s="7">
        <v>256.58</v>
      </c>
    </row>
    <row r="6819" spans="2:13" x14ac:dyDescent="0.3">
      <c r="B6819" s="5">
        <v>45992</v>
      </c>
      <c r="C6819" s="4" t="s">
        <v>40</v>
      </c>
      <c r="D6819" s="4" t="s">
        <v>37</v>
      </c>
      <c r="E6819" s="4" t="s">
        <v>22</v>
      </c>
      <c r="F6819" s="4" t="s">
        <v>18</v>
      </c>
      <c r="G6819" s="6">
        <v>9</v>
      </c>
      <c r="H6819" s="7">
        <v>142.13999999999999</v>
      </c>
      <c r="I6819" s="8">
        <v>0.01</v>
      </c>
      <c r="J6819" s="7">
        <v>1418.39</v>
      </c>
      <c r="K6819" s="7">
        <v>106.92</v>
      </c>
      <c r="L6819" s="7">
        <v>962.28</v>
      </c>
      <c r="M6819" s="7">
        <v>108.9</v>
      </c>
    </row>
    <row r="6820" spans="2:13" x14ac:dyDescent="0.3">
      <c r="B6820" s="5">
        <v>45992</v>
      </c>
      <c r="C6820" s="4" t="s">
        <v>40</v>
      </c>
      <c r="D6820" s="4" t="s">
        <v>37</v>
      </c>
      <c r="E6820" s="4" t="s">
        <v>22</v>
      </c>
      <c r="F6820" s="4" t="s">
        <v>19</v>
      </c>
      <c r="G6820" s="6">
        <v>9</v>
      </c>
      <c r="H6820" s="7">
        <v>142.13999999999999</v>
      </c>
      <c r="I6820" s="8">
        <v>0.01</v>
      </c>
      <c r="J6820" s="7">
        <v>1424.16</v>
      </c>
      <c r="K6820" s="7">
        <v>106.71</v>
      </c>
      <c r="L6820" s="7">
        <v>960.39</v>
      </c>
      <c r="M6820" s="7">
        <v>112.53</v>
      </c>
    </row>
    <row r="6821" spans="2:13" x14ac:dyDescent="0.3">
      <c r="B6821" s="5">
        <v>45992</v>
      </c>
      <c r="C6821" s="4" t="s">
        <v>41</v>
      </c>
      <c r="D6821" s="4" t="s">
        <v>42</v>
      </c>
      <c r="E6821" s="4" t="s">
        <v>16</v>
      </c>
      <c r="F6821" s="4" t="s">
        <v>17</v>
      </c>
      <c r="G6821" s="6">
        <v>230</v>
      </c>
      <c r="H6821" s="7">
        <v>193.64</v>
      </c>
      <c r="I6821" s="8">
        <v>0.01</v>
      </c>
      <c r="J6821" s="7">
        <v>43825.85</v>
      </c>
      <c r="K6821" s="7">
        <v>112.42</v>
      </c>
      <c r="L6821" s="7">
        <v>25856.6</v>
      </c>
      <c r="M6821" s="7">
        <v>365.6</v>
      </c>
    </row>
    <row r="6822" spans="2:13" x14ac:dyDescent="0.3">
      <c r="B6822" s="5">
        <v>45992</v>
      </c>
      <c r="C6822" s="4" t="s">
        <v>41</v>
      </c>
      <c r="D6822" s="4" t="s">
        <v>42</v>
      </c>
      <c r="E6822" s="4" t="s">
        <v>16</v>
      </c>
      <c r="F6822" s="4" t="s">
        <v>18</v>
      </c>
      <c r="G6822" s="6">
        <v>90</v>
      </c>
      <c r="H6822" s="7">
        <v>193.64</v>
      </c>
      <c r="I6822" s="8">
        <v>0</v>
      </c>
      <c r="J6822" s="7">
        <v>17357.939999999999</v>
      </c>
      <c r="K6822" s="7">
        <v>111.97</v>
      </c>
      <c r="L6822" s="7">
        <v>10077.299999999999</v>
      </c>
      <c r="M6822" s="7">
        <v>314.3</v>
      </c>
    </row>
    <row r="6823" spans="2:13" x14ac:dyDescent="0.3">
      <c r="B6823" s="5">
        <v>45992</v>
      </c>
      <c r="C6823" s="4" t="s">
        <v>41</v>
      </c>
      <c r="D6823" s="4" t="s">
        <v>42</v>
      </c>
      <c r="E6823" s="4" t="s">
        <v>16</v>
      </c>
      <c r="F6823" s="4" t="s">
        <v>19</v>
      </c>
      <c r="G6823" s="6">
        <v>89</v>
      </c>
      <c r="H6823" s="7">
        <v>193.64</v>
      </c>
      <c r="I6823" s="8">
        <v>0</v>
      </c>
      <c r="J6823" s="7">
        <v>17130.689999999999</v>
      </c>
      <c r="K6823" s="7">
        <v>112.65</v>
      </c>
      <c r="L6823" s="7">
        <v>10025.85</v>
      </c>
      <c r="M6823" s="7">
        <v>363.25</v>
      </c>
    </row>
    <row r="6824" spans="2:13" x14ac:dyDescent="0.3">
      <c r="B6824" s="5">
        <v>45992</v>
      </c>
      <c r="C6824" s="4" t="s">
        <v>41</v>
      </c>
      <c r="D6824" s="4" t="s">
        <v>42</v>
      </c>
      <c r="E6824" s="4" t="s">
        <v>20</v>
      </c>
      <c r="F6824" s="4" t="s">
        <v>17</v>
      </c>
      <c r="G6824" s="6">
        <v>157</v>
      </c>
      <c r="H6824" s="7">
        <v>193.64</v>
      </c>
      <c r="I6824" s="8">
        <v>0</v>
      </c>
      <c r="J6824" s="7">
        <v>26753.3</v>
      </c>
      <c r="K6824" s="7">
        <v>112.09</v>
      </c>
      <c r="L6824" s="7">
        <v>17598.13</v>
      </c>
      <c r="M6824" s="7">
        <v>254.69</v>
      </c>
    </row>
    <row r="6825" spans="2:13" x14ac:dyDescent="0.3">
      <c r="B6825" s="5">
        <v>45992</v>
      </c>
      <c r="C6825" s="4" t="s">
        <v>41</v>
      </c>
      <c r="D6825" s="4" t="s">
        <v>42</v>
      </c>
      <c r="E6825" s="4" t="s">
        <v>20</v>
      </c>
      <c r="F6825" s="4" t="s">
        <v>18</v>
      </c>
      <c r="G6825" s="6">
        <v>62</v>
      </c>
      <c r="H6825" s="7">
        <v>193.64</v>
      </c>
      <c r="I6825" s="8">
        <v>0</v>
      </c>
      <c r="J6825" s="7">
        <v>10564.99</v>
      </c>
      <c r="K6825" s="7">
        <v>112.54</v>
      </c>
      <c r="L6825" s="7">
        <v>6977.48</v>
      </c>
      <c r="M6825" s="7">
        <v>208.78</v>
      </c>
    </row>
    <row r="6826" spans="2:13" x14ac:dyDescent="0.3">
      <c r="B6826" s="5">
        <v>45992</v>
      </c>
      <c r="C6826" s="4" t="s">
        <v>41</v>
      </c>
      <c r="D6826" s="4" t="s">
        <v>42</v>
      </c>
      <c r="E6826" s="4" t="s">
        <v>20</v>
      </c>
      <c r="F6826" s="4" t="s">
        <v>19</v>
      </c>
      <c r="G6826" s="6">
        <v>60</v>
      </c>
      <c r="H6826" s="7">
        <v>193.64</v>
      </c>
      <c r="I6826" s="8">
        <v>0.03</v>
      </c>
      <c r="J6826" s="7">
        <v>9857.1299999999992</v>
      </c>
      <c r="K6826" s="7">
        <v>112.2</v>
      </c>
      <c r="L6826" s="7">
        <v>6732</v>
      </c>
      <c r="M6826" s="7">
        <v>238.68</v>
      </c>
    </row>
    <row r="6827" spans="2:13" x14ac:dyDescent="0.3">
      <c r="B6827" s="5">
        <v>45992</v>
      </c>
      <c r="C6827" s="4" t="s">
        <v>41</v>
      </c>
      <c r="D6827" s="4" t="s">
        <v>42</v>
      </c>
      <c r="E6827" s="4" t="s">
        <v>21</v>
      </c>
      <c r="F6827" s="4" t="s">
        <v>17</v>
      </c>
      <c r="G6827" s="6">
        <v>98</v>
      </c>
      <c r="H6827" s="7">
        <v>193.64</v>
      </c>
      <c r="I6827" s="8">
        <v>0.01</v>
      </c>
      <c r="J6827" s="7">
        <v>17704.189999999999</v>
      </c>
      <c r="K6827" s="7">
        <v>111.97</v>
      </c>
      <c r="L6827" s="7">
        <v>10973.06</v>
      </c>
      <c r="M6827" s="7">
        <v>157.54</v>
      </c>
    </row>
    <row r="6828" spans="2:13" x14ac:dyDescent="0.3">
      <c r="B6828" s="5">
        <v>45992</v>
      </c>
      <c r="C6828" s="4" t="s">
        <v>41</v>
      </c>
      <c r="D6828" s="4" t="s">
        <v>42</v>
      </c>
      <c r="E6828" s="4" t="s">
        <v>21</v>
      </c>
      <c r="F6828" s="4" t="s">
        <v>18</v>
      </c>
      <c r="G6828" s="6">
        <v>37</v>
      </c>
      <c r="H6828" s="7">
        <v>193.64</v>
      </c>
      <c r="I6828" s="8">
        <v>0.01</v>
      </c>
      <c r="J6828" s="7">
        <v>6792.73</v>
      </c>
      <c r="K6828" s="7">
        <v>112.54</v>
      </c>
      <c r="L6828" s="7">
        <v>4163.9799999999996</v>
      </c>
      <c r="M6828" s="7">
        <v>131.13999999999999</v>
      </c>
    </row>
    <row r="6829" spans="2:13" x14ac:dyDescent="0.3">
      <c r="B6829" s="5">
        <v>45992</v>
      </c>
      <c r="C6829" s="4" t="s">
        <v>41</v>
      </c>
      <c r="D6829" s="4" t="s">
        <v>42</v>
      </c>
      <c r="E6829" s="4" t="s">
        <v>21</v>
      </c>
      <c r="F6829" s="4" t="s">
        <v>19</v>
      </c>
      <c r="G6829" s="6">
        <v>37</v>
      </c>
      <c r="H6829" s="7">
        <v>193.64</v>
      </c>
      <c r="I6829" s="8">
        <v>0</v>
      </c>
      <c r="J6829" s="7">
        <v>6792.84</v>
      </c>
      <c r="K6829" s="7">
        <v>112.31</v>
      </c>
      <c r="L6829" s="7">
        <v>4155.47</v>
      </c>
      <c r="M6829" s="7">
        <v>149.1</v>
      </c>
    </row>
    <row r="6830" spans="2:13" x14ac:dyDescent="0.3">
      <c r="B6830" s="5">
        <v>45992</v>
      </c>
      <c r="C6830" s="4" t="s">
        <v>41</v>
      </c>
      <c r="D6830" s="4" t="s">
        <v>42</v>
      </c>
      <c r="E6830" s="4" t="s">
        <v>22</v>
      </c>
      <c r="F6830" s="4" t="s">
        <v>17</v>
      </c>
      <c r="G6830" s="6">
        <v>43</v>
      </c>
      <c r="H6830" s="7">
        <v>193.64</v>
      </c>
      <c r="I6830" s="8">
        <v>0</v>
      </c>
      <c r="J6830" s="7">
        <v>9334.9699999999993</v>
      </c>
      <c r="K6830" s="7">
        <v>112.65</v>
      </c>
      <c r="L6830" s="7">
        <v>4843.95</v>
      </c>
      <c r="M6830" s="7">
        <v>445.26</v>
      </c>
    </row>
    <row r="6831" spans="2:13" x14ac:dyDescent="0.3">
      <c r="B6831" s="5">
        <v>45992</v>
      </c>
      <c r="C6831" s="4" t="s">
        <v>41</v>
      </c>
      <c r="D6831" s="4" t="s">
        <v>42</v>
      </c>
      <c r="E6831" s="4" t="s">
        <v>22</v>
      </c>
      <c r="F6831" s="4" t="s">
        <v>18</v>
      </c>
      <c r="G6831" s="6">
        <v>16</v>
      </c>
      <c r="H6831" s="7">
        <v>193.64</v>
      </c>
      <c r="I6831" s="8">
        <v>0.01</v>
      </c>
      <c r="J6831" s="7">
        <v>3414.61</v>
      </c>
      <c r="K6831" s="7">
        <v>112.42</v>
      </c>
      <c r="L6831" s="7">
        <v>1798.72</v>
      </c>
      <c r="M6831" s="7">
        <v>192.83</v>
      </c>
    </row>
    <row r="6832" spans="2:13" x14ac:dyDescent="0.3">
      <c r="B6832" s="5">
        <v>45992</v>
      </c>
      <c r="C6832" s="4" t="s">
        <v>41</v>
      </c>
      <c r="D6832" s="4" t="s">
        <v>42</v>
      </c>
      <c r="E6832" s="4" t="s">
        <v>22</v>
      </c>
      <c r="F6832" s="4" t="s">
        <v>19</v>
      </c>
      <c r="G6832" s="6">
        <v>16</v>
      </c>
      <c r="H6832" s="7">
        <v>193.64</v>
      </c>
      <c r="I6832" s="8">
        <v>0.01</v>
      </c>
      <c r="J6832" s="7">
        <v>3424.92</v>
      </c>
      <c r="K6832" s="7">
        <v>112.54</v>
      </c>
      <c r="L6832" s="7">
        <v>1800.64</v>
      </c>
      <c r="M6832" s="7">
        <v>200.25</v>
      </c>
    </row>
    <row r="6833" spans="2:13" x14ac:dyDescent="0.3">
      <c r="B6833" s="5">
        <v>45992</v>
      </c>
      <c r="C6833" s="4" t="s">
        <v>43</v>
      </c>
      <c r="D6833" s="4" t="s">
        <v>42</v>
      </c>
      <c r="E6833" s="4" t="s">
        <v>16</v>
      </c>
      <c r="F6833" s="4" t="s">
        <v>17</v>
      </c>
      <c r="G6833" s="6">
        <v>215</v>
      </c>
      <c r="H6833" s="7">
        <v>160.68</v>
      </c>
      <c r="I6833" s="8">
        <v>0.01</v>
      </c>
      <c r="J6833" s="7">
        <v>34097.51</v>
      </c>
      <c r="K6833" s="7">
        <v>92.39</v>
      </c>
      <c r="L6833" s="7">
        <v>19863.849999999999</v>
      </c>
      <c r="M6833" s="7">
        <v>350.88</v>
      </c>
    </row>
    <row r="6834" spans="2:13" x14ac:dyDescent="0.3">
      <c r="B6834" s="5">
        <v>45992</v>
      </c>
      <c r="C6834" s="4" t="s">
        <v>43</v>
      </c>
      <c r="D6834" s="4" t="s">
        <v>42</v>
      </c>
      <c r="E6834" s="4" t="s">
        <v>16</v>
      </c>
      <c r="F6834" s="4" t="s">
        <v>18</v>
      </c>
      <c r="G6834" s="6">
        <v>74</v>
      </c>
      <c r="H6834" s="7">
        <v>160.68</v>
      </c>
      <c r="I6834" s="8">
        <v>0.01</v>
      </c>
      <c r="J6834" s="7">
        <v>11747.77</v>
      </c>
      <c r="K6834" s="7">
        <v>92.67</v>
      </c>
      <c r="L6834" s="7">
        <v>6857.58</v>
      </c>
      <c r="M6834" s="7">
        <v>253.3</v>
      </c>
    </row>
    <row r="6835" spans="2:13" x14ac:dyDescent="0.3">
      <c r="B6835" s="5">
        <v>45992</v>
      </c>
      <c r="C6835" s="4" t="s">
        <v>43</v>
      </c>
      <c r="D6835" s="4" t="s">
        <v>42</v>
      </c>
      <c r="E6835" s="4" t="s">
        <v>16</v>
      </c>
      <c r="F6835" s="4" t="s">
        <v>19</v>
      </c>
      <c r="G6835" s="6">
        <v>75</v>
      </c>
      <c r="H6835" s="7">
        <v>160.68</v>
      </c>
      <c r="I6835" s="8">
        <v>0</v>
      </c>
      <c r="J6835" s="7">
        <v>12026.86</v>
      </c>
      <c r="K6835" s="7">
        <v>92.58</v>
      </c>
      <c r="L6835" s="7">
        <v>6943.5</v>
      </c>
      <c r="M6835" s="7">
        <v>301.04000000000002</v>
      </c>
    </row>
    <row r="6836" spans="2:13" x14ac:dyDescent="0.3">
      <c r="B6836" s="5">
        <v>45992</v>
      </c>
      <c r="C6836" s="4" t="s">
        <v>43</v>
      </c>
      <c r="D6836" s="4" t="s">
        <v>42</v>
      </c>
      <c r="E6836" s="4" t="s">
        <v>20</v>
      </c>
      <c r="F6836" s="4" t="s">
        <v>17</v>
      </c>
      <c r="G6836" s="6">
        <v>142</v>
      </c>
      <c r="H6836" s="7">
        <v>160.68</v>
      </c>
      <c r="I6836" s="8">
        <v>0.04</v>
      </c>
      <c r="J6836" s="7">
        <v>19238.32</v>
      </c>
      <c r="K6836" s="7">
        <v>92.58</v>
      </c>
      <c r="L6836" s="7">
        <v>13146.36</v>
      </c>
      <c r="M6836" s="7">
        <v>233.83</v>
      </c>
    </row>
    <row r="6837" spans="2:13" x14ac:dyDescent="0.3">
      <c r="B6837" s="5">
        <v>45992</v>
      </c>
      <c r="C6837" s="4" t="s">
        <v>43</v>
      </c>
      <c r="D6837" s="4" t="s">
        <v>42</v>
      </c>
      <c r="E6837" s="4" t="s">
        <v>20</v>
      </c>
      <c r="F6837" s="4" t="s">
        <v>18</v>
      </c>
      <c r="G6837" s="6">
        <v>50</v>
      </c>
      <c r="H6837" s="7">
        <v>160.68</v>
      </c>
      <c r="I6837" s="8">
        <v>0.01</v>
      </c>
      <c r="J6837" s="7">
        <v>7013.36</v>
      </c>
      <c r="K6837" s="7">
        <v>92.58</v>
      </c>
      <c r="L6837" s="7">
        <v>4629</v>
      </c>
      <c r="M6837" s="7">
        <v>169.06</v>
      </c>
    </row>
    <row r="6838" spans="2:13" x14ac:dyDescent="0.3">
      <c r="B6838" s="5">
        <v>45992</v>
      </c>
      <c r="C6838" s="4" t="s">
        <v>43</v>
      </c>
      <c r="D6838" s="4" t="s">
        <v>42</v>
      </c>
      <c r="E6838" s="4" t="s">
        <v>20</v>
      </c>
      <c r="F6838" s="4" t="s">
        <v>19</v>
      </c>
      <c r="G6838" s="6">
        <v>52</v>
      </c>
      <c r="H6838" s="7">
        <v>160.68</v>
      </c>
      <c r="I6838" s="8">
        <v>0</v>
      </c>
      <c r="J6838" s="7">
        <v>7323.31</v>
      </c>
      <c r="K6838" s="7">
        <v>92.58</v>
      </c>
      <c r="L6838" s="7">
        <v>4814.16</v>
      </c>
      <c r="M6838" s="7">
        <v>205.82</v>
      </c>
    </row>
    <row r="6839" spans="2:13" x14ac:dyDescent="0.3">
      <c r="B6839" s="5">
        <v>45992</v>
      </c>
      <c r="C6839" s="4" t="s">
        <v>43</v>
      </c>
      <c r="D6839" s="4" t="s">
        <v>42</v>
      </c>
      <c r="E6839" s="4" t="s">
        <v>21</v>
      </c>
      <c r="F6839" s="4" t="s">
        <v>17</v>
      </c>
      <c r="G6839" s="6">
        <v>85</v>
      </c>
      <c r="H6839" s="7">
        <v>160.68</v>
      </c>
      <c r="I6839" s="8">
        <v>0</v>
      </c>
      <c r="J6839" s="7">
        <v>12948.86</v>
      </c>
      <c r="K6839" s="7">
        <v>92.11</v>
      </c>
      <c r="L6839" s="7">
        <v>7829.35</v>
      </c>
      <c r="M6839" s="7">
        <v>135.81</v>
      </c>
    </row>
    <row r="6840" spans="2:13" x14ac:dyDescent="0.3">
      <c r="B6840" s="5">
        <v>45992</v>
      </c>
      <c r="C6840" s="4" t="s">
        <v>43</v>
      </c>
      <c r="D6840" s="4" t="s">
        <v>42</v>
      </c>
      <c r="E6840" s="4" t="s">
        <v>21</v>
      </c>
      <c r="F6840" s="4" t="s">
        <v>18</v>
      </c>
      <c r="G6840" s="6">
        <v>33</v>
      </c>
      <c r="H6840" s="7">
        <v>160.68</v>
      </c>
      <c r="I6840" s="8">
        <v>0</v>
      </c>
      <c r="J6840" s="7">
        <v>5052.41</v>
      </c>
      <c r="K6840" s="7">
        <v>92.67</v>
      </c>
      <c r="L6840" s="7">
        <v>3058.11</v>
      </c>
      <c r="M6840" s="7">
        <v>115.36</v>
      </c>
    </row>
    <row r="6841" spans="2:13" x14ac:dyDescent="0.3">
      <c r="B6841" s="5">
        <v>45992</v>
      </c>
      <c r="C6841" s="4" t="s">
        <v>43</v>
      </c>
      <c r="D6841" s="4" t="s">
        <v>42</v>
      </c>
      <c r="E6841" s="4" t="s">
        <v>21</v>
      </c>
      <c r="F6841" s="4" t="s">
        <v>19</v>
      </c>
      <c r="G6841" s="6">
        <v>31</v>
      </c>
      <c r="H6841" s="7">
        <v>160.68</v>
      </c>
      <c r="I6841" s="8">
        <v>0.01</v>
      </c>
      <c r="J6841" s="7">
        <v>4713.07</v>
      </c>
      <c r="K6841" s="7">
        <v>92.39</v>
      </c>
      <c r="L6841" s="7">
        <v>2864.09</v>
      </c>
      <c r="M6841" s="7">
        <v>123.81</v>
      </c>
    </row>
    <row r="6842" spans="2:13" x14ac:dyDescent="0.3">
      <c r="B6842" s="5">
        <v>45992</v>
      </c>
      <c r="C6842" s="4" t="s">
        <v>43</v>
      </c>
      <c r="D6842" s="4" t="s">
        <v>42</v>
      </c>
      <c r="E6842" s="4" t="s">
        <v>22</v>
      </c>
      <c r="F6842" s="4" t="s">
        <v>17</v>
      </c>
      <c r="G6842" s="6">
        <v>39</v>
      </c>
      <c r="H6842" s="7">
        <v>160.68</v>
      </c>
      <c r="I6842" s="8">
        <v>0.01</v>
      </c>
      <c r="J6842" s="7">
        <v>6920.33</v>
      </c>
      <c r="K6842" s="7">
        <v>92.58</v>
      </c>
      <c r="L6842" s="7">
        <v>3610.62</v>
      </c>
      <c r="M6842" s="7">
        <v>404.63</v>
      </c>
    </row>
    <row r="6843" spans="2:13" x14ac:dyDescent="0.3">
      <c r="B6843" s="5">
        <v>45992</v>
      </c>
      <c r="C6843" s="4" t="s">
        <v>43</v>
      </c>
      <c r="D6843" s="4" t="s">
        <v>42</v>
      </c>
      <c r="E6843" s="4" t="s">
        <v>22</v>
      </c>
      <c r="F6843" s="4" t="s">
        <v>18</v>
      </c>
      <c r="G6843" s="6">
        <v>14</v>
      </c>
      <c r="H6843" s="7">
        <v>160.68</v>
      </c>
      <c r="I6843" s="8">
        <v>0</v>
      </c>
      <c r="J6843" s="7">
        <v>2516.94</v>
      </c>
      <c r="K6843" s="7">
        <v>92.58</v>
      </c>
      <c r="L6843" s="7">
        <v>1296.1199999999999</v>
      </c>
      <c r="M6843" s="7">
        <v>166.21</v>
      </c>
    </row>
    <row r="6844" spans="2:13" x14ac:dyDescent="0.3">
      <c r="B6844" s="5">
        <v>45992</v>
      </c>
      <c r="C6844" s="4" t="s">
        <v>43</v>
      </c>
      <c r="D6844" s="4" t="s">
        <v>42</v>
      </c>
      <c r="E6844" s="4" t="s">
        <v>22</v>
      </c>
      <c r="F6844" s="4" t="s">
        <v>19</v>
      </c>
      <c r="G6844" s="6">
        <v>14</v>
      </c>
      <c r="H6844" s="7">
        <v>160.68</v>
      </c>
      <c r="I6844" s="8">
        <v>0</v>
      </c>
      <c r="J6844" s="7">
        <v>2509.39</v>
      </c>
      <c r="K6844" s="7">
        <v>92.11</v>
      </c>
      <c r="L6844" s="7">
        <v>1289.54</v>
      </c>
      <c r="M6844" s="7">
        <v>177.31</v>
      </c>
    </row>
    <row r="6845" spans="2:13" x14ac:dyDescent="0.3">
      <c r="B6845" s="5">
        <v>45992</v>
      </c>
      <c r="C6845" s="4" t="s">
        <v>44</v>
      </c>
      <c r="D6845" s="4" t="s">
        <v>42</v>
      </c>
      <c r="E6845" s="4" t="s">
        <v>16</v>
      </c>
      <c r="F6845" s="4" t="s">
        <v>17</v>
      </c>
      <c r="G6845" s="6">
        <v>108</v>
      </c>
      <c r="H6845" s="7">
        <v>210.12</v>
      </c>
      <c r="I6845" s="8">
        <v>0.01</v>
      </c>
      <c r="J6845" s="7">
        <v>22466.23</v>
      </c>
      <c r="K6845" s="7">
        <v>124.22</v>
      </c>
      <c r="L6845" s="7">
        <v>13415.76</v>
      </c>
      <c r="M6845" s="7">
        <v>176.96</v>
      </c>
    </row>
    <row r="6846" spans="2:13" x14ac:dyDescent="0.3">
      <c r="B6846" s="5">
        <v>45992</v>
      </c>
      <c r="C6846" s="4" t="s">
        <v>44</v>
      </c>
      <c r="D6846" s="4" t="s">
        <v>42</v>
      </c>
      <c r="E6846" s="4" t="s">
        <v>16</v>
      </c>
      <c r="F6846" s="4" t="s">
        <v>18</v>
      </c>
      <c r="G6846" s="6">
        <v>41</v>
      </c>
      <c r="H6846" s="7">
        <v>210.12</v>
      </c>
      <c r="I6846" s="8">
        <v>0.01</v>
      </c>
      <c r="J6846" s="7">
        <v>8468.91</v>
      </c>
      <c r="K6846" s="7">
        <v>123.85</v>
      </c>
      <c r="L6846" s="7">
        <v>5077.8500000000004</v>
      </c>
      <c r="M6846" s="7">
        <v>139.63</v>
      </c>
    </row>
    <row r="6847" spans="2:13" x14ac:dyDescent="0.3">
      <c r="B6847" s="5">
        <v>45992</v>
      </c>
      <c r="C6847" s="4" t="s">
        <v>44</v>
      </c>
      <c r="D6847" s="4" t="s">
        <v>42</v>
      </c>
      <c r="E6847" s="4" t="s">
        <v>16</v>
      </c>
      <c r="F6847" s="4" t="s">
        <v>19</v>
      </c>
      <c r="G6847" s="6">
        <v>40</v>
      </c>
      <c r="H6847" s="7">
        <v>210.12</v>
      </c>
      <c r="I6847" s="8">
        <v>0</v>
      </c>
      <c r="J6847" s="7">
        <v>8346.07</v>
      </c>
      <c r="K6847" s="7">
        <v>124.09</v>
      </c>
      <c r="L6847" s="7">
        <v>4963.6000000000004</v>
      </c>
      <c r="M6847" s="7">
        <v>160.07</v>
      </c>
    </row>
    <row r="6848" spans="2:13" x14ac:dyDescent="0.3">
      <c r="B6848" s="5">
        <v>45992</v>
      </c>
      <c r="C6848" s="4" t="s">
        <v>44</v>
      </c>
      <c r="D6848" s="4" t="s">
        <v>42</v>
      </c>
      <c r="E6848" s="4" t="s">
        <v>20</v>
      </c>
      <c r="F6848" s="4" t="s">
        <v>17</v>
      </c>
      <c r="G6848" s="6">
        <v>76</v>
      </c>
      <c r="H6848" s="7">
        <v>210.12</v>
      </c>
      <c r="I6848" s="8">
        <v>0.04</v>
      </c>
      <c r="J6848" s="7">
        <v>13491.26</v>
      </c>
      <c r="K6848" s="7">
        <v>124.09</v>
      </c>
      <c r="L6848" s="7">
        <v>9430.84</v>
      </c>
      <c r="M6848" s="7">
        <v>121.8</v>
      </c>
    </row>
    <row r="6849" spans="2:13" x14ac:dyDescent="0.3">
      <c r="B6849" s="5">
        <v>45992</v>
      </c>
      <c r="C6849" s="4" t="s">
        <v>44</v>
      </c>
      <c r="D6849" s="4" t="s">
        <v>42</v>
      </c>
      <c r="E6849" s="4" t="s">
        <v>20</v>
      </c>
      <c r="F6849" s="4" t="s">
        <v>18</v>
      </c>
      <c r="G6849" s="6">
        <v>28</v>
      </c>
      <c r="H6849" s="7">
        <v>210.12</v>
      </c>
      <c r="I6849" s="8">
        <v>0.01</v>
      </c>
      <c r="J6849" s="7">
        <v>5094.66</v>
      </c>
      <c r="K6849" s="7">
        <v>123.6</v>
      </c>
      <c r="L6849" s="7">
        <v>3460.8</v>
      </c>
      <c r="M6849" s="7">
        <v>99.43</v>
      </c>
    </row>
    <row r="6850" spans="2:13" x14ac:dyDescent="0.3">
      <c r="B6850" s="5">
        <v>45992</v>
      </c>
      <c r="C6850" s="4" t="s">
        <v>44</v>
      </c>
      <c r="D6850" s="4" t="s">
        <v>42</v>
      </c>
      <c r="E6850" s="4" t="s">
        <v>20</v>
      </c>
      <c r="F6850" s="4" t="s">
        <v>19</v>
      </c>
      <c r="G6850" s="6">
        <v>27</v>
      </c>
      <c r="H6850" s="7">
        <v>210.12</v>
      </c>
      <c r="I6850" s="8">
        <v>0.04</v>
      </c>
      <c r="J6850" s="7">
        <v>4817.54</v>
      </c>
      <c r="K6850" s="7">
        <v>123.6</v>
      </c>
      <c r="L6850" s="7">
        <v>3337.2</v>
      </c>
      <c r="M6850" s="7">
        <v>104.83</v>
      </c>
    </row>
    <row r="6851" spans="2:13" x14ac:dyDescent="0.3">
      <c r="B6851" s="5">
        <v>45992</v>
      </c>
      <c r="C6851" s="4" t="s">
        <v>44</v>
      </c>
      <c r="D6851" s="4" t="s">
        <v>42</v>
      </c>
      <c r="E6851" s="4" t="s">
        <v>21</v>
      </c>
      <c r="F6851" s="4" t="s">
        <v>17</v>
      </c>
      <c r="G6851" s="6">
        <v>43</v>
      </c>
      <c r="H6851" s="7">
        <v>210.12</v>
      </c>
      <c r="I6851" s="8">
        <v>0</v>
      </c>
      <c r="J6851" s="7">
        <v>8514.8700000000008</v>
      </c>
      <c r="K6851" s="7">
        <v>123.72</v>
      </c>
      <c r="L6851" s="7">
        <v>5319.96</v>
      </c>
      <c r="M6851" s="7">
        <v>71.510000000000005</v>
      </c>
    </row>
    <row r="6852" spans="2:13" x14ac:dyDescent="0.3">
      <c r="B6852" s="5">
        <v>45992</v>
      </c>
      <c r="C6852" s="4" t="s">
        <v>44</v>
      </c>
      <c r="D6852" s="4" t="s">
        <v>42</v>
      </c>
      <c r="E6852" s="4" t="s">
        <v>21</v>
      </c>
      <c r="F6852" s="4" t="s">
        <v>18</v>
      </c>
      <c r="G6852" s="6">
        <v>16</v>
      </c>
      <c r="H6852" s="7">
        <v>210.12</v>
      </c>
      <c r="I6852" s="8">
        <v>0.01</v>
      </c>
      <c r="J6852" s="7">
        <v>3152.21</v>
      </c>
      <c r="K6852" s="7">
        <v>124.09</v>
      </c>
      <c r="L6852" s="7">
        <v>1985.44</v>
      </c>
      <c r="M6852" s="7">
        <v>55.82</v>
      </c>
    </row>
    <row r="6853" spans="2:13" x14ac:dyDescent="0.3">
      <c r="B6853" s="5">
        <v>45992</v>
      </c>
      <c r="C6853" s="4" t="s">
        <v>44</v>
      </c>
      <c r="D6853" s="4" t="s">
        <v>42</v>
      </c>
      <c r="E6853" s="4" t="s">
        <v>21</v>
      </c>
      <c r="F6853" s="4" t="s">
        <v>19</v>
      </c>
      <c r="G6853" s="6">
        <v>17</v>
      </c>
      <c r="H6853" s="7">
        <v>210.12</v>
      </c>
      <c r="I6853" s="8">
        <v>0.01</v>
      </c>
      <c r="J6853" s="7">
        <v>3366.34</v>
      </c>
      <c r="K6853" s="7">
        <v>124.22</v>
      </c>
      <c r="L6853" s="7">
        <v>2111.7399999999998</v>
      </c>
      <c r="M6853" s="7">
        <v>67.489999999999995</v>
      </c>
    </row>
    <row r="6854" spans="2:13" x14ac:dyDescent="0.3">
      <c r="B6854" s="5">
        <v>45992</v>
      </c>
      <c r="C6854" s="4" t="s">
        <v>44</v>
      </c>
      <c r="D6854" s="4" t="s">
        <v>42</v>
      </c>
      <c r="E6854" s="4" t="s">
        <v>22</v>
      </c>
      <c r="F6854" s="4" t="s">
        <v>17</v>
      </c>
      <c r="G6854" s="6">
        <v>19</v>
      </c>
      <c r="H6854" s="7">
        <v>210.12</v>
      </c>
      <c r="I6854" s="8">
        <v>0.01</v>
      </c>
      <c r="J6854" s="7">
        <v>4422.21</v>
      </c>
      <c r="K6854" s="7">
        <v>124.34</v>
      </c>
      <c r="L6854" s="7">
        <v>2362.46</v>
      </c>
      <c r="M6854" s="7">
        <v>195.59</v>
      </c>
    </row>
    <row r="6855" spans="2:13" x14ac:dyDescent="0.3">
      <c r="B6855" s="5">
        <v>45992</v>
      </c>
      <c r="C6855" s="4" t="s">
        <v>44</v>
      </c>
      <c r="D6855" s="4" t="s">
        <v>42</v>
      </c>
      <c r="E6855" s="4" t="s">
        <v>22</v>
      </c>
      <c r="F6855" s="4" t="s">
        <v>18</v>
      </c>
      <c r="G6855" s="6">
        <v>7</v>
      </c>
      <c r="H6855" s="7">
        <v>210.12</v>
      </c>
      <c r="I6855" s="8">
        <v>0.01</v>
      </c>
      <c r="J6855" s="7">
        <v>1617.78</v>
      </c>
      <c r="K6855" s="7">
        <v>123.6</v>
      </c>
      <c r="L6855" s="7">
        <v>865.2</v>
      </c>
      <c r="M6855" s="7">
        <v>85.62</v>
      </c>
    </row>
    <row r="6856" spans="2:13" x14ac:dyDescent="0.3">
      <c r="B6856" s="5">
        <v>45992</v>
      </c>
      <c r="C6856" s="4" t="s">
        <v>44</v>
      </c>
      <c r="D6856" s="4" t="s">
        <v>42</v>
      </c>
      <c r="E6856" s="4" t="s">
        <v>22</v>
      </c>
      <c r="F6856" s="4" t="s">
        <v>19</v>
      </c>
      <c r="G6856" s="6">
        <v>7</v>
      </c>
      <c r="H6856" s="7">
        <v>210.12</v>
      </c>
      <c r="I6856" s="8">
        <v>0</v>
      </c>
      <c r="J6856" s="7">
        <v>1639.11</v>
      </c>
      <c r="K6856" s="7">
        <v>124.22</v>
      </c>
      <c r="L6856" s="7">
        <v>869.54</v>
      </c>
      <c r="M6856" s="7">
        <v>87.43</v>
      </c>
    </row>
    <row r="6857" spans="2:13" x14ac:dyDescent="0.3">
      <c r="B6857" s="5">
        <v>45992</v>
      </c>
      <c r="C6857" s="4" t="s">
        <v>45</v>
      </c>
      <c r="D6857" s="4" t="s">
        <v>42</v>
      </c>
      <c r="E6857" s="4" t="s">
        <v>16</v>
      </c>
      <c r="F6857" s="4" t="s">
        <v>17</v>
      </c>
      <c r="G6857" s="6">
        <v>193</v>
      </c>
      <c r="H6857" s="7">
        <v>98.88</v>
      </c>
      <c r="I6857" s="8">
        <v>0.01</v>
      </c>
      <c r="J6857" s="7">
        <v>18988.310000000001</v>
      </c>
      <c r="K6857" s="7">
        <v>56.42</v>
      </c>
      <c r="L6857" s="7">
        <v>10889.06</v>
      </c>
      <c r="M6857" s="7">
        <v>322.85000000000002</v>
      </c>
    </row>
    <row r="6858" spans="2:13" x14ac:dyDescent="0.3">
      <c r="B6858" s="5">
        <v>45992</v>
      </c>
      <c r="C6858" s="4" t="s">
        <v>45</v>
      </c>
      <c r="D6858" s="4" t="s">
        <v>42</v>
      </c>
      <c r="E6858" s="4" t="s">
        <v>16</v>
      </c>
      <c r="F6858" s="4" t="s">
        <v>18</v>
      </c>
      <c r="G6858" s="6">
        <v>69</v>
      </c>
      <c r="H6858" s="7">
        <v>98.88</v>
      </c>
      <c r="I6858" s="8">
        <v>0.01</v>
      </c>
      <c r="J6858" s="7">
        <v>6788.51</v>
      </c>
      <c r="K6858" s="7">
        <v>56.19</v>
      </c>
      <c r="L6858" s="7">
        <v>3877.11</v>
      </c>
      <c r="M6858" s="7">
        <v>234.51</v>
      </c>
    </row>
    <row r="6859" spans="2:13" x14ac:dyDescent="0.3">
      <c r="B6859" s="5">
        <v>45992</v>
      </c>
      <c r="C6859" s="4" t="s">
        <v>45</v>
      </c>
      <c r="D6859" s="4" t="s">
        <v>42</v>
      </c>
      <c r="E6859" s="4" t="s">
        <v>16</v>
      </c>
      <c r="F6859" s="4" t="s">
        <v>19</v>
      </c>
      <c r="G6859" s="6">
        <v>68</v>
      </c>
      <c r="H6859" s="7">
        <v>98.88</v>
      </c>
      <c r="I6859" s="8">
        <v>0</v>
      </c>
      <c r="J6859" s="7">
        <v>6696.94</v>
      </c>
      <c r="K6859" s="7">
        <v>56.36</v>
      </c>
      <c r="L6859" s="7">
        <v>3832.48</v>
      </c>
      <c r="M6859" s="7">
        <v>269.14999999999998</v>
      </c>
    </row>
    <row r="6860" spans="2:13" x14ac:dyDescent="0.3">
      <c r="B6860" s="5">
        <v>45992</v>
      </c>
      <c r="C6860" s="4" t="s">
        <v>45</v>
      </c>
      <c r="D6860" s="4" t="s">
        <v>42</v>
      </c>
      <c r="E6860" s="4" t="s">
        <v>20</v>
      </c>
      <c r="F6860" s="4" t="s">
        <v>17</v>
      </c>
      <c r="G6860" s="6">
        <v>132</v>
      </c>
      <c r="H6860" s="7">
        <v>98.88</v>
      </c>
      <c r="I6860" s="8">
        <v>0.03</v>
      </c>
      <c r="J6860" s="7">
        <v>11062.09</v>
      </c>
      <c r="K6860" s="7">
        <v>56.53</v>
      </c>
      <c r="L6860" s="7">
        <v>7461.96</v>
      </c>
      <c r="M6860" s="7">
        <v>220.59</v>
      </c>
    </row>
    <row r="6861" spans="2:13" x14ac:dyDescent="0.3">
      <c r="B6861" s="5">
        <v>45992</v>
      </c>
      <c r="C6861" s="4" t="s">
        <v>45</v>
      </c>
      <c r="D6861" s="4" t="s">
        <v>42</v>
      </c>
      <c r="E6861" s="4" t="s">
        <v>20</v>
      </c>
      <c r="F6861" s="4" t="s">
        <v>18</v>
      </c>
      <c r="G6861" s="6">
        <v>45</v>
      </c>
      <c r="H6861" s="7">
        <v>98.88</v>
      </c>
      <c r="I6861" s="8">
        <v>0.02</v>
      </c>
      <c r="J6861" s="7">
        <v>3840.99</v>
      </c>
      <c r="K6861" s="7">
        <v>56.19</v>
      </c>
      <c r="L6861" s="7">
        <v>2528.5500000000002</v>
      </c>
      <c r="M6861" s="7">
        <v>155.59</v>
      </c>
    </row>
    <row r="6862" spans="2:13" x14ac:dyDescent="0.3">
      <c r="B6862" s="5">
        <v>45992</v>
      </c>
      <c r="C6862" s="4" t="s">
        <v>45</v>
      </c>
      <c r="D6862" s="4" t="s">
        <v>42</v>
      </c>
      <c r="E6862" s="4" t="s">
        <v>20</v>
      </c>
      <c r="F6862" s="4" t="s">
        <v>19</v>
      </c>
      <c r="G6862" s="6">
        <v>49</v>
      </c>
      <c r="H6862" s="7">
        <v>98.88</v>
      </c>
      <c r="I6862" s="8">
        <v>0.04</v>
      </c>
      <c r="J6862" s="7">
        <v>4101.99</v>
      </c>
      <c r="K6862" s="7">
        <v>56.36</v>
      </c>
      <c r="L6862" s="7">
        <v>2761.64</v>
      </c>
      <c r="M6862" s="7">
        <v>190.05</v>
      </c>
    </row>
    <row r="6863" spans="2:13" x14ac:dyDescent="0.3">
      <c r="B6863" s="5">
        <v>45992</v>
      </c>
      <c r="C6863" s="4" t="s">
        <v>45</v>
      </c>
      <c r="D6863" s="4" t="s">
        <v>42</v>
      </c>
      <c r="E6863" s="4" t="s">
        <v>21</v>
      </c>
      <c r="F6863" s="4" t="s">
        <v>17</v>
      </c>
      <c r="G6863" s="6">
        <v>78</v>
      </c>
      <c r="H6863" s="7">
        <v>98.88</v>
      </c>
      <c r="I6863" s="8">
        <v>0.01</v>
      </c>
      <c r="J6863" s="7">
        <v>7268.15</v>
      </c>
      <c r="K6863" s="7">
        <v>56.25</v>
      </c>
      <c r="L6863" s="7">
        <v>4387.5</v>
      </c>
      <c r="M6863" s="7">
        <v>126.79</v>
      </c>
    </row>
    <row r="6864" spans="2:13" x14ac:dyDescent="0.3">
      <c r="B6864" s="5">
        <v>45992</v>
      </c>
      <c r="C6864" s="4" t="s">
        <v>45</v>
      </c>
      <c r="D6864" s="4" t="s">
        <v>42</v>
      </c>
      <c r="E6864" s="4" t="s">
        <v>21</v>
      </c>
      <c r="F6864" s="4" t="s">
        <v>18</v>
      </c>
      <c r="G6864" s="6">
        <v>29</v>
      </c>
      <c r="H6864" s="7">
        <v>98.88</v>
      </c>
      <c r="I6864" s="8">
        <v>0.01</v>
      </c>
      <c r="J6864" s="7">
        <v>2691.53</v>
      </c>
      <c r="K6864" s="7">
        <v>56.42</v>
      </c>
      <c r="L6864" s="7">
        <v>1636.18</v>
      </c>
      <c r="M6864" s="7">
        <v>101.58</v>
      </c>
    </row>
    <row r="6865" spans="2:13" x14ac:dyDescent="0.3">
      <c r="B6865" s="5">
        <v>45992</v>
      </c>
      <c r="C6865" s="4" t="s">
        <v>45</v>
      </c>
      <c r="D6865" s="4" t="s">
        <v>42</v>
      </c>
      <c r="E6865" s="4" t="s">
        <v>21</v>
      </c>
      <c r="F6865" s="4" t="s">
        <v>19</v>
      </c>
      <c r="G6865" s="6">
        <v>28</v>
      </c>
      <c r="H6865" s="7">
        <v>98.88</v>
      </c>
      <c r="I6865" s="8">
        <v>0</v>
      </c>
      <c r="J6865" s="7">
        <v>2627.55</v>
      </c>
      <c r="K6865" s="7">
        <v>56.31</v>
      </c>
      <c r="L6865" s="7">
        <v>1576.68</v>
      </c>
      <c r="M6865" s="7">
        <v>114.39</v>
      </c>
    </row>
    <row r="6866" spans="2:13" x14ac:dyDescent="0.3">
      <c r="B6866" s="5">
        <v>45992</v>
      </c>
      <c r="C6866" s="4" t="s">
        <v>45</v>
      </c>
      <c r="D6866" s="4" t="s">
        <v>42</v>
      </c>
      <c r="E6866" s="4" t="s">
        <v>22</v>
      </c>
      <c r="F6866" s="4" t="s">
        <v>17</v>
      </c>
      <c r="G6866" s="6">
        <v>35</v>
      </c>
      <c r="H6866" s="7">
        <v>98.88</v>
      </c>
      <c r="I6866" s="8">
        <v>0</v>
      </c>
      <c r="J6866" s="7">
        <v>3856.74</v>
      </c>
      <c r="K6866" s="7">
        <v>56.47</v>
      </c>
      <c r="L6866" s="7">
        <v>1976.45</v>
      </c>
      <c r="M6866" s="7">
        <v>363.49</v>
      </c>
    </row>
    <row r="6867" spans="2:13" x14ac:dyDescent="0.3">
      <c r="B6867" s="5">
        <v>45992</v>
      </c>
      <c r="C6867" s="4" t="s">
        <v>45</v>
      </c>
      <c r="D6867" s="4" t="s">
        <v>42</v>
      </c>
      <c r="E6867" s="4" t="s">
        <v>22</v>
      </c>
      <c r="F6867" s="4" t="s">
        <v>18</v>
      </c>
      <c r="G6867" s="6">
        <v>13</v>
      </c>
      <c r="H6867" s="7">
        <v>98.88</v>
      </c>
      <c r="I6867" s="8">
        <v>0.01</v>
      </c>
      <c r="J6867" s="7">
        <v>1432.44</v>
      </c>
      <c r="K6867" s="7">
        <v>56.47</v>
      </c>
      <c r="L6867" s="7">
        <v>734.11</v>
      </c>
      <c r="M6867" s="7">
        <v>154.34</v>
      </c>
    </row>
    <row r="6868" spans="2:13" x14ac:dyDescent="0.3">
      <c r="B6868" s="5">
        <v>45992</v>
      </c>
      <c r="C6868" s="4" t="s">
        <v>45</v>
      </c>
      <c r="D6868" s="4" t="s">
        <v>42</v>
      </c>
      <c r="E6868" s="4" t="s">
        <v>22</v>
      </c>
      <c r="F6868" s="4" t="s">
        <v>19</v>
      </c>
      <c r="G6868" s="6">
        <v>13</v>
      </c>
      <c r="H6868" s="7">
        <v>98.88</v>
      </c>
      <c r="I6868" s="8">
        <v>0.01</v>
      </c>
      <c r="J6868" s="7">
        <v>1438.22</v>
      </c>
      <c r="K6868" s="7">
        <v>56.31</v>
      </c>
      <c r="L6868" s="7">
        <v>732.03</v>
      </c>
      <c r="M6868" s="7">
        <v>161.08000000000001</v>
      </c>
    </row>
    <row r="6869" spans="2:13" x14ac:dyDescent="0.3">
      <c r="B6869" s="5">
        <v>45992</v>
      </c>
      <c r="C6869" s="4" t="s">
        <v>46</v>
      </c>
      <c r="D6869" s="4" t="s">
        <v>47</v>
      </c>
      <c r="E6869" s="4" t="s">
        <v>16</v>
      </c>
      <c r="F6869" s="4" t="s">
        <v>17</v>
      </c>
      <c r="G6869" s="6">
        <v>284</v>
      </c>
      <c r="H6869" s="7">
        <v>146.26</v>
      </c>
      <c r="I6869" s="8">
        <v>0.01</v>
      </c>
      <c r="J6869" s="7">
        <v>41081.919999999998</v>
      </c>
      <c r="K6869" s="7">
        <v>90.5</v>
      </c>
      <c r="L6869" s="7">
        <v>25702</v>
      </c>
      <c r="M6869" s="7">
        <v>456.54</v>
      </c>
    </row>
    <row r="6870" spans="2:13" x14ac:dyDescent="0.3">
      <c r="B6870" s="5">
        <v>45992</v>
      </c>
      <c r="C6870" s="4" t="s">
        <v>46</v>
      </c>
      <c r="D6870" s="4" t="s">
        <v>47</v>
      </c>
      <c r="E6870" s="4" t="s">
        <v>16</v>
      </c>
      <c r="F6870" s="4" t="s">
        <v>18</v>
      </c>
      <c r="G6870" s="6">
        <v>101</v>
      </c>
      <c r="H6870" s="7">
        <v>146.26</v>
      </c>
      <c r="I6870" s="8">
        <v>0</v>
      </c>
      <c r="J6870" s="7">
        <v>14698.46</v>
      </c>
      <c r="K6870" s="7">
        <v>90.59</v>
      </c>
      <c r="L6870" s="7">
        <v>9149.59</v>
      </c>
      <c r="M6870" s="7">
        <v>359.37</v>
      </c>
    </row>
    <row r="6871" spans="2:13" x14ac:dyDescent="0.3">
      <c r="B6871" s="5">
        <v>45992</v>
      </c>
      <c r="C6871" s="4" t="s">
        <v>46</v>
      </c>
      <c r="D6871" s="4" t="s">
        <v>47</v>
      </c>
      <c r="E6871" s="4" t="s">
        <v>16</v>
      </c>
      <c r="F6871" s="4" t="s">
        <v>19</v>
      </c>
      <c r="G6871" s="6">
        <v>104</v>
      </c>
      <c r="H6871" s="7">
        <v>146.26</v>
      </c>
      <c r="I6871" s="8">
        <v>0</v>
      </c>
      <c r="J6871" s="7">
        <v>15195.8</v>
      </c>
      <c r="K6871" s="7">
        <v>90.59</v>
      </c>
      <c r="L6871" s="7">
        <v>9421.36</v>
      </c>
      <c r="M6871" s="7">
        <v>421.16</v>
      </c>
    </row>
    <row r="6872" spans="2:13" x14ac:dyDescent="0.3">
      <c r="B6872" s="5">
        <v>45992</v>
      </c>
      <c r="C6872" s="4" t="s">
        <v>46</v>
      </c>
      <c r="D6872" s="4" t="s">
        <v>47</v>
      </c>
      <c r="E6872" s="4" t="s">
        <v>20</v>
      </c>
      <c r="F6872" s="4" t="s">
        <v>17</v>
      </c>
      <c r="G6872" s="6">
        <v>189</v>
      </c>
      <c r="H6872" s="7">
        <v>146.26</v>
      </c>
      <c r="I6872" s="8">
        <v>0.04</v>
      </c>
      <c r="J6872" s="7">
        <v>23450.23</v>
      </c>
      <c r="K6872" s="7">
        <v>90.95</v>
      </c>
      <c r="L6872" s="7">
        <v>17189.55</v>
      </c>
      <c r="M6872" s="7">
        <v>315.54000000000002</v>
      </c>
    </row>
    <row r="6873" spans="2:13" x14ac:dyDescent="0.3">
      <c r="B6873" s="5">
        <v>45992</v>
      </c>
      <c r="C6873" s="4" t="s">
        <v>46</v>
      </c>
      <c r="D6873" s="4" t="s">
        <v>47</v>
      </c>
      <c r="E6873" s="4" t="s">
        <v>20</v>
      </c>
      <c r="F6873" s="4" t="s">
        <v>18</v>
      </c>
      <c r="G6873" s="6">
        <v>71</v>
      </c>
      <c r="H6873" s="7">
        <v>146.26</v>
      </c>
      <c r="I6873" s="8">
        <v>0.01</v>
      </c>
      <c r="J6873" s="7">
        <v>9119.91</v>
      </c>
      <c r="K6873" s="7">
        <v>90.86</v>
      </c>
      <c r="L6873" s="7">
        <v>6451.06</v>
      </c>
      <c r="M6873" s="7">
        <v>246.47</v>
      </c>
    </row>
    <row r="6874" spans="2:13" x14ac:dyDescent="0.3">
      <c r="B6874" s="5">
        <v>45992</v>
      </c>
      <c r="C6874" s="4" t="s">
        <v>46</v>
      </c>
      <c r="D6874" s="4" t="s">
        <v>47</v>
      </c>
      <c r="E6874" s="4" t="s">
        <v>20</v>
      </c>
      <c r="F6874" s="4" t="s">
        <v>19</v>
      </c>
      <c r="G6874" s="6">
        <v>71</v>
      </c>
      <c r="H6874" s="7">
        <v>146.26</v>
      </c>
      <c r="I6874" s="8">
        <v>0.02</v>
      </c>
      <c r="J6874" s="7">
        <v>8991.9599999999991</v>
      </c>
      <c r="K6874" s="7">
        <v>90.95</v>
      </c>
      <c r="L6874" s="7">
        <v>6457.45</v>
      </c>
      <c r="M6874" s="7">
        <v>282.16000000000003</v>
      </c>
    </row>
    <row r="6875" spans="2:13" x14ac:dyDescent="0.3">
      <c r="B6875" s="5">
        <v>45992</v>
      </c>
      <c r="C6875" s="4" t="s">
        <v>46</v>
      </c>
      <c r="D6875" s="4" t="s">
        <v>47</v>
      </c>
      <c r="E6875" s="4" t="s">
        <v>21</v>
      </c>
      <c r="F6875" s="4" t="s">
        <v>17</v>
      </c>
      <c r="G6875" s="6">
        <v>120</v>
      </c>
      <c r="H6875" s="7">
        <v>146.26</v>
      </c>
      <c r="I6875" s="8">
        <v>0.01</v>
      </c>
      <c r="J6875" s="7">
        <v>16407.330000000002</v>
      </c>
      <c r="K6875" s="7">
        <v>90.86</v>
      </c>
      <c r="L6875" s="7">
        <v>10903.2</v>
      </c>
      <c r="M6875" s="7">
        <v>195.45</v>
      </c>
    </row>
    <row r="6876" spans="2:13" x14ac:dyDescent="0.3">
      <c r="B6876" s="5">
        <v>45992</v>
      </c>
      <c r="C6876" s="4" t="s">
        <v>46</v>
      </c>
      <c r="D6876" s="4" t="s">
        <v>47</v>
      </c>
      <c r="E6876" s="4" t="s">
        <v>21</v>
      </c>
      <c r="F6876" s="4" t="s">
        <v>18</v>
      </c>
      <c r="G6876" s="6">
        <v>43</v>
      </c>
      <c r="H6876" s="7">
        <v>146.26</v>
      </c>
      <c r="I6876" s="8">
        <v>0.01</v>
      </c>
      <c r="J6876" s="7">
        <v>5891.22</v>
      </c>
      <c r="K6876" s="7">
        <v>90.86</v>
      </c>
      <c r="L6876" s="7">
        <v>3906.98</v>
      </c>
      <c r="M6876" s="7">
        <v>148.38</v>
      </c>
    </row>
    <row r="6877" spans="2:13" x14ac:dyDescent="0.3">
      <c r="B6877" s="5">
        <v>45992</v>
      </c>
      <c r="C6877" s="4" t="s">
        <v>46</v>
      </c>
      <c r="D6877" s="4" t="s">
        <v>47</v>
      </c>
      <c r="E6877" s="4" t="s">
        <v>21</v>
      </c>
      <c r="F6877" s="4" t="s">
        <v>19</v>
      </c>
      <c r="G6877" s="6">
        <v>42</v>
      </c>
      <c r="H6877" s="7">
        <v>146.26</v>
      </c>
      <c r="I6877" s="8">
        <v>0.01</v>
      </c>
      <c r="J6877" s="7">
        <v>5748.49</v>
      </c>
      <c r="K6877" s="7">
        <v>90.68</v>
      </c>
      <c r="L6877" s="7">
        <v>3808.56</v>
      </c>
      <c r="M6877" s="7">
        <v>164.57</v>
      </c>
    </row>
    <row r="6878" spans="2:13" x14ac:dyDescent="0.3">
      <c r="B6878" s="5">
        <v>45992</v>
      </c>
      <c r="C6878" s="4" t="s">
        <v>46</v>
      </c>
      <c r="D6878" s="4" t="s">
        <v>47</v>
      </c>
      <c r="E6878" s="4" t="s">
        <v>22</v>
      </c>
      <c r="F6878" s="4" t="s">
        <v>17</v>
      </c>
      <c r="G6878" s="6">
        <v>52</v>
      </c>
      <c r="H6878" s="7">
        <v>146.26</v>
      </c>
      <c r="I6878" s="8">
        <v>0.01</v>
      </c>
      <c r="J6878" s="7">
        <v>8466.73</v>
      </c>
      <c r="K6878" s="7">
        <v>90.5</v>
      </c>
      <c r="L6878" s="7">
        <v>4706</v>
      </c>
      <c r="M6878" s="7">
        <v>513.69000000000005</v>
      </c>
    </row>
    <row r="6879" spans="2:13" x14ac:dyDescent="0.3">
      <c r="B6879" s="5">
        <v>45992</v>
      </c>
      <c r="C6879" s="4" t="s">
        <v>46</v>
      </c>
      <c r="D6879" s="4" t="s">
        <v>47</v>
      </c>
      <c r="E6879" s="4" t="s">
        <v>22</v>
      </c>
      <c r="F6879" s="4" t="s">
        <v>18</v>
      </c>
      <c r="G6879" s="6">
        <v>20</v>
      </c>
      <c r="H6879" s="7">
        <v>146.26</v>
      </c>
      <c r="I6879" s="8">
        <v>0.01</v>
      </c>
      <c r="J6879" s="7">
        <v>3223.96</v>
      </c>
      <c r="K6879" s="7">
        <v>90.86</v>
      </c>
      <c r="L6879" s="7">
        <v>1817.2</v>
      </c>
      <c r="M6879" s="7">
        <v>242.47</v>
      </c>
    </row>
    <row r="6880" spans="2:13" x14ac:dyDescent="0.3">
      <c r="B6880" s="5">
        <v>45992</v>
      </c>
      <c r="C6880" s="4" t="s">
        <v>46</v>
      </c>
      <c r="D6880" s="4" t="s">
        <v>47</v>
      </c>
      <c r="E6880" s="4" t="s">
        <v>22</v>
      </c>
      <c r="F6880" s="4" t="s">
        <v>19</v>
      </c>
      <c r="G6880" s="6">
        <v>19</v>
      </c>
      <c r="H6880" s="7">
        <v>146.26</v>
      </c>
      <c r="I6880" s="8">
        <v>0.01</v>
      </c>
      <c r="J6880" s="7">
        <v>3074.98</v>
      </c>
      <c r="K6880" s="7">
        <v>90.77</v>
      </c>
      <c r="L6880" s="7">
        <v>1724.63</v>
      </c>
      <c r="M6880" s="7">
        <v>237.56</v>
      </c>
    </row>
    <row r="6881" spans="2:13" x14ac:dyDescent="0.3">
      <c r="B6881" s="5">
        <v>45992</v>
      </c>
      <c r="C6881" s="4" t="s">
        <v>48</v>
      </c>
      <c r="D6881" s="4" t="s">
        <v>47</v>
      </c>
      <c r="E6881" s="4" t="s">
        <v>16</v>
      </c>
      <c r="F6881" s="4" t="s">
        <v>17</v>
      </c>
      <c r="G6881" s="6">
        <v>253</v>
      </c>
      <c r="H6881" s="7">
        <v>121.54</v>
      </c>
      <c r="I6881" s="8">
        <v>0.01</v>
      </c>
      <c r="J6881" s="7">
        <v>30319.86</v>
      </c>
      <c r="K6881" s="7">
        <v>74.52</v>
      </c>
      <c r="L6881" s="7">
        <v>18853.560000000001</v>
      </c>
      <c r="M6881" s="7">
        <v>410.42</v>
      </c>
    </row>
    <row r="6882" spans="2:13" x14ac:dyDescent="0.3">
      <c r="B6882" s="5">
        <v>45992</v>
      </c>
      <c r="C6882" s="4" t="s">
        <v>48</v>
      </c>
      <c r="D6882" s="4" t="s">
        <v>47</v>
      </c>
      <c r="E6882" s="4" t="s">
        <v>16</v>
      </c>
      <c r="F6882" s="4" t="s">
        <v>18</v>
      </c>
      <c r="G6882" s="6">
        <v>91</v>
      </c>
      <c r="H6882" s="7">
        <v>121.54</v>
      </c>
      <c r="I6882" s="8">
        <v>0.01</v>
      </c>
      <c r="J6882" s="7">
        <v>10883.61</v>
      </c>
      <c r="K6882" s="7">
        <v>74.900000000000006</v>
      </c>
      <c r="L6882" s="7">
        <v>6815.9</v>
      </c>
      <c r="M6882" s="7">
        <v>311.8</v>
      </c>
    </row>
    <row r="6883" spans="2:13" x14ac:dyDescent="0.3">
      <c r="B6883" s="5">
        <v>45992</v>
      </c>
      <c r="C6883" s="4" t="s">
        <v>48</v>
      </c>
      <c r="D6883" s="4" t="s">
        <v>47</v>
      </c>
      <c r="E6883" s="4" t="s">
        <v>16</v>
      </c>
      <c r="F6883" s="4" t="s">
        <v>19</v>
      </c>
      <c r="G6883" s="6">
        <v>92</v>
      </c>
      <c r="H6883" s="7">
        <v>121.54</v>
      </c>
      <c r="I6883" s="8">
        <v>0.01</v>
      </c>
      <c r="J6883" s="7">
        <v>11091.69</v>
      </c>
      <c r="K6883" s="7">
        <v>74.599999999999994</v>
      </c>
      <c r="L6883" s="7">
        <v>6863.2</v>
      </c>
      <c r="M6883" s="7">
        <v>360.49</v>
      </c>
    </row>
    <row r="6884" spans="2:13" x14ac:dyDescent="0.3">
      <c r="B6884" s="5">
        <v>45992</v>
      </c>
      <c r="C6884" s="4" t="s">
        <v>48</v>
      </c>
      <c r="D6884" s="4" t="s">
        <v>47</v>
      </c>
      <c r="E6884" s="4" t="s">
        <v>20</v>
      </c>
      <c r="F6884" s="4" t="s">
        <v>17</v>
      </c>
      <c r="G6884" s="6">
        <v>161</v>
      </c>
      <c r="H6884" s="7">
        <v>121.54</v>
      </c>
      <c r="I6884" s="8">
        <v>0.01</v>
      </c>
      <c r="J6884" s="7">
        <v>17116.55</v>
      </c>
      <c r="K6884" s="7">
        <v>74.819999999999993</v>
      </c>
      <c r="L6884" s="7">
        <v>12046.02</v>
      </c>
      <c r="M6884" s="7">
        <v>265.91000000000003</v>
      </c>
    </row>
    <row r="6885" spans="2:13" x14ac:dyDescent="0.3">
      <c r="B6885" s="5">
        <v>45992</v>
      </c>
      <c r="C6885" s="4" t="s">
        <v>48</v>
      </c>
      <c r="D6885" s="4" t="s">
        <v>47</v>
      </c>
      <c r="E6885" s="4" t="s">
        <v>20</v>
      </c>
      <c r="F6885" s="4" t="s">
        <v>18</v>
      </c>
      <c r="G6885" s="6">
        <v>62</v>
      </c>
      <c r="H6885" s="7">
        <v>121.54</v>
      </c>
      <c r="I6885" s="8">
        <v>0.03</v>
      </c>
      <c r="J6885" s="7">
        <v>6439.1</v>
      </c>
      <c r="K6885" s="7">
        <v>74.52</v>
      </c>
      <c r="L6885" s="7">
        <v>4620.24</v>
      </c>
      <c r="M6885" s="7">
        <v>212.44</v>
      </c>
    </row>
    <row r="6886" spans="2:13" x14ac:dyDescent="0.3">
      <c r="B6886" s="5">
        <v>45992</v>
      </c>
      <c r="C6886" s="4" t="s">
        <v>48</v>
      </c>
      <c r="D6886" s="4" t="s">
        <v>47</v>
      </c>
      <c r="E6886" s="4" t="s">
        <v>20</v>
      </c>
      <c r="F6886" s="4" t="s">
        <v>19</v>
      </c>
      <c r="G6886" s="6">
        <v>59</v>
      </c>
      <c r="H6886" s="7">
        <v>121.54</v>
      </c>
      <c r="I6886" s="8">
        <v>0</v>
      </c>
      <c r="J6886" s="7">
        <v>6285.13</v>
      </c>
      <c r="K6886" s="7">
        <v>74.75</v>
      </c>
      <c r="L6886" s="7">
        <v>4410.25</v>
      </c>
      <c r="M6886" s="7">
        <v>232.59</v>
      </c>
    </row>
    <row r="6887" spans="2:13" x14ac:dyDescent="0.3">
      <c r="B6887" s="5">
        <v>45992</v>
      </c>
      <c r="C6887" s="4" t="s">
        <v>48</v>
      </c>
      <c r="D6887" s="4" t="s">
        <v>47</v>
      </c>
      <c r="E6887" s="4" t="s">
        <v>21</v>
      </c>
      <c r="F6887" s="4" t="s">
        <v>17</v>
      </c>
      <c r="G6887" s="6">
        <v>100</v>
      </c>
      <c r="H6887" s="7">
        <v>121.54</v>
      </c>
      <c r="I6887" s="8">
        <v>0</v>
      </c>
      <c r="J6887" s="7">
        <v>11569.36</v>
      </c>
      <c r="K6887" s="7">
        <v>74.67</v>
      </c>
      <c r="L6887" s="7">
        <v>7467</v>
      </c>
      <c r="M6887" s="7">
        <v>163.85</v>
      </c>
    </row>
    <row r="6888" spans="2:13" x14ac:dyDescent="0.3">
      <c r="B6888" s="5">
        <v>45992</v>
      </c>
      <c r="C6888" s="4" t="s">
        <v>48</v>
      </c>
      <c r="D6888" s="4" t="s">
        <v>47</v>
      </c>
      <c r="E6888" s="4" t="s">
        <v>21</v>
      </c>
      <c r="F6888" s="4" t="s">
        <v>18</v>
      </c>
      <c r="G6888" s="6">
        <v>37</v>
      </c>
      <c r="H6888" s="7">
        <v>121.54</v>
      </c>
      <c r="I6888" s="8">
        <v>0.01</v>
      </c>
      <c r="J6888" s="7">
        <v>4199.7299999999996</v>
      </c>
      <c r="K6888" s="7">
        <v>74.52</v>
      </c>
      <c r="L6888" s="7">
        <v>2757.24</v>
      </c>
      <c r="M6888" s="7">
        <v>129.86000000000001</v>
      </c>
    </row>
    <row r="6889" spans="2:13" x14ac:dyDescent="0.3">
      <c r="B6889" s="5">
        <v>45992</v>
      </c>
      <c r="C6889" s="4" t="s">
        <v>48</v>
      </c>
      <c r="D6889" s="4" t="s">
        <v>47</v>
      </c>
      <c r="E6889" s="4" t="s">
        <v>21</v>
      </c>
      <c r="F6889" s="4" t="s">
        <v>19</v>
      </c>
      <c r="G6889" s="6">
        <v>37</v>
      </c>
      <c r="H6889" s="7">
        <v>121.54</v>
      </c>
      <c r="I6889" s="8">
        <v>0.01</v>
      </c>
      <c r="J6889" s="7">
        <v>4216.72</v>
      </c>
      <c r="K6889" s="7">
        <v>74.900000000000006</v>
      </c>
      <c r="L6889" s="7">
        <v>2771.3</v>
      </c>
      <c r="M6889" s="7">
        <v>149.69</v>
      </c>
    </row>
    <row r="6890" spans="2:13" x14ac:dyDescent="0.3">
      <c r="B6890" s="5">
        <v>45992</v>
      </c>
      <c r="C6890" s="4" t="s">
        <v>48</v>
      </c>
      <c r="D6890" s="4" t="s">
        <v>47</v>
      </c>
      <c r="E6890" s="4" t="s">
        <v>22</v>
      </c>
      <c r="F6890" s="4" t="s">
        <v>17</v>
      </c>
      <c r="G6890" s="6">
        <v>43</v>
      </c>
      <c r="H6890" s="7">
        <v>121.54</v>
      </c>
      <c r="I6890" s="8">
        <v>0.01</v>
      </c>
      <c r="J6890" s="7">
        <v>5800.77</v>
      </c>
      <c r="K6890" s="7">
        <v>74.97</v>
      </c>
      <c r="L6890" s="7">
        <v>3223.71</v>
      </c>
      <c r="M6890" s="7">
        <v>430.88</v>
      </c>
    </row>
    <row r="6891" spans="2:13" x14ac:dyDescent="0.3">
      <c r="B6891" s="5">
        <v>45992</v>
      </c>
      <c r="C6891" s="4" t="s">
        <v>48</v>
      </c>
      <c r="D6891" s="4" t="s">
        <v>47</v>
      </c>
      <c r="E6891" s="4" t="s">
        <v>22</v>
      </c>
      <c r="F6891" s="4" t="s">
        <v>18</v>
      </c>
      <c r="G6891" s="6">
        <v>16</v>
      </c>
      <c r="H6891" s="7">
        <v>121.54</v>
      </c>
      <c r="I6891" s="8">
        <v>0</v>
      </c>
      <c r="J6891" s="7">
        <v>2167.12</v>
      </c>
      <c r="K6891" s="7">
        <v>74.819999999999993</v>
      </c>
      <c r="L6891" s="7">
        <v>1197.1199999999999</v>
      </c>
      <c r="M6891" s="7">
        <v>186.89</v>
      </c>
    </row>
    <row r="6892" spans="2:13" x14ac:dyDescent="0.3">
      <c r="B6892" s="5">
        <v>45992</v>
      </c>
      <c r="C6892" s="4" t="s">
        <v>48</v>
      </c>
      <c r="D6892" s="4" t="s">
        <v>47</v>
      </c>
      <c r="E6892" s="4" t="s">
        <v>22</v>
      </c>
      <c r="F6892" s="4" t="s">
        <v>19</v>
      </c>
      <c r="G6892" s="6">
        <v>15</v>
      </c>
      <c r="H6892" s="7">
        <v>121.54</v>
      </c>
      <c r="I6892" s="8">
        <v>0.01</v>
      </c>
      <c r="J6892" s="7">
        <v>2015.39</v>
      </c>
      <c r="K6892" s="7">
        <v>74.900000000000006</v>
      </c>
      <c r="L6892" s="7">
        <v>1123.5</v>
      </c>
      <c r="M6892" s="7">
        <v>184.36</v>
      </c>
    </row>
    <row r="6893" spans="2:13" x14ac:dyDescent="0.3">
      <c r="B6893" s="5">
        <v>45992</v>
      </c>
      <c r="C6893" s="4" t="s">
        <v>49</v>
      </c>
      <c r="D6893" s="4" t="s">
        <v>47</v>
      </c>
      <c r="E6893" s="4" t="s">
        <v>16</v>
      </c>
      <c r="F6893" s="4" t="s">
        <v>17</v>
      </c>
      <c r="G6893" s="6">
        <v>127</v>
      </c>
      <c r="H6893" s="7">
        <v>243.08</v>
      </c>
      <c r="I6893" s="8">
        <v>0</v>
      </c>
      <c r="J6893" s="7">
        <v>30870.67</v>
      </c>
      <c r="K6893" s="7">
        <v>153.6</v>
      </c>
      <c r="L6893" s="7">
        <v>19507.2</v>
      </c>
      <c r="M6893" s="7">
        <v>209.13</v>
      </c>
    </row>
    <row r="6894" spans="2:13" x14ac:dyDescent="0.3">
      <c r="B6894" s="5">
        <v>45992</v>
      </c>
      <c r="C6894" s="4" t="s">
        <v>49</v>
      </c>
      <c r="D6894" s="4" t="s">
        <v>47</v>
      </c>
      <c r="E6894" s="4" t="s">
        <v>16</v>
      </c>
      <c r="F6894" s="4" t="s">
        <v>18</v>
      </c>
      <c r="G6894" s="6">
        <v>47</v>
      </c>
      <c r="H6894" s="7">
        <v>243.08</v>
      </c>
      <c r="I6894" s="8">
        <v>0</v>
      </c>
      <c r="J6894" s="7">
        <v>11390.51</v>
      </c>
      <c r="K6894" s="7">
        <v>152.99</v>
      </c>
      <c r="L6894" s="7">
        <v>7190.53</v>
      </c>
      <c r="M6894" s="7">
        <v>159.57</v>
      </c>
    </row>
    <row r="6895" spans="2:13" x14ac:dyDescent="0.3">
      <c r="B6895" s="5">
        <v>45992</v>
      </c>
      <c r="C6895" s="4" t="s">
        <v>49</v>
      </c>
      <c r="D6895" s="4" t="s">
        <v>47</v>
      </c>
      <c r="E6895" s="4" t="s">
        <v>16</v>
      </c>
      <c r="F6895" s="4" t="s">
        <v>19</v>
      </c>
      <c r="G6895" s="6">
        <v>46</v>
      </c>
      <c r="H6895" s="7">
        <v>243.08</v>
      </c>
      <c r="I6895" s="8">
        <v>0</v>
      </c>
      <c r="J6895" s="7">
        <v>11136.95</v>
      </c>
      <c r="K6895" s="7">
        <v>153.13999999999999</v>
      </c>
      <c r="L6895" s="7">
        <v>7044.44</v>
      </c>
      <c r="M6895" s="7">
        <v>177.86</v>
      </c>
    </row>
    <row r="6896" spans="2:13" x14ac:dyDescent="0.3">
      <c r="B6896" s="5">
        <v>45992</v>
      </c>
      <c r="C6896" s="4" t="s">
        <v>49</v>
      </c>
      <c r="D6896" s="4" t="s">
        <v>47</v>
      </c>
      <c r="E6896" s="4" t="s">
        <v>20</v>
      </c>
      <c r="F6896" s="4" t="s">
        <v>17</v>
      </c>
      <c r="G6896" s="6">
        <v>92</v>
      </c>
      <c r="H6896" s="7">
        <v>243.08</v>
      </c>
      <c r="I6896" s="8">
        <v>0.03</v>
      </c>
      <c r="J6896" s="7">
        <v>19186.11</v>
      </c>
      <c r="K6896" s="7">
        <v>152.83000000000001</v>
      </c>
      <c r="L6896" s="7">
        <v>14060.36</v>
      </c>
      <c r="M6896" s="7">
        <v>150.13999999999999</v>
      </c>
    </row>
    <row r="6897" spans="2:13" x14ac:dyDescent="0.3">
      <c r="B6897" s="5">
        <v>45992</v>
      </c>
      <c r="C6897" s="4" t="s">
        <v>49</v>
      </c>
      <c r="D6897" s="4" t="s">
        <v>47</v>
      </c>
      <c r="E6897" s="4" t="s">
        <v>20</v>
      </c>
      <c r="F6897" s="4" t="s">
        <v>18</v>
      </c>
      <c r="G6897" s="6">
        <v>31</v>
      </c>
      <c r="H6897" s="7">
        <v>243.08</v>
      </c>
      <c r="I6897" s="8">
        <v>0.02</v>
      </c>
      <c r="J6897" s="7">
        <v>6498.31</v>
      </c>
      <c r="K6897" s="7">
        <v>152.68</v>
      </c>
      <c r="L6897" s="7">
        <v>4733.08</v>
      </c>
      <c r="M6897" s="7">
        <v>109.77</v>
      </c>
    </row>
    <row r="6898" spans="2:13" x14ac:dyDescent="0.3">
      <c r="B6898" s="5">
        <v>45992</v>
      </c>
      <c r="C6898" s="4" t="s">
        <v>49</v>
      </c>
      <c r="D6898" s="4" t="s">
        <v>47</v>
      </c>
      <c r="E6898" s="4" t="s">
        <v>20</v>
      </c>
      <c r="F6898" s="4" t="s">
        <v>19</v>
      </c>
      <c r="G6898" s="6">
        <v>31</v>
      </c>
      <c r="H6898" s="7">
        <v>243.08</v>
      </c>
      <c r="I6898" s="8">
        <v>0.04</v>
      </c>
      <c r="J6898" s="7">
        <v>6340.51</v>
      </c>
      <c r="K6898" s="7">
        <v>153.13999999999999</v>
      </c>
      <c r="L6898" s="7">
        <v>4747.34</v>
      </c>
      <c r="M6898" s="7">
        <v>124.67</v>
      </c>
    </row>
    <row r="6899" spans="2:13" x14ac:dyDescent="0.3">
      <c r="B6899" s="5">
        <v>45992</v>
      </c>
      <c r="C6899" s="4" t="s">
        <v>49</v>
      </c>
      <c r="D6899" s="4" t="s">
        <v>47</v>
      </c>
      <c r="E6899" s="4" t="s">
        <v>21</v>
      </c>
      <c r="F6899" s="4" t="s">
        <v>17</v>
      </c>
      <c r="G6899" s="6">
        <v>54</v>
      </c>
      <c r="H6899" s="7">
        <v>243.08</v>
      </c>
      <c r="I6899" s="8">
        <v>0.01</v>
      </c>
      <c r="J6899" s="7">
        <v>12258.54</v>
      </c>
      <c r="K6899" s="7">
        <v>153.44999999999999</v>
      </c>
      <c r="L6899" s="7">
        <v>8286.2999999999993</v>
      </c>
      <c r="M6899" s="7">
        <v>88.39</v>
      </c>
    </row>
    <row r="6900" spans="2:13" x14ac:dyDescent="0.3">
      <c r="B6900" s="5">
        <v>45992</v>
      </c>
      <c r="C6900" s="4" t="s">
        <v>49</v>
      </c>
      <c r="D6900" s="4" t="s">
        <v>47</v>
      </c>
      <c r="E6900" s="4" t="s">
        <v>21</v>
      </c>
      <c r="F6900" s="4" t="s">
        <v>18</v>
      </c>
      <c r="G6900" s="6">
        <v>19</v>
      </c>
      <c r="H6900" s="7">
        <v>243.08</v>
      </c>
      <c r="I6900" s="8">
        <v>0.01</v>
      </c>
      <c r="J6900" s="7">
        <v>4334.75</v>
      </c>
      <c r="K6900" s="7">
        <v>152.99</v>
      </c>
      <c r="L6900" s="7">
        <v>2906.81</v>
      </c>
      <c r="M6900" s="7">
        <v>66.349999999999994</v>
      </c>
    </row>
    <row r="6901" spans="2:13" x14ac:dyDescent="0.3">
      <c r="B6901" s="5">
        <v>45992</v>
      </c>
      <c r="C6901" s="4" t="s">
        <v>49</v>
      </c>
      <c r="D6901" s="4" t="s">
        <v>47</v>
      </c>
      <c r="E6901" s="4" t="s">
        <v>21</v>
      </c>
      <c r="F6901" s="4" t="s">
        <v>19</v>
      </c>
      <c r="G6901" s="6">
        <v>19</v>
      </c>
      <c r="H6901" s="7">
        <v>243.08</v>
      </c>
      <c r="I6901" s="8">
        <v>0.01</v>
      </c>
      <c r="J6901" s="7">
        <v>4335.08</v>
      </c>
      <c r="K6901" s="7">
        <v>152.83000000000001</v>
      </c>
      <c r="L6901" s="7">
        <v>2903.77</v>
      </c>
      <c r="M6901" s="7">
        <v>76.72</v>
      </c>
    </row>
    <row r="6902" spans="2:13" x14ac:dyDescent="0.3">
      <c r="B6902" s="5">
        <v>45992</v>
      </c>
      <c r="C6902" s="4" t="s">
        <v>49</v>
      </c>
      <c r="D6902" s="4" t="s">
        <v>47</v>
      </c>
      <c r="E6902" s="4" t="s">
        <v>22</v>
      </c>
      <c r="F6902" s="4" t="s">
        <v>17</v>
      </c>
      <c r="G6902" s="6">
        <v>23</v>
      </c>
      <c r="H6902" s="7">
        <v>243.08</v>
      </c>
      <c r="I6902" s="8">
        <v>0</v>
      </c>
      <c r="J6902" s="7">
        <v>6230.46</v>
      </c>
      <c r="K6902" s="7">
        <v>153.29</v>
      </c>
      <c r="L6902" s="7">
        <v>3525.67</v>
      </c>
      <c r="M6902" s="7">
        <v>236.3</v>
      </c>
    </row>
    <row r="6903" spans="2:13" x14ac:dyDescent="0.3">
      <c r="B6903" s="5">
        <v>45992</v>
      </c>
      <c r="C6903" s="4" t="s">
        <v>49</v>
      </c>
      <c r="D6903" s="4" t="s">
        <v>47</v>
      </c>
      <c r="E6903" s="4" t="s">
        <v>22</v>
      </c>
      <c r="F6903" s="4" t="s">
        <v>18</v>
      </c>
      <c r="G6903" s="6">
        <v>8</v>
      </c>
      <c r="H6903" s="7">
        <v>243.08</v>
      </c>
      <c r="I6903" s="8">
        <v>0.01</v>
      </c>
      <c r="J6903" s="7">
        <v>2149.62</v>
      </c>
      <c r="K6903" s="7">
        <v>153.6</v>
      </c>
      <c r="L6903" s="7">
        <v>1228.8</v>
      </c>
      <c r="M6903" s="7">
        <v>96.22</v>
      </c>
    </row>
    <row r="6904" spans="2:13" x14ac:dyDescent="0.3">
      <c r="B6904" s="5">
        <v>45992</v>
      </c>
      <c r="C6904" s="4" t="s">
        <v>49</v>
      </c>
      <c r="D6904" s="4" t="s">
        <v>47</v>
      </c>
      <c r="E6904" s="4" t="s">
        <v>22</v>
      </c>
      <c r="F6904" s="4" t="s">
        <v>19</v>
      </c>
      <c r="G6904" s="6">
        <v>8</v>
      </c>
      <c r="H6904" s="7">
        <v>243.08</v>
      </c>
      <c r="I6904" s="8">
        <v>0</v>
      </c>
      <c r="J6904" s="7">
        <v>2171.4699999999998</v>
      </c>
      <c r="K6904" s="7">
        <v>153.44999999999999</v>
      </c>
      <c r="L6904" s="7">
        <v>1227.5999999999999</v>
      </c>
      <c r="M6904" s="7">
        <v>100.12</v>
      </c>
    </row>
    <row r="6905" spans="2:13" x14ac:dyDescent="0.3">
      <c r="B6905" s="5">
        <v>45992</v>
      </c>
      <c r="C6905" s="4" t="s">
        <v>50</v>
      </c>
      <c r="D6905" s="4" t="s">
        <v>47</v>
      </c>
      <c r="E6905" s="4" t="s">
        <v>16</v>
      </c>
      <c r="F6905" s="4" t="s">
        <v>17</v>
      </c>
      <c r="G6905" s="6">
        <v>340</v>
      </c>
      <c r="H6905" s="7">
        <v>88.58</v>
      </c>
      <c r="I6905" s="8">
        <v>0</v>
      </c>
      <c r="J6905" s="7">
        <v>30087.08</v>
      </c>
      <c r="K6905" s="7">
        <v>54.14</v>
      </c>
      <c r="L6905" s="7">
        <v>18407.599999999999</v>
      </c>
      <c r="M6905" s="7">
        <v>554.33000000000004</v>
      </c>
    </row>
    <row r="6906" spans="2:13" x14ac:dyDescent="0.3">
      <c r="B6906" s="5">
        <v>45992</v>
      </c>
      <c r="C6906" s="4" t="s">
        <v>50</v>
      </c>
      <c r="D6906" s="4" t="s">
        <v>47</v>
      </c>
      <c r="E6906" s="4" t="s">
        <v>16</v>
      </c>
      <c r="F6906" s="4" t="s">
        <v>18</v>
      </c>
      <c r="G6906" s="6">
        <v>128</v>
      </c>
      <c r="H6906" s="7">
        <v>88.58</v>
      </c>
      <c r="I6906" s="8">
        <v>0.01</v>
      </c>
      <c r="J6906" s="7">
        <v>11270.13</v>
      </c>
      <c r="K6906" s="7">
        <v>54.09</v>
      </c>
      <c r="L6906" s="7">
        <v>6923.52</v>
      </c>
      <c r="M6906" s="7">
        <v>456.78</v>
      </c>
    </row>
    <row r="6907" spans="2:13" x14ac:dyDescent="0.3">
      <c r="B6907" s="5">
        <v>45992</v>
      </c>
      <c r="C6907" s="4" t="s">
        <v>50</v>
      </c>
      <c r="D6907" s="4" t="s">
        <v>47</v>
      </c>
      <c r="E6907" s="4" t="s">
        <v>16</v>
      </c>
      <c r="F6907" s="4" t="s">
        <v>19</v>
      </c>
      <c r="G6907" s="6">
        <v>131</v>
      </c>
      <c r="H6907" s="7">
        <v>88.58</v>
      </c>
      <c r="I6907" s="8">
        <v>0.01</v>
      </c>
      <c r="J6907" s="7">
        <v>11488.13</v>
      </c>
      <c r="K6907" s="7">
        <v>54.2</v>
      </c>
      <c r="L6907" s="7">
        <v>7100.2</v>
      </c>
      <c r="M6907" s="7">
        <v>535.19000000000005</v>
      </c>
    </row>
    <row r="6908" spans="2:13" x14ac:dyDescent="0.3">
      <c r="B6908" s="5">
        <v>45992</v>
      </c>
      <c r="C6908" s="4" t="s">
        <v>50</v>
      </c>
      <c r="D6908" s="4" t="s">
        <v>47</v>
      </c>
      <c r="E6908" s="4" t="s">
        <v>20</v>
      </c>
      <c r="F6908" s="4" t="s">
        <v>17</v>
      </c>
      <c r="G6908" s="6">
        <v>242</v>
      </c>
      <c r="H6908" s="7">
        <v>88.58</v>
      </c>
      <c r="I6908" s="8">
        <v>0.04</v>
      </c>
      <c r="J6908" s="7">
        <v>18037</v>
      </c>
      <c r="K6908" s="7">
        <v>53.98</v>
      </c>
      <c r="L6908" s="7">
        <v>13063.16</v>
      </c>
      <c r="M6908" s="7">
        <v>386.26</v>
      </c>
    </row>
    <row r="6909" spans="2:13" x14ac:dyDescent="0.3">
      <c r="B6909" s="5">
        <v>45992</v>
      </c>
      <c r="C6909" s="4" t="s">
        <v>50</v>
      </c>
      <c r="D6909" s="4" t="s">
        <v>47</v>
      </c>
      <c r="E6909" s="4" t="s">
        <v>20</v>
      </c>
      <c r="F6909" s="4" t="s">
        <v>18</v>
      </c>
      <c r="G6909" s="6">
        <v>89</v>
      </c>
      <c r="H6909" s="7">
        <v>88.58</v>
      </c>
      <c r="I6909" s="8">
        <v>0.04</v>
      </c>
      <c r="J6909" s="7">
        <v>6687.02</v>
      </c>
      <c r="K6909" s="7">
        <v>54.14</v>
      </c>
      <c r="L6909" s="7">
        <v>4818.46</v>
      </c>
      <c r="M6909" s="7">
        <v>316.99</v>
      </c>
    </row>
    <row r="6910" spans="2:13" x14ac:dyDescent="0.3">
      <c r="B6910" s="5">
        <v>45992</v>
      </c>
      <c r="C6910" s="4" t="s">
        <v>50</v>
      </c>
      <c r="D6910" s="4" t="s">
        <v>47</v>
      </c>
      <c r="E6910" s="4" t="s">
        <v>20</v>
      </c>
      <c r="F6910" s="4" t="s">
        <v>19</v>
      </c>
      <c r="G6910" s="6">
        <v>88</v>
      </c>
      <c r="H6910" s="7">
        <v>88.58</v>
      </c>
      <c r="I6910" s="8">
        <v>0</v>
      </c>
      <c r="J6910" s="7">
        <v>6825.36</v>
      </c>
      <c r="K6910" s="7">
        <v>53.93</v>
      </c>
      <c r="L6910" s="7">
        <v>4745.84</v>
      </c>
      <c r="M6910" s="7">
        <v>345.51</v>
      </c>
    </row>
    <row r="6911" spans="2:13" x14ac:dyDescent="0.3">
      <c r="B6911" s="5">
        <v>45992</v>
      </c>
      <c r="C6911" s="4" t="s">
        <v>50</v>
      </c>
      <c r="D6911" s="4" t="s">
        <v>47</v>
      </c>
      <c r="E6911" s="4" t="s">
        <v>21</v>
      </c>
      <c r="F6911" s="4" t="s">
        <v>17</v>
      </c>
      <c r="G6911" s="6">
        <v>139</v>
      </c>
      <c r="H6911" s="7">
        <v>88.58</v>
      </c>
      <c r="I6911" s="8">
        <v>0.01</v>
      </c>
      <c r="J6911" s="7">
        <v>11567.62</v>
      </c>
      <c r="K6911" s="7">
        <v>54.03</v>
      </c>
      <c r="L6911" s="7">
        <v>7510.17</v>
      </c>
      <c r="M6911" s="7">
        <v>225.49</v>
      </c>
    </row>
    <row r="6912" spans="2:13" x14ac:dyDescent="0.3">
      <c r="B6912" s="5">
        <v>45992</v>
      </c>
      <c r="C6912" s="4" t="s">
        <v>50</v>
      </c>
      <c r="D6912" s="4" t="s">
        <v>47</v>
      </c>
      <c r="E6912" s="4" t="s">
        <v>21</v>
      </c>
      <c r="F6912" s="4" t="s">
        <v>18</v>
      </c>
      <c r="G6912" s="6">
        <v>52</v>
      </c>
      <c r="H6912" s="7">
        <v>88.58</v>
      </c>
      <c r="I6912" s="8">
        <v>0.01</v>
      </c>
      <c r="J6912" s="7">
        <v>4340.8100000000004</v>
      </c>
      <c r="K6912" s="7">
        <v>54.09</v>
      </c>
      <c r="L6912" s="7">
        <v>2812.68</v>
      </c>
      <c r="M6912" s="7">
        <v>181.42</v>
      </c>
    </row>
    <row r="6913" spans="2:13" x14ac:dyDescent="0.3">
      <c r="B6913" s="5">
        <v>45992</v>
      </c>
      <c r="C6913" s="4" t="s">
        <v>50</v>
      </c>
      <c r="D6913" s="4" t="s">
        <v>47</v>
      </c>
      <c r="E6913" s="4" t="s">
        <v>21</v>
      </c>
      <c r="F6913" s="4" t="s">
        <v>19</v>
      </c>
      <c r="G6913" s="6">
        <v>55</v>
      </c>
      <c r="H6913" s="7">
        <v>88.58</v>
      </c>
      <c r="I6913" s="8">
        <v>0</v>
      </c>
      <c r="J6913" s="7">
        <v>4623.68</v>
      </c>
      <c r="K6913" s="7">
        <v>54.03</v>
      </c>
      <c r="L6913" s="7">
        <v>2971.65</v>
      </c>
      <c r="M6913" s="7">
        <v>220.54</v>
      </c>
    </row>
    <row r="6914" spans="2:13" x14ac:dyDescent="0.3">
      <c r="B6914" s="5">
        <v>45992</v>
      </c>
      <c r="C6914" s="4" t="s">
        <v>50</v>
      </c>
      <c r="D6914" s="4" t="s">
        <v>47</v>
      </c>
      <c r="E6914" s="4" t="s">
        <v>22</v>
      </c>
      <c r="F6914" s="4" t="s">
        <v>17</v>
      </c>
      <c r="G6914" s="6">
        <v>62</v>
      </c>
      <c r="H6914" s="7">
        <v>88.58</v>
      </c>
      <c r="I6914" s="8">
        <v>0.01</v>
      </c>
      <c r="J6914" s="7">
        <v>6138.55</v>
      </c>
      <c r="K6914" s="7">
        <v>53.87</v>
      </c>
      <c r="L6914" s="7">
        <v>3339.94</v>
      </c>
      <c r="M6914" s="7">
        <v>637.61</v>
      </c>
    </row>
    <row r="6915" spans="2:13" x14ac:dyDescent="0.3">
      <c r="B6915" s="5">
        <v>45992</v>
      </c>
      <c r="C6915" s="4" t="s">
        <v>50</v>
      </c>
      <c r="D6915" s="4" t="s">
        <v>47</v>
      </c>
      <c r="E6915" s="4" t="s">
        <v>22</v>
      </c>
      <c r="F6915" s="4" t="s">
        <v>18</v>
      </c>
      <c r="G6915" s="6">
        <v>24</v>
      </c>
      <c r="H6915" s="7">
        <v>88.58</v>
      </c>
      <c r="I6915" s="8">
        <v>0.01</v>
      </c>
      <c r="J6915" s="7">
        <v>2354.84</v>
      </c>
      <c r="K6915" s="7">
        <v>54.14</v>
      </c>
      <c r="L6915" s="7">
        <v>1299.3599999999999</v>
      </c>
      <c r="M6915" s="7">
        <v>283.20999999999998</v>
      </c>
    </row>
    <row r="6916" spans="2:13" x14ac:dyDescent="0.3">
      <c r="B6916" s="5">
        <v>45992</v>
      </c>
      <c r="C6916" s="4" t="s">
        <v>50</v>
      </c>
      <c r="D6916" s="4" t="s">
        <v>47</v>
      </c>
      <c r="E6916" s="4" t="s">
        <v>22</v>
      </c>
      <c r="F6916" s="4" t="s">
        <v>19</v>
      </c>
      <c r="G6916" s="6">
        <v>23</v>
      </c>
      <c r="H6916" s="7">
        <v>88.58</v>
      </c>
      <c r="I6916" s="8">
        <v>0.01</v>
      </c>
      <c r="J6916" s="7">
        <v>2256.69</v>
      </c>
      <c r="K6916" s="7">
        <v>54.14</v>
      </c>
      <c r="L6916" s="7">
        <v>1245.22</v>
      </c>
      <c r="M6916" s="7">
        <v>284.12</v>
      </c>
    </row>
    <row r="6917" spans="2:13" x14ac:dyDescent="0.3">
      <c r="B6917" s="5">
        <v>46023</v>
      </c>
      <c r="C6917" s="4" t="s">
        <v>14</v>
      </c>
      <c r="D6917" s="4" t="s">
        <v>15</v>
      </c>
      <c r="E6917" s="4" t="s">
        <v>16</v>
      </c>
      <c r="F6917" s="4" t="s">
        <v>17</v>
      </c>
      <c r="G6917" s="6">
        <v>221</v>
      </c>
      <c r="H6917" s="7">
        <v>289.83999999999997</v>
      </c>
      <c r="I6917" s="8">
        <v>0.01</v>
      </c>
      <c r="J6917" s="7">
        <v>63410.51</v>
      </c>
      <c r="K6917" s="7">
        <v>215.88</v>
      </c>
      <c r="L6917" s="7">
        <v>47709.48</v>
      </c>
      <c r="M6917" s="7">
        <v>381.52</v>
      </c>
    </row>
    <row r="6918" spans="2:13" x14ac:dyDescent="0.3">
      <c r="B6918" s="5">
        <v>46023</v>
      </c>
      <c r="C6918" s="4" t="s">
        <v>14</v>
      </c>
      <c r="D6918" s="4" t="s">
        <v>15</v>
      </c>
      <c r="E6918" s="4" t="s">
        <v>16</v>
      </c>
      <c r="F6918" s="4" t="s">
        <v>18</v>
      </c>
      <c r="G6918" s="6">
        <v>85</v>
      </c>
      <c r="H6918" s="7">
        <v>289.83999999999997</v>
      </c>
      <c r="I6918" s="8">
        <v>0.01</v>
      </c>
      <c r="J6918" s="7">
        <v>24242.91</v>
      </c>
      <c r="K6918" s="7">
        <v>216.31</v>
      </c>
      <c r="L6918" s="7">
        <v>18386.349999999999</v>
      </c>
      <c r="M6918" s="7">
        <v>297.25</v>
      </c>
    </row>
    <row r="6919" spans="2:13" x14ac:dyDescent="0.3">
      <c r="B6919" s="5">
        <v>46023</v>
      </c>
      <c r="C6919" s="4" t="s">
        <v>14</v>
      </c>
      <c r="D6919" s="4" t="s">
        <v>15</v>
      </c>
      <c r="E6919" s="4" t="s">
        <v>16</v>
      </c>
      <c r="F6919" s="4" t="s">
        <v>19</v>
      </c>
      <c r="G6919" s="6">
        <v>84</v>
      </c>
      <c r="H6919" s="7">
        <v>289.83999999999997</v>
      </c>
      <c r="I6919" s="8">
        <v>0.01</v>
      </c>
      <c r="J6919" s="7">
        <v>24030.59</v>
      </c>
      <c r="K6919" s="7">
        <v>217.18</v>
      </c>
      <c r="L6919" s="7">
        <v>18243.12</v>
      </c>
      <c r="M6919" s="7">
        <v>373.88</v>
      </c>
    </row>
    <row r="6920" spans="2:13" x14ac:dyDescent="0.3">
      <c r="B6920" s="5">
        <v>46023</v>
      </c>
      <c r="C6920" s="4" t="s">
        <v>14</v>
      </c>
      <c r="D6920" s="4" t="s">
        <v>15</v>
      </c>
      <c r="E6920" s="4" t="s">
        <v>20</v>
      </c>
      <c r="F6920" s="4" t="s">
        <v>17</v>
      </c>
      <c r="G6920" s="6">
        <v>163</v>
      </c>
      <c r="H6920" s="7">
        <v>289.83999999999997</v>
      </c>
      <c r="I6920" s="8">
        <v>0</v>
      </c>
      <c r="J6920" s="7">
        <v>41574.28</v>
      </c>
      <c r="K6920" s="7">
        <v>216.53</v>
      </c>
      <c r="L6920" s="7">
        <v>35294.39</v>
      </c>
      <c r="M6920" s="7">
        <v>281.67</v>
      </c>
    </row>
    <row r="6921" spans="2:13" x14ac:dyDescent="0.3">
      <c r="B6921" s="5">
        <v>46023</v>
      </c>
      <c r="C6921" s="4" t="s">
        <v>14</v>
      </c>
      <c r="D6921" s="4" t="s">
        <v>15</v>
      </c>
      <c r="E6921" s="4" t="s">
        <v>20</v>
      </c>
      <c r="F6921" s="4" t="s">
        <v>18</v>
      </c>
      <c r="G6921" s="6">
        <v>55</v>
      </c>
      <c r="H6921" s="7">
        <v>289.83999999999997</v>
      </c>
      <c r="I6921" s="8">
        <v>0.03</v>
      </c>
      <c r="J6921" s="7">
        <v>13578.4</v>
      </c>
      <c r="K6921" s="7">
        <v>216.53</v>
      </c>
      <c r="L6921" s="7">
        <v>11909.15</v>
      </c>
      <c r="M6921" s="7">
        <v>193.71</v>
      </c>
    </row>
    <row r="6922" spans="2:13" x14ac:dyDescent="0.3">
      <c r="B6922" s="5">
        <v>46023</v>
      </c>
      <c r="C6922" s="4" t="s">
        <v>14</v>
      </c>
      <c r="D6922" s="4" t="s">
        <v>15</v>
      </c>
      <c r="E6922" s="4" t="s">
        <v>20</v>
      </c>
      <c r="F6922" s="4" t="s">
        <v>19</v>
      </c>
      <c r="G6922" s="6">
        <v>58</v>
      </c>
      <c r="H6922" s="7">
        <v>289.83999999999997</v>
      </c>
      <c r="I6922" s="8">
        <v>0.03</v>
      </c>
      <c r="J6922" s="7">
        <v>14336.43</v>
      </c>
      <c r="K6922" s="7">
        <v>216.53</v>
      </c>
      <c r="L6922" s="7">
        <v>12558.74</v>
      </c>
      <c r="M6922" s="7">
        <v>258.41000000000003</v>
      </c>
    </row>
    <row r="6923" spans="2:13" x14ac:dyDescent="0.3">
      <c r="B6923" s="5">
        <v>46023</v>
      </c>
      <c r="C6923" s="4" t="s">
        <v>14</v>
      </c>
      <c r="D6923" s="4" t="s">
        <v>15</v>
      </c>
      <c r="E6923" s="4" t="s">
        <v>21</v>
      </c>
      <c r="F6923" s="4" t="s">
        <v>17</v>
      </c>
      <c r="G6923" s="6">
        <v>96</v>
      </c>
      <c r="H6923" s="7">
        <v>289.83999999999997</v>
      </c>
      <c r="I6923" s="8">
        <v>0.01</v>
      </c>
      <c r="J6923" s="7">
        <v>26194.560000000001</v>
      </c>
      <c r="K6923" s="7">
        <v>216.31</v>
      </c>
      <c r="L6923" s="7">
        <v>20765.759999999998</v>
      </c>
      <c r="M6923" s="7">
        <v>164.44</v>
      </c>
    </row>
    <row r="6924" spans="2:13" x14ac:dyDescent="0.3">
      <c r="B6924" s="5">
        <v>46023</v>
      </c>
      <c r="C6924" s="4" t="s">
        <v>14</v>
      </c>
      <c r="D6924" s="4" t="s">
        <v>15</v>
      </c>
      <c r="E6924" s="4" t="s">
        <v>21</v>
      </c>
      <c r="F6924" s="4" t="s">
        <v>18</v>
      </c>
      <c r="G6924" s="6">
        <v>35</v>
      </c>
      <c r="H6924" s="7">
        <v>289.83999999999997</v>
      </c>
      <c r="I6924" s="8">
        <v>0</v>
      </c>
      <c r="J6924" s="7">
        <v>9675.73</v>
      </c>
      <c r="K6924" s="7">
        <v>215.88</v>
      </c>
      <c r="L6924" s="7">
        <v>7555.8</v>
      </c>
      <c r="M6924" s="7">
        <v>124.02</v>
      </c>
    </row>
    <row r="6925" spans="2:13" x14ac:dyDescent="0.3">
      <c r="B6925" s="5">
        <v>46023</v>
      </c>
      <c r="C6925" s="4" t="s">
        <v>14</v>
      </c>
      <c r="D6925" s="4" t="s">
        <v>15</v>
      </c>
      <c r="E6925" s="4" t="s">
        <v>21</v>
      </c>
      <c r="F6925" s="4" t="s">
        <v>19</v>
      </c>
      <c r="G6925" s="6">
        <v>34</v>
      </c>
      <c r="H6925" s="7">
        <v>289.83999999999997</v>
      </c>
      <c r="I6925" s="8">
        <v>0.01</v>
      </c>
      <c r="J6925" s="7">
        <v>9230.6299999999992</v>
      </c>
      <c r="K6925" s="7">
        <v>216.53</v>
      </c>
      <c r="L6925" s="7">
        <v>7362.02</v>
      </c>
      <c r="M6925" s="7">
        <v>155.72</v>
      </c>
    </row>
    <row r="6926" spans="2:13" x14ac:dyDescent="0.3">
      <c r="B6926" s="5">
        <v>46023</v>
      </c>
      <c r="C6926" s="4" t="s">
        <v>14</v>
      </c>
      <c r="D6926" s="4" t="s">
        <v>15</v>
      </c>
      <c r="E6926" s="4" t="s">
        <v>22</v>
      </c>
      <c r="F6926" s="4" t="s">
        <v>17</v>
      </c>
      <c r="G6926" s="6">
        <v>42</v>
      </c>
      <c r="H6926" s="7">
        <v>289.83999999999997</v>
      </c>
      <c r="I6926" s="8">
        <v>0.01</v>
      </c>
      <c r="J6926" s="7">
        <v>13538.04</v>
      </c>
      <c r="K6926" s="7">
        <v>215.88</v>
      </c>
      <c r="L6926" s="7">
        <v>9066.9599999999991</v>
      </c>
      <c r="M6926" s="7">
        <v>427.17</v>
      </c>
    </row>
    <row r="6927" spans="2:13" x14ac:dyDescent="0.3">
      <c r="B6927" s="5">
        <v>46023</v>
      </c>
      <c r="C6927" s="4" t="s">
        <v>14</v>
      </c>
      <c r="D6927" s="4" t="s">
        <v>15</v>
      </c>
      <c r="E6927" s="4" t="s">
        <v>22</v>
      </c>
      <c r="F6927" s="4" t="s">
        <v>18</v>
      </c>
      <c r="G6927" s="6">
        <v>15</v>
      </c>
      <c r="H6927" s="7">
        <v>289.83999999999997</v>
      </c>
      <c r="I6927" s="8">
        <v>0.01</v>
      </c>
      <c r="J6927" s="7">
        <v>4820.57</v>
      </c>
      <c r="K6927" s="7">
        <v>216.53</v>
      </c>
      <c r="L6927" s="7">
        <v>3247.95</v>
      </c>
      <c r="M6927" s="7">
        <v>185.25</v>
      </c>
    </row>
    <row r="6928" spans="2:13" x14ac:dyDescent="0.3">
      <c r="B6928" s="5">
        <v>46023</v>
      </c>
      <c r="C6928" s="4" t="s">
        <v>14</v>
      </c>
      <c r="D6928" s="4" t="s">
        <v>15</v>
      </c>
      <c r="E6928" s="4" t="s">
        <v>22</v>
      </c>
      <c r="F6928" s="4" t="s">
        <v>19</v>
      </c>
      <c r="G6928" s="6">
        <v>15</v>
      </c>
      <c r="H6928" s="7">
        <v>289.83999999999997</v>
      </c>
      <c r="I6928" s="8">
        <v>0.01</v>
      </c>
      <c r="J6928" s="7">
        <v>4859.46</v>
      </c>
      <c r="K6928" s="7">
        <v>216.96</v>
      </c>
      <c r="L6928" s="7">
        <v>3254.4</v>
      </c>
      <c r="M6928" s="7">
        <v>189.47</v>
      </c>
    </row>
    <row r="6929" spans="2:13" x14ac:dyDescent="0.3">
      <c r="B6929" s="5">
        <v>46023</v>
      </c>
      <c r="C6929" s="4" t="s">
        <v>23</v>
      </c>
      <c r="D6929" s="4" t="s">
        <v>15</v>
      </c>
      <c r="E6929" s="4" t="s">
        <v>16</v>
      </c>
      <c r="F6929" s="4" t="s">
        <v>17</v>
      </c>
      <c r="G6929" s="6">
        <v>605</v>
      </c>
      <c r="H6929" s="7">
        <v>127.62</v>
      </c>
      <c r="I6929" s="8">
        <v>0.01</v>
      </c>
      <c r="J6929" s="7">
        <v>76666.23</v>
      </c>
      <c r="K6929" s="7">
        <v>94.69</v>
      </c>
      <c r="L6929" s="7">
        <v>57287.45</v>
      </c>
      <c r="M6929" s="7">
        <v>1035.29</v>
      </c>
    </row>
    <row r="6930" spans="2:13" x14ac:dyDescent="0.3">
      <c r="B6930" s="5">
        <v>46023</v>
      </c>
      <c r="C6930" s="4" t="s">
        <v>23</v>
      </c>
      <c r="D6930" s="4" t="s">
        <v>15</v>
      </c>
      <c r="E6930" s="4" t="s">
        <v>16</v>
      </c>
      <c r="F6930" s="4" t="s">
        <v>18</v>
      </c>
      <c r="G6930" s="6">
        <v>230</v>
      </c>
      <c r="H6930" s="7">
        <v>127.62</v>
      </c>
      <c r="I6930" s="8">
        <v>0</v>
      </c>
      <c r="J6930" s="7">
        <v>29147.48</v>
      </c>
      <c r="K6930" s="7">
        <v>94.41</v>
      </c>
      <c r="L6930" s="7">
        <v>21714.3</v>
      </c>
      <c r="M6930" s="7">
        <v>835.54</v>
      </c>
    </row>
    <row r="6931" spans="2:13" x14ac:dyDescent="0.3">
      <c r="B6931" s="5">
        <v>46023</v>
      </c>
      <c r="C6931" s="4" t="s">
        <v>23</v>
      </c>
      <c r="D6931" s="4" t="s">
        <v>15</v>
      </c>
      <c r="E6931" s="4" t="s">
        <v>16</v>
      </c>
      <c r="F6931" s="4" t="s">
        <v>19</v>
      </c>
      <c r="G6931" s="6">
        <v>228</v>
      </c>
      <c r="H6931" s="7">
        <v>127.62</v>
      </c>
      <c r="I6931" s="8">
        <v>0.01</v>
      </c>
      <c r="J6931" s="7">
        <v>28834.84</v>
      </c>
      <c r="K6931" s="7">
        <v>94.69</v>
      </c>
      <c r="L6931" s="7">
        <v>21589.32</v>
      </c>
      <c r="M6931" s="7">
        <v>1014.81</v>
      </c>
    </row>
    <row r="6932" spans="2:13" x14ac:dyDescent="0.3">
      <c r="B6932" s="5">
        <v>46023</v>
      </c>
      <c r="C6932" s="4" t="s">
        <v>23</v>
      </c>
      <c r="D6932" s="4" t="s">
        <v>15</v>
      </c>
      <c r="E6932" s="4" t="s">
        <v>20</v>
      </c>
      <c r="F6932" s="4" t="s">
        <v>17</v>
      </c>
      <c r="G6932" s="6">
        <v>437</v>
      </c>
      <c r="H6932" s="7">
        <v>127.62</v>
      </c>
      <c r="I6932" s="8">
        <v>0</v>
      </c>
      <c r="J6932" s="7">
        <v>48979.39</v>
      </c>
      <c r="K6932" s="7">
        <v>94.98</v>
      </c>
      <c r="L6932" s="7">
        <v>41506.26</v>
      </c>
      <c r="M6932" s="7">
        <v>743.39</v>
      </c>
    </row>
    <row r="6933" spans="2:13" x14ac:dyDescent="0.3">
      <c r="B6933" s="5">
        <v>46023</v>
      </c>
      <c r="C6933" s="4" t="s">
        <v>23</v>
      </c>
      <c r="D6933" s="4" t="s">
        <v>15</v>
      </c>
      <c r="E6933" s="4" t="s">
        <v>20</v>
      </c>
      <c r="F6933" s="4" t="s">
        <v>18</v>
      </c>
      <c r="G6933" s="6">
        <v>157</v>
      </c>
      <c r="H6933" s="7">
        <v>127.62</v>
      </c>
      <c r="I6933" s="8">
        <v>0.01</v>
      </c>
      <c r="J6933" s="7">
        <v>17578.77</v>
      </c>
      <c r="K6933" s="7">
        <v>94.6</v>
      </c>
      <c r="L6933" s="7">
        <v>14852.2</v>
      </c>
      <c r="M6933" s="7">
        <v>571.47</v>
      </c>
    </row>
    <row r="6934" spans="2:13" x14ac:dyDescent="0.3">
      <c r="B6934" s="5">
        <v>46023</v>
      </c>
      <c r="C6934" s="4" t="s">
        <v>23</v>
      </c>
      <c r="D6934" s="4" t="s">
        <v>15</v>
      </c>
      <c r="E6934" s="4" t="s">
        <v>20</v>
      </c>
      <c r="F6934" s="4" t="s">
        <v>19</v>
      </c>
      <c r="G6934" s="6">
        <v>150</v>
      </c>
      <c r="H6934" s="7">
        <v>127.62</v>
      </c>
      <c r="I6934" s="8">
        <v>0.02</v>
      </c>
      <c r="J6934" s="7">
        <v>16459.669999999998</v>
      </c>
      <c r="K6934" s="7">
        <v>94.6</v>
      </c>
      <c r="L6934" s="7">
        <v>14190</v>
      </c>
      <c r="M6934" s="7">
        <v>652.26</v>
      </c>
    </row>
    <row r="6935" spans="2:13" x14ac:dyDescent="0.3">
      <c r="B6935" s="5">
        <v>46023</v>
      </c>
      <c r="C6935" s="4" t="s">
        <v>23</v>
      </c>
      <c r="D6935" s="4" t="s">
        <v>15</v>
      </c>
      <c r="E6935" s="4" t="s">
        <v>21</v>
      </c>
      <c r="F6935" s="4" t="s">
        <v>17</v>
      </c>
      <c r="G6935" s="6">
        <v>263</v>
      </c>
      <c r="H6935" s="7">
        <v>127.62</v>
      </c>
      <c r="I6935" s="8">
        <v>0.01</v>
      </c>
      <c r="J6935" s="7">
        <v>31439.46</v>
      </c>
      <c r="K6935" s="7">
        <v>94.79</v>
      </c>
      <c r="L6935" s="7">
        <v>24929.77</v>
      </c>
      <c r="M6935" s="7">
        <v>443.86</v>
      </c>
    </row>
    <row r="6936" spans="2:13" x14ac:dyDescent="0.3">
      <c r="B6936" s="5">
        <v>46023</v>
      </c>
      <c r="C6936" s="4" t="s">
        <v>23</v>
      </c>
      <c r="D6936" s="4" t="s">
        <v>15</v>
      </c>
      <c r="E6936" s="4" t="s">
        <v>21</v>
      </c>
      <c r="F6936" s="4" t="s">
        <v>18</v>
      </c>
      <c r="G6936" s="6">
        <v>94</v>
      </c>
      <c r="H6936" s="7">
        <v>127.62</v>
      </c>
      <c r="I6936" s="8">
        <v>0</v>
      </c>
      <c r="J6936" s="7">
        <v>11407.73</v>
      </c>
      <c r="K6936" s="7">
        <v>94.69</v>
      </c>
      <c r="L6936" s="7">
        <v>8900.86</v>
      </c>
      <c r="M6936" s="7">
        <v>343.16</v>
      </c>
    </row>
    <row r="6937" spans="2:13" x14ac:dyDescent="0.3">
      <c r="B6937" s="5">
        <v>46023</v>
      </c>
      <c r="C6937" s="4" t="s">
        <v>23</v>
      </c>
      <c r="D6937" s="4" t="s">
        <v>15</v>
      </c>
      <c r="E6937" s="4" t="s">
        <v>21</v>
      </c>
      <c r="F6937" s="4" t="s">
        <v>19</v>
      </c>
      <c r="G6937" s="6">
        <v>87</v>
      </c>
      <c r="H6937" s="7">
        <v>127.62</v>
      </c>
      <c r="I6937" s="8">
        <v>0</v>
      </c>
      <c r="J6937" s="7">
        <v>10505.63</v>
      </c>
      <c r="K6937" s="7">
        <v>94.6</v>
      </c>
      <c r="L6937" s="7">
        <v>8230.2000000000007</v>
      </c>
      <c r="M6937" s="7">
        <v>376.76</v>
      </c>
    </row>
    <row r="6938" spans="2:13" x14ac:dyDescent="0.3">
      <c r="B6938" s="5">
        <v>46023</v>
      </c>
      <c r="C6938" s="4" t="s">
        <v>23</v>
      </c>
      <c r="D6938" s="4" t="s">
        <v>15</v>
      </c>
      <c r="E6938" s="4" t="s">
        <v>22</v>
      </c>
      <c r="F6938" s="4" t="s">
        <v>17</v>
      </c>
      <c r="G6938" s="6">
        <v>109</v>
      </c>
      <c r="H6938" s="7">
        <v>127.62</v>
      </c>
      <c r="I6938" s="8">
        <v>0.01</v>
      </c>
      <c r="J6938" s="7">
        <v>15486.37</v>
      </c>
      <c r="K6938" s="7">
        <v>94.41</v>
      </c>
      <c r="L6938" s="7">
        <v>10290.69</v>
      </c>
      <c r="M6938" s="7">
        <v>1121.93</v>
      </c>
    </row>
    <row r="6939" spans="2:13" x14ac:dyDescent="0.3">
      <c r="B6939" s="5">
        <v>46023</v>
      </c>
      <c r="C6939" s="4" t="s">
        <v>23</v>
      </c>
      <c r="D6939" s="4" t="s">
        <v>15</v>
      </c>
      <c r="E6939" s="4" t="s">
        <v>22</v>
      </c>
      <c r="F6939" s="4" t="s">
        <v>18</v>
      </c>
      <c r="G6939" s="6">
        <v>41</v>
      </c>
      <c r="H6939" s="7">
        <v>127.62</v>
      </c>
      <c r="I6939" s="8">
        <v>0</v>
      </c>
      <c r="J6939" s="7">
        <v>5842.71</v>
      </c>
      <c r="K6939" s="7">
        <v>94.88</v>
      </c>
      <c r="L6939" s="7">
        <v>3890.08</v>
      </c>
      <c r="M6939" s="7">
        <v>487.53</v>
      </c>
    </row>
    <row r="6940" spans="2:13" x14ac:dyDescent="0.3">
      <c r="B6940" s="5">
        <v>46023</v>
      </c>
      <c r="C6940" s="4" t="s">
        <v>23</v>
      </c>
      <c r="D6940" s="4" t="s">
        <v>15</v>
      </c>
      <c r="E6940" s="4" t="s">
        <v>22</v>
      </c>
      <c r="F6940" s="4" t="s">
        <v>19</v>
      </c>
      <c r="G6940" s="6">
        <v>42</v>
      </c>
      <c r="H6940" s="7">
        <v>127.62</v>
      </c>
      <c r="I6940" s="8">
        <v>0</v>
      </c>
      <c r="J6940" s="7">
        <v>5979.25</v>
      </c>
      <c r="K6940" s="7">
        <v>94.98</v>
      </c>
      <c r="L6940" s="7">
        <v>3989.16</v>
      </c>
      <c r="M6940" s="7">
        <v>551.20000000000005</v>
      </c>
    </row>
    <row r="6941" spans="2:13" x14ac:dyDescent="0.3">
      <c r="B6941" s="5">
        <v>46023</v>
      </c>
      <c r="C6941" s="4" t="s">
        <v>24</v>
      </c>
      <c r="D6941" s="4" t="s">
        <v>15</v>
      </c>
      <c r="E6941" s="4" t="s">
        <v>16</v>
      </c>
      <c r="F6941" s="4" t="s">
        <v>17</v>
      </c>
      <c r="G6941" s="6">
        <v>257</v>
      </c>
      <c r="H6941" s="7">
        <v>211.97</v>
      </c>
      <c r="I6941" s="8">
        <v>0.01</v>
      </c>
      <c r="J6941" s="7">
        <v>53877.599999999999</v>
      </c>
      <c r="K6941" s="7">
        <v>159.11000000000001</v>
      </c>
      <c r="L6941" s="7">
        <v>40891.269999999997</v>
      </c>
      <c r="M6941" s="7">
        <v>442.81</v>
      </c>
    </row>
    <row r="6942" spans="2:13" x14ac:dyDescent="0.3">
      <c r="B6942" s="5">
        <v>46023</v>
      </c>
      <c r="C6942" s="4" t="s">
        <v>24</v>
      </c>
      <c r="D6942" s="4" t="s">
        <v>15</v>
      </c>
      <c r="E6942" s="4" t="s">
        <v>16</v>
      </c>
      <c r="F6942" s="4" t="s">
        <v>18</v>
      </c>
      <c r="G6942" s="6">
        <v>101</v>
      </c>
      <c r="H6942" s="7">
        <v>211.97</v>
      </c>
      <c r="I6942" s="8">
        <v>0.01</v>
      </c>
      <c r="J6942" s="7">
        <v>21173.47</v>
      </c>
      <c r="K6942" s="7">
        <v>159.9</v>
      </c>
      <c r="L6942" s="7">
        <v>16149.9</v>
      </c>
      <c r="M6942" s="7">
        <v>355.36</v>
      </c>
    </row>
    <row r="6943" spans="2:13" x14ac:dyDescent="0.3">
      <c r="B6943" s="5">
        <v>46023</v>
      </c>
      <c r="C6943" s="4" t="s">
        <v>24</v>
      </c>
      <c r="D6943" s="4" t="s">
        <v>15</v>
      </c>
      <c r="E6943" s="4" t="s">
        <v>16</v>
      </c>
      <c r="F6943" s="4" t="s">
        <v>19</v>
      </c>
      <c r="G6943" s="6">
        <v>96</v>
      </c>
      <c r="H6943" s="7">
        <v>211.97</v>
      </c>
      <c r="I6943" s="8">
        <v>0.01</v>
      </c>
      <c r="J6943" s="7">
        <v>20206.88</v>
      </c>
      <c r="K6943" s="7">
        <v>159.11000000000001</v>
      </c>
      <c r="L6943" s="7">
        <v>15274.56</v>
      </c>
      <c r="M6943" s="7">
        <v>430.71</v>
      </c>
    </row>
    <row r="6944" spans="2:13" x14ac:dyDescent="0.3">
      <c r="B6944" s="5">
        <v>46023</v>
      </c>
      <c r="C6944" s="4" t="s">
        <v>24</v>
      </c>
      <c r="D6944" s="4" t="s">
        <v>15</v>
      </c>
      <c r="E6944" s="4" t="s">
        <v>20</v>
      </c>
      <c r="F6944" s="4" t="s">
        <v>17</v>
      </c>
      <c r="G6944" s="6">
        <v>190</v>
      </c>
      <c r="H6944" s="7">
        <v>211.97</v>
      </c>
      <c r="I6944" s="8">
        <v>0.04</v>
      </c>
      <c r="J6944" s="7">
        <v>34337.74</v>
      </c>
      <c r="K6944" s="7">
        <v>159.11000000000001</v>
      </c>
      <c r="L6944" s="7">
        <v>30230.9</v>
      </c>
      <c r="M6944" s="7">
        <v>325.45</v>
      </c>
    </row>
    <row r="6945" spans="2:13" x14ac:dyDescent="0.3">
      <c r="B6945" s="5">
        <v>46023</v>
      </c>
      <c r="C6945" s="4" t="s">
        <v>24</v>
      </c>
      <c r="D6945" s="4" t="s">
        <v>15</v>
      </c>
      <c r="E6945" s="4" t="s">
        <v>20</v>
      </c>
      <c r="F6945" s="4" t="s">
        <v>18</v>
      </c>
      <c r="G6945" s="6">
        <v>68</v>
      </c>
      <c r="H6945" s="7">
        <v>211.97</v>
      </c>
      <c r="I6945" s="8">
        <v>0.01</v>
      </c>
      <c r="J6945" s="7">
        <v>12544.61</v>
      </c>
      <c r="K6945" s="7">
        <v>159.27000000000001</v>
      </c>
      <c r="L6945" s="7">
        <v>10830.36</v>
      </c>
      <c r="M6945" s="7">
        <v>247.27</v>
      </c>
    </row>
    <row r="6946" spans="2:13" x14ac:dyDescent="0.3">
      <c r="B6946" s="5">
        <v>46023</v>
      </c>
      <c r="C6946" s="4" t="s">
        <v>24</v>
      </c>
      <c r="D6946" s="4" t="s">
        <v>15</v>
      </c>
      <c r="E6946" s="4" t="s">
        <v>20</v>
      </c>
      <c r="F6946" s="4" t="s">
        <v>19</v>
      </c>
      <c r="G6946" s="6">
        <v>66</v>
      </c>
      <c r="H6946" s="7">
        <v>211.97</v>
      </c>
      <c r="I6946" s="8">
        <v>0</v>
      </c>
      <c r="J6946" s="7">
        <v>12298.83</v>
      </c>
      <c r="K6946" s="7">
        <v>159.74</v>
      </c>
      <c r="L6946" s="7">
        <v>10542.84</v>
      </c>
      <c r="M6946" s="7">
        <v>294.05</v>
      </c>
    </row>
    <row r="6947" spans="2:13" x14ac:dyDescent="0.3">
      <c r="B6947" s="5">
        <v>46023</v>
      </c>
      <c r="C6947" s="4" t="s">
        <v>24</v>
      </c>
      <c r="D6947" s="4" t="s">
        <v>15</v>
      </c>
      <c r="E6947" s="4" t="s">
        <v>21</v>
      </c>
      <c r="F6947" s="4" t="s">
        <v>17</v>
      </c>
      <c r="G6947" s="6">
        <v>109</v>
      </c>
      <c r="H6947" s="7">
        <v>211.97</v>
      </c>
      <c r="I6947" s="8">
        <v>0.01</v>
      </c>
      <c r="J6947" s="7">
        <v>21707.79</v>
      </c>
      <c r="K6947" s="7">
        <v>159.9</v>
      </c>
      <c r="L6947" s="7">
        <v>17429.099999999999</v>
      </c>
      <c r="M6947" s="7">
        <v>180.84</v>
      </c>
    </row>
    <row r="6948" spans="2:13" x14ac:dyDescent="0.3">
      <c r="B6948" s="5">
        <v>46023</v>
      </c>
      <c r="C6948" s="4" t="s">
        <v>24</v>
      </c>
      <c r="D6948" s="4" t="s">
        <v>15</v>
      </c>
      <c r="E6948" s="4" t="s">
        <v>21</v>
      </c>
      <c r="F6948" s="4" t="s">
        <v>18</v>
      </c>
      <c r="G6948" s="6">
        <v>39</v>
      </c>
      <c r="H6948" s="7">
        <v>211.97</v>
      </c>
      <c r="I6948" s="8">
        <v>0.01</v>
      </c>
      <c r="J6948" s="7">
        <v>7743.54</v>
      </c>
      <c r="K6948" s="7">
        <v>159.27000000000001</v>
      </c>
      <c r="L6948" s="7">
        <v>6211.53</v>
      </c>
      <c r="M6948" s="7">
        <v>141.4</v>
      </c>
    </row>
    <row r="6949" spans="2:13" x14ac:dyDescent="0.3">
      <c r="B6949" s="5">
        <v>46023</v>
      </c>
      <c r="C6949" s="4" t="s">
        <v>24</v>
      </c>
      <c r="D6949" s="4" t="s">
        <v>15</v>
      </c>
      <c r="E6949" s="4" t="s">
        <v>21</v>
      </c>
      <c r="F6949" s="4" t="s">
        <v>19</v>
      </c>
      <c r="G6949" s="6">
        <v>41</v>
      </c>
      <c r="H6949" s="7">
        <v>211.97</v>
      </c>
      <c r="I6949" s="8">
        <v>0.01</v>
      </c>
      <c r="J6949" s="7">
        <v>8198.49</v>
      </c>
      <c r="K6949" s="7">
        <v>159.74</v>
      </c>
      <c r="L6949" s="7">
        <v>6549.34</v>
      </c>
      <c r="M6949" s="7">
        <v>183.77</v>
      </c>
    </row>
    <row r="6950" spans="2:13" x14ac:dyDescent="0.3">
      <c r="B6950" s="5">
        <v>46023</v>
      </c>
      <c r="C6950" s="4" t="s">
        <v>24</v>
      </c>
      <c r="D6950" s="4" t="s">
        <v>15</v>
      </c>
      <c r="E6950" s="4" t="s">
        <v>22</v>
      </c>
      <c r="F6950" s="4" t="s">
        <v>17</v>
      </c>
      <c r="G6950" s="6">
        <v>47</v>
      </c>
      <c r="H6950" s="7">
        <v>211.97</v>
      </c>
      <c r="I6950" s="8">
        <v>0.01</v>
      </c>
      <c r="J6950" s="7">
        <v>11035.67</v>
      </c>
      <c r="K6950" s="7">
        <v>159.9</v>
      </c>
      <c r="L6950" s="7">
        <v>7515.3</v>
      </c>
      <c r="M6950" s="7">
        <v>487.12</v>
      </c>
    </row>
    <row r="6951" spans="2:13" x14ac:dyDescent="0.3">
      <c r="B6951" s="5">
        <v>46023</v>
      </c>
      <c r="C6951" s="4" t="s">
        <v>24</v>
      </c>
      <c r="D6951" s="4" t="s">
        <v>15</v>
      </c>
      <c r="E6951" s="4" t="s">
        <v>22</v>
      </c>
      <c r="F6951" s="4" t="s">
        <v>18</v>
      </c>
      <c r="G6951" s="6">
        <v>17</v>
      </c>
      <c r="H6951" s="7">
        <v>211.97</v>
      </c>
      <c r="I6951" s="8">
        <v>0</v>
      </c>
      <c r="J6951" s="7">
        <v>4052.05</v>
      </c>
      <c r="K6951" s="7">
        <v>159.11000000000001</v>
      </c>
      <c r="L6951" s="7">
        <v>2704.87</v>
      </c>
      <c r="M6951" s="7">
        <v>206.87</v>
      </c>
    </row>
    <row r="6952" spans="2:13" x14ac:dyDescent="0.3">
      <c r="B6952" s="5">
        <v>46023</v>
      </c>
      <c r="C6952" s="4" t="s">
        <v>24</v>
      </c>
      <c r="D6952" s="4" t="s">
        <v>15</v>
      </c>
      <c r="E6952" s="4" t="s">
        <v>22</v>
      </c>
      <c r="F6952" s="4" t="s">
        <v>19</v>
      </c>
      <c r="G6952" s="6">
        <v>18</v>
      </c>
      <c r="H6952" s="7">
        <v>211.97</v>
      </c>
      <c r="I6952" s="8">
        <v>0.01</v>
      </c>
      <c r="J6952" s="7">
        <v>4230.68</v>
      </c>
      <c r="K6952" s="7">
        <v>159.9</v>
      </c>
      <c r="L6952" s="7">
        <v>2878.2</v>
      </c>
      <c r="M6952" s="7">
        <v>231.33</v>
      </c>
    </row>
    <row r="6953" spans="2:13" x14ac:dyDescent="0.3">
      <c r="B6953" s="5">
        <v>46023</v>
      </c>
      <c r="C6953" s="4" t="s">
        <v>25</v>
      </c>
      <c r="D6953" s="4" t="s">
        <v>15</v>
      </c>
      <c r="E6953" s="4" t="s">
        <v>16</v>
      </c>
      <c r="F6953" s="4" t="s">
        <v>17</v>
      </c>
      <c r="G6953" s="6">
        <v>124</v>
      </c>
      <c r="H6953" s="7">
        <v>369.87</v>
      </c>
      <c r="I6953" s="8">
        <v>0.01</v>
      </c>
      <c r="J6953" s="7">
        <v>45542.01</v>
      </c>
      <c r="K6953" s="7">
        <v>280.33</v>
      </c>
      <c r="L6953" s="7">
        <v>34760.92</v>
      </c>
      <c r="M6953" s="7">
        <v>203.23</v>
      </c>
    </row>
    <row r="6954" spans="2:13" x14ac:dyDescent="0.3">
      <c r="B6954" s="5">
        <v>46023</v>
      </c>
      <c r="C6954" s="4" t="s">
        <v>25</v>
      </c>
      <c r="D6954" s="4" t="s">
        <v>15</v>
      </c>
      <c r="E6954" s="4" t="s">
        <v>16</v>
      </c>
      <c r="F6954" s="4" t="s">
        <v>18</v>
      </c>
      <c r="G6954" s="6">
        <v>44</v>
      </c>
      <c r="H6954" s="7">
        <v>369.87</v>
      </c>
      <c r="I6954" s="8">
        <v>0</v>
      </c>
      <c r="J6954" s="7">
        <v>16241.75</v>
      </c>
      <c r="K6954" s="7">
        <v>279.20999999999998</v>
      </c>
      <c r="L6954" s="7">
        <v>12285.24</v>
      </c>
      <c r="M6954" s="7">
        <v>155.76</v>
      </c>
    </row>
    <row r="6955" spans="2:13" x14ac:dyDescent="0.3">
      <c r="B6955" s="5">
        <v>46023</v>
      </c>
      <c r="C6955" s="4" t="s">
        <v>25</v>
      </c>
      <c r="D6955" s="4" t="s">
        <v>15</v>
      </c>
      <c r="E6955" s="4" t="s">
        <v>16</v>
      </c>
      <c r="F6955" s="4" t="s">
        <v>19</v>
      </c>
      <c r="G6955" s="6">
        <v>47</v>
      </c>
      <c r="H6955" s="7">
        <v>369.87</v>
      </c>
      <c r="I6955" s="8">
        <v>0.01</v>
      </c>
      <c r="J6955" s="7">
        <v>17279.310000000001</v>
      </c>
      <c r="K6955" s="7">
        <v>280.05</v>
      </c>
      <c r="L6955" s="7">
        <v>13162.35</v>
      </c>
      <c r="M6955" s="7">
        <v>212.54</v>
      </c>
    </row>
    <row r="6956" spans="2:13" x14ac:dyDescent="0.3">
      <c r="B6956" s="5">
        <v>46023</v>
      </c>
      <c r="C6956" s="4" t="s">
        <v>25</v>
      </c>
      <c r="D6956" s="4" t="s">
        <v>15</v>
      </c>
      <c r="E6956" s="4" t="s">
        <v>20</v>
      </c>
      <c r="F6956" s="4" t="s">
        <v>17</v>
      </c>
      <c r="G6956" s="6">
        <v>88</v>
      </c>
      <c r="H6956" s="7">
        <v>369.87</v>
      </c>
      <c r="I6956" s="8">
        <v>0.02</v>
      </c>
      <c r="J6956" s="7">
        <v>27900</v>
      </c>
      <c r="K6956" s="7">
        <v>279.77</v>
      </c>
      <c r="L6956" s="7">
        <v>24619.759999999998</v>
      </c>
      <c r="M6956" s="7">
        <v>144.22999999999999</v>
      </c>
    </row>
    <row r="6957" spans="2:13" x14ac:dyDescent="0.3">
      <c r="B6957" s="5">
        <v>46023</v>
      </c>
      <c r="C6957" s="4" t="s">
        <v>25</v>
      </c>
      <c r="D6957" s="4" t="s">
        <v>15</v>
      </c>
      <c r="E6957" s="4" t="s">
        <v>20</v>
      </c>
      <c r="F6957" s="4" t="s">
        <v>18</v>
      </c>
      <c r="G6957" s="6">
        <v>33</v>
      </c>
      <c r="H6957" s="7">
        <v>369.87</v>
      </c>
      <c r="I6957" s="8">
        <v>0.02</v>
      </c>
      <c r="J6957" s="7">
        <v>10558.23</v>
      </c>
      <c r="K6957" s="7">
        <v>280.05</v>
      </c>
      <c r="L6957" s="7">
        <v>9241.65</v>
      </c>
      <c r="M6957" s="7">
        <v>119.88</v>
      </c>
    </row>
    <row r="6958" spans="2:13" x14ac:dyDescent="0.3">
      <c r="B6958" s="5">
        <v>46023</v>
      </c>
      <c r="C6958" s="4" t="s">
        <v>25</v>
      </c>
      <c r="D6958" s="4" t="s">
        <v>15</v>
      </c>
      <c r="E6958" s="4" t="s">
        <v>20</v>
      </c>
      <c r="F6958" s="4" t="s">
        <v>19</v>
      </c>
      <c r="G6958" s="6">
        <v>31</v>
      </c>
      <c r="H6958" s="7">
        <v>369.87</v>
      </c>
      <c r="I6958" s="8">
        <v>0</v>
      </c>
      <c r="J6958" s="7">
        <v>10079.959999999999</v>
      </c>
      <c r="K6958" s="7">
        <v>280.89</v>
      </c>
      <c r="L6958" s="7">
        <v>8707.59</v>
      </c>
      <c r="M6958" s="7">
        <v>139.63999999999999</v>
      </c>
    </row>
    <row r="6959" spans="2:13" x14ac:dyDescent="0.3">
      <c r="B6959" s="5">
        <v>46023</v>
      </c>
      <c r="C6959" s="4" t="s">
        <v>25</v>
      </c>
      <c r="D6959" s="4" t="s">
        <v>15</v>
      </c>
      <c r="E6959" s="4" t="s">
        <v>21</v>
      </c>
      <c r="F6959" s="4" t="s">
        <v>17</v>
      </c>
      <c r="G6959" s="6">
        <v>54</v>
      </c>
      <c r="H6959" s="7">
        <v>369.87</v>
      </c>
      <c r="I6959" s="8">
        <v>0.01</v>
      </c>
      <c r="J6959" s="7">
        <v>18765.8</v>
      </c>
      <c r="K6959" s="7">
        <v>280.05</v>
      </c>
      <c r="L6959" s="7">
        <v>15122.7</v>
      </c>
      <c r="M6959" s="7">
        <v>88.14</v>
      </c>
    </row>
    <row r="6960" spans="2:13" x14ac:dyDescent="0.3">
      <c r="B6960" s="5">
        <v>46023</v>
      </c>
      <c r="C6960" s="4" t="s">
        <v>25</v>
      </c>
      <c r="D6960" s="4" t="s">
        <v>15</v>
      </c>
      <c r="E6960" s="4" t="s">
        <v>21</v>
      </c>
      <c r="F6960" s="4" t="s">
        <v>18</v>
      </c>
      <c r="G6960" s="6">
        <v>19</v>
      </c>
      <c r="H6960" s="7">
        <v>369.87</v>
      </c>
      <c r="I6960" s="8">
        <v>0.01</v>
      </c>
      <c r="J6960" s="7">
        <v>6636.05</v>
      </c>
      <c r="K6960" s="7">
        <v>279.77</v>
      </c>
      <c r="L6960" s="7">
        <v>5315.63</v>
      </c>
      <c r="M6960" s="7">
        <v>66.58</v>
      </c>
    </row>
    <row r="6961" spans="2:13" x14ac:dyDescent="0.3">
      <c r="B6961" s="5">
        <v>46023</v>
      </c>
      <c r="C6961" s="4" t="s">
        <v>25</v>
      </c>
      <c r="D6961" s="4" t="s">
        <v>15</v>
      </c>
      <c r="E6961" s="4" t="s">
        <v>21</v>
      </c>
      <c r="F6961" s="4" t="s">
        <v>19</v>
      </c>
      <c r="G6961" s="6">
        <v>18</v>
      </c>
      <c r="H6961" s="7">
        <v>369.87</v>
      </c>
      <c r="I6961" s="8">
        <v>0</v>
      </c>
      <c r="J6961" s="7">
        <v>6324.72</v>
      </c>
      <c r="K6961" s="7">
        <v>280.89</v>
      </c>
      <c r="L6961" s="7">
        <v>5056.0200000000004</v>
      </c>
      <c r="M6961" s="7">
        <v>81.319999999999993</v>
      </c>
    </row>
    <row r="6962" spans="2:13" x14ac:dyDescent="0.3">
      <c r="B6962" s="5">
        <v>46023</v>
      </c>
      <c r="C6962" s="4" t="s">
        <v>25</v>
      </c>
      <c r="D6962" s="4" t="s">
        <v>15</v>
      </c>
      <c r="E6962" s="4" t="s">
        <v>22</v>
      </c>
      <c r="F6962" s="4" t="s">
        <v>17</v>
      </c>
      <c r="G6962" s="6">
        <v>23</v>
      </c>
      <c r="H6962" s="7">
        <v>369.87</v>
      </c>
      <c r="I6962" s="8">
        <v>0</v>
      </c>
      <c r="J6962" s="7">
        <v>9527.77</v>
      </c>
      <c r="K6962" s="7">
        <v>280.61</v>
      </c>
      <c r="L6962" s="7">
        <v>6454.03</v>
      </c>
      <c r="M6962" s="7">
        <v>232.76</v>
      </c>
    </row>
    <row r="6963" spans="2:13" x14ac:dyDescent="0.3">
      <c r="B6963" s="5">
        <v>46023</v>
      </c>
      <c r="C6963" s="4" t="s">
        <v>25</v>
      </c>
      <c r="D6963" s="4" t="s">
        <v>15</v>
      </c>
      <c r="E6963" s="4" t="s">
        <v>22</v>
      </c>
      <c r="F6963" s="4" t="s">
        <v>18</v>
      </c>
      <c r="G6963" s="6">
        <v>8</v>
      </c>
      <c r="H6963" s="7">
        <v>369.87</v>
      </c>
      <c r="I6963" s="8">
        <v>0.01</v>
      </c>
      <c r="J6963" s="7">
        <v>3297.39</v>
      </c>
      <c r="K6963" s="7">
        <v>280.89</v>
      </c>
      <c r="L6963" s="7">
        <v>2247.12</v>
      </c>
      <c r="M6963" s="7">
        <v>94.07</v>
      </c>
    </row>
    <row r="6964" spans="2:13" x14ac:dyDescent="0.3">
      <c r="B6964" s="5">
        <v>46023</v>
      </c>
      <c r="C6964" s="4" t="s">
        <v>25</v>
      </c>
      <c r="D6964" s="4" t="s">
        <v>15</v>
      </c>
      <c r="E6964" s="4" t="s">
        <v>22</v>
      </c>
      <c r="F6964" s="4" t="s">
        <v>19</v>
      </c>
      <c r="G6964" s="6">
        <v>9</v>
      </c>
      <c r="H6964" s="7">
        <v>369.87</v>
      </c>
      <c r="I6964" s="8">
        <v>0.01</v>
      </c>
      <c r="J6964" s="7">
        <v>3676.14</v>
      </c>
      <c r="K6964" s="7">
        <v>280.05</v>
      </c>
      <c r="L6964" s="7">
        <v>2520.4499999999998</v>
      </c>
      <c r="M6964" s="7">
        <v>113.1</v>
      </c>
    </row>
    <row r="6965" spans="2:13" x14ac:dyDescent="0.3">
      <c r="B6965" s="5">
        <v>46023</v>
      </c>
      <c r="C6965" s="4" t="s">
        <v>26</v>
      </c>
      <c r="D6965" s="4" t="s">
        <v>27</v>
      </c>
      <c r="E6965" s="4" t="s">
        <v>16</v>
      </c>
      <c r="F6965" s="4" t="s">
        <v>17</v>
      </c>
      <c r="G6965" s="6">
        <v>383</v>
      </c>
      <c r="H6965" s="7">
        <v>141.4</v>
      </c>
      <c r="I6965" s="8">
        <v>0.01</v>
      </c>
      <c r="J6965" s="7">
        <v>53830.879999999997</v>
      </c>
      <c r="K6965" s="7">
        <v>97.73</v>
      </c>
      <c r="L6965" s="7">
        <v>37430.589999999997</v>
      </c>
      <c r="M6965" s="7">
        <v>657.33</v>
      </c>
    </row>
    <row r="6966" spans="2:13" x14ac:dyDescent="0.3">
      <c r="B6966" s="5">
        <v>46023</v>
      </c>
      <c r="C6966" s="4" t="s">
        <v>26</v>
      </c>
      <c r="D6966" s="4" t="s">
        <v>27</v>
      </c>
      <c r="E6966" s="4" t="s">
        <v>16</v>
      </c>
      <c r="F6966" s="4" t="s">
        <v>18</v>
      </c>
      <c r="G6966" s="6">
        <v>142</v>
      </c>
      <c r="H6966" s="7">
        <v>141.4</v>
      </c>
      <c r="I6966" s="8">
        <v>0.01</v>
      </c>
      <c r="J6966" s="7">
        <v>19857.689999999999</v>
      </c>
      <c r="K6966" s="7">
        <v>97.73</v>
      </c>
      <c r="L6966" s="7">
        <v>13877.66</v>
      </c>
      <c r="M6966" s="7">
        <v>499.11</v>
      </c>
    </row>
    <row r="6967" spans="2:13" x14ac:dyDescent="0.3">
      <c r="B6967" s="5">
        <v>46023</v>
      </c>
      <c r="C6967" s="4" t="s">
        <v>26</v>
      </c>
      <c r="D6967" s="4" t="s">
        <v>27</v>
      </c>
      <c r="E6967" s="4" t="s">
        <v>16</v>
      </c>
      <c r="F6967" s="4" t="s">
        <v>19</v>
      </c>
      <c r="G6967" s="6">
        <v>140</v>
      </c>
      <c r="H6967" s="7">
        <v>141.4</v>
      </c>
      <c r="I6967" s="8">
        <v>0.01</v>
      </c>
      <c r="J6967" s="7">
        <v>19716.72</v>
      </c>
      <c r="K6967" s="7">
        <v>97.73</v>
      </c>
      <c r="L6967" s="7">
        <v>13682.2</v>
      </c>
      <c r="M6967" s="7">
        <v>630.61</v>
      </c>
    </row>
    <row r="6968" spans="2:13" x14ac:dyDescent="0.3">
      <c r="B6968" s="5">
        <v>46023</v>
      </c>
      <c r="C6968" s="4" t="s">
        <v>26</v>
      </c>
      <c r="D6968" s="4" t="s">
        <v>27</v>
      </c>
      <c r="E6968" s="4" t="s">
        <v>20</v>
      </c>
      <c r="F6968" s="4" t="s">
        <v>17</v>
      </c>
      <c r="G6968" s="6">
        <v>257</v>
      </c>
      <c r="H6968" s="7">
        <v>141.4</v>
      </c>
      <c r="I6968" s="8">
        <v>0.02</v>
      </c>
      <c r="J6968" s="7">
        <v>31086.68</v>
      </c>
      <c r="K6968" s="7">
        <v>98.32</v>
      </c>
      <c r="L6968" s="7">
        <v>25268.240000000002</v>
      </c>
      <c r="M6968" s="7">
        <v>438.05</v>
      </c>
    </row>
    <row r="6969" spans="2:13" x14ac:dyDescent="0.3">
      <c r="B6969" s="5">
        <v>46023</v>
      </c>
      <c r="C6969" s="4" t="s">
        <v>26</v>
      </c>
      <c r="D6969" s="4" t="s">
        <v>27</v>
      </c>
      <c r="E6969" s="4" t="s">
        <v>20</v>
      </c>
      <c r="F6969" s="4" t="s">
        <v>18</v>
      </c>
      <c r="G6969" s="6">
        <v>98</v>
      </c>
      <c r="H6969" s="7">
        <v>141.4</v>
      </c>
      <c r="I6969" s="8">
        <v>0.03</v>
      </c>
      <c r="J6969" s="7">
        <v>11817.02</v>
      </c>
      <c r="K6969" s="7">
        <v>97.93</v>
      </c>
      <c r="L6969" s="7">
        <v>9597.14</v>
      </c>
      <c r="M6969" s="7">
        <v>347.96</v>
      </c>
    </row>
    <row r="6970" spans="2:13" x14ac:dyDescent="0.3">
      <c r="B6970" s="5">
        <v>46023</v>
      </c>
      <c r="C6970" s="4" t="s">
        <v>26</v>
      </c>
      <c r="D6970" s="4" t="s">
        <v>27</v>
      </c>
      <c r="E6970" s="4" t="s">
        <v>20</v>
      </c>
      <c r="F6970" s="4" t="s">
        <v>19</v>
      </c>
      <c r="G6970" s="6">
        <v>96</v>
      </c>
      <c r="H6970" s="7">
        <v>141.4</v>
      </c>
      <c r="I6970" s="8">
        <v>0.01</v>
      </c>
      <c r="J6970" s="7">
        <v>11897.31</v>
      </c>
      <c r="K6970" s="7">
        <v>98.22</v>
      </c>
      <c r="L6970" s="7">
        <v>9429.1200000000008</v>
      </c>
      <c r="M6970" s="7">
        <v>414.88</v>
      </c>
    </row>
    <row r="6971" spans="2:13" x14ac:dyDescent="0.3">
      <c r="B6971" s="5">
        <v>46023</v>
      </c>
      <c r="C6971" s="4" t="s">
        <v>26</v>
      </c>
      <c r="D6971" s="4" t="s">
        <v>27</v>
      </c>
      <c r="E6971" s="4" t="s">
        <v>21</v>
      </c>
      <c r="F6971" s="4" t="s">
        <v>17</v>
      </c>
      <c r="G6971" s="6">
        <v>158</v>
      </c>
      <c r="H6971" s="7">
        <v>141.4</v>
      </c>
      <c r="I6971" s="8">
        <v>0.01</v>
      </c>
      <c r="J6971" s="7">
        <v>21138.560000000001</v>
      </c>
      <c r="K6971" s="7">
        <v>97.83</v>
      </c>
      <c r="L6971" s="7">
        <v>15457.14</v>
      </c>
      <c r="M6971" s="7">
        <v>271.17</v>
      </c>
    </row>
    <row r="6972" spans="2:13" x14ac:dyDescent="0.3">
      <c r="B6972" s="5">
        <v>46023</v>
      </c>
      <c r="C6972" s="4" t="s">
        <v>26</v>
      </c>
      <c r="D6972" s="4" t="s">
        <v>27</v>
      </c>
      <c r="E6972" s="4" t="s">
        <v>21</v>
      </c>
      <c r="F6972" s="4" t="s">
        <v>18</v>
      </c>
      <c r="G6972" s="6">
        <v>59</v>
      </c>
      <c r="H6972" s="7">
        <v>141.4</v>
      </c>
      <c r="I6972" s="8">
        <v>0.01</v>
      </c>
      <c r="J6972" s="7">
        <v>7854.06</v>
      </c>
      <c r="K6972" s="7">
        <v>98.32</v>
      </c>
      <c r="L6972" s="7">
        <v>5800.88</v>
      </c>
      <c r="M6972" s="7">
        <v>214.54</v>
      </c>
    </row>
    <row r="6973" spans="2:13" x14ac:dyDescent="0.3">
      <c r="B6973" s="5">
        <v>46023</v>
      </c>
      <c r="C6973" s="4" t="s">
        <v>26</v>
      </c>
      <c r="D6973" s="4" t="s">
        <v>27</v>
      </c>
      <c r="E6973" s="4" t="s">
        <v>21</v>
      </c>
      <c r="F6973" s="4" t="s">
        <v>19</v>
      </c>
      <c r="G6973" s="6">
        <v>57</v>
      </c>
      <c r="H6973" s="7">
        <v>141.4</v>
      </c>
      <c r="I6973" s="8">
        <v>0.01</v>
      </c>
      <c r="J6973" s="7">
        <v>7602.88</v>
      </c>
      <c r="K6973" s="7">
        <v>97.83</v>
      </c>
      <c r="L6973" s="7">
        <v>5576.31</v>
      </c>
      <c r="M6973" s="7">
        <v>257</v>
      </c>
    </row>
    <row r="6974" spans="2:13" x14ac:dyDescent="0.3">
      <c r="B6974" s="5">
        <v>46023</v>
      </c>
      <c r="C6974" s="4" t="s">
        <v>26</v>
      </c>
      <c r="D6974" s="4" t="s">
        <v>27</v>
      </c>
      <c r="E6974" s="4" t="s">
        <v>22</v>
      </c>
      <c r="F6974" s="4" t="s">
        <v>17</v>
      </c>
      <c r="G6974" s="6">
        <v>70</v>
      </c>
      <c r="H6974" s="7">
        <v>141.4</v>
      </c>
      <c r="I6974" s="8">
        <v>0.01</v>
      </c>
      <c r="J6974" s="7">
        <v>10997.21</v>
      </c>
      <c r="K6974" s="7">
        <v>97.73</v>
      </c>
      <c r="L6974" s="7">
        <v>6841.1</v>
      </c>
      <c r="M6974" s="7">
        <v>700.55</v>
      </c>
    </row>
    <row r="6975" spans="2:13" x14ac:dyDescent="0.3">
      <c r="B6975" s="5">
        <v>46023</v>
      </c>
      <c r="C6975" s="4" t="s">
        <v>26</v>
      </c>
      <c r="D6975" s="4" t="s">
        <v>27</v>
      </c>
      <c r="E6975" s="4" t="s">
        <v>22</v>
      </c>
      <c r="F6975" s="4" t="s">
        <v>18</v>
      </c>
      <c r="G6975" s="6">
        <v>25</v>
      </c>
      <c r="H6975" s="7">
        <v>141.4</v>
      </c>
      <c r="I6975" s="8">
        <v>0.01</v>
      </c>
      <c r="J6975" s="7">
        <v>3923.57</v>
      </c>
      <c r="K6975" s="7">
        <v>97.83</v>
      </c>
      <c r="L6975" s="7">
        <v>2445.75</v>
      </c>
      <c r="M6975" s="7">
        <v>293.64999999999998</v>
      </c>
    </row>
    <row r="6976" spans="2:13" x14ac:dyDescent="0.3">
      <c r="B6976" s="5">
        <v>46023</v>
      </c>
      <c r="C6976" s="4" t="s">
        <v>26</v>
      </c>
      <c r="D6976" s="4" t="s">
        <v>27</v>
      </c>
      <c r="E6976" s="4" t="s">
        <v>22</v>
      </c>
      <c r="F6976" s="4" t="s">
        <v>19</v>
      </c>
      <c r="G6976" s="6">
        <v>25</v>
      </c>
      <c r="H6976" s="7">
        <v>141.4</v>
      </c>
      <c r="I6976" s="8">
        <v>0.01</v>
      </c>
      <c r="J6976" s="7">
        <v>3907.85</v>
      </c>
      <c r="K6976" s="7">
        <v>97.73</v>
      </c>
      <c r="L6976" s="7">
        <v>2443.25</v>
      </c>
      <c r="M6976" s="7">
        <v>329.39</v>
      </c>
    </row>
    <row r="6977" spans="2:13" x14ac:dyDescent="0.3">
      <c r="B6977" s="5">
        <v>46023</v>
      </c>
      <c r="C6977" s="4" t="s">
        <v>28</v>
      </c>
      <c r="D6977" s="4" t="s">
        <v>27</v>
      </c>
      <c r="E6977" s="4" t="s">
        <v>16</v>
      </c>
      <c r="F6977" s="4" t="s">
        <v>17</v>
      </c>
      <c r="G6977" s="6">
        <v>271</v>
      </c>
      <c r="H6977" s="7">
        <v>111.4</v>
      </c>
      <c r="I6977" s="8">
        <v>0</v>
      </c>
      <c r="J6977" s="7">
        <v>30068.73</v>
      </c>
      <c r="K6977" s="7">
        <v>75.900000000000006</v>
      </c>
      <c r="L6977" s="7">
        <v>20568.900000000001</v>
      </c>
      <c r="M6977" s="7">
        <v>450.98</v>
      </c>
    </row>
    <row r="6978" spans="2:13" x14ac:dyDescent="0.3">
      <c r="B6978" s="5">
        <v>46023</v>
      </c>
      <c r="C6978" s="4" t="s">
        <v>28</v>
      </c>
      <c r="D6978" s="4" t="s">
        <v>27</v>
      </c>
      <c r="E6978" s="4" t="s">
        <v>16</v>
      </c>
      <c r="F6978" s="4" t="s">
        <v>18</v>
      </c>
      <c r="G6978" s="6">
        <v>96</v>
      </c>
      <c r="H6978" s="7">
        <v>111.4</v>
      </c>
      <c r="I6978" s="8">
        <v>0.01</v>
      </c>
      <c r="J6978" s="7">
        <v>10577.06</v>
      </c>
      <c r="K6978" s="7">
        <v>76.13</v>
      </c>
      <c r="L6978" s="7">
        <v>7308.48</v>
      </c>
      <c r="M6978" s="7">
        <v>343.94</v>
      </c>
    </row>
    <row r="6979" spans="2:13" x14ac:dyDescent="0.3">
      <c r="B6979" s="5">
        <v>46023</v>
      </c>
      <c r="C6979" s="4" t="s">
        <v>28</v>
      </c>
      <c r="D6979" s="4" t="s">
        <v>27</v>
      </c>
      <c r="E6979" s="4" t="s">
        <v>16</v>
      </c>
      <c r="F6979" s="4" t="s">
        <v>19</v>
      </c>
      <c r="G6979" s="6">
        <v>97</v>
      </c>
      <c r="H6979" s="7">
        <v>111.4</v>
      </c>
      <c r="I6979" s="8">
        <v>0.01</v>
      </c>
      <c r="J6979" s="7">
        <v>10730.22</v>
      </c>
      <c r="K6979" s="7">
        <v>75.98</v>
      </c>
      <c r="L6979" s="7">
        <v>7370.06</v>
      </c>
      <c r="M6979" s="7">
        <v>421.8</v>
      </c>
    </row>
    <row r="6980" spans="2:13" x14ac:dyDescent="0.3">
      <c r="B6980" s="5">
        <v>46023</v>
      </c>
      <c r="C6980" s="4" t="s">
        <v>28</v>
      </c>
      <c r="D6980" s="4" t="s">
        <v>27</v>
      </c>
      <c r="E6980" s="4" t="s">
        <v>20</v>
      </c>
      <c r="F6980" s="4" t="s">
        <v>17</v>
      </c>
      <c r="G6980" s="6">
        <v>185</v>
      </c>
      <c r="H6980" s="7">
        <v>111.4</v>
      </c>
      <c r="I6980" s="8">
        <v>0.01</v>
      </c>
      <c r="J6980" s="7">
        <v>18027.099999999999</v>
      </c>
      <c r="K6980" s="7">
        <v>75.98</v>
      </c>
      <c r="L6980" s="7">
        <v>14056.3</v>
      </c>
      <c r="M6980" s="7">
        <v>304.45</v>
      </c>
    </row>
    <row r="6981" spans="2:13" x14ac:dyDescent="0.3">
      <c r="B6981" s="5">
        <v>46023</v>
      </c>
      <c r="C6981" s="4" t="s">
        <v>28</v>
      </c>
      <c r="D6981" s="4" t="s">
        <v>27</v>
      </c>
      <c r="E6981" s="4" t="s">
        <v>20</v>
      </c>
      <c r="F6981" s="4" t="s">
        <v>18</v>
      </c>
      <c r="G6981" s="6">
        <v>66</v>
      </c>
      <c r="H6981" s="7">
        <v>111.4</v>
      </c>
      <c r="I6981" s="8">
        <v>0.02</v>
      </c>
      <c r="J6981" s="7">
        <v>6353.65</v>
      </c>
      <c r="K6981" s="7">
        <v>76.05</v>
      </c>
      <c r="L6981" s="7">
        <v>5019.3</v>
      </c>
      <c r="M6981" s="7">
        <v>239.76</v>
      </c>
    </row>
    <row r="6982" spans="2:13" x14ac:dyDescent="0.3">
      <c r="B6982" s="5">
        <v>46023</v>
      </c>
      <c r="C6982" s="4" t="s">
        <v>28</v>
      </c>
      <c r="D6982" s="4" t="s">
        <v>27</v>
      </c>
      <c r="E6982" s="4" t="s">
        <v>20</v>
      </c>
      <c r="F6982" s="4" t="s">
        <v>19</v>
      </c>
      <c r="G6982" s="6">
        <v>66</v>
      </c>
      <c r="H6982" s="7">
        <v>111.4</v>
      </c>
      <c r="I6982" s="8">
        <v>0</v>
      </c>
      <c r="J6982" s="7">
        <v>6483.05</v>
      </c>
      <c r="K6982" s="7">
        <v>76.05</v>
      </c>
      <c r="L6982" s="7">
        <v>5019.3</v>
      </c>
      <c r="M6982" s="7">
        <v>290.52999999999997</v>
      </c>
    </row>
    <row r="6983" spans="2:13" x14ac:dyDescent="0.3">
      <c r="B6983" s="5">
        <v>46023</v>
      </c>
      <c r="C6983" s="4" t="s">
        <v>28</v>
      </c>
      <c r="D6983" s="4" t="s">
        <v>27</v>
      </c>
      <c r="E6983" s="4" t="s">
        <v>21</v>
      </c>
      <c r="F6983" s="4" t="s">
        <v>17</v>
      </c>
      <c r="G6983" s="6">
        <v>114</v>
      </c>
      <c r="H6983" s="7">
        <v>111.4</v>
      </c>
      <c r="I6983" s="8">
        <v>0</v>
      </c>
      <c r="J6983" s="7">
        <v>12052.56</v>
      </c>
      <c r="K6983" s="7">
        <v>76.28</v>
      </c>
      <c r="L6983" s="7">
        <v>8695.92</v>
      </c>
      <c r="M6983" s="7">
        <v>186.65</v>
      </c>
    </row>
    <row r="6984" spans="2:13" x14ac:dyDescent="0.3">
      <c r="B6984" s="5">
        <v>46023</v>
      </c>
      <c r="C6984" s="4" t="s">
        <v>28</v>
      </c>
      <c r="D6984" s="4" t="s">
        <v>27</v>
      </c>
      <c r="E6984" s="4" t="s">
        <v>21</v>
      </c>
      <c r="F6984" s="4" t="s">
        <v>18</v>
      </c>
      <c r="G6984" s="6">
        <v>42</v>
      </c>
      <c r="H6984" s="7">
        <v>111.4</v>
      </c>
      <c r="I6984" s="8">
        <v>0</v>
      </c>
      <c r="J6984" s="7">
        <v>4422.6499999999996</v>
      </c>
      <c r="K6984" s="7">
        <v>75.900000000000006</v>
      </c>
      <c r="L6984" s="7">
        <v>3187.8</v>
      </c>
      <c r="M6984" s="7">
        <v>148.38</v>
      </c>
    </row>
    <row r="6985" spans="2:13" x14ac:dyDescent="0.3">
      <c r="B6985" s="5">
        <v>46023</v>
      </c>
      <c r="C6985" s="4" t="s">
        <v>28</v>
      </c>
      <c r="D6985" s="4" t="s">
        <v>27</v>
      </c>
      <c r="E6985" s="4" t="s">
        <v>21</v>
      </c>
      <c r="F6985" s="4" t="s">
        <v>19</v>
      </c>
      <c r="G6985" s="6">
        <v>41</v>
      </c>
      <c r="H6985" s="7">
        <v>111.4</v>
      </c>
      <c r="I6985" s="8">
        <v>0.01</v>
      </c>
      <c r="J6985" s="7">
        <v>4300.01</v>
      </c>
      <c r="K6985" s="7">
        <v>75.98</v>
      </c>
      <c r="L6985" s="7">
        <v>3115.18</v>
      </c>
      <c r="M6985" s="7">
        <v>181.57</v>
      </c>
    </row>
    <row r="6986" spans="2:13" x14ac:dyDescent="0.3">
      <c r="B6986" s="5">
        <v>46023</v>
      </c>
      <c r="C6986" s="4" t="s">
        <v>28</v>
      </c>
      <c r="D6986" s="4" t="s">
        <v>27</v>
      </c>
      <c r="E6986" s="4" t="s">
        <v>22</v>
      </c>
      <c r="F6986" s="4" t="s">
        <v>17</v>
      </c>
      <c r="G6986" s="6">
        <v>50</v>
      </c>
      <c r="H6986" s="7">
        <v>111.4</v>
      </c>
      <c r="I6986" s="8">
        <v>0.01</v>
      </c>
      <c r="J6986" s="7">
        <v>6188.37</v>
      </c>
      <c r="K6986" s="7">
        <v>76.209999999999994</v>
      </c>
      <c r="L6986" s="7">
        <v>3810.5</v>
      </c>
      <c r="M6986" s="7">
        <v>510.58</v>
      </c>
    </row>
    <row r="6987" spans="2:13" x14ac:dyDescent="0.3">
      <c r="B6987" s="5">
        <v>46023</v>
      </c>
      <c r="C6987" s="4" t="s">
        <v>28</v>
      </c>
      <c r="D6987" s="4" t="s">
        <v>27</v>
      </c>
      <c r="E6987" s="4" t="s">
        <v>22</v>
      </c>
      <c r="F6987" s="4" t="s">
        <v>18</v>
      </c>
      <c r="G6987" s="6">
        <v>18</v>
      </c>
      <c r="H6987" s="7">
        <v>111.4</v>
      </c>
      <c r="I6987" s="8">
        <v>0.01</v>
      </c>
      <c r="J6987" s="7">
        <v>2207.7600000000002</v>
      </c>
      <c r="K6987" s="7">
        <v>75.98</v>
      </c>
      <c r="L6987" s="7">
        <v>1367.64</v>
      </c>
      <c r="M6987" s="7">
        <v>210.78</v>
      </c>
    </row>
    <row r="6988" spans="2:13" x14ac:dyDescent="0.3">
      <c r="B6988" s="5">
        <v>46023</v>
      </c>
      <c r="C6988" s="4" t="s">
        <v>28</v>
      </c>
      <c r="D6988" s="4" t="s">
        <v>27</v>
      </c>
      <c r="E6988" s="4" t="s">
        <v>22</v>
      </c>
      <c r="F6988" s="4" t="s">
        <v>19</v>
      </c>
      <c r="G6988" s="6">
        <v>17</v>
      </c>
      <c r="H6988" s="7">
        <v>111.4</v>
      </c>
      <c r="I6988" s="8">
        <v>0.01</v>
      </c>
      <c r="J6988" s="7">
        <v>2110.4499999999998</v>
      </c>
      <c r="K6988" s="7">
        <v>76.36</v>
      </c>
      <c r="L6988" s="7">
        <v>1298.1199999999999</v>
      </c>
      <c r="M6988" s="7">
        <v>215.84</v>
      </c>
    </row>
    <row r="6989" spans="2:13" x14ac:dyDescent="0.3">
      <c r="B6989" s="5">
        <v>46023</v>
      </c>
      <c r="C6989" s="4" t="s">
        <v>29</v>
      </c>
      <c r="D6989" s="4" t="s">
        <v>27</v>
      </c>
      <c r="E6989" s="4" t="s">
        <v>16</v>
      </c>
      <c r="F6989" s="4" t="s">
        <v>17</v>
      </c>
      <c r="G6989" s="6">
        <v>241</v>
      </c>
      <c r="H6989" s="7">
        <v>156.4</v>
      </c>
      <c r="I6989" s="8">
        <v>0.01</v>
      </c>
      <c r="J6989" s="7">
        <v>37314.01</v>
      </c>
      <c r="K6989" s="7">
        <v>109.53</v>
      </c>
      <c r="L6989" s="7">
        <v>26396.73</v>
      </c>
      <c r="M6989" s="7">
        <v>412.81</v>
      </c>
    </row>
    <row r="6990" spans="2:13" x14ac:dyDescent="0.3">
      <c r="B6990" s="5">
        <v>46023</v>
      </c>
      <c r="C6990" s="4" t="s">
        <v>29</v>
      </c>
      <c r="D6990" s="4" t="s">
        <v>27</v>
      </c>
      <c r="E6990" s="4" t="s">
        <v>16</v>
      </c>
      <c r="F6990" s="4" t="s">
        <v>18</v>
      </c>
      <c r="G6990" s="6">
        <v>92</v>
      </c>
      <c r="H6990" s="7">
        <v>156.4</v>
      </c>
      <c r="I6990" s="8">
        <v>0.01</v>
      </c>
      <c r="J6990" s="7">
        <v>14215.49</v>
      </c>
      <c r="K6990" s="7">
        <v>109.2</v>
      </c>
      <c r="L6990" s="7">
        <v>10046.4</v>
      </c>
      <c r="M6990" s="7">
        <v>332.57</v>
      </c>
    </row>
    <row r="6991" spans="2:13" x14ac:dyDescent="0.3">
      <c r="B6991" s="5">
        <v>46023</v>
      </c>
      <c r="C6991" s="4" t="s">
        <v>29</v>
      </c>
      <c r="D6991" s="4" t="s">
        <v>27</v>
      </c>
      <c r="E6991" s="4" t="s">
        <v>16</v>
      </c>
      <c r="F6991" s="4" t="s">
        <v>19</v>
      </c>
      <c r="G6991" s="6">
        <v>87</v>
      </c>
      <c r="H6991" s="7">
        <v>156.4</v>
      </c>
      <c r="I6991" s="8">
        <v>0.01</v>
      </c>
      <c r="J6991" s="7">
        <v>13430.21</v>
      </c>
      <c r="K6991" s="7">
        <v>109.31</v>
      </c>
      <c r="L6991" s="7">
        <v>9509.9699999999993</v>
      </c>
      <c r="M6991" s="7">
        <v>377.15</v>
      </c>
    </row>
    <row r="6992" spans="2:13" x14ac:dyDescent="0.3">
      <c r="B6992" s="5">
        <v>46023</v>
      </c>
      <c r="C6992" s="4" t="s">
        <v>29</v>
      </c>
      <c r="D6992" s="4" t="s">
        <v>27</v>
      </c>
      <c r="E6992" s="4" t="s">
        <v>20</v>
      </c>
      <c r="F6992" s="4" t="s">
        <v>17</v>
      </c>
      <c r="G6992" s="6">
        <v>164</v>
      </c>
      <c r="H6992" s="7">
        <v>156.4</v>
      </c>
      <c r="I6992" s="8">
        <v>0.04</v>
      </c>
      <c r="J6992" s="7">
        <v>21692.21</v>
      </c>
      <c r="K6992" s="7">
        <v>109.09</v>
      </c>
      <c r="L6992" s="7">
        <v>17890.759999999998</v>
      </c>
      <c r="M6992" s="7">
        <v>273.2</v>
      </c>
    </row>
    <row r="6993" spans="2:13" x14ac:dyDescent="0.3">
      <c r="B6993" s="5">
        <v>46023</v>
      </c>
      <c r="C6993" s="4" t="s">
        <v>29</v>
      </c>
      <c r="D6993" s="4" t="s">
        <v>27</v>
      </c>
      <c r="E6993" s="4" t="s">
        <v>20</v>
      </c>
      <c r="F6993" s="4" t="s">
        <v>18</v>
      </c>
      <c r="G6993" s="6">
        <v>58</v>
      </c>
      <c r="H6993" s="7">
        <v>156.4</v>
      </c>
      <c r="I6993" s="8">
        <v>0.03</v>
      </c>
      <c r="J6993" s="7">
        <v>7720.15</v>
      </c>
      <c r="K6993" s="7">
        <v>108.87</v>
      </c>
      <c r="L6993" s="7">
        <v>6314.46</v>
      </c>
      <c r="M6993" s="7">
        <v>207.8</v>
      </c>
    </row>
    <row r="6994" spans="2:13" x14ac:dyDescent="0.3">
      <c r="B6994" s="5">
        <v>46023</v>
      </c>
      <c r="C6994" s="4" t="s">
        <v>29</v>
      </c>
      <c r="D6994" s="4" t="s">
        <v>27</v>
      </c>
      <c r="E6994" s="4" t="s">
        <v>20</v>
      </c>
      <c r="F6994" s="4" t="s">
        <v>19</v>
      </c>
      <c r="G6994" s="6">
        <v>58</v>
      </c>
      <c r="H6994" s="7">
        <v>156.4</v>
      </c>
      <c r="I6994" s="8">
        <v>0.02</v>
      </c>
      <c r="J6994" s="7">
        <v>7783.62</v>
      </c>
      <c r="K6994" s="7">
        <v>108.87</v>
      </c>
      <c r="L6994" s="7">
        <v>6314.46</v>
      </c>
      <c r="M6994" s="7">
        <v>260.99</v>
      </c>
    </row>
    <row r="6995" spans="2:13" x14ac:dyDescent="0.3">
      <c r="B6995" s="5">
        <v>46023</v>
      </c>
      <c r="C6995" s="4" t="s">
        <v>29</v>
      </c>
      <c r="D6995" s="4" t="s">
        <v>27</v>
      </c>
      <c r="E6995" s="4" t="s">
        <v>21</v>
      </c>
      <c r="F6995" s="4" t="s">
        <v>17</v>
      </c>
      <c r="G6995" s="6">
        <v>103</v>
      </c>
      <c r="H6995" s="7">
        <v>156.4</v>
      </c>
      <c r="I6995" s="8">
        <v>0</v>
      </c>
      <c r="J6995" s="7">
        <v>15318.95</v>
      </c>
      <c r="K6995" s="7">
        <v>109.2</v>
      </c>
      <c r="L6995" s="7">
        <v>11247.6</v>
      </c>
      <c r="M6995" s="7">
        <v>169.5</v>
      </c>
    </row>
    <row r="6996" spans="2:13" x14ac:dyDescent="0.3">
      <c r="B6996" s="5">
        <v>46023</v>
      </c>
      <c r="C6996" s="4" t="s">
        <v>29</v>
      </c>
      <c r="D6996" s="4" t="s">
        <v>27</v>
      </c>
      <c r="E6996" s="4" t="s">
        <v>21</v>
      </c>
      <c r="F6996" s="4" t="s">
        <v>18</v>
      </c>
      <c r="G6996" s="6">
        <v>36</v>
      </c>
      <c r="H6996" s="7">
        <v>156.4</v>
      </c>
      <c r="I6996" s="8">
        <v>0</v>
      </c>
      <c r="J6996" s="7">
        <v>5348.79</v>
      </c>
      <c r="K6996" s="7">
        <v>108.87</v>
      </c>
      <c r="L6996" s="7">
        <v>3919.32</v>
      </c>
      <c r="M6996" s="7">
        <v>129.62</v>
      </c>
    </row>
    <row r="6997" spans="2:13" x14ac:dyDescent="0.3">
      <c r="B6997" s="5">
        <v>46023</v>
      </c>
      <c r="C6997" s="4" t="s">
        <v>29</v>
      </c>
      <c r="D6997" s="4" t="s">
        <v>27</v>
      </c>
      <c r="E6997" s="4" t="s">
        <v>21</v>
      </c>
      <c r="F6997" s="4" t="s">
        <v>19</v>
      </c>
      <c r="G6997" s="6">
        <v>37</v>
      </c>
      <c r="H6997" s="7">
        <v>156.4</v>
      </c>
      <c r="I6997" s="8">
        <v>0</v>
      </c>
      <c r="J6997" s="7">
        <v>5475.49</v>
      </c>
      <c r="K6997" s="7">
        <v>109.42</v>
      </c>
      <c r="L6997" s="7">
        <v>4048.54</v>
      </c>
      <c r="M6997" s="7">
        <v>164.52</v>
      </c>
    </row>
    <row r="6998" spans="2:13" x14ac:dyDescent="0.3">
      <c r="B6998" s="5">
        <v>46023</v>
      </c>
      <c r="C6998" s="4" t="s">
        <v>29</v>
      </c>
      <c r="D6998" s="4" t="s">
        <v>27</v>
      </c>
      <c r="E6998" s="4" t="s">
        <v>22</v>
      </c>
      <c r="F6998" s="4" t="s">
        <v>17</v>
      </c>
      <c r="G6998" s="6">
        <v>44</v>
      </c>
      <c r="H6998" s="7">
        <v>156.4</v>
      </c>
      <c r="I6998" s="8">
        <v>0.01</v>
      </c>
      <c r="J6998" s="7">
        <v>7607.29</v>
      </c>
      <c r="K6998" s="7">
        <v>109.53</v>
      </c>
      <c r="L6998" s="7">
        <v>4819.32</v>
      </c>
      <c r="M6998" s="7">
        <v>456.92</v>
      </c>
    </row>
    <row r="6999" spans="2:13" x14ac:dyDescent="0.3">
      <c r="B6999" s="5">
        <v>46023</v>
      </c>
      <c r="C6999" s="4" t="s">
        <v>29</v>
      </c>
      <c r="D6999" s="4" t="s">
        <v>27</v>
      </c>
      <c r="E6999" s="4" t="s">
        <v>22</v>
      </c>
      <c r="F6999" s="4" t="s">
        <v>18</v>
      </c>
      <c r="G6999" s="6">
        <v>16</v>
      </c>
      <c r="H6999" s="7">
        <v>156.4</v>
      </c>
      <c r="I6999" s="8">
        <v>0.01</v>
      </c>
      <c r="J6999" s="7">
        <v>2785.85</v>
      </c>
      <c r="K6999" s="7">
        <v>108.98</v>
      </c>
      <c r="L6999" s="7">
        <v>1743.68</v>
      </c>
      <c r="M6999" s="7">
        <v>191.61</v>
      </c>
    </row>
    <row r="7000" spans="2:13" x14ac:dyDescent="0.3">
      <c r="B7000" s="5">
        <v>46023</v>
      </c>
      <c r="C7000" s="4" t="s">
        <v>29</v>
      </c>
      <c r="D7000" s="4" t="s">
        <v>27</v>
      </c>
      <c r="E7000" s="4" t="s">
        <v>22</v>
      </c>
      <c r="F7000" s="4" t="s">
        <v>19</v>
      </c>
      <c r="G7000" s="6">
        <v>16</v>
      </c>
      <c r="H7000" s="7">
        <v>156.4</v>
      </c>
      <c r="I7000" s="8">
        <v>0.01</v>
      </c>
      <c r="J7000" s="7">
        <v>2771.82</v>
      </c>
      <c r="K7000" s="7">
        <v>109.31</v>
      </c>
      <c r="L7000" s="7">
        <v>1748.96</v>
      </c>
      <c r="M7000" s="7">
        <v>213.5</v>
      </c>
    </row>
    <row r="7001" spans="2:13" x14ac:dyDescent="0.3">
      <c r="B7001" s="5">
        <v>46023</v>
      </c>
      <c r="C7001" s="4" t="s">
        <v>30</v>
      </c>
      <c r="D7001" s="4" t="s">
        <v>27</v>
      </c>
      <c r="E7001" s="4" t="s">
        <v>16</v>
      </c>
      <c r="F7001" s="4" t="s">
        <v>17</v>
      </c>
      <c r="G7001" s="6">
        <v>354</v>
      </c>
      <c r="H7001" s="7">
        <v>98.55</v>
      </c>
      <c r="I7001" s="8">
        <v>0</v>
      </c>
      <c r="J7001" s="7">
        <v>34712.410000000003</v>
      </c>
      <c r="K7001" s="7">
        <v>67.77</v>
      </c>
      <c r="L7001" s="7">
        <v>23990.58</v>
      </c>
      <c r="M7001" s="7">
        <v>589.11</v>
      </c>
    </row>
    <row r="7002" spans="2:13" x14ac:dyDescent="0.3">
      <c r="B7002" s="5">
        <v>46023</v>
      </c>
      <c r="C7002" s="4" t="s">
        <v>30</v>
      </c>
      <c r="D7002" s="4" t="s">
        <v>27</v>
      </c>
      <c r="E7002" s="4" t="s">
        <v>16</v>
      </c>
      <c r="F7002" s="4" t="s">
        <v>18</v>
      </c>
      <c r="G7002" s="6">
        <v>124</v>
      </c>
      <c r="H7002" s="7">
        <v>98.55</v>
      </c>
      <c r="I7002" s="8">
        <v>0.01</v>
      </c>
      <c r="J7002" s="7">
        <v>12097.52</v>
      </c>
      <c r="K7002" s="7">
        <v>67.83</v>
      </c>
      <c r="L7002" s="7">
        <v>8410.92</v>
      </c>
      <c r="M7002" s="7">
        <v>438.95</v>
      </c>
    </row>
    <row r="7003" spans="2:13" x14ac:dyDescent="0.3">
      <c r="B7003" s="5">
        <v>46023</v>
      </c>
      <c r="C7003" s="4" t="s">
        <v>30</v>
      </c>
      <c r="D7003" s="4" t="s">
        <v>27</v>
      </c>
      <c r="E7003" s="4" t="s">
        <v>16</v>
      </c>
      <c r="F7003" s="4" t="s">
        <v>19</v>
      </c>
      <c r="G7003" s="6">
        <v>123</v>
      </c>
      <c r="H7003" s="7">
        <v>98.55</v>
      </c>
      <c r="I7003" s="8">
        <v>0.01</v>
      </c>
      <c r="J7003" s="7">
        <v>12024.86</v>
      </c>
      <c r="K7003" s="7">
        <v>67.900000000000006</v>
      </c>
      <c r="L7003" s="7">
        <v>8351.7000000000007</v>
      </c>
      <c r="M7003" s="7">
        <v>549.65</v>
      </c>
    </row>
    <row r="7004" spans="2:13" x14ac:dyDescent="0.3">
      <c r="B7004" s="5">
        <v>46023</v>
      </c>
      <c r="C7004" s="4" t="s">
        <v>30</v>
      </c>
      <c r="D7004" s="4" t="s">
        <v>27</v>
      </c>
      <c r="E7004" s="4" t="s">
        <v>20</v>
      </c>
      <c r="F7004" s="4" t="s">
        <v>17</v>
      </c>
      <c r="G7004" s="6">
        <v>236</v>
      </c>
      <c r="H7004" s="7">
        <v>98.55</v>
      </c>
      <c r="I7004" s="8">
        <v>0.01</v>
      </c>
      <c r="J7004" s="7">
        <v>20303.27</v>
      </c>
      <c r="K7004" s="7">
        <v>67.83</v>
      </c>
      <c r="L7004" s="7">
        <v>16007.88</v>
      </c>
      <c r="M7004" s="7">
        <v>406.23</v>
      </c>
    </row>
    <row r="7005" spans="2:13" x14ac:dyDescent="0.3">
      <c r="B7005" s="5">
        <v>46023</v>
      </c>
      <c r="C7005" s="4" t="s">
        <v>30</v>
      </c>
      <c r="D7005" s="4" t="s">
        <v>27</v>
      </c>
      <c r="E7005" s="4" t="s">
        <v>20</v>
      </c>
      <c r="F7005" s="4" t="s">
        <v>18</v>
      </c>
      <c r="G7005" s="6">
        <v>88</v>
      </c>
      <c r="H7005" s="7">
        <v>98.55</v>
      </c>
      <c r="I7005" s="8">
        <v>0.03</v>
      </c>
      <c r="J7005" s="7">
        <v>7432.86</v>
      </c>
      <c r="K7005" s="7">
        <v>67.83</v>
      </c>
      <c r="L7005" s="7">
        <v>5969.04</v>
      </c>
      <c r="M7005" s="7">
        <v>311.82</v>
      </c>
    </row>
    <row r="7006" spans="2:13" x14ac:dyDescent="0.3">
      <c r="B7006" s="5">
        <v>46023</v>
      </c>
      <c r="C7006" s="4" t="s">
        <v>30</v>
      </c>
      <c r="D7006" s="4" t="s">
        <v>27</v>
      </c>
      <c r="E7006" s="4" t="s">
        <v>20</v>
      </c>
      <c r="F7006" s="4" t="s">
        <v>19</v>
      </c>
      <c r="G7006" s="6">
        <v>88</v>
      </c>
      <c r="H7006" s="7">
        <v>98.55</v>
      </c>
      <c r="I7006" s="8">
        <v>0.04</v>
      </c>
      <c r="J7006" s="7">
        <v>7348.42</v>
      </c>
      <c r="K7006" s="7">
        <v>67.83</v>
      </c>
      <c r="L7006" s="7">
        <v>5969.04</v>
      </c>
      <c r="M7006" s="7">
        <v>380.7</v>
      </c>
    </row>
    <row r="7007" spans="2:13" x14ac:dyDescent="0.3">
      <c r="B7007" s="5">
        <v>46023</v>
      </c>
      <c r="C7007" s="4" t="s">
        <v>30</v>
      </c>
      <c r="D7007" s="4" t="s">
        <v>27</v>
      </c>
      <c r="E7007" s="4" t="s">
        <v>21</v>
      </c>
      <c r="F7007" s="4" t="s">
        <v>17</v>
      </c>
      <c r="G7007" s="6">
        <v>141</v>
      </c>
      <c r="H7007" s="7">
        <v>98.55</v>
      </c>
      <c r="I7007" s="8">
        <v>0.01</v>
      </c>
      <c r="J7007" s="7">
        <v>13121.63</v>
      </c>
      <c r="K7007" s="7">
        <v>67.83</v>
      </c>
      <c r="L7007" s="7">
        <v>9564.0300000000007</v>
      </c>
      <c r="M7007" s="7">
        <v>237.25</v>
      </c>
    </row>
    <row r="7008" spans="2:13" x14ac:dyDescent="0.3">
      <c r="B7008" s="5">
        <v>46023</v>
      </c>
      <c r="C7008" s="4" t="s">
        <v>30</v>
      </c>
      <c r="D7008" s="4" t="s">
        <v>27</v>
      </c>
      <c r="E7008" s="4" t="s">
        <v>21</v>
      </c>
      <c r="F7008" s="4" t="s">
        <v>18</v>
      </c>
      <c r="G7008" s="6">
        <v>52</v>
      </c>
      <c r="H7008" s="7">
        <v>98.55</v>
      </c>
      <c r="I7008" s="8">
        <v>0</v>
      </c>
      <c r="J7008" s="7">
        <v>4839.2</v>
      </c>
      <c r="K7008" s="7">
        <v>67.97</v>
      </c>
      <c r="L7008" s="7">
        <v>3534.44</v>
      </c>
      <c r="M7008" s="7">
        <v>185.56</v>
      </c>
    </row>
    <row r="7009" spans="2:13" x14ac:dyDescent="0.3">
      <c r="B7009" s="5">
        <v>46023</v>
      </c>
      <c r="C7009" s="4" t="s">
        <v>30</v>
      </c>
      <c r="D7009" s="4" t="s">
        <v>27</v>
      </c>
      <c r="E7009" s="4" t="s">
        <v>21</v>
      </c>
      <c r="F7009" s="4" t="s">
        <v>19</v>
      </c>
      <c r="G7009" s="6">
        <v>52</v>
      </c>
      <c r="H7009" s="7">
        <v>98.55</v>
      </c>
      <c r="I7009" s="8">
        <v>0</v>
      </c>
      <c r="J7009" s="7">
        <v>4868.37</v>
      </c>
      <c r="K7009" s="7">
        <v>67.63</v>
      </c>
      <c r="L7009" s="7">
        <v>3516.76</v>
      </c>
      <c r="M7009" s="7">
        <v>232.61</v>
      </c>
    </row>
    <row r="7010" spans="2:13" x14ac:dyDescent="0.3">
      <c r="B7010" s="5">
        <v>46023</v>
      </c>
      <c r="C7010" s="4" t="s">
        <v>30</v>
      </c>
      <c r="D7010" s="4" t="s">
        <v>27</v>
      </c>
      <c r="E7010" s="4" t="s">
        <v>22</v>
      </c>
      <c r="F7010" s="4" t="s">
        <v>17</v>
      </c>
      <c r="G7010" s="6">
        <v>62</v>
      </c>
      <c r="H7010" s="7">
        <v>98.55</v>
      </c>
      <c r="I7010" s="8">
        <v>0.01</v>
      </c>
      <c r="J7010" s="7">
        <v>6808.93</v>
      </c>
      <c r="K7010" s="7">
        <v>67.7</v>
      </c>
      <c r="L7010" s="7">
        <v>4197.3999999999996</v>
      </c>
      <c r="M7010" s="7">
        <v>624.91</v>
      </c>
    </row>
    <row r="7011" spans="2:13" x14ac:dyDescent="0.3">
      <c r="B7011" s="5">
        <v>46023</v>
      </c>
      <c r="C7011" s="4" t="s">
        <v>30</v>
      </c>
      <c r="D7011" s="4" t="s">
        <v>27</v>
      </c>
      <c r="E7011" s="4" t="s">
        <v>22</v>
      </c>
      <c r="F7011" s="4" t="s">
        <v>18</v>
      </c>
      <c r="G7011" s="6">
        <v>24</v>
      </c>
      <c r="H7011" s="7">
        <v>98.55</v>
      </c>
      <c r="I7011" s="8">
        <v>0.01</v>
      </c>
      <c r="J7011" s="7">
        <v>2627.87</v>
      </c>
      <c r="K7011" s="7">
        <v>67.77</v>
      </c>
      <c r="L7011" s="7">
        <v>1626.48</v>
      </c>
      <c r="M7011" s="7">
        <v>290.89</v>
      </c>
    </row>
    <row r="7012" spans="2:13" x14ac:dyDescent="0.3">
      <c r="B7012" s="5">
        <v>46023</v>
      </c>
      <c r="C7012" s="4" t="s">
        <v>30</v>
      </c>
      <c r="D7012" s="4" t="s">
        <v>27</v>
      </c>
      <c r="E7012" s="4" t="s">
        <v>22</v>
      </c>
      <c r="F7012" s="4" t="s">
        <v>19</v>
      </c>
      <c r="G7012" s="6">
        <v>22</v>
      </c>
      <c r="H7012" s="7">
        <v>98.55</v>
      </c>
      <c r="I7012" s="8">
        <v>0</v>
      </c>
      <c r="J7012" s="7">
        <v>2418.5700000000002</v>
      </c>
      <c r="K7012" s="7">
        <v>67.900000000000006</v>
      </c>
      <c r="L7012" s="7">
        <v>1493.8</v>
      </c>
      <c r="M7012" s="7">
        <v>287.3</v>
      </c>
    </row>
    <row r="7013" spans="2:13" x14ac:dyDescent="0.3">
      <c r="B7013" s="5">
        <v>46023</v>
      </c>
      <c r="C7013" s="4" t="s">
        <v>31</v>
      </c>
      <c r="D7013" s="4" t="s">
        <v>32</v>
      </c>
      <c r="E7013" s="4" t="s">
        <v>16</v>
      </c>
      <c r="F7013" s="4" t="s">
        <v>17</v>
      </c>
      <c r="G7013" s="6">
        <v>645</v>
      </c>
      <c r="H7013" s="7">
        <v>83.55</v>
      </c>
      <c r="I7013" s="8">
        <v>0</v>
      </c>
      <c r="J7013" s="7">
        <v>53620.62</v>
      </c>
      <c r="K7013" s="7">
        <v>59.99</v>
      </c>
      <c r="L7013" s="7">
        <v>38693.550000000003</v>
      </c>
      <c r="M7013" s="7">
        <v>1098.31</v>
      </c>
    </row>
    <row r="7014" spans="2:13" x14ac:dyDescent="0.3">
      <c r="B7014" s="5">
        <v>46023</v>
      </c>
      <c r="C7014" s="4" t="s">
        <v>31</v>
      </c>
      <c r="D7014" s="4" t="s">
        <v>32</v>
      </c>
      <c r="E7014" s="4" t="s">
        <v>16</v>
      </c>
      <c r="F7014" s="4" t="s">
        <v>18</v>
      </c>
      <c r="G7014" s="6">
        <v>244</v>
      </c>
      <c r="H7014" s="7">
        <v>83.55</v>
      </c>
      <c r="I7014" s="8">
        <v>0</v>
      </c>
      <c r="J7014" s="7">
        <v>20365.57</v>
      </c>
      <c r="K7014" s="7">
        <v>60.17</v>
      </c>
      <c r="L7014" s="7">
        <v>14681.48</v>
      </c>
      <c r="M7014" s="7">
        <v>886.39</v>
      </c>
    </row>
    <row r="7015" spans="2:13" x14ac:dyDescent="0.3">
      <c r="B7015" s="5">
        <v>46023</v>
      </c>
      <c r="C7015" s="4" t="s">
        <v>31</v>
      </c>
      <c r="D7015" s="4" t="s">
        <v>32</v>
      </c>
      <c r="E7015" s="4" t="s">
        <v>16</v>
      </c>
      <c r="F7015" s="4" t="s">
        <v>19</v>
      </c>
      <c r="G7015" s="6">
        <v>236</v>
      </c>
      <c r="H7015" s="7">
        <v>83.55</v>
      </c>
      <c r="I7015" s="8">
        <v>0.01</v>
      </c>
      <c r="J7015" s="7">
        <v>19638.509999999998</v>
      </c>
      <c r="K7015" s="7">
        <v>59.87</v>
      </c>
      <c r="L7015" s="7">
        <v>14129.32</v>
      </c>
      <c r="M7015" s="7">
        <v>1031.49</v>
      </c>
    </row>
    <row r="7016" spans="2:13" x14ac:dyDescent="0.3">
      <c r="B7016" s="5">
        <v>46023</v>
      </c>
      <c r="C7016" s="4" t="s">
        <v>31</v>
      </c>
      <c r="D7016" s="4" t="s">
        <v>32</v>
      </c>
      <c r="E7016" s="4" t="s">
        <v>20</v>
      </c>
      <c r="F7016" s="4" t="s">
        <v>17</v>
      </c>
      <c r="G7016" s="6">
        <v>473</v>
      </c>
      <c r="H7016" s="7">
        <v>83.55</v>
      </c>
      <c r="I7016" s="8">
        <v>0.02</v>
      </c>
      <c r="J7016" s="7">
        <v>34114.629999999997</v>
      </c>
      <c r="K7016" s="7">
        <v>59.81</v>
      </c>
      <c r="L7016" s="7">
        <v>28290.13</v>
      </c>
      <c r="M7016" s="7">
        <v>807.82</v>
      </c>
    </row>
    <row r="7017" spans="2:13" x14ac:dyDescent="0.3">
      <c r="B7017" s="5">
        <v>46023</v>
      </c>
      <c r="C7017" s="4" t="s">
        <v>31</v>
      </c>
      <c r="D7017" s="4" t="s">
        <v>32</v>
      </c>
      <c r="E7017" s="4" t="s">
        <v>20</v>
      </c>
      <c r="F7017" s="4" t="s">
        <v>18</v>
      </c>
      <c r="G7017" s="6">
        <v>160</v>
      </c>
      <c r="H7017" s="7">
        <v>83.55</v>
      </c>
      <c r="I7017" s="8">
        <v>0.04</v>
      </c>
      <c r="J7017" s="7">
        <v>11294.59</v>
      </c>
      <c r="K7017" s="7">
        <v>59.81</v>
      </c>
      <c r="L7017" s="7">
        <v>9569.6</v>
      </c>
      <c r="M7017" s="7">
        <v>578.96</v>
      </c>
    </row>
    <row r="7018" spans="2:13" x14ac:dyDescent="0.3">
      <c r="B7018" s="5">
        <v>46023</v>
      </c>
      <c r="C7018" s="4" t="s">
        <v>31</v>
      </c>
      <c r="D7018" s="4" t="s">
        <v>32</v>
      </c>
      <c r="E7018" s="4" t="s">
        <v>20</v>
      </c>
      <c r="F7018" s="4" t="s">
        <v>19</v>
      </c>
      <c r="G7018" s="6">
        <v>168</v>
      </c>
      <c r="H7018" s="7">
        <v>83.55</v>
      </c>
      <c r="I7018" s="8">
        <v>0.01</v>
      </c>
      <c r="J7018" s="7">
        <v>12191.28</v>
      </c>
      <c r="K7018" s="7">
        <v>60.05</v>
      </c>
      <c r="L7018" s="7">
        <v>10088.4</v>
      </c>
      <c r="M7018" s="7">
        <v>735.03</v>
      </c>
    </row>
    <row r="7019" spans="2:13" x14ac:dyDescent="0.3">
      <c r="B7019" s="5">
        <v>46023</v>
      </c>
      <c r="C7019" s="4" t="s">
        <v>31</v>
      </c>
      <c r="D7019" s="4" t="s">
        <v>32</v>
      </c>
      <c r="E7019" s="4" t="s">
        <v>21</v>
      </c>
      <c r="F7019" s="4" t="s">
        <v>17</v>
      </c>
      <c r="G7019" s="6">
        <v>265</v>
      </c>
      <c r="H7019" s="7">
        <v>83.55</v>
      </c>
      <c r="I7019" s="8">
        <v>0.01</v>
      </c>
      <c r="J7019" s="7">
        <v>20865.439999999999</v>
      </c>
      <c r="K7019" s="7">
        <v>60.11</v>
      </c>
      <c r="L7019" s="7">
        <v>15929.15</v>
      </c>
      <c r="M7019" s="7">
        <v>451.25</v>
      </c>
    </row>
    <row r="7020" spans="2:13" x14ac:dyDescent="0.3">
      <c r="B7020" s="5">
        <v>46023</v>
      </c>
      <c r="C7020" s="4" t="s">
        <v>31</v>
      </c>
      <c r="D7020" s="4" t="s">
        <v>32</v>
      </c>
      <c r="E7020" s="4" t="s">
        <v>21</v>
      </c>
      <c r="F7020" s="4" t="s">
        <v>18</v>
      </c>
      <c r="G7020" s="6">
        <v>97</v>
      </c>
      <c r="H7020" s="7">
        <v>83.55</v>
      </c>
      <c r="I7020" s="8">
        <v>0.01</v>
      </c>
      <c r="J7020" s="7">
        <v>7645.28</v>
      </c>
      <c r="K7020" s="7">
        <v>59.87</v>
      </c>
      <c r="L7020" s="7">
        <v>5807.39</v>
      </c>
      <c r="M7020" s="7">
        <v>350.3</v>
      </c>
    </row>
    <row r="7021" spans="2:13" x14ac:dyDescent="0.3">
      <c r="B7021" s="5">
        <v>46023</v>
      </c>
      <c r="C7021" s="4" t="s">
        <v>31</v>
      </c>
      <c r="D7021" s="4" t="s">
        <v>32</v>
      </c>
      <c r="E7021" s="4" t="s">
        <v>21</v>
      </c>
      <c r="F7021" s="4" t="s">
        <v>19</v>
      </c>
      <c r="G7021" s="6">
        <v>98</v>
      </c>
      <c r="H7021" s="7">
        <v>83.55</v>
      </c>
      <c r="I7021" s="8">
        <v>0.01</v>
      </c>
      <c r="J7021" s="7">
        <v>7692.94</v>
      </c>
      <c r="K7021" s="7">
        <v>59.93</v>
      </c>
      <c r="L7021" s="7">
        <v>5873.14</v>
      </c>
      <c r="M7021" s="7">
        <v>429.2</v>
      </c>
    </row>
    <row r="7022" spans="2:13" x14ac:dyDescent="0.3">
      <c r="B7022" s="5">
        <v>46023</v>
      </c>
      <c r="C7022" s="4" t="s">
        <v>31</v>
      </c>
      <c r="D7022" s="4" t="s">
        <v>32</v>
      </c>
      <c r="E7022" s="4" t="s">
        <v>22</v>
      </c>
      <c r="F7022" s="4" t="s">
        <v>17</v>
      </c>
      <c r="G7022" s="6">
        <v>121</v>
      </c>
      <c r="H7022" s="7">
        <v>83.55</v>
      </c>
      <c r="I7022" s="8">
        <v>0.01</v>
      </c>
      <c r="J7022" s="7">
        <v>11220.88</v>
      </c>
      <c r="K7022" s="7">
        <v>59.99</v>
      </c>
      <c r="L7022" s="7">
        <v>7258.79</v>
      </c>
      <c r="M7022" s="7">
        <v>1220.81</v>
      </c>
    </row>
    <row r="7023" spans="2:13" x14ac:dyDescent="0.3">
      <c r="B7023" s="5">
        <v>46023</v>
      </c>
      <c r="C7023" s="4" t="s">
        <v>31</v>
      </c>
      <c r="D7023" s="4" t="s">
        <v>32</v>
      </c>
      <c r="E7023" s="4" t="s">
        <v>22</v>
      </c>
      <c r="F7023" s="4" t="s">
        <v>18</v>
      </c>
      <c r="G7023" s="6">
        <v>43</v>
      </c>
      <c r="H7023" s="7">
        <v>83.55</v>
      </c>
      <c r="I7023" s="8">
        <v>0.01</v>
      </c>
      <c r="J7023" s="7">
        <v>3967.6</v>
      </c>
      <c r="K7023" s="7">
        <v>60.11</v>
      </c>
      <c r="L7023" s="7">
        <v>2584.73</v>
      </c>
      <c r="M7023" s="7">
        <v>511.31</v>
      </c>
    </row>
    <row r="7024" spans="2:13" x14ac:dyDescent="0.3">
      <c r="B7024" s="5">
        <v>46023</v>
      </c>
      <c r="C7024" s="4" t="s">
        <v>31</v>
      </c>
      <c r="D7024" s="4" t="s">
        <v>32</v>
      </c>
      <c r="E7024" s="4" t="s">
        <v>22</v>
      </c>
      <c r="F7024" s="4" t="s">
        <v>19</v>
      </c>
      <c r="G7024" s="6">
        <v>46</v>
      </c>
      <c r="H7024" s="7">
        <v>83.55</v>
      </c>
      <c r="I7024" s="8">
        <v>0.01</v>
      </c>
      <c r="J7024" s="7">
        <v>4269.92</v>
      </c>
      <c r="K7024" s="7">
        <v>59.81</v>
      </c>
      <c r="L7024" s="7">
        <v>2751.26</v>
      </c>
      <c r="M7024" s="7">
        <v>609.05999999999995</v>
      </c>
    </row>
    <row r="7025" spans="2:13" x14ac:dyDescent="0.3">
      <c r="B7025" s="5">
        <v>46023</v>
      </c>
      <c r="C7025" s="4" t="s">
        <v>33</v>
      </c>
      <c r="D7025" s="4" t="s">
        <v>32</v>
      </c>
      <c r="E7025" s="4" t="s">
        <v>16</v>
      </c>
      <c r="F7025" s="4" t="s">
        <v>17</v>
      </c>
      <c r="G7025" s="6">
        <v>570</v>
      </c>
      <c r="H7025" s="7">
        <v>132.83000000000001</v>
      </c>
      <c r="I7025" s="8">
        <v>0</v>
      </c>
      <c r="J7025" s="7">
        <v>75561.67</v>
      </c>
      <c r="K7025" s="7">
        <v>94.43</v>
      </c>
      <c r="L7025" s="7">
        <v>53825.1</v>
      </c>
      <c r="M7025" s="7">
        <v>980.18</v>
      </c>
    </row>
    <row r="7026" spans="2:13" x14ac:dyDescent="0.3">
      <c r="B7026" s="5">
        <v>46023</v>
      </c>
      <c r="C7026" s="4" t="s">
        <v>33</v>
      </c>
      <c r="D7026" s="4" t="s">
        <v>32</v>
      </c>
      <c r="E7026" s="4" t="s">
        <v>16</v>
      </c>
      <c r="F7026" s="4" t="s">
        <v>18</v>
      </c>
      <c r="G7026" s="6">
        <v>215</v>
      </c>
      <c r="H7026" s="7">
        <v>132.83000000000001</v>
      </c>
      <c r="I7026" s="8">
        <v>0.01</v>
      </c>
      <c r="J7026" s="7">
        <v>28273.47</v>
      </c>
      <c r="K7026" s="7">
        <v>95</v>
      </c>
      <c r="L7026" s="7">
        <v>20425</v>
      </c>
      <c r="M7026" s="7">
        <v>774.13</v>
      </c>
    </row>
    <row r="7027" spans="2:13" x14ac:dyDescent="0.3">
      <c r="B7027" s="5">
        <v>46023</v>
      </c>
      <c r="C7027" s="4" t="s">
        <v>33</v>
      </c>
      <c r="D7027" s="4" t="s">
        <v>32</v>
      </c>
      <c r="E7027" s="4" t="s">
        <v>16</v>
      </c>
      <c r="F7027" s="4" t="s">
        <v>19</v>
      </c>
      <c r="G7027" s="6">
        <v>214</v>
      </c>
      <c r="H7027" s="7">
        <v>132.83000000000001</v>
      </c>
      <c r="I7027" s="8">
        <v>0.01</v>
      </c>
      <c r="J7027" s="7">
        <v>28083.72</v>
      </c>
      <c r="K7027" s="7">
        <v>95</v>
      </c>
      <c r="L7027" s="7">
        <v>20330</v>
      </c>
      <c r="M7027" s="7">
        <v>945.82</v>
      </c>
    </row>
    <row r="7028" spans="2:13" x14ac:dyDescent="0.3">
      <c r="B7028" s="5">
        <v>46023</v>
      </c>
      <c r="C7028" s="4" t="s">
        <v>33</v>
      </c>
      <c r="D7028" s="4" t="s">
        <v>32</v>
      </c>
      <c r="E7028" s="4" t="s">
        <v>20</v>
      </c>
      <c r="F7028" s="4" t="s">
        <v>17</v>
      </c>
      <c r="G7028" s="6">
        <v>392</v>
      </c>
      <c r="H7028" s="7">
        <v>132.83000000000001</v>
      </c>
      <c r="I7028" s="8">
        <v>0.01</v>
      </c>
      <c r="J7028" s="7">
        <v>45546.11</v>
      </c>
      <c r="K7028" s="7">
        <v>95</v>
      </c>
      <c r="L7028" s="7">
        <v>37240</v>
      </c>
      <c r="M7028" s="7">
        <v>656.3</v>
      </c>
    </row>
    <row r="7029" spans="2:13" x14ac:dyDescent="0.3">
      <c r="B7029" s="5">
        <v>46023</v>
      </c>
      <c r="C7029" s="4" t="s">
        <v>33</v>
      </c>
      <c r="D7029" s="4" t="s">
        <v>32</v>
      </c>
      <c r="E7029" s="4" t="s">
        <v>20</v>
      </c>
      <c r="F7029" s="4" t="s">
        <v>18</v>
      </c>
      <c r="G7029" s="6">
        <v>149</v>
      </c>
      <c r="H7029" s="7">
        <v>132.83000000000001</v>
      </c>
      <c r="I7029" s="8">
        <v>0</v>
      </c>
      <c r="J7029" s="7">
        <v>17312.310000000001</v>
      </c>
      <c r="K7029" s="7">
        <v>94.81</v>
      </c>
      <c r="L7029" s="7">
        <v>14126.69</v>
      </c>
      <c r="M7029" s="7">
        <v>542.88</v>
      </c>
    </row>
    <row r="7030" spans="2:13" x14ac:dyDescent="0.3">
      <c r="B7030" s="5">
        <v>46023</v>
      </c>
      <c r="C7030" s="4" t="s">
        <v>33</v>
      </c>
      <c r="D7030" s="4" t="s">
        <v>32</v>
      </c>
      <c r="E7030" s="4" t="s">
        <v>20</v>
      </c>
      <c r="F7030" s="4" t="s">
        <v>19</v>
      </c>
      <c r="G7030" s="6">
        <v>141</v>
      </c>
      <c r="H7030" s="7">
        <v>132.83000000000001</v>
      </c>
      <c r="I7030" s="8">
        <v>0.02</v>
      </c>
      <c r="J7030" s="7">
        <v>16135.43</v>
      </c>
      <c r="K7030" s="7">
        <v>95</v>
      </c>
      <c r="L7030" s="7">
        <v>13395</v>
      </c>
      <c r="M7030" s="7">
        <v>616.9</v>
      </c>
    </row>
    <row r="7031" spans="2:13" x14ac:dyDescent="0.3">
      <c r="B7031" s="5">
        <v>46023</v>
      </c>
      <c r="C7031" s="4" t="s">
        <v>33</v>
      </c>
      <c r="D7031" s="4" t="s">
        <v>32</v>
      </c>
      <c r="E7031" s="4" t="s">
        <v>21</v>
      </c>
      <c r="F7031" s="4" t="s">
        <v>17</v>
      </c>
      <c r="G7031" s="6">
        <v>236</v>
      </c>
      <c r="H7031" s="7">
        <v>132.83000000000001</v>
      </c>
      <c r="I7031" s="8">
        <v>0.01</v>
      </c>
      <c r="J7031" s="7">
        <v>29542.69</v>
      </c>
      <c r="K7031" s="7">
        <v>95</v>
      </c>
      <c r="L7031" s="7">
        <v>22420</v>
      </c>
      <c r="M7031" s="7">
        <v>398.29</v>
      </c>
    </row>
    <row r="7032" spans="2:13" x14ac:dyDescent="0.3">
      <c r="B7032" s="5">
        <v>46023</v>
      </c>
      <c r="C7032" s="4" t="s">
        <v>33</v>
      </c>
      <c r="D7032" s="4" t="s">
        <v>32</v>
      </c>
      <c r="E7032" s="4" t="s">
        <v>21</v>
      </c>
      <c r="F7032" s="4" t="s">
        <v>18</v>
      </c>
      <c r="G7032" s="6">
        <v>88</v>
      </c>
      <c r="H7032" s="7">
        <v>132.83000000000001</v>
      </c>
      <c r="I7032" s="8">
        <v>0.01</v>
      </c>
      <c r="J7032" s="7">
        <v>11015.75</v>
      </c>
      <c r="K7032" s="7">
        <v>94.53</v>
      </c>
      <c r="L7032" s="7">
        <v>8318.64</v>
      </c>
      <c r="M7032" s="7">
        <v>310.88</v>
      </c>
    </row>
    <row r="7033" spans="2:13" x14ac:dyDescent="0.3">
      <c r="B7033" s="5">
        <v>46023</v>
      </c>
      <c r="C7033" s="4" t="s">
        <v>33</v>
      </c>
      <c r="D7033" s="4" t="s">
        <v>32</v>
      </c>
      <c r="E7033" s="4" t="s">
        <v>21</v>
      </c>
      <c r="F7033" s="4" t="s">
        <v>19</v>
      </c>
      <c r="G7033" s="6">
        <v>85</v>
      </c>
      <c r="H7033" s="7">
        <v>132.83000000000001</v>
      </c>
      <c r="I7033" s="8">
        <v>0</v>
      </c>
      <c r="J7033" s="7">
        <v>10661.76</v>
      </c>
      <c r="K7033" s="7">
        <v>94.62</v>
      </c>
      <c r="L7033" s="7">
        <v>8042.7</v>
      </c>
      <c r="M7033" s="7">
        <v>377.19</v>
      </c>
    </row>
    <row r="7034" spans="2:13" x14ac:dyDescent="0.3">
      <c r="B7034" s="5">
        <v>46023</v>
      </c>
      <c r="C7034" s="4" t="s">
        <v>33</v>
      </c>
      <c r="D7034" s="4" t="s">
        <v>32</v>
      </c>
      <c r="E7034" s="4" t="s">
        <v>22</v>
      </c>
      <c r="F7034" s="4" t="s">
        <v>17</v>
      </c>
      <c r="G7034" s="6">
        <v>106</v>
      </c>
      <c r="H7034" s="7">
        <v>132.83000000000001</v>
      </c>
      <c r="I7034" s="8">
        <v>0</v>
      </c>
      <c r="J7034" s="7">
        <v>15785.16</v>
      </c>
      <c r="K7034" s="7">
        <v>94.72</v>
      </c>
      <c r="L7034" s="7">
        <v>10040.32</v>
      </c>
      <c r="M7034" s="7">
        <v>1067.31</v>
      </c>
    </row>
    <row r="7035" spans="2:13" x14ac:dyDescent="0.3">
      <c r="B7035" s="5">
        <v>46023</v>
      </c>
      <c r="C7035" s="4" t="s">
        <v>33</v>
      </c>
      <c r="D7035" s="4" t="s">
        <v>32</v>
      </c>
      <c r="E7035" s="4" t="s">
        <v>22</v>
      </c>
      <c r="F7035" s="4" t="s">
        <v>18</v>
      </c>
      <c r="G7035" s="6">
        <v>37</v>
      </c>
      <c r="H7035" s="7">
        <v>132.83000000000001</v>
      </c>
      <c r="I7035" s="8">
        <v>0.01</v>
      </c>
      <c r="J7035" s="7">
        <v>5427.63</v>
      </c>
      <c r="K7035" s="7">
        <v>94.62</v>
      </c>
      <c r="L7035" s="7">
        <v>3500.94</v>
      </c>
      <c r="M7035" s="7">
        <v>458.28</v>
      </c>
    </row>
    <row r="7036" spans="2:13" x14ac:dyDescent="0.3">
      <c r="B7036" s="5">
        <v>46023</v>
      </c>
      <c r="C7036" s="4" t="s">
        <v>33</v>
      </c>
      <c r="D7036" s="4" t="s">
        <v>32</v>
      </c>
      <c r="E7036" s="4" t="s">
        <v>22</v>
      </c>
      <c r="F7036" s="4" t="s">
        <v>19</v>
      </c>
      <c r="G7036" s="6">
        <v>38</v>
      </c>
      <c r="H7036" s="7">
        <v>132.83000000000001</v>
      </c>
      <c r="I7036" s="8">
        <v>0</v>
      </c>
      <c r="J7036" s="7">
        <v>5670.2</v>
      </c>
      <c r="K7036" s="7">
        <v>94.53</v>
      </c>
      <c r="L7036" s="7">
        <v>3592.14</v>
      </c>
      <c r="M7036" s="7">
        <v>504.12</v>
      </c>
    </row>
    <row r="7037" spans="2:13" x14ac:dyDescent="0.3">
      <c r="B7037" s="5">
        <v>46023</v>
      </c>
      <c r="C7037" s="4" t="s">
        <v>34</v>
      </c>
      <c r="D7037" s="4" t="s">
        <v>32</v>
      </c>
      <c r="E7037" s="4" t="s">
        <v>16</v>
      </c>
      <c r="F7037" s="4" t="s">
        <v>17</v>
      </c>
      <c r="G7037" s="6">
        <v>479</v>
      </c>
      <c r="H7037" s="7">
        <v>102.84</v>
      </c>
      <c r="I7037" s="8">
        <v>0.01</v>
      </c>
      <c r="J7037" s="7">
        <v>48620.57</v>
      </c>
      <c r="K7037" s="7">
        <v>72.67</v>
      </c>
      <c r="L7037" s="7">
        <v>34808.93</v>
      </c>
      <c r="M7037" s="7">
        <v>829.34</v>
      </c>
    </row>
    <row r="7038" spans="2:13" x14ac:dyDescent="0.3">
      <c r="B7038" s="5">
        <v>46023</v>
      </c>
      <c r="C7038" s="4" t="s">
        <v>34</v>
      </c>
      <c r="D7038" s="4" t="s">
        <v>32</v>
      </c>
      <c r="E7038" s="4" t="s">
        <v>16</v>
      </c>
      <c r="F7038" s="4" t="s">
        <v>18</v>
      </c>
      <c r="G7038" s="6">
        <v>172</v>
      </c>
      <c r="H7038" s="7">
        <v>102.84</v>
      </c>
      <c r="I7038" s="8">
        <v>0</v>
      </c>
      <c r="J7038" s="7">
        <v>17705.96</v>
      </c>
      <c r="K7038" s="7">
        <v>73.040000000000006</v>
      </c>
      <c r="L7038" s="7">
        <v>12562.88</v>
      </c>
      <c r="M7038" s="7">
        <v>626.67999999999995</v>
      </c>
    </row>
    <row r="7039" spans="2:13" x14ac:dyDescent="0.3">
      <c r="B7039" s="5">
        <v>46023</v>
      </c>
      <c r="C7039" s="4" t="s">
        <v>34</v>
      </c>
      <c r="D7039" s="4" t="s">
        <v>32</v>
      </c>
      <c r="E7039" s="4" t="s">
        <v>16</v>
      </c>
      <c r="F7039" s="4" t="s">
        <v>19</v>
      </c>
      <c r="G7039" s="6">
        <v>175</v>
      </c>
      <c r="H7039" s="7">
        <v>102.84</v>
      </c>
      <c r="I7039" s="8">
        <v>0.01</v>
      </c>
      <c r="J7039" s="7">
        <v>17942.509999999998</v>
      </c>
      <c r="K7039" s="7">
        <v>72.819999999999993</v>
      </c>
      <c r="L7039" s="7">
        <v>12743.5</v>
      </c>
      <c r="M7039" s="7">
        <v>796.84</v>
      </c>
    </row>
    <row r="7040" spans="2:13" x14ac:dyDescent="0.3">
      <c r="B7040" s="5">
        <v>46023</v>
      </c>
      <c r="C7040" s="4" t="s">
        <v>34</v>
      </c>
      <c r="D7040" s="4" t="s">
        <v>32</v>
      </c>
      <c r="E7040" s="4" t="s">
        <v>20</v>
      </c>
      <c r="F7040" s="4" t="s">
        <v>17</v>
      </c>
      <c r="G7040" s="6">
        <v>313</v>
      </c>
      <c r="H7040" s="7">
        <v>102.84</v>
      </c>
      <c r="I7040" s="8">
        <v>0.01</v>
      </c>
      <c r="J7040" s="7">
        <v>28071.82</v>
      </c>
      <c r="K7040" s="7">
        <v>72.75</v>
      </c>
      <c r="L7040" s="7">
        <v>22770.75</v>
      </c>
      <c r="M7040" s="7">
        <v>512.99</v>
      </c>
    </row>
    <row r="7041" spans="2:13" x14ac:dyDescent="0.3">
      <c r="B7041" s="5">
        <v>46023</v>
      </c>
      <c r="C7041" s="4" t="s">
        <v>34</v>
      </c>
      <c r="D7041" s="4" t="s">
        <v>32</v>
      </c>
      <c r="E7041" s="4" t="s">
        <v>20</v>
      </c>
      <c r="F7041" s="4" t="s">
        <v>18</v>
      </c>
      <c r="G7041" s="6">
        <v>122</v>
      </c>
      <c r="H7041" s="7">
        <v>102.84</v>
      </c>
      <c r="I7041" s="8">
        <v>0.02</v>
      </c>
      <c r="J7041" s="7">
        <v>10852.54</v>
      </c>
      <c r="K7041" s="7">
        <v>73.040000000000006</v>
      </c>
      <c r="L7041" s="7">
        <v>8910.8799999999992</v>
      </c>
      <c r="M7041" s="7">
        <v>431.43</v>
      </c>
    </row>
    <row r="7042" spans="2:13" x14ac:dyDescent="0.3">
      <c r="B7042" s="5">
        <v>46023</v>
      </c>
      <c r="C7042" s="4" t="s">
        <v>34</v>
      </c>
      <c r="D7042" s="4" t="s">
        <v>32</v>
      </c>
      <c r="E7042" s="4" t="s">
        <v>20</v>
      </c>
      <c r="F7042" s="4" t="s">
        <v>19</v>
      </c>
      <c r="G7042" s="6">
        <v>113</v>
      </c>
      <c r="H7042" s="7">
        <v>102.84</v>
      </c>
      <c r="I7042" s="8">
        <v>0.01</v>
      </c>
      <c r="J7042" s="7">
        <v>10133.84</v>
      </c>
      <c r="K7042" s="7">
        <v>72.67</v>
      </c>
      <c r="L7042" s="7">
        <v>8211.7099999999991</v>
      </c>
      <c r="M7042" s="7">
        <v>492.88</v>
      </c>
    </row>
    <row r="7043" spans="2:13" x14ac:dyDescent="0.3">
      <c r="B7043" s="5">
        <v>46023</v>
      </c>
      <c r="C7043" s="4" t="s">
        <v>34</v>
      </c>
      <c r="D7043" s="4" t="s">
        <v>32</v>
      </c>
      <c r="E7043" s="4" t="s">
        <v>21</v>
      </c>
      <c r="F7043" s="4" t="s">
        <v>17</v>
      </c>
      <c r="G7043" s="6">
        <v>188</v>
      </c>
      <c r="H7043" s="7">
        <v>102.84</v>
      </c>
      <c r="I7043" s="8">
        <v>0.01</v>
      </c>
      <c r="J7043" s="7">
        <v>18256.52</v>
      </c>
      <c r="K7043" s="7">
        <v>72.75</v>
      </c>
      <c r="L7043" s="7">
        <v>13677</v>
      </c>
      <c r="M7043" s="7">
        <v>309.07</v>
      </c>
    </row>
    <row r="7044" spans="2:13" x14ac:dyDescent="0.3">
      <c r="B7044" s="5">
        <v>46023</v>
      </c>
      <c r="C7044" s="4" t="s">
        <v>34</v>
      </c>
      <c r="D7044" s="4" t="s">
        <v>32</v>
      </c>
      <c r="E7044" s="4" t="s">
        <v>21</v>
      </c>
      <c r="F7044" s="4" t="s">
        <v>18</v>
      </c>
      <c r="G7044" s="6">
        <v>70</v>
      </c>
      <c r="H7044" s="7">
        <v>102.84</v>
      </c>
      <c r="I7044" s="8">
        <v>0.01</v>
      </c>
      <c r="J7044" s="7">
        <v>6777.45</v>
      </c>
      <c r="K7044" s="7">
        <v>73.040000000000006</v>
      </c>
      <c r="L7044" s="7">
        <v>5112.8</v>
      </c>
      <c r="M7044" s="7">
        <v>257.04000000000002</v>
      </c>
    </row>
    <row r="7045" spans="2:13" x14ac:dyDescent="0.3">
      <c r="B7045" s="5">
        <v>46023</v>
      </c>
      <c r="C7045" s="4" t="s">
        <v>34</v>
      </c>
      <c r="D7045" s="4" t="s">
        <v>32</v>
      </c>
      <c r="E7045" s="4" t="s">
        <v>21</v>
      </c>
      <c r="F7045" s="4" t="s">
        <v>19</v>
      </c>
      <c r="G7045" s="6">
        <v>68</v>
      </c>
      <c r="H7045" s="7">
        <v>102.84</v>
      </c>
      <c r="I7045" s="8">
        <v>0</v>
      </c>
      <c r="J7045" s="7">
        <v>6616.91</v>
      </c>
      <c r="K7045" s="7">
        <v>72.67</v>
      </c>
      <c r="L7045" s="7">
        <v>4941.5600000000004</v>
      </c>
      <c r="M7045" s="7">
        <v>299.93</v>
      </c>
    </row>
    <row r="7046" spans="2:13" x14ac:dyDescent="0.3">
      <c r="B7046" s="5">
        <v>46023</v>
      </c>
      <c r="C7046" s="4" t="s">
        <v>34</v>
      </c>
      <c r="D7046" s="4" t="s">
        <v>32</v>
      </c>
      <c r="E7046" s="4" t="s">
        <v>22</v>
      </c>
      <c r="F7046" s="4" t="s">
        <v>17</v>
      </c>
      <c r="G7046" s="6">
        <v>87</v>
      </c>
      <c r="H7046" s="7">
        <v>102.84</v>
      </c>
      <c r="I7046" s="8">
        <v>0.01</v>
      </c>
      <c r="J7046" s="7">
        <v>9960.66</v>
      </c>
      <c r="K7046" s="7">
        <v>73.040000000000006</v>
      </c>
      <c r="L7046" s="7">
        <v>6354.48</v>
      </c>
      <c r="M7046" s="7">
        <v>885.74</v>
      </c>
    </row>
    <row r="7047" spans="2:13" x14ac:dyDescent="0.3">
      <c r="B7047" s="5">
        <v>46023</v>
      </c>
      <c r="C7047" s="4" t="s">
        <v>34</v>
      </c>
      <c r="D7047" s="4" t="s">
        <v>32</v>
      </c>
      <c r="E7047" s="4" t="s">
        <v>22</v>
      </c>
      <c r="F7047" s="4" t="s">
        <v>18</v>
      </c>
      <c r="G7047" s="6">
        <v>32</v>
      </c>
      <c r="H7047" s="7">
        <v>102.84</v>
      </c>
      <c r="I7047" s="8">
        <v>0.01</v>
      </c>
      <c r="J7047" s="7">
        <v>3630.63</v>
      </c>
      <c r="K7047" s="7">
        <v>73.040000000000006</v>
      </c>
      <c r="L7047" s="7">
        <v>2337.2800000000002</v>
      </c>
      <c r="M7047" s="7">
        <v>387.08</v>
      </c>
    </row>
    <row r="7048" spans="2:13" x14ac:dyDescent="0.3">
      <c r="B7048" s="5">
        <v>46023</v>
      </c>
      <c r="C7048" s="4" t="s">
        <v>34</v>
      </c>
      <c r="D7048" s="4" t="s">
        <v>32</v>
      </c>
      <c r="E7048" s="4" t="s">
        <v>22</v>
      </c>
      <c r="F7048" s="4" t="s">
        <v>19</v>
      </c>
      <c r="G7048" s="6">
        <v>31</v>
      </c>
      <c r="H7048" s="7">
        <v>102.84</v>
      </c>
      <c r="I7048" s="8">
        <v>0.01</v>
      </c>
      <c r="J7048" s="7">
        <v>3559.79</v>
      </c>
      <c r="K7048" s="7">
        <v>72.67</v>
      </c>
      <c r="L7048" s="7">
        <v>2252.77</v>
      </c>
      <c r="M7048" s="7">
        <v>412.06</v>
      </c>
    </row>
    <row r="7049" spans="2:13" x14ac:dyDescent="0.3">
      <c r="B7049" s="5">
        <v>46023</v>
      </c>
      <c r="C7049" s="4" t="s">
        <v>35</v>
      </c>
      <c r="D7049" s="4" t="s">
        <v>32</v>
      </c>
      <c r="E7049" s="4" t="s">
        <v>16</v>
      </c>
      <c r="F7049" s="4" t="s">
        <v>17</v>
      </c>
      <c r="G7049" s="6">
        <v>115</v>
      </c>
      <c r="H7049" s="7">
        <v>201.39</v>
      </c>
      <c r="I7049" s="8">
        <v>0</v>
      </c>
      <c r="J7049" s="7">
        <v>23229.33</v>
      </c>
      <c r="K7049" s="7">
        <v>139.47</v>
      </c>
      <c r="L7049" s="7">
        <v>16039.05</v>
      </c>
      <c r="M7049" s="7">
        <v>195.82</v>
      </c>
    </row>
    <row r="7050" spans="2:13" x14ac:dyDescent="0.3">
      <c r="B7050" s="5">
        <v>46023</v>
      </c>
      <c r="C7050" s="4" t="s">
        <v>35</v>
      </c>
      <c r="D7050" s="4" t="s">
        <v>32</v>
      </c>
      <c r="E7050" s="4" t="s">
        <v>16</v>
      </c>
      <c r="F7050" s="4" t="s">
        <v>18</v>
      </c>
      <c r="G7050" s="6">
        <v>40</v>
      </c>
      <c r="H7050" s="7">
        <v>201.39</v>
      </c>
      <c r="I7050" s="8">
        <v>0.01</v>
      </c>
      <c r="J7050" s="7">
        <v>7982.81</v>
      </c>
      <c r="K7050" s="7">
        <v>139.61000000000001</v>
      </c>
      <c r="L7050" s="7">
        <v>5584.4</v>
      </c>
      <c r="M7050" s="7">
        <v>145.44999999999999</v>
      </c>
    </row>
    <row r="7051" spans="2:13" x14ac:dyDescent="0.3">
      <c r="B7051" s="5">
        <v>46023</v>
      </c>
      <c r="C7051" s="4" t="s">
        <v>35</v>
      </c>
      <c r="D7051" s="4" t="s">
        <v>32</v>
      </c>
      <c r="E7051" s="4" t="s">
        <v>16</v>
      </c>
      <c r="F7051" s="4" t="s">
        <v>19</v>
      </c>
      <c r="G7051" s="6">
        <v>42</v>
      </c>
      <c r="H7051" s="7">
        <v>201.39</v>
      </c>
      <c r="I7051" s="8">
        <v>0.01</v>
      </c>
      <c r="J7051" s="7">
        <v>8382.42</v>
      </c>
      <c r="K7051" s="7">
        <v>140.03</v>
      </c>
      <c r="L7051" s="7">
        <v>5881.26</v>
      </c>
      <c r="M7051" s="7">
        <v>183.01</v>
      </c>
    </row>
    <row r="7052" spans="2:13" x14ac:dyDescent="0.3">
      <c r="B7052" s="5">
        <v>46023</v>
      </c>
      <c r="C7052" s="4" t="s">
        <v>35</v>
      </c>
      <c r="D7052" s="4" t="s">
        <v>32</v>
      </c>
      <c r="E7052" s="4" t="s">
        <v>20</v>
      </c>
      <c r="F7052" s="4" t="s">
        <v>17</v>
      </c>
      <c r="G7052" s="6">
        <v>73</v>
      </c>
      <c r="H7052" s="7">
        <v>201.39</v>
      </c>
      <c r="I7052" s="8">
        <v>0.01</v>
      </c>
      <c r="J7052" s="7">
        <v>12911.11</v>
      </c>
      <c r="K7052" s="7">
        <v>139.19999999999999</v>
      </c>
      <c r="L7052" s="7">
        <v>10161.6</v>
      </c>
      <c r="M7052" s="7">
        <v>122.22</v>
      </c>
    </row>
    <row r="7053" spans="2:13" x14ac:dyDescent="0.3">
      <c r="B7053" s="5">
        <v>46023</v>
      </c>
      <c r="C7053" s="4" t="s">
        <v>35</v>
      </c>
      <c r="D7053" s="4" t="s">
        <v>32</v>
      </c>
      <c r="E7053" s="4" t="s">
        <v>20</v>
      </c>
      <c r="F7053" s="4" t="s">
        <v>18</v>
      </c>
      <c r="G7053" s="6">
        <v>27</v>
      </c>
      <c r="H7053" s="7">
        <v>201.39</v>
      </c>
      <c r="I7053" s="8">
        <v>0.04</v>
      </c>
      <c r="J7053" s="7">
        <v>4608.1499999999996</v>
      </c>
      <c r="K7053" s="7">
        <v>139.19999999999999</v>
      </c>
      <c r="L7053" s="7">
        <v>3758.4</v>
      </c>
      <c r="M7053" s="7">
        <v>99.34</v>
      </c>
    </row>
    <row r="7054" spans="2:13" x14ac:dyDescent="0.3">
      <c r="B7054" s="5">
        <v>46023</v>
      </c>
      <c r="C7054" s="4" t="s">
        <v>35</v>
      </c>
      <c r="D7054" s="4" t="s">
        <v>32</v>
      </c>
      <c r="E7054" s="4" t="s">
        <v>20</v>
      </c>
      <c r="F7054" s="4" t="s">
        <v>19</v>
      </c>
      <c r="G7054" s="6">
        <v>29</v>
      </c>
      <c r="H7054" s="7">
        <v>201.39</v>
      </c>
      <c r="I7054" s="8">
        <v>0.02</v>
      </c>
      <c r="J7054" s="7">
        <v>5026.7700000000004</v>
      </c>
      <c r="K7054" s="7">
        <v>139.19999999999999</v>
      </c>
      <c r="L7054" s="7">
        <v>4036.8</v>
      </c>
      <c r="M7054" s="7">
        <v>132.18</v>
      </c>
    </row>
    <row r="7055" spans="2:13" x14ac:dyDescent="0.3">
      <c r="B7055" s="5">
        <v>46023</v>
      </c>
      <c r="C7055" s="4" t="s">
        <v>35</v>
      </c>
      <c r="D7055" s="4" t="s">
        <v>32</v>
      </c>
      <c r="E7055" s="4" t="s">
        <v>21</v>
      </c>
      <c r="F7055" s="4" t="s">
        <v>17</v>
      </c>
      <c r="G7055" s="6">
        <v>44</v>
      </c>
      <c r="H7055" s="7">
        <v>201.39</v>
      </c>
      <c r="I7055" s="8">
        <v>0.01</v>
      </c>
      <c r="J7055" s="7">
        <v>8325.15</v>
      </c>
      <c r="K7055" s="7">
        <v>139.47</v>
      </c>
      <c r="L7055" s="7">
        <v>6136.68</v>
      </c>
      <c r="M7055" s="7">
        <v>75.290000000000006</v>
      </c>
    </row>
    <row r="7056" spans="2:13" x14ac:dyDescent="0.3">
      <c r="B7056" s="5">
        <v>46023</v>
      </c>
      <c r="C7056" s="4" t="s">
        <v>35</v>
      </c>
      <c r="D7056" s="4" t="s">
        <v>32</v>
      </c>
      <c r="E7056" s="4" t="s">
        <v>21</v>
      </c>
      <c r="F7056" s="4" t="s">
        <v>18</v>
      </c>
      <c r="G7056" s="6">
        <v>17</v>
      </c>
      <c r="H7056" s="7">
        <v>201.39</v>
      </c>
      <c r="I7056" s="8">
        <v>0.01</v>
      </c>
      <c r="J7056" s="7">
        <v>3200.54</v>
      </c>
      <c r="K7056" s="7">
        <v>139.88999999999999</v>
      </c>
      <c r="L7056" s="7">
        <v>2378.13</v>
      </c>
      <c r="M7056" s="7">
        <v>62.18</v>
      </c>
    </row>
    <row r="7057" spans="2:13" x14ac:dyDescent="0.3">
      <c r="B7057" s="5">
        <v>46023</v>
      </c>
      <c r="C7057" s="4" t="s">
        <v>35</v>
      </c>
      <c r="D7057" s="4" t="s">
        <v>32</v>
      </c>
      <c r="E7057" s="4" t="s">
        <v>21</v>
      </c>
      <c r="F7057" s="4" t="s">
        <v>19</v>
      </c>
      <c r="G7057" s="6">
        <v>16</v>
      </c>
      <c r="H7057" s="7">
        <v>201.39</v>
      </c>
      <c r="I7057" s="8">
        <v>0.01</v>
      </c>
      <c r="J7057" s="7">
        <v>3039.57</v>
      </c>
      <c r="K7057" s="7">
        <v>140.03</v>
      </c>
      <c r="L7057" s="7">
        <v>2240.48</v>
      </c>
      <c r="M7057" s="7">
        <v>71.290000000000006</v>
      </c>
    </row>
    <row r="7058" spans="2:13" x14ac:dyDescent="0.3">
      <c r="B7058" s="5">
        <v>46023</v>
      </c>
      <c r="C7058" s="4" t="s">
        <v>35</v>
      </c>
      <c r="D7058" s="4" t="s">
        <v>32</v>
      </c>
      <c r="E7058" s="4" t="s">
        <v>22</v>
      </c>
      <c r="F7058" s="4" t="s">
        <v>17</v>
      </c>
      <c r="G7058" s="6">
        <v>21</v>
      </c>
      <c r="H7058" s="7">
        <v>201.39</v>
      </c>
      <c r="I7058" s="8">
        <v>0.01</v>
      </c>
      <c r="J7058" s="7">
        <v>4684.3</v>
      </c>
      <c r="K7058" s="7">
        <v>140.03</v>
      </c>
      <c r="L7058" s="7">
        <v>2940.63</v>
      </c>
      <c r="M7058" s="7">
        <v>209.1</v>
      </c>
    </row>
    <row r="7059" spans="2:13" x14ac:dyDescent="0.3">
      <c r="B7059" s="5">
        <v>46023</v>
      </c>
      <c r="C7059" s="4" t="s">
        <v>35</v>
      </c>
      <c r="D7059" s="4" t="s">
        <v>32</v>
      </c>
      <c r="E7059" s="4" t="s">
        <v>22</v>
      </c>
      <c r="F7059" s="4" t="s">
        <v>18</v>
      </c>
      <c r="G7059" s="6">
        <v>8</v>
      </c>
      <c r="H7059" s="7">
        <v>201.39</v>
      </c>
      <c r="I7059" s="8">
        <v>0.01</v>
      </c>
      <c r="J7059" s="7">
        <v>1775.63</v>
      </c>
      <c r="K7059" s="7">
        <v>139.19999999999999</v>
      </c>
      <c r="L7059" s="7">
        <v>1113.5999999999999</v>
      </c>
      <c r="M7059" s="7">
        <v>99.38</v>
      </c>
    </row>
    <row r="7060" spans="2:13" x14ac:dyDescent="0.3">
      <c r="B7060" s="5">
        <v>46023</v>
      </c>
      <c r="C7060" s="4" t="s">
        <v>35</v>
      </c>
      <c r="D7060" s="4" t="s">
        <v>32</v>
      </c>
      <c r="E7060" s="4" t="s">
        <v>22</v>
      </c>
      <c r="F7060" s="4" t="s">
        <v>19</v>
      </c>
      <c r="G7060" s="6">
        <v>7</v>
      </c>
      <c r="H7060" s="7">
        <v>201.39</v>
      </c>
      <c r="I7060" s="8">
        <v>0</v>
      </c>
      <c r="J7060" s="7">
        <v>1574.15</v>
      </c>
      <c r="K7060" s="7">
        <v>140.03</v>
      </c>
      <c r="L7060" s="7">
        <v>980.21</v>
      </c>
      <c r="M7060" s="7">
        <v>91.41</v>
      </c>
    </row>
    <row r="7061" spans="2:13" x14ac:dyDescent="0.3">
      <c r="B7061" s="5">
        <v>46023</v>
      </c>
      <c r="C7061" s="4" t="s">
        <v>36</v>
      </c>
      <c r="D7061" s="4" t="s">
        <v>37</v>
      </c>
      <c r="E7061" s="4" t="s">
        <v>16</v>
      </c>
      <c r="F7061" s="4" t="s">
        <v>17</v>
      </c>
      <c r="G7061" s="6">
        <v>246</v>
      </c>
      <c r="H7061" s="7">
        <v>193.97</v>
      </c>
      <c r="I7061" s="8">
        <v>0.01</v>
      </c>
      <c r="J7061" s="7">
        <v>47335.6</v>
      </c>
      <c r="K7061" s="7">
        <v>141.25</v>
      </c>
      <c r="L7061" s="7">
        <v>34747.5</v>
      </c>
      <c r="M7061" s="7">
        <v>423.85</v>
      </c>
    </row>
    <row r="7062" spans="2:13" x14ac:dyDescent="0.3">
      <c r="B7062" s="5">
        <v>46023</v>
      </c>
      <c r="C7062" s="4" t="s">
        <v>36</v>
      </c>
      <c r="D7062" s="4" t="s">
        <v>37</v>
      </c>
      <c r="E7062" s="4" t="s">
        <v>16</v>
      </c>
      <c r="F7062" s="4" t="s">
        <v>18</v>
      </c>
      <c r="G7062" s="6">
        <v>90</v>
      </c>
      <c r="H7062" s="7">
        <v>193.97</v>
      </c>
      <c r="I7062" s="8">
        <v>0</v>
      </c>
      <c r="J7062" s="7">
        <v>17509.599999999999</v>
      </c>
      <c r="K7062" s="7">
        <v>140.69</v>
      </c>
      <c r="L7062" s="7">
        <v>12662.1</v>
      </c>
      <c r="M7062" s="7">
        <v>321.48</v>
      </c>
    </row>
    <row r="7063" spans="2:13" x14ac:dyDescent="0.3">
      <c r="B7063" s="5">
        <v>46023</v>
      </c>
      <c r="C7063" s="4" t="s">
        <v>36</v>
      </c>
      <c r="D7063" s="4" t="s">
        <v>37</v>
      </c>
      <c r="E7063" s="4" t="s">
        <v>16</v>
      </c>
      <c r="F7063" s="4" t="s">
        <v>19</v>
      </c>
      <c r="G7063" s="6">
        <v>89</v>
      </c>
      <c r="H7063" s="7">
        <v>193.97</v>
      </c>
      <c r="I7063" s="8">
        <v>0</v>
      </c>
      <c r="J7063" s="7">
        <v>17280.490000000002</v>
      </c>
      <c r="K7063" s="7">
        <v>141.11000000000001</v>
      </c>
      <c r="L7063" s="7">
        <v>12558.79</v>
      </c>
      <c r="M7063" s="7">
        <v>399.3</v>
      </c>
    </row>
    <row r="7064" spans="2:13" x14ac:dyDescent="0.3">
      <c r="B7064" s="5">
        <v>46023</v>
      </c>
      <c r="C7064" s="4" t="s">
        <v>36</v>
      </c>
      <c r="D7064" s="4" t="s">
        <v>37</v>
      </c>
      <c r="E7064" s="4" t="s">
        <v>20</v>
      </c>
      <c r="F7064" s="4" t="s">
        <v>17</v>
      </c>
      <c r="G7064" s="6">
        <v>162</v>
      </c>
      <c r="H7064" s="7">
        <v>193.97</v>
      </c>
      <c r="I7064" s="8">
        <v>0.01</v>
      </c>
      <c r="J7064" s="7">
        <v>27266.14</v>
      </c>
      <c r="K7064" s="7">
        <v>140.69</v>
      </c>
      <c r="L7064" s="7">
        <v>22791.78</v>
      </c>
      <c r="M7064" s="7">
        <v>276.39999999999998</v>
      </c>
    </row>
    <row r="7065" spans="2:13" x14ac:dyDescent="0.3">
      <c r="B7065" s="5">
        <v>46023</v>
      </c>
      <c r="C7065" s="4" t="s">
        <v>36</v>
      </c>
      <c r="D7065" s="4" t="s">
        <v>37</v>
      </c>
      <c r="E7065" s="4" t="s">
        <v>20</v>
      </c>
      <c r="F7065" s="4" t="s">
        <v>18</v>
      </c>
      <c r="G7065" s="6">
        <v>60</v>
      </c>
      <c r="H7065" s="7">
        <v>193.97</v>
      </c>
      <c r="I7065" s="8">
        <v>0.01</v>
      </c>
      <c r="J7065" s="7">
        <v>10119.040000000001</v>
      </c>
      <c r="K7065" s="7">
        <v>140.83000000000001</v>
      </c>
      <c r="L7065" s="7">
        <v>8449.7999999999993</v>
      </c>
      <c r="M7065" s="7">
        <v>210.46</v>
      </c>
    </row>
    <row r="7066" spans="2:13" x14ac:dyDescent="0.3">
      <c r="B7066" s="5">
        <v>46023</v>
      </c>
      <c r="C7066" s="4" t="s">
        <v>36</v>
      </c>
      <c r="D7066" s="4" t="s">
        <v>37</v>
      </c>
      <c r="E7066" s="4" t="s">
        <v>20</v>
      </c>
      <c r="F7066" s="4" t="s">
        <v>19</v>
      </c>
      <c r="G7066" s="6">
        <v>61</v>
      </c>
      <c r="H7066" s="7">
        <v>193.97</v>
      </c>
      <c r="I7066" s="8">
        <v>0.02</v>
      </c>
      <c r="J7066" s="7">
        <v>10265.790000000001</v>
      </c>
      <c r="K7066" s="7">
        <v>140.83000000000001</v>
      </c>
      <c r="L7066" s="7">
        <v>8590.6299999999992</v>
      </c>
      <c r="M7066" s="7">
        <v>269.87</v>
      </c>
    </row>
    <row r="7067" spans="2:13" x14ac:dyDescent="0.3">
      <c r="B7067" s="5">
        <v>46023</v>
      </c>
      <c r="C7067" s="4" t="s">
        <v>36</v>
      </c>
      <c r="D7067" s="4" t="s">
        <v>37</v>
      </c>
      <c r="E7067" s="4" t="s">
        <v>21</v>
      </c>
      <c r="F7067" s="4" t="s">
        <v>17</v>
      </c>
      <c r="G7067" s="6">
        <v>103</v>
      </c>
      <c r="H7067" s="7">
        <v>193.97</v>
      </c>
      <c r="I7067" s="8">
        <v>0.01</v>
      </c>
      <c r="J7067" s="7">
        <v>18846.95</v>
      </c>
      <c r="K7067" s="7">
        <v>141.11000000000001</v>
      </c>
      <c r="L7067" s="7">
        <v>14534.33</v>
      </c>
      <c r="M7067" s="7">
        <v>174.87</v>
      </c>
    </row>
    <row r="7068" spans="2:13" x14ac:dyDescent="0.3">
      <c r="B7068" s="5">
        <v>46023</v>
      </c>
      <c r="C7068" s="4" t="s">
        <v>36</v>
      </c>
      <c r="D7068" s="4" t="s">
        <v>37</v>
      </c>
      <c r="E7068" s="4" t="s">
        <v>21</v>
      </c>
      <c r="F7068" s="4" t="s">
        <v>18</v>
      </c>
      <c r="G7068" s="6">
        <v>38</v>
      </c>
      <c r="H7068" s="7">
        <v>193.97</v>
      </c>
      <c r="I7068" s="8">
        <v>0</v>
      </c>
      <c r="J7068" s="7">
        <v>7002.2</v>
      </c>
      <c r="K7068" s="7">
        <v>140.69</v>
      </c>
      <c r="L7068" s="7">
        <v>5346.22</v>
      </c>
      <c r="M7068" s="7">
        <v>136.01</v>
      </c>
    </row>
    <row r="7069" spans="2:13" x14ac:dyDescent="0.3">
      <c r="B7069" s="5">
        <v>46023</v>
      </c>
      <c r="C7069" s="4" t="s">
        <v>36</v>
      </c>
      <c r="D7069" s="4" t="s">
        <v>37</v>
      </c>
      <c r="E7069" s="4" t="s">
        <v>21</v>
      </c>
      <c r="F7069" s="4" t="s">
        <v>19</v>
      </c>
      <c r="G7069" s="6">
        <v>35</v>
      </c>
      <c r="H7069" s="7">
        <v>193.97</v>
      </c>
      <c r="I7069" s="8">
        <v>0</v>
      </c>
      <c r="J7069" s="7">
        <v>6417.28</v>
      </c>
      <c r="K7069" s="7">
        <v>140.55000000000001</v>
      </c>
      <c r="L7069" s="7">
        <v>4919.25</v>
      </c>
      <c r="M7069" s="7">
        <v>159.06</v>
      </c>
    </row>
    <row r="7070" spans="2:13" x14ac:dyDescent="0.3">
      <c r="B7070" s="5">
        <v>46023</v>
      </c>
      <c r="C7070" s="4" t="s">
        <v>36</v>
      </c>
      <c r="D7070" s="4" t="s">
        <v>37</v>
      </c>
      <c r="E7070" s="4" t="s">
        <v>22</v>
      </c>
      <c r="F7070" s="4" t="s">
        <v>17</v>
      </c>
      <c r="G7070" s="6">
        <v>44</v>
      </c>
      <c r="H7070" s="7">
        <v>193.97</v>
      </c>
      <c r="I7070" s="8">
        <v>0</v>
      </c>
      <c r="J7070" s="7">
        <v>9520.6299999999992</v>
      </c>
      <c r="K7070" s="7">
        <v>141.11000000000001</v>
      </c>
      <c r="L7070" s="7">
        <v>6208.84</v>
      </c>
      <c r="M7070" s="7">
        <v>459.61</v>
      </c>
    </row>
    <row r="7071" spans="2:13" x14ac:dyDescent="0.3">
      <c r="B7071" s="5">
        <v>46023</v>
      </c>
      <c r="C7071" s="4" t="s">
        <v>36</v>
      </c>
      <c r="D7071" s="4" t="s">
        <v>37</v>
      </c>
      <c r="E7071" s="4" t="s">
        <v>22</v>
      </c>
      <c r="F7071" s="4" t="s">
        <v>18</v>
      </c>
      <c r="G7071" s="6">
        <v>16</v>
      </c>
      <c r="H7071" s="7">
        <v>193.97</v>
      </c>
      <c r="I7071" s="8">
        <v>0</v>
      </c>
      <c r="J7071" s="7">
        <v>3468.99</v>
      </c>
      <c r="K7071" s="7">
        <v>141.4</v>
      </c>
      <c r="L7071" s="7">
        <v>2262.4</v>
      </c>
      <c r="M7071" s="7">
        <v>194.7</v>
      </c>
    </row>
    <row r="7072" spans="2:13" x14ac:dyDescent="0.3">
      <c r="B7072" s="5">
        <v>46023</v>
      </c>
      <c r="C7072" s="4" t="s">
        <v>36</v>
      </c>
      <c r="D7072" s="4" t="s">
        <v>37</v>
      </c>
      <c r="E7072" s="4" t="s">
        <v>22</v>
      </c>
      <c r="F7072" s="4" t="s">
        <v>19</v>
      </c>
      <c r="G7072" s="6">
        <v>17</v>
      </c>
      <c r="H7072" s="7">
        <v>193.97</v>
      </c>
      <c r="I7072" s="8">
        <v>0.01</v>
      </c>
      <c r="J7072" s="7">
        <v>3645.13</v>
      </c>
      <c r="K7072" s="7">
        <v>141.11000000000001</v>
      </c>
      <c r="L7072" s="7">
        <v>2398.87</v>
      </c>
      <c r="M7072" s="7">
        <v>223.99</v>
      </c>
    </row>
    <row r="7073" spans="2:13" x14ac:dyDescent="0.3">
      <c r="B7073" s="5">
        <v>46023</v>
      </c>
      <c r="C7073" s="4" t="s">
        <v>38</v>
      </c>
      <c r="D7073" s="4" t="s">
        <v>37</v>
      </c>
      <c r="E7073" s="4" t="s">
        <v>16</v>
      </c>
      <c r="F7073" s="4" t="s">
        <v>17</v>
      </c>
      <c r="G7073" s="6">
        <v>107</v>
      </c>
      <c r="H7073" s="7">
        <v>235.85</v>
      </c>
      <c r="I7073" s="8">
        <v>0</v>
      </c>
      <c r="J7073" s="7">
        <v>25084.76</v>
      </c>
      <c r="K7073" s="7">
        <v>170.1</v>
      </c>
      <c r="L7073" s="7">
        <v>18200.7</v>
      </c>
      <c r="M7073" s="7">
        <v>175.73</v>
      </c>
    </row>
    <row r="7074" spans="2:13" x14ac:dyDescent="0.3">
      <c r="B7074" s="5">
        <v>46023</v>
      </c>
      <c r="C7074" s="4" t="s">
        <v>38</v>
      </c>
      <c r="D7074" s="4" t="s">
        <v>37</v>
      </c>
      <c r="E7074" s="4" t="s">
        <v>16</v>
      </c>
      <c r="F7074" s="4" t="s">
        <v>18</v>
      </c>
      <c r="G7074" s="6">
        <v>38</v>
      </c>
      <c r="H7074" s="7">
        <v>235.85</v>
      </c>
      <c r="I7074" s="8">
        <v>0</v>
      </c>
      <c r="J7074" s="7">
        <v>8935.43</v>
      </c>
      <c r="K7074" s="7">
        <v>169.76</v>
      </c>
      <c r="L7074" s="7">
        <v>6450.88</v>
      </c>
      <c r="M7074" s="7">
        <v>134.52000000000001</v>
      </c>
    </row>
    <row r="7075" spans="2:13" x14ac:dyDescent="0.3">
      <c r="B7075" s="5">
        <v>46023</v>
      </c>
      <c r="C7075" s="4" t="s">
        <v>38</v>
      </c>
      <c r="D7075" s="4" t="s">
        <v>37</v>
      </c>
      <c r="E7075" s="4" t="s">
        <v>16</v>
      </c>
      <c r="F7075" s="4" t="s">
        <v>19</v>
      </c>
      <c r="G7075" s="6">
        <v>38</v>
      </c>
      <c r="H7075" s="7">
        <v>235.85</v>
      </c>
      <c r="I7075" s="8">
        <v>0.01</v>
      </c>
      <c r="J7075" s="7">
        <v>8899.4</v>
      </c>
      <c r="K7075" s="7">
        <v>170.61</v>
      </c>
      <c r="L7075" s="7">
        <v>6483.18</v>
      </c>
      <c r="M7075" s="7">
        <v>168.29</v>
      </c>
    </row>
    <row r="7076" spans="2:13" x14ac:dyDescent="0.3">
      <c r="B7076" s="5">
        <v>46023</v>
      </c>
      <c r="C7076" s="4" t="s">
        <v>38</v>
      </c>
      <c r="D7076" s="4" t="s">
        <v>37</v>
      </c>
      <c r="E7076" s="4" t="s">
        <v>20</v>
      </c>
      <c r="F7076" s="4" t="s">
        <v>17</v>
      </c>
      <c r="G7076" s="6">
        <v>72</v>
      </c>
      <c r="H7076" s="7">
        <v>235.85</v>
      </c>
      <c r="I7076" s="8">
        <v>0</v>
      </c>
      <c r="J7076" s="7">
        <v>14928.48</v>
      </c>
      <c r="K7076" s="7">
        <v>169.93</v>
      </c>
      <c r="L7076" s="7">
        <v>12234.96</v>
      </c>
      <c r="M7076" s="7">
        <v>121.88</v>
      </c>
    </row>
    <row r="7077" spans="2:13" x14ac:dyDescent="0.3">
      <c r="B7077" s="5">
        <v>46023</v>
      </c>
      <c r="C7077" s="4" t="s">
        <v>38</v>
      </c>
      <c r="D7077" s="4" t="s">
        <v>37</v>
      </c>
      <c r="E7077" s="4" t="s">
        <v>20</v>
      </c>
      <c r="F7077" s="4" t="s">
        <v>18</v>
      </c>
      <c r="G7077" s="6">
        <v>26</v>
      </c>
      <c r="H7077" s="7">
        <v>235.85</v>
      </c>
      <c r="I7077" s="8">
        <v>0.04</v>
      </c>
      <c r="J7077" s="7">
        <v>5212.59</v>
      </c>
      <c r="K7077" s="7">
        <v>170.27</v>
      </c>
      <c r="L7077" s="7">
        <v>4427.0200000000004</v>
      </c>
      <c r="M7077" s="7">
        <v>92.97</v>
      </c>
    </row>
    <row r="7078" spans="2:13" x14ac:dyDescent="0.3">
      <c r="B7078" s="5">
        <v>46023</v>
      </c>
      <c r="C7078" s="4" t="s">
        <v>38</v>
      </c>
      <c r="D7078" s="4" t="s">
        <v>37</v>
      </c>
      <c r="E7078" s="4" t="s">
        <v>20</v>
      </c>
      <c r="F7078" s="4" t="s">
        <v>19</v>
      </c>
      <c r="G7078" s="6">
        <v>26</v>
      </c>
      <c r="H7078" s="7">
        <v>235.85</v>
      </c>
      <c r="I7078" s="8">
        <v>0.04</v>
      </c>
      <c r="J7078" s="7">
        <v>5202.17</v>
      </c>
      <c r="K7078" s="7">
        <v>170.1</v>
      </c>
      <c r="L7078" s="7">
        <v>4422.6000000000004</v>
      </c>
      <c r="M7078" s="7">
        <v>112.36</v>
      </c>
    </row>
    <row r="7079" spans="2:13" x14ac:dyDescent="0.3">
      <c r="B7079" s="5">
        <v>46023</v>
      </c>
      <c r="C7079" s="4" t="s">
        <v>38</v>
      </c>
      <c r="D7079" s="4" t="s">
        <v>37</v>
      </c>
      <c r="E7079" s="4" t="s">
        <v>21</v>
      </c>
      <c r="F7079" s="4" t="s">
        <v>17</v>
      </c>
      <c r="G7079" s="6">
        <v>41</v>
      </c>
      <c r="H7079" s="7">
        <v>235.85</v>
      </c>
      <c r="I7079" s="8">
        <v>0.01</v>
      </c>
      <c r="J7079" s="7">
        <v>9121.89</v>
      </c>
      <c r="K7079" s="7">
        <v>169.93</v>
      </c>
      <c r="L7079" s="7">
        <v>6967.13</v>
      </c>
      <c r="M7079" s="7">
        <v>69.88</v>
      </c>
    </row>
    <row r="7080" spans="2:13" x14ac:dyDescent="0.3">
      <c r="B7080" s="5">
        <v>46023</v>
      </c>
      <c r="C7080" s="4" t="s">
        <v>38</v>
      </c>
      <c r="D7080" s="4" t="s">
        <v>37</v>
      </c>
      <c r="E7080" s="4" t="s">
        <v>21</v>
      </c>
      <c r="F7080" s="4" t="s">
        <v>18</v>
      </c>
      <c r="G7080" s="6">
        <v>15</v>
      </c>
      <c r="H7080" s="7">
        <v>235.85</v>
      </c>
      <c r="I7080" s="8">
        <v>0.01</v>
      </c>
      <c r="J7080" s="7">
        <v>3310.6</v>
      </c>
      <c r="K7080" s="7">
        <v>170.79</v>
      </c>
      <c r="L7080" s="7">
        <v>2561.85</v>
      </c>
      <c r="M7080" s="7">
        <v>52.03</v>
      </c>
    </row>
    <row r="7081" spans="2:13" x14ac:dyDescent="0.3">
      <c r="B7081" s="5">
        <v>46023</v>
      </c>
      <c r="C7081" s="4" t="s">
        <v>38</v>
      </c>
      <c r="D7081" s="4" t="s">
        <v>37</v>
      </c>
      <c r="E7081" s="4" t="s">
        <v>21</v>
      </c>
      <c r="F7081" s="4" t="s">
        <v>19</v>
      </c>
      <c r="G7081" s="6">
        <v>15</v>
      </c>
      <c r="H7081" s="7">
        <v>235.85</v>
      </c>
      <c r="I7081" s="8">
        <v>0</v>
      </c>
      <c r="J7081" s="7">
        <v>3347.43</v>
      </c>
      <c r="K7081" s="7">
        <v>170.79</v>
      </c>
      <c r="L7081" s="7">
        <v>2561.85</v>
      </c>
      <c r="M7081" s="7">
        <v>65.36</v>
      </c>
    </row>
    <row r="7082" spans="2:13" x14ac:dyDescent="0.3">
      <c r="B7082" s="5">
        <v>46023</v>
      </c>
      <c r="C7082" s="4" t="s">
        <v>38</v>
      </c>
      <c r="D7082" s="4" t="s">
        <v>37</v>
      </c>
      <c r="E7082" s="4" t="s">
        <v>22</v>
      </c>
      <c r="F7082" s="4" t="s">
        <v>17</v>
      </c>
      <c r="G7082" s="6">
        <v>18</v>
      </c>
      <c r="H7082" s="7">
        <v>235.85</v>
      </c>
      <c r="I7082" s="8">
        <v>0</v>
      </c>
      <c r="J7082" s="7">
        <v>4721.51</v>
      </c>
      <c r="K7082" s="7">
        <v>170.1</v>
      </c>
      <c r="L7082" s="7">
        <v>3061.8</v>
      </c>
      <c r="M7082" s="7">
        <v>179.96</v>
      </c>
    </row>
    <row r="7083" spans="2:13" x14ac:dyDescent="0.3">
      <c r="B7083" s="5">
        <v>46023</v>
      </c>
      <c r="C7083" s="4" t="s">
        <v>38</v>
      </c>
      <c r="D7083" s="4" t="s">
        <v>37</v>
      </c>
      <c r="E7083" s="4" t="s">
        <v>22</v>
      </c>
      <c r="F7083" s="4" t="s">
        <v>18</v>
      </c>
      <c r="G7083" s="6">
        <v>7</v>
      </c>
      <c r="H7083" s="7">
        <v>235.85</v>
      </c>
      <c r="I7083" s="8">
        <v>0.01</v>
      </c>
      <c r="J7083" s="7">
        <v>1823.15</v>
      </c>
      <c r="K7083" s="7">
        <v>170.27</v>
      </c>
      <c r="L7083" s="7">
        <v>1191.8900000000001</v>
      </c>
      <c r="M7083" s="7">
        <v>83.15</v>
      </c>
    </row>
    <row r="7084" spans="2:13" x14ac:dyDescent="0.3">
      <c r="B7084" s="5">
        <v>46023</v>
      </c>
      <c r="C7084" s="4" t="s">
        <v>38</v>
      </c>
      <c r="D7084" s="4" t="s">
        <v>37</v>
      </c>
      <c r="E7084" s="4" t="s">
        <v>22</v>
      </c>
      <c r="F7084" s="4" t="s">
        <v>19</v>
      </c>
      <c r="G7084" s="6">
        <v>7</v>
      </c>
      <c r="H7084" s="7">
        <v>235.85</v>
      </c>
      <c r="I7084" s="8">
        <v>0.01</v>
      </c>
      <c r="J7084" s="7">
        <v>1826.93</v>
      </c>
      <c r="K7084" s="7">
        <v>169.93</v>
      </c>
      <c r="L7084" s="7">
        <v>1189.51</v>
      </c>
      <c r="M7084" s="7">
        <v>89.69</v>
      </c>
    </row>
    <row r="7085" spans="2:13" x14ac:dyDescent="0.3">
      <c r="B7085" s="5">
        <v>46023</v>
      </c>
      <c r="C7085" s="4" t="s">
        <v>39</v>
      </c>
      <c r="D7085" s="4" t="s">
        <v>37</v>
      </c>
      <c r="E7085" s="4" t="s">
        <v>16</v>
      </c>
      <c r="F7085" s="4" t="s">
        <v>17</v>
      </c>
      <c r="G7085" s="6">
        <v>67</v>
      </c>
      <c r="H7085" s="7">
        <v>336.14</v>
      </c>
      <c r="I7085" s="8">
        <v>0</v>
      </c>
      <c r="J7085" s="7">
        <v>22521.18</v>
      </c>
      <c r="K7085" s="7">
        <v>240.34</v>
      </c>
      <c r="L7085" s="7">
        <v>16102.78</v>
      </c>
      <c r="M7085" s="7">
        <v>111.16</v>
      </c>
    </row>
    <row r="7086" spans="2:13" x14ac:dyDescent="0.3">
      <c r="B7086" s="5">
        <v>46023</v>
      </c>
      <c r="C7086" s="4" t="s">
        <v>39</v>
      </c>
      <c r="D7086" s="4" t="s">
        <v>37</v>
      </c>
      <c r="E7086" s="4" t="s">
        <v>16</v>
      </c>
      <c r="F7086" s="4" t="s">
        <v>18</v>
      </c>
      <c r="G7086" s="6">
        <v>24</v>
      </c>
      <c r="H7086" s="7">
        <v>336.14</v>
      </c>
      <c r="I7086" s="8">
        <v>0</v>
      </c>
      <c r="J7086" s="7">
        <v>8059.29</v>
      </c>
      <c r="K7086" s="7">
        <v>241.79</v>
      </c>
      <c r="L7086" s="7">
        <v>5802.96</v>
      </c>
      <c r="M7086" s="7">
        <v>86.24</v>
      </c>
    </row>
    <row r="7087" spans="2:13" x14ac:dyDescent="0.3">
      <c r="B7087" s="5">
        <v>46023</v>
      </c>
      <c r="C7087" s="4" t="s">
        <v>39</v>
      </c>
      <c r="D7087" s="4" t="s">
        <v>37</v>
      </c>
      <c r="E7087" s="4" t="s">
        <v>16</v>
      </c>
      <c r="F7087" s="4" t="s">
        <v>19</v>
      </c>
      <c r="G7087" s="6">
        <v>24</v>
      </c>
      <c r="H7087" s="7">
        <v>336.14</v>
      </c>
      <c r="I7087" s="8">
        <v>0.01</v>
      </c>
      <c r="J7087" s="7">
        <v>7954.74</v>
      </c>
      <c r="K7087" s="7">
        <v>241.55</v>
      </c>
      <c r="L7087" s="7">
        <v>5797.2</v>
      </c>
      <c r="M7087" s="7">
        <v>104.26</v>
      </c>
    </row>
    <row r="7088" spans="2:13" x14ac:dyDescent="0.3">
      <c r="B7088" s="5">
        <v>46023</v>
      </c>
      <c r="C7088" s="4" t="s">
        <v>39</v>
      </c>
      <c r="D7088" s="4" t="s">
        <v>37</v>
      </c>
      <c r="E7088" s="4" t="s">
        <v>20</v>
      </c>
      <c r="F7088" s="4" t="s">
        <v>17</v>
      </c>
      <c r="G7088" s="6">
        <v>44</v>
      </c>
      <c r="H7088" s="7">
        <v>336.14</v>
      </c>
      <c r="I7088" s="8">
        <v>0</v>
      </c>
      <c r="J7088" s="7">
        <v>12963.28</v>
      </c>
      <c r="K7088" s="7">
        <v>240.58</v>
      </c>
      <c r="L7088" s="7">
        <v>10585.52</v>
      </c>
      <c r="M7088" s="7">
        <v>72.78</v>
      </c>
    </row>
    <row r="7089" spans="2:13" x14ac:dyDescent="0.3">
      <c r="B7089" s="5">
        <v>46023</v>
      </c>
      <c r="C7089" s="4" t="s">
        <v>39</v>
      </c>
      <c r="D7089" s="4" t="s">
        <v>37</v>
      </c>
      <c r="E7089" s="4" t="s">
        <v>20</v>
      </c>
      <c r="F7089" s="4" t="s">
        <v>18</v>
      </c>
      <c r="G7089" s="6">
        <v>16</v>
      </c>
      <c r="H7089" s="7">
        <v>336.14</v>
      </c>
      <c r="I7089" s="8">
        <v>0.01</v>
      </c>
      <c r="J7089" s="7">
        <v>4718.57</v>
      </c>
      <c r="K7089" s="7">
        <v>240.82</v>
      </c>
      <c r="L7089" s="7">
        <v>3853.12</v>
      </c>
      <c r="M7089" s="7">
        <v>58.81</v>
      </c>
    </row>
    <row r="7090" spans="2:13" x14ac:dyDescent="0.3">
      <c r="B7090" s="5">
        <v>46023</v>
      </c>
      <c r="C7090" s="4" t="s">
        <v>39</v>
      </c>
      <c r="D7090" s="4" t="s">
        <v>37</v>
      </c>
      <c r="E7090" s="4" t="s">
        <v>20</v>
      </c>
      <c r="F7090" s="4" t="s">
        <v>19</v>
      </c>
      <c r="G7090" s="6">
        <v>16</v>
      </c>
      <c r="H7090" s="7">
        <v>336.14</v>
      </c>
      <c r="I7090" s="8">
        <v>0.04</v>
      </c>
      <c r="J7090" s="7">
        <v>4571.59</v>
      </c>
      <c r="K7090" s="7">
        <v>241.06</v>
      </c>
      <c r="L7090" s="7">
        <v>3856.96</v>
      </c>
      <c r="M7090" s="7">
        <v>72.36</v>
      </c>
    </row>
    <row r="7091" spans="2:13" x14ac:dyDescent="0.3">
      <c r="B7091" s="5">
        <v>46023</v>
      </c>
      <c r="C7091" s="4" t="s">
        <v>39</v>
      </c>
      <c r="D7091" s="4" t="s">
        <v>37</v>
      </c>
      <c r="E7091" s="4" t="s">
        <v>21</v>
      </c>
      <c r="F7091" s="4" t="s">
        <v>17</v>
      </c>
      <c r="G7091" s="6">
        <v>28</v>
      </c>
      <c r="H7091" s="7">
        <v>336.14</v>
      </c>
      <c r="I7091" s="8">
        <v>0.01</v>
      </c>
      <c r="J7091" s="7">
        <v>8789.7900000000009</v>
      </c>
      <c r="K7091" s="7">
        <v>241.3</v>
      </c>
      <c r="L7091" s="7">
        <v>6756.4</v>
      </c>
      <c r="M7091" s="7">
        <v>47.58</v>
      </c>
    </row>
    <row r="7092" spans="2:13" x14ac:dyDescent="0.3">
      <c r="B7092" s="5">
        <v>46023</v>
      </c>
      <c r="C7092" s="4" t="s">
        <v>39</v>
      </c>
      <c r="D7092" s="4" t="s">
        <v>37</v>
      </c>
      <c r="E7092" s="4" t="s">
        <v>21</v>
      </c>
      <c r="F7092" s="4" t="s">
        <v>18</v>
      </c>
      <c r="G7092" s="6">
        <v>10</v>
      </c>
      <c r="H7092" s="7">
        <v>336.14</v>
      </c>
      <c r="I7092" s="8">
        <v>0.01</v>
      </c>
      <c r="J7092" s="7">
        <v>3154.97</v>
      </c>
      <c r="K7092" s="7">
        <v>240.34</v>
      </c>
      <c r="L7092" s="7">
        <v>2403.4</v>
      </c>
      <c r="M7092" s="7">
        <v>36.54</v>
      </c>
    </row>
    <row r="7093" spans="2:13" x14ac:dyDescent="0.3">
      <c r="B7093" s="5">
        <v>46023</v>
      </c>
      <c r="C7093" s="4" t="s">
        <v>39</v>
      </c>
      <c r="D7093" s="4" t="s">
        <v>37</v>
      </c>
      <c r="E7093" s="4" t="s">
        <v>21</v>
      </c>
      <c r="F7093" s="4" t="s">
        <v>19</v>
      </c>
      <c r="G7093" s="6">
        <v>9</v>
      </c>
      <c r="H7093" s="7">
        <v>336.14</v>
      </c>
      <c r="I7093" s="8">
        <v>0.01</v>
      </c>
      <c r="J7093" s="7">
        <v>2853.9</v>
      </c>
      <c r="K7093" s="7">
        <v>241.55</v>
      </c>
      <c r="L7093" s="7">
        <v>2173.9499999999998</v>
      </c>
      <c r="M7093" s="7">
        <v>40.54</v>
      </c>
    </row>
    <row r="7094" spans="2:13" x14ac:dyDescent="0.3">
      <c r="B7094" s="5">
        <v>46023</v>
      </c>
      <c r="C7094" s="4" t="s">
        <v>39</v>
      </c>
      <c r="D7094" s="4" t="s">
        <v>37</v>
      </c>
      <c r="E7094" s="4" t="s">
        <v>22</v>
      </c>
      <c r="F7094" s="4" t="s">
        <v>17</v>
      </c>
      <c r="G7094" s="6">
        <v>12</v>
      </c>
      <c r="H7094" s="7">
        <v>336.14</v>
      </c>
      <c r="I7094" s="8">
        <v>0.01</v>
      </c>
      <c r="J7094" s="7">
        <v>4486.0600000000004</v>
      </c>
      <c r="K7094" s="7">
        <v>241.3</v>
      </c>
      <c r="L7094" s="7">
        <v>2895.6</v>
      </c>
      <c r="M7094" s="7">
        <v>123.64</v>
      </c>
    </row>
    <row r="7095" spans="2:13" x14ac:dyDescent="0.3">
      <c r="B7095" s="5">
        <v>46023</v>
      </c>
      <c r="C7095" s="4" t="s">
        <v>39</v>
      </c>
      <c r="D7095" s="4" t="s">
        <v>37</v>
      </c>
      <c r="E7095" s="4" t="s">
        <v>22</v>
      </c>
      <c r="F7095" s="4" t="s">
        <v>18</v>
      </c>
      <c r="G7095" s="6">
        <v>4</v>
      </c>
      <c r="H7095" s="7">
        <v>336.14</v>
      </c>
      <c r="I7095" s="8">
        <v>0.01</v>
      </c>
      <c r="J7095" s="7">
        <v>1486.38</v>
      </c>
      <c r="K7095" s="7">
        <v>241.3</v>
      </c>
      <c r="L7095" s="7">
        <v>965.2</v>
      </c>
      <c r="M7095" s="7">
        <v>47.08</v>
      </c>
    </row>
    <row r="7096" spans="2:13" x14ac:dyDescent="0.3">
      <c r="B7096" s="5">
        <v>46023</v>
      </c>
      <c r="C7096" s="4" t="s">
        <v>39</v>
      </c>
      <c r="D7096" s="4" t="s">
        <v>37</v>
      </c>
      <c r="E7096" s="4" t="s">
        <v>22</v>
      </c>
      <c r="F7096" s="4" t="s">
        <v>19</v>
      </c>
      <c r="G7096" s="6">
        <v>4</v>
      </c>
      <c r="H7096" s="7">
        <v>336.14</v>
      </c>
      <c r="I7096" s="8">
        <v>0.01</v>
      </c>
      <c r="J7096" s="7">
        <v>1490.88</v>
      </c>
      <c r="K7096" s="7">
        <v>240.34</v>
      </c>
      <c r="L7096" s="7">
        <v>961.36</v>
      </c>
      <c r="M7096" s="7">
        <v>50.99</v>
      </c>
    </row>
    <row r="7097" spans="2:13" x14ac:dyDescent="0.3">
      <c r="B7097" s="5">
        <v>46023</v>
      </c>
      <c r="C7097" s="4" t="s">
        <v>40</v>
      </c>
      <c r="D7097" s="4" t="s">
        <v>37</v>
      </c>
      <c r="E7097" s="4" t="s">
        <v>16</v>
      </c>
      <c r="F7097" s="4" t="s">
        <v>17</v>
      </c>
      <c r="G7097" s="6">
        <v>117</v>
      </c>
      <c r="H7097" s="7">
        <v>152.09</v>
      </c>
      <c r="I7097" s="8">
        <v>0.01</v>
      </c>
      <c r="J7097" s="7">
        <v>17634.2</v>
      </c>
      <c r="K7097" s="7">
        <v>109.69</v>
      </c>
      <c r="L7097" s="7">
        <v>12833.73</v>
      </c>
      <c r="M7097" s="7">
        <v>202.57</v>
      </c>
    </row>
    <row r="7098" spans="2:13" x14ac:dyDescent="0.3">
      <c r="B7098" s="5">
        <v>46023</v>
      </c>
      <c r="C7098" s="4" t="s">
        <v>40</v>
      </c>
      <c r="D7098" s="4" t="s">
        <v>37</v>
      </c>
      <c r="E7098" s="4" t="s">
        <v>16</v>
      </c>
      <c r="F7098" s="4" t="s">
        <v>18</v>
      </c>
      <c r="G7098" s="6">
        <v>44</v>
      </c>
      <c r="H7098" s="7">
        <v>152.09</v>
      </c>
      <c r="I7098" s="8">
        <v>0.01</v>
      </c>
      <c r="J7098" s="7">
        <v>6605.11</v>
      </c>
      <c r="K7098" s="7">
        <v>109.58</v>
      </c>
      <c r="L7098" s="7">
        <v>4821.5200000000004</v>
      </c>
      <c r="M7098" s="7">
        <v>159.84</v>
      </c>
    </row>
    <row r="7099" spans="2:13" x14ac:dyDescent="0.3">
      <c r="B7099" s="5">
        <v>46023</v>
      </c>
      <c r="C7099" s="4" t="s">
        <v>40</v>
      </c>
      <c r="D7099" s="4" t="s">
        <v>37</v>
      </c>
      <c r="E7099" s="4" t="s">
        <v>16</v>
      </c>
      <c r="F7099" s="4" t="s">
        <v>19</v>
      </c>
      <c r="G7099" s="6">
        <v>44</v>
      </c>
      <c r="H7099" s="7">
        <v>152.09</v>
      </c>
      <c r="I7099" s="8">
        <v>0</v>
      </c>
      <c r="J7099" s="7">
        <v>6671.88</v>
      </c>
      <c r="K7099" s="7">
        <v>110.02</v>
      </c>
      <c r="L7099" s="7">
        <v>4840.88</v>
      </c>
      <c r="M7099" s="7">
        <v>201.72</v>
      </c>
    </row>
    <row r="7100" spans="2:13" x14ac:dyDescent="0.3">
      <c r="B7100" s="5">
        <v>46023</v>
      </c>
      <c r="C7100" s="4" t="s">
        <v>40</v>
      </c>
      <c r="D7100" s="4" t="s">
        <v>37</v>
      </c>
      <c r="E7100" s="4" t="s">
        <v>20</v>
      </c>
      <c r="F7100" s="4" t="s">
        <v>17</v>
      </c>
      <c r="G7100" s="6">
        <v>86</v>
      </c>
      <c r="H7100" s="7">
        <v>152.09</v>
      </c>
      <c r="I7100" s="8">
        <v>0.04</v>
      </c>
      <c r="J7100" s="7">
        <v>11051.04</v>
      </c>
      <c r="K7100" s="7">
        <v>110.02</v>
      </c>
      <c r="L7100" s="7">
        <v>9461.7199999999993</v>
      </c>
      <c r="M7100" s="7">
        <v>143.55000000000001</v>
      </c>
    </row>
    <row r="7101" spans="2:13" x14ac:dyDescent="0.3">
      <c r="B7101" s="5">
        <v>46023</v>
      </c>
      <c r="C7101" s="4" t="s">
        <v>40</v>
      </c>
      <c r="D7101" s="4" t="s">
        <v>37</v>
      </c>
      <c r="E7101" s="4" t="s">
        <v>20</v>
      </c>
      <c r="F7101" s="4" t="s">
        <v>18</v>
      </c>
      <c r="G7101" s="6">
        <v>30</v>
      </c>
      <c r="H7101" s="7">
        <v>152.09</v>
      </c>
      <c r="I7101" s="8">
        <v>0</v>
      </c>
      <c r="J7101" s="7">
        <v>3991.12</v>
      </c>
      <c r="K7101" s="7">
        <v>109.8</v>
      </c>
      <c r="L7101" s="7">
        <v>3294</v>
      </c>
      <c r="M7101" s="7">
        <v>105.34</v>
      </c>
    </row>
    <row r="7102" spans="2:13" x14ac:dyDescent="0.3">
      <c r="B7102" s="5">
        <v>46023</v>
      </c>
      <c r="C7102" s="4" t="s">
        <v>40</v>
      </c>
      <c r="D7102" s="4" t="s">
        <v>37</v>
      </c>
      <c r="E7102" s="4" t="s">
        <v>20</v>
      </c>
      <c r="F7102" s="4" t="s">
        <v>19</v>
      </c>
      <c r="G7102" s="6">
        <v>30</v>
      </c>
      <c r="H7102" s="7">
        <v>152.09</v>
      </c>
      <c r="I7102" s="8">
        <v>0.04</v>
      </c>
      <c r="J7102" s="7">
        <v>3886.11</v>
      </c>
      <c r="K7102" s="7">
        <v>109.58</v>
      </c>
      <c r="L7102" s="7">
        <v>3287.4</v>
      </c>
      <c r="M7102" s="7">
        <v>133.53</v>
      </c>
    </row>
    <row r="7103" spans="2:13" x14ac:dyDescent="0.3">
      <c r="B7103" s="5">
        <v>46023</v>
      </c>
      <c r="C7103" s="4" t="s">
        <v>40</v>
      </c>
      <c r="D7103" s="4" t="s">
        <v>37</v>
      </c>
      <c r="E7103" s="4" t="s">
        <v>21</v>
      </c>
      <c r="F7103" s="4" t="s">
        <v>17</v>
      </c>
      <c r="G7103" s="6">
        <v>49</v>
      </c>
      <c r="H7103" s="7">
        <v>152.09</v>
      </c>
      <c r="I7103" s="8">
        <v>0</v>
      </c>
      <c r="J7103" s="7">
        <v>7101</v>
      </c>
      <c r="K7103" s="7">
        <v>109.58</v>
      </c>
      <c r="L7103" s="7">
        <v>5369.42</v>
      </c>
      <c r="M7103" s="7">
        <v>79.900000000000006</v>
      </c>
    </row>
    <row r="7104" spans="2:13" x14ac:dyDescent="0.3">
      <c r="B7104" s="5">
        <v>46023</v>
      </c>
      <c r="C7104" s="4" t="s">
        <v>40</v>
      </c>
      <c r="D7104" s="4" t="s">
        <v>37</v>
      </c>
      <c r="E7104" s="4" t="s">
        <v>21</v>
      </c>
      <c r="F7104" s="4" t="s">
        <v>18</v>
      </c>
      <c r="G7104" s="6">
        <v>18</v>
      </c>
      <c r="H7104" s="7">
        <v>152.09</v>
      </c>
      <c r="I7104" s="8">
        <v>0</v>
      </c>
      <c r="J7104" s="7">
        <v>2600.7399999999998</v>
      </c>
      <c r="K7104" s="7">
        <v>110.02</v>
      </c>
      <c r="L7104" s="7">
        <v>1980.36</v>
      </c>
      <c r="M7104" s="7">
        <v>62.69</v>
      </c>
    </row>
    <row r="7105" spans="2:13" x14ac:dyDescent="0.3">
      <c r="B7105" s="5">
        <v>46023</v>
      </c>
      <c r="C7105" s="4" t="s">
        <v>40</v>
      </c>
      <c r="D7105" s="4" t="s">
        <v>37</v>
      </c>
      <c r="E7105" s="4" t="s">
        <v>21</v>
      </c>
      <c r="F7105" s="4" t="s">
        <v>19</v>
      </c>
      <c r="G7105" s="6">
        <v>18</v>
      </c>
      <c r="H7105" s="7">
        <v>152.09</v>
      </c>
      <c r="I7105" s="8">
        <v>0.01</v>
      </c>
      <c r="J7105" s="7">
        <v>2556.64</v>
      </c>
      <c r="K7105" s="7">
        <v>109.69</v>
      </c>
      <c r="L7105" s="7">
        <v>1974.42</v>
      </c>
      <c r="M7105" s="7">
        <v>82.36</v>
      </c>
    </row>
    <row r="7106" spans="2:13" x14ac:dyDescent="0.3">
      <c r="B7106" s="5">
        <v>46023</v>
      </c>
      <c r="C7106" s="4" t="s">
        <v>40</v>
      </c>
      <c r="D7106" s="4" t="s">
        <v>37</v>
      </c>
      <c r="E7106" s="4" t="s">
        <v>22</v>
      </c>
      <c r="F7106" s="4" t="s">
        <v>17</v>
      </c>
      <c r="G7106" s="6">
        <v>21</v>
      </c>
      <c r="H7106" s="7">
        <v>152.09</v>
      </c>
      <c r="I7106" s="8">
        <v>0</v>
      </c>
      <c r="J7106" s="7">
        <v>3573.56</v>
      </c>
      <c r="K7106" s="7">
        <v>109.91</v>
      </c>
      <c r="L7106" s="7">
        <v>2308.11</v>
      </c>
      <c r="M7106" s="7">
        <v>215.94</v>
      </c>
    </row>
    <row r="7107" spans="2:13" x14ac:dyDescent="0.3">
      <c r="B7107" s="5">
        <v>46023</v>
      </c>
      <c r="C7107" s="4" t="s">
        <v>40</v>
      </c>
      <c r="D7107" s="4" t="s">
        <v>37</v>
      </c>
      <c r="E7107" s="4" t="s">
        <v>22</v>
      </c>
      <c r="F7107" s="4" t="s">
        <v>18</v>
      </c>
      <c r="G7107" s="6">
        <v>8</v>
      </c>
      <c r="H7107" s="7">
        <v>152.09</v>
      </c>
      <c r="I7107" s="8">
        <v>0.01</v>
      </c>
      <c r="J7107" s="7">
        <v>1340.98</v>
      </c>
      <c r="K7107" s="7">
        <v>109.91</v>
      </c>
      <c r="L7107" s="7">
        <v>879.28</v>
      </c>
      <c r="M7107" s="7">
        <v>95.71</v>
      </c>
    </row>
    <row r="7108" spans="2:13" x14ac:dyDescent="0.3">
      <c r="B7108" s="5">
        <v>46023</v>
      </c>
      <c r="C7108" s="4" t="s">
        <v>40</v>
      </c>
      <c r="D7108" s="4" t="s">
        <v>37</v>
      </c>
      <c r="E7108" s="4" t="s">
        <v>22</v>
      </c>
      <c r="F7108" s="4" t="s">
        <v>19</v>
      </c>
      <c r="G7108" s="6">
        <v>8</v>
      </c>
      <c r="H7108" s="7">
        <v>152.09</v>
      </c>
      <c r="I7108" s="8">
        <v>0</v>
      </c>
      <c r="J7108" s="7">
        <v>1361.35</v>
      </c>
      <c r="K7108" s="7">
        <v>109.47</v>
      </c>
      <c r="L7108" s="7">
        <v>875.76</v>
      </c>
      <c r="M7108" s="7">
        <v>104.06</v>
      </c>
    </row>
    <row r="7109" spans="2:13" x14ac:dyDescent="0.3">
      <c r="B7109" s="5">
        <v>46023</v>
      </c>
      <c r="C7109" s="4" t="s">
        <v>41</v>
      </c>
      <c r="D7109" s="4" t="s">
        <v>42</v>
      </c>
      <c r="E7109" s="4" t="s">
        <v>16</v>
      </c>
      <c r="F7109" s="4" t="s">
        <v>17</v>
      </c>
      <c r="G7109" s="6">
        <v>157</v>
      </c>
      <c r="H7109" s="7">
        <v>201.39</v>
      </c>
      <c r="I7109" s="8">
        <v>0</v>
      </c>
      <c r="J7109" s="7">
        <v>31586.61</v>
      </c>
      <c r="K7109" s="7">
        <v>115.33</v>
      </c>
      <c r="L7109" s="7">
        <v>18106.810000000001</v>
      </c>
      <c r="M7109" s="7">
        <v>269.19</v>
      </c>
    </row>
    <row r="7110" spans="2:13" x14ac:dyDescent="0.3">
      <c r="B7110" s="5">
        <v>46023</v>
      </c>
      <c r="C7110" s="4" t="s">
        <v>41</v>
      </c>
      <c r="D7110" s="4" t="s">
        <v>42</v>
      </c>
      <c r="E7110" s="4" t="s">
        <v>16</v>
      </c>
      <c r="F7110" s="4" t="s">
        <v>18</v>
      </c>
      <c r="G7110" s="6">
        <v>57</v>
      </c>
      <c r="H7110" s="7">
        <v>201.39</v>
      </c>
      <c r="I7110" s="8">
        <v>0.01</v>
      </c>
      <c r="J7110" s="7">
        <v>11318.52</v>
      </c>
      <c r="K7110" s="7">
        <v>115.56</v>
      </c>
      <c r="L7110" s="7">
        <v>6586.92</v>
      </c>
      <c r="M7110" s="7">
        <v>204.62</v>
      </c>
    </row>
    <row r="7111" spans="2:13" x14ac:dyDescent="0.3">
      <c r="B7111" s="5">
        <v>46023</v>
      </c>
      <c r="C7111" s="4" t="s">
        <v>41</v>
      </c>
      <c r="D7111" s="4" t="s">
        <v>42</v>
      </c>
      <c r="E7111" s="4" t="s">
        <v>16</v>
      </c>
      <c r="F7111" s="4" t="s">
        <v>19</v>
      </c>
      <c r="G7111" s="6">
        <v>55</v>
      </c>
      <c r="H7111" s="7">
        <v>201.39</v>
      </c>
      <c r="I7111" s="8">
        <v>0</v>
      </c>
      <c r="J7111" s="7">
        <v>11043.22</v>
      </c>
      <c r="K7111" s="7">
        <v>115.68</v>
      </c>
      <c r="L7111" s="7">
        <v>6362.4</v>
      </c>
      <c r="M7111" s="7">
        <v>241.61</v>
      </c>
    </row>
    <row r="7112" spans="2:13" x14ac:dyDescent="0.3">
      <c r="B7112" s="5">
        <v>46023</v>
      </c>
      <c r="C7112" s="4" t="s">
        <v>41</v>
      </c>
      <c r="D7112" s="4" t="s">
        <v>42</v>
      </c>
      <c r="E7112" s="4" t="s">
        <v>20</v>
      </c>
      <c r="F7112" s="4" t="s">
        <v>17</v>
      </c>
      <c r="G7112" s="6">
        <v>110</v>
      </c>
      <c r="H7112" s="7">
        <v>201.39</v>
      </c>
      <c r="I7112" s="8">
        <v>0</v>
      </c>
      <c r="J7112" s="7">
        <v>19533.39</v>
      </c>
      <c r="K7112" s="7">
        <v>115.56</v>
      </c>
      <c r="L7112" s="7">
        <v>12711.6</v>
      </c>
      <c r="M7112" s="7">
        <v>190.27</v>
      </c>
    </row>
    <row r="7113" spans="2:13" x14ac:dyDescent="0.3">
      <c r="B7113" s="5">
        <v>46023</v>
      </c>
      <c r="C7113" s="4" t="s">
        <v>41</v>
      </c>
      <c r="D7113" s="4" t="s">
        <v>42</v>
      </c>
      <c r="E7113" s="4" t="s">
        <v>20</v>
      </c>
      <c r="F7113" s="4" t="s">
        <v>18</v>
      </c>
      <c r="G7113" s="6">
        <v>39</v>
      </c>
      <c r="H7113" s="7">
        <v>201.39</v>
      </c>
      <c r="I7113" s="8">
        <v>0.02</v>
      </c>
      <c r="J7113" s="7">
        <v>6814.44</v>
      </c>
      <c r="K7113" s="7">
        <v>115.33</v>
      </c>
      <c r="L7113" s="7">
        <v>4497.87</v>
      </c>
      <c r="M7113" s="7">
        <v>138.06</v>
      </c>
    </row>
    <row r="7114" spans="2:13" x14ac:dyDescent="0.3">
      <c r="B7114" s="5">
        <v>46023</v>
      </c>
      <c r="C7114" s="4" t="s">
        <v>41</v>
      </c>
      <c r="D7114" s="4" t="s">
        <v>42</v>
      </c>
      <c r="E7114" s="4" t="s">
        <v>20</v>
      </c>
      <c r="F7114" s="4" t="s">
        <v>19</v>
      </c>
      <c r="G7114" s="6">
        <v>38</v>
      </c>
      <c r="H7114" s="7">
        <v>201.39</v>
      </c>
      <c r="I7114" s="8">
        <v>0.03</v>
      </c>
      <c r="J7114" s="7">
        <v>6526.1</v>
      </c>
      <c r="K7114" s="7">
        <v>115.91</v>
      </c>
      <c r="L7114" s="7">
        <v>4404.58</v>
      </c>
      <c r="M7114" s="7">
        <v>172.86</v>
      </c>
    </row>
    <row r="7115" spans="2:13" x14ac:dyDescent="0.3">
      <c r="B7115" s="5">
        <v>46023</v>
      </c>
      <c r="C7115" s="4" t="s">
        <v>41</v>
      </c>
      <c r="D7115" s="4" t="s">
        <v>42</v>
      </c>
      <c r="E7115" s="4" t="s">
        <v>21</v>
      </c>
      <c r="F7115" s="4" t="s">
        <v>17</v>
      </c>
      <c r="G7115" s="6">
        <v>65</v>
      </c>
      <c r="H7115" s="7">
        <v>201.39</v>
      </c>
      <c r="I7115" s="8">
        <v>0</v>
      </c>
      <c r="J7115" s="7">
        <v>12435.82</v>
      </c>
      <c r="K7115" s="7">
        <v>115.45</v>
      </c>
      <c r="L7115" s="7">
        <v>7504.25</v>
      </c>
      <c r="M7115" s="7">
        <v>109.7</v>
      </c>
    </row>
    <row r="7116" spans="2:13" x14ac:dyDescent="0.3">
      <c r="B7116" s="5">
        <v>46023</v>
      </c>
      <c r="C7116" s="4" t="s">
        <v>41</v>
      </c>
      <c r="D7116" s="4" t="s">
        <v>42</v>
      </c>
      <c r="E7116" s="4" t="s">
        <v>21</v>
      </c>
      <c r="F7116" s="4" t="s">
        <v>18</v>
      </c>
      <c r="G7116" s="6">
        <v>24</v>
      </c>
      <c r="H7116" s="7">
        <v>201.39</v>
      </c>
      <c r="I7116" s="8">
        <v>0.01</v>
      </c>
      <c r="J7116" s="7">
        <v>4573.2700000000004</v>
      </c>
      <c r="K7116" s="7">
        <v>115.56</v>
      </c>
      <c r="L7116" s="7">
        <v>2773.44</v>
      </c>
      <c r="M7116" s="7">
        <v>83.24</v>
      </c>
    </row>
    <row r="7117" spans="2:13" x14ac:dyDescent="0.3">
      <c r="B7117" s="5">
        <v>46023</v>
      </c>
      <c r="C7117" s="4" t="s">
        <v>41</v>
      </c>
      <c r="D7117" s="4" t="s">
        <v>42</v>
      </c>
      <c r="E7117" s="4" t="s">
        <v>21</v>
      </c>
      <c r="F7117" s="4" t="s">
        <v>19</v>
      </c>
      <c r="G7117" s="6">
        <v>23</v>
      </c>
      <c r="H7117" s="7">
        <v>201.39</v>
      </c>
      <c r="I7117" s="8">
        <v>0</v>
      </c>
      <c r="J7117" s="7">
        <v>4417.97</v>
      </c>
      <c r="K7117" s="7">
        <v>115.56</v>
      </c>
      <c r="L7117" s="7">
        <v>2657.88</v>
      </c>
      <c r="M7117" s="7">
        <v>100.12</v>
      </c>
    </row>
    <row r="7118" spans="2:13" x14ac:dyDescent="0.3">
      <c r="B7118" s="5">
        <v>46023</v>
      </c>
      <c r="C7118" s="4" t="s">
        <v>41</v>
      </c>
      <c r="D7118" s="4" t="s">
        <v>42</v>
      </c>
      <c r="E7118" s="4" t="s">
        <v>22</v>
      </c>
      <c r="F7118" s="4" t="s">
        <v>17</v>
      </c>
      <c r="G7118" s="6">
        <v>28</v>
      </c>
      <c r="H7118" s="7">
        <v>201.39</v>
      </c>
      <c r="I7118" s="8">
        <v>0.01</v>
      </c>
      <c r="J7118" s="7">
        <v>6258.61</v>
      </c>
      <c r="K7118" s="7">
        <v>115.45</v>
      </c>
      <c r="L7118" s="7">
        <v>3232.6</v>
      </c>
      <c r="M7118" s="7">
        <v>281.64999999999998</v>
      </c>
    </row>
    <row r="7119" spans="2:13" x14ac:dyDescent="0.3">
      <c r="B7119" s="5">
        <v>46023</v>
      </c>
      <c r="C7119" s="4" t="s">
        <v>41</v>
      </c>
      <c r="D7119" s="4" t="s">
        <v>42</v>
      </c>
      <c r="E7119" s="4" t="s">
        <v>22</v>
      </c>
      <c r="F7119" s="4" t="s">
        <v>18</v>
      </c>
      <c r="G7119" s="6">
        <v>10</v>
      </c>
      <c r="H7119" s="7">
        <v>201.39</v>
      </c>
      <c r="I7119" s="8">
        <v>0.01</v>
      </c>
      <c r="J7119" s="7">
        <v>2237.5</v>
      </c>
      <c r="K7119" s="7">
        <v>115.56</v>
      </c>
      <c r="L7119" s="7">
        <v>1155.5999999999999</v>
      </c>
      <c r="M7119" s="7">
        <v>118.55</v>
      </c>
    </row>
    <row r="7120" spans="2:13" x14ac:dyDescent="0.3">
      <c r="B7120" s="5">
        <v>46023</v>
      </c>
      <c r="C7120" s="4" t="s">
        <v>41</v>
      </c>
      <c r="D7120" s="4" t="s">
        <v>42</v>
      </c>
      <c r="E7120" s="4" t="s">
        <v>22</v>
      </c>
      <c r="F7120" s="4" t="s">
        <v>19</v>
      </c>
      <c r="G7120" s="6">
        <v>11</v>
      </c>
      <c r="H7120" s="7">
        <v>201.39</v>
      </c>
      <c r="I7120" s="8">
        <v>0.01</v>
      </c>
      <c r="J7120" s="7">
        <v>2458.83</v>
      </c>
      <c r="K7120" s="7">
        <v>116.03</v>
      </c>
      <c r="L7120" s="7">
        <v>1276.33</v>
      </c>
      <c r="M7120" s="7">
        <v>140.09</v>
      </c>
    </row>
    <row r="7121" spans="2:13" x14ac:dyDescent="0.3">
      <c r="B7121" s="5">
        <v>46023</v>
      </c>
      <c r="C7121" s="4" t="s">
        <v>43</v>
      </c>
      <c r="D7121" s="4" t="s">
        <v>42</v>
      </c>
      <c r="E7121" s="4" t="s">
        <v>16</v>
      </c>
      <c r="F7121" s="4" t="s">
        <v>17</v>
      </c>
      <c r="G7121" s="6">
        <v>136</v>
      </c>
      <c r="H7121" s="7">
        <v>167.11</v>
      </c>
      <c r="I7121" s="8">
        <v>0</v>
      </c>
      <c r="J7121" s="7">
        <v>22636.12</v>
      </c>
      <c r="K7121" s="7">
        <v>95.35</v>
      </c>
      <c r="L7121" s="7">
        <v>12967.6</v>
      </c>
      <c r="M7121" s="7">
        <v>227.01</v>
      </c>
    </row>
    <row r="7122" spans="2:13" x14ac:dyDescent="0.3">
      <c r="B7122" s="5">
        <v>46023</v>
      </c>
      <c r="C7122" s="4" t="s">
        <v>43</v>
      </c>
      <c r="D7122" s="4" t="s">
        <v>42</v>
      </c>
      <c r="E7122" s="4" t="s">
        <v>16</v>
      </c>
      <c r="F7122" s="4" t="s">
        <v>18</v>
      </c>
      <c r="G7122" s="6">
        <v>49</v>
      </c>
      <c r="H7122" s="7">
        <v>167.11</v>
      </c>
      <c r="I7122" s="8">
        <v>0.01</v>
      </c>
      <c r="J7122" s="7">
        <v>8106.64</v>
      </c>
      <c r="K7122" s="7">
        <v>94.97</v>
      </c>
      <c r="L7122" s="7">
        <v>4653.53</v>
      </c>
      <c r="M7122" s="7">
        <v>179.06</v>
      </c>
    </row>
    <row r="7123" spans="2:13" x14ac:dyDescent="0.3">
      <c r="B7123" s="5">
        <v>46023</v>
      </c>
      <c r="C7123" s="4" t="s">
        <v>43</v>
      </c>
      <c r="D7123" s="4" t="s">
        <v>42</v>
      </c>
      <c r="E7123" s="4" t="s">
        <v>16</v>
      </c>
      <c r="F7123" s="4" t="s">
        <v>19</v>
      </c>
      <c r="G7123" s="6">
        <v>49</v>
      </c>
      <c r="H7123" s="7">
        <v>167.11</v>
      </c>
      <c r="I7123" s="8">
        <v>0.01</v>
      </c>
      <c r="J7123" s="7">
        <v>8090.39</v>
      </c>
      <c r="K7123" s="7">
        <v>94.88</v>
      </c>
      <c r="L7123" s="7">
        <v>4649.12</v>
      </c>
      <c r="M7123" s="7">
        <v>218.31</v>
      </c>
    </row>
    <row r="7124" spans="2:13" x14ac:dyDescent="0.3">
      <c r="B7124" s="5">
        <v>46023</v>
      </c>
      <c r="C7124" s="4" t="s">
        <v>43</v>
      </c>
      <c r="D7124" s="4" t="s">
        <v>42</v>
      </c>
      <c r="E7124" s="4" t="s">
        <v>20</v>
      </c>
      <c r="F7124" s="4" t="s">
        <v>17</v>
      </c>
      <c r="G7124" s="6">
        <v>95</v>
      </c>
      <c r="H7124" s="7">
        <v>167.11</v>
      </c>
      <c r="I7124" s="8">
        <v>0.03</v>
      </c>
      <c r="J7124" s="7">
        <v>13508.9</v>
      </c>
      <c r="K7124" s="7">
        <v>95.07</v>
      </c>
      <c r="L7124" s="7">
        <v>9031.65</v>
      </c>
      <c r="M7124" s="7">
        <v>164</v>
      </c>
    </row>
    <row r="7125" spans="2:13" x14ac:dyDescent="0.3">
      <c r="B7125" s="5">
        <v>46023</v>
      </c>
      <c r="C7125" s="4" t="s">
        <v>43</v>
      </c>
      <c r="D7125" s="4" t="s">
        <v>42</v>
      </c>
      <c r="E7125" s="4" t="s">
        <v>20</v>
      </c>
      <c r="F7125" s="4" t="s">
        <v>18</v>
      </c>
      <c r="G7125" s="6">
        <v>35</v>
      </c>
      <c r="H7125" s="7">
        <v>167.11</v>
      </c>
      <c r="I7125" s="8">
        <v>0.01</v>
      </c>
      <c r="J7125" s="7">
        <v>5136.62</v>
      </c>
      <c r="K7125" s="7">
        <v>95.07</v>
      </c>
      <c r="L7125" s="7">
        <v>3327.45</v>
      </c>
      <c r="M7125" s="7">
        <v>121.27</v>
      </c>
    </row>
    <row r="7126" spans="2:13" x14ac:dyDescent="0.3">
      <c r="B7126" s="5">
        <v>46023</v>
      </c>
      <c r="C7126" s="4" t="s">
        <v>43</v>
      </c>
      <c r="D7126" s="4" t="s">
        <v>42</v>
      </c>
      <c r="E7126" s="4" t="s">
        <v>20</v>
      </c>
      <c r="F7126" s="4" t="s">
        <v>19</v>
      </c>
      <c r="G7126" s="6">
        <v>35</v>
      </c>
      <c r="H7126" s="7">
        <v>167.11</v>
      </c>
      <c r="I7126" s="8">
        <v>0.02</v>
      </c>
      <c r="J7126" s="7">
        <v>5023.6899999999996</v>
      </c>
      <c r="K7126" s="7">
        <v>95.26</v>
      </c>
      <c r="L7126" s="7">
        <v>3334.1</v>
      </c>
      <c r="M7126" s="7">
        <v>159.99</v>
      </c>
    </row>
    <row r="7127" spans="2:13" x14ac:dyDescent="0.3">
      <c r="B7127" s="5">
        <v>46023</v>
      </c>
      <c r="C7127" s="4" t="s">
        <v>43</v>
      </c>
      <c r="D7127" s="4" t="s">
        <v>42</v>
      </c>
      <c r="E7127" s="4" t="s">
        <v>21</v>
      </c>
      <c r="F7127" s="4" t="s">
        <v>17</v>
      </c>
      <c r="G7127" s="6">
        <v>59</v>
      </c>
      <c r="H7127" s="7">
        <v>167.11</v>
      </c>
      <c r="I7127" s="8">
        <v>0</v>
      </c>
      <c r="J7127" s="7">
        <v>9366.52</v>
      </c>
      <c r="K7127" s="7">
        <v>94.97</v>
      </c>
      <c r="L7127" s="7">
        <v>5603.23</v>
      </c>
      <c r="M7127" s="7">
        <v>98.38</v>
      </c>
    </row>
    <row r="7128" spans="2:13" x14ac:dyDescent="0.3">
      <c r="B7128" s="5">
        <v>46023</v>
      </c>
      <c r="C7128" s="4" t="s">
        <v>43</v>
      </c>
      <c r="D7128" s="4" t="s">
        <v>42</v>
      </c>
      <c r="E7128" s="4" t="s">
        <v>21</v>
      </c>
      <c r="F7128" s="4" t="s">
        <v>18</v>
      </c>
      <c r="G7128" s="6">
        <v>20</v>
      </c>
      <c r="H7128" s="7">
        <v>167.11</v>
      </c>
      <c r="I7128" s="8">
        <v>0</v>
      </c>
      <c r="J7128" s="7">
        <v>3168.74</v>
      </c>
      <c r="K7128" s="7">
        <v>94.97</v>
      </c>
      <c r="L7128" s="7">
        <v>1899.4</v>
      </c>
      <c r="M7128" s="7">
        <v>69.3</v>
      </c>
    </row>
    <row r="7129" spans="2:13" x14ac:dyDescent="0.3">
      <c r="B7129" s="5">
        <v>46023</v>
      </c>
      <c r="C7129" s="4" t="s">
        <v>43</v>
      </c>
      <c r="D7129" s="4" t="s">
        <v>42</v>
      </c>
      <c r="E7129" s="4" t="s">
        <v>21</v>
      </c>
      <c r="F7129" s="4" t="s">
        <v>19</v>
      </c>
      <c r="G7129" s="6">
        <v>20</v>
      </c>
      <c r="H7129" s="7">
        <v>167.11</v>
      </c>
      <c r="I7129" s="8">
        <v>0.01</v>
      </c>
      <c r="J7129" s="7">
        <v>3140.22</v>
      </c>
      <c r="K7129" s="7">
        <v>95.16</v>
      </c>
      <c r="L7129" s="7">
        <v>1903.2</v>
      </c>
      <c r="M7129" s="7">
        <v>90.62</v>
      </c>
    </row>
    <row r="7130" spans="2:13" x14ac:dyDescent="0.3">
      <c r="B7130" s="5">
        <v>46023</v>
      </c>
      <c r="C7130" s="4" t="s">
        <v>43</v>
      </c>
      <c r="D7130" s="4" t="s">
        <v>42</v>
      </c>
      <c r="E7130" s="4" t="s">
        <v>22</v>
      </c>
      <c r="F7130" s="4" t="s">
        <v>17</v>
      </c>
      <c r="G7130" s="6">
        <v>25</v>
      </c>
      <c r="H7130" s="7">
        <v>167.11</v>
      </c>
      <c r="I7130" s="8">
        <v>0.01</v>
      </c>
      <c r="J7130" s="7">
        <v>4608.8900000000003</v>
      </c>
      <c r="K7130" s="7">
        <v>95.16</v>
      </c>
      <c r="L7130" s="7">
        <v>2379</v>
      </c>
      <c r="M7130" s="7">
        <v>257.83</v>
      </c>
    </row>
    <row r="7131" spans="2:13" x14ac:dyDescent="0.3">
      <c r="B7131" s="5">
        <v>46023</v>
      </c>
      <c r="C7131" s="4" t="s">
        <v>43</v>
      </c>
      <c r="D7131" s="4" t="s">
        <v>42</v>
      </c>
      <c r="E7131" s="4" t="s">
        <v>22</v>
      </c>
      <c r="F7131" s="4" t="s">
        <v>18</v>
      </c>
      <c r="G7131" s="6">
        <v>9</v>
      </c>
      <c r="H7131" s="7">
        <v>167.11</v>
      </c>
      <c r="I7131" s="8">
        <v>0.01</v>
      </c>
      <c r="J7131" s="7">
        <v>1672.6</v>
      </c>
      <c r="K7131" s="7">
        <v>95.16</v>
      </c>
      <c r="L7131" s="7">
        <v>856.44</v>
      </c>
      <c r="M7131" s="7">
        <v>108.43</v>
      </c>
    </row>
    <row r="7132" spans="2:13" x14ac:dyDescent="0.3">
      <c r="B7132" s="5">
        <v>46023</v>
      </c>
      <c r="C7132" s="4" t="s">
        <v>43</v>
      </c>
      <c r="D7132" s="4" t="s">
        <v>42</v>
      </c>
      <c r="E7132" s="4" t="s">
        <v>22</v>
      </c>
      <c r="F7132" s="4" t="s">
        <v>19</v>
      </c>
      <c r="G7132" s="6">
        <v>9</v>
      </c>
      <c r="H7132" s="7">
        <v>167.11</v>
      </c>
      <c r="I7132" s="8">
        <v>0.01</v>
      </c>
      <c r="J7132" s="7">
        <v>1665.94</v>
      </c>
      <c r="K7132" s="7">
        <v>95.35</v>
      </c>
      <c r="L7132" s="7">
        <v>858.15</v>
      </c>
      <c r="M7132" s="7">
        <v>115.78</v>
      </c>
    </row>
    <row r="7133" spans="2:13" x14ac:dyDescent="0.3">
      <c r="B7133" s="5">
        <v>46023</v>
      </c>
      <c r="C7133" s="4" t="s">
        <v>44</v>
      </c>
      <c r="D7133" s="4" t="s">
        <v>42</v>
      </c>
      <c r="E7133" s="4" t="s">
        <v>16</v>
      </c>
      <c r="F7133" s="4" t="s">
        <v>17</v>
      </c>
      <c r="G7133" s="6">
        <v>73</v>
      </c>
      <c r="H7133" s="7">
        <v>218.52</v>
      </c>
      <c r="I7133" s="8">
        <v>0</v>
      </c>
      <c r="J7133" s="7">
        <v>15856.38</v>
      </c>
      <c r="K7133" s="7">
        <v>127.31</v>
      </c>
      <c r="L7133" s="7">
        <v>9293.6299999999992</v>
      </c>
      <c r="M7133" s="7">
        <v>125.41</v>
      </c>
    </row>
    <row r="7134" spans="2:13" x14ac:dyDescent="0.3">
      <c r="B7134" s="5">
        <v>46023</v>
      </c>
      <c r="C7134" s="4" t="s">
        <v>44</v>
      </c>
      <c r="D7134" s="4" t="s">
        <v>42</v>
      </c>
      <c r="E7134" s="4" t="s">
        <v>16</v>
      </c>
      <c r="F7134" s="4" t="s">
        <v>18</v>
      </c>
      <c r="G7134" s="6">
        <v>25</v>
      </c>
      <c r="H7134" s="7">
        <v>218.52</v>
      </c>
      <c r="I7134" s="8">
        <v>0</v>
      </c>
      <c r="J7134" s="7">
        <v>5473.91</v>
      </c>
      <c r="K7134" s="7">
        <v>127.31</v>
      </c>
      <c r="L7134" s="7">
        <v>3182.75</v>
      </c>
      <c r="M7134" s="7">
        <v>88.85</v>
      </c>
    </row>
    <row r="7135" spans="2:13" x14ac:dyDescent="0.3">
      <c r="B7135" s="5">
        <v>46023</v>
      </c>
      <c r="C7135" s="4" t="s">
        <v>44</v>
      </c>
      <c r="D7135" s="4" t="s">
        <v>42</v>
      </c>
      <c r="E7135" s="4" t="s">
        <v>16</v>
      </c>
      <c r="F7135" s="4" t="s">
        <v>19</v>
      </c>
      <c r="G7135" s="6">
        <v>27</v>
      </c>
      <c r="H7135" s="7">
        <v>218.52</v>
      </c>
      <c r="I7135" s="8">
        <v>0</v>
      </c>
      <c r="J7135" s="7">
        <v>5882.35</v>
      </c>
      <c r="K7135" s="7">
        <v>127.95</v>
      </c>
      <c r="L7135" s="7">
        <v>3454.65</v>
      </c>
      <c r="M7135" s="7">
        <v>123.54</v>
      </c>
    </row>
    <row r="7136" spans="2:13" x14ac:dyDescent="0.3">
      <c r="B7136" s="5">
        <v>46023</v>
      </c>
      <c r="C7136" s="4" t="s">
        <v>44</v>
      </c>
      <c r="D7136" s="4" t="s">
        <v>42</v>
      </c>
      <c r="E7136" s="4" t="s">
        <v>20</v>
      </c>
      <c r="F7136" s="4" t="s">
        <v>17</v>
      </c>
      <c r="G7136" s="6">
        <v>48</v>
      </c>
      <c r="H7136" s="7">
        <v>218.52</v>
      </c>
      <c r="I7136" s="8">
        <v>0.01</v>
      </c>
      <c r="J7136" s="7">
        <v>9119.52</v>
      </c>
      <c r="K7136" s="7">
        <v>128.07</v>
      </c>
      <c r="L7136" s="7">
        <v>6147.36</v>
      </c>
      <c r="M7136" s="7">
        <v>82.7</v>
      </c>
    </row>
    <row r="7137" spans="2:13" x14ac:dyDescent="0.3">
      <c r="B7137" s="5">
        <v>46023</v>
      </c>
      <c r="C7137" s="4" t="s">
        <v>44</v>
      </c>
      <c r="D7137" s="4" t="s">
        <v>42</v>
      </c>
      <c r="E7137" s="4" t="s">
        <v>20</v>
      </c>
      <c r="F7137" s="4" t="s">
        <v>18</v>
      </c>
      <c r="G7137" s="6">
        <v>18</v>
      </c>
      <c r="H7137" s="7">
        <v>218.52</v>
      </c>
      <c r="I7137" s="8">
        <v>0.03</v>
      </c>
      <c r="J7137" s="7">
        <v>3354.05</v>
      </c>
      <c r="K7137" s="7">
        <v>127.56</v>
      </c>
      <c r="L7137" s="7">
        <v>2296.08</v>
      </c>
      <c r="M7137" s="7">
        <v>63.78</v>
      </c>
    </row>
    <row r="7138" spans="2:13" x14ac:dyDescent="0.3">
      <c r="B7138" s="5">
        <v>46023</v>
      </c>
      <c r="C7138" s="4" t="s">
        <v>44</v>
      </c>
      <c r="D7138" s="4" t="s">
        <v>42</v>
      </c>
      <c r="E7138" s="4" t="s">
        <v>20</v>
      </c>
      <c r="F7138" s="4" t="s">
        <v>19</v>
      </c>
      <c r="G7138" s="6">
        <v>17</v>
      </c>
      <c r="H7138" s="7">
        <v>218.52</v>
      </c>
      <c r="I7138" s="8">
        <v>0.03</v>
      </c>
      <c r="J7138" s="7">
        <v>3183.78</v>
      </c>
      <c r="K7138" s="7">
        <v>127.43</v>
      </c>
      <c r="L7138" s="7">
        <v>2166.31</v>
      </c>
      <c r="M7138" s="7">
        <v>77.790000000000006</v>
      </c>
    </row>
    <row r="7139" spans="2:13" x14ac:dyDescent="0.3">
      <c r="B7139" s="5">
        <v>46023</v>
      </c>
      <c r="C7139" s="4" t="s">
        <v>44</v>
      </c>
      <c r="D7139" s="4" t="s">
        <v>42</v>
      </c>
      <c r="E7139" s="4" t="s">
        <v>21</v>
      </c>
      <c r="F7139" s="4" t="s">
        <v>17</v>
      </c>
      <c r="G7139" s="6">
        <v>30</v>
      </c>
      <c r="H7139" s="7">
        <v>218.52</v>
      </c>
      <c r="I7139" s="8">
        <v>0.01</v>
      </c>
      <c r="J7139" s="7">
        <v>6215.27</v>
      </c>
      <c r="K7139" s="7">
        <v>127.95</v>
      </c>
      <c r="L7139" s="7">
        <v>3838.5</v>
      </c>
      <c r="M7139" s="7">
        <v>49.77</v>
      </c>
    </row>
    <row r="7140" spans="2:13" x14ac:dyDescent="0.3">
      <c r="B7140" s="5">
        <v>46023</v>
      </c>
      <c r="C7140" s="4" t="s">
        <v>44</v>
      </c>
      <c r="D7140" s="4" t="s">
        <v>42</v>
      </c>
      <c r="E7140" s="4" t="s">
        <v>21</v>
      </c>
      <c r="F7140" s="4" t="s">
        <v>18</v>
      </c>
      <c r="G7140" s="6">
        <v>11</v>
      </c>
      <c r="H7140" s="7">
        <v>218.52</v>
      </c>
      <c r="I7140" s="8">
        <v>0.01</v>
      </c>
      <c r="J7140" s="7">
        <v>2260.7199999999998</v>
      </c>
      <c r="K7140" s="7">
        <v>127.69</v>
      </c>
      <c r="L7140" s="7">
        <v>1404.59</v>
      </c>
      <c r="M7140" s="7">
        <v>38.86</v>
      </c>
    </row>
    <row r="7141" spans="2:13" x14ac:dyDescent="0.3">
      <c r="B7141" s="5">
        <v>46023</v>
      </c>
      <c r="C7141" s="4" t="s">
        <v>44</v>
      </c>
      <c r="D7141" s="4" t="s">
        <v>42</v>
      </c>
      <c r="E7141" s="4" t="s">
        <v>21</v>
      </c>
      <c r="F7141" s="4" t="s">
        <v>19</v>
      </c>
      <c r="G7141" s="6">
        <v>10</v>
      </c>
      <c r="H7141" s="7">
        <v>218.52</v>
      </c>
      <c r="I7141" s="8">
        <v>0.01</v>
      </c>
      <c r="J7141" s="7">
        <v>2061.37</v>
      </c>
      <c r="K7141" s="7">
        <v>127.82</v>
      </c>
      <c r="L7141" s="7">
        <v>1278.2</v>
      </c>
      <c r="M7141" s="7">
        <v>43.4</v>
      </c>
    </row>
    <row r="7142" spans="2:13" x14ac:dyDescent="0.3">
      <c r="B7142" s="5">
        <v>46023</v>
      </c>
      <c r="C7142" s="4" t="s">
        <v>44</v>
      </c>
      <c r="D7142" s="4" t="s">
        <v>42</v>
      </c>
      <c r="E7142" s="4" t="s">
        <v>22</v>
      </c>
      <c r="F7142" s="4" t="s">
        <v>17</v>
      </c>
      <c r="G7142" s="6">
        <v>14</v>
      </c>
      <c r="H7142" s="7">
        <v>218.52</v>
      </c>
      <c r="I7142" s="8">
        <v>0.01</v>
      </c>
      <c r="J7142" s="7">
        <v>3392.18</v>
      </c>
      <c r="K7142" s="7">
        <v>127.82</v>
      </c>
      <c r="L7142" s="7">
        <v>1789.48</v>
      </c>
      <c r="M7142" s="7">
        <v>138.26</v>
      </c>
    </row>
    <row r="7143" spans="2:13" x14ac:dyDescent="0.3">
      <c r="B7143" s="5">
        <v>46023</v>
      </c>
      <c r="C7143" s="4" t="s">
        <v>44</v>
      </c>
      <c r="D7143" s="4" t="s">
        <v>42</v>
      </c>
      <c r="E7143" s="4" t="s">
        <v>22</v>
      </c>
      <c r="F7143" s="4" t="s">
        <v>18</v>
      </c>
      <c r="G7143" s="6">
        <v>5</v>
      </c>
      <c r="H7143" s="7">
        <v>218.52</v>
      </c>
      <c r="I7143" s="8">
        <v>0</v>
      </c>
      <c r="J7143" s="7">
        <v>1224.93</v>
      </c>
      <c r="K7143" s="7">
        <v>127.69</v>
      </c>
      <c r="L7143" s="7">
        <v>638.45000000000005</v>
      </c>
      <c r="M7143" s="7">
        <v>61.69</v>
      </c>
    </row>
    <row r="7144" spans="2:13" x14ac:dyDescent="0.3">
      <c r="B7144" s="5">
        <v>46023</v>
      </c>
      <c r="C7144" s="4" t="s">
        <v>44</v>
      </c>
      <c r="D7144" s="4" t="s">
        <v>42</v>
      </c>
      <c r="E7144" s="4" t="s">
        <v>22</v>
      </c>
      <c r="F7144" s="4" t="s">
        <v>19</v>
      </c>
      <c r="G7144" s="6">
        <v>5</v>
      </c>
      <c r="H7144" s="7">
        <v>218.52</v>
      </c>
      <c r="I7144" s="8">
        <v>0</v>
      </c>
      <c r="J7144" s="7">
        <v>1220.04</v>
      </c>
      <c r="K7144" s="7">
        <v>127.31</v>
      </c>
      <c r="L7144" s="7">
        <v>636.54999999999995</v>
      </c>
      <c r="M7144" s="7">
        <v>63.55</v>
      </c>
    </row>
    <row r="7145" spans="2:13" x14ac:dyDescent="0.3">
      <c r="B7145" s="5">
        <v>46023</v>
      </c>
      <c r="C7145" s="4" t="s">
        <v>45</v>
      </c>
      <c r="D7145" s="4" t="s">
        <v>42</v>
      </c>
      <c r="E7145" s="4" t="s">
        <v>16</v>
      </c>
      <c r="F7145" s="4" t="s">
        <v>17</v>
      </c>
      <c r="G7145" s="6">
        <v>121</v>
      </c>
      <c r="H7145" s="7">
        <v>102.84</v>
      </c>
      <c r="I7145" s="8">
        <v>0.01</v>
      </c>
      <c r="J7145" s="7">
        <v>12418.45</v>
      </c>
      <c r="K7145" s="7">
        <v>58.23</v>
      </c>
      <c r="L7145" s="7">
        <v>7045.83</v>
      </c>
      <c r="M7145" s="7">
        <v>199.94</v>
      </c>
    </row>
    <row r="7146" spans="2:13" x14ac:dyDescent="0.3">
      <c r="B7146" s="5">
        <v>46023</v>
      </c>
      <c r="C7146" s="4" t="s">
        <v>45</v>
      </c>
      <c r="D7146" s="4" t="s">
        <v>42</v>
      </c>
      <c r="E7146" s="4" t="s">
        <v>16</v>
      </c>
      <c r="F7146" s="4" t="s">
        <v>18</v>
      </c>
      <c r="G7146" s="6">
        <v>47</v>
      </c>
      <c r="H7146" s="7">
        <v>102.84</v>
      </c>
      <c r="I7146" s="8">
        <v>0.01</v>
      </c>
      <c r="J7146" s="7">
        <v>4756.38</v>
      </c>
      <c r="K7146" s="7">
        <v>58.23</v>
      </c>
      <c r="L7146" s="7">
        <v>2736.81</v>
      </c>
      <c r="M7146" s="7">
        <v>170.74</v>
      </c>
    </row>
    <row r="7147" spans="2:13" x14ac:dyDescent="0.3">
      <c r="B7147" s="5">
        <v>46023</v>
      </c>
      <c r="C7147" s="4" t="s">
        <v>45</v>
      </c>
      <c r="D7147" s="4" t="s">
        <v>42</v>
      </c>
      <c r="E7147" s="4" t="s">
        <v>16</v>
      </c>
      <c r="F7147" s="4" t="s">
        <v>19</v>
      </c>
      <c r="G7147" s="6">
        <v>46</v>
      </c>
      <c r="H7147" s="7">
        <v>102.84</v>
      </c>
      <c r="I7147" s="8">
        <v>0</v>
      </c>
      <c r="J7147" s="7">
        <v>4721.1400000000003</v>
      </c>
      <c r="K7147" s="7">
        <v>58.05</v>
      </c>
      <c r="L7147" s="7">
        <v>2670.3</v>
      </c>
      <c r="M7147" s="7">
        <v>208.84</v>
      </c>
    </row>
    <row r="7148" spans="2:13" x14ac:dyDescent="0.3">
      <c r="B7148" s="5">
        <v>46023</v>
      </c>
      <c r="C7148" s="4" t="s">
        <v>45</v>
      </c>
      <c r="D7148" s="4" t="s">
        <v>42</v>
      </c>
      <c r="E7148" s="4" t="s">
        <v>20</v>
      </c>
      <c r="F7148" s="4" t="s">
        <v>17</v>
      </c>
      <c r="G7148" s="6">
        <v>86</v>
      </c>
      <c r="H7148" s="7">
        <v>102.84</v>
      </c>
      <c r="I7148" s="8">
        <v>0.02</v>
      </c>
      <c r="J7148" s="7">
        <v>7689.04</v>
      </c>
      <c r="K7148" s="7">
        <v>58.17</v>
      </c>
      <c r="L7148" s="7">
        <v>5002.62</v>
      </c>
      <c r="M7148" s="7">
        <v>147.44999999999999</v>
      </c>
    </row>
    <row r="7149" spans="2:13" x14ac:dyDescent="0.3">
      <c r="B7149" s="5">
        <v>46023</v>
      </c>
      <c r="C7149" s="4" t="s">
        <v>45</v>
      </c>
      <c r="D7149" s="4" t="s">
        <v>42</v>
      </c>
      <c r="E7149" s="4" t="s">
        <v>20</v>
      </c>
      <c r="F7149" s="4" t="s">
        <v>18</v>
      </c>
      <c r="G7149" s="6">
        <v>31</v>
      </c>
      <c r="H7149" s="7">
        <v>102.84</v>
      </c>
      <c r="I7149" s="8">
        <v>0.03</v>
      </c>
      <c r="J7149" s="7">
        <v>2721.47</v>
      </c>
      <c r="K7149" s="7">
        <v>57.88</v>
      </c>
      <c r="L7149" s="7">
        <v>1794.28</v>
      </c>
      <c r="M7149" s="7">
        <v>108.19</v>
      </c>
    </row>
    <row r="7150" spans="2:13" x14ac:dyDescent="0.3">
      <c r="B7150" s="5">
        <v>46023</v>
      </c>
      <c r="C7150" s="4" t="s">
        <v>45</v>
      </c>
      <c r="D7150" s="4" t="s">
        <v>42</v>
      </c>
      <c r="E7150" s="4" t="s">
        <v>20</v>
      </c>
      <c r="F7150" s="4" t="s">
        <v>19</v>
      </c>
      <c r="G7150" s="6">
        <v>30</v>
      </c>
      <c r="H7150" s="7">
        <v>102.84</v>
      </c>
      <c r="I7150" s="8">
        <v>0.02</v>
      </c>
      <c r="J7150" s="7">
        <v>2641.87</v>
      </c>
      <c r="K7150" s="7">
        <v>58.23</v>
      </c>
      <c r="L7150" s="7">
        <v>1746.9</v>
      </c>
      <c r="M7150" s="7">
        <v>135</v>
      </c>
    </row>
    <row r="7151" spans="2:13" x14ac:dyDescent="0.3">
      <c r="B7151" s="5">
        <v>46023</v>
      </c>
      <c r="C7151" s="4" t="s">
        <v>45</v>
      </c>
      <c r="D7151" s="4" t="s">
        <v>42</v>
      </c>
      <c r="E7151" s="4" t="s">
        <v>21</v>
      </c>
      <c r="F7151" s="4" t="s">
        <v>17</v>
      </c>
      <c r="G7151" s="6">
        <v>53</v>
      </c>
      <c r="H7151" s="7">
        <v>102.84</v>
      </c>
      <c r="I7151" s="8">
        <v>0.01</v>
      </c>
      <c r="J7151" s="7">
        <v>5105.71</v>
      </c>
      <c r="K7151" s="7">
        <v>57.88</v>
      </c>
      <c r="L7151" s="7">
        <v>3067.64</v>
      </c>
      <c r="M7151" s="7">
        <v>86.69</v>
      </c>
    </row>
    <row r="7152" spans="2:13" x14ac:dyDescent="0.3">
      <c r="B7152" s="5">
        <v>46023</v>
      </c>
      <c r="C7152" s="4" t="s">
        <v>45</v>
      </c>
      <c r="D7152" s="4" t="s">
        <v>42</v>
      </c>
      <c r="E7152" s="4" t="s">
        <v>21</v>
      </c>
      <c r="F7152" s="4" t="s">
        <v>18</v>
      </c>
      <c r="G7152" s="6">
        <v>19</v>
      </c>
      <c r="H7152" s="7">
        <v>102.84</v>
      </c>
      <c r="I7152" s="8">
        <v>0.01</v>
      </c>
      <c r="J7152" s="7">
        <v>1852.5</v>
      </c>
      <c r="K7152" s="7">
        <v>57.88</v>
      </c>
      <c r="L7152" s="7">
        <v>1099.72</v>
      </c>
      <c r="M7152" s="7">
        <v>66.510000000000005</v>
      </c>
    </row>
    <row r="7153" spans="2:13" x14ac:dyDescent="0.3">
      <c r="B7153" s="5">
        <v>46023</v>
      </c>
      <c r="C7153" s="4" t="s">
        <v>45</v>
      </c>
      <c r="D7153" s="4" t="s">
        <v>42</v>
      </c>
      <c r="E7153" s="4" t="s">
        <v>21</v>
      </c>
      <c r="F7153" s="4" t="s">
        <v>19</v>
      </c>
      <c r="G7153" s="6">
        <v>19</v>
      </c>
      <c r="H7153" s="7">
        <v>102.84</v>
      </c>
      <c r="I7153" s="8">
        <v>0.01</v>
      </c>
      <c r="J7153" s="7">
        <v>1834.01</v>
      </c>
      <c r="K7153" s="7">
        <v>58.05</v>
      </c>
      <c r="L7153" s="7">
        <v>1102.95</v>
      </c>
      <c r="M7153" s="7">
        <v>87.11</v>
      </c>
    </row>
    <row r="7154" spans="2:13" x14ac:dyDescent="0.3">
      <c r="B7154" s="5">
        <v>46023</v>
      </c>
      <c r="C7154" s="4" t="s">
        <v>45</v>
      </c>
      <c r="D7154" s="4" t="s">
        <v>42</v>
      </c>
      <c r="E7154" s="4" t="s">
        <v>22</v>
      </c>
      <c r="F7154" s="4" t="s">
        <v>17</v>
      </c>
      <c r="G7154" s="6">
        <v>22</v>
      </c>
      <c r="H7154" s="7">
        <v>102.84</v>
      </c>
      <c r="I7154" s="8">
        <v>0.01</v>
      </c>
      <c r="J7154" s="7">
        <v>2516.2199999999998</v>
      </c>
      <c r="K7154" s="7">
        <v>58.17</v>
      </c>
      <c r="L7154" s="7">
        <v>1279.74</v>
      </c>
      <c r="M7154" s="7">
        <v>228.01</v>
      </c>
    </row>
    <row r="7155" spans="2:13" x14ac:dyDescent="0.3">
      <c r="B7155" s="5">
        <v>46023</v>
      </c>
      <c r="C7155" s="4" t="s">
        <v>45</v>
      </c>
      <c r="D7155" s="4" t="s">
        <v>42</v>
      </c>
      <c r="E7155" s="4" t="s">
        <v>22</v>
      </c>
      <c r="F7155" s="4" t="s">
        <v>18</v>
      </c>
      <c r="G7155" s="6">
        <v>8</v>
      </c>
      <c r="H7155" s="7">
        <v>102.84</v>
      </c>
      <c r="I7155" s="8">
        <v>0.01</v>
      </c>
      <c r="J7155" s="7">
        <v>914.99</v>
      </c>
      <c r="K7155" s="7">
        <v>57.88</v>
      </c>
      <c r="L7155" s="7">
        <v>463.04</v>
      </c>
      <c r="M7155" s="7">
        <v>94.16</v>
      </c>
    </row>
    <row r="7156" spans="2:13" x14ac:dyDescent="0.3">
      <c r="B7156" s="5">
        <v>46023</v>
      </c>
      <c r="C7156" s="4" t="s">
        <v>45</v>
      </c>
      <c r="D7156" s="4" t="s">
        <v>42</v>
      </c>
      <c r="E7156" s="4" t="s">
        <v>22</v>
      </c>
      <c r="F7156" s="4" t="s">
        <v>19</v>
      </c>
      <c r="G7156" s="6">
        <v>8</v>
      </c>
      <c r="H7156" s="7">
        <v>102.84</v>
      </c>
      <c r="I7156" s="8">
        <v>0</v>
      </c>
      <c r="J7156" s="7">
        <v>919.6</v>
      </c>
      <c r="K7156" s="7">
        <v>57.88</v>
      </c>
      <c r="L7156" s="7">
        <v>463.04</v>
      </c>
      <c r="M7156" s="7">
        <v>101.88</v>
      </c>
    </row>
    <row r="7157" spans="2:13" x14ac:dyDescent="0.3">
      <c r="B7157" s="5">
        <v>46023</v>
      </c>
      <c r="C7157" s="4" t="s">
        <v>46</v>
      </c>
      <c r="D7157" s="4" t="s">
        <v>47</v>
      </c>
      <c r="E7157" s="4" t="s">
        <v>16</v>
      </c>
      <c r="F7157" s="4" t="s">
        <v>17</v>
      </c>
      <c r="G7157" s="6">
        <v>211</v>
      </c>
      <c r="H7157" s="7">
        <v>152.11000000000001</v>
      </c>
      <c r="I7157" s="8">
        <v>0.01</v>
      </c>
      <c r="J7157" s="7">
        <v>31710.07</v>
      </c>
      <c r="K7157" s="7">
        <v>93.4</v>
      </c>
      <c r="L7157" s="7">
        <v>19707.400000000001</v>
      </c>
      <c r="M7157" s="7">
        <v>359.29</v>
      </c>
    </row>
    <row r="7158" spans="2:13" x14ac:dyDescent="0.3">
      <c r="B7158" s="5">
        <v>46023</v>
      </c>
      <c r="C7158" s="4" t="s">
        <v>46</v>
      </c>
      <c r="D7158" s="4" t="s">
        <v>47</v>
      </c>
      <c r="E7158" s="4" t="s">
        <v>16</v>
      </c>
      <c r="F7158" s="4" t="s">
        <v>18</v>
      </c>
      <c r="G7158" s="6">
        <v>71</v>
      </c>
      <c r="H7158" s="7">
        <v>152.11000000000001</v>
      </c>
      <c r="I7158" s="8">
        <v>0.01</v>
      </c>
      <c r="J7158" s="7">
        <v>10745.75</v>
      </c>
      <c r="K7158" s="7">
        <v>93.4</v>
      </c>
      <c r="L7158" s="7">
        <v>6631.4</v>
      </c>
      <c r="M7158" s="7">
        <v>256.14999999999998</v>
      </c>
    </row>
    <row r="7159" spans="2:13" x14ac:dyDescent="0.3">
      <c r="B7159" s="5">
        <v>46023</v>
      </c>
      <c r="C7159" s="4" t="s">
        <v>46</v>
      </c>
      <c r="D7159" s="4" t="s">
        <v>47</v>
      </c>
      <c r="E7159" s="4" t="s">
        <v>16</v>
      </c>
      <c r="F7159" s="4" t="s">
        <v>19</v>
      </c>
      <c r="G7159" s="6">
        <v>71</v>
      </c>
      <c r="H7159" s="7">
        <v>152.11000000000001</v>
      </c>
      <c r="I7159" s="8">
        <v>0</v>
      </c>
      <c r="J7159" s="7">
        <v>10778.21</v>
      </c>
      <c r="K7159" s="7">
        <v>93.12</v>
      </c>
      <c r="L7159" s="7">
        <v>6611.52</v>
      </c>
      <c r="M7159" s="7">
        <v>320.44</v>
      </c>
    </row>
    <row r="7160" spans="2:13" x14ac:dyDescent="0.3">
      <c r="B7160" s="5">
        <v>46023</v>
      </c>
      <c r="C7160" s="4" t="s">
        <v>46</v>
      </c>
      <c r="D7160" s="4" t="s">
        <v>47</v>
      </c>
      <c r="E7160" s="4" t="s">
        <v>20</v>
      </c>
      <c r="F7160" s="4" t="s">
        <v>17</v>
      </c>
      <c r="G7160" s="6">
        <v>141</v>
      </c>
      <c r="H7160" s="7">
        <v>152.11000000000001</v>
      </c>
      <c r="I7160" s="8">
        <v>0</v>
      </c>
      <c r="J7160" s="7">
        <v>18798.310000000001</v>
      </c>
      <c r="K7160" s="7">
        <v>93.5</v>
      </c>
      <c r="L7160" s="7">
        <v>13183.5</v>
      </c>
      <c r="M7160" s="7">
        <v>241.52</v>
      </c>
    </row>
    <row r="7161" spans="2:13" x14ac:dyDescent="0.3">
      <c r="B7161" s="5">
        <v>46023</v>
      </c>
      <c r="C7161" s="4" t="s">
        <v>46</v>
      </c>
      <c r="D7161" s="4" t="s">
        <v>47</v>
      </c>
      <c r="E7161" s="4" t="s">
        <v>20</v>
      </c>
      <c r="F7161" s="4" t="s">
        <v>18</v>
      </c>
      <c r="G7161" s="6">
        <v>52</v>
      </c>
      <c r="H7161" s="7">
        <v>152.11000000000001</v>
      </c>
      <c r="I7161" s="8">
        <v>0.02</v>
      </c>
      <c r="J7161" s="7">
        <v>6786.71</v>
      </c>
      <c r="K7161" s="7">
        <v>93.59</v>
      </c>
      <c r="L7161" s="7">
        <v>4866.68</v>
      </c>
      <c r="M7161" s="7">
        <v>185.93</v>
      </c>
    </row>
    <row r="7162" spans="2:13" x14ac:dyDescent="0.3">
      <c r="B7162" s="5">
        <v>46023</v>
      </c>
      <c r="C7162" s="4" t="s">
        <v>46</v>
      </c>
      <c r="D7162" s="4" t="s">
        <v>47</v>
      </c>
      <c r="E7162" s="4" t="s">
        <v>20</v>
      </c>
      <c r="F7162" s="4" t="s">
        <v>19</v>
      </c>
      <c r="G7162" s="6">
        <v>50</v>
      </c>
      <c r="H7162" s="7">
        <v>152.11000000000001</v>
      </c>
      <c r="I7162" s="8">
        <v>0.02</v>
      </c>
      <c r="J7162" s="7">
        <v>6571.78</v>
      </c>
      <c r="K7162" s="7">
        <v>93.5</v>
      </c>
      <c r="L7162" s="7">
        <v>4675</v>
      </c>
      <c r="M7162" s="7">
        <v>223.66</v>
      </c>
    </row>
    <row r="7163" spans="2:13" x14ac:dyDescent="0.3">
      <c r="B7163" s="5">
        <v>46023</v>
      </c>
      <c r="C7163" s="4" t="s">
        <v>46</v>
      </c>
      <c r="D7163" s="4" t="s">
        <v>47</v>
      </c>
      <c r="E7163" s="4" t="s">
        <v>21</v>
      </c>
      <c r="F7163" s="4" t="s">
        <v>17</v>
      </c>
      <c r="G7163" s="6">
        <v>81</v>
      </c>
      <c r="H7163" s="7">
        <v>152.11000000000001</v>
      </c>
      <c r="I7163" s="8">
        <v>0.01</v>
      </c>
      <c r="J7163" s="7">
        <v>11610.66</v>
      </c>
      <c r="K7163" s="7">
        <v>93.68</v>
      </c>
      <c r="L7163" s="7">
        <v>7588.08</v>
      </c>
      <c r="M7163" s="7">
        <v>137.52000000000001</v>
      </c>
    </row>
    <row r="7164" spans="2:13" x14ac:dyDescent="0.3">
      <c r="B7164" s="5">
        <v>46023</v>
      </c>
      <c r="C7164" s="4" t="s">
        <v>46</v>
      </c>
      <c r="D7164" s="4" t="s">
        <v>47</v>
      </c>
      <c r="E7164" s="4" t="s">
        <v>21</v>
      </c>
      <c r="F7164" s="4" t="s">
        <v>18</v>
      </c>
      <c r="G7164" s="6">
        <v>30</v>
      </c>
      <c r="H7164" s="7">
        <v>152.11000000000001</v>
      </c>
      <c r="I7164" s="8">
        <v>0.01</v>
      </c>
      <c r="J7164" s="7">
        <v>4309.05</v>
      </c>
      <c r="K7164" s="7">
        <v>93.12</v>
      </c>
      <c r="L7164" s="7">
        <v>2793.6</v>
      </c>
      <c r="M7164" s="7">
        <v>107.7</v>
      </c>
    </row>
    <row r="7165" spans="2:13" x14ac:dyDescent="0.3">
      <c r="B7165" s="5">
        <v>46023</v>
      </c>
      <c r="C7165" s="4" t="s">
        <v>46</v>
      </c>
      <c r="D7165" s="4" t="s">
        <v>47</v>
      </c>
      <c r="E7165" s="4" t="s">
        <v>21</v>
      </c>
      <c r="F7165" s="4" t="s">
        <v>19</v>
      </c>
      <c r="G7165" s="6">
        <v>30</v>
      </c>
      <c r="H7165" s="7">
        <v>152.11000000000001</v>
      </c>
      <c r="I7165" s="8">
        <v>0.01</v>
      </c>
      <c r="J7165" s="7">
        <v>4313.46</v>
      </c>
      <c r="K7165" s="7">
        <v>93.12</v>
      </c>
      <c r="L7165" s="7">
        <v>2793.6</v>
      </c>
      <c r="M7165" s="7">
        <v>135.93</v>
      </c>
    </row>
    <row r="7166" spans="2:13" x14ac:dyDescent="0.3">
      <c r="B7166" s="5">
        <v>46023</v>
      </c>
      <c r="C7166" s="4" t="s">
        <v>46</v>
      </c>
      <c r="D7166" s="4" t="s">
        <v>47</v>
      </c>
      <c r="E7166" s="4" t="s">
        <v>22</v>
      </c>
      <c r="F7166" s="4" t="s">
        <v>17</v>
      </c>
      <c r="G7166" s="6">
        <v>35</v>
      </c>
      <c r="H7166" s="7">
        <v>152.11000000000001</v>
      </c>
      <c r="I7166" s="8">
        <v>0.01</v>
      </c>
      <c r="J7166" s="7">
        <v>5885.27</v>
      </c>
      <c r="K7166" s="7">
        <v>93.12</v>
      </c>
      <c r="L7166" s="7">
        <v>3259.2</v>
      </c>
      <c r="M7166" s="7">
        <v>346.71</v>
      </c>
    </row>
    <row r="7167" spans="2:13" x14ac:dyDescent="0.3">
      <c r="B7167" s="5">
        <v>46023</v>
      </c>
      <c r="C7167" s="4" t="s">
        <v>46</v>
      </c>
      <c r="D7167" s="4" t="s">
        <v>47</v>
      </c>
      <c r="E7167" s="4" t="s">
        <v>22</v>
      </c>
      <c r="F7167" s="4" t="s">
        <v>18</v>
      </c>
      <c r="G7167" s="6">
        <v>14</v>
      </c>
      <c r="H7167" s="7">
        <v>152.11000000000001</v>
      </c>
      <c r="I7167" s="8">
        <v>0.01</v>
      </c>
      <c r="J7167" s="7">
        <v>2347.04</v>
      </c>
      <c r="K7167" s="7">
        <v>93.12</v>
      </c>
      <c r="L7167" s="7">
        <v>1303.68</v>
      </c>
      <c r="M7167" s="7">
        <v>173.74</v>
      </c>
    </row>
    <row r="7168" spans="2:13" x14ac:dyDescent="0.3">
      <c r="B7168" s="5">
        <v>46023</v>
      </c>
      <c r="C7168" s="4" t="s">
        <v>46</v>
      </c>
      <c r="D7168" s="4" t="s">
        <v>47</v>
      </c>
      <c r="E7168" s="4" t="s">
        <v>22</v>
      </c>
      <c r="F7168" s="4" t="s">
        <v>19</v>
      </c>
      <c r="G7168" s="6">
        <v>13</v>
      </c>
      <c r="H7168" s="7">
        <v>152.11000000000001</v>
      </c>
      <c r="I7168" s="8">
        <v>0</v>
      </c>
      <c r="J7168" s="7">
        <v>2214.69</v>
      </c>
      <c r="K7168" s="7">
        <v>93.4</v>
      </c>
      <c r="L7168" s="7">
        <v>1214.2</v>
      </c>
      <c r="M7168" s="7">
        <v>167.41</v>
      </c>
    </row>
    <row r="7169" spans="2:13" x14ac:dyDescent="0.3">
      <c r="B7169" s="5">
        <v>46023</v>
      </c>
      <c r="C7169" s="4" t="s">
        <v>48</v>
      </c>
      <c r="D7169" s="4" t="s">
        <v>47</v>
      </c>
      <c r="E7169" s="4" t="s">
        <v>16</v>
      </c>
      <c r="F7169" s="4" t="s">
        <v>17</v>
      </c>
      <c r="G7169" s="6">
        <v>167</v>
      </c>
      <c r="H7169" s="7">
        <v>126.4</v>
      </c>
      <c r="I7169" s="8">
        <v>0</v>
      </c>
      <c r="J7169" s="7">
        <v>21024.43</v>
      </c>
      <c r="K7169" s="7">
        <v>77.14</v>
      </c>
      <c r="L7169" s="7">
        <v>12882.38</v>
      </c>
      <c r="M7169" s="7">
        <v>283.52999999999997</v>
      </c>
    </row>
    <row r="7170" spans="2:13" x14ac:dyDescent="0.3">
      <c r="B7170" s="5">
        <v>46023</v>
      </c>
      <c r="C7170" s="4" t="s">
        <v>48</v>
      </c>
      <c r="D7170" s="4" t="s">
        <v>47</v>
      </c>
      <c r="E7170" s="4" t="s">
        <v>16</v>
      </c>
      <c r="F7170" s="4" t="s">
        <v>18</v>
      </c>
      <c r="G7170" s="6">
        <v>66</v>
      </c>
      <c r="H7170" s="7">
        <v>126.4</v>
      </c>
      <c r="I7170" s="8">
        <v>0.01</v>
      </c>
      <c r="J7170" s="7">
        <v>8250.7800000000007</v>
      </c>
      <c r="K7170" s="7">
        <v>76.84</v>
      </c>
      <c r="L7170" s="7">
        <v>5071.4399999999996</v>
      </c>
      <c r="M7170" s="7">
        <v>240.47</v>
      </c>
    </row>
    <row r="7171" spans="2:13" x14ac:dyDescent="0.3">
      <c r="B7171" s="5">
        <v>46023</v>
      </c>
      <c r="C7171" s="4" t="s">
        <v>48</v>
      </c>
      <c r="D7171" s="4" t="s">
        <v>47</v>
      </c>
      <c r="E7171" s="4" t="s">
        <v>16</v>
      </c>
      <c r="F7171" s="4" t="s">
        <v>19</v>
      </c>
      <c r="G7171" s="6">
        <v>63</v>
      </c>
      <c r="H7171" s="7">
        <v>126.4</v>
      </c>
      <c r="I7171" s="8">
        <v>0</v>
      </c>
      <c r="J7171" s="7">
        <v>7979.06</v>
      </c>
      <c r="K7171" s="7">
        <v>76.91</v>
      </c>
      <c r="L7171" s="7">
        <v>4845.33</v>
      </c>
      <c r="M7171" s="7">
        <v>273.67</v>
      </c>
    </row>
    <row r="7172" spans="2:13" x14ac:dyDescent="0.3">
      <c r="B7172" s="5">
        <v>46023</v>
      </c>
      <c r="C7172" s="4" t="s">
        <v>48</v>
      </c>
      <c r="D7172" s="4" t="s">
        <v>47</v>
      </c>
      <c r="E7172" s="4" t="s">
        <v>20</v>
      </c>
      <c r="F7172" s="4" t="s">
        <v>17</v>
      </c>
      <c r="G7172" s="6">
        <v>115</v>
      </c>
      <c r="H7172" s="7">
        <v>126.4</v>
      </c>
      <c r="I7172" s="8">
        <v>0.04</v>
      </c>
      <c r="J7172" s="7">
        <v>12367.66</v>
      </c>
      <c r="K7172" s="7">
        <v>76.91</v>
      </c>
      <c r="L7172" s="7">
        <v>8844.65</v>
      </c>
      <c r="M7172" s="7">
        <v>192.73</v>
      </c>
    </row>
    <row r="7173" spans="2:13" x14ac:dyDescent="0.3">
      <c r="B7173" s="5">
        <v>46023</v>
      </c>
      <c r="C7173" s="4" t="s">
        <v>48</v>
      </c>
      <c r="D7173" s="4" t="s">
        <v>47</v>
      </c>
      <c r="E7173" s="4" t="s">
        <v>20</v>
      </c>
      <c r="F7173" s="4" t="s">
        <v>18</v>
      </c>
      <c r="G7173" s="6">
        <v>44</v>
      </c>
      <c r="H7173" s="7">
        <v>126.4</v>
      </c>
      <c r="I7173" s="8">
        <v>0.03</v>
      </c>
      <c r="J7173" s="7">
        <v>4786.03</v>
      </c>
      <c r="K7173" s="7">
        <v>76.91</v>
      </c>
      <c r="L7173" s="7">
        <v>3384.04</v>
      </c>
      <c r="M7173" s="7">
        <v>154.97</v>
      </c>
    </row>
    <row r="7174" spans="2:13" x14ac:dyDescent="0.3">
      <c r="B7174" s="5">
        <v>46023</v>
      </c>
      <c r="C7174" s="4" t="s">
        <v>48</v>
      </c>
      <c r="D7174" s="4" t="s">
        <v>47</v>
      </c>
      <c r="E7174" s="4" t="s">
        <v>20</v>
      </c>
      <c r="F7174" s="4" t="s">
        <v>19</v>
      </c>
      <c r="G7174" s="6">
        <v>42</v>
      </c>
      <c r="H7174" s="7">
        <v>126.4</v>
      </c>
      <c r="I7174" s="8">
        <v>0.02</v>
      </c>
      <c r="J7174" s="7">
        <v>4569.3</v>
      </c>
      <c r="K7174" s="7">
        <v>76.989999999999995</v>
      </c>
      <c r="L7174" s="7">
        <v>3233.58</v>
      </c>
      <c r="M7174" s="7">
        <v>190.68</v>
      </c>
    </row>
    <row r="7175" spans="2:13" x14ac:dyDescent="0.3">
      <c r="B7175" s="5">
        <v>46023</v>
      </c>
      <c r="C7175" s="4" t="s">
        <v>48</v>
      </c>
      <c r="D7175" s="4" t="s">
        <v>47</v>
      </c>
      <c r="E7175" s="4" t="s">
        <v>21</v>
      </c>
      <c r="F7175" s="4" t="s">
        <v>17</v>
      </c>
      <c r="G7175" s="6">
        <v>68</v>
      </c>
      <c r="H7175" s="7">
        <v>126.4</v>
      </c>
      <c r="I7175" s="8">
        <v>0.01</v>
      </c>
      <c r="J7175" s="7">
        <v>8107.92</v>
      </c>
      <c r="K7175" s="7">
        <v>77.14</v>
      </c>
      <c r="L7175" s="7">
        <v>5245.52</v>
      </c>
      <c r="M7175" s="7">
        <v>115.79</v>
      </c>
    </row>
    <row r="7176" spans="2:13" x14ac:dyDescent="0.3">
      <c r="B7176" s="5">
        <v>46023</v>
      </c>
      <c r="C7176" s="4" t="s">
        <v>48</v>
      </c>
      <c r="D7176" s="4" t="s">
        <v>47</v>
      </c>
      <c r="E7176" s="4" t="s">
        <v>21</v>
      </c>
      <c r="F7176" s="4" t="s">
        <v>18</v>
      </c>
      <c r="G7176" s="6">
        <v>25</v>
      </c>
      <c r="H7176" s="7">
        <v>126.4</v>
      </c>
      <c r="I7176" s="8">
        <v>0</v>
      </c>
      <c r="J7176" s="7">
        <v>2995.99</v>
      </c>
      <c r="K7176" s="7">
        <v>76.760000000000005</v>
      </c>
      <c r="L7176" s="7">
        <v>1919</v>
      </c>
      <c r="M7176" s="7">
        <v>88.41</v>
      </c>
    </row>
    <row r="7177" spans="2:13" x14ac:dyDescent="0.3">
      <c r="B7177" s="5">
        <v>46023</v>
      </c>
      <c r="C7177" s="4" t="s">
        <v>48</v>
      </c>
      <c r="D7177" s="4" t="s">
        <v>47</v>
      </c>
      <c r="E7177" s="4" t="s">
        <v>21</v>
      </c>
      <c r="F7177" s="4" t="s">
        <v>19</v>
      </c>
      <c r="G7177" s="6">
        <v>27</v>
      </c>
      <c r="H7177" s="7">
        <v>126.4</v>
      </c>
      <c r="I7177" s="8">
        <v>0.01</v>
      </c>
      <c r="J7177" s="7">
        <v>3203.16</v>
      </c>
      <c r="K7177" s="7">
        <v>76.91</v>
      </c>
      <c r="L7177" s="7">
        <v>2076.5700000000002</v>
      </c>
      <c r="M7177" s="7">
        <v>120.29</v>
      </c>
    </row>
    <row r="7178" spans="2:13" x14ac:dyDescent="0.3">
      <c r="B7178" s="5">
        <v>46023</v>
      </c>
      <c r="C7178" s="4" t="s">
        <v>48</v>
      </c>
      <c r="D7178" s="4" t="s">
        <v>47</v>
      </c>
      <c r="E7178" s="4" t="s">
        <v>22</v>
      </c>
      <c r="F7178" s="4" t="s">
        <v>17</v>
      </c>
      <c r="G7178" s="6">
        <v>32</v>
      </c>
      <c r="H7178" s="7">
        <v>126.4</v>
      </c>
      <c r="I7178" s="8">
        <v>0.01</v>
      </c>
      <c r="J7178" s="7">
        <v>4498.51</v>
      </c>
      <c r="K7178" s="7">
        <v>76.989999999999995</v>
      </c>
      <c r="L7178" s="7">
        <v>2463.6799999999998</v>
      </c>
      <c r="M7178" s="7">
        <v>329.7</v>
      </c>
    </row>
    <row r="7179" spans="2:13" x14ac:dyDescent="0.3">
      <c r="B7179" s="5">
        <v>46023</v>
      </c>
      <c r="C7179" s="4" t="s">
        <v>48</v>
      </c>
      <c r="D7179" s="4" t="s">
        <v>47</v>
      </c>
      <c r="E7179" s="4" t="s">
        <v>22</v>
      </c>
      <c r="F7179" s="4" t="s">
        <v>18</v>
      </c>
      <c r="G7179" s="6">
        <v>12</v>
      </c>
      <c r="H7179" s="7">
        <v>126.4</v>
      </c>
      <c r="I7179" s="8">
        <v>0</v>
      </c>
      <c r="J7179" s="7">
        <v>1697.11</v>
      </c>
      <c r="K7179" s="7">
        <v>76.84</v>
      </c>
      <c r="L7179" s="7">
        <v>922.08</v>
      </c>
      <c r="M7179" s="7">
        <v>140.81</v>
      </c>
    </row>
    <row r="7180" spans="2:13" x14ac:dyDescent="0.3">
      <c r="B7180" s="5">
        <v>46023</v>
      </c>
      <c r="C7180" s="4" t="s">
        <v>48</v>
      </c>
      <c r="D7180" s="4" t="s">
        <v>47</v>
      </c>
      <c r="E7180" s="4" t="s">
        <v>22</v>
      </c>
      <c r="F7180" s="4" t="s">
        <v>19</v>
      </c>
      <c r="G7180" s="6">
        <v>11</v>
      </c>
      <c r="H7180" s="7">
        <v>126.4</v>
      </c>
      <c r="I7180" s="8">
        <v>0</v>
      </c>
      <c r="J7180" s="7">
        <v>1561.91</v>
      </c>
      <c r="K7180" s="7">
        <v>77.22</v>
      </c>
      <c r="L7180" s="7">
        <v>849.42</v>
      </c>
      <c r="M7180" s="7">
        <v>143.51</v>
      </c>
    </row>
    <row r="7181" spans="2:13" x14ac:dyDescent="0.3">
      <c r="B7181" s="5">
        <v>46023</v>
      </c>
      <c r="C7181" s="4" t="s">
        <v>49</v>
      </c>
      <c r="D7181" s="4" t="s">
        <v>47</v>
      </c>
      <c r="E7181" s="4" t="s">
        <v>16</v>
      </c>
      <c r="F7181" s="4" t="s">
        <v>17</v>
      </c>
      <c r="G7181" s="6">
        <v>95</v>
      </c>
      <c r="H7181" s="7">
        <v>252.8</v>
      </c>
      <c r="I7181" s="8">
        <v>0.01</v>
      </c>
      <c r="J7181" s="7">
        <v>23680.35</v>
      </c>
      <c r="K7181" s="7">
        <v>158.05000000000001</v>
      </c>
      <c r="L7181" s="7">
        <v>15014.75</v>
      </c>
      <c r="M7181" s="7">
        <v>159.05000000000001</v>
      </c>
    </row>
    <row r="7182" spans="2:13" x14ac:dyDescent="0.3">
      <c r="B7182" s="5">
        <v>46023</v>
      </c>
      <c r="C7182" s="4" t="s">
        <v>49</v>
      </c>
      <c r="D7182" s="4" t="s">
        <v>47</v>
      </c>
      <c r="E7182" s="4" t="s">
        <v>16</v>
      </c>
      <c r="F7182" s="4" t="s">
        <v>18</v>
      </c>
      <c r="G7182" s="6">
        <v>32</v>
      </c>
      <c r="H7182" s="7">
        <v>252.8</v>
      </c>
      <c r="I7182" s="8">
        <v>0</v>
      </c>
      <c r="J7182" s="7">
        <v>8097.69</v>
      </c>
      <c r="K7182" s="7">
        <v>157.41999999999999</v>
      </c>
      <c r="L7182" s="7">
        <v>5037.4399999999996</v>
      </c>
      <c r="M7182" s="7">
        <v>112.82</v>
      </c>
    </row>
    <row r="7183" spans="2:13" x14ac:dyDescent="0.3">
      <c r="B7183" s="5">
        <v>46023</v>
      </c>
      <c r="C7183" s="4" t="s">
        <v>49</v>
      </c>
      <c r="D7183" s="4" t="s">
        <v>47</v>
      </c>
      <c r="E7183" s="4" t="s">
        <v>16</v>
      </c>
      <c r="F7183" s="4" t="s">
        <v>19</v>
      </c>
      <c r="G7183" s="6">
        <v>34</v>
      </c>
      <c r="H7183" s="7">
        <v>252.8</v>
      </c>
      <c r="I7183" s="8">
        <v>0</v>
      </c>
      <c r="J7183" s="7">
        <v>8620.9500000000007</v>
      </c>
      <c r="K7183" s="7">
        <v>157.26</v>
      </c>
      <c r="L7183" s="7">
        <v>5346.84</v>
      </c>
      <c r="M7183" s="7">
        <v>149.21</v>
      </c>
    </row>
    <row r="7184" spans="2:13" x14ac:dyDescent="0.3">
      <c r="B7184" s="5">
        <v>46023</v>
      </c>
      <c r="C7184" s="4" t="s">
        <v>49</v>
      </c>
      <c r="D7184" s="4" t="s">
        <v>47</v>
      </c>
      <c r="E7184" s="4" t="s">
        <v>20</v>
      </c>
      <c r="F7184" s="4" t="s">
        <v>17</v>
      </c>
      <c r="G7184" s="6">
        <v>61</v>
      </c>
      <c r="H7184" s="7">
        <v>252.8</v>
      </c>
      <c r="I7184" s="8">
        <v>0.01</v>
      </c>
      <c r="J7184" s="7">
        <v>13394.38</v>
      </c>
      <c r="K7184" s="7">
        <v>157.88999999999999</v>
      </c>
      <c r="L7184" s="7">
        <v>9631.2900000000009</v>
      </c>
      <c r="M7184" s="7">
        <v>102.85</v>
      </c>
    </row>
    <row r="7185" spans="2:13" x14ac:dyDescent="0.3">
      <c r="B7185" s="5">
        <v>46023</v>
      </c>
      <c r="C7185" s="4" t="s">
        <v>49</v>
      </c>
      <c r="D7185" s="4" t="s">
        <v>47</v>
      </c>
      <c r="E7185" s="4" t="s">
        <v>20</v>
      </c>
      <c r="F7185" s="4" t="s">
        <v>18</v>
      </c>
      <c r="G7185" s="6">
        <v>23</v>
      </c>
      <c r="H7185" s="7">
        <v>252.8</v>
      </c>
      <c r="I7185" s="8">
        <v>0.01</v>
      </c>
      <c r="J7185" s="7">
        <v>5065.45</v>
      </c>
      <c r="K7185" s="7">
        <v>157.58000000000001</v>
      </c>
      <c r="L7185" s="7">
        <v>3624.34</v>
      </c>
      <c r="M7185" s="7">
        <v>83.06</v>
      </c>
    </row>
    <row r="7186" spans="2:13" x14ac:dyDescent="0.3">
      <c r="B7186" s="5">
        <v>46023</v>
      </c>
      <c r="C7186" s="4" t="s">
        <v>49</v>
      </c>
      <c r="D7186" s="4" t="s">
        <v>47</v>
      </c>
      <c r="E7186" s="4" t="s">
        <v>20</v>
      </c>
      <c r="F7186" s="4" t="s">
        <v>19</v>
      </c>
      <c r="G7186" s="6">
        <v>22</v>
      </c>
      <c r="H7186" s="7">
        <v>252.8</v>
      </c>
      <c r="I7186" s="8">
        <v>0.02</v>
      </c>
      <c r="J7186" s="7">
        <v>4776.96</v>
      </c>
      <c r="K7186" s="7">
        <v>157.41999999999999</v>
      </c>
      <c r="L7186" s="7">
        <v>3463.24</v>
      </c>
      <c r="M7186" s="7">
        <v>99.98</v>
      </c>
    </row>
    <row r="7187" spans="2:13" x14ac:dyDescent="0.3">
      <c r="B7187" s="5">
        <v>46023</v>
      </c>
      <c r="C7187" s="4" t="s">
        <v>49</v>
      </c>
      <c r="D7187" s="4" t="s">
        <v>47</v>
      </c>
      <c r="E7187" s="4" t="s">
        <v>21</v>
      </c>
      <c r="F7187" s="4" t="s">
        <v>17</v>
      </c>
      <c r="G7187" s="6">
        <v>37</v>
      </c>
      <c r="H7187" s="7">
        <v>252.8</v>
      </c>
      <c r="I7187" s="8">
        <v>0</v>
      </c>
      <c r="J7187" s="7">
        <v>8912.5400000000009</v>
      </c>
      <c r="K7187" s="7">
        <v>157.41999999999999</v>
      </c>
      <c r="L7187" s="7">
        <v>5824.54</v>
      </c>
      <c r="M7187" s="7">
        <v>62.76</v>
      </c>
    </row>
    <row r="7188" spans="2:13" x14ac:dyDescent="0.3">
      <c r="B7188" s="5">
        <v>46023</v>
      </c>
      <c r="C7188" s="4" t="s">
        <v>49</v>
      </c>
      <c r="D7188" s="4" t="s">
        <v>47</v>
      </c>
      <c r="E7188" s="4" t="s">
        <v>21</v>
      </c>
      <c r="F7188" s="4" t="s">
        <v>18</v>
      </c>
      <c r="G7188" s="6">
        <v>13</v>
      </c>
      <c r="H7188" s="7">
        <v>252.8</v>
      </c>
      <c r="I7188" s="8">
        <v>0</v>
      </c>
      <c r="J7188" s="7">
        <v>3125.2</v>
      </c>
      <c r="K7188" s="7">
        <v>157.72999999999999</v>
      </c>
      <c r="L7188" s="7">
        <v>2050.4899999999998</v>
      </c>
      <c r="M7188" s="7">
        <v>47.83</v>
      </c>
    </row>
    <row r="7189" spans="2:13" x14ac:dyDescent="0.3">
      <c r="B7189" s="5">
        <v>46023</v>
      </c>
      <c r="C7189" s="4" t="s">
        <v>49</v>
      </c>
      <c r="D7189" s="4" t="s">
        <v>47</v>
      </c>
      <c r="E7189" s="4" t="s">
        <v>21</v>
      </c>
      <c r="F7189" s="4" t="s">
        <v>19</v>
      </c>
      <c r="G7189" s="6">
        <v>14</v>
      </c>
      <c r="H7189" s="7">
        <v>252.8</v>
      </c>
      <c r="I7189" s="8">
        <v>0.01</v>
      </c>
      <c r="J7189" s="7">
        <v>3318.65</v>
      </c>
      <c r="K7189" s="7">
        <v>157.58000000000001</v>
      </c>
      <c r="L7189" s="7">
        <v>2206.12</v>
      </c>
      <c r="M7189" s="7">
        <v>64.06</v>
      </c>
    </row>
    <row r="7190" spans="2:13" x14ac:dyDescent="0.3">
      <c r="B7190" s="5">
        <v>46023</v>
      </c>
      <c r="C7190" s="4" t="s">
        <v>49</v>
      </c>
      <c r="D7190" s="4" t="s">
        <v>47</v>
      </c>
      <c r="E7190" s="4" t="s">
        <v>22</v>
      </c>
      <c r="F7190" s="4" t="s">
        <v>17</v>
      </c>
      <c r="G7190" s="6">
        <v>17</v>
      </c>
      <c r="H7190" s="7">
        <v>252.8</v>
      </c>
      <c r="I7190" s="8">
        <v>0.01</v>
      </c>
      <c r="J7190" s="7">
        <v>4741.1099999999997</v>
      </c>
      <c r="K7190" s="7">
        <v>157.26</v>
      </c>
      <c r="L7190" s="7">
        <v>2673.42</v>
      </c>
      <c r="M7190" s="7">
        <v>176.36</v>
      </c>
    </row>
    <row r="7191" spans="2:13" x14ac:dyDescent="0.3">
      <c r="B7191" s="5">
        <v>46023</v>
      </c>
      <c r="C7191" s="4" t="s">
        <v>49</v>
      </c>
      <c r="D7191" s="4" t="s">
        <v>47</v>
      </c>
      <c r="E7191" s="4" t="s">
        <v>22</v>
      </c>
      <c r="F7191" s="4" t="s">
        <v>18</v>
      </c>
      <c r="G7191" s="6">
        <v>6</v>
      </c>
      <c r="H7191" s="7">
        <v>252.8</v>
      </c>
      <c r="I7191" s="8">
        <v>0</v>
      </c>
      <c r="J7191" s="7">
        <v>1700.49</v>
      </c>
      <c r="K7191" s="7">
        <v>157.26</v>
      </c>
      <c r="L7191" s="7">
        <v>943.56</v>
      </c>
      <c r="M7191" s="7">
        <v>72.430000000000007</v>
      </c>
    </row>
    <row r="7192" spans="2:13" x14ac:dyDescent="0.3">
      <c r="B7192" s="5">
        <v>46023</v>
      </c>
      <c r="C7192" s="4" t="s">
        <v>49</v>
      </c>
      <c r="D7192" s="4" t="s">
        <v>47</v>
      </c>
      <c r="E7192" s="4" t="s">
        <v>22</v>
      </c>
      <c r="F7192" s="4" t="s">
        <v>19</v>
      </c>
      <c r="G7192" s="6">
        <v>6</v>
      </c>
      <c r="H7192" s="7">
        <v>252.8</v>
      </c>
      <c r="I7192" s="8">
        <v>0.01</v>
      </c>
      <c r="J7192" s="7">
        <v>1683.56</v>
      </c>
      <c r="K7192" s="7">
        <v>158.21</v>
      </c>
      <c r="L7192" s="7">
        <v>949.26</v>
      </c>
      <c r="M7192" s="7">
        <v>76.88</v>
      </c>
    </row>
    <row r="7193" spans="2:13" x14ac:dyDescent="0.3">
      <c r="B7193" s="5">
        <v>46023</v>
      </c>
      <c r="C7193" s="4" t="s">
        <v>50</v>
      </c>
      <c r="D7193" s="4" t="s">
        <v>47</v>
      </c>
      <c r="E7193" s="4" t="s">
        <v>16</v>
      </c>
      <c r="F7193" s="4" t="s">
        <v>17</v>
      </c>
      <c r="G7193" s="6">
        <v>260</v>
      </c>
      <c r="H7193" s="7">
        <v>92.12</v>
      </c>
      <c r="I7193" s="8">
        <v>0.01</v>
      </c>
      <c r="J7193" s="7">
        <v>23615.52</v>
      </c>
      <c r="K7193" s="7">
        <v>55.82</v>
      </c>
      <c r="L7193" s="7">
        <v>14513.2</v>
      </c>
      <c r="M7193" s="7">
        <v>433.99</v>
      </c>
    </row>
    <row r="7194" spans="2:13" x14ac:dyDescent="0.3">
      <c r="B7194" s="5">
        <v>46023</v>
      </c>
      <c r="C7194" s="4" t="s">
        <v>50</v>
      </c>
      <c r="D7194" s="4" t="s">
        <v>47</v>
      </c>
      <c r="E7194" s="4" t="s">
        <v>16</v>
      </c>
      <c r="F7194" s="4" t="s">
        <v>18</v>
      </c>
      <c r="G7194" s="6">
        <v>95</v>
      </c>
      <c r="H7194" s="7">
        <v>92.12</v>
      </c>
      <c r="I7194" s="8">
        <v>0.01</v>
      </c>
      <c r="J7194" s="7">
        <v>8663.89</v>
      </c>
      <c r="K7194" s="7">
        <v>55.82</v>
      </c>
      <c r="L7194" s="7">
        <v>5302.9</v>
      </c>
      <c r="M7194" s="7">
        <v>329.5</v>
      </c>
    </row>
    <row r="7195" spans="2:13" x14ac:dyDescent="0.3">
      <c r="B7195" s="5">
        <v>46023</v>
      </c>
      <c r="C7195" s="4" t="s">
        <v>50</v>
      </c>
      <c r="D7195" s="4" t="s">
        <v>47</v>
      </c>
      <c r="E7195" s="4" t="s">
        <v>16</v>
      </c>
      <c r="F7195" s="4" t="s">
        <v>19</v>
      </c>
      <c r="G7195" s="6">
        <v>89</v>
      </c>
      <c r="H7195" s="7">
        <v>92.12</v>
      </c>
      <c r="I7195" s="8">
        <v>0</v>
      </c>
      <c r="J7195" s="7">
        <v>8182.22</v>
      </c>
      <c r="K7195" s="7">
        <v>55.6</v>
      </c>
      <c r="L7195" s="7">
        <v>4948.3999999999996</v>
      </c>
      <c r="M7195" s="7">
        <v>396.53</v>
      </c>
    </row>
    <row r="7196" spans="2:13" x14ac:dyDescent="0.3">
      <c r="B7196" s="5">
        <v>46023</v>
      </c>
      <c r="C7196" s="4" t="s">
        <v>50</v>
      </c>
      <c r="D7196" s="4" t="s">
        <v>47</v>
      </c>
      <c r="E7196" s="4" t="s">
        <v>20</v>
      </c>
      <c r="F7196" s="4" t="s">
        <v>17</v>
      </c>
      <c r="G7196" s="6">
        <v>177</v>
      </c>
      <c r="H7196" s="7">
        <v>92.12</v>
      </c>
      <c r="I7196" s="8">
        <v>0.01</v>
      </c>
      <c r="J7196" s="7">
        <v>14204.32</v>
      </c>
      <c r="K7196" s="7">
        <v>55.65</v>
      </c>
      <c r="L7196" s="7">
        <v>9850.0499999999993</v>
      </c>
      <c r="M7196" s="7">
        <v>288.89999999999998</v>
      </c>
    </row>
    <row r="7197" spans="2:13" x14ac:dyDescent="0.3">
      <c r="B7197" s="5">
        <v>46023</v>
      </c>
      <c r="C7197" s="4" t="s">
        <v>50</v>
      </c>
      <c r="D7197" s="4" t="s">
        <v>47</v>
      </c>
      <c r="E7197" s="4" t="s">
        <v>20</v>
      </c>
      <c r="F7197" s="4" t="s">
        <v>18</v>
      </c>
      <c r="G7197" s="6">
        <v>61</v>
      </c>
      <c r="H7197" s="7">
        <v>92.12</v>
      </c>
      <c r="I7197" s="8">
        <v>0.01</v>
      </c>
      <c r="J7197" s="7">
        <v>4935.04</v>
      </c>
      <c r="K7197" s="7">
        <v>55.6</v>
      </c>
      <c r="L7197" s="7">
        <v>3391.6</v>
      </c>
      <c r="M7197" s="7">
        <v>220.51</v>
      </c>
    </row>
    <row r="7198" spans="2:13" x14ac:dyDescent="0.3">
      <c r="B7198" s="5">
        <v>46023</v>
      </c>
      <c r="C7198" s="4" t="s">
        <v>50</v>
      </c>
      <c r="D7198" s="4" t="s">
        <v>47</v>
      </c>
      <c r="E7198" s="4" t="s">
        <v>20</v>
      </c>
      <c r="F7198" s="4" t="s">
        <v>19</v>
      </c>
      <c r="G7198" s="6">
        <v>63</v>
      </c>
      <c r="H7198" s="7">
        <v>92.12</v>
      </c>
      <c r="I7198" s="8">
        <v>0</v>
      </c>
      <c r="J7198" s="7">
        <v>5086.7</v>
      </c>
      <c r="K7198" s="7">
        <v>55.82</v>
      </c>
      <c r="L7198" s="7">
        <v>3516.66</v>
      </c>
      <c r="M7198" s="7">
        <v>280.69</v>
      </c>
    </row>
    <row r="7199" spans="2:13" x14ac:dyDescent="0.3">
      <c r="B7199" s="5">
        <v>46023</v>
      </c>
      <c r="C7199" s="4" t="s">
        <v>50</v>
      </c>
      <c r="D7199" s="4" t="s">
        <v>47</v>
      </c>
      <c r="E7199" s="4" t="s">
        <v>21</v>
      </c>
      <c r="F7199" s="4" t="s">
        <v>17</v>
      </c>
      <c r="G7199" s="6">
        <v>105</v>
      </c>
      <c r="H7199" s="7">
        <v>92.12</v>
      </c>
      <c r="I7199" s="8">
        <v>0.01</v>
      </c>
      <c r="J7199" s="7">
        <v>9069.7900000000009</v>
      </c>
      <c r="K7199" s="7">
        <v>55.65</v>
      </c>
      <c r="L7199" s="7">
        <v>5843.25</v>
      </c>
      <c r="M7199" s="7">
        <v>171.56</v>
      </c>
    </row>
    <row r="7200" spans="2:13" x14ac:dyDescent="0.3">
      <c r="B7200" s="5">
        <v>46023</v>
      </c>
      <c r="C7200" s="4" t="s">
        <v>50</v>
      </c>
      <c r="D7200" s="4" t="s">
        <v>47</v>
      </c>
      <c r="E7200" s="4" t="s">
        <v>21</v>
      </c>
      <c r="F7200" s="4" t="s">
        <v>18</v>
      </c>
      <c r="G7200" s="6">
        <v>36</v>
      </c>
      <c r="H7200" s="7">
        <v>92.12</v>
      </c>
      <c r="I7200" s="8">
        <v>0.01</v>
      </c>
      <c r="J7200" s="7">
        <v>3137.89</v>
      </c>
      <c r="K7200" s="7">
        <v>55.49</v>
      </c>
      <c r="L7200" s="7">
        <v>1997.64</v>
      </c>
      <c r="M7200" s="7">
        <v>127.56</v>
      </c>
    </row>
    <row r="7201" spans="2:13" x14ac:dyDescent="0.3">
      <c r="B7201" s="5">
        <v>46023</v>
      </c>
      <c r="C7201" s="4" t="s">
        <v>50</v>
      </c>
      <c r="D7201" s="4" t="s">
        <v>47</v>
      </c>
      <c r="E7201" s="4" t="s">
        <v>21</v>
      </c>
      <c r="F7201" s="4" t="s">
        <v>19</v>
      </c>
      <c r="G7201" s="6">
        <v>36</v>
      </c>
      <c r="H7201" s="7">
        <v>92.12</v>
      </c>
      <c r="I7201" s="8">
        <v>0.01</v>
      </c>
      <c r="J7201" s="7">
        <v>3103.36</v>
      </c>
      <c r="K7201" s="7">
        <v>55.82</v>
      </c>
      <c r="L7201" s="7">
        <v>2009.52</v>
      </c>
      <c r="M7201" s="7">
        <v>162.16</v>
      </c>
    </row>
    <row r="7202" spans="2:13" x14ac:dyDescent="0.3">
      <c r="B7202" s="5">
        <v>46023</v>
      </c>
      <c r="C7202" s="4" t="s">
        <v>50</v>
      </c>
      <c r="D7202" s="4" t="s">
        <v>47</v>
      </c>
      <c r="E7202" s="4" t="s">
        <v>22</v>
      </c>
      <c r="F7202" s="4" t="s">
        <v>17</v>
      </c>
      <c r="G7202" s="6">
        <v>44</v>
      </c>
      <c r="H7202" s="7">
        <v>92.12</v>
      </c>
      <c r="I7202" s="8">
        <v>0</v>
      </c>
      <c r="J7202" s="7">
        <v>4521.51</v>
      </c>
      <c r="K7202" s="7">
        <v>55.82</v>
      </c>
      <c r="L7202" s="7">
        <v>2456.08</v>
      </c>
      <c r="M7202" s="7">
        <v>447.07</v>
      </c>
    </row>
    <row r="7203" spans="2:13" x14ac:dyDescent="0.3">
      <c r="B7203" s="5">
        <v>46023</v>
      </c>
      <c r="C7203" s="4" t="s">
        <v>50</v>
      </c>
      <c r="D7203" s="4" t="s">
        <v>47</v>
      </c>
      <c r="E7203" s="4" t="s">
        <v>22</v>
      </c>
      <c r="F7203" s="4" t="s">
        <v>18</v>
      </c>
      <c r="G7203" s="6">
        <v>16</v>
      </c>
      <c r="H7203" s="7">
        <v>92.12</v>
      </c>
      <c r="I7203" s="8">
        <v>0.01</v>
      </c>
      <c r="J7203" s="7">
        <v>1631.03</v>
      </c>
      <c r="K7203" s="7">
        <v>55.82</v>
      </c>
      <c r="L7203" s="7">
        <v>893.12</v>
      </c>
      <c r="M7203" s="7">
        <v>191.99</v>
      </c>
    </row>
    <row r="7204" spans="2:13" x14ac:dyDescent="0.3">
      <c r="B7204" s="5">
        <v>46023</v>
      </c>
      <c r="C7204" s="4" t="s">
        <v>50</v>
      </c>
      <c r="D7204" s="4" t="s">
        <v>47</v>
      </c>
      <c r="E7204" s="4" t="s">
        <v>22</v>
      </c>
      <c r="F7204" s="4" t="s">
        <v>19</v>
      </c>
      <c r="G7204" s="6">
        <v>16</v>
      </c>
      <c r="H7204" s="7">
        <v>92.12</v>
      </c>
      <c r="I7204" s="8">
        <v>0</v>
      </c>
      <c r="J7204" s="7">
        <v>1642.54</v>
      </c>
      <c r="K7204" s="7">
        <v>55.82</v>
      </c>
      <c r="L7204" s="7">
        <v>893.12</v>
      </c>
      <c r="M7204" s="7">
        <v>210.81</v>
      </c>
    </row>
    <row r="7205" spans="2:13" x14ac:dyDescent="0.3">
      <c r="B7205" s="5">
        <v>46054</v>
      </c>
      <c r="C7205" s="4" t="s">
        <v>14</v>
      </c>
      <c r="D7205" s="4" t="s">
        <v>15</v>
      </c>
      <c r="E7205" s="4" t="s">
        <v>16</v>
      </c>
      <c r="F7205" s="4" t="s">
        <v>17</v>
      </c>
      <c r="G7205" s="6">
        <v>225</v>
      </c>
      <c r="H7205" s="7">
        <v>289.83999999999997</v>
      </c>
      <c r="I7205" s="8">
        <v>0.01</v>
      </c>
      <c r="J7205" s="7">
        <v>64628.38</v>
      </c>
      <c r="K7205" s="7">
        <v>216.74</v>
      </c>
      <c r="L7205" s="7">
        <v>48766.5</v>
      </c>
      <c r="M7205" s="7">
        <v>374.06</v>
      </c>
    </row>
    <row r="7206" spans="2:13" x14ac:dyDescent="0.3">
      <c r="B7206" s="5">
        <v>46054</v>
      </c>
      <c r="C7206" s="4" t="s">
        <v>14</v>
      </c>
      <c r="D7206" s="4" t="s">
        <v>15</v>
      </c>
      <c r="E7206" s="4" t="s">
        <v>16</v>
      </c>
      <c r="F7206" s="4" t="s">
        <v>18</v>
      </c>
      <c r="G7206" s="6">
        <v>80</v>
      </c>
      <c r="H7206" s="7">
        <v>289.83999999999997</v>
      </c>
      <c r="I7206" s="8">
        <v>0</v>
      </c>
      <c r="J7206" s="7">
        <v>23187.200000000001</v>
      </c>
      <c r="K7206" s="7">
        <v>216.74</v>
      </c>
      <c r="L7206" s="7">
        <v>17339.2</v>
      </c>
      <c r="M7206" s="7">
        <v>284.91000000000003</v>
      </c>
    </row>
    <row r="7207" spans="2:13" x14ac:dyDescent="0.3">
      <c r="B7207" s="5">
        <v>46054</v>
      </c>
      <c r="C7207" s="4" t="s">
        <v>14</v>
      </c>
      <c r="D7207" s="4" t="s">
        <v>15</v>
      </c>
      <c r="E7207" s="4" t="s">
        <v>16</v>
      </c>
      <c r="F7207" s="4" t="s">
        <v>19</v>
      </c>
      <c r="G7207" s="6">
        <v>86</v>
      </c>
      <c r="H7207" s="7">
        <v>289.83999999999997</v>
      </c>
      <c r="I7207" s="8">
        <v>0</v>
      </c>
      <c r="J7207" s="7">
        <v>24901.01</v>
      </c>
      <c r="K7207" s="7">
        <v>216.53</v>
      </c>
      <c r="L7207" s="7">
        <v>18621.580000000002</v>
      </c>
      <c r="M7207" s="7">
        <v>382.78</v>
      </c>
    </row>
    <row r="7208" spans="2:13" x14ac:dyDescent="0.3">
      <c r="B7208" s="5">
        <v>46054</v>
      </c>
      <c r="C7208" s="4" t="s">
        <v>14</v>
      </c>
      <c r="D7208" s="4" t="s">
        <v>15</v>
      </c>
      <c r="E7208" s="4" t="s">
        <v>20</v>
      </c>
      <c r="F7208" s="4" t="s">
        <v>17</v>
      </c>
      <c r="G7208" s="6">
        <v>179</v>
      </c>
      <c r="H7208" s="7">
        <v>289.83999999999997</v>
      </c>
      <c r="I7208" s="8">
        <v>0.01</v>
      </c>
      <c r="J7208" s="7">
        <v>45017.93</v>
      </c>
      <c r="K7208" s="7">
        <v>216.53</v>
      </c>
      <c r="L7208" s="7">
        <v>38758.870000000003</v>
      </c>
      <c r="M7208" s="7">
        <v>293.07</v>
      </c>
    </row>
    <row r="7209" spans="2:13" x14ac:dyDescent="0.3">
      <c r="B7209" s="5">
        <v>46054</v>
      </c>
      <c r="C7209" s="4" t="s">
        <v>14</v>
      </c>
      <c r="D7209" s="4" t="s">
        <v>15</v>
      </c>
      <c r="E7209" s="4" t="s">
        <v>20</v>
      </c>
      <c r="F7209" s="4" t="s">
        <v>18</v>
      </c>
      <c r="G7209" s="6">
        <v>68</v>
      </c>
      <c r="H7209" s="7">
        <v>289.83999999999997</v>
      </c>
      <c r="I7209" s="8">
        <v>0</v>
      </c>
      <c r="J7209" s="7">
        <v>17413.400000000001</v>
      </c>
      <c r="K7209" s="7">
        <v>217.18</v>
      </c>
      <c r="L7209" s="7">
        <v>14768.24</v>
      </c>
      <c r="M7209" s="7">
        <v>245.08</v>
      </c>
    </row>
    <row r="7210" spans="2:13" x14ac:dyDescent="0.3">
      <c r="B7210" s="5">
        <v>46054</v>
      </c>
      <c r="C7210" s="4" t="s">
        <v>14</v>
      </c>
      <c r="D7210" s="4" t="s">
        <v>15</v>
      </c>
      <c r="E7210" s="4" t="s">
        <v>20</v>
      </c>
      <c r="F7210" s="4" t="s">
        <v>19</v>
      </c>
      <c r="G7210" s="6">
        <v>66</v>
      </c>
      <c r="H7210" s="7">
        <v>289.83999999999997</v>
      </c>
      <c r="I7210" s="8">
        <v>0.02</v>
      </c>
      <c r="J7210" s="7">
        <v>16463.169999999998</v>
      </c>
      <c r="K7210" s="7">
        <v>217.18</v>
      </c>
      <c r="L7210" s="7">
        <v>14333.88</v>
      </c>
      <c r="M7210" s="7">
        <v>295.23</v>
      </c>
    </row>
    <row r="7211" spans="2:13" x14ac:dyDescent="0.3">
      <c r="B7211" s="5">
        <v>46054</v>
      </c>
      <c r="C7211" s="4" t="s">
        <v>14</v>
      </c>
      <c r="D7211" s="4" t="s">
        <v>15</v>
      </c>
      <c r="E7211" s="4" t="s">
        <v>21</v>
      </c>
      <c r="F7211" s="4" t="s">
        <v>17</v>
      </c>
      <c r="G7211" s="6">
        <v>93</v>
      </c>
      <c r="H7211" s="7">
        <v>289.83999999999997</v>
      </c>
      <c r="I7211" s="8">
        <v>0.01</v>
      </c>
      <c r="J7211" s="7">
        <v>25351.29</v>
      </c>
      <c r="K7211" s="7">
        <v>216.53</v>
      </c>
      <c r="L7211" s="7">
        <v>20137.29</v>
      </c>
      <c r="M7211" s="7">
        <v>160.55000000000001</v>
      </c>
    </row>
    <row r="7212" spans="2:13" x14ac:dyDescent="0.3">
      <c r="B7212" s="5">
        <v>46054</v>
      </c>
      <c r="C7212" s="4" t="s">
        <v>14</v>
      </c>
      <c r="D7212" s="4" t="s">
        <v>15</v>
      </c>
      <c r="E7212" s="4" t="s">
        <v>21</v>
      </c>
      <c r="F7212" s="4" t="s">
        <v>18</v>
      </c>
      <c r="G7212" s="6">
        <v>35</v>
      </c>
      <c r="H7212" s="7">
        <v>289.83999999999997</v>
      </c>
      <c r="I7212" s="8">
        <v>0</v>
      </c>
      <c r="J7212" s="7">
        <v>9617.8799999999992</v>
      </c>
      <c r="K7212" s="7">
        <v>215.88</v>
      </c>
      <c r="L7212" s="7">
        <v>7555.8</v>
      </c>
      <c r="M7212" s="7">
        <v>128.77000000000001</v>
      </c>
    </row>
    <row r="7213" spans="2:13" x14ac:dyDescent="0.3">
      <c r="B7213" s="5">
        <v>46054</v>
      </c>
      <c r="C7213" s="4" t="s">
        <v>14</v>
      </c>
      <c r="D7213" s="4" t="s">
        <v>15</v>
      </c>
      <c r="E7213" s="4" t="s">
        <v>21</v>
      </c>
      <c r="F7213" s="4" t="s">
        <v>19</v>
      </c>
      <c r="G7213" s="6">
        <v>35</v>
      </c>
      <c r="H7213" s="7">
        <v>289.83999999999997</v>
      </c>
      <c r="I7213" s="8">
        <v>0.01</v>
      </c>
      <c r="J7213" s="7">
        <v>9541.01</v>
      </c>
      <c r="K7213" s="7">
        <v>216.74</v>
      </c>
      <c r="L7213" s="7">
        <v>7585.9</v>
      </c>
      <c r="M7213" s="7">
        <v>154.22</v>
      </c>
    </row>
    <row r="7214" spans="2:13" x14ac:dyDescent="0.3">
      <c r="B7214" s="5">
        <v>46054</v>
      </c>
      <c r="C7214" s="4" t="s">
        <v>14</v>
      </c>
      <c r="D7214" s="4" t="s">
        <v>15</v>
      </c>
      <c r="E7214" s="4" t="s">
        <v>22</v>
      </c>
      <c r="F7214" s="4" t="s">
        <v>17</v>
      </c>
      <c r="G7214" s="6">
        <v>43</v>
      </c>
      <c r="H7214" s="7">
        <v>289.83999999999997</v>
      </c>
      <c r="I7214" s="8">
        <v>0.01</v>
      </c>
      <c r="J7214" s="7">
        <v>13790.56</v>
      </c>
      <c r="K7214" s="7">
        <v>216.53</v>
      </c>
      <c r="L7214" s="7">
        <v>9310.7900000000009</v>
      </c>
      <c r="M7214" s="7">
        <v>428.15</v>
      </c>
    </row>
    <row r="7215" spans="2:13" x14ac:dyDescent="0.3">
      <c r="B7215" s="5">
        <v>46054</v>
      </c>
      <c r="C7215" s="4" t="s">
        <v>14</v>
      </c>
      <c r="D7215" s="4" t="s">
        <v>15</v>
      </c>
      <c r="E7215" s="4" t="s">
        <v>22</v>
      </c>
      <c r="F7215" s="4" t="s">
        <v>18</v>
      </c>
      <c r="G7215" s="6">
        <v>15</v>
      </c>
      <c r="H7215" s="7">
        <v>289.83999999999997</v>
      </c>
      <c r="I7215" s="8">
        <v>0.01</v>
      </c>
      <c r="J7215" s="7">
        <v>4805.8599999999997</v>
      </c>
      <c r="K7215" s="7">
        <v>216.53</v>
      </c>
      <c r="L7215" s="7">
        <v>3247.95</v>
      </c>
      <c r="M7215" s="7">
        <v>182.53</v>
      </c>
    </row>
    <row r="7216" spans="2:13" x14ac:dyDescent="0.3">
      <c r="B7216" s="5">
        <v>46054</v>
      </c>
      <c r="C7216" s="4" t="s">
        <v>14</v>
      </c>
      <c r="D7216" s="4" t="s">
        <v>15</v>
      </c>
      <c r="E7216" s="4" t="s">
        <v>22</v>
      </c>
      <c r="F7216" s="4" t="s">
        <v>19</v>
      </c>
      <c r="G7216" s="6">
        <v>15</v>
      </c>
      <c r="H7216" s="7">
        <v>289.83999999999997</v>
      </c>
      <c r="I7216" s="8">
        <v>0.01</v>
      </c>
      <c r="J7216" s="7">
        <v>4815.62</v>
      </c>
      <c r="K7216" s="7">
        <v>216.53</v>
      </c>
      <c r="L7216" s="7">
        <v>3247.95</v>
      </c>
      <c r="M7216" s="7">
        <v>189.47</v>
      </c>
    </row>
    <row r="7217" spans="2:13" x14ac:dyDescent="0.3">
      <c r="B7217" s="5">
        <v>46054</v>
      </c>
      <c r="C7217" s="4" t="s">
        <v>23</v>
      </c>
      <c r="D7217" s="4" t="s">
        <v>15</v>
      </c>
      <c r="E7217" s="4" t="s">
        <v>16</v>
      </c>
      <c r="F7217" s="4" t="s">
        <v>17</v>
      </c>
      <c r="G7217" s="6">
        <v>611</v>
      </c>
      <c r="H7217" s="7">
        <v>127.62</v>
      </c>
      <c r="I7217" s="8">
        <v>0</v>
      </c>
      <c r="J7217" s="7">
        <v>77586.25</v>
      </c>
      <c r="K7217" s="7">
        <v>94.98</v>
      </c>
      <c r="L7217" s="7">
        <v>58032.78</v>
      </c>
      <c r="M7217" s="7">
        <v>1005.5</v>
      </c>
    </row>
    <row r="7218" spans="2:13" x14ac:dyDescent="0.3">
      <c r="B7218" s="5">
        <v>46054</v>
      </c>
      <c r="C7218" s="4" t="s">
        <v>23</v>
      </c>
      <c r="D7218" s="4" t="s">
        <v>15</v>
      </c>
      <c r="E7218" s="4" t="s">
        <v>16</v>
      </c>
      <c r="F7218" s="4" t="s">
        <v>18</v>
      </c>
      <c r="G7218" s="6">
        <v>226</v>
      </c>
      <c r="H7218" s="7">
        <v>127.62</v>
      </c>
      <c r="I7218" s="8">
        <v>0.01</v>
      </c>
      <c r="J7218" s="7">
        <v>28582.25</v>
      </c>
      <c r="K7218" s="7">
        <v>94.98</v>
      </c>
      <c r="L7218" s="7">
        <v>21465.48</v>
      </c>
      <c r="M7218" s="7">
        <v>793.56</v>
      </c>
    </row>
    <row r="7219" spans="2:13" x14ac:dyDescent="0.3">
      <c r="B7219" s="5">
        <v>46054</v>
      </c>
      <c r="C7219" s="4" t="s">
        <v>23</v>
      </c>
      <c r="D7219" s="4" t="s">
        <v>15</v>
      </c>
      <c r="E7219" s="4" t="s">
        <v>16</v>
      </c>
      <c r="F7219" s="4" t="s">
        <v>19</v>
      </c>
      <c r="G7219" s="6">
        <v>221</v>
      </c>
      <c r="H7219" s="7">
        <v>127.62</v>
      </c>
      <c r="I7219" s="8">
        <v>0.01</v>
      </c>
      <c r="J7219" s="7">
        <v>27725.74</v>
      </c>
      <c r="K7219" s="7">
        <v>94.79</v>
      </c>
      <c r="L7219" s="7">
        <v>20948.59</v>
      </c>
      <c r="M7219" s="7">
        <v>1002.36</v>
      </c>
    </row>
    <row r="7220" spans="2:13" x14ac:dyDescent="0.3">
      <c r="B7220" s="5">
        <v>46054</v>
      </c>
      <c r="C7220" s="4" t="s">
        <v>23</v>
      </c>
      <c r="D7220" s="4" t="s">
        <v>15</v>
      </c>
      <c r="E7220" s="4" t="s">
        <v>20</v>
      </c>
      <c r="F7220" s="4" t="s">
        <v>17</v>
      </c>
      <c r="G7220" s="6">
        <v>485</v>
      </c>
      <c r="H7220" s="7">
        <v>127.62</v>
      </c>
      <c r="I7220" s="8">
        <v>0.02</v>
      </c>
      <c r="J7220" s="7">
        <v>53268.66</v>
      </c>
      <c r="K7220" s="7">
        <v>94.6</v>
      </c>
      <c r="L7220" s="7">
        <v>45881</v>
      </c>
      <c r="M7220" s="7">
        <v>803.04</v>
      </c>
    </row>
    <row r="7221" spans="2:13" x14ac:dyDescent="0.3">
      <c r="B7221" s="5">
        <v>46054</v>
      </c>
      <c r="C7221" s="4" t="s">
        <v>23</v>
      </c>
      <c r="D7221" s="4" t="s">
        <v>15</v>
      </c>
      <c r="E7221" s="4" t="s">
        <v>20</v>
      </c>
      <c r="F7221" s="4" t="s">
        <v>18</v>
      </c>
      <c r="G7221" s="6">
        <v>182</v>
      </c>
      <c r="H7221" s="7">
        <v>127.62</v>
      </c>
      <c r="I7221" s="8">
        <v>0.02</v>
      </c>
      <c r="J7221" s="7">
        <v>20111.419999999998</v>
      </c>
      <c r="K7221" s="7">
        <v>94.6</v>
      </c>
      <c r="L7221" s="7">
        <v>17217.2</v>
      </c>
      <c r="M7221" s="7">
        <v>663.11</v>
      </c>
    </row>
    <row r="7222" spans="2:13" x14ac:dyDescent="0.3">
      <c r="B7222" s="5">
        <v>46054</v>
      </c>
      <c r="C7222" s="4" t="s">
        <v>23</v>
      </c>
      <c r="D7222" s="4" t="s">
        <v>15</v>
      </c>
      <c r="E7222" s="4" t="s">
        <v>20</v>
      </c>
      <c r="F7222" s="4" t="s">
        <v>19</v>
      </c>
      <c r="G7222" s="6">
        <v>188</v>
      </c>
      <c r="H7222" s="7">
        <v>127.62</v>
      </c>
      <c r="I7222" s="8">
        <v>0</v>
      </c>
      <c r="J7222" s="7">
        <v>21092.34</v>
      </c>
      <c r="K7222" s="7">
        <v>94.69</v>
      </c>
      <c r="L7222" s="7">
        <v>17801.72</v>
      </c>
      <c r="M7222" s="7">
        <v>862.74</v>
      </c>
    </row>
    <row r="7223" spans="2:13" x14ac:dyDescent="0.3">
      <c r="B7223" s="5">
        <v>46054</v>
      </c>
      <c r="C7223" s="4" t="s">
        <v>23</v>
      </c>
      <c r="D7223" s="4" t="s">
        <v>15</v>
      </c>
      <c r="E7223" s="4" t="s">
        <v>21</v>
      </c>
      <c r="F7223" s="4" t="s">
        <v>17</v>
      </c>
      <c r="G7223" s="6">
        <v>244</v>
      </c>
      <c r="H7223" s="7">
        <v>127.62</v>
      </c>
      <c r="I7223" s="8">
        <v>0.01</v>
      </c>
      <c r="J7223" s="7">
        <v>29110.15</v>
      </c>
      <c r="K7223" s="7">
        <v>94.6</v>
      </c>
      <c r="L7223" s="7">
        <v>23082.400000000001</v>
      </c>
      <c r="M7223" s="7">
        <v>401.13</v>
      </c>
    </row>
    <row r="7224" spans="2:13" x14ac:dyDescent="0.3">
      <c r="B7224" s="5">
        <v>46054</v>
      </c>
      <c r="C7224" s="4" t="s">
        <v>23</v>
      </c>
      <c r="D7224" s="4" t="s">
        <v>15</v>
      </c>
      <c r="E7224" s="4" t="s">
        <v>21</v>
      </c>
      <c r="F7224" s="4" t="s">
        <v>18</v>
      </c>
      <c r="G7224" s="6">
        <v>94</v>
      </c>
      <c r="H7224" s="7">
        <v>127.62</v>
      </c>
      <c r="I7224" s="8">
        <v>0.01</v>
      </c>
      <c r="J7224" s="7">
        <v>11203.07</v>
      </c>
      <c r="K7224" s="7">
        <v>94.98</v>
      </c>
      <c r="L7224" s="7">
        <v>8928.1200000000008</v>
      </c>
      <c r="M7224" s="7">
        <v>328.72</v>
      </c>
    </row>
    <row r="7225" spans="2:13" x14ac:dyDescent="0.3">
      <c r="B7225" s="5">
        <v>46054</v>
      </c>
      <c r="C7225" s="4" t="s">
        <v>23</v>
      </c>
      <c r="D7225" s="4" t="s">
        <v>15</v>
      </c>
      <c r="E7225" s="4" t="s">
        <v>21</v>
      </c>
      <c r="F7225" s="4" t="s">
        <v>19</v>
      </c>
      <c r="G7225" s="6">
        <v>89</v>
      </c>
      <c r="H7225" s="7">
        <v>127.62</v>
      </c>
      <c r="I7225" s="8">
        <v>0.01</v>
      </c>
      <c r="J7225" s="7">
        <v>10650.13</v>
      </c>
      <c r="K7225" s="7">
        <v>94.69</v>
      </c>
      <c r="L7225" s="7">
        <v>8427.41</v>
      </c>
      <c r="M7225" s="7">
        <v>396.13</v>
      </c>
    </row>
    <row r="7226" spans="2:13" x14ac:dyDescent="0.3">
      <c r="B7226" s="5">
        <v>46054</v>
      </c>
      <c r="C7226" s="4" t="s">
        <v>23</v>
      </c>
      <c r="D7226" s="4" t="s">
        <v>15</v>
      </c>
      <c r="E7226" s="4" t="s">
        <v>22</v>
      </c>
      <c r="F7226" s="4" t="s">
        <v>17</v>
      </c>
      <c r="G7226" s="6">
        <v>107</v>
      </c>
      <c r="H7226" s="7">
        <v>127.62</v>
      </c>
      <c r="I7226" s="8">
        <v>0.01</v>
      </c>
      <c r="J7226" s="7">
        <v>15247.82</v>
      </c>
      <c r="K7226" s="7">
        <v>94.41</v>
      </c>
      <c r="L7226" s="7">
        <v>10101.870000000001</v>
      </c>
      <c r="M7226" s="7">
        <v>1095.9000000000001</v>
      </c>
    </row>
    <row r="7227" spans="2:13" x14ac:dyDescent="0.3">
      <c r="B7227" s="5">
        <v>46054</v>
      </c>
      <c r="C7227" s="4" t="s">
        <v>23</v>
      </c>
      <c r="D7227" s="4" t="s">
        <v>15</v>
      </c>
      <c r="E7227" s="4" t="s">
        <v>22</v>
      </c>
      <c r="F7227" s="4" t="s">
        <v>18</v>
      </c>
      <c r="G7227" s="6">
        <v>40</v>
      </c>
      <c r="H7227" s="7">
        <v>127.62</v>
      </c>
      <c r="I7227" s="8">
        <v>0.01</v>
      </c>
      <c r="J7227" s="7">
        <v>5654.59</v>
      </c>
      <c r="K7227" s="7">
        <v>94.88</v>
      </c>
      <c r="L7227" s="7">
        <v>3795.2</v>
      </c>
      <c r="M7227" s="7">
        <v>489.64</v>
      </c>
    </row>
    <row r="7228" spans="2:13" x14ac:dyDescent="0.3">
      <c r="B7228" s="5">
        <v>46054</v>
      </c>
      <c r="C7228" s="4" t="s">
        <v>23</v>
      </c>
      <c r="D7228" s="4" t="s">
        <v>15</v>
      </c>
      <c r="E7228" s="4" t="s">
        <v>22</v>
      </c>
      <c r="F7228" s="4" t="s">
        <v>19</v>
      </c>
      <c r="G7228" s="6">
        <v>42</v>
      </c>
      <c r="H7228" s="7">
        <v>127.62</v>
      </c>
      <c r="I7228" s="8">
        <v>0.01</v>
      </c>
      <c r="J7228" s="7">
        <v>5919.4</v>
      </c>
      <c r="K7228" s="7">
        <v>94.88</v>
      </c>
      <c r="L7228" s="7">
        <v>3984.96</v>
      </c>
      <c r="M7228" s="7">
        <v>551.20000000000005</v>
      </c>
    </row>
    <row r="7229" spans="2:13" x14ac:dyDescent="0.3">
      <c r="B7229" s="5">
        <v>46054</v>
      </c>
      <c r="C7229" s="4" t="s">
        <v>24</v>
      </c>
      <c r="D7229" s="4" t="s">
        <v>15</v>
      </c>
      <c r="E7229" s="4" t="s">
        <v>16</v>
      </c>
      <c r="F7229" s="4" t="s">
        <v>17</v>
      </c>
      <c r="G7229" s="6">
        <v>274</v>
      </c>
      <c r="H7229" s="7">
        <v>211.97</v>
      </c>
      <c r="I7229" s="8">
        <v>0.01</v>
      </c>
      <c r="J7229" s="7">
        <v>57673.57</v>
      </c>
      <c r="K7229" s="7">
        <v>159.11000000000001</v>
      </c>
      <c r="L7229" s="7">
        <v>43596.14</v>
      </c>
      <c r="M7229" s="7">
        <v>449.07</v>
      </c>
    </row>
    <row r="7230" spans="2:13" x14ac:dyDescent="0.3">
      <c r="B7230" s="5">
        <v>46054</v>
      </c>
      <c r="C7230" s="4" t="s">
        <v>24</v>
      </c>
      <c r="D7230" s="4" t="s">
        <v>15</v>
      </c>
      <c r="E7230" s="4" t="s">
        <v>16</v>
      </c>
      <c r="F7230" s="4" t="s">
        <v>18</v>
      </c>
      <c r="G7230" s="6">
        <v>93</v>
      </c>
      <c r="H7230" s="7">
        <v>211.97</v>
      </c>
      <c r="I7230" s="8">
        <v>0.01</v>
      </c>
      <c r="J7230" s="7">
        <v>19614.64</v>
      </c>
      <c r="K7230" s="7">
        <v>159.11000000000001</v>
      </c>
      <c r="L7230" s="7">
        <v>14797.23</v>
      </c>
      <c r="M7230" s="7">
        <v>323.89</v>
      </c>
    </row>
    <row r="7231" spans="2:13" x14ac:dyDescent="0.3">
      <c r="B7231" s="5">
        <v>46054</v>
      </c>
      <c r="C7231" s="4" t="s">
        <v>24</v>
      </c>
      <c r="D7231" s="4" t="s">
        <v>15</v>
      </c>
      <c r="E7231" s="4" t="s">
        <v>16</v>
      </c>
      <c r="F7231" s="4" t="s">
        <v>19</v>
      </c>
      <c r="G7231" s="6">
        <v>97</v>
      </c>
      <c r="H7231" s="7">
        <v>211.97</v>
      </c>
      <c r="I7231" s="8">
        <v>0.01</v>
      </c>
      <c r="J7231" s="7">
        <v>20478.41</v>
      </c>
      <c r="K7231" s="7">
        <v>159.27000000000001</v>
      </c>
      <c r="L7231" s="7">
        <v>15449.19</v>
      </c>
      <c r="M7231" s="7">
        <v>442.54</v>
      </c>
    </row>
    <row r="7232" spans="2:13" x14ac:dyDescent="0.3">
      <c r="B7232" s="5">
        <v>46054</v>
      </c>
      <c r="C7232" s="4" t="s">
        <v>24</v>
      </c>
      <c r="D7232" s="4" t="s">
        <v>15</v>
      </c>
      <c r="E7232" s="4" t="s">
        <v>20</v>
      </c>
      <c r="F7232" s="4" t="s">
        <v>17</v>
      </c>
      <c r="G7232" s="6">
        <v>214</v>
      </c>
      <c r="H7232" s="7">
        <v>211.97</v>
      </c>
      <c r="I7232" s="8">
        <v>0.01</v>
      </c>
      <c r="J7232" s="7">
        <v>39439.17</v>
      </c>
      <c r="K7232" s="7">
        <v>159.58000000000001</v>
      </c>
      <c r="L7232" s="7">
        <v>34150.120000000003</v>
      </c>
      <c r="M7232" s="7">
        <v>350.01</v>
      </c>
    </row>
    <row r="7233" spans="2:13" x14ac:dyDescent="0.3">
      <c r="B7233" s="5">
        <v>46054</v>
      </c>
      <c r="C7233" s="4" t="s">
        <v>24</v>
      </c>
      <c r="D7233" s="4" t="s">
        <v>15</v>
      </c>
      <c r="E7233" s="4" t="s">
        <v>20</v>
      </c>
      <c r="F7233" s="4" t="s">
        <v>18</v>
      </c>
      <c r="G7233" s="6">
        <v>83</v>
      </c>
      <c r="H7233" s="7">
        <v>211.97</v>
      </c>
      <c r="I7233" s="8">
        <v>0.02</v>
      </c>
      <c r="J7233" s="7">
        <v>15188.65</v>
      </c>
      <c r="K7233" s="7">
        <v>159.41999999999999</v>
      </c>
      <c r="L7233" s="7">
        <v>13231.86</v>
      </c>
      <c r="M7233" s="7">
        <v>296.18</v>
      </c>
    </row>
    <row r="7234" spans="2:13" x14ac:dyDescent="0.3">
      <c r="B7234" s="5">
        <v>46054</v>
      </c>
      <c r="C7234" s="4" t="s">
        <v>24</v>
      </c>
      <c r="D7234" s="4" t="s">
        <v>15</v>
      </c>
      <c r="E7234" s="4" t="s">
        <v>20</v>
      </c>
      <c r="F7234" s="4" t="s">
        <v>19</v>
      </c>
      <c r="G7234" s="6">
        <v>78</v>
      </c>
      <c r="H7234" s="7">
        <v>211.97</v>
      </c>
      <c r="I7234" s="8">
        <v>0</v>
      </c>
      <c r="J7234" s="7">
        <v>14578.68</v>
      </c>
      <c r="K7234" s="7">
        <v>159.41999999999999</v>
      </c>
      <c r="L7234" s="7">
        <v>12434.76</v>
      </c>
      <c r="M7234" s="7">
        <v>345.43</v>
      </c>
    </row>
    <row r="7235" spans="2:13" x14ac:dyDescent="0.3">
      <c r="B7235" s="5">
        <v>46054</v>
      </c>
      <c r="C7235" s="4" t="s">
        <v>24</v>
      </c>
      <c r="D7235" s="4" t="s">
        <v>15</v>
      </c>
      <c r="E7235" s="4" t="s">
        <v>21</v>
      </c>
      <c r="F7235" s="4" t="s">
        <v>17</v>
      </c>
      <c r="G7235" s="6">
        <v>109</v>
      </c>
      <c r="H7235" s="7">
        <v>211.97</v>
      </c>
      <c r="I7235" s="8">
        <v>0.01</v>
      </c>
      <c r="J7235" s="7">
        <v>21774.16</v>
      </c>
      <c r="K7235" s="7">
        <v>159.74</v>
      </c>
      <c r="L7235" s="7">
        <v>17411.66</v>
      </c>
      <c r="M7235" s="7">
        <v>184.32</v>
      </c>
    </row>
    <row r="7236" spans="2:13" x14ac:dyDescent="0.3">
      <c r="B7236" s="5">
        <v>46054</v>
      </c>
      <c r="C7236" s="4" t="s">
        <v>24</v>
      </c>
      <c r="D7236" s="4" t="s">
        <v>15</v>
      </c>
      <c r="E7236" s="4" t="s">
        <v>21</v>
      </c>
      <c r="F7236" s="4" t="s">
        <v>18</v>
      </c>
      <c r="G7236" s="6">
        <v>41</v>
      </c>
      <c r="H7236" s="7">
        <v>211.97</v>
      </c>
      <c r="I7236" s="8">
        <v>0.01</v>
      </c>
      <c r="J7236" s="7">
        <v>8182.09</v>
      </c>
      <c r="K7236" s="7">
        <v>159.9</v>
      </c>
      <c r="L7236" s="7">
        <v>6555.9</v>
      </c>
      <c r="M7236" s="7">
        <v>143.66999999999999</v>
      </c>
    </row>
    <row r="7237" spans="2:13" x14ac:dyDescent="0.3">
      <c r="B7237" s="5">
        <v>46054</v>
      </c>
      <c r="C7237" s="4" t="s">
        <v>24</v>
      </c>
      <c r="D7237" s="4" t="s">
        <v>15</v>
      </c>
      <c r="E7237" s="4" t="s">
        <v>21</v>
      </c>
      <c r="F7237" s="4" t="s">
        <v>19</v>
      </c>
      <c r="G7237" s="6">
        <v>41</v>
      </c>
      <c r="H7237" s="7">
        <v>211.97</v>
      </c>
      <c r="I7237" s="8">
        <v>0</v>
      </c>
      <c r="J7237" s="7">
        <v>8264.39</v>
      </c>
      <c r="K7237" s="7">
        <v>159.27000000000001</v>
      </c>
      <c r="L7237" s="7">
        <v>6530.07</v>
      </c>
      <c r="M7237" s="7">
        <v>181.94</v>
      </c>
    </row>
    <row r="7238" spans="2:13" x14ac:dyDescent="0.3">
      <c r="B7238" s="5">
        <v>46054</v>
      </c>
      <c r="C7238" s="4" t="s">
        <v>24</v>
      </c>
      <c r="D7238" s="4" t="s">
        <v>15</v>
      </c>
      <c r="E7238" s="4" t="s">
        <v>22</v>
      </c>
      <c r="F7238" s="4" t="s">
        <v>17</v>
      </c>
      <c r="G7238" s="6">
        <v>48</v>
      </c>
      <c r="H7238" s="7">
        <v>211.97</v>
      </c>
      <c r="I7238" s="8">
        <v>0.01</v>
      </c>
      <c r="J7238" s="7">
        <v>11293.15</v>
      </c>
      <c r="K7238" s="7">
        <v>159.11000000000001</v>
      </c>
      <c r="L7238" s="7">
        <v>7637.28</v>
      </c>
      <c r="M7238" s="7">
        <v>475</v>
      </c>
    </row>
    <row r="7239" spans="2:13" x14ac:dyDescent="0.3">
      <c r="B7239" s="5">
        <v>46054</v>
      </c>
      <c r="C7239" s="4" t="s">
        <v>24</v>
      </c>
      <c r="D7239" s="4" t="s">
        <v>15</v>
      </c>
      <c r="E7239" s="4" t="s">
        <v>22</v>
      </c>
      <c r="F7239" s="4" t="s">
        <v>18</v>
      </c>
      <c r="G7239" s="6">
        <v>18</v>
      </c>
      <c r="H7239" s="7">
        <v>211.97</v>
      </c>
      <c r="I7239" s="8">
        <v>0.01</v>
      </c>
      <c r="J7239" s="7">
        <v>4251.95</v>
      </c>
      <c r="K7239" s="7">
        <v>159.74</v>
      </c>
      <c r="L7239" s="7">
        <v>2875.32</v>
      </c>
      <c r="M7239" s="7">
        <v>210.78</v>
      </c>
    </row>
    <row r="7240" spans="2:13" x14ac:dyDescent="0.3">
      <c r="B7240" s="5">
        <v>46054</v>
      </c>
      <c r="C7240" s="4" t="s">
        <v>24</v>
      </c>
      <c r="D7240" s="4" t="s">
        <v>15</v>
      </c>
      <c r="E7240" s="4" t="s">
        <v>22</v>
      </c>
      <c r="F7240" s="4" t="s">
        <v>19</v>
      </c>
      <c r="G7240" s="6">
        <v>17</v>
      </c>
      <c r="H7240" s="7">
        <v>211.97</v>
      </c>
      <c r="I7240" s="8">
        <v>0.01</v>
      </c>
      <c r="J7240" s="7">
        <v>3991.61</v>
      </c>
      <c r="K7240" s="7">
        <v>159.58000000000001</v>
      </c>
      <c r="L7240" s="7">
        <v>2712.86</v>
      </c>
      <c r="M7240" s="7">
        <v>225.97</v>
      </c>
    </row>
    <row r="7241" spans="2:13" x14ac:dyDescent="0.3">
      <c r="B7241" s="5">
        <v>46054</v>
      </c>
      <c r="C7241" s="4" t="s">
        <v>25</v>
      </c>
      <c r="D7241" s="4" t="s">
        <v>15</v>
      </c>
      <c r="E7241" s="4" t="s">
        <v>16</v>
      </c>
      <c r="F7241" s="4" t="s">
        <v>17</v>
      </c>
      <c r="G7241" s="6">
        <v>128</v>
      </c>
      <c r="H7241" s="7">
        <v>369.87</v>
      </c>
      <c r="I7241" s="8">
        <v>0.01</v>
      </c>
      <c r="J7241" s="7">
        <v>47012.24</v>
      </c>
      <c r="K7241" s="7">
        <v>280.33</v>
      </c>
      <c r="L7241" s="7">
        <v>35882.239999999998</v>
      </c>
      <c r="M7241" s="7">
        <v>221.62</v>
      </c>
    </row>
    <row r="7242" spans="2:13" x14ac:dyDescent="0.3">
      <c r="B7242" s="5">
        <v>46054</v>
      </c>
      <c r="C7242" s="4" t="s">
        <v>25</v>
      </c>
      <c r="D7242" s="4" t="s">
        <v>15</v>
      </c>
      <c r="E7242" s="4" t="s">
        <v>16</v>
      </c>
      <c r="F7242" s="4" t="s">
        <v>18</v>
      </c>
      <c r="G7242" s="6">
        <v>45</v>
      </c>
      <c r="H7242" s="7">
        <v>369.87</v>
      </c>
      <c r="I7242" s="8">
        <v>0.01</v>
      </c>
      <c r="J7242" s="7">
        <v>16477.97</v>
      </c>
      <c r="K7242" s="7">
        <v>279.77</v>
      </c>
      <c r="L7242" s="7">
        <v>12589.65</v>
      </c>
      <c r="M7242" s="7">
        <v>163.80000000000001</v>
      </c>
    </row>
    <row r="7243" spans="2:13" x14ac:dyDescent="0.3">
      <c r="B7243" s="5">
        <v>46054</v>
      </c>
      <c r="C7243" s="4" t="s">
        <v>25</v>
      </c>
      <c r="D7243" s="4" t="s">
        <v>15</v>
      </c>
      <c r="E7243" s="4" t="s">
        <v>16</v>
      </c>
      <c r="F7243" s="4" t="s">
        <v>19</v>
      </c>
      <c r="G7243" s="6">
        <v>46</v>
      </c>
      <c r="H7243" s="7">
        <v>369.87</v>
      </c>
      <c r="I7243" s="8">
        <v>0.01</v>
      </c>
      <c r="J7243" s="7">
        <v>16775.57</v>
      </c>
      <c r="K7243" s="7">
        <v>279.20999999999998</v>
      </c>
      <c r="L7243" s="7">
        <v>12843.66</v>
      </c>
      <c r="M7243" s="7">
        <v>203.72</v>
      </c>
    </row>
    <row r="7244" spans="2:13" x14ac:dyDescent="0.3">
      <c r="B7244" s="5">
        <v>46054</v>
      </c>
      <c r="C7244" s="4" t="s">
        <v>25</v>
      </c>
      <c r="D7244" s="4" t="s">
        <v>15</v>
      </c>
      <c r="E7244" s="4" t="s">
        <v>20</v>
      </c>
      <c r="F7244" s="4" t="s">
        <v>17</v>
      </c>
      <c r="G7244" s="6">
        <v>106</v>
      </c>
      <c r="H7244" s="7">
        <v>369.87</v>
      </c>
      <c r="I7244" s="8">
        <v>0.03</v>
      </c>
      <c r="J7244" s="7">
        <v>33467.43</v>
      </c>
      <c r="K7244" s="7">
        <v>280.33</v>
      </c>
      <c r="L7244" s="7">
        <v>29714.98</v>
      </c>
      <c r="M7244" s="7">
        <v>176.76</v>
      </c>
    </row>
    <row r="7245" spans="2:13" x14ac:dyDescent="0.3">
      <c r="B7245" s="5">
        <v>46054</v>
      </c>
      <c r="C7245" s="4" t="s">
        <v>25</v>
      </c>
      <c r="D7245" s="4" t="s">
        <v>15</v>
      </c>
      <c r="E7245" s="4" t="s">
        <v>20</v>
      </c>
      <c r="F7245" s="4" t="s">
        <v>18</v>
      </c>
      <c r="G7245" s="6">
        <v>37</v>
      </c>
      <c r="H7245" s="7">
        <v>369.87</v>
      </c>
      <c r="I7245" s="8">
        <v>0.02</v>
      </c>
      <c r="J7245" s="7">
        <v>11814.15</v>
      </c>
      <c r="K7245" s="7">
        <v>280.33</v>
      </c>
      <c r="L7245" s="7">
        <v>10372.209999999999</v>
      </c>
      <c r="M7245" s="7">
        <v>132.03</v>
      </c>
    </row>
    <row r="7246" spans="2:13" x14ac:dyDescent="0.3">
      <c r="B7246" s="5">
        <v>46054</v>
      </c>
      <c r="C7246" s="4" t="s">
        <v>25</v>
      </c>
      <c r="D7246" s="4" t="s">
        <v>15</v>
      </c>
      <c r="E7246" s="4" t="s">
        <v>20</v>
      </c>
      <c r="F7246" s="4" t="s">
        <v>19</v>
      </c>
      <c r="G7246" s="6">
        <v>37</v>
      </c>
      <c r="H7246" s="7">
        <v>369.87</v>
      </c>
      <c r="I7246" s="8">
        <v>0.02</v>
      </c>
      <c r="J7246" s="7">
        <v>11849.59</v>
      </c>
      <c r="K7246" s="7">
        <v>279.20999999999998</v>
      </c>
      <c r="L7246" s="7">
        <v>10330.77</v>
      </c>
      <c r="M7246" s="7">
        <v>163.19999999999999</v>
      </c>
    </row>
    <row r="7247" spans="2:13" x14ac:dyDescent="0.3">
      <c r="B7247" s="5">
        <v>46054</v>
      </c>
      <c r="C7247" s="4" t="s">
        <v>25</v>
      </c>
      <c r="D7247" s="4" t="s">
        <v>15</v>
      </c>
      <c r="E7247" s="4" t="s">
        <v>21</v>
      </c>
      <c r="F7247" s="4" t="s">
        <v>17</v>
      </c>
      <c r="G7247" s="6">
        <v>53</v>
      </c>
      <c r="H7247" s="7">
        <v>369.87</v>
      </c>
      <c r="I7247" s="8">
        <v>0</v>
      </c>
      <c r="J7247" s="7">
        <v>18511.38</v>
      </c>
      <c r="K7247" s="7">
        <v>279.20999999999998</v>
      </c>
      <c r="L7247" s="7">
        <v>14798.13</v>
      </c>
      <c r="M7247" s="7">
        <v>88.02</v>
      </c>
    </row>
    <row r="7248" spans="2:13" x14ac:dyDescent="0.3">
      <c r="B7248" s="5">
        <v>46054</v>
      </c>
      <c r="C7248" s="4" t="s">
        <v>25</v>
      </c>
      <c r="D7248" s="4" t="s">
        <v>15</v>
      </c>
      <c r="E7248" s="4" t="s">
        <v>21</v>
      </c>
      <c r="F7248" s="4" t="s">
        <v>18</v>
      </c>
      <c r="G7248" s="6">
        <v>18</v>
      </c>
      <c r="H7248" s="7">
        <v>369.87</v>
      </c>
      <c r="I7248" s="8">
        <v>0</v>
      </c>
      <c r="J7248" s="7">
        <v>6312.13</v>
      </c>
      <c r="K7248" s="7">
        <v>280.61</v>
      </c>
      <c r="L7248" s="7">
        <v>5050.9799999999996</v>
      </c>
      <c r="M7248" s="7">
        <v>65.39</v>
      </c>
    </row>
    <row r="7249" spans="2:13" x14ac:dyDescent="0.3">
      <c r="B7249" s="5">
        <v>46054</v>
      </c>
      <c r="C7249" s="4" t="s">
        <v>25</v>
      </c>
      <c r="D7249" s="4" t="s">
        <v>15</v>
      </c>
      <c r="E7249" s="4" t="s">
        <v>21</v>
      </c>
      <c r="F7249" s="4" t="s">
        <v>19</v>
      </c>
      <c r="G7249" s="6">
        <v>18</v>
      </c>
      <c r="H7249" s="7">
        <v>369.87</v>
      </c>
      <c r="I7249" s="8">
        <v>0.01</v>
      </c>
      <c r="J7249" s="7">
        <v>6273.97</v>
      </c>
      <c r="K7249" s="7">
        <v>280.33</v>
      </c>
      <c r="L7249" s="7">
        <v>5045.9399999999996</v>
      </c>
      <c r="M7249" s="7">
        <v>79.47</v>
      </c>
    </row>
    <row r="7250" spans="2:13" x14ac:dyDescent="0.3">
      <c r="B7250" s="5">
        <v>46054</v>
      </c>
      <c r="C7250" s="4" t="s">
        <v>25</v>
      </c>
      <c r="D7250" s="4" t="s">
        <v>15</v>
      </c>
      <c r="E7250" s="4" t="s">
        <v>22</v>
      </c>
      <c r="F7250" s="4" t="s">
        <v>17</v>
      </c>
      <c r="G7250" s="6">
        <v>23</v>
      </c>
      <c r="H7250" s="7">
        <v>369.87</v>
      </c>
      <c r="I7250" s="8">
        <v>0.01</v>
      </c>
      <c r="J7250" s="7">
        <v>9461.16</v>
      </c>
      <c r="K7250" s="7">
        <v>279.20999999999998</v>
      </c>
      <c r="L7250" s="7">
        <v>6421.83</v>
      </c>
      <c r="M7250" s="7">
        <v>238.38</v>
      </c>
    </row>
    <row r="7251" spans="2:13" x14ac:dyDescent="0.3">
      <c r="B7251" s="5">
        <v>46054</v>
      </c>
      <c r="C7251" s="4" t="s">
        <v>25</v>
      </c>
      <c r="D7251" s="4" t="s">
        <v>15</v>
      </c>
      <c r="E7251" s="4" t="s">
        <v>22</v>
      </c>
      <c r="F7251" s="4" t="s">
        <v>18</v>
      </c>
      <c r="G7251" s="6">
        <v>8</v>
      </c>
      <c r="H7251" s="7">
        <v>369.87</v>
      </c>
      <c r="I7251" s="8">
        <v>0</v>
      </c>
      <c r="J7251" s="7">
        <v>3304.1</v>
      </c>
      <c r="K7251" s="7">
        <v>280.61</v>
      </c>
      <c r="L7251" s="7">
        <v>2244.88</v>
      </c>
      <c r="M7251" s="7">
        <v>96</v>
      </c>
    </row>
    <row r="7252" spans="2:13" x14ac:dyDescent="0.3">
      <c r="B7252" s="5">
        <v>46054</v>
      </c>
      <c r="C7252" s="4" t="s">
        <v>25</v>
      </c>
      <c r="D7252" s="4" t="s">
        <v>15</v>
      </c>
      <c r="E7252" s="4" t="s">
        <v>22</v>
      </c>
      <c r="F7252" s="4" t="s">
        <v>19</v>
      </c>
      <c r="G7252" s="6">
        <v>8</v>
      </c>
      <c r="H7252" s="7">
        <v>369.87</v>
      </c>
      <c r="I7252" s="8">
        <v>0.01</v>
      </c>
      <c r="J7252" s="7">
        <v>3297.39</v>
      </c>
      <c r="K7252" s="7">
        <v>279.49</v>
      </c>
      <c r="L7252" s="7">
        <v>2235.92</v>
      </c>
      <c r="M7252" s="7">
        <v>100.95</v>
      </c>
    </row>
    <row r="7253" spans="2:13" x14ac:dyDescent="0.3">
      <c r="B7253" s="5">
        <v>46054</v>
      </c>
      <c r="C7253" s="4" t="s">
        <v>26</v>
      </c>
      <c r="D7253" s="4" t="s">
        <v>27</v>
      </c>
      <c r="E7253" s="4" t="s">
        <v>16</v>
      </c>
      <c r="F7253" s="4" t="s">
        <v>17</v>
      </c>
      <c r="G7253" s="6">
        <v>348</v>
      </c>
      <c r="H7253" s="7">
        <v>141.4</v>
      </c>
      <c r="I7253" s="8">
        <v>0.01</v>
      </c>
      <c r="J7253" s="7">
        <v>48617.7</v>
      </c>
      <c r="K7253" s="7">
        <v>98.03</v>
      </c>
      <c r="L7253" s="7">
        <v>34114.44</v>
      </c>
      <c r="M7253" s="7">
        <v>585.55999999999995</v>
      </c>
    </row>
    <row r="7254" spans="2:13" x14ac:dyDescent="0.3">
      <c r="B7254" s="5">
        <v>46054</v>
      </c>
      <c r="C7254" s="4" t="s">
        <v>26</v>
      </c>
      <c r="D7254" s="4" t="s">
        <v>27</v>
      </c>
      <c r="E7254" s="4" t="s">
        <v>16</v>
      </c>
      <c r="F7254" s="4" t="s">
        <v>18</v>
      </c>
      <c r="G7254" s="6">
        <v>127</v>
      </c>
      <c r="H7254" s="7">
        <v>141.4</v>
      </c>
      <c r="I7254" s="8">
        <v>0</v>
      </c>
      <c r="J7254" s="7">
        <v>17957.73</v>
      </c>
      <c r="K7254" s="7">
        <v>98.22</v>
      </c>
      <c r="L7254" s="7">
        <v>12473.94</v>
      </c>
      <c r="M7254" s="7">
        <v>460</v>
      </c>
    </row>
    <row r="7255" spans="2:13" x14ac:dyDescent="0.3">
      <c r="B7255" s="5">
        <v>46054</v>
      </c>
      <c r="C7255" s="4" t="s">
        <v>26</v>
      </c>
      <c r="D7255" s="4" t="s">
        <v>27</v>
      </c>
      <c r="E7255" s="4" t="s">
        <v>16</v>
      </c>
      <c r="F7255" s="4" t="s">
        <v>19</v>
      </c>
      <c r="G7255" s="6">
        <v>127</v>
      </c>
      <c r="H7255" s="7">
        <v>141.4</v>
      </c>
      <c r="I7255" s="8">
        <v>0.01</v>
      </c>
      <c r="J7255" s="7">
        <v>17921.62</v>
      </c>
      <c r="K7255" s="7">
        <v>98.32</v>
      </c>
      <c r="L7255" s="7">
        <v>12486.64</v>
      </c>
      <c r="M7255" s="7">
        <v>560.16999999999996</v>
      </c>
    </row>
    <row r="7256" spans="2:13" x14ac:dyDescent="0.3">
      <c r="B7256" s="5">
        <v>46054</v>
      </c>
      <c r="C7256" s="4" t="s">
        <v>26</v>
      </c>
      <c r="D7256" s="4" t="s">
        <v>27</v>
      </c>
      <c r="E7256" s="4" t="s">
        <v>20</v>
      </c>
      <c r="F7256" s="4" t="s">
        <v>17</v>
      </c>
      <c r="G7256" s="6">
        <v>303</v>
      </c>
      <c r="H7256" s="7">
        <v>141.4</v>
      </c>
      <c r="I7256" s="8">
        <v>0.01</v>
      </c>
      <c r="J7256" s="7">
        <v>37361.61</v>
      </c>
      <c r="K7256" s="7">
        <v>97.93</v>
      </c>
      <c r="L7256" s="7">
        <v>29672.79</v>
      </c>
      <c r="M7256" s="7">
        <v>503.73</v>
      </c>
    </row>
    <row r="7257" spans="2:13" x14ac:dyDescent="0.3">
      <c r="B7257" s="5">
        <v>46054</v>
      </c>
      <c r="C7257" s="4" t="s">
        <v>26</v>
      </c>
      <c r="D7257" s="4" t="s">
        <v>27</v>
      </c>
      <c r="E7257" s="4" t="s">
        <v>20</v>
      </c>
      <c r="F7257" s="4" t="s">
        <v>18</v>
      </c>
      <c r="G7257" s="6">
        <v>108</v>
      </c>
      <c r="H7257" s="7">
        <v>141.4</v>
      </c>
      <c r="I7257" s="8">
        <v>0.01</v>
      </c>
      <c r="J7257" s="7">
        <v>13291.07</v>
      </c>
      <c r="K7257" s="7">
        <v>97.93</v>
      </c>
      <c r="L7257" s="7">
        <v>10576.44</v>
      </c>
      <c r="M7257" s="7">
        <v>388.48</v>
      </c>
    </row>
    <row r="7258" spans="2:13" x14ac:dyDescent="0.3">
      <c r="B7258" s="5">
        <v>46054</v>
      </c>
      <c r="C7258" s="4" t="s">
        <v>26</v>
      </c>
      <c r="D7258" s="4" t="s">
        <v>27</v>
      </c>
      <c r="E7258" s="4" t="s">
        <v>20</v>
      </c>
      <c r="F7258" s="4" t="s">
        <v>19</v>
      </c>
      <c r="G7258" s="6">
        <v>110</v>
      </c>
      <c r="H7258" s="7">
        <v>141.4</v>
      </c>
      <c r="I7258" s="8">
        <v>0</v>
      </c>
      <c r="J7258" s="7">
        <v>13687.4</v>
      </c>
      <c r="K7258" s="7">
        <v>98.13</v>
      </c>
      <c r="L7258" s="7">
        <v>10794.3</v>
      </c>
      <c r="M7258" s="7">
        <v>492.05</v>
      </c>
    </row>
    <row r="7259" spans="2:13" x14ac:dyDescent="0.3">
      <c r="B7259" s="5">
        <v>46054</v>
      </c>
      <c r="C7259" s="4" t="s">
        <v>26</v>
      </c>
      <c r="D7259" s="4" t="s">
        <v>27</v>
      </c>
      <c r="E7259" s="4" t="s">
        <v>21</v>
      </c>
      <c r="F7259" s="4" t="s">
        <v>17</v>
      </c>
      <c r="G7259" s="6">
        <v>155</v>
      </c>
      <c r="H7259" s="7">
        <v>141.4</v>
      </c>
      <c r="I7259" s="8">
        <v>0.01</v>
      </c>
      <c r="J7259" s="7">
        <v>20716.919999999998</v>
      </c>
      <c r="K7259" s="7">
        <v>98.22</v>
      </c>
      <c r="L7259" s="7">
        <v>15224.1</v>
      </c>
      <c r="M7259" s="7">
        <v>262.63</v>
      </c>
    </row>
    <row r="7260" spans="2:13" x14ac:dyDescent="0.3">
      <c r="B7260" s="5">
        <v>46054</v>
      </c>
      <c r="C7260" s="4" t="s">
        <v>26</v>
      </c>
      <c r="D7260" s="4" t="s">
        <v>27</v>
      </c>
      <c r="E7260" s="4" t="s">
        <v>21</v>
      </c>
      <c r="F7260" s="4" t="s">
        <v>18</v>
      </c>
      <c r="G7260" s="6">
        <v>54</v>
      </c>
      <c r="H7260" s="7">
        <v>141.4</v>
      </c>
      <c r="I7260" s="8">
        <v>0.01</v>
      </c>
      <c r="J7260" s="7">
        <v>7188.38</v>
      </c>
      <c r="K7260" s="7">
        <v>98.13</v>
      </c>
      <c r="L7260" s="7">
        <v>5299.02</v>
      </c>
      <c r="M7260" s="7">
        <v>194.24</v>
      </c>
    </row>
    <row r="7261" spans="2:13" x14ac:dyDescent="0.3">
      <c r="B7261" s="5">
        <v>46054</v>
      </c>
      <c r="C7261" s="4" t="s">
        <v>26</v>
      </c>
      <c r="D7261" s="4" t="s">
        <v>27</v>
      </c>
      <c r="E7261" s="4" t="s">
        <v>21</v>
      </c>
      <c r="F7261" s="4" t="s">
        <v>19</v>
      </c>
      <c r="G7261" s="6">
        <v>54</v>
      </c>
      <c r="H7261" s="7">
        <v>141.4</v>
      </c>
      <c r="I7261" s="8">
        <v>0.01</v>
      </c>
      <c r="J7261" s="7">
        <v>7224.65</v>
      </c>
      <c r="K7261" s="7">
        <v>97.73</v>
      </c>
      <c r="L7261" s="7">
        <v>5277.42</v>
      </c>
      <c r="M7261" s="7">
        <v>242.75</v>
      </c>
    </row>
    <row r="7262" spans="2:13" x14ac:dyDescent="0.3">
      <c r="B7262" s="5">
        <v>46054</v>
      </c>
      <c r="C7262" s="4" t="s">
        <v>26</v>
      </c>
      <c r="D7262" s="4" t="s">
        <v>27</v>
      </c>
      <c r="E7262" s="4" t="s">
        <v>22</v>
      </c>
      <c r="F7262" s="4" t="s">
        <v>17</v>
      </c>
      <c r="G7262" s="6">
        <v>64</v>
      </c>
      <c r="H7262" s="7">
        <v>141.4</v>
      </c>
      <c r="I7262" s="8">
        <v>0.01</v>
      </c>
      <c r="J7262" s="7">
        <v>10044.11</v>
      </c>
      <c r="K7262" s="7">
        <v>97.83</v>
      </c>
      <c r="L7262" s="7">
        <v>6261.12</v>
      </c>
      <c r="M7262" s="7">
        <v>637.25</v>
      </c>
    </row>
    <row r="7263" spans="2:13" x14ac:dyDescent="0.3">
      <c r="B7263" s="5">
        <v>46054</v>
      </c>
      <c r="C7263" s="4" t="s">
        <v>26</v>
      </c>
      <c r="D7263" s="4" t="s">
        <v>27</v>
      </c>
      <c r="E7263" s="4" t="s">
        <v>22</v>
      </c>
      <c r="F7263" s="4" t="s">
        <v>18</v>
      </c>
      <c r="G7263" s="6">
        <v>24</v>
      </c>
      <c r="H7263" s="7">
        <v>141.4</v>
      </c>
      <c r="I7263" s="8">
        <v>0.01</v>
      </c>
      <c r="J7263" s="7">
        <v>3785.61</v>
      </c>
      <c r="K7263" s="7">
        <v>97.83</v>
      </c>
      <c r="L7263" s="7">
        <v>2347.92</v>
      </c>
      <c r="M7263" s="7">
        <v>298.42</v>
      </c>
    </row>
    <row r="7264" spans="2:13" x14ac:dyDescent="0.3">
      <c r="B7264" s="5">
        <v>46054</v>
      </c>
      <c r="C7264" s="4" t="s">
        <v>26</v>
      </c>
      <c r="D7264" s="4" t="s">
        <v>27</v>
      </c>
      <c r="E7264" s="4" t="s">
        <v>22</v>
      </c>
      <c r="F7264" s="4" t="s">
        <v>19</v>
      </c>
      <c r="G7264" s="6">
        <v>25</v>
      </c>
      <c r="H7264" s="7">
        <v>141.4</v>
      </c>
      <c r="I7264" s="8">
        <v>0</v>
      </c>
      <c r="J7264" s="7">
        <v>3943.38</v>
      </c>
      <c r="K7264" s="7">
        <v>98.32</v>
      </c>
      <c r="L7264" s="7">
        <v>2458</v>
      </c>
      <c r="M7264" s="7">
        <v>320.64999999999998</v>
      </c>
    </row>
    <row r="7265" spans="2:13" x14ac:dyDescent="0.3">
      <c r="B7265" s="5">
        <v>46054</v>
      </c>
      <c r="C7265" s="4" t="s">
        <v>28</v>
      </c>
      <c r="D7265" s="4" t="s">
        <v>27</v>
      </c>
      <c r="E7265" s="4" t="s">
        <v>16</v>
      </c>
      <c r="F7265" s="4" t="s">
        <v>17</v>
      </c>
      <c r="G7265" s="6">
        <v>265</v>
      </c>
      <c r="H7265" s="7">
        <v>111.4</v>
      </c>
      <c r="I7265" s="8">
        <v>0.01</v>
      </c>
      <c r="J7265" s="7">
        <v>29196.98</v>
      </c>
      <c r="K7265" s="7">
        <v>76.28</v>
      </c>
      <c r="L7265" s="7">
        <v>20214.2</v>
      </c>
      <c r="M7265" s="7">
        <v>444.56</v>
      </c>
    </row>
    <row r="7266" spans="2:13" x14ac:dyDescent="0.3">
      <c r="B7266" s="5">
        <v>46054</v>
      </c>
      <c r="C7266" s="4" t="s">
        <v>28</v>
      </c>
      <c r="D7266" s="4" t="s">
        <v>27</v>
      </c>
      <c r="E7266" s="4" t="s">
        <v>16</v>
      </c>
      <c r="F7266" s="4" t="s">
        <v>18</v>
      </c>
      <c r="G7266" s="6">
        <v>94</v>
      </c>
      <c r="H7266" s="7">
        <v>111.4</v>
      </c>
      <c r="I7266" s="8">
        <v>0.01</v>
      </c>
      <c r="J7266" s="7">
        <v>10366.98</v>
      </c>
      <c r="K7266" s="7">
        <v>76.36</v>
      </c>
      <c r="L7266" s="7">
        <v>7177.84</v>
      </c>
      <c r="M7266" s="7">
        <v>327.04000000000002</v>
      </c>
    </row>
    <row r="7267" spans="2:13" x14ac:dyDescent="0.3">
      <c r="B7267" s="5">
        <v>46054</v>
      </c>
      <c r="C7267" s="4" t="s">
        <v>28</v>
      </c>
      <c r="D7267" s="4" t="s">
        <v>27</v>
      </c>
      <c r="E7267" s="4" t="s">
        <v>16</v>
      </c>
      <c r="F7267" s="4" t="s">
        <v>19</v>
      </c>
      <c r="G7267" s="6">
        <v>91</v>
      </c>
      <c r="H7267" s="7">
        <v>111.4</v>
      </c>
      <c r="I7267" s="8">
        <v>0</v>
      </c>
      <c r="J7267" s="7">
        <v>10107.01</v>
      </c>
      <c r="K7267" s="7">
        <v>76.05</v>
      </c>
      <c r="L7267" s="7">
        <v>6920.55</v>
      </c>
      <c r="M7267" s="7">
        <v>398.55</v>
      </c>
    </row>
    <row r="7268" spans="2:13" x14ac:dyDescent="0.3">
      <c r="B7268" s="5">
        <v>46054</v>
      </c>
      <c r="C7268" s="4" t="s">
        <v>28</v>
      </c>
      <c r="D7268" s="4" t="s">
        <v>27</v>
      </c>
      <c r="E7268" s="4" t="s">
        <v>20</v>
      </c>
      <c r="F7268" s="4" t="s">
        <v>17</v>
      </c>
      <c r="G7268" s="6">
        <v>218</v>
      </c>
      <c r="H7268" s="7">
        <v>111.4</v>
      </c>
      <c r="I7268" s="8">
        <v>0</v>
      </c>
      <c r="J7268" s="7">
        <v>21456.46</v>
      </c>
      <c r="K7268" s="7">
        <v>75.98</v>
      </c>
      <c r="L7268" s="7">
        <v>16563.64</v>
      </c>
      <c r="M7268" s="7">
        <v>367.55</v>
      </c>
    </row>
    <row r="7269" spans="2:13" x14ac:dyDescent="0.3">
      <c r="B7269" s="5">
        <v>46054</v>
      </c>
      <c r="C7269" s="4" t="s">
        <v>28</v>
      </c>
      <c r="D7269" s="4" t="s">
        <v>27</v>
      </c>
      <c r="E7269" s="4" t="s">
        <v>20</v>
      </c>
      <c r="F7269" s="4" t="s">
        <v>18</v>
      </c>
      <c r="G7269" s="6">
        <v>79</v>
      </c>
      <c r="H7269" s="7">
        <v>111.4</v>
      </c>
      <c r="I7269" s="8">
        <v>0.04</v>
      </c>
      <c r="J7269" s="7">
        <v>7435.34</v>
      </c>
      <c r="K7269" s="7">
        <v>76.13</v>
      </c>
      <c r="L7269" s="7">
        <v>6014.27</v>
      </c>
      <c r="M7269" s="7">
        <v>290.08999999999997</v>
      </c>
    </row>
    <row r="7270" spans="2:13" x14ac:dyDescent="0.3">
      <c r="B7270" s="5">
        <v>46054</v>
      </c>
      <c r="C7270" s="4" t="s">
        <v>28</v>
      </c>
      <c r="D7270" s="4" t="s">
        <v>27</v>
      </c>
      <c r="E7270" s="4" t="s">
        <v>20</v>
      </c>
      <c r="F7270" s="4" t="s">
        <v>19</v>
      </c>
      <c r="G7270" s="6">
        <v>77</v>
      </c>
      <c r="H7270" s="7">
        <v>111.4</v>
      </c>
      <c r="I7270" s="8">
        <v>0.03</v>
      </c>
      <c r="J7270" s="7">
        <v>7351.78</v>
      </c>
      <c r="K7270" s="7">
        <v>75.98</v>
      </c>
      <c r="L7270" s="7">
        <v>5850.46</v>
      </c>
      <c r="M7270" s="7">
        <v>348.21</v>
      </c>
    </row>
    <row r="7271" spans="2:13" x14ac:dyDescent="0.3">
      <c r="B7271" s="5">
        <v>46054</v>
      </c>
      <c r="C7271" s="4" t="s">
        <v>28</v>
      </c>
      <c r="D7271" s="4" t="s">
        <v>27</v>
      </c>
      <c r="E7271" s="4" t="s">
        <v>21</v>
      </c>
      <c r="F7271" s="4" t="s">
        <v>17</v>
      </c>
      <c r="G7271" s="6">
        <v>111</v>
      </c>
      <c r="H7271" s="7">
        <v>111.4</v>
      </c>
      <c r="I7271" s="8">
        <v>0.01</v>
      </c>
      <c r="J7271" s="7">
        <v>11629.76</v>
      </c>
      <c r="K7271" s="7">
        <v>76.209999999999994</v>
      </c>
      <c r="L7271" s="7">
        <v>8459.31</v>
      </c>
      <c r="M7271" s="7">
        <v>191.25</v>
      </c>
    </row>
    <row r="7272" spans="2:13" x14ac:dyDescent="0.3">
      <c r="B7272" s="5">
        <v>46054</v>
      </c>
      <c r="C7272" s="4" t="s">
        <v>28</v>
      </c>
      <c r="D7272" s="4" t="s">
        <v>27</v>
      </c>
      <c r="E7272" s="4" t="s">
        <v>21</v>
      </c>
      <c r="F7272" s="4" t="s">
        <v>18</v>
      </c>
      <c r="G7272" s="6">
        <v>39</v>
      </c>
      <c r="H7272" s="7">
        <v>111.4</v>
      </c>
      <c r="I7272" s="8">
        <v>0</v>
      </c>
      <c r="J7272" s="7">
        <v>4123.2299999999996</v>
      </c>
      <c r="K7272" s="7">
        <v>76.36</v>
      </c>
      <c r="L7272" s="7">
        <v>2978.04</v>
      </c>
      <c r="M7272" s="7">
        <v>142.93</v>
      </c>
    </row>
    <row r="7273" spans="2:13" x14ac:dyDescent="0.3">
      <c r="B7273" s="5">
        <v>46054</v>
      </c>
      <c r="C7273" s="4" t="s">
        <v>28</v>
      </c>
      <c r="D7273" s="4" t="s">
        <v>27</v>
      </c>
      <c r="E7273" s="4" t="s">
        <v>21</v>
      </c>
      <c r="F7273" s="4" t="s">
        <v>19</v>
      </c>
      <c r="G7273" s="6">
        <v>39</v>
      </c>
      <c r="H7273" s="7">
        <v>111.4</v>
      </c>
      <c r="I7273" s="8">
        <v>0.01</v>
      </c>
      <c r="J7273" s="7">
        <v>4098.45</v>
      </c>
      <c r="K7273" s="7">
        <v>75.98</v>
      </c>
      <c r="L7273" s="7">
        <v>2963.22</v>
      </c>
      <c r="M7273" s="7">
        <v>173.76</v>
      </c>
    </row>
    <row r="7274" spans="2:13" x14ac:dyDescent="0.3">
      <c r="B7274" s="5">
        <v>46054</v>
      </c>
      <c r="C7274" s="4" t="s">
        <v>28</v>
      </c>
      <c r="D7274" s="4" t="s">
        <v>27</v>
      </c>
      <c r="E7274" s="4" t="s">
        <v>22</v>
      </c>
      <c r="F7274" s="4" t="s">
        <v>17</v>
      </c>
      <c r="G7274" s="6">
        <v>45</v>
      </c>
      <c r="H7274" s="7">
        <v>111.4</v>
      </c>
      <c r="I7274" s="8">
        <v>0</v>
      </c>
      <c r="J7274" s="7">
        <v>5575.33</v>
      </c>
      <c r="K7274" s="7">
        <v>76.36</v>
      </c>
      <c r="L7274" s="7">
        <v>3436.2</v>
      </c>
      <c r="M7274" s="7">
        <v>457.69</v>
      </c>
    </row>
    <row r="7275" spans="2:13" x14ac:dyDescent="0.3">
      <c r="B7275" s="5">
        <v>46054</v>
      </c>
      <c r="C7275" s="4" t="s">
        <v>28</v>
      </c>
      <c r="D7275" s="4" t="s">
        <v>27</v>
      </c>
      <c r="E7275" s="4" t="s">
        <v>22</v>
      </c>
      <c r="F7275" s="4" t="s">
        <v>18</v>
      </c>
      <c r="G7275" s="6">
        <v>17</v>
      </c>
      <c r="H7275" s="7">
        <v>111.4</v>
      </c>
      <c r="I7275" s="8">
        <v>0.01</v>
      </c>
      <c r="J7275" s="7">
        <v>2097.7600000000002</v>
      </c>
      <c r="K7275" s="7">
        <v>75.900000000000006</v>
      </c>
      <c r="L7275" s="7">
        <v>1290.3</v>
      </c>
      <c r="M7275" s="7">
        <v>210.36</v>
      </c>
    </row>
    <row r="7276" spans="2:13" x14ac:dyDescent="0.3">
      <c r="B7276" s="5">
        <v>46054</v>
      </c>
      <c r="C7276" s="4" t="s">
        <v>28</v>
      </c>
      <c r="D7276" s="4" t="s">
        <v>27</v>
      </c>
      <c r="E7276" s="4" t="s">
        <v>22</v>
      </c>
      <c r="F7276" s="4" t="s">
        <v>19</v>
      </c>
      <c r="G7276" s="6">
        <v>18</v>
      </c>
      <c r="H7276" s="7">
        <v>111.4</v>
      </c>
      <c r="I7276" s="8">
        <v>0</v>
      </c>
      <c r="J7276" s="7">
        <v>2230.13</v>
      </c>
      <c r="K7276" s="7">
        <v>76.13</v>
      </c>
      <c r="L7276" s="7">
        <v>1370.34</v>
      </c>
      <c r="M7276" s="7">
        <v>240.19</v>
      </c>
    </row>
    <row r="7277" spans="2:13" x14ac:dyDescent="0.3">
      <c r="B7277" s="5">
        <v>46054</v>
      </c>
      <c r="C7277" s="4" t="s">
        <v>29</v>
      </c>
      <c r="D7277" s="4" t="s">
        <v>27</v>
      </c>
      <c r="E7277" s="4" t="s">
        <v>16</v>
      </c>
      <c r="F7277" s="4" t="s">
        <v>17</v>
      </c>
      <c r="G7277" s="6">
        <v>229</v>
      </c>
      <c r="H7277" s="7">
        <v>156.4</v>
      </c>
      <c r="I7277" s="8">
        <v>0.01</v>
      </c>
      <c r="J7277" s="7">
        <v>35563.82</v>
      </c>
      <c r="K7277" s="7">
        <v>109.42</v>
      </c>
      <c r="L7277" s="7">
        <v>25057.18</v>
      </c>
      <c r="M7277" s="7">
        <v>394.18</v>
      </c>
    </row>
    <row r="7278" spans="2:13" x14ac:dyDescent="0.3">
      <c r="B7278" s="5">
        <v>46054</v>
      </c>
      <c r="C7278" s="4" t="s">
        <v>29</v>
      </c>
      <c r="D7278" s="4" t="s">
        <v>27</v>
      </c>
      <c r="E7278" s="4" t="s">
        <v>16</v>
      </c>
      <c r="F7278" s="4" t="s">
        <v>18</v>
      </c>
      <c r="G7278" s="6">
        <v>83</v>
      </c>
      <c r="H7278" s="7">
        <v>156.4</v>
      </c>
      <c r="I7278" s="8">
        <v>0.01</v>
      </c>
      <c r="J7278" s="7">
        <v>12876.73</v>
      </c>
      <c r="K7278" s="7">
        <v>108.87</v>
      </c>
      <c r="L7278" s="7">
        <v>9036.2099999999991</v>
      </c>
      <c r="M7278" s="7">
        <v>298.55</v>
      </c>
    </row>
    <row r="7279" spans="2:13" x14ac:dyDescent="0.3">
      <c r="B7279" s="5">
        <v>46054</v>
      </c>
      <c r="C7279" s="4" t="s">
        <v>29</v>
      </c>
      <c r="D7279" s="4" t="s">
        <v>27</v>
      </c>
      <c r="E7279" s="4" t="s">
        <v>16</v>
      </c>
      <c r="F7279" s="4" t="s">
        <v>19</v>
      </c>
      <c r="G7279" s="6">
        <v>86</v>
      </c>
      <c r="H7279" s="7">
        <v>156.4</v>
      </c>
      <c r="I7279" s="8">
        <v>0.01</v>
      </c>
      <c r="J7279" s="7">
        <v>13262.54</v>
      </c>
      <c r="K7279" s="7">
        <v>109.42</v>
      </c>
      <c r="L7279" s="7">
        <v>9410.1200000000008</v>
      </c>
      <c r="M7279" s="7">
        <v>379.71</v>
      </c>
    </row>
    <row r="7280" spans="2:13" x14ac:dyDescent="0.3">
      <c r="B7280" s="5">
        <v>46054</v>
      </c>
      <c r="C7280" s="4" t="s">
        <v>29</v>
      </c>
      <c r="D7280" s="4" t="s">
        <v>27</v>
      </c>
      <c r="E7280" s="4" t="s">
        <v>20</v>
      </c>
      <c r="F7280" s="4" t="s">
        <v>17</v>
      </c>
      <c r="G7280" s="6">
        <v>196</v>
      </c>
      <c r="H7280" s="7">
        <v>156.4</v>
      </c>
      <c r="I7280" s="8">
        <v>0.01</v>
      </c>
      <c r="J7280" s="7">
        <v>26625.78</v>
      </c>
      <c r="K7280" s="7">
        <v>108.98</v>
      </c>
      <c r="L7280" s="7">
        <v>21360.080000000002</v>
      </c>
      <c r="M7280" s="7">
        <v>327.49</v>
      </c>
    </row>
    <row r="7281" spans="2:13" x14ac:dyDescent="0.3">
      <c r="B7281" s="5">
        <v>46054</v>
      </c>
      <c r="C7281" s="4" t="s">
        <v>29</v>
      </c>
      <c r="D7281" s="4" t="s">
        <v>27</v>
      </c>
      <c r="E7281" s="4" t="s">
        <v>20</v>
      </c>
      <c r="F7281" s="4" t="s">
        <v>18</v>
      </c>
      <c r="G7281" s="6">
        <v>69</v>
      </c>
      <c r="H7281" s="7">
        <v>156.4</v>
      </c>
      <c r="I7281" s="8">
        <v>0.02</v>
      </c>
      <c r="J7281" s="7">
        <v>9269.2900000000009</v>
      </c>
      <c r="K7281" s="7">
        <v>109.42</v>
      </c>
      <c r="L7281" s="7">
        <v>7549.98</v>
      </c>
      <c r="M7281" s="7">
        <v>253.37</v>
      </c>
    </row>
    <row r="7282" spans="2:13" x14ac:dyDescent="0.3">
      <c r="B7282" s="5">
        <v>46054</v>
      </c>
      <c r="C7282" s="4" t="s">
        <v>29</v>
      </c>
      <c r="D7282" s="4" t="s">
        <v>27</v>
      </c>
      <c r="E7282" s="4" t="s">
        <v>20</v>
      </c>
      <c r="F7282" s="4" t="s">
        <v>19</v>
      </c>
      <c r="G7282" s="6">
        <v>68</v>
      </c>
      <c r="H7282" s="7">
        <v>156.4</v>
      </c>
      <c r="I7282" s="8">
        <v>0.01</v>
      </c>
      <c r="J7282" s="7">
        <v>9284.17</v>
      </c>
      <c r="K7282" s="7">
        <v>109.53</v>
      </c>
      <c r="L7282" s="7">
        <v>7448.04</v>
      </c>
      <c r="M7282" s="7">
        <v>293.88</v>
      </c>
    </row>
    <row r="7283" spans="2:13" x14ac:dyDescent="0.3">
      <c r="B7283" s="5">
        <v>46054</v>
      </c>
      <c r="C7283" s="4" t="s">
        <v>29</v>
      </c>
      <c r="D7283" s="4" t="s">
        <v>27</v>
      </c>
      <c r="E7283" s="4" t="s">
        <v>21</v>
      </c>
      <c r="F7283" s="4" t="s">
        <v>17</v>
      </c>
      <c r="G7283" s="6">
        <v>97</v>
      </c>
      <c r="H7283" s="7">
        <v>156.4</v>
      </c>
      <c r="I7283" s="8">
        <v>0</v>
      </c>
      <c r="J7283" s="7">
        <v>14397.85</v>
      </c>
      <c r="K7283" s="7">
        <v>109.53</v>
      </c>
      <c r="L7283" s="7">
        <v>10624.41</v>
      </c>
      <c r="M7283" s="7">
        <v>164.03</v>
      </c>
    </row>
    <row r="7284" spans="2:13" x14ac:dyDescent="0.3">
      <c r="B7284" s="5">
        <v>46054</v>
      </c>
      <c r="C7284" s="4" t="s">
        <v>29</v>
      </c>
      <c r="D7284" s="4" t="s">
        <v>27</v>
      </c>
      <c r="E7284" s="4" t="s">
        <v>21</v>
      </c>
      <c r="F7284" s="4" t="s">
        <v>18</v>
      </c>
      <c r="G7284" s="6">
        <v>34</v>
      </c>
      <c r="H7284" s="7">
        <v>156.4</v>
      </c>
      <c r="I7284" s="8">
        <v>0</v>
      </c>
      <c r="J7284" s="7">
        <v>5051.67</v>
      </c>
      <c r="K7284" s="7">
        <v>108.98</v>
      </c>
      <c r="L7284" s="7">
        <v>3705.32</v>
      </c>
      <c r="M7284" s="7">
        <v>119.26</v>
      </c>
    </row>
    <row r="7285" spans="2:13" x14ac:dyDescent="0.3">
      <c r="B7285" s="5">
        <v>46054</v>
      </c>
      <c r="C7285" s="4" t="s">
        <v>29</v>
      </c>
      <c r="D7285" s="4" t="s">
        <v>27</v>
      </c>
      <c r="E7285" s="4" t="s">
        <v>21</v>
      </c>
      <c r="F7285" s="4" t="s">
        <v>19</v>
      </c>
      <c r="G7285" s="6">
        <v>35</v>
      </c>
      <c r="H7285" s="7">
        <v>156.4</v>
      </c>
      <c r="I7285" s="8">
        <v>0</v>
      </c>
      <c r="J7285" s="7">
        <v>5158.78</v>
      </c>
      <c r="K7285" s="7">
        <v>109.09</v>
      </c>
      <c r="L7285" s="7">
        <v>3818.15</v>
      </c>
      <c r="M7285" s="7">
        <v>156.72</v>
      </c>
    </row>
    <row r="7286" spans="2:13" x14ac:dyDescent="0.3">
      <c r="B7286" s="5">
        <v>46054</v>
      </c>
      <c r="C7286" s="4" t="s">
        <v>29</v>
      </c>
      <c r="D7286" s="4" t="s">
        <v>27</v>
      </c>
      <c r="E7286" s="4" t="s">
        <v>22</v>
      </c>
      <c r="F7286" s="4" t="s">
        <v>17</v>
      </c>
      <c r="G7286" s="6">
        <v>42</v>
      </c>
      <c r="H7286" s="7">
        <v>156.4</v>
      </c>
      <c r="I7286" s="8">
        <v>0.01</v>
      </c>
      <c r="J7286" s="7">
        <v>7283.6</v>
      </c>
      <c r="K7286" s="7">
        <v>109.09</v>
      </c>
      <c r="L7286" s="7">
        <v>4581.78</v>
      </c>
      <c r="M7286" s="7">
        <v>436.58</v>
      </c>
    </row>
    <row r="7287" spans="2:13" x14ac:dyDescent="0.3">
      <c r="B7287" s="5">
        <v>46054</v>
      </c>
      <c r="C7287" s="4" t="s">
        <v>29</v>
      </c>
      <c r="D7287" s="4" t="s">
        <v>27</v>
      </c>
      <c r="E7287" s="4" t="s">
        <v>22</v>
      </c>
      <c r="F7287" s="4" t="s">
        <v>18</v>
      </c>
      <c r="G7287" s="6">
        <v>16</v>
      </c>
      <c r="H7287" s="7">
        <v>156.4</v>
      </c>
      <c r="I7287" s="8">
        <v>0.01</v>
      </c>
      <c r="J7287" s="7">
        <v>2794.2</v>
      </c>
      <c r="K7287" s="7">
        <v>109.42</v>
      </c>
      <c r="L7287" s="7">
        <v>1750.72</v>
      </c>
      <c r="M7287" s="7">
        <v>189.29</v>
      </c>
    </row>
    <row r="7288" spans="2:13" x14ac:dyDescent="0.3">
      <c r="B7288" s="5">
        <v>46054</v>
      </c>
      <c r="C7288" s="4" t="s">
        <v>29</v>
      </c>
      <c r="D7288" s="4" t="s">
        <v>27</v>
      </c>
      <c r="E7288" s="4" t="s">
        <v>22</v>
      </c>
      <c r="F7288" s="4" t="s">
        <v>19</v>
      </c>
      <c r="G7288" s="6">
        <v>15</v>
      </c>
      <c r="H7288" s="7">
        <v>156.4</v>
      </c>
      <c r="I7288" s="8">
        <v>0.01</v>
      </c>
      <c r="J7288" s="7">
        <v>2619.61</v>
      </c>
      <c r="K7288" s="7">
        <v>109.42</v>
      </c>
      <c r="L7288" s="7">
        <v>1641.3</v>
      </c>
      <c r="M7288" s="7">
        <v>199.19</v>
      </c>
    </row>
    <row r="7289" spans="2:13" x14ac:dyDescent="0.3">
      <c r="B7289" s="5">
        <v>46054</v>
      </c>
      <c r="C7289" s="4" t="s">
        <v>30</v>
      </c>
      <c r="D7289" s="4" t="s">
        <v>27</v>
      </c>
      <c r="E7289" s="4" t="s">
        <v>16</v>
      </c>
      <c r="F7289" s="4" t="s">
        <v>17</v>
      </c>
      <c r="G7289" s="6">
        <v>344</v>
      </c>
      <c r="H7289" s="7">
        <v>98.55</v>
      </c>
      <c r="I7289" s="8">
        <v>0</v>
      </c>
      <c r="J7289" s="7">
        <v>33833.129999999997</v>
      </c>
      <c r="K7289" s="7">
        <v>67.77</v>
      </c>
      <c r="L7289" s="7">
        <v>23312.880000000001</v>
      </c>
      <c r="M7289" s="7">
        <v>571.30999999999995</v>
      </c>
    </row>
    <row r="7290" spans="2:13" x14ac:dyDescent="0.3">
      <c r="B7290" s="5">
        <v>46054</v>
      </c>
      <c r="C7290" s="4" t="s">
        <v>30</v>
      </c>
      <c r="D7290" s="4" t="s">
        <v>27</v>
      </c>
      <c r="E7290" s="4" t="s">
        <v>16</v>
      </c>
      <c r="F7290" s="4" t="s">
        <v>18</v>
      </c>
      <c r="G7290" s="6">
        <v>122</v>
      </c>
      <c r="H7290" s="7">
        <v>98.55</v>
      </c>
      <c r="I7290" s="8">
        <v>0.01</v>
      </c>
      <c r="J7290" s="7">
        <v>11986.91</v>
      </c>
      <c r="K7290" s="7">
        <v>67.83</v>
      </c>
      <c r="L7290" s="7">
        <v>8275.26</v>
      </c>
      <c r="M7290" s="7">
        <v>425.77</v>
      </c>
    </row>
    <row r="7291" spans="2:13" x14ac:dyDescent="0.3">
      <c r="B7291" s="5">
        <v>46054</v>
      </c>
      <c r="C7291" s="4" t="s">
        <v>30</v>
      </c>
      <c r="D7291" s="4" t="s">
        <v>27</v>
      </c>
      <c r="E7291" s="4" t="s">
        <v>16</v>
      </c>
      <c r="F7291" s="4" t="s">
        <v>19</v>
      </c>
      <c r="G7291" s="6">
        <v>121</v>
      </c>
      <c r="H7291" s="7">
        <v>98.55</v>
      </c>
      <c r="I7291" s="8">
        <v>0.01</v>
      </c>
      <c r="J7291" s="7">
        <v>11769.36</v>
      </c>
      <c r="K7291" s="7">
        <v>67.77</v>
      </c>
      <c r="L7291" s="7">
        <v>8200.17</v>
      </c>
      <c r="M7291" s="7">
        <v>548.26</v>
      </c>
    </row>
    <row r="7292" spans="2:13" x14ac:dyDescent="0.3">
      <c r="B7292" s="5">
        <v>46054</v>
      </c>
      <c r="C7292" s="4" t="s">
        <v>30</v>
      </c>
      <c r="D7292" s="4" t="s">
        <v>27</v>
      </c>
      <c r="E7292" s="4" t="s">
        <v>20</v>
      </c>
      <c r="F7292" s="4" t="s">
        <v>17</v>
      </c>
      <c r="G7292" s="6">
        <v>258</v>
      </c>
      <c r="H7292" s="7">
        <v>98.55</v>
      </c>
      <c r="I7292" s="8">
        <v>0.02</v>
      </c>
      <c r="J7292" s="7">
        <v>21839.59</v>
      </c>
      <c r="K7292" s="7">
        <v>68.040000000000006</v>
      </c>
      <c r="L7292" s="7">
        <v>17554.32</v>
      </c>
      <c r="M7292" s="7">
        <v>424.15</v>
      </c>
    </row>
    <row r="7293" spans="2:13" x14ac:dyDescent="0.3">
      <c r="B7293" s="5">
        <v>46054</v>
      </c>
      <c r="C7293" s="4" t="s">
        <v>30</v>
      </c>
      <c r="D7293" s="4" t="s">
        <v>27</v>
      </c>
      <c r="E7293" s="4" t="s">
        <v>20</v>
      </c>
      <c r="F7293" s="4" t="s">
        <v>18</v>
      </c>
      <c r="G7293" s="6">
        <v>94</v>
      </c>
      <c r="H7293" s="7">
        <v>98.55</v>
      </c>
      <c r="I7293" s="8">
        <v>0.02</v>
      </c>
      <c r="J7293" s="7">
        <v>7948.45</v>
      </c>
      <c r="K7293" s="7">
        <v>67.77</v>
      </c>
      <c r="L7293" s="7">
        <v>6370.38</v>
      </c>
      <c r="M7293" s="7">
        <v>342.15</v>
      </c>
    </row>
    <row r="7294" spans="2:13" x14ac:dyDescent="0.3">
      <c r="B7294" s="5">
        <v>46054</v>
      </c>
      <c r="C7294" s="4" t="s">
        <v>30</v>
      </c>
      <c r="D7294" s="4" t="s">
        <v>27</v>
      </c>
      <c r="E7294" s="4" t="s">
        <v>20</v>
      </c>
      <c r="F7294" s="4" t="s">
        <v>19</v>
      </c>
      <c r="G7294" s="6">
        <v>102</v>
      </c>
      <c r="H7294" s="7">
        <v>98.55</v>
      </c>
      <c r="I7294" s="8">
        <v>0.01</v>
      </c>
      <c r="J7294" s="7">
        <v>8766.36</v>
      </c>
      <c r="K7294" s="7">
        <v>67.7</v>
      </c>
      <c r="L7294" s="7">
        <v>6905.4</v>
      </c>
      <c r="M7294" s="7">
        <v>447.63</v>
      </c>
    </row>
    <row r="7295" spans="2:13" x14ac:dyDescent="0.3">
      <c r="B7295" s="5">
        <v>46054</v>
      </c>
      <c r="C7295" s="4" t="s">
        <v>30</v>
      </c>
      <c r="D7295" s="4" t="s">
        <v>27</v>
      </c>
      <c r="E7295" s="4" t="s">
        <v>21</v>
      </c>
      <c r="F7295" s="4" t="s">
        <v>17</v>
      </c>
      <c r="G7295" s="6">
        <v>130</v>
      </c>
      <c r="H7295" s="7">
        <v>98.55</v>
      </c>
      <c r="I7295" s="8">
        <v>0.01</v>
      </c>
      <c r="J7295" s="7">
        <v>12073.7</v>
      </c>
      <c r="K7295" s="7">
        <v>67.63</v>
      </c>
      <c r="L7295" s="7">
        <v>8791.9</v>
      </c>
      <c r="M7295" s="7">
        <v>219.62</v>
      </c>
    </row>
    <row r="7296" spans="2:13" x14ac:dyDescent="0.3">
      <c r="B7296" s="5">
        <v>46054</v>
      </c>
      <c r="C7296" s="4" t="s">
        <v>30</v>
      </c>
      <c r="D7296" s="4" t="s">
        <v>27</v>
      </c>
      <c r="E7296" s="4" t="s">
        <v>21</v>
      </c>
      <c r="F7296" s="4" t="s">
        <v>18</v>
      </c>
      <c r="G7296" s="6">
        <v>49</v>
      </c>
      <c r="H7296" s="7">
        <v>98.55</v>
      </c>
      <c r="I7296" s="8">
        <v>0.01</v>
      </c>
      <c r="J7296" s="7">
        <v>4559.8500000000004</v>
      </c>
      <c r="K7296" s="7">
        <v>67.83</v>
      </c>
      <c r="L7296" s="7">
        <v>3323.67</v>
      </c>
      <c r="M7296" s="7">
        <v>179.41</v>
      </c>
    </row>
    <row r="7297" spans="2:13" x14ac:dyDescent="0.3">
      <c r="B7297" s="5">
        <v>46054</v>
      </c>
      <c r="C7297" s="4" t="s">
        <v>30</v>
      </c>
      <c r="D7297" s="4" t="s">
        <v>27</v>
      </c>
      <c r="E7297" s="4" t="s">
        <v>21</v>
      </c>
      <c r="F7297" s="4" t="s">
        <v>19</v>
      </c>
      <c r="G7297" s="6">
        <v>49</v>
      </c>
      <c r="H7297" s="7">
        <v>98.55</v>
      </c>
      <c r="I7297" s="8">
        <v>0</v>
      </c>
      <c r="J7297" s="7">
        <v>4578.33</v>
      </c>
      <c r="K7297" s="7">
        <v>67.83</v>
      </c>
      <c r="L7297" s="7">
        <v>3323.67</v>
      </c>
      <c r="M7297" s="7">
        <v>217.66</v>
      </c>
    </row>
    <row r="7298" spans="2:13" x14ac:dyDescent="0.3">
      <c r="B7298" s="5">
        <v>46054</v>
      </c>
      <c r="C7298" s="4" t="s">
        <v>30</v>
      </c>
      <c r="D7298" s="4" t="s">
        <v>27</v>
      </c>
      <c r="E7298" s="4" t="s">
        <v>22</v>
      </c>
      <c r="F7298" s="4" t="s">
        <v>17</v>
      </c>
      <c r="G7298" s="6">
        <v>60</v>
      </c>
      <c r="H7298" s="7">
        <v>98.55</v>
      </c>
      <c r="I7298" s="8">
        <v>0</v>
      </c>
      <c r="J7298" s="7">
        <v>6629.17</v>
      </c>
      <c r="K7298" s="7">
        <v>68.040000000000006</v>
      </c>
      <c r="L7298" s="7">
        <v>4082.4</v>
      </c>
      <c r="M7298" s="7">
        <v>603.53</v>
      </c>
    </row>
    <row r="7299" spans="2:13" x14ac:dyDescent="0.3">
      <c r="B7299" s="5">
        <v>46054</v>
      </c>
      <c r="C7299" s="4" t="s">
        <v>30</v>
      </c>
      <c r="D7299" s="4" t="s">
        <v>27</v>
      </c>
      <c r="E7299" s="4" t="s">
        <v>22</v>
      </c>
      <c r="F7299" s="4" t="s">
        <v>18</v>
      </c>
      <c r="G7299" s="6">
        <v>22</v>
      </c>
      <c r="H7299" s="7">
        <v>98.55</v>
      </c>
      <c r="I7299" s="8">
        <v>0.01</v>
      </c>
      <c r="J7299" s="7">
        <v>2416.12</v>
      </c>
      <c r="K7299" s="7">
        <v>67.900000000000006</v>
      </c>
      <c r="L7299" s="7">
        <v>1493.8</v>
      </c>
      <c r="M7299" s="7">
        <v>268.24</v>
      </c>
    </row>
    <row r="7300" spans="2:13" x14ac:dyDescent="0.3">
      <c r="B7300" s="5">
        <v>46054</v>
      </c>
      <c r="C7300" s="4" t="s">
        <v>30</v>
      </c>
      <c r="D7300" s="4" t="s">
        <v>27</v>
      </c>
      <c r="E7300" s="4" t="s">
        <v>22</v>
      </c>
      <c r="F7300" s="4" t="s">
        <v>19</v>
      </c>
      <c r="G7300" s="6">
        <v>21</v>
      </c>
      <c r="H7300" s="7">
        <v>98.55</v>
      </c>
      <c r="I7300" s="8">
        <v>0.01</v>
      </c>
      <c r="J7300" s="7">
        <v>2299.37</v>
      </c>
      <c r="K7300" s="7">
        <v>67.63</v>
      </c>
      <c r="L7300" s="7">
        <v>1420.23</v>
      </c>
      <c r="M7300" s="7">
        <v>274.77999999999997</v>
      </c>
    </row>
    <row r="7301" spans="2:13" x14ac:dyDescent="0.3">
      <c r="B7301" s="5">
        <v>46054</v>
      </c>
      <c r="C7301" s="4" t="s">
        <v>31</v>
      </c>
      <c r="D7301" s="4" t="s">
        <v>32</v>
      </c>
      <c r="E7301" s="4" t="s">
        <v>16</v>
      </c>
      <c r="F7301" s="4" t="s">
        <v>17</v>
      </c>
      <c r="G7301" s="6">
        <v>665</v>
      </c>
      <c r="H7301" s="7">
        <v>83.55</v>
      </c>
      <c r="I7301" s="8">
        <v>0.01</v>
      </c>
      <c r="J7301" s="7">
        <v>54672.61</v>
      </c>
      <c r="K7301" s="7">
        <v>59.87</v>
      </c>
      <c r="L7301" s="7">
        <v>39813.550000000003</v>
      </c>
      <c r="M7301" s="7">
        <v>1088.77</v>
      </c>
    </row>
    <row r="7302" spans="2:13" x14ac:dyDescent="0.3">
      <c r="B7302" s="5">
        <v>46054</v>
      </c>
      <c r="C7302" s="4" t="s">
        <v>31</v>
      </c>
      <c r="D7302" s="4" t="s">
        <v>32</v>
      </c>
      <c r="E7302" s="4" t="s">
        <v>16</v>
      </c>
      <c r="F7302" s="4" t="s">
        <v>18</v>
      </c>
      <c r="G7302" s="6">
        <v>239</v>
      </c>
      <c r="H7302" s="7">
        <v>83.55</v>
      </c>
      <c r="I7302" s="8">
        <v>0.01</v>
      </c>
      <c r="J7302" s="7">
        <v>19688.89</v>
      </c>
      <c r="K7302" s="7">
        <v>60.05</v>
      </c>
      <c r="L7302" s="7">
        <v>14351.95</v>
      </c>
      <c r="M7302" s="7">
        <v>872.5</v>
      </c>
    </row>
    <row r="7303" spans="2:13" x14ac:dyDescent="0.3">
      <c r="B7303" s="5">
        <v>46054</v>
      </c>
      <c r="C7303" s="4" t="s">
        <v>31</v>
      </c>
      <c r="D7303" s="4" t="s">
        <v>32</v>
      </c>
      <c r="E7303" s="4" t="s">
        <v>16</v>
      </c>
      <c r="F7303" s="4" t="s">
        <v>19</v>
      </c>
      <c r="G7303" s="6">
        <v>245</v>
      </c>
      <c r="H7303" s="7">
        <v>83.55</v>
      </c>
      <c r="I7303" s="8">
        <v>0.01</v>
      </c>
      <c r="J7303" s="7">
        <v>20306.240000000002</v>
      </c>
      <c r="K7303" s="7">
        <v>60.05</v>
      </c>
      <c r="L7303" s="7">
        <v>14712.25</v>
      </c>
      <c r="M7303" s="7">
        <v>1118.8499999999999</v>
      </c>
    </row>
    <row r="7304" spans="2:13" x14ac:dyDescent="0.3">
      <c r="B7304" s="5">
        <v>46054</v>
      </c>
      <c r="C7304" s="4" t="s">
        <v>31</v>
      </c>
      <c r="D7304" s="4" t="s">
        <v>32</v>
      </c>
      <c r="E7304" s="4" t="s">
        <v>20</v>
      </c>
      <c r="F7304" s="4" t="s">
        <v>17</v>
      </c>
      <c r="G7304" s="6">
        <v>517</v>
      </c>
      <c r="H7304" s="7">
        <v>83.55</v>
      </c>
      <c r="I7304" s="8">
        <v>0</v>
      </c>
      <c r="J7304" s="7">
        <v>37859.86</v>
      </c>
      <c r="K7304" s="7">
        <v>59.81</v>
      </c>
      <c r="L7304" s="7">
        <v>30921.77</v>
      </c>
      <c r="M7304" s="7">
        <v>862.1</v>
      </c>
    </row>
    <row r="7305" spans="2:13" x14ac:dyDescent="0.3">
      <c r="B7305" s="5">
        <v>46054</v>
      </c>
      <c r="C7305" s="4" t="s">
        <v>31</v>
      </c>
      <c r="D7305" s="4" t="s">
        <v>32</v>
      </c>
      <c r="E7305" s="4" t="s">
        <v>20</v>
      </c>
      <c r="F7305" s="4" t="s">
        <v>18</v>
      </c>
      <c r="G7305" s="6">
        <v>198</v>
      </c>
      <c r="H7305" s="7">
        <v>83.55</v>
      </c>
      <c r="I7305" s="8">
        <v>0.01</v>
      </c>
      <c r="J7305" s="7">
        <v>14339.76</v>
      </c>
      <c r="K7305" s="7">
        <v>60.17</v>
      </c>
      <c r="L7305" s="7">
        <v>11913.66</v>
      </c>
      <c r="M7305" s="7">
        <v>688.17</v>
      </c>
    </row>
    <row r="7306" spans="2:13" x14ac:dyDescent="0.3">
      <c r="B7306" s="5">
        <v>46054</v>
      </c>
      <c r="C7306" s="4" t="s">
        <v>31</v>
      </c>
      <c r="D7306" s="4" t="s">
        <v>32</v>
      </c>
      <c r="E7306" s="4" t="s">
        <v>20</v>
      </c>
      <c r="F7306" s="4" t="s">
        <v>19</v>
      </c>
      <c r="G7306" s="6">
        <v>185</v>
      </c>
      <c r="H7306" s="7">
        <v>83.55</v>
      </c>
      <c r="I7306" s="8">
        <v>0.01</v>
      </c>
      <c r="J7306" s="7">
        <v>13506.86</v>
      </c>
      <c r="K7306" s="7">
        <v>59.93</v>
      </c>
      <c r="L7306" s="7">
        <v>11087.05</v>
      </c>
      <c r="M7306" s="7">
        <v>806.93</v>
      </c>
    </row>
    <row r="7307" spans="2:13" x14ac:dyDescent="0.3">
      <c r="B7307" s="5">
        <v>46054</v>
      </c>
      <c r="C7307" s="4" t="s">
        <v>31</v>
      </c>
      <c r="D7307" s="4" t="s">
        <v>32</v>
      </c>
      <c r="E7307" s="4" t="s">
        <v>21</v>
      </c>
      <c r="F7307" s="4" t="s">
        <v>17</v>
      </c>
      <c r="G7307" s="6">
        <v>267</v>
      </c>
      <c r="H7307" s="7">
        <v>83.55</v>
      </c>
      <c r="I7307" s="8">
        <v>0</v>
      </c>
      <c r="J7307" s="7">
        <v>21107.69</v>
      </c>
      <c r="K7307" s="7">
        <v>60.11</v>
      </c>
      <c r="L7307" s="7">
        <v>16049.37</v>
      </c>
      <c r="M7307" s="7">
        <v>442.53</v>
      </c>
    </row>
    <row r="7308" spans="2:13" x14ac:dyDescent="0.3">
      <c r="B7308" s="5">
        <v>46054</v>
      </c>
      <c r="C7308" s="4" t="s">
        <v>31</v>
      </c>
      <c r="D7308" s="4" t="s">
        <v>32</v>
      </c>
      <c r="E7308" s="4" t="s">
        <v>21</v>
      </c>
      <c r="F7308" s="4" t="s">
        <v>18</v>
      </c>
      <c r="G7308" s="6">
        <v>94</v>
      </c>
      <c r="H7308" s="7">
        <v>83.55</v>
      </c>
      <c r="I7308" s="8">
        <v>0</v>
      </c>
      <c r="J7308" s="7">
        <v>7446.07</v>
      </c>
      <c r="K7308" s="7">
        <v>60.17</v>
      </c>
      <c r="L7308" s="7">
        <v>5655.98</v>
      </c>
      <c r="M7308" s="7">
        <v>329.39</v>
      </c>
    </row>
    <row r="7309" spans="2:13" x14ac:dyDescent="0.3">
      <c r="B7309" s="5">
        <v>46054</v>
      </c>
      <c r="C7309" s="4" t="s">
        <v>31</v>
      </c>
      <c r="D7309" s="4" t="s">
        <v>32</v>
      </c>
      <c r="E7309" s="4" t="s">
        <v>21</v>
      </c>
      <c r="F7309" s="4" t="s">
        <v>19</v>
      </c>
      <c r="G7309" s="6">
        <v>98</v>
      </c>
      <c r="H7309" s="7">
        <v>83.55</v>
      </c>
      <c r="I7309" s="8">
        <v>0.01</v>
      </c>
      <c r="J7309" s="7">
        <v>7677.48</v>
      </c>
      <c r="K7309" s="7">
        <v>60.17</v>
      </c>
      <c r="L7309" s="7">
        <v>5896.66</v>
      </c>
      <c r="M7309" s="7">
        <v>445.36</v>
      </c>
    </row>
    <row r="7310" spans="2:13" x14ac:dyDescent="0.3">
      <c r="B7310" s="5">
        <v>46054</v>
      </c>
      <c r="C7310" s="4" t="s">
        <v>31</v>
      </c>
      <c r="D7310" s="4" t="s">
        <v>32</v>
      </c>
      <c r="E7310" s="4" t="s">
        <v>22</v>
      </c>
      <c r="F7310" s="4" t="s">
        <v>17</v>
      </c>
      <c r="G7310" s="6">
        <v>114</v>
      </c>
      <c r="H7310" s="7">
        <v>83.55</v>
      </c>
      <c r="I7310" s="8">
        <v>0.01</v>
      </c>
      <c r="J7310" s="7">
        <v>10592.99</v>
      </c>
      <c r="K7310" s="7">
        <v>59.93</v>
      </c>
      <c r="L7310" s="7">
        <v>6832.02</v>
      </c>
      <c r="M7310" s="7">
        <v>1140.9000000000001</v>
      </c>
    </row>
    <row r="7311" spans="2:13" x14ac:dyDescent="0.3">
      <c r="B7311" s="5">
        <v>46054</v>
      </c>
      <c r="C7311" s="4" t="s">
        <v>31</v>
      </c>
      <c r="D7311" s="4" t="s">
        <v>32</v>
      </c>
      <c r="E7311" s="4" t="s">
        <v>22</v>
      </c>
      <c r="F7311" s="4" t="s">
        <v>18</v>
      </c>
      <c r="G7311" s="6">
        <v>41</v>
      </c>
      <c r="H7311" s="7">
        <v>83.55</v>
      </c>
      <c r="I7311" s="8">
        <v>0</v>
      </c>
      <c r="J7311" s="7">
        <v>3828.95</v>
      </c>
      <c r="K7311" s="7">
        <v>59.81</v>
      </c>
      <c r="L7311" s="7">
        <v>2452.21</v>
      </c>
      <c r="M7311" s="7">
        <v>489.01</v>
      </c>
    </row>
    <row r="7312" spans="2:13" x14ac:dyDescent="0.3">
      <c r="B7312" s="5">
        <v>46054</v>
      </c>
      <c r="C7312" s="4" t="s">
        <v>31</v>
      </c>
      <c r="D7312" s="4" t="s">
        <v>32</v>
      </c>
      <c r="E7312" s="4" t="s">
        <v>22</v>
      </c>
      <c r="F7312" s="4" t="s">
        <v>19</v>
      </c>
      <c r="G7312" s="6">
        <v>44</v>
      </c>
      <c r="H7312" s="7">
        <v>83.55</v>
      </c>
      <c r="I7312" s="8">
        <v>0.01</v>
      </c>
      <c r="J7312" s="7">
        <v>4080.35</v>
      </c>
      <c r="K7312" s="7">
        <v>59.93</v>
      </c>
      <c r="L7312" s="7">
        <v>2636.92</v>
      </c>
      <c r="M7312" s="7">
        <v>554.07000000000005</v>
      </c>
    </row>
    <row r="7313" spans="2:13" x14ac:dyDescent="0.3">
      <c r="B7313" s="5">
        <v>46054</v>
      </c>
      <c r="C7313" s="4" t="s">
        <v>33</v>
      </c>
      <c r="D7313" s="4" t="s">
        <v>32</v>
      </c>
      <c r="E7313" s="4" t="s">
        <v>16</v>
      </c>
      <c r="F7313" s="4" t="s">
        <v>17</v>
      </c>
      <c r="G7313" s="6">
        <v>566</v>
      </c>
      <c r="H7313" s="7">
        <v>132.83000000000001</v>
      </c>
      <c r="I7313" s="8">
        <v>0.01</v>
      </c>
      <c r="J7313" s="7">
        <v>74281.63</v>
      </c>
      <c r="K7313" s="7">
        <v>94.43</v>
      </c>
      <c r="L7313" s="7">
        <v>53447.38</v>
      </c>
      <c r="M7313" s="7">
        <v>960.94</v>
      </c>
    </row>
    <row r="7314" spans="2:13" x14ac:dyDescent="0.3">
      <c r="B7314" s="5">
        <v>46054</v>
      </c>
      <c r="C7314" s="4" t="s">
        <v>33</v>
      </c>
      <c r="D7314" s="4" t="s">
        <v>32</v>
      </c>
      <c r="E7314" s="4" t="s">
        <v>16</v>
      </c>
      <c r="F7314" s="4" t="s">
        <v>18</v>
      </c>
      <c r="G7314" s="6">
        <v>205</v>
      </c>
      <c r="H7314" s="7">
        <v>132.83000000000001</v>
      </c>
      <c r="I7314" s="8">
        <v>0.01</v>
      </c>
      <c r="J7314" s="7">
        <v>27175.279999999999</v>
      </c>
      <c r="K7314" s="7">
        <v>94.81</v>
      </c>
      <c r="L7314" s="7">
        <v>19436.05</v>
      </c>
      <c r="M7314" s="7">
        <v>754.24</v>
      </c>
    </row>
    <row r="7315" spans="2:13" x14ac:dyDescent="0.3">
      <c r="B7315" s="5">
        <v>46054</v>
      </c>
      <c r="C7315" s="4" t="s">
        <v>33</v>
      </c>
      <c r="D7315" s="4" t="s">
        <v>32</v>
      </c>
      <c r="E7315" s="4" t="s">
        <v>16</v>
      </c>
      <c r="F7315" s="4" t="s">
        <v>19</v>
      </c>
      <c r="G7315" s="6">
        <v>203</v>
      </c>
      <c r="H7315" s="7">
        <v>132.83000000000001</v>
      </c>
      <c r="I7315" s="8">
        <v>0.01</v>
      </c>
      <c r="J7315" s="7">
        <v>26722.29</v>
      </c>
      <c r="K7315" s="7">
        <v>94.91</v>
      </c>
      <c r="L7315" s="7">
        <v>19266.73</v>
      </c>
      <c r="M7315" s="7">
        <v>880.02</v>
      </c>
    </row>
    <row r="7316" spans="2:13" x14ac:dyDescent="0.3">
      <c r="B7316" s="5">
        <v>46054</v>
      </c>
      <c r="C7316" s="4" t="s">
        <v>33</v>
      </c>
      <c r="D7316" s="4" t="s">
        <v>32</v>
      </c>
      <c r="E7316" s="4" t="s">
        <v>20</v>
      </c>
      <c r="F7316" s="4" t="s">
        <v>17</v>
      </c>
      <c r="G7316" s="6">
        <v>470</v>
      </c>
      <c r="H7316" s="7">
        <v>132.83000000000001</v>
      </c>
      <c r="I7316" s="8">
        <v>0.03</v>
      </c>
      <c r="J7316" s="7">
        <v>53393.18</v>
      </c>
      <c r="K7316" s="7">
        <v>94.43</v>
      </c>
      <c r="L7316" s="7">
        <v>44382.1</v>
      </c>
      <c r="M7316" s="7">
        <v>779.78</v>
      </c>
    </row>
    <row r="7317" spans="2:13" x14ac:dyDescent="0.3">
      <c r="B7317" s="5">
        <v>46054</v>
      </c>
      <c r="C7317" s="4" t="s">
        <v>33</v>
      </c>
      <c r="D7317" s="4" t="s">
        <v>32</v>
      </c>
      <c r="E7317" s="4" t="s">
        <v>20</v>
      </c>
      <c r="F7317" s="4" t="s">
        <v>18</v>
      </c>
      <c r="G7317" s="6">
        <v>168</v>
      </c>
      <c r="H7317" s="7">
        <v>132.83000000000001</v>
      </c>
      <c r="I7317" s="8">
        <v>0.01</v>
      </c>
      <c r="J7317" s="7">
        <v>19363.13</v>
      </c>
      <c r="K7317" s="7">
        <v>95</v>
      </c>
      <c r="L7317" s="7">
        <v>15960</v>
      </c>
      <c r="M7317" s="7">
        <v>600.1</v>
      </c>
    </row>
    <row r="7318" spans="2:13" x14ac:dyDescent="0.3">
      <c r="B7318" s="5">
        <v>46054</v>
      </c>
      <c r="C7318" s="4" t="s">
        <v>33</v>
      </c>
      <c r="D7318" s="4" t="s">
        <v>32</v>
      </c>
      <c r="E7318" s="4" t="s">
        <v>20</v>
      </c>
      <c r="F7318" s="4" t="s">
        <v>19</v>
      </c>
      <c r="G7318" s="6">
        <v>170</v>
      </c>
      <c r="H7318" s="7">
        <v>132.83000000000001</v>
      </c>
      <c r="I7318" s="8">
        <v>0.02</v>
      </c>
      <c r="J7318" s="7">
        <v>19592.16</v>
      </c>
      <c r="K7318" s="7">
        <v>94.72</v>
      </c>
      <c r="L7318" s="7">
        <v>16102.4</v>
      </c>
      <c r="M7318" s="7">
        <v>776.35</v>
      </c>
    </row>
    <row r="7319" spans="2:13" x14ac:dyDescent="0.3">
      <c r="B7319" s="5">
        <v>46054</v>
      </c>
      <c r="C7319" s="4" t="s">
        <v>33</v>
      </c>
      <c r="D7319" s="4" t="s">
        <v>32</v>
      </c>
      <c r="E7319" s="4" t="s">
        <v>21</v>
      </c>
      <c r="F7319" s="4" t="s">
        <v>17</v>
      </c>
      <c r="G7319" s="6">
        <v>226</v>
      </c>
      <c r="H7319" s="7">
        <v>132.83000000000001</v>
      </c>
      <c r="I7319" s="8">
        <v>0.01</v>
      </c>
      <c r="J7319" s="7">
        <v>28232.3</v>
      </c>
      <c r="K7319" s="7">
        <v>94.53</v>
      </c>
      <c r="L7319" s="7">
        <v>21363.78</v>
      </c>
      <c r="M7319" s="7">
        <v>374.58</v>
      </c>
    </row>
    <row r="7320" spans="2:13" x14ac:dyDescent="0.3">
      <c r="B7320" s="5">
        <v>46054</v>
      </c>
      <c r="C7320" s="4" t="s">
        <v>33</v>
      </c>
      <c r="D7320" s="4" t="s">
        <v>32</v>
      </c>
      <c r="E7320" s="4" t="s">
        <v>21</v>
      </c>
      <c r="F7320" s="4" t="s">
        <v>18</v>
      </c>
      <c r="G7320" s="6">
        <v>82</v>
      </c>
      <c r="H7320" s="7">
        <v>132.83000000000001</v>
      </c>
      <c r="I7320" s="8">
        <v>0</v>
      </c>
      <c r="J7320" s="7">
        <v>10306.07</v>
      </c>
      <c r="K7320" s="7">
        <v>94.53</v>
      </c>
      <c r="L7320" s="7">
        <v>7751.46</v>
      </c>
      <c r="M7320" s="7">
        <v>301.69</v>
      </c>
    </row>
    <row r="7321" spans="2:13" x14ac:dyDescent="0.3">
      <c r="B7321" s="5">
        <v>46054</v>
      </c>
      <c r="C7321" s="4" t="s">
        <v>33</v>
      </c>
      <c r="D7321" s="4" t="s">
        <v>32</v>
      </c>
      <c r="E7321" s="4" t="s">
        <v>21</v>
      </c>
      <c r="F7321" s="4" t="s">
        <v>19</v>
      </c>
      <c r="G7321" s="6">
        <v>85</v>
      </c>
      <c r="H7321" s="7">
        <v>132.83000000000001</v>
      </c>
      <c r="I7321" s="8">
        <v>0</v>
      </c>
      <c r="J7321" s="7">
        <v>10640.39</v>
      </c>
      <c r="K7321" s="7">
        <v>94.81</v>
      </c>
      <c r="L7321" s="7">
        <v>8058.85</v>
      </c>
      <c r="M7321" s="7">
        <v>376.05</v>
      </c>
    </row>
    <row r="7322" spans="2:13" x14ac:dyDescent="0.3">
      <c r="B7322" s="5">
        <v>46054</v>
      </c>
      <c r="C7322" s="4" t="s">
        <v>33</v>
      </c>
      <c r="D7322" s="4" t="s">
        <v>32</v>
      </c>
      <c r="E7322" s="4" t="s">
        <v>22</v>
      </c>
      <c r="F7322" s="4" t="s">
        <v>17</v>
      </c>
      <c r="G7322" s="6">
        <v>101</v>
      </c>
      <c r="H7322" s="7">
        <v>132.83000000000001</v>
      </c>
      <c r="I7322" s="8">
        <v>0.01</v>
      </c>
      <c r="J7322" s="7">
        <v>14800.34</v>
      </c>
      <c r="K7322" s="7">
        <v>94.62</v>
      </c>
      <c r="L7322" s="7">
        <v>9556.6200000000008</v>
      </c>
      <c r="M7322" s="7">
        <v>1012.85</v>
      </c>
    </row>
    <row r="7323" spans="2:13" x14ac:dyDescent="0.3">
      <c r="B7323" s="5">
        <v>46054</v>
      </c>
      <c r="C7323" s="4" t="s">
        <v>33</v>
      </c>
      <c r="D7323" s="4" t="s">
        <v>32</v>
      </c>
      <c r="E7323" s="4" t="s">
        <v>22</v>
      </c>
      <c r="F7323" s="4" t="s">
        <v>18</v>
      </c>
      <c r="G7323" s="6">
        <v>36</v>
      </c>
      <c r="H7323" s="7">
        <v>132.83000000000001</v>
      </c>
      <c r="I7323" s="8">
        <v>0.01</v>
      </c>
      <c r="J7323" s="7">
        <v>5280.8</v>
      </c>
      <c r="K7323" s="7">
        <v>94.62</v>
      </c>
      <c r="L7323" s="7">
        <v>3406.32</v>
      </c>
      <c r="M7323" s="7">
        <v>426.34</v>
      </c>
    </row>
    <row r="7324" spans="2:13" x14ac:dyDescent="0.3">
      <c r="B7324" s="5">
        <v>46054</v>
      </c>
      <c r="C7324" s="4" t="s">
        <v>33</v>
      </c>
      <c r="D7324" s="4" t="s">
        <v>32</v>
      </c>
      <c r="E7324" s="4" t="s">
        <v>22</v>
      </c>
      <c r="F7324" s="4" t="s">
        <v>19</v>
      </c>
      <c r="G7324" s="6">
        <v>38</v>
      </c>
      <c r="H7324" s="7">
        <v>132.83000000000001</v>
      </c>
      <c r="I7324" s="8">
        <v>0</v>
      </c>
      <c r="J7324" s="7">
        <v>5630.65</v>
      </c>
      <c r="K7324" s="7">
        <v>94.81</v>
      </c>
      <c r="L7324" s="7">
        <v>3602.78</v>
      </c>
      <c r="M7324" s="7">
        <v>493.78</v>
      </c>
    </row>
    <row r="7325" spans="2:13" x14ac:dyDescent="0.3">
      <c r="B7325" s="5">
        <v>46054</v>
      </c>
      <c r="C7325" s="4" t="s">
        <v>34</v>
      </c>
      <c r="D7325" s="4" t="s">
        <v>32</v>
      </c>
      <c r="E7325" s="4" t="s">
        <v>16</v>
      </c>
      <c r="F7325" s="4" t="s">
        <v>17</v>
      </c>
      <c r="G7325" s="6">
        <v>478</v>
      </c>
      <c r="H7325" s="7">
        <v>102.84</v>
      </c>
      <c r="I7325" s="8">
        <v>0.01</v>
      </c>
      <c r="J7325" s="7">
        <v>48862.23</v>
      </c>
      <c r="K7325" s="7">
        <v>72.89</v>
      </c>
      <c r="L7325" s="7">
        <v>34841.42</v>
      </c>
      <c r="M7325" s="7">
        <v>807.52</v>
      </c>
    </row>
    <row r="7326" spans="2:13" x14ac:dyDescent="0.3">
      <c r="B7326" s="5">
        <v>46054</v>
      </c>
      <c r="C7326" s="4" t="s">
        <v>34</v>
      </c>
      <c r="D7326" s="4" t="s">
        <v>32</v>
      </c>
      <c r="E7326" s="4" t="s">
        <v>16</v>
      </c>
      <c r="F7326" s="4" t="s">
        <v>18</v>
      </c>
      <c r="G7326" s="6">
        <v>174</v>
      </c>
      <c r="H7326" s="7">
        <v>102.84</v>
      </c>
      <c r="I7326" s="8">
        <v>0</v>
      </c>
      <c r="J7326" s="7">
        <v>17840.48</v>
      </c>
      <c r="K7326" s="7">
        <v>73.040000000000006</v>
      </c>
      <c r="L7326" s="7">
        <v>12708.96</v>
      </c>
      <c r="M7326" s="7">
        <v>626.51</v>
      </c>
    </row>
    <row r="7327" spans="2:13" x14ac:dyDescent="0.3">
      <c r="B7327" s="5">
        <v>46054</v>
      </c>
      <c r="C7327" s="4" t="s">
        <v>34</v>
      </c>
      <c r="D7327" s="4" t="s">
        <v>32</v>
      </c>
      <c r="E7327" s="4" t="s">
        <v>16</v>
      </c>
      <c r="F7327" s="4" t="s">
        <v>19</v>
      </c>
      <c r="G7327" s="6">
        <v>176</v>
      </c>
      <c r="H7327" s="7">
        <v>102.84</v>
      </c>
      <c r="I7327" s="8">
        <v>0.01</v>
      </c>
      <c r="J7327" s="7">
        <v>17973.14</v>
      </c>
      <c r="K7327" s="7">
        <v>73.040000000000006</v>
      </c>
      <c r="L7327" s="7">
        <v>12855.04</v>
      </c>
      <c r="M7327" s="7">
        <v>772.38</v>
      </c>
    </row>
    <row r="7328" spans="2:13" x14ac:dyDescent="0.3">
      <c r="B7328" s="5">
        <v>46054</v>
      </c>
      <c r="C7328" s="4" t="s">
        <v>34</v>
      </c>
      <c r="D7328" s="4" t="s">
        <v>32</v>
      </c>
      <c r="E7328" s="4" t="s">
        <v>20</v>
      </c>
      <c r="F7328" s="4" t="s">
        <v>17</v>
      </c>
      <c r="G7328" s="6">
        <v>375</v>
      </c>
      <c r="H7328" s="7">
        <v>102.84</v>
      </c>
      <c r="I7328" s="8">
        <v>0</v>
      </c>
      <c r="J7328" s="7">
        <v>33869.33</v>
      </c>
      <c r="K7328" s="7">
        <v>72.75</v>
      </c>
      <c r="L7328" s="7">
        <v>27281.25</v>
      </c>
      <c r="M7328" s="7">
        <v>627.21</v>
      </c>
    </row>
    <row r="7329" spans="2:13" x14ac:dyDescent="0.3">
      <c r="B7329" s="5">
        <v>46054</v>
      </c>
      <c r="C7329" s="4" t="s">
        <v>34</v>
      </c>
      <c r="D7329" s="4" t="s">
        <v>32</v>
      </c>
      <c r="E7329" s="4" t="s">
        <v>20</v>
      </c>
      <c r="F7329" s="4" t="s">
        <v>18</v>
      </c>
      <c r="G7329" s="6">
        <v>142</v>
      </c>
      <c r="H7329" s="7">
        <v>102.84</v>
      </c>
      <c r="I7329" s="8">
        <v>0</v>
      </c>
      <c r="J7329" s="7">
        <v>12838.04</v>
      </c>
      <c r="K7329" s="7">
        <v>72.819999999999993</v>
      </c>
      <c r="L7329" s="7">
        <v>10340.44</v>
      </c>
      <c r="M7329" s="7">
        <v>492.01</v>
      </c>
    </row>
    <row r="7330" spans="2:13" x14ac:dyDescent="0.3">
      <c r="B7330" s="5">
        <v>46054</v>
      </c>
      <c r="C7330" s="4" t="s">
        <v>34</v>
      </c>
      <c r="D7330" s="4" t="s">
        <v>32</v>
      </c>
      <c r="E7330" s="4" t="s">
        <v>20</v>
      </c>
      <c r="F7330" s="4" t="s">
        <v>19</v>
      </c>
      <c r="G7330" s="6">
        <v>138</v>
      </c>
      <c r="H7330" s="7">
        <v>102.84</v>
      </c>
      <c r="I7330" s="8">
        <v>0.03</v>
      </c>
      <c r="J7330" s="7">
        <v>12052.6</v>
      </c>
      <c r="K7330" s="7">
        <v>72.67</v>
      </c>
      <c r="L7330" s="7">
        <v>10028.459999999999</v>
      </c>
      <c r="M7330" s="7">
        <v>600.70000000000005</v>
      </c>
    </row>
    <row r="7331" spans="2:13" x14ac:dyDescent="0.3">
      <c r="B7331" s="5">
        <v>46054</v>
      </c>
      <c r="C7331" s="4" t="s">
        <v>34</v>
      </c>
      <c r="D7331" s="4" t="s">
        <v>32</v>
      </c>
      <c r="E7331" s="4" t="s">
        <v>21</v>
      </c>
      <c r="F7331" s="4" t="s">
        <v>17</v>
      </c>
      <c r="G7331" s="6">
        <v>198</v>
      </c>
      <c r="H7331" s="7">
        <v>102.84</v>
      </c>
      <c r="I7331" s="8">
        <v>0.01</v>
      </c>
      <c r="J7331" s="7">
        <v>19189.45</v>
      </c>
      <c r="K7331" s="7">
        <v>72.75</v>
      </c>
      <c r="L7331" s="7">
        <v>14404.5</v>
      </c>
      <c r="M7331" s="7">
        <v>341.15</v>
      </c>
    </row>
    <row r="7332" spans="2:13" x14ac:dyDescent="0.3">
      <c r="B7332" s="5">
        <v>46054</v>
      </c>
      <c r="C7332" s="4" t="s">
        <v>34</v>
      </c>
      <c r="D7332" s="4" t="s">
        <v>32</v>
      </c>
      <c r="E7332" s="4" t="s">
        <v>21</v>
      </c>
      <c r="F7332" s="4" t="s">
        <v>18</v>
      </c>
      <c r="G7332" s="6">
        <v>71</v>
      </c>
      <c r="H7332" s="7">
        <v>102.84</v>
      </c>
      <c r="I7332" s="8">
        <v>0.01</v>
      </c>
      <c r="J7332" s="7">
        <v>6874.27</v>
      </c>
      <c r="K7332" s="7">
        <v>72.819999999999993</v>
      </c>
      <c r="L7332" s="7">
        <v>5170.22</v>
      </c>
      <c r="M7332" s="7">
        <v>250.32</v>
      </c>
    </row>
    <row r="7333" spans="2:13" x14ac:dyDescent="0.3">
      <c r="B7333" s="5">
        <v>46054</v>
      </c>
      <c r="C7333" s="4" t="s">
        <v>34</v>
      </c>
      <c r="D7333" s="4" t="s">
        <v>32</v>
      </c>
      <c r="E7333" s="4" t="s">
        <v>21</v>
      </c>
      <c r="F7333" s="4" t="s">
        <v>19</v>
      </c>
      <c r="G7333" s="6">
        <v>68</v>
      </c>
      <c r="H7333" s="7">
        <v>102.84</v>
      </c>
      <c r="I7333" s="8">
        <v>0.01</v>
      </c>
      <c r="J7333" s="7">
        <v>6616.75</v>
      </c>
      <c r="K7333" s="7">
        <v>72.97</v>
      </c>
      <c r="L7333" s="7">
        <v>4961.96</v>
      </c>
      <c r="M7333" s="7">
        <v>308.72000000000003</v>
      </c>
    </row>
    <row r="7334" spans="2:13" x14ac:dyDescent="0.3">
      <c r="B7334" s="5">
        <v>46054</v>
      </c>
      <c r="C7334" s="4" t="s">
        <v>34</v>
      </c>
      <c r="D7334" s="4" t="s">
        <v>32</v>
      </c>
      <c r="E7334" s="4" t="s">
        <v>22</v>
      </c>
      <c r="F7334" s="4" t="s">
        <v>17</v>
      </c>
      <c r="G7334" s="6">
        <v>86</v>
      </c>
      <c r="H7334" s="7">
        <v>102.84</v>
      </c>
      <c r="I7334" s="8">
        <v>0</v>
      </c>
      <c r="J7334" s="7">
        <v>9945.17</v>
      </c>
      <c r="K7334" s="7">
        <v>72.819999999999993</v>
      </c>
      <c r="L7334" s="7">
        <v>6262.52</v>
      </c>
      <c r="M7334" s="7">
        <v>893.95</v>
      </c>
    </row>
    <row r="7335" spans="2:13" x14ac:dyDescent="0.3">
      <c r="B7335" s="5">
        <v>46054</v>
      </c>
      <c r="C7335" s="4" t="s">
        <v>34</v>
      </c>
      <c r="D7335" s="4" t="s">
        <v>32</v>
      </c>
      <c r="E7335" s="4" t="s">
        <v>22</v>
      </c>
      <c r="F7335" s="4" t="s">
        <v>18</v>
      </c>
      <c r="G7335" s="6">
        <v>31</v>
      </c>
      <c r="H7335" s="7">
        <v>102.84</v>
      </c>
      <c r="I7335" s="8">
        <v>0.01</v>
      </c>
      <c r="J7335" s="7">
        <v>3549.04</v>
      </c>
      <c r="K7335" s="7">
        <v>72.819999999999993</v>
      </c>
      <c r="L7335" s="7">
        <v>2257.42</v>
      </c>
      <c r="M7335" s="7">
        <v>385.09</v>
      </c>
    </row>
    <row r="7336" spans="2:13" x14ac:dyDescent="0.3">
      <c r="B7336" s="5">
        <v>46054</v>
      </c>
      <c r="C7336" s="4" t="s">
        <v>34</v>
      </c>
      <c r="D7336" s="4" t="s">
        <v>32</v>
      </c>
      <c r="E7336" s="4" t="s">
        <v>22</v>
      </c>
      <c r="F7336" s="4" t="s">
        <v>19</v>
      </c>
      <c r="G7336" s="6">
        <v>32</v>
      </c>
      <c r="H7336" s="7">
        <v>102.84</v>
      </c>
      <c r="I7336" s="8">
        <v>0.01</v>
      </c>
      <c r="J7336" s="7">
        <v>3619.61</v>
      </c>
      <c r="K7336" s="7">
        <v>72.75</v>
      </c>
      <c r="L7336" s="7">
        <v>2328</v>
      </c>
      <c r="M7336" s="7">
        <v>414.57</v>
      </c>
    </row>
    <row r="7337" spans="2:13" x14ac:dyDescent="0.3">
      <c r="B7337" s="5">
        <v>46054</v>
      </c>
      <c r="C7337" s="4" t="s">
        <v>35</v>
      </c>
      <c r="D7337" s="4" t="s">
        <v>32</v>
      </c>
      <c r="E7337" s="4" t="s">
        <v>16</v>
      </c>
      <c r="F7337" s="4" t="s">
        <v>17</v>
      </c>
      <c r="G7337" s="6">
        <v>110</v>
      </c>
      <c r="H7337" s="7">
        <v>201.39</v>
      </c>
      <c r="I7337" s="8">
        <v>0.01</v>
      </c>
      <c r="J7337" s="7">
        <v>21843.49</v>
      </c>
      <c r="K7337" s="7">
        <v>139.47</v>
      </c>
      <c r="L7337" s="7">
        <v>15341.7</v>
      </c>
      <c r="M7337" s="7">
        <v>183.06</v>
      </c>
    </row>
    <row r="7338" spans="2:13" x14ac:dyDescent="0.3">
      <c r="B7338" s="5">
        <v>46054</v>
      </c>
      <c r="C7338" s="4" t="s">
        <v>35</v>
      </c>
      <c r="D7338" s="4" t="s">
        <v>32</v>
      </c>
      <c r="E7338" s="4" t="s">
        <v>16</v>
      </c>
      <c r="F7338" s="4" t="s">
        <v>18</v>
      </c>
      <c r="G7338" s="6">
        <v>39</v>
      </c>
      <c r="H7338" s="7">
        <v>201.39</v>
      </c>
      <c r="I7338" s="8">
        <v>0</v>
      </c>
      <c r="J7338" s="7">
        <v>7830.66</v>
      </c>
      <c r="K7338" s="7">
        <v>139.34</v>
      </c>
      <c r="L7338" s="7">
        <v>5434.26</v>
      </c>
      <c r="M7338" s="7">
        <v>137.22</v>
      </c>
    </row>
    <row r="7339" spans="2:13" x14ac:dyDescent="0.3">
      <c r="B7339" s="5">
        <v>46054</v>
      </c>
      <c r="C7339" s="4" t="s">
        <v>35</v>
      </c>
      <c r="D7339" s="4" t="s">
        <v>32</v>
      </c>
      <c r="E7339" s="4" t="s">
        <v>16</v>
      </c>
      <c r="F7339" s="4" t="s">
        <v>19</v>
      </c>
      <c r="G7339" s="6">
        <v>41</v>
      </c>
      <c r="H7339" s="7">
        <v>201.39</v>
      </c>
      <c r="I7339" s="8">
        <v>0.01</v>
      </c>
      <c r="J7339" s="7">
        <v>8174.33</v>
      </c>
      <c r="K7339" s="7">
        <v>139.61000000000001</v>
      </c>
      <c r="L7339" s="7">
        <v>5724.01</v>
      </c>
      <c r="M7339" s="7">
        <v>177.37</v>
      </c>
    </row>
    <row r="7340" spans="2:13" x14ac:dyDescent="0.3">
      <c r="B7340" s="5">
        <v>46054</v>
      </c>
      <c r="C7340" s="4" t="s">
        <v>35</v>
      </c>
      <c r="D7340" s="4" t="s">
        <v>32</v>
      </c>
      <c r="E7340" s="4" t="s">
        <v>20</v>
      </c>
      <c r="F7340" s="4" t="s">
        <v>17</v>
      </c>
      <c r="G7340" s="6">
        <v>89</v>
      </c>
      <c r="H7340" s="7">
        <v>201.39</v>
      </c>
      <c r="I7340" s="8">
        <v>0.04</v>
      </c>
      <c r="J7340" s="7">
        <v>15204.46</v>
      </c>
      <c r="K7340" s="7">
        <v>139.61000000000001</v>
      </c>
      <c r="L7340" s="7">
        <v>12425.29</v>
      </c>
      <c r="M7340" s="7">
        <v>145.87</v>
      </c>
    </row>
    <row r="7341" spans="2:13" x14ac:dyDescent="0.3">
      <c r="B7341" s="5">
        <v>46054</v>
      </c>
      <c r="C7341" s="4" t="s">
        <v>35</v>
      </c>
      <c r="D7341" s="4" t="s">
        <v>32</v>
      </c>
      <c r="E7341" s="4" t="s">
        <v>20</v>
      </c>
      <c r="F7341" s="4" t="s">
        <v>18</v>
      </c>
      <c r="G7341" s="6">
        <v>34</v>
      </c>
      <c r="H7341" s="7">
        <v>201.39</v>
      </c>
      <c r="I7341" s="8">
        <v>0.01</v>
      </c>
      <c r="J7341" s="7">
        <v>5971.41</v>
      </c>
      <c r="K7341" s="7">
        <v>139.88999999999999</v>
      </c>
      <c r="L7341" s="7">
        <v>4756.26</v>
      </c>
      <c r="M7341" s="7">
        <v>124.24</v>
      </c>
    </row>
    <row r="7342" spans="2:13" x14ac:dyDescent="0.3">
      <c r="B7342" s="5">
        <v>46054</v>
      </c>
      <c r="C7342" s="4" t="s">
        <v>35</v>
      </c>
      <c r="D7342" s="4" t="s">
        <v>32</v>
      </c>
      <c r="E7342" s="4" t="s">
        <v>20</v>
      </c>
      <c r="F7342" s="4" t="s">
        <v>19</v>
      </c>
      <c r="G7342" s="6">
        <v>32</v>
      </c>
      <c r="H7342" s="7">
        <v>201.39</v>
      </c>
      <c r="I7342" s="8">
        <v>0.04</v>
      </c>
      <c r="J7342" s="7">
        <v>5444.52</v>
      </c>
      <c r="K7342" s="7">
        <v>139.88999999999999</v>
      </c>
      <c r="L7342" s="7">
        <v>4476.4799999999996</v>
      </c>
      <c r="M7342" s="7">
        <v>140.43</v>
      </c>
    </row>
    <row r="7343" spans="2:13" x14ac:dyDescent="0.3">
      <c r="B7343" s="5">
        <v>46054</v>
      </c>
      <c r="C7343" s="4" t="s">
        <v>35</v>
      </c>
      <c r="D7343" s="4" t="s">
        <v>32</v>
      </c>
      <c r="E7343" s="4" t="s">
        <v>21</v>
      </c>
      <c r="F7343" s="4" t="s">
        <v>17</v>
      </c>
      <c r="G7343" s="6">
        <v>43</v>
      </c>
      <c r="H7343" s="7">
        <v>201.39</v>
      </c>
      <c r="I7343" s="8">
        <v>0.01</v>
      </c>
      <c r="J7343" s="7">
        <v>8111.88</v>
      </c>
      <c r="K7343" s="7">
        <v>139.47</v>
      </c>
      <c r="L7343" s="7">
        <v>5997.21</v>
      </c>
      <c r="M7343" s="7">
        <v>71.63</v>
      </c>
    </row>
    <row r="7344" spans="2:13" x14ac:dyDescent="0.3">
      <c r="B7344" s="5">
        <v>46054</v>
      </c>
      <c r="C7344" s="4" t="s">
        <v>35</v>
      </c>
      <c r="D7344" s="4" t="s">
        <v>32</v>
      </c>
      <c r="E7344" s="4" t="s">
        <v>21</v>
      </c>
      <c r="F7344" s="4" t="s">
        <v>18</v>
      </c>
      <c r="G7344" s="6">
        <v>16</v>
      </c>
      <c r="H7344" s="7">
        <v>201.39</v>
      </c>
      <c r="I7344" s="8">
        <v>0.01</v>
      </c>
      <c r="J7344" s="7">
        <v>3024.43</v>
      </c>
      <c r="K7344" s="7">
        <v>139.19999999999999</v>
      </c>
      <c r="L7344" s="7">
        <v>2227.1999999999998</v>
      </c>
      <c r="M7344" s="7">
        <v>56.41</v>
      </c>
    </row>
    <row r="7345" spans="2:13" x14ac:dyDescent="0.3">
      <c r="B7345" s="5">
        <v>46054</v>
      </c>
      <c r="C7345" s="4" t="s">
        <v>35</v>
      </c>
      <c r="D7345" s="4" t="s">
        <v>32</v>
      </c>
      <c r="E7345" s="4" t="s">
        <v>21</v>
      </c>
      <c r="F7345" s="4" t="s">
        <v>19</v>
      </c>
      <c r="G7345" s="6">
        <v>17</v>
      </c>
      <c r="H7345" s="7">
        <v>201.39</v>
      </c>
      <c r="I7345" s="8">
        <v>0</v>
      </c>
      <c r="J7345" s="7">
        <v>3236.2</v>
      </c>
      <c r="K7345" s="7">
        <v>139.61000000000001</v>
      </c>
      <c r="L7345" s="7">
        <v>2373.37</v>
      </c>
      <c r="M7345" s="7">
        <v>75.819999999999993</v>
      </c>
    </row>
    <row r="7346" spans="2:13" x14ac:dyDescent="0.3">
      <c r="B7346" s="5">
        <v>46054</v>
      </c>
      <c r="C7346" s="4" t="s">
        <v>35</v>
      </c>
      <c r="D7346" s="4" t="s">
        <v>32</v>
      </c>
      <c r="E7346" s="4" t="s">
        <v>22</v>
      </c>
      <c r="F7346" s="4" t="s">
        <v>17</v>
      </c>
      <c r="G7346" s="6">
        <v>19</v>
      </c>
      <c r="H7346" s="7">
        <v>201.39</v>
      </c>
      <c r="I7346" s="8">
        <v>0.01</v>
      </c>
      <c r="J7346" s="7">
        <v>4234.29</v>
      </c>
      <c r="K7346" s="7">
        <v>139.75</v>
      </c>
      <c r="L7346" s="7">
        <v>2655.25</v>
      </c>
      <c r="M7346" s="7">
        <v>190.73</v>
      </c>
    </row>
    <row r="7347" spans="2:13" x14ac:dyDescent="0.3">
      <c r="B7347" s="5">
        <v>46054</v>
      </c>
      <c r="C7347" s="4" t="s">
        <v>35</v>
      </c>
      <c r="D7347" s="4" t="s">
        <v>32</v>
      </c>
      <c r="E7347" s="4" t="s">
        <v>22</v>
      </c>
      <c r="F7347" s="4" t="s">
        <v>18</v>
      </c>
      <c r="G7347" s="6">
        <v>7</v>
      </c>
      <c r="H7347" s="7">
        <v>201.39</v>
      </c>
      <c r="I7347" s="8">
        <v>0.01</v>
      </c>
      <c r="J7347" s="7">
        <v>1552.14</v>
      </c>
      <c r="K7347" s="7">
        <v>139.88999999999999</v>
      </c>
      <c r="L7347" s="7">
        <v>979.23</v>
      </c>
      <c r="M7347" s="7">
        <v>84.5</v>
      </c>
    </row>
    <row r="7348" spans="2:13" x14ac:dyDescent="0.3">
      <c r="B7348" s="5">
        <v>46054</v>
      </c>
      <c r="C7348" s="4" t="s">
        <v>35</v>
      </c>
      <c r="D7348" s="4" t="s">
        <v>32</v>
      </c>
      <c r="E7348" s="4" t="s">
        <v>22</v>
      </c>
      <c r="F7348" s="4" t="s">
        <v>19</v>
      </c>
      <c r="G7348" s="6">
        <v>7</v>
      </c>
      <c r="H7348" s="7">
        <v>201.39</v>
      </c>
      <c r="I7348" s="8">
        <v>0</v>
      </c>
      <c r="J7348" s="7">
        <v>1574.16</v>
      </c>
      <c r="K7348" s="7">
        <v>139.88999999999999</v>
      </c>
      <c r="L7348" s="7">
        <v>979.23</v>
      </c>
      <c r="M7348" s="7">
        <v>91.59</v>
      </c>
    </row>
    <row r="7349" spans="2:13" x14ac:dyDescent="0.3">
      <c r="B7349" s="5">
        <v>46054</v>
      </c>
      <c r="C7349" s="4" t="s">
        <v>36</v>
      </c>
      <c r="D7349" s="4" t="s">
        <v>37</v>
      </c>
      <c r="E7349" s="4" t="s">
        <v>16</v>
      </c>
      <c r="F7349" s="4" t="s">
        <v>17</v>
      </c>
      <c r="G7349" s="6">
        <v>251</v>
      </c>
      <c r="H7349" s="7">
        <v>193.97</v>
      </c>
      <c r="I7349" s="8">
        <v>0</v>
      </c>
      <c r="J7349" s="7">
        <v>48589.1</v>
      </c>
      <c r="K7349" s="7">
        <v>141.25</v>
      </c>
      <c r="L7349" s="7">
        <v>35453.75</v>
      </c>
      <c r="M7349" s="7">
        <v>432.05</v>
      </c>
    </row>
    <row r="7350" spans="2:13" x14ac:dyDescent="0.3">
      <c r="B7350" s="5">
        <v>46054</v>
      </c>
      <c r="C7350" s="4" t="s">
        <v>36</v>
      </c>
      <c r="D7350" s="4" t="s">
        <v>37</v>
      </c>
      <c r="E7350" s="4" t="s">
        <v>16</v>
      </c>
      <c r="F7350" s="4" t="s">
        <v>18</v>
      </c>
      <c r="G7350" s="6">
        <v>88</v>
      </c>
      <c r="H7350" s="7">
        <v>193.97</v>
      </c>
      <c r="I7350" s="8">
        <v>0.01</v>
      </c>
      <c r="J7350" s="7">
        <v>16966.82</v>
      </c>
      <c r="K7350" s="7">
        <v>140.83000000000001</v>
      </c>
      <c r="L7350" s="7">
        <v>12393.04</v>
      </c>
      <c r="M7350" s="7">
        <v>310.88</v>
      </c>
    </row>
    <row r="7351" spans="2:13" x14ac:dyDescent="0.3">
      <c r="B7351" s="5">
        <v>46054</v>
      </c>
      <c r="C7351" s="4" t="s">
        <v>36</v>
      </c>
      <c r="D7351" s="4" t="s">
        <v>37</v>
      </c>
      <c r="E7351" s="4" t="s">
        <v>16</v>
      </c>
      <c r="F7351" s="4" t="s">
        <v>19</v>
      </c>
      <c r="G7351" s="6">
        <v>88</v>
      </c>
      <c r="H7351" s="7">
        <v>193.97</v>
      </c>
      <c r="I7351" s="8">
        <v>0</v>
      </c>
      <c r="J7351" s="7">
        <v>17001.080000000002</v>
      </c>
      <c r="K7351" s="7">
        <v>140.69</v>
      </c>
      <c r="L7351" s="7">
        <v>12380.72</v>
      </c>
      <c r="M7351" s="7">
        <v>399.91</v>
      </c>
    </row>
    <row r="7352" spans="2:13" x14ac:dyDescent="0.3">
      <c r="B7352" s="5">
        <v>46054</v>
      </c>
      <c r="C7352" s="4" t="s">
        <v>36</v>
      </c>
      <c r="D7352" s="4" t="s">
        <v>37</v>
      </c>
      <c r="E7352" s="4" t="s">
        <v>20</v>
      </c>
      <c r="F7352" s="4" t="s">
        <v>17</v>
      </c>
      <c r="G7352" s="6">
        <v>206</v>
      </c>
      <c r="H7352" s="7">
        <v>193.97</v>
      </c>
      <c r="I7352" s="8">
        <v>0.02</v>
      </c>
      <c r="J7352" s="7">
        <v>34391.300000000003</v>
      </c>
      <c r="K7352" s="7">
        <v>141.11000000000001</v>
      </c>
      <c r="L7352" s="7">
        <v>29068.66</v>
      </c>
      <c r="M7352" s="7">
        <v>350.43</v>
      </c>
    </row>
    <row r="7353" spans="2:13" x14ac:dyDescent="0.3">
      <c r="B7353" s="5">
        <v>46054</v>
      </c>
      <c r="C7353" s="4" t="s">
        <v>36</v>
      </c>
      <c r="D7353" s="4" t="s">
        <v>37</v>
      </c>
      <c r="E7353" s="4" t="s">
        <v>20</v>
      </c>
      <c r="F7353" s="4" t="s">
        <v>18</v>
      </c>
      <c r="G7353" s="6">
        <v>69</v>
      </c>
      <c r="H7353" s="7">
        <v>193.97</v>
      </c>
      <c r="I7353" s="8">
        <v>0.03</v>
      </c>
      <c r="J7353" s="7">
        <v>11413.73</v>
      </c>
      <c r="K7353" s="7">
        <v>140.83000000000001</v>
      </c>
      <c r="L7353" s="7">
        <v>9717.27</v>
      </c>
      <c r="M7353" s="7">
        <v>249.43</v>
      </c>
    </row>
    <row r="7354" spans="2:13" x14ac:dyDescent="0.3">
      <c r="B7354" s="5">
        <v>46054</v>
      </c>
      <c r="C7354" s="4" t="s">
        <v>36</v>
      </c>
      <c r="D7354" s="4" t="s">
        <v>37</v>
      </c>
      <c r="E7354" s="4" t="s">
        <v>20</v>
      </c>
      <c r="F7354" s="4" t="s">
        <v>19</v>
      </c>
      <c r="G7354" s="6">
        <v>73</v>
      </c>
      <c r="H7354" s="7">
        <v>193.97</v>
      </c>
      <c r="I7354" s="8">
        <v>0.01</v>
      </c>
      <c r="J7354" s="7">
        <v>12323.91</v>
      </c>
      <c r="K7354" s="7">
        <v>140.55000000000001</v>
      </c>
      <c r="L7354" s="7">
        <v>10260.15</v>
      </c>
      <c r="M7354" s="7">
        <v>329.14</v>
      </c>
    </row>
    <row r="7355" spans="2:13" x14ac:dyDescent="0.3">
      <c r="B7355" s="5">
        <v>46054</v>
      </c>
      <c r="C7355" s="4" t="s">
        <v>36</v>
      </c>
      <c r="D7355" s="4" t="s">
        <v>37</v>
      </c>
      <c r="E7355" s="4" t="s">
        <v>21</v>
      </c>
      <c r="F7355" s="4" t="s">
        <v>17</v>
      </c>
      <c r="G7355" s="6">
        <v>100</v>
      </c>
      <c r="H7355" s="7">
        <v>193.97</v>
      </c>
      <c r="I7355" s="8">
        <v>0.01</v>
      </c>
      <c r="J7355" s="7">
        <v>18352.849999999999</v>
      </c>
      <c r="K7355" s="7">
        <v>141.11000000000001</v>
      </c>
      <c r="L7355" s="7">
        <v>14111</v>
      </c>
      <c r="M7355" s="7">
        <v>164.9</v>
      </c>
    </row>
    <row r="7356" spans="2:13" x14ac:dyDescent="0.3">
      <c r="B7356" s="5">
        <v>46054</v>
      </c>
      <c r="C7356" s="4" t="s">
        <v>36</v>
      </c>
      <c r="D7356" s="4" t="s">
        <v>37</v>
      </c>
      <c r="E7356" s="4" t="s">
        <v>21</v>
      </c>
      <c r="F7356" s="4" t="s">
        <v>18</v>
      </c>
      <c r="G7356" s="6">
        <v>38</v>
      </c>
      <c r="H7356" s="7">
        <v>193.97</v>
      </c>
      <c r="I7356" s="8">
        <v>0.01</v>
      </c>
      <c r="J7356" s="7">
        <v>6918.37</v>
      </c>
      <c r="K7356" s="7">
        <v>140.83000000000001</v>
      </c>
      <c r="L7356" s="7">
        <v>5351.54</v>
      </c>
      <c r="M7356" s="7">
        <v>138.72</v>
      </c>
    </row>
    <row r="7357" spans="2:13" x14ac:dyDescent="0.3">
      <c r="B7357" s="5">
        <v>46054</v>
      </c>
      <c r="C7357" s="4" t="s">
        <v>36</v>
      </c>
      <c r="D7357" s="4" t="s">
        <v>37</v>
      </c>
      <c r="E7357" s="4" t="s">
        <v>21</v>
      </c>
      <c r="F7357" s="4" t="s">
        <v>19</v>
      </c>
      <c r="G7357" s="6">
        <v>35</v>
      </c>
      <c r="H7357" s="7">
        <v>193.97</v>
      </c>
      <c r="I7357" s="8">
        <v>0</v>
      </c>
      <c r="J7357" s="7">
        <v>6436.55</v>
      </c>
      <c r="K7357" s="7">
        <v>140.69</v>
      </c>
      <c r="L7357" s="7">
        <v>4924.1499999999996</v>
      </c>
      <c r="M7357" s="7">
        <v>158.9</v>
      </c>
    </row>
    <row r="7358" spans="2:13" x14ac:dyDescent="0.3">
      <c r="B7358" s="5">
        <v>46054</v>
      </c>
      <c r="C7358" s="4" t="s">
        <v>36</v>
      </c>
      <c r="D7358" s="4" t="s">
        <v>37</v>
      </c>
      <c r="E7358" s="4" t="s">
        <v>22</v>
      </c>
      <c r="F7358" s="4" t="s">
        <v>17</v>
      </c>
      <c r="G7358" s="6">
        <v>45</v>
      </c>
      <c r="H7358" s="7">
        <v>193.97</v>
      </c>
      <c r="I7358" s="8">
        <v>0.01</v>
      </c>
      <c r="J7358" s="7">
        <v>9688.01</v>
      </c>
      <c r="K7358" s="7">
        <v>140.97</v>
      </c>
      <c r="L7358" s="7">
        <v>6343.65</v>
      </c>
      <c r="M7358" s="7">
        <v>463.18</v>
      </c>
    </row>
    <row r="7359" spans="2:13" x14ac:dyDescent="0.3">
      <c r="B7359" s="5">
        <v>46054</v>
      </c>
      <c r="C7359" s="4" t="s">
        <v>36</v>
      </c>
      <c r="D7359" s="4" t="s">
        <v>37</v>
      </c>
      <c r="E7359" s="4" t="s">
        <v>22</v>
      </c>
      <c r="F7359" s="4" t="s">
        <v>18</v>
      </c>
      <c r="G7359" s="6">
        <v>16</v>
      </c>
      <c r="H7359" s="7">
        <v>193.97</v>
      </c>
      <c r="I7359" s="8">
        <v>0.01</v>
      </c>
      <c r="J7359" s="7">
        <v>3437.79</v>
      </c>
      <c r="K7359" s="7">
        <v>140.55000000000001</v>
      </c>
      <c r="L7359" s="7">
        <v>2248.8000000000002</v>
      </c>
      <c r="M7359" s="7">
        <v>192.77</v>
      </c>
    </row>
    <row r="7360" spans="2:13" x14ac:dyDescent="0.3">
      <c r="B7360" s="5">
        <v>46054</v>
      </c>
      <c r="C7360" s="4" t="s">
        <v>36</v>
      </c>
      <c r="D7360" s="4" t="s">
        <v>37</v>
      </c>
      <c r="E7360" s="4" t="s">
        <v>22</v>
      </c>
      <c r="F7360" s="4" t="s">
        <v>19</v>
      </c>
      <c r="G7360" s="6">
        <v>16</v>
      </c>
      <c r="H7360" s="7">
        <v>193.97</v>
      </c>
      <c r="I7360" s="8">
        <v>0</v>
      </c>
      <c r="J7360" s="7">
        <v>3465.51</v>
      </c>
      <c r="K7360" s="7">
        <v>141.11000000000001</v>
      </c>
      <c r="L7360" s="7">
        <v>2257.7600000000002</v>
      </c>
      <c r="M7360" s="7">
        <v>210.6</v>
      </c>
    </row>
    <row r="7361" spans="2:13" x14ac:dyDescent="0.3">
      <c r="B7361" s="5">
        <v>46054</v>
      </c>
      <c r="C7361" s="4" t="s">
        <v>38</v>
      </c>
      <c r="D7361" s="4" t="s">
        <v>37</v>
      </c>
      <c r="E7361" s="4" t="s">
        <v>16</v>
      </c>
      <c r="F7361" s="4" t="s">
        <v>17</v>
      </c>
      <c r="G7361" s="6">
        <v>103</v>
      </c>
      <c r="H7361" s="7">
        <v>235.85</v>
      </c>
      <c r="I7361" s="8">
        <v>0</v>
      </c>
      <c r="J7361" s="7">
        <v>24243.99</v>
      </c>
      <c r="K7361" s="7">
        <v>170.44</v>
      </c>
      <c r="L7361" s="7">
        <v>17555.32</v>
      </c>
      <c r="M7361" s="7">
        <v>171.41</v>
      </c>
    </row>
    <row r="7362" spans="2:13" x14ac:dyDescent="0.3">
      <c r="B7362" s="5">
        <v>46054</v>
      </c>
      <c r="C7362" s="4" t="s">
        <v>38</v>
      </c>
      <c r="D7362" s="4" t="s">
        <v>37</v>
      </c>
      <c r="E7362" s="4" t="s">
        <v>16</v>
      </c>
      <c r="F7362" s="4" t="s">
        <v>18</v>
      </c>
      <c r="G7362" s="6">
        <v>39</v>
      </c>
      <c r="H7362" s="7">
        <v>235.85</v>
      </c>
      <c r="I7362" s="8">
        <v>0.01</v>
      </c>
      <c r="J7362" s="7">
        <v>9143.01</v>
      </c>
      <c r="K7362" s="7">
        <v>170.1</v>
      </c>
      <c r="L7362" s="7">
        <v>6633.9</v>
      </c>
      <c r="M7362" s="7">
        <v>139.16999999999999</v>
      </c>
    </row>
    <row r="7363" spans="2:13" x14ac:dyDescent="0.3">
      <c r="B7363" s="5">
        <v>46054</v>
      </c>
      <c r="C7363" s="4" t="s">
        <v>38</v>
      </c>
      <c r="D7363" s="4" t="s">
        <v>37</v>
      </c>
      <c r="E7363" s="4" t="s">
        <v>16</v>
      </c>
      <c r="F7363" s="4" t="s">
        <v>19</v>
      </c>
      <c r="G7363" s="6">
        <v>36</v>
      </c>
      <c r="H7363" s="7">
        <v>235.85</v>
      </c>
      <c r="I7363" s="8">
        <v>0</v>
      </c>
      <c r="J7363" s="7">
        <v>8439.7199999999993</v>
      </c>
      <c r="K7363" s="7">
        <v>170.44</v>
      </c>
      <c r="L7363" s="7">
        <v>6135.84</v>
      </c>
      <c r="M7363" s="7">
        <v>157.66999999999999</v>
      </c>
    </row>
    <row r="7364" spans="2:13" x14ac:dyDescent="0.3">
      <c r="B7364" s="5">
        <v>46054</v>
      </c>
      <c r="C7364" s="4" t="s">
        <v>38</v>
      </c>
      <c r="D7364" s="4" t="s">
        <v>37</v>
      </c>
      <c r="E7364" s="4" t="s">
        <v>20</v>
      </c>
      <c r="F7364" s="4" t="s">
        <v>17</v>
      </c>
      <c r="G7364" s="6">
        <v>85</v>
      </c>
      <c r="H7364" s="7">
        <v>235.85</v>
      </c>
      <c r="I7364" s="8">
        <v>0.01</v>
      </c>
      <c r="J7364" s="7">
        <v>17465.53</v>
      </c>
      <c r="K7364" s="7">
        <v>170.44</v>
      </c>
      <c r="L7364" s="7">
        <v>14487.4</v>
      </c>
      <c r="M7364" s="7">
        <v>146.6</v>
      </c>
    </row>
    <row r="7365" spans="2:13" x14ac:dyDescent="0.3">
      <c r="B7365" s="5">
        <v>46054</v>
      </c>
      <c r="C7365" s="4" t="s">
        <v>38</v>
      </c>
      <c r="D7365" s="4" t="s">
        <v>37</v>
      </c>
      <c r="E7365" s="4" t="s">
        <v>20</v>
      </c>
      <c r="F7365" s="4" t="s">
        <v>18</v>
      </c>
      <c r="G7365" s="6">
        <v>31</v>
      </c>
      <c r="H7365" s="7">
        <v>235.85</v>
      </c>
      <c r="I7365" s="8">
        <v>0.01</v>
      </c>
      <c r="J7365" s="7">
        <v>6369.65</v>
      </c>
      <c r="K7365" s="7">
        <v>170.1</v>
      </c>
      <c r="L7365" s="7">
        <v>5273.1</v>
      </c>
      <c r="M7365" s="7">
        <v>108.96</v>
      </c>
    </row>
    <row r="7366" spans="2:13" x14ac:dyDescent="0.3">
      <c r="B7366" s="5">
        <v>46054</v>
      </c>
      <c r="C7366" s="4" t="s">
        <v>38</v>
      </c>
      <c r="D7366" s="4" t="s">
        <v>37</v>
      </c>
      <c r="E7366" s="4" t="s">
        <v>20</v>
      </c>
      <c r="F7366" s="4" t="s">
        <v>19</v>
      </c>
      <c r="G7366" s="6">
        <v>32</v>
      </c>
      <c r="H7366" s="7">
        <v>235.85</v>
      </c>
      <c r="I7366" s="8">
        <v>0.02</v>
      </c>
      <c r="J7366" s="7">
        <v>6508.25</v>
      </c>
      <c r="K7366" s="7">
        <v>169.93</v>
      </c>
      <c r="L7366" s="7">
        <v>5437.76</v>
      </c>
      <c r="M7366" s="7">
        <v>142.29</v>
      </c>
    </row>
    <row r="7367" spans="2:13" x14ac:dyDescent="0.3">
      <c r="B7367" s="5">
        <v>46054</v>
      </c>
      <c r="C7367" s="4" t="s">
        <v>38</v>
      </c>
      <c r="D7367" s="4" t="s">
        <v>37</v>
      </c>
      <c r="E7367" s="4" t="s">
        <v>21</v>
      </c>
      <c r="F7367" s="4" t="s">
        <v>17</v>
      </c>
      <c r="G7367" s="6">
        <v>42</v>
      </c>
      <c r="H7367" s="7">
        <v>235.85</v>
      </c>
      <c r="I7367" s="8">
        <v>0.01</v>
      </c>
      <c r="J7367" s="7">
        <v>9315.7800000000007</v>
      </c>
      <c r="K7367" s="7">
        <v>170.61</v>
      </c>
      <c r="L7367" s="7">
        <v>7165.62</v>
      </c>
      <c r="M7367" s="7">
        <v>71.17</v>
      </c>
    </row>
    <row r="7368" spans="2:13" x14ac:dyDescent="0.3">
      <c r="B7368" s="5">
        <v>46054</v>
      </c>
      <c r="C7368" s="4" t="s">
        <v>38</v>
      </c>
      <c r="D7368" s="4" t="s">
        <v>37</v>
      </c>
      <c r="E7368" s="4" t="s">
        <v>21</v>
      </c>
      <c r="F7368" s="4" t="s">
        <v>18</v>
      </c>
      <c r="G7368" s="6">
        <v>15</v>
      </c>
      <c r="H7368" s="7">
        <v>235.85</v>
      </c>
      <c r="I7368" s="8">
        <v>0.01</v>
      </c>
      <c r="J7368" s="7">
        <v>3333.81</v>
      </c>
      <c r="K7368" s="7">
        <v>169.76</v>
      </c>
      <c r="L7368" s="7">
        <v>2546.4</v>
      </c>
      <c r="M7368" s="7">
        <v>54.17</v>
      </c>
    </row>
    <row r="7369" spans="2:13" x14ac:dyDescent="0.3">
      <c r="B7369" s="5">
        <v>46054</v>
      </c>
      <c r="C7369" s="4" t="s">
        <v>38</v>
      </c>
      <c r="D7369" s="4" t="s">
        <v>37</v>
      </c>
      <c r="E7369" s="4" t="s">
        <v>21</v>
      </c>
      <c r="F7369" s="4" t="s">
        <v>19</v>
      </c>
      <c r="G7369" s="6">
        <v>15</v>
      </c>
      <c r="H7369" s="7">
        <v>235.85</v>
      </c>
      <c r="I7369" s="8">
        <v>0.01</v>
      </c>
      <c r="J7369" s="7">
        <v>3313.92</v>
      </c>
      <c r="K7369" s="7">
        <v>170.79</v>
      </c>
      <c r="L7369" s="7">
        <v>2561.85</v>
      </c>
      <c r="M7369" s="7">
        <v>64.959999999999994</v>
      </c>
    </row>
    <row r="7370" spans="2:13" x14ac:dyDescent="0.3">
      <c r="B7370" s="5">
        <v>46054</v>
      </c>
      <c r="C7370" s="4" t="s">
        <v>38</v>
      </c>
      <c r="D7370" s="4" t="s">
        <v>37</v>
      </c>
      <c r="E7370" s="4" t="s">
        <v>22</v>
      </c>
      <c r="F7370" s="4" t="s">
        <v>17</v>
      </c>
      <c r="G7370" s="6">
        <v>19</v>
      </c>
      <c r="H7370" s="7">
        <v>235.85</v>
      </c>
      <c r="I7370" s="8">
        <v>0</v>
      </c>
      <c r="J7370" s="7">
        <v>5038.96</v>
      </c>
      <c r="K7370" s="7">
        <v>170.44</v>
      </c>
      <c r="L7370" s="7">
        <v>3238.36</v>
      </c>
      <c r="M7370" s="7">
        <v>199.24</v>
      </c>
    </row>
    <row r="7371" spans="2:13" x14ac:dyDescent="0.3">
      <c r="B7371" s="5">
        <v>46054</v>
      </c>
      <c r="C7371" s="4" t="s">
        <v>38</v>
      </c>
      <c r="D7371" s="4" t="s">
        <v>37</v>
      </c>
      <c r="E7371" s="4" t="s">
        <v>22</v>
      </c>
      <c r="F7371" s="4" t="s">
        <v>18</v>
      </c>
      <c r="G7371" s="6">
        <v>7</v>
      </c>
      <c r="H7371" s="7">
        <v>235.85</v>
      </c>
      <c r="I7371" s="8">
        <v>0</v>
      </c>
      <c r="J7371" s="7">
        <v>1850.89</v>
      </c>
      <c r="K7371" s="7">
        <v>170.27</v>
      </c>
      <c r="L7371" s="7">
        <v>1191.8900000000001</v>
      </c>
      <c r="M7371" s="7">
        <v>85.43</v>
      </c>
    </row>
    <row r="7372" spans="2:13" x14ac:dyDescent="0.3">
      <c r="B7372" s="5">
        <v>46054</v>
      </c>
      <c r="C7372" s="4" t="s">
        <v>38</v>
      </c>
      <c r="D7372" s="4" t="s">
        <v>37</v>
      </c>
      <c r="E7372" s="4" t="s">
        <v>22</v>
      </c>
      <c r="F7372" s="4" t="s">
        <v>19</v>
      </c>
      <c r="G7372" s="6">
        <v>7</v>
      </c>
      <c r="H7372" s="7">
        <v>235.85</v>
      </c>
      <c r="I7372" s="8">
        <v>0.01</v>
      </c>
      <c r="J7372" s="7">
        <v>1825.03</v>
      </c>
      <c r="K7372" s="7">
        <v>170.61</v>
      </c>
      <c r="L7372" s="7">
        <v>1194.27</v>
      </c>
      <c r="M7372" s="7">
        <v>88.51</v>
      </c>
    </row>
    <row r="7373" spans="2:13" x14ac:dyDescent="0.3">
      <c r="B7373" s="5">
        <v>46054</v>
      </c>
      <c r="C7373" s="4" t="s">
        <v>39</v>
      </c>
      <c r="D7373" s="4" t="s">
        <v>37</v>
      </c>
      <c r="E7373" s="4" t="s">
        <v>16</v>
      </c>
      <c r="F7373" s="4" t="s">
        <v>17</v>
      </c>
      <c r="G7373" s="6">
        <v>65</v>
      </c>
      <c r="H7373" s="7">
        <v>336.14</v>
      </c>
      <c r="I7373" s="8">
        <v>0</v>
      </c>
      <c r="J7373" s="7">
        <v>21848.9</v>
      </c>
      <c r="K7373" s="7">
        <v>241.3</v>
      </c>
      <c r="L7373" s="7">
        <v>15684.5</v>
      </c>
      <c r="M7373" s="7">
        <v>106.31</v>
      </c>
    </row>
    <row r="7374" spans="2:13" x14ac:dyDescent="0.3">
      <c r="B7374" s="5">
        <v>46054</v>
      </c>
      <c r="C7374" s="4" t="s">
        <v>39</v>
      </c>
      <c r="D7374" s="4" t="s">
        <v>37</v>
      </c>
      <c r="E7374" s="4" t="s">
        <v>16</v>
      </c>
      <c r="F7374" s="4" t="s">
        <v>18</v>
      </c>
      <c r="G7374" s="6">
        <v>24</v>
      </c>
      <c r="H7374" s="7">
        <v>336.14</v>
      </c>
      <c r="I7374" s="8">
        <v>0.01</v>
      </c>
      <c r="J7374" s="7">
        <v>7994.67</v>
      </c>
      <c r="K7374" s="7">
        <v>241.3</v>
      </c>
      <c r="L7374" s="7">
        <v>5791.2</v>
      </c>
      <c r="M7374" s="7">
        <v>85.21</v>
      </c>
    </row>
    <row r="7375" spans="2:13" x14ac:dyDescent="0.3">
      <c r="B7375" s="5">
        <v>46054</v>
      </c>
      <c r="C7375" s="4" t="s">
        <v>39</v>
      </c>
      <c r="D7375" s="4" t="s">
        <v>37</v>
      </c>
      <c r="E7375" s="4" t="s">
        <v>16</v>
      </c>
      <c r="F7375" s="4" t="s">
        <v>19</v>
      </c>
      <c r="G7375" s="6">
        <v>23</v>
      </c>
      <c r="H7375" s="7">
        <v>336.14</v>
      </c>
      <c r="I7375" s="8">
        <v>0.01</v>
      </c>
      <c r="J7375" s="7">
        <v>7661.24</v>
      </c>
      <c r="K7375" s="7">
        <v>240.34</v>
      </c>
      <c r="L7375" s="7">
        <v>5527.82</v>
      </c>
      <c r="M7375" s="7">
        <v>102.88</v>
      </c>
    </row>
    <row r="7376" spans="2:13" x14ac:dyDescent="0.3">
      <c r="B7376" s="5">
        <v>46054</v>
      </c>
      <c r="C7376" s="4" t="s">
        <v>39</v>
      </c>
      <c r="D7376" s="4" t="s">
        <v>37</v>
      </c>
      <c r="E7376" s="4" t="s">
        <v>20</v>
      </c>
      <c r="F7376" s="4" t="s">
        <v>17</v>
      </c>
      <c r="G7376" s="6">
        <v>53</v>
      </c>
      <c r="H7376" s="7">
        <v>336.14</v>
      </c>
      <c r="I7376" s="8">
        <v>0.01</v>
      </c>
      <c r="J7376" s="7">
        <v>15520.62</v>
      </c>
      <c r="K7376" s="7">
        <v>240.82</v>
      </c>
      <c r="L7376" s="7">
        <v>12763.46</v>
      </c>
      <c r="M7376" s="7">
        <v>90.34</v>
      </c>
    </row>
    <row r="7377" spans="2:13" x14ac:dyDescent="0.3">
      <c r="B7377" s="5">
        <v>46054</v>
      </c>
      <c r="C7377" s="4" t="s">
        <v>39</v>
      </c>
      <c r="D7377" s="4" t="s">
        <v>37</v>
      </c>
      <c r="E7377" s="4" t="s">
        <v>20</v>
      </c>
      <c r="F7377" s="4" t="s">
        <v>18</v>
      </c>
      <c r="G7377" s="6">
        <v>19</v>
      </c>
      <c r="H7377" s="7">
        <v>336.14</v>
      </c>
      <c r="I7377" s="8">
        <v>0.02</v>
      </c>
      <c r="J7377" s="7">
        <v>5518.99</v>
      </c>
      <c r="K7377" s="7">
        <v>240.58</v>
      </c>
      <c r="L7377" s="7">
        <v>4571.0200000000004</v>
      </c>
      <c r="M7377" s="7">
        <v>68.89</v>
      </c>
    </row>
    <row r="7378" spans="2:13" x14ac:dyDescent="0.3">
      <c r="B7378" s="5">
        <v>46054</v>
      </c>
      <c r="C7378" s="4" t="s">
        <v>39</v>
      </c>
      <c r="D7378" s="4" t="s">
        <v>37</v>
      </c>
      <c r="E7378" s="4" t="s">
        <v>20</v>
      </c>
      <c r="F7378" s="4" t="s">
        <v>19</v>
      </c>
      <c r="G7378" s="6">
        <v>20</v>
      </c>
      <c r="H7378" s="7">
        <v>336.14</v>
      </c>
      <c r="I7378" s="8">
        <v>0.01</v>
      </c>
      <c r="J7378" s="7">
        <v>5862.69</v>
      </c>
      <c r="K7378" s="7">
        <v>240.34</v>
      </c>
      <c r="L7378" s="7">
        <v>4806.8</v>
      </c>
      <c r="M7378" s="7">
        <v>91.78</v>
      </c>
    </row>
    <row r="7379" spans="2:13" x14ac:dyDescent="0.3">
      <c r="B7379" s="5">
        <v>46054</v>
      </c>
      <c r="C7379" s="4" t="s">
        <v>39</v>
      </c>
      <c r="D7379" s="4" t="s">
        <v>37</v>
      </c>
      <c r="E7379" s="4" t="s">
        <v>21</v>
      </c>
      <c r="F7379" s="4" t="s">
        <v>17</v>
      </c>
      <c r="G7379" s="6">
        <v>26</v>
      </c>
      <c r="H7379" s="7">
        <v>336.14</v>
      </c>
      <c r="I7379" s="8">
        <v>0</v>
      </c>
      <c r="J7379" s="7">
        <v>8310.94</v>
      </c>
      <c r="K7379" s="7">
        <v>241.3</v>
      </c>
      <c r="L7379" s="7">
        <v>6273.8</v>
      </c>
      <c r="M7379" s="7">
        <v>43.09</v>
      </c>
    </row>
    <row r="7380" spans="2:13" x14ac:dyDescent="0.3">
      <c r="B7380" s="5">
        <v>46054</v>
      </c>
      <c r="C7380" s="4" t="s">
        <v>39</v>
      </c>
      <c r="D7380" s="4" t="s">
        <v>37</v>
      </c>
      <c r="E7380" s="4" t="s">
        <v>21</v>
      </c>
      <c r="F7380" s="4" t="s">
        <v>18</v>
      </c>
      <c r="G7380" s="6">
        <v>10</v>
      </c>
      <c r="H7380" s="7">
        <v>336.14</v>
      </c>
      <c r="I7380" s="8">
        <v>0.01</v>
      </c>
      <c r="J7380" s="7">
        <v>3155.05</v>
      </c>
      <c r="K7380" s="7">
        <v>241.55</v>
      </c>
      <c r="L7380" s="7">
        <v>2415.5</v>
      </c>
      <c r="M7380" s="7">
        <v>35.26</v>
      </c>
    </row>
    <row r="7381" spans="2:13" x14ac:dyDescent="0.3">
      <c r="B7381" s="5">
        <v>46054</v>
      </c>
      <c r="C7381" s="4" t="s">
        <v>39</v>
      </c>
      <c r="D7381" s="4" t="s">
        <v>37</v>
      </c>
      <c r="E7381" s="4" t="s">
        <v>21</v>
      </c>
      <c r="F7381" s="4" t="s">
        <v>19</v>
      </c>
      <c r="G7381" s="6">
        <v>9</v>
      </c>
      <c r="H7381" s="7">
        <v>336.14</v>
      </c>
      <c r="I7381" s="8">
        <v>0</v>
      </c>
      <c r="J7381" s="7">
        <v>2882.62</v>
      </c>
      <c r="K7381" s="7">
        <v>240.34</v>
      </c>
      <c r="L7381" s="7">
        <v>2163.06</v>
      </c>
      <c r="M7381" s="7">
        <v>39.78</v>
      </c>
    </row>
    <row r="7382" spans="2:13" x14ac:dyDescent="0.3">
      <c r="B7382" s="5">
        <v>46054</v>
      </c>
      <c r="C7382" s="4" t="s">
        <v>39</v>
      </c>
      <c r="D7382" s="4" t="s">
        <v>37</v>
      </c>
      <c r="E7382" s="4" t="s">
        <v>22</v>
      </c>
      <c r="F7382" s="4" t="s">
        <v>17</v>
      </c>
      <c r="G7382" s="6">
        <v>12</v>
      </c>
      <c r="H7382" s="7">
        <v>336.14</v>
      </c>
      <c r="I7382" s="8">
        <v>0</v>
      </c>
      <c r="J7382" s="7">
        <v>4481.6499999999996</v>
      </c>
      <c r="K7382" s="7">
        <v>241.55</v>
      </c>
      <c r="L7382" s="7">
        <v>2898.6</v>
      </c>
      <c r="M7382" s="7">
        <v>122.54</v>
      </c>
    </row>
    <row r="7383" spans="2:13" x14ac:dyDescent="0.3">
      <c r="B7383" s="5">
        <v>46054</v>
      </c>
      <c r="C7383" s="4" t="s">
        <v>39</v>
      </c>
      <c r="D7383" s="4" t="s">
        <v>37</v>
      </c>
      <c r="E7383" s="4" t="s">
        <v>22</v>
      </c>
      <c r="F7383" s="4" t="s">
        <v>18</v>
      </c>
      <c r="G7383" s="6">
        <v>4</v>
      </c>
      <c r="H7383" s="7">
        <v>336.14</v>
      </c>
      <c r="I7383" s="8">
        <v>0.01</v>
      </c>
      <c r="J7383" s="7">
        <v>1499.87</v>
      </c>
      <c r="K7383" s="7">
        <v>241.55</v>
      </c>
      <c r="L7383" s="7">
        <v>966.2</v>
      </c>
      <c r="M7383" s="7">
        <v>48.14</v>
      </c>
    </row>
    <row r="7384" spans="2:13" x14ac:dyDescent="0.3">
      <c r="B7384" s="5">
        <v>46054</v>
      </c>
      <c r="C7384" s="4" t="s">
        <v>39</v>
      </c>
      <c r="D7384" s="4" t="s">
        <v>37</v>
      </c>
      <c r="E7384" s="4" t="s">
        <v>22</v>
      </c>
      <c r="F7384" s="4" t="s">
        <v>19</v>
      </c>
      <c r="G7384" s="6">
        <v>4</v>
      </c>
      <c r="H7384" s="7">
        <v>336.14</v>
      </c>
      <c r="I7384" s="8">
        <v>0</v>
      </c>
      <c r="J7384" s="7">
        <v>1502.9</v>
      </c>
      <c r="K7384" s="7">
        <v>240.82</v>
      </c>
      <c r="L7384" s="7">
        <v>963.28</v>
      </c>
      <c r="M7384" s="7">
        <v>50.32</v>
      </c>
    </row>
    <row r="7385" spans="2:13" x14ac:dyDescent="0.3">
      <c r="B7385" s="5">
        <v>46054</v>
      </c>
      <c r="C7385" s="4" t="s">
        <v>40</v>
      </c>
      <c r="D7385" s="4" t="s">
        <v>37</v>
      </c>
      <c r="E7385" s="4" t="s">
        <v>16</v>
      </c>
      <c r="F7385" s="4" t="s">
        <v>17</v>
      </c>
      <c r="G7385" s="6">
        <v>122</v>
      </c>
      <c r="H7385" s="7">
        <v>152.09</v>
      </c>
      <c r="I7385" s="8">
        <v>0</v>
      </c>
      <c r="J7385" s="7">
        <v>18517.87</v>
      </c>
      <c r="K7385" s="7">
        <v>109.91</v>
      </c>
      <c r="L7385" s="7">
        <v>13409.02</v>
      </c>
      <c r="M7385" s="7">
        <v>204.26</v>
      </c>
    </row>
    <row r="7386" spans="2:13" x14ac:dyDescent="0.3">
      <c r="B7386" s="5">
        <v>46054</v>
      </c>
      <c r="C7386" s="4" t="s">
        <v>40</v>
      </c>
      <c r="D7386" s="4" t="s">
        <v>37</v>
      </c>
      <c r="E7386" s="4" t="s">
        <v>16</v>
      </c>
      <c r="F7386" s="4" t="s">
        <v>18</v>
      </c>
      <c r="G7386" s="6">
        <v>45</v>
      </c>
      <c r="H7386" s="7">
        <v>152.09</v>
      </c>
      <c r="I7386" s="8">
        <v>0.01</v>
      </c>
      <c r="J7386" s="7">
        <v>6728.06</v>
      </c>
      <c r="K7386" s="7">
        <v>110.02</v>
      </c>
      <c r="L7386" s="7">
        <v>4950.8999999999996</v>
      </c>
      <c r="M7386" s="7">
        <v>165.24</v>
      </c>
    </row>
    <row r="7387" spans="2:13" x14ac:dyDescent="0.3">
      <c r="B7387" s="5">
        <v>46054</v>
      </c>
      <c r="C7387" s="4" t="s">
        <v>40</v>
      </c>
      <c r="D7387" s="4" t="s">
        <v>37</v>
      </c>
      <c r="E7387" s="4" t="s">
        <v>16</v>
      </c>
      <c r="F7387" s="4" t="s">
        <v>19</v>
      </c>
      <c r="G7387" s="6">
        <v>43</v>
      </c>
      <c r="H7387" s="7">
        <v>152.09</v>
      </c>
      <c r="I7387" s="8">
        <v>0</v>
      </c>
      <c r="J7387" s="7">
        <v>6513.74</v>
      </c>
      <c r="K7387" s="7">
        <v>109.47</v>
      </c>
      <c r="L7387" s="7">
        <v>4707.21</v>
      </c>
      <c r="M7387" s="7">
        <v>189.47</v>
      </c>
    </row>
    <row r="7388" spans="2:13" x14ac:dyDescent="0.3">
      <c r="B7388" s="5">
        <v>46054</v>
      </c>
      <c r="C7388" s="4" t="s">
        <v>40</v>
      </c>
      <c r="D7388" s="4" t="s">
        <v>37</v>
      </c>
      <c r="E7388" s="4" t="s">
        <v>20</v>
      </c>
      <c r="F7388" s="4" t="s">
        <v>17</v>
      </c>
      <c r="G7388" s="6">
        <v>100</v>
      </c>
      <c r="H7388" s="7">
        <v>152.09</v>
      </c>
      <c r="I7388" s="8">
        <v>0</v>
      </c>
      <c r="J7388" s="7">
        <v>13397.3</v>
      </c>
      <c r="K7388" s="7">
        <v>109.8</v>
      </c>
      <c r="L7388" s="7">
        <v>10980</v>
      </c>
      <c r="M7388" s="7">
        <v>167.59</v>
      </c>
    </row>
    <row r="7389" spans="2:13" x14ac:dyDescent="0.3">
      <c r="B7389" s="5">
        <v>46054</v>
      </c>
      <c r="C7389" s="4" t="s">
        <v>40</v>
      </c>
      <c r="D7389" s="4" t="s">
        <v>37</v>
      </c>
      <c r="E7389" s="4" t="s">
        <v>20</v>
      </c>
      <c r="F7389" s="4" t="s">
        <v>18</v>
      </c>
      <c r="G7389" s="6">
        <v>35</v>
      </c>
      <c r="H7389" s="7">
        <v>152.09</v>
      </c>
      <c r="I7389" s="8">
        <v>0.01</v>
      </c>
      <c r="J7389" s="7">
        <v>4600.32</v>
      </c>
      <c r="K7389" s="7">
        <v>109.91</v>
      </c>
      <c r="L7389" s="7">
        <v>3846.85</v>
      </c>
      <c r="M7389" s="7">
        <v>123.15</v>
      </c>
    </row>
    <row r="7390" spans="2:13" x14ac:dyDescent="0.3">
      <c r="B7390" s="5">
        <v>46054</v>
      </c>
      <c r="C7390" s="4" t="s">
        <v>40</v>
      </c>
      <c r="D7390" s="4" t="s">
        <v>37</v>
      </c>
      <c r="E7390" s="4" t="s">
        <v>20</v>
      </c>
      <c r="F7390" s="4" t="s">
        <v>19</v>
      </c>
      <c r="G7390" s="6">
        <v>37</v>
      </c>
      <c r="H7390" s="7">
        <v>152.09</v>
      </c>
      <c r="I7390" s="8">
        <v>0.03</v>
      </c>
      <c r="J7390" s="7">
        <v>4813.3900000000003</v>
      </c>
      <c r="K7390" s="7">
        <v>109.91</v>
      </c>
      <c r="L7390" s="7">
        <v>4066.67</v>
      </c>
      <c r="M7390" s="7">
        <v>162.38</v>
      </c>
    </row>
    <row r="7391" spans="2:13" x14ac:dyDescent="0.3">
      <c r="B7391" s="5">
        <v>46054</v>
      </c>
      <c r="C7391" s="4" t="s">
        <v>40</v>
      </c>
      <c r="D7391" s="4" t="s">
        <v>37</v>
      </c>
      <c r="E7391" s="4" t="s">
        <v>21</v>
      </c>
      <c r="F7391" s="4" t="s">
        <v>17</v>
      </c>
      <c r="G7391" s="6">
        <v>48</v>
      </c>
      <c r="H7391" s="7">
        <v>152.09</v>
      </c>
      <c r="I7391" s="8">
        <v>0</v>
      </c>
      <c r="J7391" s="7">
        <v>6900.67</v>
      </c>
      <c r="K7391" s="7">
        <v>110.13</v>
      </c>
      <c r="L7391" s="7">
        <v>5286.24</v>
      </c>
      <c r="M7391" s="7">
        <v>80.2</v>
      </c>
    </row>
    <row r="7392" spans="2:13" x14ac:dyDescent="0.3">
      <c r="B7392" s="5">
        <v>46054</v>
      </c>
      <c r="C7392" s="4" t="s">
        <v>40</v>
      </c>
      <c r="D7392" s="4" t="s">
        <v>37</v>
      </c>
      <c r="E7392" s="4" t="s">
        <v>21</v>
      </c>
      <c r="F7392" s="4" t="s">
        <v>18</v>
      </c>
      <c r="G7392" s="6">
        <v>18</v>
      </c>
      <c r="H7392" s="7">
        <v>152.09</v>
      </c>
      <c r="I7392" s="8">
        <v>0.01</v>
      </c>
      <c r="J7392" s="7">
        <v>2579.96</v>
      </c>
      <c r="K7392" s="7">
        <v>109.91</v>
      </c>
      <c r="L7392" s="7">
        <v>1978.38</v>
      </c>
      <c r="M7392" s="7">
        <v>63.72</v>
      </c>
    </row>
    <row r="7393" spans="2:13" x14ac:dyDescent="0.3">
      <c r="B7393" s="5">
        <v>46054</v>
      </c>
      <c r="C7393" s="4" t="s">
        <v>40</v>
      </c>
      <c r="D7393" s="4" t="s">
        <v>37</v>
      </c>
      <c r="E7393" s="4" t="s">
        <v>21</v>
      </c>
      <c r="F7393" s="4" t="s">
        <v>19</v>
      </c>
      <c r="G7393" s="6">
        <v>18</v>
      </c>
      <c r="H7393" s="7">
        <v>152.09</v>
      </c>
      <c r="I7393" s="8">
        <v>0.01</v>
      </c>
      <c r="J7393" s="7">
        <v>2564.41</v>
      </c>
      <c r="K7393" s="7">
        <v>109.91</v>
      </c>
      <c r="L7393" s="7">
        <v>1978.38</v>
      </c>
      <c r="M7393" s="7">
        <v>78.349999999999994</v>
      </c>
    </row>
    <row r="7394" spans="2:13" x14ac:dyDescent="0.3">
      <c r="B7394" s="5">
        <v>46054</v>
      </c>
      <c r="C7394" s="4" t="s">
        <v>40</v>
      </c>
      <c r="D7394" s="4" t="s">
        <v>37</v>
      </c>
      <c r="E7394" s="4" t="s">
        <v>22</v>
      </c>
      <c r="F7394" s="4" t="s">
        <v>17</v>
      </c>
      <c r="G7394" s="6">
        <v>22</v>
      </c>
      <c r="H7394" s="7">
        <v>152.09</v>
      </c>
      <c r="I7394" s="8">
        <v>0</v>
      </c>
      <c r="J7394" s="7">
        <v>3751.2</v>
      </c>
      <c r="K7394" s="7">
        <v>109.58</v>
      </c>
      <c r="L7394" s="7">
        <v>2410.7600000000002</v>
      </c>
      <c r="M7394" s="7">
        <v>221.52</v>
      </c>
    </row>
    <row r="7395" spans="2:13" x14ac:dyDescent="0.3">
      <c r="B7395" s="5">
        <v>46054</v>
      </c>
      <c r="C7395" s="4" t="s">
        <v>40</v>
      </c>
      <c r="D7395" s="4" t="s">
        <v>37</v>
      </c>
      <c r="E7395" s="4" t="s">
        <v>22</v>
      </c>
      <c r="F7395" s="4" t="s">
        <v>18</v>
      </c>
      <c r="G7395" s="6">
        <v>8</v>
      </c>
      <c r="H7395" s="7">
        <v>152.09</v>
      </c>
      <c r="I7395" s="8">
        <v>0.01</v>
      </c>
      <c r="J7395" s="7">
        <v>1347.65</v>
      </c>
      <c r="K7395" s="7">
        <v>109.69</v>
      </c>
      <c r="L7395" s="7">
        <v>877.52</v>
      </c>
      <c r="M7395" s="7">
        <v>97.74</v>
      </c>
    </row>
    <row r="7396" spans="2:13" x14ac:dyDescent="0.3">
      <c r="B7396" s="5">
        <v>46054</v>
      </c>
      <c r="C7396" s="4" t="s">
        <v>40</v>
      </c>
      <c r="D7396" s="4" t="s">
        <v>37</v>
      </c>
      <c r="E7396" s="4" t="s">
        <v>22</v>
      </c>
      <c r="F7396" s="4" t="s">
        <v>19</v>
      </c>
      <c r="G7396" s="6">
        <v>8</v>
      </c>
      <c r="H7396" s="7">
        <v>152.09</v>
      </c>
      <c r="I7396" s="8">
        <v>0.01</v>
      </c>
      <c r="J7396" s="7">
        <v>1357.25</v>
      </c>
      <c r="K7396" s="7">
        <v>109.91</v>
      </c>
      <c r="L7396" s="7">
        <v>879.28</v>
      </c>
      <c r="M7396" s="7">
        <v>106.13</v>
      </c>
    </row>
    <row r="7397" spans="2:13" x14ac:dyDescent="0.3">
      <c r="B7397" s="5">
        <v>46054</v>
      </c>
      <c r="C7397" s="4" t="s">
        <v>41</v>
      </c>
      <c r="D7397" s="4" t="s">
        <v>42</v>
      </c>
      <c r="E7397" s="4" t="s">
        <v>16</v>
      </c>
      <c r="F7397" s="4" t="s">
        <v>17</v>
      </c>
      <c r="G7397" s="6">
        <v>150</v>
      </c>
      <c r="H7397" s="7">
        <v>201.39</v>
      </c>
      <c r="I7397" s="8">
        <v>0</v>
      </c>
      <c r="J7397" s="7">
        <v>30117.93</v>
      </c>
      <c r="K7397" s="7">
        <v>115.56</v>
      </c>
      <c r="L7397" s="7">
        <v>17334</v>
      </c>
      <c r="M7397" s="7">
        <v>256.18</v>
      </c>
    </row>
    <row r="7398" spans="2:13" x14ac:dyDescent="0.3">
      <c r="B7398" s="5">
        <v>46054</v>
      </c>
      <c r="C7398" s="4" t="s">
        <v>41</v>
      </c>
      <c r="D7398" s="4" t="s">
        <v>42</v>
      </c>
      <c r="E7398" s="4" t="s">
        <v>16</v>
      </c>
      <c r="F7398" s="4" t="s">
        <v>18</v>
      </c>
      <c r="G7398" s="6">
        <v>56</v>
      </c>
      <c r="H7398" s="7">
        <v>201.39</v>
      </c>
      <c r="I7398" s="8">
        <v>0</v>
      </c>
      <c r="J7398" s="7">
        <v>11255.19</v>
      </c>
      <c r="K7398" s="7">
        <v>115.45</v>
      </c>
      <c r="L7398" s="7">
        <v>6465.2</v>
      </c>
      <c r="M7398" s="7">
        <v>198.43</v>
      </c>
    </row>
    <row r="7399" spans="2:13" x14ac:dyDescent="0.3">
      <c r="B7399" s="5">
        <v>46054</v>
      </c>
      <c r="C7399" s="4" t="s">
        <v>41</v>
      </c>
      <c r="D7399" s="4" t="s">
        <v>42</v>
      </c>
      <c r="E7399" s="4" t="s">
        <v>16</v>
      </c>
      <c r="F7399" s="4" t="s">
        <v>19</v>
      </c>
      <c r="G7399" s="6">
        <v>56</v>
      </c>
      <c r="H7399" s="7">
        <v>201.39</v>
      </c>
      <c r="I7399" s="8">
        <v>0</v>
      </c>
      <c r="J7399" s="7">
        <v>11232.77</v>
      </c>
      <c r="K7399" s="7">
        <v>115.45</v>
      </c>
      <c r="L7399" s="7">
        <v>6465.2</v>
      </c>
      <c r="M7399" s="7">
        <v>242.02</v>
      </c>
    </row>
    <row r="7400" spans="2:13" x14ac:dyDescent="0.3">
      <c r="B7400" s="5">
        <v>46054</v>
      </c>
      <c r="C7400" s="4" t="s">
        <v>41</v>
      </c>
      <c r="D7400" s="4" t="s">
        <v>42</v>
      </c>
      <c r="E7400" s="4" t="s">
        <v>20</v>
      </c>
      <c r="F7400" s="4" t="s">
        <v>17</v>
      </c>
      <c r="G7400" s="6">
        <v>121</v>
      </c>
      <c r="H7400" s="7">
        <v>201.39</v>
      </c>
      <c r="I7400" s="8">
        <v>0.01</v>
      </c>
      <c r="J7400" s="7">
        <v>21228.73</v>
      </c>
      <c r="K7400" s="7">
        <v>115.56</v>
      </c>
      <c r="L7400" s="7">
        <v>13982.76</v>
      </c>
      <c r="M7400" s="7">
        <v>204.01</v>
      </c>
    </row>
    <row r="7401" spans="2:13" x14ac:dyDescent="0.3">
      <c r="B7401" s="5">
        <v>46054</v>
      </c>
      <c r="C7401" s="4" t="s">
        <v>41</v>
      </c>
      <c r="D7401" s="4" t="s">
        <v>42</v>
      </c>
      <c r="E7401" s="4" t="s">
        <v>20</v>
      </c>
      <c r="F7401" s="4" t="s">
        <v>18</v>
      </c>
      <c r="G7401" s="6">
        <v>43</v>
      </c>
      <c r="H7401" s="7">
        <v>201.39</v>
      </c>
      <c r="I7401" s="8">
        <v>0</v>
      </c>
      <c r="J7401" s="7">
        <v>7635.84</v>
      </c>
      <c r="K7401" s="7">
        <v>115.91</v>
      </c>
      <c r="L7401" s="7">
        <v>4984.13</v>
      </c>
      <c r="M7401" s="7">
        <v>150.06</v>
      </c>
    </row>
    <row r="7402" spans="2:13" x14ac:dyDescent="0.3">
      <c r="B7402" s="5">
        <v>46054</v>
      </c>
      <c r="C7402" s="4" t="s">
        <v>41</v>
      </c>
      <c r="D7402" s="4" t="s">
        <v>42</v>
      </c>
      <c r="E7402" s="4" t="s">
        <v>20</v>
      </c>
      <c r="F7402" s="4" t="s">
        <v>19</v>
      </c>
      <c r="G7402" s="6">
        <v>43</v>
      </c>
      <c r="H7402" s="7">
        <v>201.39</v>
      </c>
      <c r="I7402" s="8">
        <v>0</v>
      </c>
      <c r="J7402" s="7">
        <v>7612.98</v>
      </c>
      <c r="K7402" s="7">
        <v>115.91</v>
      </c>
      <c r="L7402" s="7">
        <v>4984.13</v>
      </c>
      <c r="M7402" s="7">
        <v>190.62</v>
      </c>
    </row>
    <row r="7403" spans="2:13" x14ac:dyDescent="0.3">
      <c r="B7403" s="5">
        <v>46054</v>
      </c>
      <c r="C7403" s="4" t="s">
        <v>41</v>
      </c>
      <c r="D7403" s="4" t="s">
        <v>42</v>
      </c>
      <c r="E7403" s="4" t="s">
        <v>21</v>
      </c>
      <c r="F7403" s="4" t="s">
        <v>17</v>
      </c>
      <c r="G7403" s="6">
        <v>59</v>
      </c>
      <c r="H7403" s="7">
        <v>201.39</v>
      </c>
      <c r="I7403" s="8">
        <v>0.01</v>
      </c>
      <c r="J7403" s="7">
        <v>11197.5</v>
      </c>
      <c r="K7403" s="7">
        <v>115.68</v>
      </c>
      <c r="L7403" s="7">
        <v>6825.12</v>
      </c>
      <c r="M7403" s="7">
        <v>101.46</v>
      </c>
    </row>
    <row r="7404" spans="2:13" x14ac:dyDescent="0.3">
      <c r="B7404" s="5">
        <v>46054</v>
      </c>
      <c r="C7404" s="4" t="s">
        <v>41</v>
      </c>
      <c r="D7404" s="4" t="s">
        <v>42</v>
      </c>
      <c r="E7404" s="4" t="s">
        <v>21</v>
      </c>
      <c r="F7404" s="4" t="s">
        <v>18</v>
      </c>
      <c r="G7404" s="6">
        <v>23</v>
      </c>
      <c r="H7404" s="7">
        <v>201.39</v>
      </c>
      <c r="I7404" s="8">
        <v>0.01</v>
      </c>
      <c r="J7404" s="7">
        <v>4338.87</v>
      </c>
      <c r="K7404" s="7">
        <v>115.56</v>
      </c>
      <c r="L7404" s="7">
        <v>2657.88</v>
      </c>
      <c r="M7404" s="7">
        <v>80.84</v>
      </c>
    </row>
    <row r="7405" spans="2:13" x14ac:dyDescent="0.3">
      <c r="B7405" s="5">
        <v>46054</v>
      </c>
      <c r="C7405" s="4" t="s">
        <v>41</v>
      </c>
      <c r="D7405" s="4" t="s">
        <v>42</v>
      </c>
      <c r="E7405" s="4" t="s">
        <v>21</v>
      </c>
      <c r="F7405" s="4" t="s">
        <v>19</v>
      </c>
      <c r="G7405" s="6">
        <v>21</v>
      </c>
      <c r="H7405" s="7">
        <v>201.39</v>
      </c>
      <c r="I7405" s="8">
        <v>0.01</v>
      </c>
      <c r="J7405" s="7">
        <v>3981.63</v>
      </c>
      <c r="K7405" s="7">
        <v>115.91</v>
      </c>
      <c r="L7405" s="7">
        <v>2434.11</v>
      </c>
      <c r="M7405" s="7">
        <v>95.62</v>
      </c>
    </row>
    <row r="7406" spans="2:13" x14ac:dyDescent="0.3">
      <c r="B7406" s="5">
        <v>46054</v>
      </c>
      <c r="C7406" s="4" t="s">
        <v>41</v>
      </c>
      <c r="D7406" s="4" t="s">
        <v>42</v>
      </c>
      <c r="E7406" s="4" t="s">
        <v>22</v>
      </c>
      <c r="F7406" s="4" t="s">
        <v>17</v>
      </c>
      <c r="G7406" s="6">
        <v>27</v>
      </c>
      <c r="H7406" s="7">
        <v>201.39</v>
      </c>
      <c r="I7406" s="8">
        <v>0.01</v>
      </c>
      <c r="J7406" s="7">
        <v>6017.12</v>
      </c>
      <c r="K7406" s="7">
        <v>115.68</v>
      </c>
      <c r="L7406" s="7">
        <v>3123.36</v>
      </c>
      <c r="M7406" s="7">
        <v>280.66000000000003</v>
      </c>
    </row>
    <row r="7407" spans="2:13" x14ac:dyDescent="0.3">
      <c r="B7407" s="5">
        <v>46054</v>
      </c>
      <c r="C7407" s="4" t="s">
        <v>41</v>
      </c>
      <c r="D7407" s="4" t="s">
        <v>42</v>
      </c>
      <c r="E7407" s="4" t="s">
        <v>22</v>
      </c>
      <c r="F7407" s="4" t="s">
        <v>18</v>
      </c>
      <c r="G7407" s="6">
        <v>10</v>
      </c>
      <c r="H7407" s="7">
        <v>201.39</v>
      </c>
      <c r="I7407" s="8">
        <v>0</v>
      </c>
      <c r="J7407" s="7">
        <v>2253.3000000000002</v>
      </c>
      <c r="K7407" s="7">
        <v>115.45</v>
      </c>
      <c r="L7407" s="7">
        <v>1154.5</v>
      </c>
      <c r="M7407" s="7">
        <v>122.05</v>
      </c>
    </row>
    <row r="7408" spans="2:13" x14ac:dyDescent="0.3">
      <c r="B7408" s="5">
        <v>46054</v>
      </c>
      <c r="C7408" s="4" t="s">
        <v>41</v>
      </c>
      <c r="D7408" s="4" t="s">
        <v>42</v>
      </c>
      <c r="E7408" s="4" t="s">
        <v>22</v>
      </c>
      <c r="F7408" s="4" t="s">
        <v>19</v>
      </c>
      <c r="G7408" s="6">
        <v>9</v>
      </c>
      <c r="H7408" s="7">
        <v>201.39</v>
      </c>
      <c r="I7408" s="8">
        <v>0.01</v>
      </c>
      <c r="J7408" s="7">
        <v>2011.72</v>
      </c>
      <c r="K7408" s="7">
        <v>116.03</v>
      </c>
      <c r="L7408" s="7">
        <v>1044.27</v>
      </c>
      <c r="M7408" s="7">
        <v>115.78</v>
      </c>
    </row>
    <row r="7409" spans="2:13" x14ac:dyDescent="0.3">
      <c r="B7409" s="5">
        <v>46054</v>
      </c>
      <c r="C7409" s="4" t="s">
        <v>43</v>
      </c>
      <c r="D7409" s="4" t="s">
        <v>42</v>
      </c>
      <c r="E7409" s="4" t="s">
        <v>16</v>
      </c>
      <c r="F7409" s="4" t="s">
        <v>17</v>
      </c>
      <c r="G7409" s="6">
        <v>132</v>
      </c>
      <c r="H7409" s="7">
        <v>167.11</v>
      </c>
      <c r="I7409" s="8">
        <v>0</v>
      </c>
      <c r="J7409" s="7">
        <v>21948.36</v>
      </c>
      <c r="K7409" s="7">
        <v>95.07</v>
      </c>
      <c r="L7409" s="7">
        <v>12549.24</v>
      </c>
      <c r="M7409" s="7">
        <v>217.89</v>
      </c>
    </row>
    <row r="7410" spans="2:13" x14ac:dyDescent="0.3">
      <c r="B7410" s="5">
        <v>46054</v>
      </c>
      <c r="C7410" s="4" t="s">
        <v>43</v>
      </c>
      <c r="D7410" s="4" t="s">
        <v>42</v>
      </c>
      <c r="E7410" s="4" t="s">
        <v>16</v>
      </c>
      <c r="F7410" s="4" t="s">
        <v>18</v>
      </c>
      <c r="G7410" s="6">
        <v>47</v>
      </c>
      <c r="H7410" s="7">
        <v>167.11</v>
      </c>
      <c r="I7410" s="8">
        <v>0</v>
      </c>
      <c r="J7410" s="7">
        <v>7814.95</v>
      </c>
      <c r="K7410" s="7">
        <v>94.88</v>
      </c>
      <c r="L7410" s="7">
        <v>4459.3599999999997</v>
      </c>
      <c r="M7410" s="7">
        <v>167.21</v>
      </c>
    </row>
    <row r="7411" spans="2:13" x14ac:dyDescent="0.3">
      <c r="B7411" s="5">
        <v>46054</v>
      </c>
      <c r="C7411" s="4" t="s">
        <v>43</v>
      </c>
      <c r="D7411" s="4" t="s">
        <v>42</v>
      </c>
      <c r="E7411" s="4" t="s">
        <v>16</v>
      </c>
      <c r="F7411" s="4" t="s">
        <v>19</v>
      </c>
      <c r="G7411" s="6">
        <v>48</v>
      </c>
      <c r="H7411" s="7">
        <v>167.11</v>
      </c>
      <c r="I7411" s="8">
        <v>0</v>
      </c>
      <c r="J7411" s="7">
        <v>7981.21</v>
      </c>
      <c r="K7411" s="7">
        <v>95.35</v>
      </c>
      <c r="L7411" s="7">
        <v>4576.8</v>
      </c>
      <c r="M7411" s="7">
        <v>213.43</v>
      </c>
    </row>
    <row r="7412" spans="2:13" x14ac:dyDescent="0.3">
      <c r="B7412" s="5">
        <v>46054</v>
      </c>
      <c r="C7412" s="4" t="s">
        <v>43</v>
      </c>
      <c r="D7412" s="4" t="s">
        <v>42</v>
      </c>
      <c r="E7412" s="4" t="s">
        <v>20</v>
      </c>
      <c r="F7412" s="4" t="s">
        <v>17</v>
      </c>
      <c r="G7412" s="6">
        <v>105</v>
      </c>
      <c r="H7412" s="7">
        <v>167.11</v>
      </c>
      <c r="I7412" s="8">
        <v>0.01</v>
      </c>
      <c r="J7412" s="7">
        <v>15286.69</v>
      </c>
      <c r="K7412" s="7">
        <v>95.26</v>
      </c>
      <c r="L7412" s="7">
        <v>10002.299999999999</v>
      </c>
      <c r="M7412" s="7">
        <v>171.56</v>
      </c>
    </row>
    <row r="7413" spans="2:13" x14ac:dyDescent="0.3">
      <c r="B7413" s="5">
        <v>46054</v>
      </c>
      <c r="C7413" s="4" t="s">
        <v>43</v>
      </c>
      <c r="D7413" s="4" t="s">
        <v>42</v>
      </c>
      <c r="E7413" s="4" t="s">
        <v>20</v>
      </c>
      <c r="F7413" s="4" t="s">
        <v>18</v>
      </c>
      <c r="G7413" s="6">
        <v>39</v>
      </c>
      <c r="H7413" s="7">
        <v>167.11</v>
      </c>
      <c r="I7413" s="8">
        <v>0.01</v>
      </c>
      <c r="J7413" s="7">
        <v>5706.5</v>
      </c>
      <c r="K7413" s="7">
        <v>95.45</v>
      </c>
      <c r="L7413" s="7">
        <v>3722.55</v>
      </c>
      <c r="M7413" s="7">
        <v>141.54</v>
      </c>
    </row>
    <row r="7414" spans="2:13" x14ac:dyDescent="0.3">
      <c r="B7414" s="5">
        <v>46054</v>
      </c>
      <c r="C7414" s="4" t="s">
        <v>43</v>
      </c>
      <c r="D7414" s="4" t="s">
        <v>42</v>
      </c>
      <c r="E7414" s="4" t="s">
        <v>20</v>
      </c>
      <c r="F7414" s="4" t="s">
        <v>19</v>
      </c>
      <c r="G7414" s="6">
        <v>38</v>
      </c>
      <c r="H7414" s="7">
        <v>167.11</v>
      </c>
      <c r="I7414" s="8">
        <v>0.02</v>
      </c>
      <c r="J7414" s="7">
        <v>5465.54</v>
      </c>
      <c r="K7414" s="7">
        <v>95.35</v>
      </c>
      <c r="L7414" s="7">
        <v>3623.3</v>
      </c>
      <c r="M7414" s="7">
        <v>168.8</v>
      </c>
    </row>
    <row r="7415" spans="2:13" x14ac:dyDescent="0.3">
      <c r="B7415" s="5">
        <v>46054</v>
      </c>
      <c r="C7415" s="4" t="s">
        <v>43</v>
      </c>
      <c r="D7415" s="4" t="s">
        <v>42</v>
      </c>
      <c r="E7415" s="4" t="s">
        <v>21</v>
      </c>
      <c r="F7415" s="4" t="s">
        <v>17</v>
      </c>
      <c r="G7415" s="6">
        <v>54</v>
      </c>
      <c r="H7415" s="7">
        <v>167.11</v>
      </c>
      <c r="I7415" s="8">
        <v>0.01</v>
      </c>
      <c r="J7415" s="7">
        <v>8495.76</v>
      </c>
      <c r="K7415" s="7">
        <v>95.35</v>
      </c>
      <c r="L7415" s="7">
        <v>5148.8999999999996</v>
      </c>
      <c r="M7415" s="7">
        <v>90.59</v>
      </c>
    </row>
    <row r="7416" spans="2:13" x14ac:dyDescent="0.3">
      <c r="B7416" s="5">
        <v>46054</v>
      </c>
      <c r="C7416" s="4" t="s">
        <v>43</v>
      </c>
      <c r="D7416" s="4" t="s">
        <v>42</v>
      </c>
      <c r="E7416" s="4" t="s">
        <v>21</v>
      </c>
      <c r="F7416" s="4" t="s">
        <v>18</v>
      </c>
      <c r="G7416" s="6">
        <v>20</v>
      </c>
      <c r="H7416" s="7">
        <v>167.11</v>
      </c>
      <c r="I7416" s="8">
        <v>0.01</v>
      </c>
      <c r="J7416" s="7">
        <v>3159.2</v>
      </c>
      <c r="K7416" s="7">
        <v>95.26</v>
      </c>
      <c r="L7416" s="7">
        <v>1905.2</v>
      </c>
      <c r="M7416" s="7">
        <v>69.8</v>
      </c>
    </row>
    <row r="7417" spans="2:13" x14ac:dyDescent="0.3">
      <c r="B7417" s="5">
        <v>46054</v>
      </c>
      <c r="C7417" s="4" t="s">
        <v>43</v>
      </c>
      <c r="D7417" s="4" t="s">
        <v>42</v>
      </c>
      <c r="E7417" s="4" t="s">
        <v>21</v>
      </c>
      <c r="F7417" s="4" t="s">
        <v>19</v>
      </c>
      <c r="G7417" s="6">
        <v>20</v>
      </c>
      <c r="H7417" s="7">
        <v>167.11</v>
      </c>
      <c r="I7417" s="8">
        <v>0.01</v>
      </c>
      <c r="J7417" s="7">
        <v>3124.44</v>
      </c>
      <c r="K7417" s="7">
        <v>95.07</v>
      </c>
      <c r="L7417" s="7">
        <v>1901.4</v>
      </c>
      <c r="M7417" s="7">
        <v>91.33</v>
      </c>
    </row>
    <row r="7418" spans="2:13" x14ac:dyDescent="0.3">
      <c r="B7418" s="5">
        <v>46054</v>
      </c>
      <c r="C7418" s="4" t="s">
        <v>43</v>
      </c>
      <c r="D7418" s="4" t="s">
        <v>42</v>
      </c>
      <c r="E7418" s="4" t="s">
        <v>22</v>
      </c>
      <c r="F7418" s="4" t="s">
        <v>17</v>
      </c>
      <c r="G7418" s="6">
        <v>24</v>
      </c>
      <c r="H7418" s="7">
        <v>167.11</v>
      </c>
      <c r="I7418" s="8">
        <v>0.01</v>
      </c>
      <c r="J7418" s="7">
        <v>4433.68</v>
      </c>
      <c r="K7418" s="7">
        <v>95.07</v>
      </c>
      <c r="L7418" s="7">
        <v>2281.6799999999998</v>
      </c>
      <c r="M7418" s="7">
        <v>240.43</v>
      </c>
    </row>
    <row r="7419" spans="2:13" x14ac:dyDescent="0.3">
      <c r="B7419" s="5">
        <v>46054</v>
      </c>
      <c r="C7419" s="4" t="s">
        <v>43</v>
      </c>
      <c r="D7419" s="4" t="s">
        <v>42</v>
      </c>
      <c r="E7419" s="4" t="s">
        <v>22</v>
      </c>
      <c r="F7419" s="4" t="s">
        <v>18</v>
      </c>
      <c r="G7419" s="6">
        <v>9</v>
      </c>
      <c r="H7419" s="7">
        <v>167.11</v>
      </c>
      <c r="I7419" s="8">
        <v>0.01</v>
      </c>
      <c r="J7419" s="7">
        <v>1677.71</v>
      </c>
      <c r="K7419" s="7">
        <v>95.07</v>
      </c>
      <c r="L7419" s="7">
        <v>855.63</v>
      </c>
      <c r="M7419" s="7">
        <v>107.02</v>
      </c>
    </row>
    <row r="7420" spans="2:13" x14ac:dyDescent="0.3">
      <c r="B7420" s="5">
        <v>46054</v>
      </c>
      <c r="C7420" s="4" t="s">
        <v>43</v>
      </c>
      <c r="D7420" s="4" t="s">
        <v>42</v>
      </c>
      <c r="E7420" s="4" t="s">
        <v>22</v>
      </c>
      <c r="F7420" s="4" t="s">
        <v>19</v>
      </c>
      <c r="G7420" s="6">
        <v>9</v>
      </c>
      <c r="H7420" s="7">
        <v>167.11</v>
      </c>
      <c r="I7420" s="8">
        <v>0.01</v>
      </c>
      <c r="J7420" s="7">
        <v>1667.53</v>
      </c>
      <c r="K7420" s="7">
        <v>94.97</v>
      </c>
      <c r="L7420" s="7">
        <v>854.73</v>
      </c>
      <c r="M7420" s="7">
        <v>114.73</v>
      </c>
    </row>
    <row r="7421" spans="2:13" x14ac:dyDescent="0.3">
      <c r="B7421" s="5">
        <v>46054</v>
      </c>
      <c r="C7421" s="4" t="s">
        <v>44</v>
      </c>
      <c r="D7421" s="4" t="s">
        <v>42</v>
      </c>
      <c r="E7421" s="4" t="s">
        <v>16</v>
      </c>
      <c r="F7421" s="4" t="s">
        <v>17</v>
      </c>
      <c r="G7421" s="6">
        <v>68</v>
      </c>
      <c r="H7421" s="7">
        <v>218.52</v>
      </c>
      <c r="I7421" s="8">
        <v>0</v>
      </c>
      <c r="J7421" s="7">
        <v>14755.52</v>
      </c>
      <c r="K7421" s="7">
        <v>127.31</v>
      </c>
      <c r="L7421" s="7">
        <v>8657.08</v>
      </c>
      <c r="M7421" s="7">
        <v>113.28</v>
      </c>
    </row>
    <row r="7422" spans="2:13" x14ac:dyDescent="0.3">
      <c r="B7422" s="5">
        <v>46054</v>
      </c>
      <c r="C7422" s="4" t="s">
        <v>44</v>
      </c>
      <c r="D7422" s="4" t="s">
        <v>42</v>
      </c>
      <c r="E7422" s="4" t="s">
        <v>16</v>
      </c>
      <c r="F7422" s="4" t="s">
        <v>18</v>
      </c>
      <c r="G7422" s="6">
        <v>25</v>
      </c>
      <c r="H7422" s="7">
        <v>218.52</v>
      </c>
      <c r="I7422" s="8">
        <v>0.01</v>
      </c>
      <c r="J7422" s="7">
        <v>5446.56</v>
      </c>
      <c r="K7422" s="7">
        <v>127.56</v>
      </c>
      <c r="L7422" s="7">
        <v>3189</v>
      </c>
      <c r="M7422" s="7">
        <v>90.46</v>
      </c>
    </row>
    <row r="7423" spans="2:13" x14ac:dyDescent="0.3">
      <c r="B7423" s="5">
        <v>46054</v>
      </c>
      <c r="C7423" s="4" t="s">
        <v>44</v>
      </c>
      <c r="D7423" s="4" t="s">
        <v>42</v>
      </c>
      <c r="E7423" s="4" t="s">
        <v>16</v>
      </c>
      <c r="F7423" s="4" t="s">
        <v>19</v>
      </c>
      <c r="G7423" s="6">
        <v>25</v>
      </c>
      <c r="H7423" s="7">
        <v>218.52</v>
      </c>
      <c r="I7423" s="8">
        <v>0</v>
      </c>
      <c r="J7423" s="7">
        <v>5441.16</v>
      </c>
      <c r="K7423" s="7">
        <v>127.95</v>
      </c>
      <c r="L7423" s="7">
        <v>3198.75</v>
      </c>
      <c r="M7423" s="7">
        <v>109.82</v>
      </c>
    </row>
    <row r="7424" spans="2:13" x14ac:dyDescent="0.3">
      <c r="B7424" s="5">
        <v>46054</v>
      </c>
      <c r="C7424" s="4" t="s">
        <v>44</v>
      </c>
      <c r="D7424" s="4" t="s">
        <v>42</v>
      </c>
      <c r="E7424" s="4" t="s">
        <v>20</v>
      </c>
      <c r="F7424" s="4" t="s">
        <v>17</v>
      </c>
      <c r="G7424" s="6">
        <v>58</v>
      </c>
      <c r="H7424" s="7">
        <v>218.52</v>
      </c>
      <c r="I7424" s="8">
        <v>0.03</v>
      </c>
      <c r="J7424" s="7">
        <v>10907.05</v>
      </c>
      <c r="K7424" s="7">
        <v>127.95</v>
      </c>
      <c r="L7424" s="7">
        <v>7421.1</v>
      </c>
      <c r="M7424" s="7">
        <v>100.32</v>
      </c>
    </row>
    <row r="7425" spans="2:13" x14ac:dyDescent="0.3">
      <c r="B7425" s="5">
        <v>46054</v>
      </c>
      <c r="C7425" s="4" t="s">
        <v>44</v>
      </c>
      <c r="D7425" s="4" t="s">
        <v>42</v>
      </c>
      <c r="E7425" s="4" t="s">
        <v>20</v>
      </c>
      <c r="F7425" s="4" t="s">
        <v>18</v>
      </c>
      <c r="G7425" s="6">
        <v>21</v>
      </c>
      <c r="H7425" s="7">
        <v>218.52</v>
      </c>
      <c r="I7425" s="8">
        <v>0.01</v>
      </c>
      <c r="J7425" s="7">
        <v>4013.99</v>
      </c>
      <c r="K7425" s="7">
        <v>127.31</v>
      </c>
      <c r="L7425" s="7">
        <v>2673.51</v>
      </c>
      <c r="M7425" s="7">
        <v>74.709999999999994</v>
      </c>
    </row>
    <row r="7426" spans="2:13" x14ac:dyDescent="0.3">
      <c r="B7426" s="5">
        <v>46054</v>
      </c>
      <c r="C7426" s="4" t="s">
        <v>44</v>
      </c>
      <c r="D7426" s="4" t="s">
        <v>42</v>
      </c>
      <c r="E7426" s="4" t="s">
        <v>20</v>
      </c>
      <c r="F7426" s="4" t="s">
        <v>19</v>
      </c>
      <c r="G7426" s="6">
        <v>20</v>
      </c>
      <c r="H7426" s="7">
        <v>218.52</v>
      </c>
      <c r="I7426" s="8">
        <v>0</v>
      </c>
      <c r="J7426" s="7">
        <v>3857.47</v>
      </c>
      <c r="K7426" s="7">
        <v>127.31</v>
      </c>
      <c r="L7426" s="7">
        <v>2546.1999999999998</v>
      </c>
      <c r="M7426" s="7">
        <v>89.11</v>
      </c>
    </row>
    <row r="7427" spans="2:13" x14ac:dyDescent="0.3">
      <c r="B7427" s="5">
        <v>46054</v>
      </c>
      <c r="C7427" s="4" t="s">
        <v>44</v>
      </c>
      <c r="D7427" s="4" t="s">
        <v>42</v>
      </c>
      <c r="E7427" s="4" t="s">
        <v>21</v>
      </c>
      <c r="F7427" s="4" t="s">
        <v>17</v>
      </c>
      <c r="G7427" s="6">
        <v>29</v>
      </c>
      <c r="H7427" s="7">
        <v>218.52</v>
      </c>
      <c r="I7427" s="8">
        <v>0.01</v>
      </c>
      <c r="J7427" s="7">
        <v>5941.88</v>
      </c>
      <c r="K7427" s="7">
        <v>127.82</v>
      </c>
      <c r="L7427" s="7">
        <v>3706.78</v>
      </c>
      <c r="M7427" s="7">
        <v>47.72</v>
      </c>
    </row>
    <row r="7428" spans="2:13" x14ac:dyDescent="0.3">
      <c r="B7428" s="5">
        <v>46054</v>
      </c>
      <c r="C7428" s="4" t="s">
        <v>44</v>
      </c>
      <c r="D7428" s="4" t="s">
        <v>42</v>
      </c>
      <c r="E7428" s="4" t="s">
        <v>21</v>
      </c>
      <c r="F7428" s="4" t="s">
        <v>18</v>
      </c>
      <c r="G7428" s="6">
        <v>10</v>
      </c>
      <c r="H7428" s="7">
        <v>218.52</v>
      </c>
      <c r="I7428" s="8">
        <v>0</v>
      </c>
      <c r="J7428" s="7">
        <v>2073.85</v>
      </c>
      <c r="K7428" s="7">
        <v>127.31</v>
      </c>
      <c r="L7428" s="7">
        <v>1273.0999999999999</v>
      </c>
      <c r="M7428" s="7">
        <v>35.15</v>
      </c>
    </row>
    <row r="7429" spans="2:13" x14ac:dyDescent="0.3">
      <c r="B7429" s="5">
        <v>46054</v>
      </c>
      <c r="C7429" s="4" t="s">
        <v>44</v>
      </c>
      <c r="D7429" s="4" t="s">
        <v>42</v>
      </c>
      <c r="E7429" s="4" t="s">
        <v>21</v>
      </c>
      <c r="F7429" s="4" t="s">
        <v>19</v>
      </c>
      <c r="G7429" s="6">
        <v>10</v>
      </c>
      <c r="H7429" s="7">
        <v>218.52</v>
      </c>
      <c r="I7429" s="8">
        <v>0</v>
      </c>
      <c r="J7429" s="7">
        <v>2067.64</v>
      </c>
      <c r="K7429" s="7">
        <v>127.56</v>
      </c>
      <c r="L7429" s="7">
        <v>1275.5999999999999</v>
      </c>
      <c r="M7429" s="7">
        <v>43.93</v>
      </c>
    </row>
    <row r="7430" spans="2:13" x14ac:dyDescent="0.3">
      <c r="B7430" s="5">
        <v>46054</v>
      </c>
      <c r="C7430" s="4" t="s">
        <v>44</v>
      </c>
      <c r="D7430" s="4" t="s">
        <v>42</v>
      </c>
      <c r="E7430" s="4" t="s">
        <v>22</v>
      </c>
      <c r="F7430" s="4" t="s">
        <v>17</v>
      </c>
      <c r="G7430" s="6">
        <v>13</v>
      </c>
      <c r="H7430" s="7">
        <v>218.52</v>
      </c>
      <c r="I7430" s="8">
        <v>0.01</v>
      </c>
      <c r="J7430" s="7">
        <v>3156.22</v>
      </c>
      <c r="K7430" s="7">
        <v>127.82</v>
      </c>
      <c r="L7430" s="7">
        <v>1661.66</v>
      </c>
      <c r="M7430" s="7">
        <v>133.41</v>
      </c>
    </row>
    <row r="7431" spans="2:13" x14ac:dyDescent="0.3">
      <c r="B7431" s="5">
        <v>46054</v>
      </c>
      <c r="C7431" s="4" t="s">
        <v>44</v>
      </c>
      <c r="D7431" s="4" t="s">
        <v>42</v>
      </c>
      <c r="E7431" s="4" t="s">
        <v>22</v>
      </c>
      <c r="F7431" s="4" t="s">
        <v>18</v>
      </c>
      <c r="G7431" s="6">
        <v>4</v>
      </c>
      <c r="H7431" s="7">
        <v>218.52</v>
      </c>
      <c r="I7431" s="8">
        <v>0</v>
      </c>
      <c r="J7431" s="7">
        <v>980.92</v>
      </c>
      <c r="K7431" s="7">
        <v>127.31</v>
      </c>
      <c r="L7431" s="7">
        <v>509.24</v>
      </c>
      <c r="M7431" s="7">
        <v>48.24</v>
      </c>
    </row>
    <row r="7432" spans="2:13" x14ac:dyDescent="0.3">
      <c r="B7432" s="5">
        <v>46054</v>
      </c>
      <c r="C7432" s="4" t="s">
        <v>44</v>
      </c>
      <c r="D7432" s="4" t="s">
        <v>42</v>
      </c>
      <c r="E7432" s="4" t="s">
        <v>22</v>
      </c>
      <c r="F7432" s="4" t="s">
        <v>19</v>
      </c>
      <c r="G7432" s="6">
        <v>4</v>
      </c>
      <c r="H7432" s="7">
        <v>218.52</v>
      </c>
      <c r="I7432" s="8">
        <v>0.01</v>
      </c>
      <c r="J7432" s="7">
        <v>972.07</v>
      </c>
      <c r="K7432" s="7">
        <v>128.07</v>
      </c>
      <c r="L7432" s="7">
        <v>512.28</v>
      </c>
      <c r="M7432" s="7">
        <v>51.36</v>
      </c>
    </row>
    <row r="7433" spans="2:13" x14ac:dyDescent="0.3">
      <c r="B7433" s="5">
        <v>46054</v>
      </c>
      <c r="C7433" s="4" t="s">
        <v>45</v>
      </c>
      <c r="D7433" s="4" t="s">
        <v>42</v>
      </c>
      <c r="E7433" s="4" t="s">
        <v>16</v>
      </c>
      <c r="F7433" s="4" t="s">
        <v>17</v>
      </c>
      <c r="G7433" s="6">
        <v>122</v>
      </c>
      <c r="H7433" s="7">
        <v>102.84</v>
      </c>
      <c r="I7433" s="8">
        <v>0.01</v>
      </c>
      <c r="J7433" s="7">
        <v>12395.36</v>
      </c>
      <c r="K7433" s="7">
        <v>57.94</v>
      </c>
      <c r="L7433" s="7">
        <v>7068.68</v>
      </c>
      <c r="M7433" s="7">
        <v>199.75</v>
      </c>
    </row>
    <row r="7434" spans="2:13" x14ac:dyDescent="0.3">
      <c r="B7434" s="5">
        <v>46054</v>
      </c>
      <c r="C7434" s="4" t="s">
        <v>45</v>
      </c>
      <c r="D7434" s="4" t="s">
        <v>42</v>
      </c>
      <c r="E7434" s="4" t="s">
        <v>16</v>
      </c>
      <c r="F7434" s="4" t="s">
        <v>18</v>
      </c>
      <c r="G7434" s="6">
        <v>43</v>
      </c>
      <c r="H7434" s="7">
        <v>102.84</v>
      </c>
      <c r="I7434" s="8">
        <v>0</v>
      </c>
      <c r="J7434" s="7">
        <v>4386.8100000000004</v>
      </c>
      <c r="K7434" s="7">
        <v>58.17</v>
      </c>
      <c r="L7434" s="7">
        <v>2501.31</v>
      </c>
      <c r="M7434" s="7">
        <v>153.44</v>
      </c>
    </row>
    <row r="7435" spans="2:13" x14ac:dyDescent="0.3">
      <c r="B7435" s="5">
        <v>46054</v>
      </c>
      <c r="C7435" s="4" t="s">
        <v>45</v>
      </c>
      <c r="D7435" s="4" t="s">
        <v>42</v>
      </c>
      <c r="E7435" s="4" t="s">
        <v>16</v>
      </c>
      <c r="F7435" s="4" t="s">
        <v>19</v>
      </c>
      <c r="G7435" s="6">
        <v>41</v>
      </c>
      <c r="H7435" s="7">
        <v>102.84</v>
      </c>
      <c r="I7435" s="8">
        <v>0.01</v>
      </c>
      <c r="J7435" s="7">
        <v>4157.46</v>
      </c>
      <c r="K7435" s="7">
        <v>57.99</v>
      </c>
      <c r="L7435" s="7">
        <v>2377.59</v>
      </c>
      <c r="M7435" s="7">
        <v>177.19</v>
      </c>
    </row>
    <row r="7436" spans="2:13" x14ac:dyDescent="0.3">
      <c r="B7436" s="5">
        <v>46054</v>
      </c>
      <c r="C7436" s="4" t="s">
        <v>45</v>
      </c>
      <c r="D7436" s="4" t="s">
        <v>42</v>
      </c>
      <c r="E7436" s="4" t="s">
        <v>20</v>
      </c>
      <c r="F7436" s="4" t="s">
        <v>17</v>
      </c>
      <c r="G7436" s="6">
        <v>95</v>
      </c>
      <c r="H7436" s="7">
        <v>102.84</v>
      </c>
      <c r="I7436" s="8">
        <v>0.01</v>
      </c>
      <c r="J7436" s="7">
        <v>8468.77</v>
      </c>
      <c r="K7436" s="7">
        <v>57.88</v>
      </c>
      <c r="L7436" s="7">
        <v>5498.6</v>
      </c>
      <c r="M7436" s="7">
        <v>158.57</v>
      </c>
    </row>
    <row r="7437" spans="2:13" x14ac:dyDescent="0.3">
      <c r="B7437" s="5">
        <v>46054</v>
      </c>
      <c r="C7437" s="4" t="s">
        <v>45</v>
      </c>
      <c r="D7437" s="4" t="s">
        <v>42</v>
      </c>
      <c r="E7437" s="4" t="s">
        <v>20</v>
      </c>
      <c r="F7437" s="4" t="s">
        <v>18</v>
      </c>
      <c r="G7437" s="6">
        <v>34</v>
      </c>
      <c r="H7437" s="7">
        <v>102.84</v>
      </c>
      <c r="I7437" s="8">
        <v>0.03</v>
      </c>
      <c r="J7437" s="7">
        <v>2978.85</v>
      </c>
      <c r="K7437" s="7">
        <v>58.05</v>
      </c>
      <c r="L7437" s="7">
        <v>1973.7</v>
      </c>
      <c r="M7437" s="7">
        <v>118.9</v>
      </c>
    </row>
    <row r="7438" spans="2:13" x14ac:dyDescent="0.3">
      <c r="B7438" s="5">
        <v>46054</v>
      </c>
      <c r="C7438" s="4" t="s">
        <v>45</v>
      </c>
      <c r="D7438" s="4" t="s">
        <v>42</v>
      </c>
      <c r="E7438" s="4" t="s">
        <v>20</v>
      </c>
      <c r="F7438" s="4" t="s">
        <v>19</v>
      </c>
      <c r="G7438" s="6">
        <v>36</v>
      </c>
      <c r="H7438" s="7">
        <v>102.84</v>
      </c>
      <c r="I7438" s="8">
        <v>0.01</v>
      </c>
      <c r="J7438" s="7">
        <v>3212.47</v>
      </c>
      <c r="K7438" s="7">
        <v>58.23</v>
      </c>
      <c r="L7438" s="7">
        <v>2096.2800000000002</v>
      </c>
      <c r="M7438" s="7">
        <v>163.92</v>
      </c>
    </row>
    <row r="7439" spans="2:13" x14ac:dyDescent="0.3">
      <c r="B7439" s="5">
        <v>46054</v>
      </c>
      <c r="C7439" s="4" t="s">
        <v>45</v>
      </c>
      <c r="D7439" s="4" t="s">
        <v>42</v>
      </c>
      <c r="E7439" s="4" t="s">
        <v>21</v>
      </c>
      <c r="F7439" s="4" t="s">
        <v>17</v>
      </c>
      <c r="G7439" s="6">
        <v>48</v>
      </c>
      <c r="H7439" s="7">
        <v>102.84</v>
      </c>
      <c r="I7439" s="8">
        <v>0</v>
      </c>
      <c r="J7439" s="7">
        <v>4666.08</v>
      </c>
      <c r="K7439" s="7">
        <v>58.11</v>
      </c>
      <c r="L7439" s="7">
        <v>2789.28</v>
      </c>
      <c r="M7439" s="7">
        <v>83.11</v>
      </c>
    </row>
    <row r="7440" spans="2:13" x14ac:dyDescent="0.3">
      <c r="B7440" s="5">
        <v>46054</v>
      </c>
      <c r="C7440" s="4" t="s">
        <v>45</v>
      </c>
      <c r="D7440" s="4" t="s">
        <v>42</v>
      </c>
      <c r="E7440" s="4" t="s">
        <v>21</v>
      </c>
      <c r="F7440" s="4" t="s">
        <v>18</v>
      </c>
      <c r="G7440" s="6">
        <v>18</v>
      </c>
      <c r="H7440" s="7">
        <v>102.84</v>
      </c>
      <c r="I7440" s="8">
        <v>0</v>
      </c>
      <c r="J7440" s="7">
        <v>1756.81</v>
      </c>
      <c r="K7440" s="7">
        <v>58.23</v>
      </c>
      <c r="L7440" s="7">
        <v>1048.1400000000001</v>
      </c>
      <c r="M7440" s="7">
        <v>64.099999999999994</v>
      </c>
    </row>
    <row r="7441" spans="2:13" x14ac:dyDescent="0.3">
      <c r="B7441" s="5">
        <v>46054</v>
      </c>
      <c r="C7441" s="4" t="s">
        <v>45</v>
      </c>
      <c r="D7441" s="4" t="s">
        <v>42</v>
      </c>
      <c r="E7441" s="4" t="s">
        <v>21</v>
      </c>
      <c r="F7441" s="4" t="s">
        <v>19</v>
      </c>
      <c r="G7441" s="6">
        <v>17</v>
      </c>
      <c r="H7441" s="7">
        <v>102.84</v>
      </c>
      <c r="I7441" s="8">
        <v>0.01</v>
      </c>
      <c r="J7441" s="7">
        <v>1642.55</v>
      </c>
      <c r="K7441" s="7">
        <v>57.88</v>
      </c>
      <c r="L7441" s="7">
        <v>983.96</v>
      </c>
      <c r="M7441" s="7">
        <v>77.790000000000006</v>
      </c>
    </row>
    <row r="7442" spans="2:13" x14ac:dyDescent="0.3">
      <c r="B7442" s="5">
        <v>46054</v>
      </c>
      <c r="C7442" s="4" t="s">
        <v>45</v>
      </c>
      <c r="D7442" s="4" t="s">
        <v>42</v>
      </c>
      <c r="E7442" s="4" t="s">
        <v>22</v>
      </c>
      <c r="F7442" s="4" t="s">
        <v>17</v>
      </c>
      <c r="G7442" s="6">
        <v>22</v>
      </c>
      <c r="H7442" s="7">
        <v>102.84</v>
      </c>
      <c r="I7442" s="8">
        <v>0.01</v>
      </c>
      <c r="J7442" s="7">
        <v>2493.4699999999998</v>
      </c>
      <c r="K7442" s="7">
        <v>57.88</v>
      </c>
      <c r="L7442" s="7">
        <v>1273.3599999999999</v>
      </c>
      <c r="M7442" s="7">
        <v>230.25</v>
      </c>
    </row>
    <row r="7443" spans="2:13" x14ac:dyDescent="0.3">
      <c r="B7443" s="5">
        <v>46054</v>
      </c>
      <c r="C7443" s="4" t="s">
        <v>45</v>
      </c>
      <c r="D7443" s="4" t="s">
        <v>42</v>
      </c>
      <c r="E7443" s="4" t="s">
        <v>22</v>
      </c>
      <c r="F7443" s="4" t="s">
        <v>18</v>
      </c>
      <c r="G7443" s="6">
        <v>8</v>
      </c>
      <c r="H7443" s="7">
        <v>102.84</v>
      </c>
      <c r="I7443" s="8">
        <v>0.01</v>
      </c>
      <c r="J7443" s="7">
        <v>912.24</v>
      </c>
      <c r="K7443" s="7">
        <v>57.94</v>
      </c>
      <c r="L7443" s="7">
        <v>463.52</v>
      </c>
      <c r="M7443" s="7">
        <v>96.09</v>
      </c>
    </row>
    <row r="7444" spans="2:13" x14ac:dyDescent="0.3">
      <c r="B7444" s="5">
        <v>46054</v>
      </c>
      <c r="C7444" s="4" t="s">
        <v>45</v>
      </c>
      <c r="D7444" s="4" t="s">
        <v>42</v>
      </c>
      <c r="E7444" s="4" t="s">
        <v>22</v>
      </c>
      <c r="F7444" s="4" t="s">
        <v>19</v>
      </c>
      <c r="G7444" s="6">
        <v>8</v>
      </c>
      <c r="H7444" s="7">
        <v>102.84</v>
      </c>
      <c r="I7444" s="8">
        <v>0</v>
      </c>
      <c r="J7444" s="7">
        <v>919.6</v>
      </c>
      <c r="K7444" s="7">
        <v>57.99</v>
      </c>
      <c r="L7444" s="7">
        <v>463.92</v>
      </c>
      <c r="M7444" s="7">
        <v>101.16</v>
      </c>
    </row>
    <row r="7445" spans="2:13" x14ac:dyDescent="0.3">
      <c r="B7445" s="5">
        <v>46054</v>
      </c>
      <c r="C7445" s="4" t="s">
        <v>46</v>
      </c>
      <c r="D7445" s="4" t="s">
        <v>47</v>
      </c>
      <c r="E7445" s="4" t="s">
        <v>16</v>
      </c>
      <c r="F7445" s="4" t="s">
        <v>17</v>
      </c>
      <c r="G7445" s="6">
        <v>199</v>
      </c>
      <c r="H7445" s="7">
        <v>152.11000000000001</v>
      </c>
      <c r="I7445" s="8">
        <v>0</v>
      </c>
      <c r="J7445" s="7">
        <v>30239.62</v>
      </c>
      <c r="K7445" s="7">
        <v>93.68</v>
      </c>
      <c r="L7445" s="7">
        <v>18642.32</v>
      </c>
      <c r="M7445" s="7">
        <v>327.14999999999998</v>
      </c>
    </row>
    <row r="7446" spans="2:13" x14ac:dyDescent="0.3">
      <c r="B7446" s="5">
        <v>46054</v>
      </c>
      <c r="C7446" s="4" t="s">
        <v>46</v>
      </c>
      <c r="D7446" s="4" t="s">
        <v>47</v>
      </c>
      <c r="E7446" s="4" t="s">
        <v>16</v>
      </c>
      <c r="F7446" s="4" t="s">
        <v>18</v>
      </c>
      <c r="G7446" s="6">
        <v>69</v>
      </c>
      <c r="H7446" s="7">
        <v>152.11000000000001</v>
      </c>
      <c r="I7446" s="8">
        <v>0</v>
      </c>
      <c r="J7446" s="7">
        <v>10464.1</v>
      </c>
      <c r="K7446" s="7">
        <v>93.4</v>
      </c>
      <c r="L7446" s="7">
        <v>6444.6</v>
      </c>
      <c r="M7446" s="7">
        <v>245.73</v>
      </c>
    </row>
    <row r="7447" spans="2:13" x14ac:dyDescent="0.3">
      <c r="B7447" s="5">
        <v>46054</v>
      </c>
      <c r="C7447" s="4" t="s">
        <v>46</v>
      </c>
      <c r="D7447" s="4" t="s">
        <v>47</v>
      </c>
      <c r="E7447" s="4" t="s">
        <v>16</v>
      </c>
      <c r="F7447" s="4" t="s">
        <v>19</v>
      </c>
      <c r="G7447" s="6">
        <v>68</v>
      </c>
      <c r="H7447" s="7">
        <v>152.11000000000001</v>
      </c>
      <c r="I7447" s="8">
        <v>0.01</v>
      </c>
      <c r="J7447" s="7">
        <v>10291.700000000001</v>
      </c>
      <c r="K7447" s="7">
        <v>93.4</v>
      </c>
      <c r="L7447" s="7">
        <v>6351.2</v>
      </c>
      <c r="M7447" s="7">
        <v>293.88</v>
      </c>
    </row>
    <row r="7448" spans="2:13" x14ac:dyDescent="0.3">
      <c r="B7448" s="5">
        <v>46054</v>
      </c>
      <c r="C7448" s="4" t="s">
        <v>46</v>
      </c>
      <c r="D7448" s="4" t="s">
        <v>47</v>
      </c>
      <c r="E7448" s="4" t="s">
        <v>20</v>
      </c>
      <c r="F7448" s="4" t="s">
        <v>17</v>
      </c>
      <c r="G7448" s="6">
        <v>157</v>
      </c>
      <c r="H7448" s="7">
        <v>152.11000000000001</v>
      </c>
      <c r="I7448" s="8">
        <v>0.04</v>
      </c>
      <c r="J7448" s="7">
        <v>20361.09</v>
      </c>
      <c r="K7448" s="7">
        <v>93.12</v>
      </c>
      <c r="L7448" s="7">
        <v>14619.84</v>
      </c>
      <c r="M7448" s="7">
        <v>258.63</v>
      </c>
    </row>
    <row r="7449" spans="2:13" x14ac:dyDescent="0.3">
      <c r="B7449" s="5">
        <v>46054</v>
      </c>
      <c r="C7449" s="4" t="s">
        <v>46</v>
      </c>
      <c r="D7449" s="4" t="s">
        <v>47</v>
      </c>
      <c r="E7449" s="4" t="s">
        <v>20</v>
      </c>
      <c r="F7449" s="4" t="s">
        <v>18</v>
      </c>
      <c r="G7449" s="6">
        <v>56</v>
      </c>
      <c r="H7449" s="7">
        <v>152.11000000000001</v>
      </c>
      <c r="I7449" s="8">
        <v>0.01</v>
      </c>
      <c r="J7449" s="7">
        <v>7450.88</v>
      </c>
      <c r="K7449" s="7">
        <v>93.4</v>
      </c>
      <c r="L7449" s="7">
        <v>5230.3999999999996</v>
      </c>
      <c r="M7449" s="7">
        <v>205.44</v>
      </c>
    </row>
    <row r="7450" spans="2:13" x14ac:dyDescent="0.3">
      <c r="B7450" s="5">
        <v>46054</v>
      </c>
      <c r="C7450" s="4" t="s">
        <v>46</v>
      </c>
      <c r="D7450" s="4" t="s">
        <v>47</v>
      </c>
      <c r="E7450" s="4" t="s">
        <v>20</v>
      </c>
      <c r="F7450" s="4" t="s">
        <v>19</v>
      </c>
      <c r="G7450" s="6">
        <v>58</v>
      </c>
      <c r="H7450" s="7">
        <v>152.11000000000001</v>
      </c>
      <c r="I7450" s="8">
        <v>0.02</v>
      </c>
      <c r="J7450" s="7">
        <v>7624.2</v>
      </c>
      <c r="K7450" s="7">
        <v>93.68</v>
      </c>
      <c r="L7450" s="7">
        <v>5433.44</v>
      </c>
      <c r="M7450" s="7">
        <v>256.08999999999997</v>
      </c>
    </row>
    <row r="7451" spans="2:13" x14ac:dyDescent="0.3">
      <c r="B7451" s="5">
        <v>46054</v>
      </c>
      <c r="C7451" s="4" t="s">
        <v>46</v>
      </c>
      <c r="D7451" s="4" t="s">
        <v>47</v>
      </c>
      <c r="E7451" s="4" t="s">
        <v>21</v>
      </c>
      <c r="F7451" s="4" t="s">
        <v>17</v>
      </c>
      <c r="G7451" s="6">
        <v>82</v>
      </c>
      <c r="H7451" s="7">
        <v>152.11000000000001</v>
      </c>
      <c r="I7451" s="8">
        <v>0.01</v>
      </c>
      <c r="J7451" s="7">
        <v>11660.35</v>
      </c>
      <c r="K7451" s="7">
        <v>93.12</v>
      </c>
      <c r="L7451" s="7">
        <v>7635.84</v>
      </c>
      <c r="M7451" s="7">
        <v>136.18</v>
      </c>
    </row>
    <row r="7452" spans="2:13" x14ac:dyDescent="0.3">
      <c r="B7452" s="5">
        <v>46054</v>
      </c>
      <c r="C7452" s="4" t="s">
        <v>46</v>
      </c>
      <c r="D7452" s="4" t="s">
        <v>47</v>
      </c>
      <c r="E7452" s="4" t="s">
        <v>21</v>
      </c>
      <c r="F7452" s="4" t="s">
        <v>18</v>
      </c>
      <c r="G7452" s="6">
        <v>30</v>
      </c>
      <c r="H7452" s="7">
        <v>152.11000000000001</v>
      </c>
      <c r="I7452" s="8">
        <v>0.01</v>
      </c>
      <c r="J7452" s="7">
        <v>4261.66</v>
      </c>
      <c r="K7452" s="7">
        <v>93.31</v>
      </c>
      <c r="L7452" s="7">
        <v>2799.3</v>
      </c>
      <c r="M7452" s="7">
        <v>109.73</v>
      </c>
    </row>
    <row r="7453" spans="2:13" x14ac:dyDescent="0.3">
      <c r="B7453" s="5">
        <v>46054</v>
      </c>
      <c r="C7453" s="4" t="s">
        <v>46</v>
      </c>
      <c r="D7453" s="4" t="s">
        <v>47</v>
      </c>
      <c r="E7453" s="4" t="s">
        <v>21</v>
      </c>
      <c r="F7453" s="4" t="s">
        <v>19</v>
      </c>
      <c r="G7453" s="6">
        <v>28</v>
      </c>
      <c r="H7453" s="7">
        <v>152.11000000000001</v>
      </c>
      <c r="I7453" s="8">
        <v>0</v>
      </c>
      <c r="J7453" s="7">
        <v>4042.06</v>
      </c>
      <c r="K7453" s="7">
        <v>93.59</v>
      </c>
      <c r="L7453" s="7">
        <v>2620.52</v>
      </c>
      <c r="M7453" s="7">
        <v>126</v>
      </c>
    </row>
    <row r="7454" spans="2:13" x14ac:dyDescent="0.3">
      <c r="B7454" s="5">
        <v>46054</v>
      </c>
      <c r="C7454" s="4" t="s">
        <v>46</v>
      </c>
      <c r="D7454" s="4" t="s">
        <v>47</v>
      </c>
      <c r="E7454" s="4" t="s">
        <v>22</v>
      </c>
      <c r="F7454" s="4" t="s">
        <v>17</v>
      </c>
      <c r="G7454" s="6">
        <v>36</v>
      </c>
      <c r="H7454" s="7">
        <v>152.11000000000001</v>
      </c>
      <c r="I7454" s="8">
        <v>0.01</v>
      </c>
      <c r="J7454" s="7">
        <v>6071.4</v>
      </c>
      <c r="K7454" s="7">
        <v>93.31</v>
      </c>
      <c r="L7454" s="7">
        <v>3359.16</v>
      </c>
      <c r="M7454" s="7">
        <v>363.58</v>
      </c>
    </row>
    <row r="7455" spans="2:13" x14ac:dyDescent="0.3">
      <c r="B7455" s="5">
        <v>46054</v>
      </c>
      <c r="C7455" s="4" t="s">
        <v>46</v>
      </c>
      <c r="D7455" s="4" t="s">
        <v>47</v>
      </c>
      <c r="E7455" s="4" t="s">
        <v>22</v>
      </c>
      <c r="F7455" s="4" t="s">
        <v>18</v>
      </c>
      <c r="G7455" s="6">
        <v>12</v>
      </c>
      <c r="H7455" s="7">
        <v>152.11000000000001</v>
      </c>
      <c r="I7455" s="8">
        <v>0.01</v>
      </c>
      <c r="J7455" s="7">
        <v>2023.89</v>
      </c>
      <c r="K7455" s="7">
        <v>93.59</v>
      </c>
      <c r="L7455" s="7">
        <v>1123.08</v>
      </c>
      <c r="M7455" s="7">
        <v>146.31</v>
      </c>
    </row>
    <row r="7456" spans="2:13" x14ac:dyDescent="0.3">
      <c r="B7456" s="5">
        <v>46054</v>
      </c>
      <c r="C7456" s="4" t="s">
        <v>46</v>
      </c>
      <c r="D7456" s="4" t="s">
        <v>47</v>
      </c>
      <c r="E7456" s="4" t="s">
        <v>22</v>
      </c>
      <c r="F7456" s="4" t="s">
        <v>19</v>
      </c>
      <c r="G7456" s="6">
        <v>12</v>
      </c>
      <c r="H7456" s="7">
        <v>152.11000000000001</v>
      </c>
      <c r="I7456" s="8">
        <v>0.01</v>
      </c>
      <c r="J7456" s="7">
        <v>2021.75</v>
      </c>
      <c r="K7456" s="7">
        <v>93.21</v>
      </c>
      <c r="L7456" s="7">
        <v>1118.52</v>
      </c>
      <c r="M7456" s="7">
        <v>158.41999999999999</v>
      </c>
    </row>
    <row r="7457" spans="2:13" x14ac:dyDescent="0.3">
      <c r="B7457" s="5">
        <v>46054</v>
      </c>
      <c r="C7457" s="4" t="s">
        <v>48</v>
      </c>
      <c r="D7457" s="4" t="s">
        <v>47</v>
      </c>
      <c r="E7457" s="4" t="s">
        <v>16</v>
      </c>
      <c r="F7457" s="4" t="s">
        <v>17</v>
      </c>
      <c r="G7457" s="6">
        <v>168</v>
      </c>
      <c r="H7457" s="7">
        <v>126.4</v>
      </c>
      <c r="I7457" s="8">
        <v>0.01</v>
      </c>
      <c r="J7457" s="7">
        <v>20959.78</v>
      </c>
      <c r="K7457" s="7">
        <v>77.069999999999993</v>
      </c>
      <c r="L7457" s="7">
        <v>12947.76</v>
      </c>
      <c r="M7457" s="7">
        <v>289.74</v>
      </c>
    </row>
    <row r="7458" spans="2:13" x14ac:dyDescent="0.3">
      <c r="B7458" s="5">
        <v>46054</v>
      </c>
      <c r="C7458" s="4" t="s">
        <v>48</v>
      </c>
      <c r="D7458" s="4" t="s">
        <v>47</v>
      </c>
      <c r="E7458" s="4" t="s">
        <v>16</v>
      </c>
      <c r="F7458" s="4" t="s">
        <v>18</v>
      </c>
      <c r="G7458" s="6">
        <v>57</v>
      </c>
      <c r="H7458" s="7">
        <v>126.4</v>
      </c>
      <c r="I7458" s="8">
        <v>0.01</v>
      </c>
      <c r="J7458" s="7">
        <v>7104.17</v>
      </c>
      <c r="K7458" s="7">
        <v>76.91</v>
      </c>
      <c r="L7458" s="7">
        <v>4383.87</v>
      </c>
      <c r="M7458" s="7">
        <v>197.7</v>
      </c>
    </row>
    <row r="7459" spans="2:13" x14ac:dyDescent="0.3">
      <c r="B7459" s="5">
        <v>46054</v>
      </c>
      <c r="C7459" s="4" t="s">
        <v>48</v>
      </c>
      <c r="D7459" s="4" t="s">
        <v>47</v>
      </c>
      <c r="E7459" s="4" t="s">
        <v>16</v>
      </c>
      <c r="F7459" s="4" t="s">
        <v>19</v>
      </c>
      <c r="G7459" s="6">
        <v>58</v>
      </c>
      <c r="H7459" s="7">
        <v>126.4</v>
      </c>
      <c r="I7459" s="8">
        <v>0.01</v>
      </c>
      <c r="J7459" s="7">
        <v>7236.16</v>
      </c>
      <c r="K7459" s="7">
        <v>77.069999999999993</v>
      </c>
      <c r="L7459" s="7">
        <v>4470.0600000000004</v>
      </c>
      <c r="M7459" s="7">
        <v>265.39</v>
      </c>
    </row>
    <row r="7460" spans="2:13" x14ac:dyDescent="0.3">
      <c r="B7460" s="5">
        <v>46054</v>
      </c>
      <c r="C7460" s="4" t="s">
        <v>48</v>
      </c>
      <c r="D7460" s="4" t="s">
        <v>47</v>
      </c>
      <c r="E7460" s="4" t="s">
        <v>20</v>
      </c>
      <c r="F7460" s="4" t="s">
        <v>17</v>
      </c>
      <c r="G7460" s="6">
        <v>134</v>
      </c>
      <c r="H7460" s="7">
        <v>126.4</v>
      </c>
      <c r="I7460" s="8">
        <v>0.04</v>
      </c>
      <c r="J7460" s="7">
        <v>14324.36</v>
      </c>
      <c r="K7460" s="7">
        <v>77.14</v>
      </c>
      <c r="L7460" s="7">
        <v>10336.76</v>
      </c>
      <c r="M7460" s="7">
        <v>226.83</v>
      </c>
    </row>
    <row r="7461" spans="2:13" x14ac:dyDescent="0.3">
      <c r="B7461" s="5">
        <v>46054</v>
      </c>
      <c r="C7461" s="4" t="s">
        <v>48</v>
      </c>
      <c r="D7461" s="4" t="s">
        <v>47</v>
      </c>
      <c r="E7461" s="4" t="s">
        <v>20</v>
      </c>
      <c r="F7461" s="4" t="s">
        <v>18</v>
      </c>
      <c r="G7461" s="6">
        <v>49</v>
      </c>
      <c r="H7461" s="7">
        <v>126.4</v>
      </c>
      <c r="I7461" s="8">
        <v>0.04</v>
      </c>
      <c r="J7461" s="7">
        <v>5275.17</v>
      </c>
      <c r="K7461" s="7">
        <v>76.91</v>
      </c>
      <c r="L7461" s="7">
        <v>3768.59</v>
      </c>
      <c r="M7461" s="7">
        <v>174.5</v>
      </c>
    </row>
    <row r="7462" spans="2:13" x14ac:dyDescent="0.3">
      <c r="B7462" s="5">
        <v>46054</v>
      </c>
      <c r="C7462" s="4" t="s">
        <v>48</v>
      </c>
      <c r="D7462" s="4" t="s">
        <v>47</v>
      </c>
      <c r="E7462" s="4" t="s">
        <v>20</v>
      </c>
      <c r="F7462" s="4" t="s">
        <v>19</v>
      </c>
      <c r="G7462" s="6">
        <v>49</v>
      </c>
      <c r="H7462" s="7">
        <v>126.4</v>
      </c>
      <c r="I7462" s="8">
        <v>0.03</v>
      </c>
      <c r="J7462" s="7">
        <v>5244</v>
      </c>
      <c r="K7462" s="7">
        <v>76.91</v>
      </c>
      <c r="L7462" s="7">
        <v>3768.59</v>
      </c>
      <c r="M7462" s="7">
        <v>221.59</v>
      </c>
    </row>
    <row r="7463" spans="2:13" x14ac:dyDescent="0.3">
      <c r="B7463" s="5">
        <v>46054</v>
      </c>
      <c r="C7463" s="4" t="s">
        <v>48</v>
      </c>
      <c r="D7463" s="4" t="s">
        <v>47</v>
      </c>
      <c r="E7463" s="4" t="s">
        <v>21</v>
      </c>
      <c r="F7463" s="4" t="s">
        <v>17</v>
      </c>
      <c r="G7463" s="6">
        <v>70</v>
      </c>
      <c r="H7463" s="7">
        <v>126.4</v>
      </c>
      <c r="I7463" s="8">
        <v>0</v>
      </c>
      <c r="J7463" s="7">
        <v>8422.39</v>
      </c>
      <c r="K7463" s="7">
        <v>76.989999999999995</v>
      </c>
      <c r="L7463" s="7">
        <v>5389.3</v>
      </c>
      <c r="M7463" s="7">
        <v>118.02</v>
      </c>
    </row>
    <row r="7464" spans="2:13" x14ac:dyDescent="0.3">
      <c r="B7464" s="5">
        <v>46054</v>
      </c>
      <c r="C7464" s="4" t="s">
        <v>48</v>
      </c>
      <c r="D7464" s="4" t="s">
        <v>47</v>
      </c>
      <c r="E7464" s="4" t="s">
        <v>21</v>
      </c>
      <c r="F7464" s="4" t="s">
        <v>18</v>
      </c>
      <c r="G7464" s="6">
        <v>24</v>
      </c>
      <c r="H7464" s="7">
        <v>126.4</v>
      </c>
      <c r="I7464" s="8">
        <v>0.01</v>
      </c>
      <c r="J7464" s="7">
        <v>2861.78</v>
      </c>
      <c r="K7464" s="7">
        <v>76.84</v>
      </c>
      <c r="L7464" s="7">
        <v>1844.16</v>
      </c>
      <c r="M7464" s="7">
        <v>85.99</v>
      </c>
    </row>
    <row r="7465" spans="2:13" x14ac:dyDescent="0.3">
      <c r="B7465" s="5">
        <v>46054</v>
      </c>
      <c r="C7465" s="4" t="s">
        <v>48</v>
      </c>
      <c r="D7465" s="4" t="s">
        <v>47</v>
      </c>
      <c r="E7465" s="4" t="s">
        <v>21</v>
      </c>
      <c r="F7465" s="4" t="s">
        <v>19</v>
      </c>
      <c r="G7465" s="6">
        <v>25</v>
      </c>
      <c r="H7465" s="7">
        <v>126.4</v>
      </c>
      <c r="I7465" s="8">
        <v>0</v>
      </c>
      <c r="J7465" s="7">
        <v>3001.97</v>
      </c>
      <c r="K7465" s="7">
        <v>77.069999999999993</v>
      </c>
      <c r="L7465" s="7">
        <v>1926.75</v>
      </c>
      <c r="M7465" s="7">
        <v>111.05</v>
      </c>
    </row>
    <row r="7466" spans="2:13" x14ac:dyDescent="0.3">
      <c r="B7466" s="5">
        <v>46054</v>
      </c>
      <c r="C7466" s="4" t="s">
        <v>48</v>
      </c>
      <c r="D7466" s="4" t="s">
        <v>47</v>
      </c>
      <c r="E7466" s="4" t="s">
        <v>22</v>
      </c>
      <c r="F7466" s="4" t="s">
        <v>17</v>
      </c>
      <c r="G7466" s="6">
        <v>29</v>
      </c>
      <c r="H7466" s="7">
        <v>126.4</v>
      </c>
      <c r="I7466" s="8">
        <v>0.01</v>
      </c>
      <c r="J7466" s="7">
        <v>4064.42</v>
      </c>
      <c r="K7466" s="7">
        <v>76.84</v>
      </c>
      <c r="L7466" s="7">
        <v>2228.36</v>
      </c>
      <c r="M7466" s="7">
        <v>295.83999999999997</v>
      </c>
    </row>
    <row r="7467" spans="2:13" x14ac:dyDescent="0.3">
      <c r="B7467" s="5">
        <v>46054</v>
      </c>
      <c r="C7467" s="4" t="s">
        <v>48</v>
      </c>
      <c r="D7467" s="4" t="s">
        <v>47</v>
      </c>
      <c r="E7467" s="4" t="s">
        <v>22</v>
      </c>
      <c r="F7467" s="4" t="s">
        <v>18</v>
      </c>
      <c r="G7467" s="6">
        <v>11</v>
      </c>
      <c r="H7467" s="7">
        <v>126.4</v>
      </c>
      <c r="I7467" s="8">
        <v>0.01</v>
      </c>
      <c r="J7467" s="7">
        <v>1535.45</v>
      </c>
      <c r="K7467" s="7">
        <v>76.84</v>
      </c>
      <c r="L7467" s="7">
        <v>845.24</v>
      </c>
      <c r="M7467" s="7">
        <v>130.53</v>
      </c>
    </row>
    <row r="7468" spans="2:13" x14ac:dyDescent="0.3">
      <c r="B7468" s="5">
        <v>46054</v>
      </c>
      <c r="C7468" s="4" t="s">
        <v>48</v>
      </c>
      <c r="D7468" s="4" t="s">
        <v>47</v>
      </c>
      <c r="E7468" s="4" t="s">
        <v>22</v>
      </c>
      <c r="F7468" s="4" t="s">
        <v>19</v>
      </c>
      <c r="G7468" s="6">
        <v>10</v>
      </c>
      <c r="H7468" s="7">
        <v>126.4</v>
      </c>
      <c r="I7468" s="8">
        <v>0.01</v>
      </c>
      <c r="J7468" s="7">
        <v>1391.67</v>
      </c>
      <c r="K7468" s="7">
        <v>77.14</v>
      </c>
      <c r="L7468" s="7">
        <v>771.4</v>
      </c>
      <c r="M7468" s="7">
        <v>131.88999999999999</v>
      </c>
    </row>
    <row r="7469" spans="2:13" x14ac:dyDescent="0.3">
      <c r="B7469" s="5">
        <v>46054</v>
      </c>
      <c r="C7469" s="4" t="s">
        <v>49</v>
      </c>
      <c r="D7469" s="4" t="s">
        <v>47</v>
      </c>
      <c r="E7469" s="4" t="s">
        <v>16</v>
      </c>
      <c r="F7469" s="4" t="s">
        <v>17</v>
      </c>
      <c r="G7469" s="6">
        <v>86</v>
      </c>
      <c r="H7469" s="7">
        <v>252.8</v>
      </c>
      <c r="I7469" s="8">
        <v>0.01</v>
      </c>
      <c r="J7469" s="7">
        <v>21631.79</v>
      </c>
      <c r="K7469" s="7">
        <v>158.21</v>
      </c>
      <c r="L7469" s="7">
        <v>13606.06</v>
      </c>
      <c r="M7469" s="7">
        <v>145.86000000000001</v>
      </c>
    </row>
    <row r="7470" spans="2:13" x14ac:dyDescent="0.3">
      <c r="B7470" s="5">
        <v>46054</v>
      </c>
      <c r="C7470" s="4" t="s">
        <v>49</v>
      </c>
      <c r="D7470" s="4" t="s">
        <v>47</v>
      </c>
      <c r="E7470" s="4" t="s">
        <v>16</v>
      </c>
      <c r="F7470" s="4" t="s">
        <v>18</v>
      </c>
      <c r="G7470" s="6">
        <v>31</v>
      </c>
      <c r="H7470" s="7">
        <v>252.8</v>
      </c>
      <c r="I7470" s="8">
        <v>0.01</v>
      </c>
      <c r="J7470" s="7">
        <v>7750.12</v>
      </c>
      <c r="K7470" s="7">
        <v>157.72999999999999</v>
      </c>
      <c r="L7470" s="7">
        <v>4889.63</v>
      </c>
      <c r="M7470" s="7">
        <v>109.96</v>
      </c>
    </row>
    <row r="7471" spans="2:13" x14ac:dyDescent="0.3">
      <c r="B7471" s="5">
        <v>46054</v>
      </c>
      <c r="C7471" s="4" t="s">
        <v>49</v>
      </c>
      <c r="D7471" s="4" t="s">
        <v>47</v>
      </c>
      <c r="E7471" s="4" t="s">
        <v>16</v>
      </c>
      <c r="F7471" s="4" t="s">
        <v>19</v>
      </c>
      <c r="G7471" s="6">
        <v>30</v>
      </c>
      <c r="H7471" s="7">
        <v>252.8</v>
      </c>
      <c r="I7471" s="8">
        <v>0.01</v>
      </c>
      <c r="J7471" s="7">
        <v>7492.65</v>
      </c>
      <c r="K7471" s="7">
        <v>157.41999999999999</v>
      </c>
      <c r="L7471" s="7">
        <v>4722.6000000000004</v>
      </c>
      <c r="M7471" s="7">
        <v>135.4</v>
      </c>
    </row>
    <row r="7472" spans="2:13" x14ac:dyDescent="0.3">
      <c r="B7472" s="5">
        <v>46054</v>
      </c>
      <c r="C7472" s="4" t="s">
        <v>49</v>
      </c>
      <c r="D7472" s="4" t="s">
        <v>47</v>
      </c>
      <c r="E7472" s="4" t="s">
        <v>20</v>
      </c>
      <c r="F7472" s="4" t="s">
        <v>17</v>
      </c>
      <c r="G7472" s="6">
        <v>70</v>
      </c>
      <c r="H7472" s="7">
        <v>252.8</v>
      </c>
      <c r="I7472" s="8">
        <v>0.03</v>
      </c>
      <c r="J7472" s="7">
        <v>15183.17</v>
      </c>
      <c r="K7472" s="7">
        <v>157.58000000000001</v>
      </c>
      <c r="L7472" s="7">
        <v>11030.6</v>
      </c>
      <c r="M7472" s="7">
        <v>118.26</v>
      </c>
    </row>
    <row r="7473" spans="2:13" x14ac:dyDescent="0.3">
      <c r="B7473" s="5">
        <v>46054</v>
      </c>
      <c r="C7473" s="4" t="s">
        <v>49</v>
      </c>
      <c r="D7473" s="4" t="s">
        <v>47</v>
      </c>
      <c r="E7473" s="4" t="s">
        <v>20</v>
      </c>
      <c r="F7473" s="4" t="s">
        <v>18</v>
      </c>
      <c r="G7473" s="6">
        <v>26</v>
      </c>
      <c r="H7473" s="7">
        <v>252.8</v>
      </c>
      <c r="I7473" s="8">
        <v>0</v>
      </c>
      <c r="J7473" s="7">
        <v>5755.17</v>
      </c>
      <c r="K7473" s="7">
        <v>157.88999999999999</v>
      </c>
      <c r="L7473" s="7">
        <v>4105.1400000000003</v>
      </c>
      <c r="M7473" s="7">
        <v>90.37</v>
      </c>
    </row>
    <row r="7474" spans="2:13" x14ac:dyDescent="0.3">
      <c r="B7474" s="5">
        <v>46054</v>
      </c>
      <c r="C7474" s="4" t="s">
        <v>49</v>
      </c>
      <c r="D7474" s="4" t="s">
        <v>47</v>
      </c>
      <c r="E7474" s="4" t="s">
        <v>20</v>
      </c>
      <c r="F7474" s="4" t="s">
        <v>19</v>
      </c>
      <c r="G7474" s="6">
        <v>25</v>
      </c>
      <c r="H7474" s="7">
        <v>252.8</v>
      </c>
      <c r="I7474" s="8">
        <v>0.02</v>
      </c>
      <c r="J7474" s="7">
        <v>5455.93</v>
      </c>
      <c r="K7474" s="7">
        <v>158.21</v>
      </c>
      <c r="L7474" s="7">
        <v>3955.25</v>
      </c>
      <c r="M7474" s="7">
        <v>113.61</v>
      </c>
    </row>
    <row r="7475" spans="2:13" x14ac:dyDescent="0.3">
      <c r="B7475" s="5">
        <v>46054</v>
      </c>
      <c r="C7475" s="4" t="s">
        <v>49</v>
      </c>
      <c r="D7475" s="4" t="s">
        <v>47</v>
      </c>
      <c r="E7475" s="4" t="s">
        <v>21</v>
      </c>
      <c r="F7475" s="4" t="s">
        <v>17</v>
      </c>
      <c r="G7475" s="6">
        <v>37</v>
      </c>
      <c r="H7475" s="7">
        <v>252.8</v>
      </c>
      <c r="I7475" s="8">
        <v>0</v>
      </c>
      <c r="J7475" s="7">
        <v>8832.68</v>
      </c>
      <c r="K7475" s="7">
        <v>157.72999999999999</v>
      </c>
      <c r="L7475" s="7">
        <v>5836.01</v>
      </c>
      <c r="M7475" s="7">
        <v>63.44</v>
      </c>
    </row>
    <row r="7476" spans="2:13" x14ac:dyDescent="0.3">
      <c r="B7476" s="5">
        <v>46054</v>
      </c>
      <c r="C7476" s="4" t="s">
        <v>49</v>
      </c>
      <c r="D7476" s="4" t="s">
        <v>47</v>
      </c>
      <c r="E7476" s="4" t="s">
        <v>21</v>
      </c>
      <c r="F7476" s="4" t="s">
        <v>18</v>
      </c>
      <c r="G7476" s="6">
        <v>13</v>
      </c>
      <c r="H7476" s="7">
        <v>252.8</v>
      </c>
      <c r="I7476" s="8">
        <v>0.01</v>
      </c>
      <c r="J7476" s="7">
        <v>3081.56</v>
      </c>
      <c r="K7476" s="7">
        <v>157.41999999999999</v>
      </c>
      <c r="L7476" s="7">
        <v>2046.46</v>
      </c>
      <c r="M7476" s="7">
        <v>47.64</v>
      </c>
    </row>
    <row r="7477" spans="2:13" x14ac:dyDescent="0.3">
      <c r="B7477" s="5">
        <v>46054</v>
      </c>
      <c r="C7477" s="4" t="s">
        <v>49</v>
      </c>
      <c r="D7477" s="4" t="s">
        <v>47</v>
      </c>
      <c r="E7477" s="4" t="s">
        <v>21</v>
      </c>
      <c r="F7477" s="4" t="s">
        <v>19</v>
      </c>
      <c r="G7477" s="6">
        <v>13</v>
      </c>
      <c r="H7477" s="7">
        <v>252.8</v>
      </c>
      <c r="I7477" s="8">
        <v>0</v>
      </c>
      <c r="J7477" s="7">
        <v>3112.72</v>
      </c>
      <c r="K7477" s="7">
        <v>158.05000000000001</v>
      </c>
      <c r="L7477" s="7">
        <v>2054.65</v>
      </c>
      <c r="M7477" s="7">
        <v>59.08</v>
      </c>
    </row>
    <row r="7478" spans="2:13" x14ac:dyDescent="0.3">
      <c r="B7478" s="5">
        <v>46054</v>
      </c>
      <c r="C7478" s="4" t="s">
        <v>49</v>
      </c>
      <c r="D7478" s="4" t="s">
        <v>47</v>
      </c>
      <c r="E7478" s="4" t="s">
        <v>22</v>
      </c>
      <c r="F7478" s="4" t="s">
        <v>17</v>
      </c>
      <c r="G7478" s="6">
        <v>16</v>
      </c>
      <c r="H7478" s="7">
        <v>252.8</v>
      </c>
      <c r="I7478" s="8">
        <v>0.01</v>
      </c>
      <c r="J7478" s="7">
        <v>4489.47</v>
      </c>
      <c r="K7478" s="7">
        <v>157.41999999999999</v>
      </c>
      <c r="L7478" s="7">
        <v>2518.7199999999998</v>
      </c>
      <c r="M7478" s="7">
        <v>165.99</v>
      </c>
    </row>
    <row r="7479" spans="2:13" x14ac:dyDescent="0.3">
      <c r="B7479" s="5">
        <v>46054</v>
      </c>
      <c r="C7479" s="4" t="s">
        <v>49</v>
      </c>
      <c r="D7479" s="4" t="s">
        <v>47</v>
      </c>
      <c r="E7479" s="4" t="s">
        <v>22</v>
      </c>
      <c r="F7479" s="4" t="s">
        <v>18</v>
      </c>
      <c r="G7479" s="6">
        <v>6</v>
      </c>
      <c r="H7479" s="7">
        <v>252.8</v>
      </c>
      <c r="I7479" s="8">
        <v>0</v>
      </c>
      <c r="J7479" s="7">
        <v>1702.21</v>
      </c>
      <c r="K7479" s="7">
        <v>157.58000000000001</v>
      </c>
      <c r="L7479" s="7">
        <v>945.48</v>
      </c>
      <c r="M7479" s="7">
        <v>74.319999999999993</v>
      </c>
    </row>
    <row r="7480" spans="2:13" x14ac:dyDescent="0.3">
      <c r="B7480" s="5">
        <v>46054</v>
      </c>
      <c r="C7480" s="4" t="s">
        <v>49</v>
      </c>
      <c r="D7480" s="4" t="s">
        <v>47</v>
      </c>
      <c r="E7480" s="4" t="s">
        <v>22</v>
      </c>
      <c r="F7480" s="4" t="s">
        <v>19</v>
      </c>
      <c r="G7480" s="6">
        <v>6</v>
      </c>
      <c r="H7480" s="7">
        <v>252.8</v>
      </c>
      <c r="I7480" s="8">
        <v>0</v>
      </c>
      <c r="J7480" s="7">
        <v>1690.33</v>
      </c>
      <c r="K7480" s="7">
        <v>157.41999999999999</v>
      </c>
      <c r="L7480" s="7">
        <v>944.52</v>
      </c>
      <c r="M7480" s="7">
        <v>77.81</v>
      </c>
    </row>
    <row r="7481" spans="2:13" x14ac:dyDescent="0.3">
      <c r="B7481" s="5">
        <v>46054</v>
      </c>
      <c r="C7481" s="4" t="s">
        <v>50</v>
      </c>
      <c r="D7481" s="4" t="s">
        <v>47</v>
      </c>
      <c r="E7481" s="4" t="s">
        <v>16</v>
      </c>
      <c r="F7481" s="4" t="s">
        <v>17</v>
      </c>
      <c r="G7481" s="6">
        <v>238</v>
      </c>
      <c r="H7481" s="7">
        <v>92.12</v>
      </c>
      <c r="I7481" s="8">
        <v>0.01</v>
      </c>
      <c r="J7481" s="7">
        <v>21727.24</v>
      </c>
      <c r="K7481" s="7">
        <v>55.77</v>
      </c>
      <c r="L7481" s="7">
        <v>13273.26</v>
      </c>
      <c r="M7481" s="7">
        <v>410.87</v>
      </c>
    </row>
    <row r="7482" spans="2:13" x14ac:dyDescent="0.3">
      <c r="B7482" s="5">
        <v>46054</v>
      </c>
      <c r="C7482" s="4" t="s">
        <v>50</v>
      </c>
      <c r="D7482" s="4" t="s">
        <v>47</v>
      </c>
      <c r="E7482" s="4" t="s">
        <v>16</v>
      </c>
      <c r="F7482" s="4" t="s">
        <v>18</v>
      </c>
      <c r="G7482" s="6">
        <v>90</v>
      </c>
      <c r="H7482" s="7">
        <v>92.12</v>
      </c>
      <c r="I7482" s="8">
        <v>0.01</v>
      </c>
      <c r="J7482" s="7">
        <v>8199.75</v>
      </c>
      <c r="K7482" s="7">
        <v>55.49</v>
      </c>
      <c r="L7482" s="7">
        <v>4994.1000000000004</v>
      </c>
      <c r="M7482" s="7">
        <v>312.48</v>
      </c>
    </row>
    <row r="7483" spans="2:13" x14ac:dyDescent="0.3">
      <c r="B7483" s="5">
        <v>46054</v>
      </c>
      <c r="C7483" s="4" t="s">
        <v>50</v>
      </c>
      <c r="D7483" s="4" t="s">
        <v>47</v>
      </c>
      <c r="E7483" s="4" t="s">
        <v>16</v>
      </c>
      <c r="F7483" s="4" t="s">
        <v>19</v>
      </c>
      <c r="G7483" s="6">
        <v>82</v>
      </c>
      <c r="H7483" s="7">
        <v>92.12</v>
      </c>
      <c r="I7483" s="8">
        <v>0.01</v>
      </c>
      <c r="J7483" s="7">
        <v>7433.09</v>
      </c>
      <c r="K7483" s="7">
        <v>55.6</v>
      </c>
      <c r="L7483" s="7">
        <v>4559.2</v>
      </c>
      <c r="M7483" s="7">
        <v>363.51</v>
      </c>
    </row>
    <row r="7484" spans="2:13" x14ac:dyDescent="0.3">
      <c r="B7484" s="5">
        <v>46054</v>
      </c>
      <c r="C7484" s="4" t="s">
        <v>50</v>
      </c>
      <c r="D7484" s="4" t="s">
        <v>47</v>
      </c>
      <c r="E7484" s="4" t="s">
        <v>20</v>
      </c>
      <c r="F7484" s="4" t="s">
        <v>17</v>
      </c>
      <c r="G7484" s="6">
        <v>194</v>
      </c>
      <c r="H7484" s="7">
        <v>92.12</v>
      </c>
      <c r="I7484" s="8">
        <v>0.01</v>
      </c>
      <c r="J7484" s="7">
        <v>15460.03</v>
      </c>
      <c r="K7484" s="7">
        <v>55.49</v>
      </c>
      <c r="L7484" s="7">
        <v>10765.06</v>
      </c>
      <c r="M7484" s="7">
        <v>317.3</v>
      </c>
    </row>
    <row r="7485" spans="2:13" x14ac:dyDescent="0.3">
      <c r="B7485" s="5">
        <v>46054</v>
      </c>
      <c r="C7485" s="4" t="s">
        <v>50</v>
      </c>
      <c r="D7485" s="4" t="s">
        <v>47</v>
      </c>
      <c r="E7485" s="4" t="s">
        <v>20</v>
      </c>
      <c r="F7485" s="4" t="s">
        <v>18</v>
      </c>
      <c r="G7485" s="6">
        <v>72</v>
      </c>
      <c r="H7485" s="7">
        <v>92.12</v>
      </c>
      <c r="I7485" s="8">
        <v>0.03</v>
      </c>
      <c r="J7485" s="7">
        <v>5650.6</v>
      </c>
      <c r="K7485" s="7">
        <v>55.54</v>
      </c>
      <c r="L7485" s="7">
        <v>3998.88</v>
      </c>
      <c r="M7485" s="7">
        <v>252.3</v>
      </c>
    </row>
    <row r="7486" spans="2:13" x14ac:dyDescent="0.3">
      <c r="B7486" s="5">
        <v>46054</v>
      </c>
      <c r="C7486" s="4" t="s">
        <v>50</v>
      </c>
      <c r="D7486" s="4" t="s">
        <v>47</v>
      </c>
      <c r="E7486" s="4" t="s">
        <v>20</v>
      </c>
      <c r="F7486" s="4" t="s">
        <v>19</v>
      </c>
      <c r="G7486" s="6">
        <v>71</v>
      </c>
      <c r="H7486" s="7">
        <v>92.12</v>
      </c>
      <c r="I7486" s="8">
        <v>0.04</v>
      </c>
      <c r="J7486" s="7">
        <v>5514.38</v>
      </c>
      <c r="K7486" s="7">
        <v>55.6</v>
      </c>
      <c r="L7486" s="7">
        <v>3947.6</v>
      </c>
      <c r="M7486" s="7">
        <v>321.39</v>
      </c>
    </row>
    <row r="7487" spans="2:13" x14ac:dyDescent="0.3">
      <c r="B7487" s="5">
        <v>46054</v>
      </c>
      <c r="C7487" s="4" t="s">
        <v>50</v>
      </c>
      <c r="D7487" s="4" t="s">
        <v>47</v>
      </c>
      <c r="E7487" s="4" t="s">
        <v>21</v>
      </c>
      <c r="F7487" s="4" t="s">
        <v>17</v>
      </c>
      <c r="G7487" s="6">
        <v>96</v>
      </c>
      <c r="H7487" s="7">
        <v>92.12</v>
      </c>
      <c r="I7487" s="8">
        <v>0</v>
      </c>
      <c r="J7487" s="7">
        <v>8426.5499999999993</v>
      </c>
      <c r="K7487" s="7">
        <v>55.65</v>
      </c>
      <c r="L7487" s="7">
        <v>5342.4</v>
      </c>
      <c r="M7487" s="7">
        <v>156.53</v>
      </c>
    </row>
    <row r="7488" spans="2:13" x14ac:dyDescent="0.3">
      <c r="B7488" s="5">
        <v>46054</v>
      </c>
      <c r="C7488" s="4" t="s">
        <v>50</v>
      </c>
      <c r="D7488" s="4" t="s">
        <v>47</v>
      </c>
      <c r="E7488" s="4" t="s">
        <v>21</v>
      </c>
      <c r="F7488" s="4" t="s">
        <v>18</v>
      </c>
      <c r="G7488" s="6">
        <v>36</v>
      </c>
      <c r="H7488" s="7">
        <v>92.12</v>
      </c>
      <c r="I7488" s="8">
        <v>0.01</v>
      </c>
      <c r="J7488" s="7">
        <v>3115.85</v>
      </c>
      <c r="K7488" s="7">
        <v>55.82</v>
      </c>
      <c r="L7488" s="7">
        <v>2009.52</v>
      </c>
      <c r="M7488" s="7">
        <v>126.28</v>
      </c>
    </row>
    <row r="7489" spans="2:13" x14ac:dyDescent="0.3">
      <c r="B7489" s="5">
        <v>46054</v>
      </c>
      <c r="C7489" s="4" t="s">
        <v>50</v>
      </c>
      <c r="D7489" s="4" t="s">
        <v>47</v>
      </c>
      <c r="E7489" s="4" t="s">
        <v>21</v>
      </c>
      <c r="F7489" s="4" t="s">
        <v>19</v>
      </c>
      <c r="G7489" s="6">
        <v>35</v>
      </c>
      <c r="H7489" s="7">
        <v>92.12</v>
      </c>
      <c r="I7489" s="8">
        <v>0.01</v>
      </c>
      <c r="J7489" s="7">
        <v>3014.13</v>
      </c>
      <c r="K7489" s="7">
        <v>55.65</v>
      </c>
      <c r="L7489" s="7">
        <v>1947.75</v>
      </c>
      <c r="M7489" s="7">
        <v>158.74</v>
      </c>
    </row>
    <row r="7490" spans="2:13" x14ac:dyDescent="0.3">
      <c r="B7490" s="5">
        <v>46054</v>
      </c>
      <c r="C7490" s="4" t="s">
        <v>50</v>
      </c>
      <c r="D7490" s="4" t="s">
        <v>47</v>
      </c>
      <c r="E7490" s="4" t="s">
        <v>22</v>
      </c>
      <c r="F7490" s="4" t="s">
        <v>17</v>
      </c>
      <c r="G7490" s="6">
        <v>44</v>
      </c>
      <c r="H7490" s="7">
        <v>92.12</v>
      </c>
      <c r="I7490" s="8">
        <v>0.01</v>
      </c>
      <c r="J7490" s="7">
        <v>4485.25</v>
      </c>
      <c r="K7490" s="7">
        <v>55.77</v>
      </c>
      <c r="L7490" s="7">
        <v>2453.88</v>
      </c>
      <c r="M7490" s="7">
        <v>448.41</v>
      </c>
    </row>
    <row r="7491" spans="2:13" x14ac:dyDescent="0.3">
      <c r="B7491" s="5">
        <v>46054</v>
      </c>
      <c r="C7491" s="4" t="s">
        <v>50</v>
      </c>
      <c r="D7491" s="4" t="s">
        <v>47</v>
      </c>
      <c r="E7491" s="4" t="s">
        <v>22</v>
      </c>
      <c r="F7491" s="4" t="s">
        <v>18</v>
      </c>
      <c r="G7491" s="6">
        <v>16</v>
      </c>
      <c r="H7491" s="7">
        <v>92.12</v>
      </c>
      <c r="I7491" s="8">
        <v>0</v>
      </c>
      <c r="J7491" s="7">
        <v>1650.79</v>
      </c>
      <c r="K7491" s="7">
        <v>55.65</v>
      </c>
      <c r="L7491" s="7">
        <v>890.4</v>
      </c>
      <c r="M7491" s="7">
        <v>190.26</v>
      </c>
    </row>
    <row r="7492" spans="2:13" x14ac:dyDescent="0.3">
      <c r="B7492" s="5">
        <v>46054</v>
      </c>
      <c r="C7492" s="4" t="s">
        <v>50</v>
      </c>
      <c r="D7492" s="4" t="s">
        <v>47</v>
      </c>
      <c r="E7492" s="4" t="s">
        <v>22</v>
      </c>
      <c r="F7492" s="4" t="s">
        <v>19</v>
      </c>
      <c r="G7492" s="6">
        <v>15</v>
      </c>
      <c r="H7492" s="7">
        <v>92.12</v>
      </c>
      <c r="I7492" s="8">
        <v>0.01</v>
      </c>
      <c r="J7492" s="7">
        <v>1530.53</v>
      </c>
      <c r="K7492" s="7">
        <v>55.6</v>
      </c>
      <c r="L7492" s="7">
        <v>834</v>
      </c>
      <c r="M7492" s="7">
        <v>190.64</v>
      </c>
    </row>
    <row r="7493" spans="2:13" x14ac:dyDescent="0.3">
      <c r="B7493" s="5">
        <v>46082</v>
      </c>
      <c r="C7493" s="4" t="s">
        <v>14</v>
      </c>
      <c r="D7493" s="4" t="s">
        <v>15</v>
      </c>
      <c r="E7493" s="4" t="s">
        <v>16</v>
      </c>
      <c r="F7493" s="4" t="s">
        <v>17</v>
      </c>
      <c r="G7493" s="6">
        <v>244</v>
      </c>
      <c r="H7493" s="7">
        <v>289.83999999999997</v>
      </c>
      <c r="I7493" s="8">
        <v>0.01</v>
      </c>
      <c r="J7493" s="7">
        <v>70085.740000000005</v>
      </c>
      <c r="K7493" s="7">
        <v>216.53</v>
      </c>
      <c r="L7493" s="7">
        <v>52833.32</v>
      </c>
      <c r="M7493" s="7">
        <v>414.26</v>
      </c>
    </row>
    <row r="7494" spans="2:13" x14ac:dyDescent="0.3">
      <c r="B7494" s="5">
        <v>46082</v>
      </c>
      <c r="C7494" s="4" t="s">
        <v>14</v>
      </c>
      <c r="D7494" s="4" t="s">
        <v>15</v>
      </c>
      <c r="E7494" s="4" t="s">
        <v>16</v>
      </c>
      <c r="F7494" s="4" t="s">
        <v>18</v>
      </c>
      <c r="G7494" s="6">
        <v>91</v>
      </c>
      <c r="H7494" s="7">
        <v>289.83999999999997</v>
      </c>
      <c r="I7494" s="8">
        <v>0.01</v>
      </c>
      <c r="J7494" s="7">
        <v>26269.62</v>
      </c>
      <c r="K7494" s="7">
        <v>216.74</v>
      </c>
      <c r="L7494" s="7">
        <v>19723.34</v>
      </c>
      <c r="M7494" s="7">
        <v>327.98</v>
      </c>
    </row>
    <row r="7495" spans="2:13" x14ac:dyDescent="0.3">
      <c r="B7495" s="5">
        <v>46082</v>
      </c>
      <c r="C7495" s="4" t="s">
        <v>14</v>
      </c>
      <c r="D7495" s="4" t="s">
        <v>15</v>
      </c>
      <c r="E7495" s="4" t="s">
        <v>16</v>
      </c>
      <c r="F7495" s="4" t="s">
        <v>19</v>
      </c>
      <c r="G7495" s="6">
        <v>94</v>
      </c>
      <c r="H7495" s="7">
        <v>289.83999999999997</v>
      </c>
      <c r="I7495" s="8">
        <v>0.01</v>
      </c>
      <c r="J7495" s="7">
        <v>26756.080000000002</v>
      </c>
      <c r="K7495" s="7">
        <v>216.53</v>
      </c>
      <c r="L7495" s="7">
        <v>20353.82</v>
      </c>
      <c r="M7495" s="7">
        <v>410.01</v>
      </c>
    </row>
    <row r="7496" spans="2:13" x14ac:dyDescent="0.3">
      <c r="B7496" s="5">
        <v>46082</v>
      </c>
      <c r="C7496" s="4" t="s">
        <v>14</v>
      </c>
      <c r="D7496" s="4" t="s">
        <v>15</v>
      </c>
      <c r="E7496" s="4" t="s">
        <v>20</v>
      </c>
      <c r="F7496" s="4" t="s">
        <v>17</v>
      </c>
      <c r="G7496" s="6">
        <v>202</v>
      </c>
      <c r="H7496" s="7">
        <v>289.83999999999997</v>
      </c>
      <c r="I7496" s="8">
        <v>0.01</v>
      </c>
      <c r="J7496" s="7">
        <v>50799.88</v>
      </c>
      <c r="K7496" s="7">
        <v>216.53</v>
      </c>
      <c r="L7496" s="7">
        <v>43739.06</v>
      </c>
      <c r="M7496" s="7">
        <v>331.07</v>
      </c>
    </row>
    <row r="7497" spans="2:13" x14ac:dyDescent="0.3">
      <c r="B7497" s="5">
        <v>46082</v>
      </c>
      <c r="C7497" s="4" t="s">
        <v>14</v>
      </c>
      <c r="D7497" s="4" t="s">
        <v>15</v>
      </c>
      <c r="E7497" s="4" t="s">
        <v>20</v>
      </c>
      <c r="F7497" s="4" t="s">
        <v>18</v>
      </c>
      <c r="G7497" s="6">
        <v>71</v>
      </c>
      <c r="H7497" s="7">
        <v>289.83999999999997</v>
      </c>
      <c r="I7497" s="8">
        <v>0.04</v>
      </c>
      <c r="J7497" s="7">
        <v>17472.560000000001</v>
      </c>
      <c r="K7497" s="7">
        <v>216.09</v>
      </c>
      <c r="L7497" s="7">
        <v>15342.39</v>
      </c>
      <c r="M7497" s="7">
        <v>247.27</v>
      </c>
    </row>
    <row r="7498" spans="2:13" x14ac:dyDescent="0.3">
      <c r="B7498" s="5">
        <v>46082</v>
      </c>
      <c r="C7498" s="4" t="s">
        <v>14</v>
      </c>
      <c r="D7498" s="4" t="s">
        <v>15</v>
      </c>
      <c r="E7498" s="4" t="s">
        <v>20</v>
      </c>
      <c r="F7498" s="4" t="s">
        <v>19</v>
      </c>
      <c r="G7498" s="6">
        <v>74</v>
      </c>
      <c r="H7498" s="7">
        <v>289.83999999999997</v>
      </c>
      <c r="I7498" s="8">
        <v>0.03</v>
      </c>
      <c r="J7498" s="7">
        <v>18309.68</v>
      </c>
      <c r="K7498" s="7">
        <v>216.96</v>
      </c>
      <c r="L7498" s="7">
        <v>16055.04</v>
      </c>
      <c r="M7498" s="7">
        <v>334.31</v>
      </c>
    </row>
    <row r="7499" spans="2:13" x14ac:dyDescent="0.3">
      <c r="B7499" s="5">
        <v>46082</v>
      </c>
      <c r="C7499" s="4" t="s">
        <v>14</v>
      </c>
      <c r="D7499" s="4" t="s">
        <v>15</v>
      </c>
      <c r="E7499" s="4" t="s">
        <v>21</v>
      </c>
      <c r="F7499" s="4" t="s">
        <v>17</v>
      </c>
      <c r="G7499" s="6">
        <v>100</v>
      </c>
      <c r="H7499" s="7">
        <v>289.83999999999997</v>
      </c>
      <c r="I7499" s="8">
        <v>0</v>
      </c>
      <c r="J7499" s="7">
        <v>27397.24</v>
      </c>
      <c r="K7499" s="7">
        <v>217.18</v>
      </c>
      <c r="L7499" s="7">
        <v>21718</v>
      </c>
      <c r="M7499" s="7">
        <v>163.89</v>
      </c>
    </row>
    <row r="7500" spans="2:13" x14ac:dyDescent="0.3">
      <c r="B7500" s="5">
        <v>46082</v>
      </c>
      <c r="C7500" s="4" t="s">
        <v>14</v>
      </c>
      <c r="D7500" s="4" t="s">
        <v>15</v>
      </c>
      <c r="E7500" s="4" t="s">
        <v>21</v>
      </c>
      <c r="F7500" s="4" t="s">
        <v>18</v>
      </c>
      <c r="G7500" s="6">
        <v>38</v>
      </c>
      <c r="H7500" s="7">
        <v>289.83999999999997</v>
      </c>
      <c r="I7500" s="8">
        <v>0.01</v>
      </c>
      <c r="J7500" s="7">
        <v>10348.42</v>
      </c>
      <c r="K7500" s="7">
        <v>216.53</v>
      </c>
      <c r="L7500" s="7">
        <v>8228.14</v>
      </c>
      <c r="M7500" s="7">
        <v>136.41999999999999</v>
      </c>
    </row>
    <row r="7501" spans="2:13" x14ac:dyDescent="0.3">
      <c r="B7501" s="5">
        <v>46082</v>
      </c>
      <c r="C7501" s="4" t="s">
        <v>14</v>
      </c>
      <c r="D7501" s="4" t="s">
        <v>15</v>
      </c>
      <c r="E7501" s="4" t="s">
        <v>21</v>
      </c>
      <c r="F7501" s="4" t="s">
        <v>19</v>
      </c>
      <c r="G7501" s="6">
        <v>37</v>
      </c>
      <c r="H7501" s="7">
        <v>289.83999999999997</v>
      </c>
      <c r="I7501" s="8">
        <v>0.01</v>
      </c>
      <c r="J7501" s="7">
        <v>10167.35</v>
      </c>
      <c r="K7501" s="7">
        <v>216.74</v>
      </c>
      <c r="L7501" s="7">
        <v>8019.38</v>
      </c>
      <c r="M7501" s="7">
        <v>159.9</v>
      </c>
    </row>
    <row r="7502" spans="2:13" x14ac:dyDescent="0.3">
      <c r="B7502" s="5">
        <v>46082</v>
      </c>
      <c r="C7502" s="4" t="s">
        <v>14</v>
      </c>
      <c r="D7502" s="4" t="s">
        <v>15</v>
      </c>
      <c r="E7502" s="4" t="s">
        <v>22</v>
      </c>
      <c r="F7502" s="4" t="s">
        <v>17</v>
      </c>
      <c r="G7502" s="6">
        <v>46</v>
      </c>
      <c r="H7502" s="7">
        <v>289.83999999999997</v>
      </c>
      <c r="I7502" s="8">
        <v>0.01</v>
      </c>
      <c r="J7502" s="7">
        <v>14723.5</v>
      </c>
      <c r="K7502" s="7">
        <v>216.74</v>
      </c>
      <c r="L7502" s="7">
        <v>9970.0400000000009</v>
      </c>
      <c r="M7502" s="7">
        <v>473.94</v>
      </c>
    </row>
    <row r="7503" spans="2:13" x14ac:dyDescent="0.3">
      <c r="B7503" s="5">
        <v>46082</v>
      </c>
      <c r="C7503" s="4" t="s">
        <v>14</v>
      </c>
      <c r="D7503" s="4" t="s">
        <v>15</v>
      </c>
      <c r="E7503" s="4" t="s">
        <v>22</v>
      </c>
      <c r="F7503" s="4" t="s">
        <v>18</v>
      </c>
      <c r="G7503" s="6">
        <v>17</v>
      </c>
      <c r="H7503" s="7">
        <v>289.83999999999997</v>
      </c>
      <c r="I7503" s="8">
        <v>0.01</v>
      </c>
      <c r="J7503" s="7">
        <v>5452.44</v>
      </c>
      <c r="K7503" s="7">
        <v>216.74</v>
      </c>
      <c r="L7503" s="7">
        <v>3684.58</v>
      </c>
      <c r="M7503" s="7">
        <v>199.68</v>
      </c>
    </row>
    <row r="7504" spans="2:13" x14ac:dyDescent="0.3">
      <c r="B7504" s="5">
        <v>46082</v>
      </c>
      <c r="C7504" s="4" t="s">
        <v>14</v>
      </c>
      <c r="D7504" s="4" t="s">
        <v>15</v>
      </c>
      <c r="E7504" s="4" t="s">
        <v>22</v>
      </c>
      <c r="F7504" s="4" t="s">
        <v>19</v>
      </c>
      <c r="G7504" s="6">
        <v>16</v>
      </c>
      <c r="H7504" s="7">
        <v>289.83999999999997</v>
      </c>
      <c r="I7504" s="8">
        <v>0.01</v>
      </c>
      <c r="J7504" s="7">
        <v>5121.34</v>
      </c>
      <c r="K7504" s="7">
        <v>216.74</v>
      </c>
      <c r="L7504" s="7">
        <v>3467.84</v>
      </c>
      <c r="M7504" s="7">
        <v>207.08</v>
      </c>
    </row>
    <row r="7505" spans="2:13" x14ac:dyDescent="0.3">
      <c r="B7505" s="5">
        <v>46082</v>
      </c>
      <c r="C7505" s="4" t="s">
        <v>23</v>
      </c>
      <c r="D7505" s="4" t="s">
        <v>15</v>
      </c>
      <c r="E7505" s="4" t="s">
        <v>16</v>
      </c>
      <c r="F7505" s="4" t="s">
        <v>17</v>
      </c>
      <c r="G7505" s="6">
        <v>694</v>
      </c>
      <c r="H7505" s="7">
        <v>127.62</v>
      </c>
      <c r="I7505" s="8">
        <v>0.01</v>
      </c>
      <c r="J7505" s="7">
        <v>87505.46</v>
      </c>
      <c r="K7505" s="7">
        <v>94.6</v>
      </c>
      <c r="L7505" s="7">
        <v>65652.399999999994</v>
      </c>
      <c r="M7505" s="7">
        <v>1177.0899999999999</v>
      </c>
    </row>
    <row r="7506" spans="2:13" x14ac:dyDescent="0.3">
      <c r="B7506" s="5">
        <v>46082</v>
      </c>
      <c r="C7506" s="4" t="s">
        <v>23</v>
      </c>
      <c r="D7506" s="4" t="s">
        <v>15</v>
      </c>
      <c r="E7506" s="4" t="s">
        <v>16</v>
      </c>
      <c r="F7506" s="4" t="s">
        <v>18</v>
      </c>
      <c r="G7506" s="6">
        <v>248</v>
      </c>
      <c r="H7506" s="7">
        <v>127.62</v>
      </c>
      <c r="I7506" s="8">
        <v>0.01</v>
      </c>
      <c r="J7506" s="7">
        <v>31269.55</v>
      </c>
      <c r="K7506" s="7">
        <v>94.88</v>
      </c>
      <c r="L7506" s="7">
        <v>23530.240000000002</v>
      </c>
      <c r="M7506" s="7">
        <v>861.06</v>
      </c>
    </row>
    <row r="7507" spans="2:13" x14ac:dyDescent="0.3">
      <c r="B7507" s="5">
        <v>46082</v>
      </c>
      <c r="C7507" s="4" t="s">
        <v>23</v>
      </c>
      <c r="D7507" s="4" t="s">
        <v>15</v>
      </c>
      <c r="E7507" s="4" t="s">
        <v>16</v>
      </c>
      <c r="F7507" s="4" t="s">
        <v>19</v>
      </c>
      <c r="G7507" s="6">
        <v>252</v>
      </c>
      <c r="H7507" s="7">
        <v>127.62</v>
      </c>
      <c r="I7507" s="8">
        <v>0.01</v>
      </c>
      <c r="J7507" s="7">
        <v>31615.19</v>
      </c>
      <c r="K7507" s="7">
        <v>94.79</v>
      </c>
      <c r="L7507" s="7">
        <v>23887.08</v>
      </c>
      <c r="M7507" s="7">
        <v>1096.93</v>
      </c>
    </row>
    <row r="7508" spans="2:13" x14ac:dyDescent="0.3">
      <c r="B7508" s="5">
        <v>46082</v>
      </c>
      <c r="C7508" s="4" t="s">
        <v>23</v>
      </c>
      <c r="D7508" s="4" t="s">
        <v>15</v>
      </c>
      <c r="E7508" s="4" t="s">
        <v>20</v>
      </c>
      <c r="F7508" s="4" t="s">
        <v>17</v>
      </c>
      <c r="G7508" s="6">
        <v>525</v>
      </c>
      <c r="H7508" s="7">
        <v>127.62</v>
      </c>
      <c r="I7508" s="8">
        <v>0.02</v>
      </c>
      <c r="J7508" s="7">
        <v>57957.05</v>
      </c>
      <c r="K7508" s="7">
        <v>94.69</v>
      </c>
      <c r="L7508" s="7">
        <v>49712.25</v>
      </c>
      <c r="M7508" s="7">
        <v>858.68</v>
      </c>
    </row>
    <row r="7509" spans="2:13" x14ac:dyDescent="0.3">
      <c r="B7509" s="5">
        <v>46082</v>
      </c>
      <c r="C7509" s="4" t="s">
        <v>23</v>
      </c>
      <c r="D7509" s="4" t="s">
        <v>15</v>
      </c>
      <c r="E7509" s="4" t="s">
        <v>20</v>
      </c>
      <c r="F7509" s="4" t="s">
        <v>18</v>
      </c>
      <c r="G7509" s="6">
        <v>195</v>
      </c>
      <c r="H7509" s="7">
        <v>127.62</v>
      </c>
      <c r="I7509" s="8">
        <v>0.01</v>
      </c>
      <c r="J7509" s="7">
        <v>21657.78</v>
      </c>
      <c r="K7509" s="7">
        <v>94.69</v>
      </c>
      <c r="L7509" s="7">
        <v>18464.55</v>
      </c>
      <c r="M7509" s="7">
        <v>700.03</v>
      </c>
    </row>
    <row r="7510" spans="2:13" x14ac:dyDescent="0.3">
      <c r="B7510" s="5">
        <v>46082</v>
      </c>
      <c r="C7510" s="4" t="s">
        <v>23</v>
      </c>
      <c r="D7510" s="4" t="s">
        <v>15</v>
      </c>
      <c r="E7510" s="4" t="s">
        <v>20</v>
      </c>
      <c r="F7510" s="4" t="s">
        <v>19</v>
      </c>
      <c r="G7510" s="6">
        <v>191</v>
      </c>
      <c r="H7510" s="7">
        <v>127.62</v>
      </c>
      <c r="I7510" s="8">
        <v>0.03</v>
      </c>
      <c r="J7510" s="7">
        <v>20955.34</v>
      </c>
      <c r="K7510" s="7">
        <v>94.69</v>
      </c>
      <c r="L7510" s="7">
        <v>18085.79</v>
      </c>
      <c r="M7510" s="7">
        <v>852.68</v>
      </c>
    </row>
    <row r="7511" spans="2:13" x14ac:dyDescent="0.3">
      <c r="B7511" s="5">
        <v>46082</v>
      </c>
      <c r="C7511" s="4" t="s">
        <v>23</v>
      </c>
      <c r="D7511" s="4" t="s">
        <v>15</v>
      </c>
      <c r="E7511" s="4" t="s">
        <v>21</v>
      </c>
      <c r="F7511" s="4" t="s">
        <v>17</v>
      </c>
      <c r="G7511" s="6">
        <v>268</v>
      </c>
      <c r="H7511" s="7">
        <v>127.62</v>
      </c>
      <c r="I7511" s="8">
        <v>0.01</v>
      </c>
      <c r="J7511" s="7">
        <v>32102.799999999999</v>
      </c>
      <c r="K7511" s="7">
        <v>94.5</v>
      </c>
      <c r="L7511" s="7">
        <v>25326</v>
      </c>
      <c r="M7511" s="7">
        <v>458.16</v>
      </c>
    </row>
    <row r="7512" spans="2:13" x14ac:dyDescent="0.3">
      <c r="B7512" s="5">
        <v>46082</v>
      </c>
      <c r="C7512" s="4" t="s">
        <v>23</v>
      </c>
      <c r="D7512" s="4" t="s">
        <v>15</v>
      </c>
      <c r="E7512" s="4" t="s">
        <v>21</v>
      </c>
      <c r="F7512" s="4" t="s">
        <v>18</v>
      </c>
      <c r="G7512" s="6">
        <v>97</v>
      </c>
      <c r="H7512" s="7">
        <v>127.62</v>
      </c>
      <c r="I7512" s="8">
        <v>0.01</v>
      </c>
      <c r="J7512" s="7">
        <v>11619.19</v>
      </c>
      <c r="K7512" s="7">
        <v>94.41</v>
      </c>
      <c r="L7512" s="7">
        <v>9157.77</v>
      </c>
      <c r="M7512" s="7">
        <v>338.52</v>
      </c>
    </row>
    <row r="7513" spans="2:13" x14ac:dyDescent="0.3">
      <c r="B7513" s="5">
        <v>46082</v>
      </c>
      <c r="C7513" s="4" t="s">
        <v>23</v>
      </c>
      <c r="D7513" s="4" t="s">
        <v>15</v>
      </c>
      <c r="E7513" s="4" t="s">
        <v>21</v>
      </c>
      <c r="F7513" s="4" t="s">
        <v>19</v>
      </c>
      <c r="G7513" s="6">
        <v>100</v>
      </c>
      <c r="H7513" s="7">
        <v>127.62</v>
      </c>
      <c r="I7513" s="8">
        <v>0.01</v>
      </c>
      <c r="J7513" s="7">
        <v>12002.95</v>
      </c>
      <c r="K7513" s="7">
        <v>94.79</v>
      </c>
      <c r="L7513" s="7">
        <v>9479</v>
      </c>
      <c r="M7513" s="7">
        <v>457.12</v>
      </c>
    </row>
    <row r="7514" spans="2:13" x14ac:dyDescent="0.3">
      <c r="B7514" s="5">
        <v>46082</v>
      </c>
      <c r="C7514" s="4" t="s">
        <v>23</v>
      </c>
      <c r="D7514" s="4" t="s">
        <v>15</v>
      </c>
      <c r="E7514" s="4" t="s">
        <v>22</v>
      </c>
      <c r="F7514" s="4" t="s">
        <v>17</v>
      </c>
      <c r="G7514" s="6">
        <v>118</v>
      </c>
      <c r="H7514" s="7">
        <v>127.62</v>
      </c>
      <c r="I7514" s="8">
        <v>0</v>
      </c>
      <c r="J7514" s="7">
        <v>16815.689999999999</v>
      </c>
      <c r="K7514" s="7">
        <v>94.88</v>
      </c>
      <c r="L7514" s="7">
        <v>11195.84</v>
      </c>
      <c r="M7514" s="7">
        <v>1218.17</v>
      </c>
    </row>
    <row r="7515" spans="2:13" x14ac:dyDescent="0.3">
      <c r="B7515" s="5">
        <v>46082</v>
      </c>
      <c r="C7515" s="4" t="s">
        <v>23</v>
      </c>
      <c r="D7515" s="4" t="s">
        <v>15</v>
      </c>
      <c r="E7515" s="4" t="s">
        <v>22</v>
      </c>
      <c r="F7515" s="4" t="s">
        <v>18</v>
      </c>
      <c r="G7515" s="6">
        <v>44</v>
      </c>
      <c r="H7515" s="7">
        <v>127.62</v>
      </c>
      <c r="I7515" s="8">
        <v>0.01</v>
      </c>
      <c r="J7515" s="7">
        <v>6263.93</v>
      </c>
      <c r="K7515" s="7">
        <v>94.98</v>
      </c>
      <c r="L7515" s="7">
        <v>4179.12</v>
      </c>
      <c r="M7515" s="7">
        <v>539.66999999999996</v>
      </c>
    </row>
    <row r="7516" spans="2:13" x14ac:dyDescent="0.3">
      <c r="B7516" s="5">
        <v>46082</v>
      </c>
      <c r="C7516" s="4" t="s">
        <v>23</v>
      </c>
      <c r="D7516" s="4" t="s">
        <v>15</v>
      </c>
      <c r="E7516" s="4" t="s">
        <v>22</v>
      </c>
      <c r="F7516" s="4" t="s">
        <v>19</v>
      </c>
      <c r="G7516" s="6">
        <v>43</v>
      </c>
      <c r="H7516" s="7">
        <v>127.62</v>
      </c>
      <c r="I7516" s="8">
        <v>0.01</v>
      </c>
      <c r="J7516" s="7">
        <v>6103.05</v>
      </c>
      <c r="K7516" s="7">
        <v>94.98</v>
      </c>
      <c r="L7516" s="7">
        <v>4084.14</v>
      </c>
      <c r="M7516" s="7">
        <v>542.04</v>
      </c>
    </row>
    <row r="7517" spans="2:13" x14ac:dyDescent="0.3">
      <c r="B7517" s="5">
        <v>46082</v>
      </c>
      <c r="C7517" s="4" t="s">
        <v>24</v>
      </c>
      <c r="D7517" s="4" t="s">
        <v>15</v>
      </c>
      <c r="E7517" s="4" t="s">
        <v>16</v>
      </c>
      <c r="F7517" s="4" t="s">
        <v>17</v>
      </c>
      <c r="G7517" s="6">
        <v>281</v>
      </c>
      <c r="H7517" s="7">
        <v>211.97</v>
      </c>
      <c r="I7517" s="8">
        <v>0</v>
      </c>
      <c r="J7517" s="7">
        <v>59563.57</v>
      </c>
      <c r="K7517" s="7">
        <v>159.11000000000001</v>
      </c>
      <c r="L7517" s="7">
        <v>44709.91</v>
      </c>
      <c r="M7517" s="7">
        <v>464.79</v>
      </c>
    </row>
    <row r="7518" spans="2:13" x14ac:dyDescent="0.3">
      <c r="B7518" s="5">
        <v>46082</v>
      </c>
      <c r="C7518" s="4" t="s">
        <v>24</v>
      </c>
      <c r="D7518" s="4" t="s">
        <v>15</v>
      </c>
      <c r="E7518" s="4" t="s">
        <v>16</v>
      </c>
      <c r="F7518" s="4" t="s">
        <v>18</v>
      </c>
      <c r="G7518" s="6">
        <v>107</v>
      </c>
      <c r="H7518" s="7">
        <v>211.97</v>
      </c>
      <c r="I7518" s="8">
        <v>0.01</v>
      </c>
      <c r="J7518" s="7">
        <v>22544.71</v>
      </c>
      <c r="K7518" s="7">
        <v>158.94999999999999</v>
      </c>
      <c r="L7518" s="7">
        <v>17007.650000000001</v>
      </c>
      <c r="M7518" s="7">
        <v>384.5</v>
      </c>
    </row>
    <row r="7519" spans="2:13" x14ac:dyDescent="0.3">
      <c r="B7519" s="5">
        <v>46082</v>
      </c>
      <c r="C7519" s="4" t="s">
        <v>24</v>
      </c>
      <c r="D7519" s="4" t="s">
        <v>15</v>
      </c>
      <c r="E7519" s="4" t="s">
        <v>16</v>
      </c>
      <c r="F7519" s="4" t="s">
        <v>19</v>
      </c>
      <c r="G7519" s="6">
        <v>102</v>
      </c>
      <c r="H7519" s="7">
        <v>211.97</v>
      </c>
      <c r="I7519" s="8">
        <v>0.01</v>
      </c>
      <c r="J7519" s="7">
        <v>21533.759999999998</v>
      </c>
      <c r="K7519" s="7">
        <v>159.11000000000001</v>
      </c>
      <c r="L7519" s="7">
        <v>16229.22</v>
      </c>
      <c r="M7519" s="7">
        <v>451.72</v>
      </c>
    </row>
    <row r="7520" spans="2:13" x14ac:dyDescent="0.3">
      <c r="B7520" s="5">
        <v>46082</v>
      </c>
      <c r="C7520" s="4" t="s">
        <v>24</v>
      </c>
      <c r="D7520" s="4" t="s">
        <v>15</v>
      </c>
      <c r="E7520" s="4" t="s">
        <v>20</v>
      </c>
      <c r="F7520" s="4" t="s">
        <v>17</v>
      </c>
      <c r="G7520" s="6">
        <v>239</v>
      </c>
      <c r="H7520" s="7">
        <v>211.97</v>
      </c>
      <c r="I7520" s="8">
        <v>0.01</v>
      </c>
      <c r="J7520" s="7">
        <v>44136.65</v>
      </c>
      <c r="K7520" s="7">
        <v>159.74</v>
      </c>
      <c r="L7520" s="7">
        <v>38177.86</v>
      </c>
      <c r="M7520" s="7">
        <v>397.33</v>
      </c>
    </row>
    <row r="7521" spans="2:13" x14ac:dyDescent="0.3">
      <c r="B7521" s="5">
        <v>46082</v>
      </c>
      <c r="C7521" s="4" t="s">
        <v>24</v>
      </c>
      <c r="D7521" s="4" t="s">
        <v>15</v>
      </c>
      <c r="E7521" s="4" t="s">
        <v>20</v>
      </c>
      <c r="F7521" s="4" t="s">
        <v>18</v>
      </c>
      <c r="G7521" s="6">
        <v>87</v>
      </c>
      <c r="H7521" s="7">
        <v>211.97</v>
      </c>
      <c r="I7521" s="8">
        <v>0</v>
      </c>
      <c r="J7521" s="7">
        <v>16228.16</v>
      </c>
      <c r="K7521" s="7">
        <v>159.41999999999999</v>
      </c>
      <c r="L7521" s="7">
        <v>13869.54</v>
      </c>
      <c r="M7521" s="7">
        <v>317.29000000000002</v>
      </c>
    </row>
    <row r="7522" spans="2:13" x14ac:dyDescent="0.3">
      <c r="B7522" s="5">
        <v>46082</v>
      </c>
      <c r="C7522" s="4" t="s">
        <v>24</v>
      </c>
      <c r="D7522" s="4" t="s">
        <v>15</v>
      </c>
      <c r="E7522" s="4" t="s">
        <v>20</v>
      </c>
      <c r="F7522" s="4" t="s">
        <v>19</v>
      </c>
      <c r="G7522" s="6">
        <v>85</v>
      </c>
      <c r="H7522" s="7">
        <v>211.97</v>
      </c>
      <c r="I7522" s="8">
        <v>0.02</v>
      </c>
      <c r="J7522" s="7">
        <v>15569.33</v>
      </c>
      <c r="K7522" s="7">
        <v>159.58000000000001</v>
      </c>
      <c r="L7522" s="7">
        <v>13564.3</v>
      </c>
      <c r="M7522" s="7">
        <v>379.08</v>
      </c>
    </row>
    <row r="7523" spans="2:13" x14ac:dyDescent="0.3">
      <c r="B7523" s="5">
        <v>46082</v>
      </c>
      <c r="C7523" s="4" t="s">
        <v>24</v>
      </c>
      <c r="D7523" s="4" t="s">
        <v>15</v>
      </c>
      <c r="E7523" s="4" t="s">
        <v>21</v>
      </c>
      <c r="F7523" s="4" t="s">
        <v>17</v>
      </c>
      <c r="G7523" s="6">
        <v>119</v>
      </c>
      <c r="H7523" s="7">
        <v>211.97</v>
      </c>
      <c r="I7523" s="8">
        <v>0</v>
      </c>
      <c r="J7523" s="7">
        <v>24011.06</v>
      </c>
      <c r="K7523" s="7">
        <v>159.41999999999999</v>
      </c>
      <c r="L7523" s="7">
        <v>18970.98</v>
      </c>
      <c r="M7523" s="7">
        <v>202.43</v>
      </c>
    </row>
    <row r="7524" spans="2:13" x14ac:dyDescent="0.3">
      <c r="B7524" s="5">
        <v>46082</v>
      </c>
      <c r="C7524" s="4" t="s">
        <v>24</v>
      </c>
      <c r="D7524" s="4" t="s">
        <v>15</v>
      </c>
      <c r="E7524" s="4" t="s">
        <v>21</v>
      </c>
      <c r="F7524" s="4" t="s">
        <v>18</v>
      </c>
      <c r="G7524" s="6">
        <v>44</v>
      </c>
      <c r="H7524" s="7">
        <v>211.97</v>
      </c>
      <c r="I7524" s="8">
        <v>0</v>
      </c>
      <c r="J7524" s="7">
        <v>8798.43</v>
      </c>
      <c r="K7524" s="7">
        <v>159.58000000000001</v>
      </c>
      <c r="L7524" s="7">
        <v>7021.52</v>
      </c>
      <c r="M7524" s="7">
        <v>155.6</v>
      </c>
    </row>
    <row r="7525" spans="2:13" x14ac:dyDescent="0.3">
      <c r="B7525" s="5">
        <v>46082</v>
      </c>
      <c r="C7525" s="4" t="s">
        <v>24</v>
      </c>
      <c r="D7525" s="4" t="s">
        <v>15</v>
      </c>
      <c r="E7525" s="4" t="s">
        <v>21</v>
      </c>
      <c r="F7525" s="4" t="s">
        <v>19</v>
      </c>
      <c r="G7525" s="6">
        <v>44</v>
      </c>
      <c r="H7525" s="7">
        <v>211.97</v>
      </c>
      <c r="I7525" s="8">
        <v>0</v>
      </c>
      <c r="J7525" s="7">
        <v>8886.89</v>
      </c>
      <c r="K7525" s="7">
        <v>159.74</v>
      </c>
      <c r="L7525" s="7">
        <v>7028.56</v>
      </c>
      <c r="M7525" s="7">
        <v>193.29</v>
      </c>
    </row>
    <row r="7526" spans="2:13" x14ac:dyDescent="0.3">
      <c r="B7526" s="5">
        <v>46082</v>
      </c>
      <c r="C7526" s="4" t="s">
        <v>24</v>
      </c>
      <c r="D7526" s="4" t="s">
        <v>15</v>
      </c>
      <c r="E7526" s="4" t="s">
        <v>22</v>
      </c>
      <c r="F7526" s="4" t="s">
        <v>17</v>
      </c>
      <c r="G7526" s="6">
        <v>53</v>
      </c>
      <c r="H7526" s="7">
        <v>211.97</v>
      </c>
      <c r="I7526" s="8">
        <v>0.01</v>
      </c>
      <c r="J7526" s="7">
        <v>12381.41</v>
      </c>
      <c r="K7526" s="7">
        <v>159.74</v>
      </c>
      <c r="L7526" s="7">
        <v>8466.2199999999993</v>
      </c>
      <c r="M7526" s="7">
        <v>533.66</v>
      </c>
    </row>
    <row r="7527" spans="2:13" x14ac:dyDescent="0.3">
      <c r="B7527" s="5">
        <v>46082</v>
      </c>
      <c r="C7527" s="4" t="s">
        <v>24</v>
      </c>
      <c r="D7527" s="4" t="s">
        <v>15</v>
      </c>
      <c r="E7527" s="4" t="s">
        <v>22</v>
      </c>
      <c r="F7527" s="4" t="s">
        <v>18</v>
      </c>
      <c r="G7527" s="6">
        <v>20</v>
      </c>
      <c r="H7527" s="7">
        <v>211.97</v>
      </c>
      <c r="I7527" s="8">
        <v>0.01</v>
      </c>
      <c r="J7527" s="7">
        <v>4714.8500000000004</v>
      </c>
      <c r="K7527" s="7">
        <v>159.58000000000001</v>
      </c>
      <c r="L7527" s="7">
        <v>3191.6</v>
      </c>
      <c r="M7527" s="7">
        <v>244.1</v>
      </c>
    </row>
    <row r="7528" spans="2:13" x14ac:dyDescent="0.3">
      <c r="B7528" s="5">
        <v>46082</v>
      </c>
      <c r="C7528" s="4" t="s">
        <v>24</v>
      </c>
      <c r="D7528" s="4" t="s">
        <v>15</v>
      </c>
      <c r="E7528" s="4" t="s">
        <v>22</v>
      </c>
      <c r="F7528" s="4" t="s">
        <v>19</v>
      </c>
      <c r="G7528" s="6">
        <v>20</v>
      </c>
      <c r="H7528" s="7">
        <v>211.97</v>
      </c>
      <c r="I7528" s="8">
        <v>0</v>
      </c>
      <c r="J7528" s="7">
        <v>4724.42</v>
      </c>
      <c r="K7528" s="7">
        <v>158.94999999999999</v>
      </c>
      <c r="L7528" s="7">
        <v>3179</v>
      </c>
      <c r="M7528" s="7">
        <v>252.11</v>
      </c>
    </row>
    <row r="7529" spans="2:13" x14ac:dyDescent="0.3">
      <c r="B7529" s="5">
        <v>46082</v>
      </c>
      <c r="C7529" s="4" t="s">
        <v>25</v>
      </c>
      <c r="D7529" s="4" t="s">
        <v>15</v>
      </c>
      <c r="E7529" s="4" t="s">
        <v>16</v>
      </c>
      <c r="F7529" s="4" t="s">
        <v>17</v>
      </c>
      <c r="G7529" s="6">
        <v>144</v>
      </c>
      <c r="H7529" s="7">
        <v>369.87</v>
      </c>
      <c r="I7529" s="8">
        <v>0.01</v>
      </c>
      <c r="J7529" s="7">
        <v>52516.9</v>
      </c>
      <c r="K7529" s="7">
        <v>279.20999999999998</v>
      </c>
      <c r="L7529" s="7">
        <v>40206.239999999998</v>
      </c>
      <c r="M7529" s="7">
        <v>244.24</v>
      </c>
    </row>
    <row r="7530" spans="2:13" x14ac:dyDescent="0.3">
      <c r="B7530" s="5">
        <v>46082</v>
      </c>
      <c r="C7530" s="4" t="s">
        <v>25</v>
      </c>
      <c r="D7530" s="4" t="s">
        <v>15</v>
      </c>
      <c r="E7530" s="4" t="s">
        <v>16</v>
      </c>
      <c r="F7530" s="4" t="s">
        <v>18</v>
      </c>
      <c r="G7530" s="6">
        <v>50</v>
      </c>
      <c r="H7530" s="7">
        <v>369.87</v>
      </c>
      <c r="I7530" s="8">
        <v>0.01</v>
      </c>
      <c r="J7530" s="7">
        <v>18327.32</v>
      </c>
      <c r="K7530" s="7">
        <v>280.89</v>
      </c>
      <c r="L7530" s="7">
        <v>14044.5</v>
      </c>
      <c r="M7530" s="7">
        <v>178.42</v>
      </c>
    </row>
    <row r="7531" spans="2:13" x14ac:dyDescent="0.3">
      <c r="B7531" s="5">
        <v>46082</v>
      </c>
      <c r="C7531" s="4" t="s">
        <v>25</v>
      </c>
      <c r="D7531" s="4" t="s">
        <v>15</v>
      </c>
      <c r="E7531" s="4" t="s">
        <v>16</v>
      </c>
      <c r="F7531" s="4" t="s">
        <v>19</v>
      </c>
      <c r="G7531" s="6">
        <v>50</v>
      </c>
      <c r="H7531" s="7">
        <v>369.87</v>
      </c>
      <c r="I7531" s="8">
        <v>0.01</v>
      </c>
      <c r="J7531" s="7">
        <v>18400.77</v>
      </c>
      <c r="K7531" s="7">
        <v>279.77</v>
      </c>
      <c r="L7531" s="7">
        <v>13988.5</v>
      </c>
      <c r="M7531" s="7">
        <v>219.65</v>
      </c>
    </row>
    <row r="7532" spans="2:13" x14ac:dyDescent="0.3">
      <c r="B7532" s="5">
        <v>46082</v>
      </c>
      <c r="C7532" s="4" t="s">
        <v>25</v>
      </c>
      <c r="D7532" s="4" t="s">
        <v>15</v>
      </c>
      <c r="E7532" s="4" t="s">
        <v>20</v>
      </c>
      <c r="F7532" s="4" t="s">
        <v>17</v>
      </c>
      <c r="G7532" s="6">
        <v>108</v>
      </c>
      <c r="H7532" s="7">
        <v>369.87</v>
      </c>
      <c r="I7532" s="8">
        <v>0.01</v>
      </c>
      <c r="J7532" s="7">
        <v>34625.160000000003</v>
      </c>
      <c r="K7532" s="7">
        <v>279.20999999999998</v>
      </c>
      <c r="L7532" s="7">
        <v>30154.68</v>
      </c>
      <c r="M7532" s="7">
        <v>184.09</v>
      </c>
    </row>
    <row r="7533" spans="2:13" x14ac:dyDescent="0.3">
      <c r="B7533" s="5">
        <v>46082</v>
      </c>
      <c r="C7533" s="4" t="s">
        <v>25</v>
      </c>
      <c r="D7533" s="4" t="s">
        <v>15</v>
      </c>
      <c r="E7533" s="4" t="s">
        <v>20</v>
      </c>
      <c r="F7533" s="4" t="s">
        <v>18</v>
      </c>
      <c r="G7533" s="6">
        <v>42</v>
      </c>
      <c r="H7533" s="7">
        <v>369.87</v>
      </c>
      <c r="I7533" s="8">
        <v>0.01</v>
      </c>
      <c r="J7533" s="7">
        <v>13533.81</v>
      </c>
      <c r="K7533" s="7">
        <v>280.89</v>
      </c>
      <c r="L7533" s="7">
        <v>11797.38</v>
      </c>
      <c r="M7533" s="7">
        <v>148.68</v>
      </c>
    </row>
    <row r="7534" spans="2:13" x14ac:dyDescent="0.3">
      <c r="B7534" s="5">
        <v>46082</v>
      </c>
      <c r="C7534" s="4" t="s">
        <v>25</v>
      </c>
      <c r="D7534" s="4" t="s">
        <v>15</v>
      </c>
      <c r="E7534" s="4" t="s">
        <v>20</v>
      </c>
      <c r="F7534" s="4" t="s">
        <v>19</v>
      </c>
      <c r="G7534" s="6">
        <v>40</v>
      </c>
      <c r="H7534" s="7">
        <v>369.87</v>
      </c>
      <c r="I7534" s="8">
        <v>0.02</v>
      </c>
      <c r="J7534" s="7">
        <v>12732.7</v>
      </c>
      <c r="K7534" s="7">
        <v>280.33</v>
      </c>
      <c r="L7534" s="7">
        <v>11213.2</v>
      </c>
      <c r="M7534" s="7">
        <v>183.03</v>
      </c>
    </row>
    <row r="7535" spans="2:13" x14ac:dyDescent="0.3">
      <c r="B7535" s="5">
        <v>46082</v>
      </c>
      <c r="C7535" s="4" t="s">
        <v>25</v>
      </c>
      <c r="D7535" s="4" t="s">
        <v>15</v>
      </c>
      <c r="E7535" s="4" t="s">
        <v>21</v>
      </c>
      <c r="F7535" s="4" t="s">
        <v>17</v>
      </c>
      <c r="G7535" s="6">
        <v>56</v>
      </c>
      <c r="H7535" s="7">
        <v>369.87</v>
      </c>
      <c r="I7535" s="8">
        <v>0.01</v>
      </c>
      <c r="J7535" s="7">
        <v>19479.21</v>
      </c>
      <c r="K7535" s="7">
        <v>279.49</v>
      </c>
      <c r="L7535" s="7">
        <v>15651.44</v>
      </c>
      <c r="M7535" s="7">
        <v>92.63</v>
      </c>
    </row>
    <row r="7536" spans="2:13" x14ac:dyDescent="0.3">
      <c r="B7536" s="5">
        <v>46082</v>
      </c>
      <c r="C7536" s="4" t="s">
        <v>25</v>
      </c>
      <c r="D7536" s="4" t="s">
        <v>15</v>
      </c>
      <c r="E7536" s="4" t="s">
        <v>21</v>
      </c>
      <c r="F7536" s="4" t="s">
        <v>18</v>
      </c>
      <c r="G7536" s="6">
        <v>21</v>
      </c>
      <c r="H7536" s="7">
        <v>369.87</v>
      </c>
      <c r="I7536" s="8">
        <v>0.01</v>
      </c>
      <c r="J7536" s="7">
        <v>7297.65</v>
      </c>
      <c r="K7536" s="7">
        <v>280.33</v>
      </c>
      <c r="L7536" s="7">
        <v>5886.93</v>
      </c>
      <c r="M7536" s="7">
        <v>73.510000000000005</v>
      </c>
    </row>
    <row r="7537" spans="2:13" x14ac:dyDescent="0.3">
      <c r="B7537" s="5">
        <v>46082</v>
      </c>
      <c r="C7537" s="4" t="s">
        <v>25</v>
      </c>
      <c r="D7537" s="4" t="s">
        <v>15</v>
      </c>
      <c r="E7537" s="4" t="s">
        <v>21</v>
      </c>
      <c r="F7537" s="4" t="s">
        <v>19</v>
      </c>
      <c r="G7537" s="6">
        <v>20</v>
      </c>
      <c r="H7537" s="7">
        <v>369.87</v>
      </c>
      <c r="I7537" s="8">
        <v>0.01</v>
      </c>
      <c r="J7537" s="7">
        <v>6957.42</v>
      </c>
      <c r="K7537" s="7">
        <v>279.77</v>
      </c>
      <c r="L7537" s="7">
        <v>5595.4</v>
      </c>
      <c r="M7537" s="7">
        <v>88.84</v>
      </c>
    </row>
    <row r="7538" spans="2:13" x14ac:dyDescent="0.3">
      <c r="B7538" s="5">
        <v>46082</v>
      </c>
      <c r="C7538" s="4" t="s">
        <v>25</v>
      </c>
      <c r="D7538" s="4" t="s">
        <v>15</v>
      </c>
      <c r="E7538" s="4" t="s">
        <v>22</v>
      </c>
      <c r="F7538" s="4" t="s">
        <v>17</v>
      </c>
      <c r="G7538" s="6">
        <v>26</v>
      </c>
      <c r="H7538" s="7">
        <v>369.87</v>
      </c>
      <c r="I7538" s="8">
        <v>0.01</v>
      </c>
      <c r="J7538" s="7">
        <v>10673.77</v>
      </c>
      <c r="K7538" s="7">
        <v>280.89</v>
      </c>
      <c r="L7538" s="7">
        <v>7303.14</v>
      </c>
      <c r="M7538" s="7">
        <v>265.76</v>
      </c>
    </row>
    <row r="7539" spans="2:13" x14ac:dyDescent="0.3">
      <c r="B7539" s="5">
        <v>46082</v>
      </c>
      <c r="C7539" s="4" t="s">
        <v>25</v>
      </c>
      <c r="D7539" s="4" t="s">
        <v>15</v>
      </c>
      <c r="E7539" s="4" t="s">
        <v>22</v>
      </c>
      <c r="F7539" s="4" t="s">
        <v>18</v>
      </c>
      <c r="G7539" s="6">
        <v>9</v>
      </c>
      <c r="H7539" s="7">
        <v>369.87</v>
      </c>
      <c r="I7539" s="8">
        <v>0.01</v>
      </c>
      <c r="J7539" s="7">
        <v>3705.89</v>
      </c>
      <c r="K7539" s="7">
        <v>279.49</v>
      </c>
      <c r="L7539" s="7">
        <v>2515.41</v>
      </c>
      <c r="M7539" s="7">
        <v>111.04</v>
      </c>
    </row>
    <row r="7540" spans="2:13" x14ac:dyDescent="0.3">
      <c r="B7540" s="5">
        <v>46082</v>
      </c>
      <c r="C7540" s="4" t="s">
        <v>25</v>
      </c>
      <c r="D7540" s="4" t="s">
        <v>15</v>
      </c>
      <c r="E7540" s="4" t="s">
        <v>22</v>
      </c>
      <c r="F7540" s="4" t="s">
        <v>19</v>
      </c>
      <c r="G7540" s="6">
        <v>9</v>
      </c>
      <c r="H7540" s="7">
        <v>369.87</v>
      </c>
      <c r="I7540" s="8">
        <v>0</v>
      </c>
      <c r="J7540" s="7">
        <v>3713.38</v>
      </c>
      <c r="K7540" s="7">
        <v>280.89</v>
      </c>
      <c r="L7540" s="7">
        <v>2528.0100000000002</v>
      </c>
      <c r="M7540" s="7">
        <v>116.83</v>
      </c>
    </row>
    <row r="7541" spans="2:13" x14ac:dyDescent="0.3">
      <c r="B7541" s="5">
        <v>46082</v>
      </c>
      <c r="C7541" s="4" t="s">
        <v>26</v>
      </c>
      <c r="D7541" s="4" t="s">
        <v>27</v>
      </c>
      <c r="E7541" s="4" t="s">
        <v>16</v>
      </c>
      <c r="F7541" s="4" t="s">
        <v>17</v>
      </c>
      <c r="G7541" s="6">
        <v>368</v>
      </c>
      <c r="H7541" s="7">
        <v>141.4</v>
      </c>
      <c r="I7541" s="8">
        <v>0.01</v>
      </c>
      <c r="J7541" s="7">
        <v>51358.74</v>
      </c>
      <c r="K7541" s="7">
        <v>98.03</v>
      </c>
      <c r="L7541" s="7">
        <v>36075.040000000001</v>
      </c>
      <c r="M7541" s="7">
        <v>626.02</v>
      </c>
    </row>
    <row r="7542" spans="2:13" x14ac:dyDescent="0.3">
      <c r="B7542" s="5">
        <v>46082</v>
      </c>
      <c r="C7542" s="4" t="s">
        <v>26</v>
      </c>
      <c r="D7542" s="4" t="s">
        <v>27</v>
      </c>
      <c r="E7542" s="4" t="s">
        <v>16</v>
      </c>
      <c r="F7542" s="4" t="s">
        <v>18</v>
      </c>
      <c r="G7542" s="6">
        <v>141</v>
      </c>
      <c r="H7542" s="7">
        <v>141.4</v>
      </c>
      <c r="I7542" s="8">
        <v>0.01</v>
      </c>
      <c r="J7542" s="7">
        <v>19678.21</v>
      </c>
      <c r="K7542" s="7">
        <v>98.03</v>
      </c>
      <c r="L7542" s="7">
        <v>13822.23</v>
      </c>
      <c r="M7542" s="7">
        <v>510.21</v>
      </c>
    </row>
    <row r="7543" spans="2:13" x14ac:dyDescent="0.3">
      <c r="B7543" s="5">
        <v>46082</v>
      </c>
      <c r="C7543" s="4" t="s">
        <v>26</v>
      </c>
      <c r="D7543" s="4" t="s">
        <v>27</v>
      </c>
      <c r="E7543" s="4" t="s">
        <v>16</v>
      </c>
      <c r="F7543" s="4" t="s">
        <v>19</v>
      </c>
      <c r="G7543" s="6">
        <v>137</v>
      </c>
      <c r="H7543" s="7">
        <v>141.4</v>
      </c>
      <c r="I7543" s="8">
        <v>0.01</v>
      </c>
      <c r="J7543" s="7">
        <v>19197.84</v>
      </c>
      <c r="K7543" s="7">
        <v>97.93</v>
      </c>
      <c r="L7543" s="7">
        <v>13416.41</v>
      </c>
      <c r="M7543" s="7">
        <v>600.01</v>
      </c>
    </row>
    <row r="7544" spans="2:13" x14ac:dyDescent="0.3">
      <c r="B7544" s="5">
        <v>46082</v>
      </c>
      <c r="C7544" s="4" t="s">
        <v>26</v>
      </c>
      <c r="D7544" s="4" t="s">
        <v>27</v>
      </c>
      <c r="E7544" s="4" t="s">
        <v>20</v>
      </c>
      <c r="F7544" s="4" t="s">
        <v>17</v>
      </c>
      <c r="G7544" s="6">
        <v>319</v>
      </c>
      <c r="H7544" s="7">
        <v>141.4</v>
      </c>
      <c r="I7544" s="8">
        <v>0.02</v>
      </c>
      <c r="J7544" s="7">
        <v>38979.32</v>
      </c>
      <c r="K7544" s="7">
        <v>98.03</v>
      </c>
      <c r="L7544" s="7">
        <v>31271.57</v>
      </c>
      <c r="M7544" s="7">
        <v>524.97</v>
      </c>
    </row>
    <row r="7545" spans="2:13" x14ac:dyDescent="0.3">
      <c r="B7545" s="5">
        <v>46082</v>
      </c>
      <c r="C7545" s="4" t="s">
        <v>26</v>
      </c>
      <c r="D7545" s="4" t="s">
        <v>27</v>
      </c>
      <c r="E7545" s="4" t="s">
        <v>20</v>
      </c>
      <c r="F7545" s="4" t="s">
        <v>18</v>
      </c>
      <c r="G7545" s="6">
        <v>109</v>
      </c>
      <c r="H7545" s="7">
        <v>141.4</v>
      </c>
      <c r="I7545" s="8">
        <v>0.02</v>
      </c>
      <c r="J7545" s="7">
        <v>13359.42</v>
      </c>
      <c r="K7545" s="7">
        <v>97.73</v>
      </c>
      <c r="L7545" s="7">
        <v>10652.57</v>
      </c>
      <c r="M7545" s="7">
        <v>392.08</v>
      </c>
    </row>
    <row r="7546" spans="2:13" x14ac:dyDescent="0.3">
      <c r="B7546" s="5">
        <v>46082</v>
      </c>
      <c r="C7546" s="4" t="s">
        <v>26</v>
      </c>
      <c r="D7546" s="4" t="s">
        <v>27</v>
      </c>
      <c r="E7546" s="4" t="s">
        <v>20</v>
      </c>
      <c r="F7546" s="4" t="s">
        <v>19</v>
      </c>
      <c r="G7546" s="6">
        <v>116</v>
      </c>
      <c r="H7546" s="7">
        <v>141.4</v>
      </c>
      <c r="I7546" s="8">
        <v>0.04</v>
      </c>
      <c r="J7546" s="7">
        <v>13885.05</v>
      </c>
      <c r="K7546" s="7">
        <v>97.73</v>
      </c>
      <c r="L7546" s="7">
        <v>11336.68</v>
      </c>
      <c r="M7546" s="7">
        <v>509.59</v>
      </c>
    </row>
    <row r="7547" spans="2:13" x14ac:dyDescent="0.3">
      <c r="B7547" s="5">
        <v>46082</v>
      </c>
      <c r="C7547" s="4" t="s">
        <v>26</v>
      </c>
      <c r="D7547" s="4" t="s">
        <v>27</v>
      </c>
      <c r="E7547" s="4" t="s">
        <v>21</v>
      </c>
      <c r="F7547" s="4" t="s">
        <v>17</v>
      </c>
      <c r="G7547" s="6">
        <v>153</v>
      </c>
      <c r="H7547" s="7">
        <v>141.4</v>
      </c>
      <c r="I7547" s="8">
        <v>0.01</v>
      </c>
      <c r="J7547" s="7">
        <v>20510.89</v>
      </c>
      <c r="K7547" s="7">
        <v>97.93</v>
      </c>
      <c r="L7547" s="7">
        <v>14983.29</v>
      </c>
      <c r="M7547" s="7">
        <v>263.10000000000002</v>
      </c>
    </row>
    <row r="7548" spans="2:13" x14ac:dyDescent="0.3">
      <c r="B7548" s="5">
        <v>46082</v>
      </c>
      <c r="C7548" s="4" t="s">
        <v>26</v>
      </c>
      <c r="D7548" s="4" t="s">
        <v>27</v>
      </c>
      <c r="E7548" s="4" t="s">
        <v>21</v>
      </c>
      <c r="F7548" s="4" t="s">
        <v>18</v>
      </c>
      <c r="G7548" s="6">
        <v>59</v>
      </c>
      <c r="H7548" s="7">
        <v>141.4</v>
      </c>
      <c r="I7548" s="8">
        <v>0</v>
      </c>
      <c r="J7548" s="7">
        <v>7870.09</v>
      </c>
      <c r="K7548" s="7">
        <v>98.03</v>
      </c>
      <c r="L7548" s="7">
        <v>5783.77</v>
      </c>
      <c r="M7548" s="7">
        <v>207.17</v>
      </c>
    </row>
    <row r="7549" spans="2:13" x14ac:dyDescent="0.3">
      <c r="B7549" s="5">
        <v>46082</v>
      </c>
      <c r="C7549" s="4" t="s">
        <v>26</v>
      </c>
      <c r="D7549" s="4" t="s">
        <v>27</v>
      </c>
      <c r="E7549" s="4" t="s">
        <v>21</v>
      </c>
      <c r="F7549" s="4" t="s">
        <v>19</v>
      </c>
      <c r="G7549" s="6">
        <v>57</v>
      </c>
      <c r="H7549" s="7">
        <v>141.4</v>
      </c>
      <c r="I7549" s="8">
        <v>0.01</v>
      </c>
      <c r="J7549" s="7">
        <v>7641.31</v>
      </c>
      <c r="K7549" s="7">
        <v>97.83</v>
      </c>
      <c r="L7549" s="7">
        <v>5576.31</v>
      </c>
      <c r="M7549" s="7">
        <v>260.56</v>
      </c>
    </row>
    <row r="7550" spans="2:13" x14ac:dyDescent="0.3">
      <c r="B7550" s="5">
        <v>46082</v>
      </c>
      <c r="C7550" s="4" t="s">
        <v>26</v>
      </c>
      <c r="D7550" s="4" t="s">
        <v>27</v>
      </c>
      <c r="E7550" s="4" t="s">
        <v>22</v>
      </c>
      <c r="F7550" s="4" t="s">
        <v>17</v>
      </c>
      <c r="G7550" s="6">
        <v>71</v>
      </c>
      <c r="H7550" s="7">
        <v>141.4</v>
      </c>
      <c r="I7550" s="8">
        <v>0.01</v>
      </c>
      <c r="J7550" s="7">
        <v>11053.45</v>
      </c>
      <c r="K7550" s="7">
        <v>97.83</v>
      </c>
      <c r="L7550" s="7">
        <v>6945.93</v>
      </c>
      <c r="M7550" s="7">
        <v>714.9</v>
      </c>
    </row>
    <row r="7551" spans="2:13" x14ac:dyDescent="0.3">
      <c r="B7551" s="5">
        <v>46082</v>
      </c>
      <c r="C7551" s="4" t="s">
        <v>26</v>
      </c>
      <c r="D7551" s="4" t="s">
        <v>27</v>
      </c>
      <c r="E7551" s="4" t="s">
        <v>22</v>
      </c>
      <c r="F7551" s="4" t="s">
        <v>18</v>
      </c>
      <c r="G7551" s="6">
        <v>24</v>
      </c>
      <c r="H7551" s="7">
        <v>141.4</v>
      </c>
      <c r="I7551" s="8">
        <v>0.01</v>
      </c>
      <c r="J7551" s="7">
        <v>3751.37</v>
      </c>
      <c r="K7551" s="7">
        <v>97.83</v>
      </c>
      <c r="L7551" s="7">
        <v>2347.92</v>
      </c>
      <c r="M7551" s="7">
        <v>298.13</v>
      </c>
    </row>
    <row r="7552" spans="2:13" x14ac:dyDescent="0.3">
      <c r="B7552" s="5">
        <v>46082</v>
      </c>
      <c r="C7552" s="4" t="s">
        <v>26</v>
      </c>
      <c r="D7552" s="4" t="s">
        <v>27</v>
      </c>
      <c r="E7552" s="4" t="s">
        <v>22</v>
      </c>
      <c r="F7552" s="4" t="s">
        <v>19</v>
      </c>
      <c r="G7552" s="6">
        <v>25</v>
      </c>
      <c r="H7552" s="7">
        <v>141.4</v>
      </c>
      <c r="I7552" s="8">
        <v>0.01</v>
      </c>
      <c r="J7552" s="7">
        <v>3919.56</v>
      </c>
      <c r="K7552" s="7">
        <v>97.73</v>
      </c>
      <c r="L7552" s="7">
        <v>2443.25</v>
      </c>
      <c r="M7552" s="7">
        <v>331.01</v>
      </c>
    </row>
    <row r="7553" spans="2:13" x14ac:dyDescent="0.3">
      <c r="B7553" s="5">
        <v>46082</v>
      </c>
      <c r="C7553" s="4" t="s">
        <v>28</v>
      </c>
      <c r="D7553" s="4" t="s">
        <v>27</v>
      </c>
      <c r="E7553" s="4" t="s">
        <v>16</v>
      </c>
      <c r="F7553" s="4" t="s">
        <v>17</v>
      </c>
      <c r="G7553" s="6">
        <v>284</v>
      </c>
      <c r="H7553" s="7">
        <v>111.4</v>
      </c>
      <c r="I7553" s="8">
        <v>0.01</v>
      </c>
      <c r="J7553" s="7">
        <v>31163.86</v>
      </c>
      <c r="K7553" s="7">
        <v>76.209999999999994</v>
      </c>
      <c r="L7553" s="7">
        <v>21643.64</v>
      </c>
      <c r="M7553" s="7">
        <v>464.5</v>
      </c>
    </row>
    <row r="7554" spans="2:13" x14ac:dyDescent="0.3">
      <c r="B7554" s="5">
        <v>46082</v>
      </c>
      <c r="C7554" s="4" t="s">
        <v>28</v>
      </c>
      <c r="D7554" s="4" t="s">
        <v>27</v>
      </c>
      <c r="E7554" s="4" t="s">
        <v>16</v>
      </c>
      <c r="F7554" s="4" t="s">
        <v>18</v>
      </c>
      <c r="G7554" s="6">
        <v>95</v>
      </c>
      <c r="H7554" s="7">
        <v>111.4</v>
      </c>
      <c r="I7554" s="8">
        <v>0.01</v>
      </c>
      <c r="J7554" s="7">
        <v>10519.33</v>
      </c>
      <c r="K7554" s="7">
        <v>75.98</v>
      </c>
      <c r="L7554" s="7">
        <v>7218.1</v>
      </c>
      <c r="M7554" s="7">
        <v>345.79</v>
      </c>
    </row>
    <row r="7555" spans="2:13" x14ac:dyDescent="0.3">
      <c r="B7555" s="5">
        <v>46082</v>
      </c>
      <c r="C7555" s="4" t="s">
        <v>28</v>
      </c>
      <c r="D7555" s="4" t="s">
        <v>27</v>
      </c>
      <c r="E7555" s="4" t="s">
        <v>16</v>
      </c>
      <c r="F7555" s="4" t="s">
        <v>19</v>
      </c>
      <c r="G7555" s="6">
        <v>101</v>
      </c>
      <c r="H7555" s="7">
        <v>111.4</v>
      </c>
      <c r="I7555" s="8">
        <v>0</v>
      </c>
      <c r="J7555" s="7">
        <v>11206.44</v>
      </c>
      <c r="K7555" s="7">
        <v>76.209999999999994</v>
      </c>
      <c r="L7555" s="7">
        <v>7697.21</v>
      </c>
      <c r="M7555" s="7">
        <v>456.29</v>
      </c>
    </row>
    <row r="7556" spans="2:13" x14ac:dyDescent="0.3">
      <c r="B7556" s="5">
        <v>46082</v>
      </c>
      <c r="C7556" s="4" t="s">
        <v>28</v>
      </c>
      <c r="D7556" s="4" t="s">
        <v>27</v>
      </c>
      <c r="E7556" s="4" t="s">
        <v>20</v>
      </c>
      <c r="F7556" s="4" t="s">
        <v>17</v>
      </c>
      <c r="G7556" s="6">
        <v>231</v>
      </c>
      <c r="H7556" s="7">
        <v>111.4</v>
      </c>
      <c r="I7556" s="8">
        <v>0.01</v>
      </c>
      <c r="J7556" s="7">
        <v>22509.360000000001</v>
      </c>
      <c r="K7556" s="7">
        <v>76.13</v>
      </c>
      <c r="L7556" s="7">
        <v>17586.03</v>
      </c>
      <c r="M7556" s="7">
        <v>398.01</v>
      </c>
    </row>
    <row r="7557" spans="2:13" x14ac:dyDescent="0.3">
      <c r="B7557" s="5">
        <v>46082</v>
      </c>
      <c r="C7557" s="4" t="s">
        <v>28</v>
      </c>
      <c r="D7557" s="4" t="s">
        <v>27</v>
      </c>
      <c r="E7557" s="4" t="s">
        <v>20</v>
      </c>
      <c r="F7557" s="4" t="s">
        <v>18</v>
      </c>
      <c r="G7557" s="6">
        <v>83</v>
      </c>
      <c r="H7557" s="7">
        <v>111.4</v>
      </c>
      <c r="I7557" s="8">
        <v>0.02</v>
      </c>
      <c r="J7557" s="7">
        <v>7998.19</v>
      </c>
      <c r="K7557" s="7">
        <v>76.28</v>
      </c>
      <c r="L7557" s="7">
        <v>6331.24</v>
      </c>
      <c r="M7557" s="7">
        <v>289.66000000000003</v>
      </c>
    </row>
    <row r="7558" spans="2:13" x14ac:dyDescent="0.3">
      <c r="B7558" s="5">
        <v>46082</v>
      </c>
      <c r="C7558" s="4" t="s">
        <v>28</v>
      </c>
      <c r="D7558" s="4" t="s">
        <v>27</v>
      </c>
      <c r="E7558" s="4" t="s">
        <v>20</v>
      </c>
      <c r="F7558" s="4" t="s">
        <v>19</v>
      </c>
      <c r="G7558" s="6">
        <v>82</v>
      </c>
      <c r="H7558" s="7">
        <v>111.4</v>
      </c>
      <c r="I7558" s="8">
        <v>0.04</v>
      </c>
      <c r="J7558" s="7">
        <v>7756.02</v>
      </c>
      <c r="K7558" s="7">
        <v>76.05</v>
      </c>
      <c r="L7558" s="7">
        <v>6236.1</v>
      </c>
      <c r="M7558" s="7">
        <v>356.57</v>
      </c>
    </row>
    <row r="7559" spans="2:13" x14ac:dyDescent="0.3">
      <c r="B7559" s="5">
        <v>46082</v>
      </c>
      <c r="C7559" s="4" t="s">
        <v>28</v>
      </c>
      <c r="D7559" s="4" t="s">
        <v>27</v>
      </c>
      <c r="E7559" s="4" t="s">
        <v>21</v>
      </c>
      <c r="F7559" s="4" t="s">
        <v>17</v>
      </c>
      <c r="G7559" s="6">
        <v>110</v>
      </c>
      <c r="H7559" s="7">
        <v>111.4</v>
      </c>
      <c r="I7559" s="8">
        <v>0</v>
      </c>
      <c r="J7559" s="7">
        <v>11652.94</v>
      </c>
      <c r="K7559" s="7">
        <v>75.900000000000006</v>
      </c>
      <c r="L7559" s="7">
        <v>8349</v>
      </c>
      <c r="M7559" s="7">
        <v>183.43</v>
      </c>
    </row>
    <row r="7560" spans="2:13" x14ac:dyDescent="0.3">
      <c r="B7560" s="5">
        <v>46082</v>
      </c>
      <c r="C7560" s="4" t="s">
        <v>28</v>
      </c>
      <c r="D7560" s="4" t="s">
        <v>27</v>
      </c>
      <c r="E7560" s="4" t="s">
        <v>21</v>
      </c>
      <c r="F7560" s="4" t="s">
        <v>18</v>
      </c>
      <c r="G7560" s="6">
        <v>40</v>
      </c>
      <c r="H7560" s="7">
        <v>111.4</v>
      </c>
      <c r="I7560" s="8">
        <v>0</v>
      </c>
      <c r="J7560" s="7">
        <v>4220.5</v>
      </c>
      <c r="K7560" s="7">
        <v>76.28</v>
      </c>
      <c r="L7560" s="7">
        <v>3051.2</v>
      </c>
      <c r="M7560" s="7">
        <v>143.16999999999999</v>
      </c>
    </row>
    <row r="7561" spans="2:13" x14ac:dyDescent="0.3">
      <c r="B7561" s="5">
        <v>46082</v>
      </c>
      <c r="C7561" s="4" t="s">
        <v>28</v>
      </c>
      <c r="D7561" s="4" t="s">
        <v>27</v>
      </c>
      <c r="E7561" s="4" t="s">
        <v>21</v>
      </c>
      <c r="F7561" s="4" t="s">
        <v>19</v>
      </c>
      <c r="G7561" s="6">
        <v>39</v>
      </c>
      <c r="H7561" s="7">
        <v>111.4</v>
      </c>
      <c r="I7561" s="8">
        <v>0.01</v>
      </c>
      <c r="J7561" s="7">
        <v>4094.21</v>
      </c>
      <c r="K7561" s="7">
        <v>76.13</v>
      </c>
      <c r="L7561" s="7">
        <v>2969.07</v>
      </c>
      <c r="M7561" s="7">
        <v>170.28</v>
      </c>
    </row>
    <row r="7562" spans="2:13" x14ac:dyDescent="0.3">
      <c r="B7562" s="5">
        <v>46082</v>
      </c>
      <c r="C7562" s="4" t="s">
        <v>28</v>
      </c>
      <c r="D7562" s="4" t="s">
        <v>27</v>
      </c>
      <c r="E7562" s="4" t="s">
        <v>22</v>
      </c>
      <c r="F7562" s="4" t="s">
        <v>17</v>
      </c>
      <c r="G7562" s="6">
        <v>47</v>
      </c>
      <c r="H7562" s="7">
        <v>111.4</v>
      </c>
      <c r="I7562" s="8">
        <v>0.01</v>
      </c>
      <c r="J7562" s="7">
        <v>5823</v>
      </c>
      <c r="K7562" s="7">
        <v>75.900000000000006</v>
      </c>
      <c r="L7562" s="7">
        <v>3567.3</v>
      </c>
      <c r="M7562" s="7">
        <v>488.55</v>
      </c>
    </row>
    <row r="7563" spans="2:13" x14ac:dyDescent="0.3">
      <c r="B7563" s="5">
        <v>46082</v>
      </c>
      <c r="C7563" s="4" t="s">
        <v>28</v>
      </c>
      <c r="D7563" s="4" t="s">
        <v>27</v>
      </c>
      <c r="E7563" s="4" t="s">
        <v>22</v>
      </c>
      <c r="F7563" s="4" t="s">
        <v>18</v>
      </c>
      <c r="G7563" s="6">
        <v>18</v>
      </c>
      <c r="H7563" s="7">
        <v>111.4</v>
      </c>
      <c r="I7563" s="8">
        <v>0.01</v>
      </c>
      <c r="J7563" s="7">
        <v>2205.52</v>
      </c>
      <c r="K7563" s="7">
        <v>76.209999999999994</v>
      </c>
      <c r="L7563" s="7">
        <v>1371.78</v>
      </c>
      <c r="M7563" s="7">
        <v>215.78</v>
      </c>
    </row>
    <row r="7564" spans="2:13" x14ac:dyDescent="0.3">
      <c r="B7564" s="5">
        <v>46082</v>
      </c>
      <c r="C7564" s="4" t="s">
        <v>28</v>
      </c>
      <c r="D7564" s="4" t="s">
        <v>27</v>
      </c>
      <c r="E7564" s="4" t="s">
        <v>22</v>
      </c>
      <c r="F7564" s="4" t="s">
        <v>19</v>
      </c>
      <c r="G7564" s="6">
        <v>19</v>
      </c>
      <c r="H7564" s="7">
        <v>111.4</v>
      </c>
      <c r="I7564" s="8">
        <v>0.01</v>
      </c>
      <c r="J7564" s="7">
        <v>2349.2600000000002</v>
      </c>
      <c r="K7564" s="7">
        <v>76.05</v>
      </c>
      <c r="L7564" s="7">
        <v>1444.95</v>
      </c>
      <c r="M7564" s="7">
        <v>246.4</v>
      </c>
    </row>
    <row r="7565" spans="2:13" x14ac:dyDescent="0.3">
      <c r="B7565" s="5">
        <v>46082</v>
      </c>
      <c r="C7565" s="4" t="s">
        <v>29</v>
      </c>
      <c r="D7565" s="4" t="s">
        <v>27</v>
      </c>
      <c r="E7565" s="4" t="s">
        <v>16</v>
      </c>
      <c r="F7565" s="4" t="s">
        <v>17</v>
      </c>
      <c r="G7565" s="6">
        <v>242</v>
      </c>
      <c r="H7565" s="7">
        <v>156.4</v>
      </c>
      <c r="I7565" s="8">
        <v>0.01</v>
      </c>
      <c r="J7565" s="7">
        <v>37508.839999999997</v>
      </c>
      <c r="K7565" s="7">
        <v>109.42</v>
      </c>
      <c r="L7565" s="7">
        <v>26479.64</v>
      </c>
      <c r="M7565" s="7">
        <v>403.13</v>
      </c>
    </row>
    <row r="7566" spans="2:13" x14ac:dyDescent="0.3">
      <c r="B7566" s="5">
        <v>46082</v>
      </c>
      <c r="C7566" s="4" t="s">
        <v>29</v>
      </c>
      <c r="D7566" s="4" t="s">
        <v>27</v>
      </c>
      <c r="E7566" s="4" t="s">
        <v>16</v>
      </c>
      <c r="F7566" s="4" t="s">
        <v>18</v>
      </c>
      <c r="G7566" s="6">
        <v>86</v>
      </c>
      <c r="H7566" s="7">
        <v>156.4</v>
      </c>
      <c r="I7566" s="8">
        <v>0</v>
      </c>
      <c r="J7566" s="7">
        <v>13463.77</v>
      </c>
      <c r="K7566" s="7">
        <v>109.31</v>
      </c>
      <c r="L7566" s="7">
        <v>9400.66</v>
      </c>
      <c r="M7566" s="7">
        <v>310.27</v>
      </c>
    </row>
    <row r="7567" spans="2:13" x14ac:dyDescent="0.3">
      <c r="B7567" s="5">
        <v>46082</v>
      </c>
      <c r="C7567" s="4" t="s">
        <v>29</v>
      </c>
      <c r="D7567" s="4" t="s">
        <v>27</v>
      </c>
      <c r="E7567" s="4" t="s">
        <v>16</v>
      </c>
      <c r="F7567" s="4" t="s">
        <v>19</v>
      </c>
      <c r="G7567" s="6">
        <v>88</v>
      </c>
      <c r="H7567" s="7">
        <v>156.4</v>
      </c>
      <c r="I7567" s="8">
        <v>0.01</v>
      </c>
      <c r="J7567" s="7">
        <v>13666.86</v>
      </c>
      <c r="K7567" s="7">
        <v>108.98</v>
      </c>
      <c r="L7567" s="7">
        <v>9590.24</v>
      </c>
      <c r="M7567" s="7">
        <v>393.25</v>
      </c>
    </row>
    <row r="7568" spans="2:13" x14ac:dyDescent="0.3">
      <c r="B7568" s="5">
        <v>46082</v>
      </c>
      <c r="C7568" s="4" t="s">
        <v>29</v>
      </c>
      <c r="D7568" s="4" t="s">
        <v>27</v>
      </c>
      <c r="E7568" s="4" t="s">
        <v>20</v>
      </c>
      <c r="F7568" s="4" t="s">
        <v>17</v>
      </c>
      <c r="G7568" s="6">
        <v>200</v>
      </c>
      <c r="H7568" s="7">
        <v>156.4</v>
      </c>
      <c r="I7568" s="8">
        <v>0</v>
      </c>
      <c r="J7568" s="7">
        <v>27526.15</v>
      </c>
      <c r="K7568" s="7">
        <v>109.09</v>
      </c>
      <c r="L7568" s="7">
        <v>21818</v>
      </c>
      <c r="M7568" s="7">
        <v>332.16</v>
      </c>
    </row>
    <row r="7569" spans="2:13" x14ac:dyDescent="0.3">
      <c r="B7569" s="5">
        <v>46082</v>
      </c>
      <c r="C7569" s="4" t="s">
        <v>29</v>
      </c>
      <c r="D7569" s="4" t="s">
        <v>27</v>
      </c>
      <c r="E7569" s="4" t="s">
        <v>20</v>
      </c>
      <c r="F7569" s="4" t="s">
        <v>18</v>
      </c>
      <c r="G7569" s="6">
        <v>70</v>
      </c>
      <c r="H7569" s="7">
        <v>156.4</v>
      </c>
      <c r="I7569" s="8">
        <v>0</v>
      </c>
      <c r="J7569" s="7">
        <v>9624.61</v>
      </c>
      <c r="K7569" s="7">
        <v>109.42</v>
      </c>
      <c r="L7569" s="7">
        <v>7659.4</v>
      </c>
      <c r="M7569" s="7">
        <v>245.04</v>
      </c>
    </row>
    <row r="7570" spans="2:13" x14ac:dyDescent="0.3">
      <c r="B7570" s="5">
        <v>46082</v>
      </c>
      <c r="C7570" s="4" t="s">
        <v>29</v>
      </c>
      <c r="D7570" s="4" t="s">
        <v>27</v>
      </c>
      <c r="E7570" s="4" t="s">
        <v>20</v>
      </c>
      <c r="F7570" s="4" t="s">
        <v>19</v>
      </c>
      <c r="G7570" s="6">
        <v>71</v>
      </c>
      <c r="H7570" s="7">
        <v>156.4</v>
      </c>
      <c r="I7570" s="8">
        <v>0.03</v>
      </c>
      <c r="J7570" s="7">
        <v>9517.26</v>
      </c>
      <c r="K7570" s="7">
        <v>109.09</v>
      </c>
      <c r="L7570" s="7">
        <v>7745.39</v>
      </c>
      <c r="M7570" s="7">
        <v>311.27</v>
      </c>
    </row>
    <row r="7571" spans="2:13" x14ac:dyDescent="0.3">
      <c r="B7571" s="5">
        <v>46082</v>
      </c>
      <c r="C7571" s="4" t="s">
        <v>29</v>
      </c>
      <c r="D7571" s="4" t="s">
        <v>27</v>
      </c>
      <c r="E7571" s="4" t="s">
        <v>21</v>
      </c>
      <c r="F7571" s="4" t="s">
        <v>17</v>
      </c>
      <c r="G7571" s="6">
        <v>101</v>
      </c>
      <c r="H7571" s="7">
        <v>156.4</v>
      </c>
      <c r="I7571" s="8">
        <v>0.01</v>
      </c>
      <c r="J7571" s="7">
        <v>14826.31</v>
      </c>
      <c r="K7571" s="7">
        <v>109.42</v>
      </c>
      <c r="L7571" s="7">
        <v>11051.42</v>
      </c>
      <c r="M7571" s="7">
        <v>171.14</v>
      </c>
    </row>
    <row r="7572" spans="2:13" x14ac:dyDescent="0.3">
      <c r="B7572" s="5">
        <v>46082</v>
      </c>
      <c r="C7572" s="4" t="s">
        <v>29</v>
      </c>
      <c r="D7572" s="4" t="s">
        <v>27</v>
      </c>
      <c r="E7572" s="4" t="s">
        <v>21</v>
      </c>
      <c r="F7572" s="4" t="s">
        <v>18</v>
      </c>
      <c r="G7572" s="6">
        <v>37</v>
      </c>
      <c r="H7572" s="7">
        <v>156.4</v>
      </c>
      <c r="I7572" s="8">
        <v>0.01</v>
      </c>
      <c r="J7572" s="7">
        <v>5453.37</v>
      </c>
      <c r="K7572" s="7">
        <v>108.98</v>
      </c>
      <c r="L7572" s="7">
        <v>4032.26</v>
      </c>
      <c r="M7572" s="7">
        <v>129.91999999999999</v>
      </c>
    </row>
    <row r="7573" spans="2:13" x14ac:dyDescent="0.3">
      <c r="B7573" s="5">
        <v>46082</v>
      </c>
      <c r="C7573" s="4" t="s">
        <v>29</v>
      </c>
      <c r="D7573" s="4" t="s">
        <v>27</v>
      </c>
      <c r="E7573" s="4" t="s">
        <v>21</v>
      </c>
      <c r="F7573" s="4" t="s">
        <v>19</v>
      </c>
      <c r="G7573" s="6">
        <v>36</v>
      </c>
      <c r="H7573" s="7">
        <v>156.4</v>
      </c>
      <c r="I7573" s="8">
        <v>0</v>
      </c>
      <c r="J7573" s="7">
        <v>5354.22</v>
      </c>
      <c r="K7573" s="7">
        <v>108.87</v>
      </c>
      <c r="L7573" s="7">
        <v>3919.32</v>
      </c>
      <c r="M7573" s="7">
        <v>156.86000000000001</v>
      </c>
    </row>
    <row r="7574" spans="2:13" x14ac:dyDescent="0.3">
      <c r="B7574" s="5">
        <v>46082</v>
      </c>
      <c r="C7574" s="4" t="s">
        <v>29</v>
      </c>
      <c r="D7574" s="4" t="s">
        <v>27</v>
      </c>
      <c r="E7574" s="4" t="s">
        <v>22</v>
      </c>
      <c r="F7574" s="4" t="s">
        <v>17</v>
      </c>
      <c r="G7574" s="6">
        <v>44</v>
      </c>
      <c r="H7574" s="7">
        <v>156.4</v>
      </c>
      <c r="I7574" s="8">
        <v>0.01</v>
      </c>
      <c r="J7574" s="7">
        <v>7614.8</v>
      </c>
      <c r="K7574" s="7">
        <v>109.53</v>
      </c>
      <c r="L7574" s="7">
        <v>4819.32</v>
      </c>
      <c r="M7574" s="7">
        <v>447.51</v>
      </c>
    </row>
    <row r="7575" spans="2:13" x14ac:dyDescent="0.3">
      <c r="B7575" s="5">
        <v>46082</v>
      </c>
      <c r="C7575" s="4" t="s">
        <v>29</v>
      </c>
      <c r="D7575" s="4" t="s">
        <v>27</v>
      </c>
      <c r="E7575" s="4" t="s">
        <v>22</v>
      </c>
      <c r="F7575" s="4" t="s">
        <v>18</v>
      </c>
      <c r="G7575" s="6">
        <v>15</v>
      </c>
      <c r="H7575" s="7">
        <v>156.4</v>
      </c>
      <c r="I7575" s="8">
        <v>0</v>
      </c>
      <c r="J7575" s="7">
        <v>2619.64</v>
      </c>
      <c r="K7575" s="7">
        <v>108.87</v>
      </c>
      <c r="L7575" s="7">
        <v>1633.05</v>
      </c>
      <c r="M7575" s="7">
        <v>175.65</v>
      </c>
    </row>
    <row r="7576" spans="2:13" x14ac:dyDescent="0.3">
      <c r="B7576" s="5">
        <v>46082</v>
      </c>
      <c r="C7576" s="4" t="s">
        <v>29</v>
      </c>
      <c r="D7576" s="4" t="s">
        <v>27</v>
      </c>
      <c r="E7576" s="4" t="s">
        <v>22</v>
      </c>
      <c r="F7576" s="4" t="s">
        <v>19</v>
      </c>
      <c r="G7576" s="6">
        <v>16</v>
      </c>
      <c r="H7576" s="7">
        <v>156.4</v>
      </c>
      <c r="I7576" s="8">
        <v>0.01</v>
      </c>
      <c r="J7576" s="7">
        <v>2769.11</v>
      </c>
      <c r="K7576" s="7">
        <v>109.09</v>
      </c>
      <c r="L7576" s="7">
        <v>1745.44</v>
      </c>
      <c r="M7576" s="7">
        <v>212.26</v>
      </c>
    </row>
    <row r="7577" spans="2:13" x14ac:dyDescent="0.3">
      <c r="B7577" s="5">
        <v>46082</v>
      </c>
      <c r="C7577" s="4" t="s">
        <v>30</v>
      </c>
      <c r="D7577" s="4" t="s">
        <v>27</v>
      </c>
      <c r="E7577" s="4" t="s">
        <v>16</v>
      </c>
      <c r="F7577" s="4" t="s">
        <v>17</v>
      </c>
      <c r="G7577" s="6">
        <v>344</v>
      </c>
      <c r="H7577" s="7">
        <v>98.55</v>
      </c>
      <c r="I7577" s="8">
        <v>0</v>
      </c>
      <c r="J7577" s="7">
        <v>33799.5</v>
      </c>
      <c r="K7577" s="7">
        <v>67.7</v>
      </c>
      <c r="L7577" s="7">
        <v>23288.799999999999</v>
      </c>
      <c r="M7577" s="7">
        <v>563.79</v>
      </c>
    </row>
    <row r="7578" spans="2:13" x14ac:dyDescent="0.3">
      <c r="B7578" s="5">
        <v>46082</v>
      </c>
      <c r="C7578" s="4" t="s">
        <v>30</v>
      </c>
      <c r="D7578" s="4" t="s">
        <v>27</v>
      </c>
      <c r="E7578" s="4" t="s">
        <v>16</v>
      </c>
      <c r="F7578" s="4" t="s">
        <v>18</v>
      </c>
      <c r="G7578" s="6">
        <v>123</v>
      </c>
      <c r="H7578" s="7">
        <v>98.55</v>
      </c>
      <c r="I7578" s="8">
        <v>0.01</v>
      </c>
      <c r="J7578" s="7">
        <v>12061.04</v>
      </c>
      <c r="K7578" s="7">
        <v>67.77</v>
      </c>
      <c r="L7578" s="7">
        <v>8335.7099999999991</v>
      </c>
      <c r="M7578" s="7">
        <v>435.85</v>
      </c>
    </row>
    <row r="7579" spans="2:13" x14ac:dyDescent="0.3">
      <c r="B7579" s="5">
        <v>46082</v>
      </c>
      <c r="C7579" s="4" t="s">
        <v>30</v>
      </c>
      <c r="D7579" s="4" t="s">
        <v>27</v>
      </c>
      <c r="E7579" s="4" t="s">
        <v>16</v>
      </c>
      <c r="F7579" s="4" t="s">
        <v>19</v>
      </c>
      <c r="G7579" s="6">
        <v>121</v>
      </c>
      <c r="H7579" s="7">
        <v>98.55</v>
      </c>
      <c r="I7579" s="8">
        <v>0.01</v>
      </c>
      <c r="J7579" s="7">
        <v>11805.3</v>
      </c>
      <c r="K7579" s="7">
        <v>67.900000000000006</v>
      </c>
      <c r="L7579" s="7">
        <v>8215.9</v>
      </c>
      <c r="M7579" s="7">
        <v>526.16</v>
      </c>
    </row>
    <row r="7580" spans="2:13" x14ac:dyDescent="0.3">
      <c r="B7580" s="5">
        <v>46082</v>
      </c>
      <c r="C7580" s="4" t="s">
        <v>30</v>
      </c>
      <c r="D7580" s="4" t="s">
        <v>27</v>
      </c>
      <c r="E7580" s="4" t="s">
        <v>20</v>
      </c>
      <c r="F7580" s="4" t="s">
        <v>17</v>
      </c>
      <c r="G7580" s="6">
        <v>285</v>
      </c>
      <c r="H7580" s="7">
        <v>98.55</v>
      </c>
      <c r="I7580" s="8">
        <v>0.01</v>
      </c>
      <c r="J7580" s="7">
        <v>24469.18</v>
      </c>
      <c r="K7580" s="7">
        <v>67.97</v>
      </c>
      <c r="L7580" s="7">
        <v>19371.45</v>
      </c>
      <c r="M7580" s="7">
        <v>465.18</v>
      </c>
    </row>
    <row r="7581" spans="2:13" x14ac:dyDescent="0.3">
      <c r="B7581" s="5">
        <v>46082</v>
      </c>
      <c r="C7581" s="4" t="s">
        <v>30</v>
      </c>
      <c r="D7581" s="4" t="s">
        <v>27</v>
      </c>
      <c r="E7581" s="4" t="s">
        <v>20</v>
      </c>
      <c r="F7581" s="4" t="s">
        <v>18</v>
      </c>
      <c r="G7581" s="6">
        <v>107</v>
      </c>
      <c r="H7581" s="7">
        <v>98.55</v>
      </c>
      <c r="I7581" s="8">
        <v>0</v>
      </c>
      <c r="J7581" s="7">
        <v>9251.59</v>
      </c>
      <c r="K7581" s="7">
        <v>67.63</v>
      </c>
      <c r="L7581" s="7">
        <v>7236.41</v>
      </c>
      <c r="M7581" s="7">
        <v>392.53</v>
      </c>
    </row>
    <row r="7582" spans="2:13" x14ac:dyDescent="0.3">
      <c r="B7582" s="5">
        <v>46082</v>
      </c>
      <c r="C7582" s="4" t="s">
        <v>30</v>
      </c>
      <c r="D7582" s="4" t="s">
        <v>27</v>
      </c>
      <c r="E7582" s="4" t="s">
        <v>20</v>
      </c>
      <c r="F7582" s="4" t="s">
        <v>19</v>
      </c>
      <c r="G7582" s="6">
        <v>108</v>
      </c>
      <c r="H7582" s="7">
        <v>98.55</v>
      </c>
      <c r="I7582" s="8">
        <v>0.01</v>
      </c>
      <c r="J7582" s="7">
        <v>9300.2199999999993</v>
      </c>
      <c r="K7582" s="7">
        <v>67.77</v>
      </c>
      <c r="L7582" s="7">
        <v>7319.16</v>
      </c>
      <c r="M7582" s="7">
        <v>491.28</v>
      </c>
    </row>
    <row r="7583" spans="2:13" x14ac:dyDescent="0.3">
      <c r="B7583" s="5">
        <v>46082</v>
      </c>
      <c r="C7583" s="4" t="s">
        <v>30</v>
      </c>
      <c r="D7583" s="4" t="s">
        <v>27</v>
      </c>
      <c r="E7583" s="4" t="s">
        <v>21</v>
      </c>
      <c r="F7583" s="4" t="s">
        <v>17</v>
      </c>
      <c r="G7583" s="6">
        <v>149</v>
      </c>
      <c r="H7583" s="7">
        <v>98.55</v>
      </c>
      <c r="I7583" s="8">
        <v>0</v>
      </c>
      <c r="J7583" s="7">
        <v>13880.06</v>
      </c>
      <c r="K7583" s="7">
        <v>67.97</v>
      </c>
      <c r="L7583" s="7">
        <v>10127.530000000001</v>
      </c>
      <c r="M7583" s="7">
        <v>256.72000000000003</v>
      </c>
    </row>
    <row r="7584" spans="2:13" x14ac:dyDescent="0.3">
      <c r="B7584" s="5">
        <v>46082</v>
      </c>
      <c r="C7584" s="4" t="s">
        <v>30</v>
      </c>
      <c r="D7584" s="4" t="s">
        <v>27</v>
      </c>
      <c r="E7584" s="4" t="s">
        <v>21</v>
      </c>
      <c r="F7584" s="4" t="s">
        <v>18</v>
      </c>
      <c r="G7584" s="6">
        <v>50</v>
      </c>
      <c r="H7584" s="7">
        <v>98.55</v>
      </c>
      <c r="I7584" s="8">
        <v>0.01</v>
      </c>
      <c r="J7584" s="7">
        <v>4606.45</v>
      </c>
      <c r="K7584" s="7">
        <v>67.97</v>
      </c>
      <c r="L7584" s="7">
        <v>3398.5</v>
      </c>
      <c r="M7584" s="7">
        <v>176.46</v>
      </c>
    </row>
    <row r="7585" spans="2:13" x14ac:dyDescent="0.3">
      <c r="B7585" s="5">
        <v>46082</v>
      </c>
      <c r="C7585" s="4" t="s">
        <v>30</v>
      </c>
      <c r="D7585" s="4" t="s">
        <v>27</v>
      </c>
      <c r="E7585" s="4" t="s">
        <v>21</v>
      </c>
      <c r="F7585" s="4" t="s">
        <v>19</v>
      </c>
      <c r="G7585" s="6">
        <v>54</v>
      </c>
      <c r="H7585" s="7">
        <v>98.55</v>
      </c>
      <c r="I7585" s="8">
        <v>0</v>
      </c>
      <c r="J7585" s="7">
        <v>5020.29</v>
      </c>
      <c r="K7585" s="7">
        <v>67.7</v>
      </c>
      <c r="L7585" s="7">
        <v>3655.8</v>
      </c>
      <c r="M7585" s="7">
        <v>240.11</v>
      </c>
    </row>
    <row r="7586" spans="2:13" x14ac:dyDescent="0.3">
      <c r="B7586" s="5">
        <v>46082</v>
      </c>
      <c r="C7586" s="4" t="s">
        <v>30</v>
      </c>
      <c r="D7586" s="4" t="s">
        <v>27</v>
      </c>
      <c r="E7586" s="4" t="s">
        <v>22</v>
      </c>
      <c r="F7586" s="4" t="s">
        <v>17</v>
      </c>
      <c r="G7586" s="6">
        <v>61</v>
      </c>
      <c r="H7586" s="7">
        <v>98.55</v>
      </c>
      <c r="I7586" s="8">
        <v>0.01</v>
      </c>
      <c r="J7586" s="7">
        <v>6612.05</v>
      </c>
      <c r="K7586" s="7">
        <v>67.7</v>
      </c>
      <c r="L7586" s="7">
        <v>4129.7</v>
      </c>
      <c r="M7586" s="7">
        <v>637.80999999999995</v>
      </c>
    </row>
    <row r="7587" spans="2:13" x14ac:dyDescent="0.3">
      <c r="B7587" s="5">
        <v>46082</v>
      </c>
      <c r="C7587" s="4" t="s">
        <v>30</v>
      </c>
      <c r="D7587" s="4" t="s">
        <v>27</v>
      </c>
      <c r="E7587" s="4" t="s">
        <v>22</v>
      </c>
      <c r="F7587" s="4" t="s">
        <v>18</v>
      </c>
      <c r="G7587" s="6">
        <v>23</v>
      </c>
      <c r="H7587" s="7">
        <v>98.55</v>
      </c>
      <c r="I7587" s="8">
        <v>0</v>
      </c>
      <c r="J7587" s="7">
        <v>2531.02</v>
      </c>
      <c r="K7587" s="7">
        <v>68.040000000000006</v>
      </c>
      <c r="L7587" s="7">
        <v>1564.92</v>
      </c>
      <c r="M7587" s="7">
        <v>273.77</v>
      </c>
    </row>
    <row r="7588" spans="2:13" x14ac:dyDescent="0.3">
      <c r="B7588" s="5">
        <v>46082</v>
      </c>
      <c r="C7588" s="4" t="s">
        <v>30</v>
      </c>
      <c r="D7588" s="4" t="s">
        <v>27</v>
      </c>
      <c r="E7588" s="4" t="s">
        <v>22</v>
      </c>
      <c r="F7588" s="4" t="s">
        <v>19</v>
      </c>
      <c r="G7588" s="6">
        <v>22</v>
      </c>
      <c r="H7588" s="7">
        <v>98.55</v>
      </c>
      <c r="I7588" s="8">
        <v>0</v>
      </c>
      <c r="J7588" s="7">
        <v>2418.56</v>
      </c>
      <c r="K7588" s="7">
        <v>67.83</v>
      </c>
      <c r="L7588" s="7">
        <v>1492.26</v>
      </c>
      <c r="M7588" s="7">
        <v>292.70999999999998</v>
      </c>
    </row>
    <row r="7589" spans="2:13" x14ac:dyDescent="0.3">
      <c r="B7589" s="5">
        <v>46082</v>
      </c>
      <c r="C7589" s="4" t="s">
        <v>31</v>
      </c>
      <c r="D7589" s="4" t="s">
        <v>32</v>
      </c>
      <c r="E7589" s="4" t="s">
        <v>16</v>
      </c>
      <c r="F7589" s="4" t="s">
        <v>17</v>
      </c>
      <c r="G7589" s="6">
        <v>668</v>
      </c>
      <c r="H7589" s="7">
        <v>83.55</v>
      </c>
      <c r="I7589" s="8">
        <v>0.01</v>
      </c>
      <c r="J7589" s="7">
        <v>55310.1</v>
      </c>
      <c r="K7589" s="7">
        <v>59.87</v>
      </c>
      <c r="L7589" s="7">
        <v>39993.160000000003</v>
      </c>
      <c r="M7589" s="7">
        <v>1118.3900000000001</v>
      </c>
    </row>
    <row r="7590" spans="2:13" x14ac:dyDescent="0.3">
      <c r="B7590" s="5">
        <v>46082</v>
      </c>
      <c r="C7590" s="4" t="s">
        <v>31</v>
      </c>
      <c r="D7590" s="4" t="s">
        <v>32</v>
      </c>
      <c r="E7590" s="4" t="s">
        <v>16</v>
      </c>
      <c r="F7590" s="4" t="s">
        <v>18</v>
      </c>
      <c r="G7590" s="6">
        <v>241</v>
      </c>
      <c r="H7590" s="7">
        <v>83.55</v>
      </c>
      <c r="I7590" s="8">
        <v>0</v>
      </c>
      <c r="J7590" s="7">
        <v>20155.689999999999</v>
      </c>
      <c r="K7590" s="7">
        <v>60.17</v>
      </c>
      <c r="L7590" s="7">
        <v>14500.97</v>
      </c>
      <c r="M7590" s="7">
        <v>869.47</v>
      </c>
    </row>
    <row r="7591" spans="2:13" x14ac:dyDescent="0.3">
      <c r="B7591" s="5">
        <v>46082</v>
      </c>
      <c r="C7591" s="4" t="s">
        <v>31</v>
      </c>
      <c r="D7591" s="4" t="s">
        <v>32</v>
      </c>
      <c r="E7591" s="4" t="s">
        <v>16</v>
      </c>
      <c r="F7591" s="4" t="s">
        <v>19</v>
      </c>
      <c r="G7591" s="6">
        <v>248</v>
      </c>
      <c r="H7591" s="7">
        <v>83.55</v>
      </c>
      <c r="I7591" s="8">
        <v>0</v>
      </c>
      <c r="J7591" s="7">
        <v>20699.43</v>
      </c>
      <c r="K7591" s="7">
        <v>60.17</v>
      </c>
      <c r="L7591" s="7">
        <v>14922.16</v>
      </c>
      <c r="M7591" s="7">
        <v>1136.97</v>
      </c>
    </row>
    <row r="7592" spans="2:13" x14ac:dyDescent="0.3">
      <c r="B7592" s="5">
        <v>46082</v>
      </c>
      <c r="C7592" s="4" t="s">
        <v>31</v>
      </c>
      <c r="D7592" s="4" t="s">
        <v>32</v>
      </c>
      <c r="E7592" s="4" t="s">
        <v>20</v>
      </c>
      <c r="F7592" s="4" t="s">
        <v>17</v>
      </c>
      <c r="G7592" s="6">
        <v>529</v>
      </c>
      <c r="H7592" s="7">
        <v>83.55</v>
      </c>
      <c r="I7592" s="8">
        <v>0.01</v>
      </c>
      <c r="J7592" s="7">
        <v>38582.26</v>
      </c>
      <c r="K7592" s="7">
        <v>60.05</v>
      </c>
      <c r="L7592" s="7">
        <v>31766.45</v>
      </c>
      <c r="M7592" s="7">
        <v>876.78</v>
      </c>
    </row>
    <row r="7593" spans="2:13" x14ac:dyDescent="0.3">
      <c r="B7593" s="5">
        <v>46082</v>
      </c>
      <c r="C7593" s="4" t="s">
        <v>31</v>
      </c>
      <c r="D7593" s="4" t="s">
        <v>32</v>
      </c>
      <c r="E7593" s="4" t="s">
        <v>20</v>
      </c>
      <c r="F7593" s="4" t="s">
        <v>18</v>
      </c>
      <c r="G7593" s="6">
        <v>195</v>
      </c>
      <c r="H7593" s="7">
        <v>83.55</v>
      </c>
      <c r="I7593" s="8">
        <v>0.04</v>
      </c>
      <c r="J7593" s="7">
        <v>13764.78</v>
      </c>
      <c r="K7593" s="7">
        <v>59.99</v>
      </c>
      <c r="L7593" s="7">
        <v>11698.05</v>
      </c>
      <c r="M7593" s="7">
        <v>694.46</v>
      </c>
    </row>
    <row r="7594" spans="2:13" x14ac:dyDescent="0.3">
      <c r="B7594" s="5">
        <v>46082</v>
      </c>
      <c r="C7594" s="4" t="s">
        <v>31</v>
      </c>
      <c r="D7594" s="4" t="s">
        <v>32</v>
      </c>
      <c r="E7594" s="4" t="s">
        <v>20</v>
      </c>
      <c r="F7594" s="4" t="s">
        <v>19</v>
      </c>
      <c r="G7594" s="6">
        <v>191</v>
      </c>
      <c r="H7594" s="7">
        <v>83.55</v>
      </c>
      <c r="I7594" s="8">
        <v>0</v>
      </c>
      <c r="J7594" s="7">
        <v>14029.04</v>
      </c>
      <c r="K7594" s="7">
        <v>60.05</v>
      </c>
      <c r="L7594" s="7">
        <v>11469.55</v>
      </c>
      <c r="M7594" s="7">
        <v>867.99</v>
      </c>
    </row>
    <row r="7595" spans="2:13" x14ac:dyDescent="0.3">
      <c r="B7595" s="5">
        <v>46082</v>
      </c>
      <c r="C7595" s="4" t="s">
        <v>31</v>
      </c>
      <c r="D7595" s="4" t="s">
        <v>32</v>
      </c>
      <c r="E7595" s="4" t="s">
        <v>21</v>
      </c>
      <c r="F7595" s="4" t="s">
        <v>17</v>
      </c>
      <c r="G7595" s="6">
        <v>273</v>
      </c>
      <c r="H7595" s="7">
        <v>83.55</v>
      </c>
      <c r="I7595" s="8">
        <v>0.01</v>
      </c>
      <c r="J7595" s="7">
        <v>21387.78</v>
      </c>
      <c r="K7595" s="7">
        <v>60.11</v>
      </c>
      <c r="L7595" s="7">
        <v>16410.03</v>
      </c>
      <c r="M7595" s="7">
        <v>463.49</v>
      </c>
    </row>
    <row r="7596" spans="2:13" x14ac:dyDescent="0.3">
      <c r="B7596" s="5">
        <v>46082</v>
      </c>
      <c r="C7596" s="4" t="s">
        <v>31</v>
      </c>
      <c r="D7596" s="4" t="s">
        <v>32</v>
      </c>
      <c r="E7596" s="4" t="s">
        <v>21</v>
      </c>
      <c r="F7596" s="4" t="s">
        <v>18</v>
      </c>
      <c r="G7596" s="6">
        <v>103</v>
      </c>
      <c r="H7596" s="7">
        <v>83.55</v>
      </c>
      <c r="I7596" s="8">
        <v>0</v>
      </c>
      <c r="J7596" s="7">
        <v>8142.67</v>
      </c>
      <c r="K7596" s="7">
        <v>59.93</v>
      </c>
      <c r="L7596" s="7">
        <v>6172.79</v>
      </c>
      <c r="M7596" s="7">
        <v>375.28</v>
      </c>
    </row>
    <row r="7597" spans="2:13" x14ac:dyDescent="0.3">
      <c r="B7597" s="5">
        <v>46082</v>
      </c>
      <c r="C7597" s="4" t="s">
        <v>31</v>
      </c>
      <c r="D7597" s="4" t="s">
        <v>32</v>
      </c>
      <c r="E7597" s="4" t="s">
        <v>21</v>
      </c>
      <c r="F7597" s="4" t="s">
        <v>19</v>
      </c>
      <c r="G7597" s="6">
        <v>97</v>
      </c>
      <c r="H7597" s="7">
        <v>83.55</v>
      </c>
      <c r="I7597" s="8">
        <v>0.01</v>
      </c>
      <c r="J7597" s="7">
        <v>7668.09</v>
      </c>
      <c r="K7597" s="7">
        <v>59.93</v>
      </c>
      <c r="L7597" s="7">
        <v>5813.21</v>
      </c>
      <c r="M7597" s="7">
        <v>433.47</v>
      </c>
    </row>
    <row r="7598" spans="2:13" x14ac:dyDescent="0.3">
      <c r="B7598" s="5">
        <v>46082</v>
      </c>
      <c r="C7598" s="4" t="s">
        <v>31</v>
      </c>
      <c r="D7598" s="4" t="s">
        <v>32</v>
      </c>
      <c r="E7598" s="4" t="s">
        <v>22</v>
      </c>
      <c r="F7598" s="4" t="s">
        <v>17</v>
      </c>
      <c r="G7598" s="6">
        <v>124</v>
      </c>
      <c r="H7598" s="7">
        <v>83.55</v>
      </c>
      <c r="I7598" s="8">
        <v>0.01</v>
      </c>
      <c r="J7598" s="7">
        <v>11464.18</v>
      </c>
      <c r="K7598" s="7">
        <v>60.05</v>
      </c>
      <c r="L7598" s="7">
        <v>7446.2</v>
      </c>
      <c r="M7598" s="7">
        <v>1253.5999999999999</v>
      </c>
    </row>
    <row r="7599" spans="2:13" x14ac:dyDescent="0.3">
      <c r="B7599" s="5">
        <v>46082</v>
      </c>
      <c r="C7599" s="4" t="s">
        <v>31</v>
      </c>
      <c r="D7599" s="4" t="s">
        <v>32</v>
      </c>
      <c r="E7599" s="4" t="s">
        <v>22</v>
      </c>
      <c r="F7599" s="4" t="s">
        <v>18</v>
      </c>
      <c r="G7599" s="6">
        <v>44</v>
      </c>
      <c r="H7599" s="7">
        <v>83.55</v>
      </c>
      <c r="I7599" s="8">
        <v>0.01</v>
      </c>
      <c r="J7599" s="7">
        <v>4072.17</v>
      </c>
      <c r="K7599" s="7">
        <v>59.93</v>
      </c>
      <c r="L7599" s="7">
        <v>2636.92</v>
      </c>
      <c r="M7599" s="7">
        <v>539.14</v>
      </c>
    </row>
    <row r="7600" spans="2:13" x14ac:dyDescent="0.3">
      <c r="B7600" s="5">
        <v>46082</v>
      </c>
      <c r="C7600" s="4" t="s">
        <v>31</v>
      </c>
      <c r="D7600" s="4" t="s">
        <v>32</v>
      </c>
      <c r="E7600" s="4" t="s">
        <v>22</v>
      </c>
      <c r="F7600" s="4" t="s">
        <v>19</v>
      </c>
      <c r="G7600" s="6">
        <v>42</v>
      </c>
      <c r="H7600" s="7">
        <v>83.55</v>
      </c>
      <c r="I7600" s="8">
        <v>0.01</v>
      </c>
      <c r="J7600" s="7">
        <v>3894.88</v>
      </c>
      <c r="K7600" s="7">
        <v>59.81</v>
      </c>
      <c r="L7600" s="7">
        <v>2512.02</v>
      </c>
      <c r="M7600" s="7">
        <v>546.85</v>
      </c>
    </row>
    <row r="7601" spans="2:13" x14ac:dyDescent="0.3">
      <c r="B7601" s="5">
        <v>46082</v>
      </c>
      <c r="C7601" s="4" t="s">
        <v>33</v>
      </c>
      <c r="D7601" s="4" t="s">
        <v>32</v>
      </c>
      <c r="E7601" s="4" t="s">
        <v>16</v>
      </c>
      <c r="F7601" s="4" t="s">
        <v>17</v>
      </c>
      <c r="G7601" s="6">
        <v>592</v>
      </c>
      <c r="H7601" s="7">
        <v>132.83000000000001</v>
      </c>
      <c r="I7601" s="8">
        <v>0.01</v>
      </c>
      <c r="J7601" s="7">
        <v>77223.460000000006</v>
      </c>
      <c r="K7601" s="7">
        <v>94.81</v>
      </c>
      <c r="L7601" s="7">
        <v>56127.519999999997</v>
      </c>
      <c r="M7601" s="7">
        <v>1012.05</v>
      </c>
    </row>
    <row r="7602" spans="2:13" x14ac:dyDescent="0.3">
      <c r="B7602" s="5">
        <v>46082</v>
      </c>
      <c r="C7602" s="4" t="s">
        <v>33</v>
      </c>
      <c r="D7602" s="4" t="s">
        <v>32</v>
      </c>
      <c r="E7602" s="4" t="s">
        <v>16</v>
      </c>
      <c r="F7602" s="4" t="s">
        <v>18</v>
      </c>
      <c r="G7602" s="6">
        <v>219</v>
      </c>
      <c r="H7602" s="7">
        <v>132.83000000000001</v>
      </c>
      <c r="I7602" s="8">
        <v>0.01</v>
      </c>
      <c r="J7602" s="7">
        <v>28683.47</v>
      </c>
      <c r="K7602" s="7">
        <v>94.53</v>
      </c>
      <c r="L7602" s="7">
        <v>20702.07</v>
      </c>
      <c r="M7602" s="7">
        <v>775.24</v>
      </c>
    </row>
    <row r="7603" spans="2:13" x14ac:dyDescent="0.3">
      <c r="B7603" s="5">
        <v>46082</v>
      </c>
      <c r="C7603" s="4" t="s">
        <v>33</v>
      </c>
      <c r="D7603" s="4" t="s">
        <v>32</v>
      </c>
      <c r="E7603" s="4" t="s">
        <v>16</v>
      </c>
      <c r="F7603" s="4" t="s">
        <v>19</v>
      </c>
      <c r="G7603" s="6">
        <v>220</v>
      </c>
      <c r="H7603" s="7">
        <v>132.83000000000001</v>
      </c>
      <c r="I7603" s="8">
        <v>0</v>
      </c>
      <c r="J7603" s="7">
        <v>29164.15</v>
      </c>
      <c r="K7603" s="7">
        <v>95</v>
      </c>
      <c r="L7603" s="7">
        <v>20900</v>
      </c>
      <c r="M7603" s="7">
        <v>986.06</v>
      </c>
    </row>
    <row r="7604" spans="2:13" x14ac:dyDescent="0.3">
      <c r="B7604" s="5">
        <v>46082</v>
      </c>
      <c r="C7604" s="4" t="s">
        <v>33</v>
      </c>
      <c r="D7604" s="4" t="s">
        <v>32</v>
      </c>
      <c r="E7604" s="4" t="s">
        <v>20</v>
      </c>
      <c r="F7604" s="4" t="s">
        <v>17</v>
      </c>
      <c r="G7604" s="6">
        <v>502</v>
      </c>
      <c r="H7604" s="7">
        <v>132.83000000000001</v>
      </c>
      <c r="I7604" s="8">
        <v>0.01</v>
      </c>
      <c r="J7604" s="7">
        <v>58443.97</v>
      </c>
      <c r="K7604" s="7">
        <v>94.53</v>
      </c>
      <c r="L7604" s="7">
        <v>47454.06</v>
      </c>
      <c r="M7604" s="7">
        <v>857.34</v>
      </c>
    </row>
    <row r="7605" spans="2:13" x14ac:dyDescent="0.3">
      <c r="B7605" s="5">
        <v>46082</v>
      </c>
      <c r="C7605" s="4" t="s">
        <v>33</v>
      </c>
      <c r="D7605" s="4" t="s">
        <v>32</v>
      </c>
      <c r="E7605" s="4" t="s">
        <v>20</v>
      </c>
      <c r="F7605" s="4" t="s">
        <v>18</v>
      </c>
      <c r="G7605" s="6">
        <v>175</v>
      </c>
      <c r="H7605" s="7">
        <v>132.83000000000001</v>
      </c>
      <c r="I7605" s="8">
        <v>0</v>
      </c>
      <c r="J7605" s="7">
        <v>20414.849999999999</v>
      </c>
      <c r="K7605" s="7">
        <v>94.53</v>
      </c>
      <c r="L7605" s="7">
        <v>16542.75</v>
      </c>
      <c r="M7605" s="7">
        <v>643.86</v>
      </c>
    </row>
    <row r="7606" spans="2:13" x14ac:dyDescent="0.3">
      <c r="B7606" s="5">
        <v>46082</v>
      </c>
      <c r="C7606" s="4" t="s">
        <v>33</v>
      </c>
      <c r="D7606" s="4" t="s">
        <v>32</v>
      </c>
      <c r="E7606" s="4" t="s">
        <v>20</v>
      </c>
      <c r="F7606" s="4" t="s">
        <v>19</v>
      </c>
      <c r="G7606" s="6">
        <v>175</v>
      </c>
      <c r="H7606" s="7">
        <v>132.83000000000001</v>
      </c>
      <c r="I7606" s="8">
        <v>0.02</v>
      </c>
      <c r="J7606" s="7">
        <v>20044.740000000002</v>
      </c>
      <c r="K7606" s="7">
        <v>94.72</v>
      </c>
      <c r="L7606" s="7">
        <v>16576</v>
      </c>
      <c r="M7606" s="7">
        <v>760.98</v>
      </c>
    </row>
    <row r="7607" spans="2:13" x14ac:dyDescent="0.3">
      <c r="B7607" s="5">
        <v>46082</v>
      </c>
      <c r="C7607" s="4" t="s">
        <v>33</v>
      </c>
      <c r="D7607" s="4" t="s">
        <v>32</v>
      </c>
      <c r="E7607" s="4" t="s">
        <v>21</v>
      </c>
      <c r="F7607" s="4" t="s">
        <v>17</v>
      </c>
      <c r="G7607" s="6">
        <v>241</v>
      </c>
      <c r="H7607" s="7">
        <v>132.83000000000001</v>
      </c>
      <c r="I7607" s="8">
        <v>0.01</v>
      </c>
      <c r="J7607" s="7">
        <v>29835.439999999999</v>
      </c>
      <c r="K7607" s="7">
        <v>94.72</v>
      </c>
      <c r="L7607" s="7">
        <v>22827.52</v>
      </c>
      <c r="M7607" s="7">
        <v>415.64</v>
      </c>
    </row>
    <row r="7608" spans="2:13" x14ac:dyDescent="0.3">
      <c r="B7608" s="5">
        <v>46082</v>
      </c>
      <c r="C7608" s="4" t="s">
        <v>33</v>
      </c>
      <c r="D7608" s="4" t="s">
        <v>32</v>
      </c>
      <c r="E7608" s="4" t="s">
        <v>21</v>
      </c>
      <c r="F7608" s="4" t="s">
        <v>18</v>
      </c>
      <c r="G7608" s="6">
        <v>86</v>
      </c>
      <c r="H7608" s="7">
        <v>132.83000000000001</v>
      </c>
      <c r="I7608" s="8">
        <v>0</v>
      </c>
      <c r="J7608" s="7">
        <v>10819.68</v>
      </c>
      <c r="K7608" s="7">
        <v>94.43</v>
      </c>
      <c r="L7608" s="7">
        <v>8120.98</v>
      </c>
      <c r="M7608" s="7">
        <v>304.12</v>
      </c>
    </row>
    <row r="7609" spans="2:13" x14ac:dyDescent="0.3">
      <c r="B7609" s="5">
        <v>46082</v>
      </c>
      <c r="C7609" s="4" t="s">
        <v>33</v>
      </c>
      <c r="D7609" s="4" t="s">
        <v>32</v>
      </c>
      <c r="E7609" s="4" t="s">
        <v>21</v>
      </c>
      <c r="F7609" s="4" t="s">
        <v>19</v>
      </c>
      <c r="G7609" s="6">
        <v>86</v>
      </c>
      <c r="H7609" s="7">
        <v>132.83000000000001</v>
      </c>
      <c r="I7609" s="8">
        <v>0</v>
      </c>
      <c r="J7609" s="7">
        <v>10830.47</v>
      </c>
      <c r="K7609" s="7">
        <v>94.62</v>
      </c>
      <c r="L7609" s="7">
        <v>8137.32</v>
      </c>
      <c r="M7609" s="7">
        <v>373.2</v>
      </c>
    </row>
    <row r="7610" spans="2:13" x14ac:dyDescent="0.3">
      <c r="B7610" s="5">
        <v>46082</v>
      </c>
      <c r="C7610" s="4" t="s">
        <v>33</v>
      </c>
      <c r="D7610" s="4" t="s">
        <v>32</v>
      </c>
      <c r="E7610" s="4" t="s">
        <v>22</v>
      </c>
      <c r="F7610" s="4" t="s">
        <v>17</v>
      </c>
      <c r="G7610" s="6">
        <v>106</v>
      </c>
      <c r="H7610" s="7">
        <v>132.83000000000001</v>
      </c>
      <c r="I7610" s="8">
        <v>0.01</v>
      </c>
      <c r="J7610" s="7">
        <v>15517.71</v>
      </c>
      <c r="K7610" s="7">
        <v>94.53</v>
      </c>
      <c r="L7610" s="7">
        <v>10020.18</v>
      </c>
      <c r="M7610" s="7">
        <v>1072.71</v>
      </c>
    </row>
    <row r="7611" spans="2:13" x14ac:dyDescent="0.3">
      <c r="B7611" s="5">
        <v>46082</v>
      </c>
      <c r="C7611" s="4" t="s">
        <v>33</v>
      </c>
      <c r="D7611" s="4" t="s">
        <v>32</v>
      </c>
      <c r="E7611" s="4" t="s">
        <v>22</v>
      </c>
      <c r="F7611" s="4" t="s">
        <v>18</v>
      </c>
      <c r="G7611" s="6">
        <v>38</v>
      </c>
      <c r="H7611" s="7">
        <v>132.83000000000001</v>
      </c>
      <c r="I7611" s="8">
        <v>0.01</v>
      </c>
      <c r="J7611" s="7">
        <v>5608.06</v>
      </c>
      <c r="K7611" s="7">
        <v>94.62</v>
      </c>
      <c r="L7611" s="7">
        <v>3595.56</v>
      </c>
      <c r="M7611" s="7">
        <v>455.53</v>
      </c>
    </row>
    <row r="7612" spans="2:13" x14ac:dyDescent="0.3">
      <c r="B7612" s="5">
        <v>46082</v>
      </c>
      <c r="C7612" s="4" t="s">
        <v>33</v>
      </c>
      <c r="D7612" s="4" t="s">
        <v>32</v>
      </c>
      <c r="E7612" s="4" t="s">
        <v>22</v>
      </c>
      <c r="F7612" s="4" t="s">
        <v>19</v>
      </c>
      <c r="G7612" s="6">
        <v>37</v>
      </c>
      <c r="H7612" s="7">
        <v>132.83000000000001</v>
      </c>
      <c r="I7612" s="8">
        <v>0.01</v>
      </c>
      <c r="J7612" s="7">
        <v>5438.57</v>
      </c>
      <c r="K7612" s="7">
        <v>95</v>
      </c>
      <c r="L7612" s="7">
        <v>3515</v>
      </c>
      <c r="M7612" s="7">
        <v>485.1</v>
      </c>
    </row>
    <row r="7613" spans="2:13" x14ac:dyDescent="0.3">
      <c r="B7613" s="5">
        <v>46082</v>
      </c>
      <c r="C7613" s="4" t="s">
        <v>34</v>
      </c>
      <c r="D7613" s="4" t="s">
        <v>32</v>
      </c>
      <c r="E7613" s="4" t="s">
        <v>16</v>
      </c>
      <c r="F7613" s="4" t="s">
        <v>17</v>
      </c>
      <c r="G7613" s="6">
        <v>499</v>
      </c>
      <c r="H7613" s="7">
        <v>102.84</v>
      </c>
      <c r="I7613" s="8">
        <v>0.01</v>
      </c>
      <c r="J7613" s="7">
        <v>50496.86</v>
      </c>
      <c r="K7613" s="7">
        <v>72.97</v>
      </c>
      <c r="L7613" s="7">
        <v>36412.03</v>
      </c>
      <c r="M7613" s="7">
        <v>849.7</v>
      </c>
    </row>
    <row r="7614" spans="2:13" x14ac:dyDescent="0.3">
      <c r="B7614" s="5">
        <v>46082</v>
      </c>
      <c r="C7614" s="4" t="s">
        <v>34</v>
      </c>
      <c r="D7614" s="4" t="s">
        <v>32</v>
      </c>
      <c r="E7614" s="4" t="s">
        <v>16</v>
      </c>
      <c r="F7614" s="4" t="s">
        <v>18</v>
      </c>
      <c r="G7614" s="6">
        <v>169</v>
      </c>
      <c r="H7614" s="7">
        <v>102.84</v>
      </c>
      <c r="I7614" s="8">
        <v>0</v>
      </c>
      <c r="J7614" s="7">
        <v>17449.48</v>
      </c>
      <c r="K7614" s="7">
        <v>72.75</v>
      </c>
      <c r="L7614" s="7">
        <v>12294.75</v>
      </c>
      <c r="M7614" s="7">
        <v>606.09</v>
      </c>
    </row>
    <row r="7615" spans="2:13" x14ac:dyDescent="0.3">
      <c r="B7615" s="5">
        <v>46082</v>
      </c>
      <c r="C7615" s="4" t="s">
        <v>34</v>
      </c>
      <c r="D7615" s="4" t="s">
        <v>32</v>
      </c>
      <c r="E7615" s="4" t="s">
        <v>16</v>
      </c>
      <c r="F7615" s="4" t="s">
        <v>19</v>
      </c>
      <c r="G7615" s="6">
        <v>180</v>
      </c>
      <c r="H7615" s="7">
        <v>102.84</v>
      </c>
      <c r="I7615" s="8">
        <v>0.01</v>
      </c>
      <c r="J7615" s="7">
        <v>18307.91</v>
      </c>
      <c r="K7615" s="7">
        <v>72.89</v>
      </c>
      <c r="L7615" s="7">
        <v>13120.2</v>
      </c>
      <c r="M7615" s="7">
        <v>784.32</v>
      </c>
    </row>
    <row r="7616" spans="2:13" x14ac:dyDescent="0.3">
      <c r="B7616" s="5">
        <v>46082</v>
      </c>
      <c r="C7616" s="4" t="s">
        <v>34</v>
      </c>
      <c r="D7616" s="4" t="s">
        <v>32</v>
      </c>
      <c r="E7616" s="4" t="s">
        <v>20</v>
      </c>
      <c r="F7616" s="4" t="s">
        <v>17</v>
      </c>
      <c r="G7616" s="6">
        <v>381</v>
      </c>
      <c r="H7616" s="7">
        <v>102.84</v>
      </c>
      <c r="I7616" s="8">
        <v>0.03</v>
      </c>
      <c r="J7616" s="7">
        <v>33174.639999999999</v>
      </c>
      <c r="K7616" s="7">
        <v>72.599999999999994</v>
      </c>
      <c r="L7616" s="7">
        <v>27660.6</v>
      </c>
      <c r="M7616" s="7">
        <v>644.29</v>
      </c>
    </row>
    <row r="7617" spans="2:13" x14ac:dyDescent="0.3">
      <c r="B7617" s="5">
        <v>46082</v>
      </c>
      <c r="C7617" s="4" t="s">
        <v>34</v>
      </c>
      <c r="D7617" s="4" t="s">
        <v>32</v>
      </c>
      <c r="E7617" s="4" t="s">
        <v>20</v>
      </c>
      <c r="F7617" s="4" t="s">
        <v>18</v>
      </c>
      <c r="G7617" s="6">
        <v>136</v>
      </c>
      <c r="H7617" s="7">
        <v>102.84</v>
      </c>
      <c r="I7617" s="8">
        <v>0.03</v>
      </c>
      <c r="J7617" s="7">
        <v>11999.87</v>
      </c>
      <c r="K7617" s="7">
        <v>72.819999999999993</v>
      </c>
      <c r="L7617" s="7">
        <v>9903.52</v>
      </c>
      <c r="M7617" s="7">
        <v>479</v>
      </c>
    </row>
    <row r="7618" spans="2:13" x14ac:dyDescent="0.3">
      <c r="B7618" s="5">
        <v>46082</v>
      </c>
      <c r="C7618" s="4" t="s">
        <v>34</v>
      </c>
      <c r="D7618" s="4" t="s">
        <v>32</v>
      </c>
      <c r="E7618" s="4" t="s">
        <v>20</v>
      </c>
      <c r="F7618" s="4" t="s">
        <v>19</v>
      </c>
      <c r="G7618" s="6">
        <v>141</v>
      </c>
      <c r="H7618" s="7">
        <v>102.84</v>
      </c>
      <c r="I7618" s="8">
        <v>0.03</v>
      </c>
      <c r="J7618" s="7">
        <v>12340.09</v>
      </c>
      <c r="K7618" s="7">
        <v>72.75</v>
      </c>
      <c r="L7618" s="7">
        <v>10257.75</v>
      </c>
      <c r="M7618" s="7">
        <v>637.63</v>
      </c>
    </row>
    <row r="7619" spans="2:13" x14ac:dyDescent="0.3">
      <c r="B7619" s="5">
        <v>46082</v>
      </c>
      <c r="C7619" s="4" t="s">
        <v>34</v>
      </c>
      <c r="D7619" s="4" t="s">
        <v>32</v>
      </c>
      <c r="E7619" s="4" t="s">
        <v>21</v>
      </c>
      <c r="F7619" s="4" t="s">
        <v>17</v>
      </c>
      <c r="G7619" s="6">
        <v>204</v>
      </c>
      <c r="H7619" s="7">
        <v>102.84</v>
      </c>
      <c r="I7619" s="8">
        <v>0.01</v>
      </c>
      <c r="J7619" s="7">
        <v>19730.310000000001</v>
      </c>
      <c r="K7619" s="7">
        <v>72.67</v>
      </c>
      <c r="L7619" s="7">
        <v>14824.68</v>
      </c>
      <c r="M7619" s="7">
        <v>333.31</v>
      </c>
    </row>
    <row r="7620" spans="2:13" x14ac:dyDescent="0.3">
      <c r="B7620" s="5">
        <v>46082</v>
      </c>
      <c r="C7620" s="4" t="s">
        <v>34</v>
      </c>
      <c r="D7620" s="4" t="s">
        <v>32</v>
      </c>
      <c r="E7620" s="4" t="s">
        <v>21</v>
      </c>
      <c r="F7620" s="4" t="s">
        <v>18</v>
      </c>
      <c r="G7620" s="6">
        <v>71</v>
      </c>
      <c r="H7620" s="7">
        <v>102.84</v>
      </c>
      <c r="I7620" s="8">
        <v>0.01</v>
      </c>
      <c r="J7620" s="7">
        <v>6908.59</v>
      </c>
      <c r="K7620" s="7">
        <v>72.599999999999994</v>
      </c>
      <c r="L7620" s="7">
        <v>5154.6000000000004</v>
      </c>
      <c r="M7620" s="7">
        <v>253.11</v>
      </c>
    </row>
    <row r="7621" spans="2:13" x14ac:dyDescent="0.3">
      <c r="B7621" s="5">
        <v>46082</v>
      </c>
      <c r="C7621" s="4" t="s">
        <v>34</v>
      </c>
      <c r="D7621" s="4" t="s">
        <v>32</v>
      </c>
      <c r="E7621" s="4" t="s">
        <v>21</v>
      </c>
      <c r="F7621" s="4" t="s">
        <v>19</v>
      </c>
      <c r="G7621" s="6">
        <v>71</v>
      </c>
      <c r="H7621" s="7">
        <v>102.84</v>
      </c>
      <c r="I7621" s="8">
        <v>0.01</v>
      </c>
      <c r="J7621" s="7">
        <v>6839.34</v>
      </c>
      <c r="K7621" s="7">
        <v>72.599999999999994</v>
      </c>
      <c r="L7621" s="7">
        <v>5154.6000000000004</v>
      </c>
      <c r="M7621" s="7">
        <v>316.01</v>
      </c>
    </row>
    <row r="7622" spans="2:13" x14ac:dyDescent="0.3">
      <c r="B7622" s="5">
        <v>46082</v>
      </c>
      <c r="C7622" s="4" t="s">
        <v>34</v>
      </c>
      <c r="D7622" s="4" t="s">
        <v>32</v>
      </c>
      <c r="E7622" s="4" t="s">
        <v>22</v>
      </c>
      <c r="F7622" s="4" t="s">
        <v>17</v>
      </c>
      <c r="G7622" s="6">
        <v>90</v>
      </c>
      <c r="H7622" s="7">
        <v>102.84</v>
      </c>
      <c r="I7622" s="8">
        <v>0</v>
      </c>
      <c r="J7622" s="7">
        <v>10345.549999999999</v>
      </c>
      <c r="K7622" s="7">
        <v>72.599999999999994</v>
      </c>
      <c r="L7622" s="7">
        <v>6534</v>
      </c>
      <c r="M7622" s="7">
        <v>894.3</v>
      </c>
    </row>
    <row r="7623" spans="2:13" x14ac:dyDescent="0.3">
      <c r="B7623" s="5">
        <v>46082</v>
      </c>
      <c r="C7623" s="4" t="s">
        <v>34</v>
      </c>
      <c r="D7623" s="4" t="s">
        <v>32</v>
      </c>
      <c r="E7623" s="4" t="s">
        <v>22</v>
      </c>
      <c r="F7623" s="4" t="s">
        <v>18</v>
      </c>
      <c r="G7623" s="6">
        <v>32</v>
      </c>
      <c r="H7623" s="7">
        <v>102.84</v>
      </c>
      <c r="I7623" s="8">
        <v>0</v>
      </c>
      <c r="J7623" s="7">
        <v>3685.75</v>
      </c>
      <c r="K7623" s="7">
        <v>72.599999999999994</v>
      </c>
      <c r="L7623" s="7">
        <v>2323.1999999999998</v>
      </c>
      <c r="M7623" s="7">
        <v>377.42</v>
      </c>
    </row>
    <row r="7624" spans="2:13" x14ac:dyDescent="0.3">
      <c r="B7624" s="5">
        <v>46082</v>
      </c>
      <c r="C7624" s="4" t="s">
        <v>34</v>
      </c>
      <c r="D7624" s="4" t="s">
        <v>32</v>
      </c>
      <c r="E7624" s="4" t="s">
        <v>22</v>
      </c>
      <c r="F7624" s="4" t="s">
        <v>19</v>
      </c>
      <c r="G7624" s="6">
        <v>31</v>
      </c>
      <c r="H7624" s="7">
        <v>102.84</v>
      </c>
      <c r="I7624" s="8">
        <v>0.01</v>
      </c>
      <c r="J7624" s="7">
        <v>3531.18</v>
      </c>
      <c r="K7624" s="7">
        <v>72.599999999999994</v>
      </c>
      <c r="L7624" s="7">
        <v>2250.6</v>
      </c>
      <c r="M7624" s="7">
        <v>391.58</v>
      </c>
    </row>
    <row r="7625" spans="2:13" x14ac:dyDescent="0.3">
      <c r="B7625" s="5">
        <v>46082</v>
      </c>
      <c r="C7625" s="4" t="s">
        <v>35</v>
      </c>
      <c r="D7625" s="4" t="s">
        <v>32</v>
      </c>
      <c r="E7625" s="4" t="s">
        <v>16</v>
      </c>
      <c r="F7625" s="4" t="s">
        <v>17</v>
      </c>
      <c r="G7625" s="6">
        <v>116</v>
      </c>
      <c r="H7625" s="7">
        <v>201.39</v>
      </c>
      <c r="I7625" s="8">
        <v>0.01</v>
      </c>
      <c r="J7625" s="7">
        <v>23151.18</v>
      </c>
      <c r="K7625" s="7">
        <v>139.88999999999999</v>
      </c>
      <c r="L7625" s="7">
        <v>16227.24</v>
      </c>
      <c r="M7625" s="7">
        <v>191.87</v>
      </c>
    </row>
    <row r="7626" spans="2:13" x14ac:dyDescent="0.3">
      <c r="B7626" s="5">
        <v>46082</v>
      </c>
      <c r="C7626" s="4" t="s">
        <v>35</v>
      </c>
      <c r="D7626" s="4" t="s">
        <v>32</v>
      </c>
      <c r="E7626" s="4" t="s">
        <v>16</v>
      </c>
      <c r="F7626" s="4" t="s">
        <v>18</v>
      </c>
      <c r="G7626" s="6">
        <v>40</v>
      </c>
      <c r="H7626" s="7">
        <v>201.39</v>
      </c>
      <c r="I7626" s="8">
        <v>0</v>
      </c>
      <c r="J7626" s="7">
        <v>8079.73</v>
      </c>
      <c r="K7626" s="7">
        <v>140.03</v>
      </c>
      <c r="L7626" s="7">
        <v>5601.2</v>
      </c>
      <c r="M7626" s="7">
        <v>140.74</v>
      </c>
    </row>
    <row r="7627" spans="2:13" x14ac:dyDescent="0.3">
      <c r="B7627" s="5">
        <v>46082</v>
      </c>
      <c r="C7627" s="4" t="s">
        <v>35</v>
      </c>
      <c r="D7627" s="4" t="s">
        <v>32</v>
      </c>
      <c r="E7627" s="4" t="s">
        <v>16</v>
      </c>
      <c r="F7627" s="4" t="s">
        <v>19</v>
      </c>
      <c r="G7627" s="6">
        <v>39</v>
      </c>
      <c r="H7627" s="7">
        <v>201.39</v>
      </c>
      <c r="I7627" s="8">
        <v>0</v>
      </c>
      <c r="J7627" s="7">
        <v>7861.97</v>
      </c>
      <c r="K7627" s="7">
        <v>139.47</v>
      </c>
      <c r="L7627" s="7">
        <v>5439.33</v>
      </c>
      <c r="M7627" s="7">
        <v>170.46</v>
      </c>
    </row>
    <row r="7628" spans="2:13" x14ac:dyDescent="0.3">
      <c r="B7628" s="5">
        <v>46082</v>
      </c>
      <c r="C7628" s="4" t="s">
        <v>35</v>
      </c>
      <c r="D7628" s="4" t="s">
        <v>32</v>
      </c>
      <c r="E7628" s="4" t="s">
        <v>20</v>
      </c>
      <c r="F7628" s="4" t="s">
        <v>17</v>
      </c>
      <c r="G7628" s="6">
        <v>92</v>
      </c>
      <c r="H7628" s="7">
        <v>201.39</v>
      </c>
      <c r="I7628" s="8">
        <v>0.03</v>
      </c>
      <c r="J7628" s="7">
        <v>15816.72</v>
      </c>
      <c r="K7628" s="7">
        <v>139.47</v>
      </c>
      <c r="L7628" s="7">
        <v>12831.24</v>
      </c>
      <c r="M7628" s="7">
        <v>155.27000000000001</v>
      </c>
    </row>
    <row r="7629" spans="2:13" x14ac:dyDescent="0.3">
      <c r="B7629" s="5">
        <v>46082</v>
      </c>
      <c r="C7629" s="4" t="s">
        <v>35</v>
      </c>
      <c r="D7629" s="4" t="s">
        <v>32</v>
      </c>
      <c r="E7629" s="4" t="s">
        <v>20</v>
      </c>
      <c r="F7629" s="4" t="s">
        <v>18</v>
      </c>
      <c r="G7629" s="6">
        <v>33</v>
      </c>
      <c r="H7629" s="7">
        <v>201.39</v>
      </c>
      <c r="I7629" s="8">
        <v>0.01</v>
      </c>
      <c r="J7629" s="7">
        <v>5766.63</v>
      </c>
      <c r="K7629" s="7">
        <v>140.03</v>
      </c>
      <c r="L7629" s="7">
        <v>4620.99</v>
      </c>
      <c r="M7629" s="7">
        <v>119.29</v>
      </c>
    </row>
    <row r="7630" spans="2:13" x14ac:dyDescent="0.3">
      <c r="B7630" s="5">
        <v>46082</v>
      </c>
      <c r="C7630" s="4" t="s">
        <v>35</v>
      </c>
      <c r="D7630" s="4" t="s">
        <v>32</v>
      </c>
      <c r="E7630" s="4" t="s">
        <v>20</v>
      </c>
      <c r="F7630" s="4" t="s">
        <v>19</v>
      </c>
      <c r="G7630" s="6">
        <v>33</v>
      </c>
      <c r="H7630" s="7">
        <v>201.39</v>
      </c>
      <c r="I7630" s="8">
        <v>0.01</v>
      </c>
      <c r="J7630" s="7">
        <v>5784.09</v>
      </c>
      <c r="K7630" s="7">
        <v>139.75</v>
      </c>
      <c r="L7630" s="7">
        <v>4611.75</v>
      </c>
      <c r="M7630" s="7">
        <v>143.65</v>
      </c>
    </row>
    <row r="7631" spans="2:13" x14ac:dyDescent="0.3">
      <c r="B7631" s="5">
        <v>46082</v>
      </c>
      <c r="C7631" s="4" t="s">
        <v>35</v>
      </c>
      <c r="D7631" s="4" t="s">
        <v>32</v>
      </c>
      <c r="E7631" s="4" t="s">
        <v>21</v>
      </c>
      <c r="F7631" s="4" t="s">
        <v>17</v>
      </c>
      <c r="G7631" s="6">
        <v>46</v>
      </c>
      <c r="H7631" s="7">
        <v>201.39</v>
      </c>
      <c r="I7631" s="8">
        <v>0.01</v>
      </c>
      <c r="J7631" s="7">
        <v>8774.18</v>
      </c>
      <c r="K7631" s="7">
        <v>139.61000000000001</v>
      </c>
      <c r="L7631" s="7">
        <v>6422.06</v>
      </c>
      <c r="M7631" s="7">
        <v>78.17</v>
      </c>
    </row>
    <row r="7632" spans="2:13" x14ac:dyDescent="0.3">
      <c r="B7632" s="5">
        <v>46082</v>
      </c>
      <c r="C7632" s="4" t="s">
        <v>35</v>
      </c>
      <c r="D7632" s="4" t="s">
        <v>32</v>
      </c>
      <c r="E7632" s="4" t="s">
        <v>21</v>
      </c>
      <c r="F7632" s="4" t="s">
        <v>18</v>
      </c>
      <c r="G7632" s="6">
        <v>16</v>
      </c>
      <c r="H7632" s="7">
        <v>201.39</v>
      </c>
      <c r="I7632" s="8">
        <v>0.01</v>
      </c>
      <c r="J7632" s="7">
        <v>3051.86</v>
      </c>
      <c r="K7632" s="7">
        <v>139.61000000000001</v>
      </c>
      <c r="L7632" s="7">
        <v>2233.7600000000002</v>
      </c>
      <c r="M7632" s="7">
        <v>58.47</v>
      </c>
    </row>
    <row r="7633" spans="2:13" x14ac:dyDescent="0.3">
      <c r="B7633" s="5">
        <v>46082</v>
      </c>
      <c r="C7633" s="4" t="s">
        <v>35</v>
      </c>
      <c r="D7633" s="4" t="s">
        <v>32</v>
      </c>
      <c r="E7633" s="4" t="s">
        <v>21</v>
      </c>
      <c r="F7633" s="4" t="s">
        <v>19</v>
      </c>
      <c r="G7633" s="6">
        <v>16</v>
      </c>
      <c r="H7633" s="7">
        <v>201.39</v>
      </c>
      <c r="I7633" s="8">
        <v>0.01</v>
      </c>
      <c r="J7633" s="7">
        <v>3024.26</v>
      </c>
      <c r="K7633" s="7">
        <v>139.34</v>
      </c>
      <c r="L7633" s="7">
        <v>2229.44</v>
      </c>
      <c r="M7633" s="7">
        <v>70.790000000000006</v>
      </c>
    </row>
    <row r="7634" spans="2:13" x14ac:dyDescent="0.3">
      <c r="B7634" s="5">
        <v>46082</v>
      </c>
      <c r="C7634" s="4" t="s">
        <v>35</v>
      </c>
      <c r="D7634" s="4" t="s">
        <v>32</v>
      </c>
      <c r="E7634" s="4" t="s">
        <v>22</v>
      </c>
      <c r="F7634" s="4" t="s">
        <v>17</v>
      </c>
      <c r="G7634" s="6">
        <v>21</v>
      </c>
      <c r="H7634" s="7">
        <v>201.39</v>
      </c>
      <c r="I7634" s="8">
        <v>0.01</v>
      </c>
      <c r="J7634" s="7">
        <v>4656.3100000000004</v>
      </c>
      <c r="K7634" s="7">
        <v>140.03</v>
      </c>
      <c r="L7634" s="7">
        <v>2940.63</v>
      </c>
      <c r="M7634" s="7">
        <v>218.72</v>
      </c>
    </row>
    <row r="7635" spans="2:13" x14ac:dyDescent="0.3">
      <c r="B7635" s="5">
        <v>46082</v>
      </c>
      <c r="C7635" s="4" t="s">
        <v>35</v>
      </c>
      <c r="D7635" s="4" t="s">
        <v>32</v>
      </c>
      <c r="E7635" s="4" t="s">
        <v>22</v>
      </c>
      <c r="F7635" s="4" t="s">
        <v>18</v>
      </c>
      <c r="G7635" s="6">
        <v>8</v>
      </c>
      <c r="H7635" s="7">
        <v>201.39</v>
      </c>
      <c r="I7635" s="8">
        <v>0</v>
      </c>
      <c r="J7635" s="7">
        <v>1806.25</v>
      </c>
      <c r="K7635" s="7">
        <v>139.19999999999999</v>
      </c>
      <c r="L7635" s="7">
        <v>1113.5999999999999</v>
      </c>
      <c r="M7635" s="7">
        <v>96.48</v>
      </c>
    </row>
    <row r="7636" spans="2:13" x14ac:dyDescent="0.3">
      <c r="B7636" s="5">
        <v>46082</v>
      </c>
      <c r="C7636" s="4" t="s">
        <v>35</v>
      </c>
      <c r="D7636" s="4" t="s">
        <v>32</v>
      </c>
      <c r="E7636" s="4" t="s">
        <v>22</v>
      </c>
      <c r="F7636" s="4" t="s">
        <v>19</v>
      </c>
      <c r="G7636" s="6">
        <v>8</v>
      </c>
      <c r="H7636" s="7">
        <v>201.39</v>
      </c>
      <c r="I7636" s="8">
        <v>0.01</v>
      </c>
      <c r="J7636" s="7">
        <v>1781</v>
      </c>
      <c r="K7636" s="7">
        <v>139.88999999999999</v>
      </c>
      <c r="L7636" s="7">
        <v>1119.1199999999999</v>
      </c>
      <c r="M7636" s="7">
        <v>104.26</v>
      </c>
    </row>
    <row r="7637" spans="2:13" x14ac:dyDescent="0.3">
      <c r="B7637" s="5">
        <v>46082</v>
      </c>
      <c r="C7637" s="4" t="s">
        <v>36</v>
      </c>
      <c r="D7637" s="4" t="s">
        <v>37</v>
      </c>
      <c r="E7637" s="4" t="s">
        <v>16</v>
      </c>
      <c r="F7637" s="4" t="s">
        <v>17</v>
      </c>
      <c r="G7637" s="6">
        <v>278</v>
      </c>
      <c r="H7637" s="7">
        <v>193.97</v>
      </c>
      <c r="I7637" s="8">
        <v>0.01</v>
      </c>
      <c r="J7637" s="7">
        <v>53600.39</v>
      </c>
      <c r="K7637" s="7">
        <v>140.55000000000001</v>
      </c>
      <c r="L7637" s="7">
        <v>39072.9</v>
      </c>
      <c r="M7637" s="7">
        <v>459.83</v>
      </c>
    </row>
    <row r="7638" spans="2:13" x14ac:dyDescent="0.3">
      <c r="B7638" s="5">
        <v>46082</v>
      </c>
      <c r="C7638" s="4" t="s">
        <v>36</v>
      </c>
      <c r="D7638" s="4" t="s">
        <v>37</v>
      </c>
      <c r="E7638" s="4" t="s">
        <v>16</v>
      </c>
      <c r="F7638" s="4" t="s">
        <v>18</v>
      </c>
      <c r="G7638" s="6">
        <v>100</v>
      </c>
      <c r="H7638" s="7">
        <v>193.97</v>
      </c>
      <c r="I7638" s="8">
        <v>0.01</v>
      </c>
      <c r="J7638" s="7">
        <v>19183.63</v>
      </c>
      <c r="K7638" s="7">
        <v>141.25</v>
      </c>
      <c r="L7638" s="7">
        <v>14125</v>
      </c>
      <c r="M7638" s="7">
        <v>362.2</v>
      </c>
    </row>
    <row r="7639" spans="2:13" x14ac:dyDescent="0.3">
      <c r="B7639" s="5">
        <v>46082</v>
      </c>
      <c r="C7639" s="4" t="s">
        <v>36</v>
      </c>
      <c r="D7639" s="4" t="s">
        <v>37</v>
      </c>
      <c r="E7639" s="4" t="s">
        <v>16</v>
      </c>
      <c r="F7639" s="4" t="s">
        <v>19</v>
      </c>
      <c r="G7639" s="6">
        <v>101</v>
      </c>
      <c r="H7639" s="7">
        <v>193.97</v>
      </c>
      <c r="I7639" s="8">
        <v>0.01</v>
      </c>
      <c r="J7639" s="7">
        <v>19336.72</v>
      </c>
      <c r="K7639" s="7">
        <v>140.55000000000001</v>
      </c>
      <c r="L7639" s="7">
        <v>14195.55</v>
      </c>
      <c r="M7639" s="7">
        <v>454.04</v>
      </c>
    </row>
    <row r="7640" spans="2:13" x14ac:dyDescent="0.3">
      <c r="B7640" s="5">
        <v>46082</v>
      </c>
      <c r="C7640" s="4" t="s">
        <v>36</v>
      </c>
      <c r="D7640" s="4" t="s">
        <v>37</v>
      </c>
      <c r="E7640" s="4" t="s">
        <v>20</v>
      </c>
      <c r="F7640" s="4" t="s">
        <v>17</v>
      </c>
      <c r="G7640" s="6">
        <v>220</v>
      </c>
      <c r="H7640" s="7">
        <v>193.97</v>
      </c>
      <c r="I7640" s="8">
        <v>0</v>
      </c>
      <c r="J7640" s="7">
        <v>37552.550000000003</v>
      </c>
      <c r="K7640" s="7">
        <v>140.83000000000001</v>
      </c>
      <c r="L7640" s="7">
        <v>30982.6</v>
      </c>
      <c r="M7640" s="7">
        <v>362.41</v>
      </c>
    </row>
    <row r="7641" spans="2:13" x14ac:dyDescent="0.3">
      <c r="B7641" s="5">
        <v>46082</v>
      </c>
      <c r="C7641" s="4" t="s">
        <v>36</v>
      </c>
      <c r="D7641" s="4" t="s">
        <v>37</v>
      </c>
      <c r="E7641" s="4" t="s">
        <v>20</v>
      </c>
      <c r="F7641" s="4" t="s">
        <v>18</v>
      </c>
      <c r="G7641" s="6">
        <v>82</v>
      </c>
      <c r="H7641" s="7">
        <v>193.97</v>
      </c>
      <c r="I7641" s="8">
        <v>0.03</v>
      </c>
      <c r="J7641" s="7">
        <v>13480.42</v>
      </c>
      <c r="K7641" s="7">
        <v>141.25</v>
      </c>
      <c r="L7641" s="7">
        <v>11582.5</v>
      </c>
      <c r="M7641" s="7">
        <v>286.17</v>
      </c>
    </row>
    <row r="7642" spans="2:13" x14ac:dyDescent="0.3">
      <c r="B7642" s="5">
        <v>46082</v>
      </c>
      <c r="C7642" s="4" t="s">
        <v>36</v>
      </c>
      <c r="D7642" s="4" t="s">
        <v>37</v>
      </c>
      <c r="E7642" s="4" t="s">
        <v>20</v>
      </c>
      <c r="F7642" s="4" t="s">
        <v>19</v>
      </c>
      <c r="G7642" s="6">
        <v>81</v>
      </c>
      <c r="H7642" s="7">
        <v>193.97</v>
      </c>
      <c r="I7642" s="8">
        <v>0</v>
      </c>
      <c r="J7642" s="7">
        <v>13743.34</v>
      </c>
      <c r="K7642" s="7">
        <v>140.97</v>
      </c>
      <c r="L7642" s="7">
        <v>11418.57</v>
      </c>
      <c r="M7642" s="7">
        <v>368.82</v>
      </c>
    </row>
    <row r="7643" spans="2:13" x14ac:dyDescent="0.3">
      <c r="B7643" s="5">
        <v>46082</v>
      </c>
      <c r="C7643" s="4" t="s">
        <v>36</v>
      </c>
      <c r="D7643" s="4" t="s">
        <v>37</v>
      </c>
      <c r="E7643" s="4" t="s">
        <v>21</v>
      </c>
      <c r="F7643" s="4" t="s">
        <v>17</v>
      </c>
      <c r="G7643" s="6">
        <v>110</v>
      </c>
      <c r="H7643" s="7">
        <v>193.97</v>
      </c>
      <c r="I7643" s="8">
        <v>0.01</v>
      </c>
      <c r="J7643" s="7">
        <v>20066.03</v>
      </c>
      <c r="K7643" s="7">
        <v>140.69</v>
      </c>
      <c r="L7643" s="7">
        <v>15475.9</v>
      </c>
      <c r="M7643" s="7">
        <v>186.2</v>
      </c>
    </row>
    <row r="7644" spans="2:13" x14ac:dyDescent="0.3">
      <c r="B7644" s="5">
        <v>46082</v>
      </c>
      <c r="C7644" s="4" t="s">
        <v>36</v>
      </c>
      <c r="D7644" s="4" t="s">
        <v>37</v>
      </c>
      <c r="E7644" s="4" t="s">
        <v>21</v>
      </c>
      <c r="F7644" s="4" t="s">
        <v>18</v>
      </c>
      <c r="G7644" s="6">
        <v>39</v>
      </c>
      <c r="H7644" s="7">
        <v>193.97</v>
      </c>
      <c r="I7644" s="8">
        <v>0.01</v>
      </c>
      <c r="J7644" s="7">
        <v>7143.47</v>
      </c>
      <c r="K7644" s="7">
        <v>141.25</v>
      </c>
      <c r="L7644" s="7">
        <v>5508.75</v>
      </c>
      <c r="M7644" s="7">
        <v>136.24</v>
      </c>
    </row>
    <row r="7645" spans="2:13" x14ac:dyDescent="0.3">
      <c r="B7645" s="5">
        <v>46082</v>
      </c>
      <c r="C7645" s="4" t="s">
        <v>36</v>
      </c>
      <c r="D7645" s="4" t="s">
        <v>37</v>
      </c>
      <c r="E7645" s="4" t="s">
        <v>21</v>
      </c>
      <c r="F7645" s="4" t="s">
        <v>19</v>
      </c>
      <c r="G7645" s="6">
        <v>42</v>
      </c>
      <c r="H7645" s="7">
        <v>193.97</v>
      </c>
      <c r="I7645" s="8">
        <v>0</v>
      </c>
      <c r="J7645" s="7">
        <v>7731.65</v>
      </c>
      <c r="K7645" s="7">
        <v>141.25</v>
      </c>
      <c r="L7645" s="7">
        <v>5932.5</v>
      </c>
      <c r="M7645" s="7">
        <v>192.74</v>
      </c>
    </row>
    <row r="7646" spans="2:13" x14ac:dyDescent="0.3">
      <c r="B7646" s="5">
        <v>46082</v>
      </c>
      <c r="C7646" s="4" t="s">
        <v>36</v>
      </c>
      <c r="D7646" s="4" t="s">
        <v>37</v>
      </c>
      <c r="E7646" s="4" t="s">
        <v>22</v>
      </c>
      <c r="F7646" s="4" t="s">
        <v>17</v>
      </c>
      <c r="G7646" s="6">
        <v>49</v>
      </c>
      <c r="H7646" s="7">
        <v>193.97</v>
      </c>
      <c r="I7646" s="8">
        <v>0.01</v>
      </c>
      <c r="J7646" s="7">
        <v>10528.23</v>
      </c>
      <c r="K7646" s="7">
        <v>141.4</v>
      </c>
      <c r="L7646" s="7">
        <v>6928.6</v>
      </c>
      <c r="M7646" s="7">
        <v>512.84</v>
      </c>
    </row>
    <row r="7647" spans="2:13" x14ac:dyDescent="0.3">
      <c r="B7647" s="5">
        <v>46082</v>
      </c>
      <c r="C7647" s="4" t="s">
        <v>36</v>
      </c>
      <c r="D7647" s="4" t="s">
        <v>37</v>
      </c>
      <c r="E7647" s="4" t="s">
        <v>22</v>
      </c>
      <c r="F7647" s="4" t="s">
        <v>18</v>
      </c>
      <c r="G7647" s="6">
        <v>18</v>
      </c>
      <c r="H7647" s="7">
        <v>193.97</v>
      </c>
      <c r="I7647" s="8">
        <v>0</v>
      </c>
      <c r="J7647" s="7">
        <v>3910.44</v>
      </c>
      <c r="K7647" s="7">
        <v>140.69</v>
      </c>
      <c r="L7647" s="7">
        <v>2532.42</v>
      </c>
      <c r="M7647" s="7">
        <v>215.99</v>
      </c>
    </row>
    <row r="7648" spans="2:13" x14ac:dyDescent="0.3">
      <c r="B7648" s="5">
        <v>46082</v>
      </c>
      <c r="C7648" s="4" t="s">
        <v>36</v>
      </c>
      <c r="D7648" s="4" t="s">
        <v>37</v>
      </c>
      <c r="E7648" s="4" t="s">
        <v>22</v>
      </c>
      <c r="F7648" s="4" t="s">
        <v>19</v>
      </c>
      <c r="G7648" s="6">
        <v>18</v>
      </c>
      <c r="H7648" s="7">
        <v>193.97</v>
      </c>
      <c r="I7648" s="8">
        <v>0</v>
      </c>
      <c r="J7648" s="7">
        <v>3922.15</v>
      </c>
      <c r="K7648" s="7">
        <v>141.25</v>
      </c>
      <c r="L7648" s="7">
        <v>2542.5</v>
      </c>
      <c r="M7648" s="7">
        <v>237.39</v>
      </c>
    </row>
    <row r="7649" spans="2:13" x14ac:dyDescent="0.3">
      <c r="B7649" s="5">
        <v>46082</v>
      </c>
      <c r="C7649" s="4" t="s">
        <v>38</v>
      </c>
      <c r="D7649" s="4" t="s">
        <v>37</v>
      </c>
      <c r="E7649" s="4" t="s">
        <v>16</v>
      </c>
      <c r="F7649" s="4" t="s">
        <v>17</v>
      </c>
      <c r="G7649" s="6">
        <v>114</v>
      </c>
      <c r="H7649" s="7">
        <v>235.85</v>
      </c>
      <c r="I7649" s="8">
        <v>0.01</v>
      </c>
      <c r="J7649" s="7">
        <v>26430.63</v>
      </c>
      <c r="K7649" s="7">
        <v>170.1</v>
      </c>
      <c r="L7649" s="7">
        <v>19391.400000000001</v>
      </c>
      <c r="M7649" s="7">
        <v>192.2</v>
      </c>
    </row>
    <row r="7650" spans="2:13" x14ac:dyDescent="0.3">
      <c r="B7650" s="5">
        <v>46082</v>
      </c>
      <c r="C7650" s="4" t="s">
        <v>38</v>
      </c>
      <c r="D7650" s="4" t="s">
        <v>37</v>
      </c>
      <c r="E7650" s="4" t="s">
        <v>16</v>
      </c>
      <c r="F7650" s="4" t="s">
        <v>18</v>
      </c>
      <c r="G7650" s="6">
        <v>44</v>
      </c>
      <c r="H7650" s="7">
        <v>235.85</v>
      </c>
      <c r="I7650" s="8">
        <v>0.01</v>
      </c>
      <c r="J7650" s="7">
        <v>10211.65</v>
      </c>
      <c r="K7650" s="7">
        <v>169.76</v>
      </c>
      <c r="L7650" s="7">
        <v>7469.44</v>
      </c>
      <c r="M7650" s="7">
        <v>157.80000000000001</v>
      </c>
    </row>
    <row r="7651" spans="2:13" x14ac:dyDescent="0.3">
      <c r="B7651" s="5">
        <v>46082</v>
      </c>
      <c r="C7651" s="4" t="s">
        <v>38</v>
      </c>
      <c r="D7651" s="4" t="s">
        <v>37</v>
      </c>
      <c r="E7651" s="4" t="s">
        <v>16</v>
      </c>
      <c r="F7651" s="4" t="s">
        <v>19</v>
      </c>
      <c r="G7651" s="6">
        <v>43</v>
      </c>
      <c r="H7651" s="7">
        <v>235.85</v>
      </c>
      <c r="I7651" s="8">
        <v>0</v>
      </c>
      <c r="J7651" s="7">
        <v>10101.01</v>
      </c>
      <c r="K7651" s="7">
        <v>170.27</v>
      </c>
      <c r="L7651" s="7">
        <v>7321.61</v>
      </c>
      <c r="M7651" s="7">
        <v>192.54</v>
      </c>
    </row>
    <row r="7652" spans="2:13" x14ac:dyDescent="0.3">
      <c r="B7652" s="5">
        <v>46082</v>
      </c>
      <c r="C7652" s="4" t="s">
        <v>38</v>
      </c>
      <c r="D7652" s="4" t="s">
        <v>37</v>
      </c>
      <c r="E7652" s="4" t="s">
        <v>20</v>
      </c>
      <c r="F7652" s="4" t="s">
        <v>17</v>
      </c>
      <c r="G7652" s="6">
        <v>92</v>
      </c>
      <c r="H7652" s="7">
        <v>235.85</v>
      </c>
      <c r="I7652" s="8">
        <v>0.01</v>
      </c>
      <c r="J7652" s="7">
        <v>18922.95</v>
      </c>
      <c r="K7652" s="7">
        <v>169.76</v>
      </c>
      <c r="L7652" s="7">
        <v>15617.92</v>
      </c>
      <c r="M7652" s="7">
        <v>153.88</v>
      </c>
    </row>
    <row r="7653" spans="2:13" x14ac:dyDescent="0.3">
      <c r="B7653" s="5">
        <v>46082</v>
      </c>
      <c r="C7653" s="4" t="s">
        <v>38</v>
      </c>
      <c r="D7653" s="4" t="s">
        <v>37</v>
      </c>
      <c r="E7653" s="4" t="s">
        <v>20</v>
      </c>
      <c r="F7653" s="4" t="s">
        <v>18</v>
      </c>
      <c r="G7653" s="6">
        <v>34</v>
      </c>
      <c r="H7653" s="7">
        <v>235.85</v>
      </c>
      <c r="I7653" s="8">
        <v>0.03</v>
      </c>
      <c r="J7653" s="7">
        <v>6803.07</v>
      </c>
      <c r="K7653" s="7">
        <v>169.76</v>
      </c>
      <c r="L7653" s="7">
        <v>5771.84</v>
      </c>
      <c r="M7653" s="7">
        <v>124.85</v>
      </c>
    </row>
    <row r="7654" spans="2:13" x14ac:dyDescent="0.3">
      <c r="B7654" s="5">
        <v>46082</v>
      </c>
      <c r="C7654" s="4" t="s">
        <v>38</v>
      </c>
      <c r="D7654" s="4" t="s">
        <v>37</v>
      </c>
      <c r="E7654" s="4" t="s">
        <v>20</v>
      </c>
      <c r="F7654" s="4" t="s">
        <v>19</v>
      </c>
      <c r="G7654" s="6">
        <v>36</v>
      </c>
      <c r="H7654" s="7">
        <v>235.85</v>
      </c>
      <c r="I7654" s="8">
        <v>0.02</v>
      </c>
      <c r="J7654" s="7">
        <v>7300.33</v>
      </c>
      <c r="K7654" s="7">
        <v>170.61</v>
      </c>
      <c r="L7654" s="7">
        <v>6141.96</v>
      </c>
      <c r="M7654" s="7">
        <v>161.36000000000001</v>
      </c>
    </row>
    <row r="7655" spans="2:13" x14ac:dyDescent="0.3">
      <c r="B7655" s="5">
        <v>46082</v>
      </c>
      <c r="C7655" s="4" t="s">
        <v>38</v>
      </c>
      <c r="D7655" s="4" t="s">
        <v>37</v>
      </c>
      <c r="E7655" s="4" t="s">
        <v>21</v>
      </c>
      <c r="F7655" s="4" t="s">
        <v>17</v>
      </c>
      <c r="G7655" s="6">
        <v>47</v>
      </c>
      <c r="H7655" s="7">
        <v>235.85</v>
      </c>
      <c r="I7655" s="8">
        <v>0.01</v>
      </c>
      <c r="J7655" s="7">
        <v>10457.049999999999</v>
      </c>
      <c r="K7655" s="7">
        <v>170.27</v>
      </c>
      <c r="L7655" s="7">
        <v>8002.69</v>
      </c>
      <c r="M7655" s="7">
        <v>80.349999999999994</v>
      </c>
    </row>
    <row r="7656" spans="2:13" x14ac:dyDescent="0.3">
      <c r="B7656" s="5">
        <v>46082</v>
      </c>
      <c r="C7656" s="4" t="s">
        <v>38</v>
      </c>
      <c r="D7656" s="4" t="s">
        <v>37</v>
      </c>
      <c r="E7656" s="4" t="s">
        <v>21</v>
      </c>
      <c r="F7656" s="4" t="s">
        <v>18</v>
      </c>
      <c r="G7656" s="6">
        <v>18</v>
      </c>
      <c r="H7656" s="7">
        <v>235.85</v>
      </c>
      <c r="I7656" s="8">
        <v>0</v>
      </c>
      <c r="J7656" s="7">
        <v>4008.87</v>
      </c>
      <c r="K7656" s="7">
        <v>170.1</v>
      </c>
      <c r="L7656" s="7">
        <v>3061.8</v>
      </c>
      <c r="M7656" s="7">
        <v>65.069999999999993</v>
      </c>
    </row>
    <row r="7657" spans="2:13" x14ac:dyDescent="0.3">
      <c r="B7657" s="5">
        <v>46082</v>
      </c>
      <c r="C7657" s="4" t="s">
        <v>38</v>
      </c>
      <c r="D7657" s="4" t="s">
        <v>37</v>
      </c>
      <c r="E7657" s="4" t="s">
        <v>21</v>
      </c>
      <c r="F7657" s="4" t="s">
        <v>19</v>
      </c>
      <c r="G7657" s="6">
        <v>18</v>
      </c>
      <c r="H7657" s="7">
        <v>235.85</v>
      </c>
      <c r="I7657" s="8">
        <v>0.01</v>
      </c>
      <c r="J7657" s="7">
        <v>4008.68</v>
      </c>
      <c r="K7657" s="7">
        <v>170.61</v>
      </c>
      <c r="L7657" s="7">
        <v>3070.98</v>
      </c>
      <c r="M7657" s="7">
        <v>78.19</v>
      </c>
    </row>
    <row r="7658" spans="2:13" x14ac:dyDescent="0.3">
      <c r="B7658" s="5">
        <v>46082</v>
      </c>
      <c r="C7658" s="4" t="s">
        <v>38</v>
      </c>
      <c r="D7658" s="4" t="s">
        <v>37</v>
      </c>
      <c r="E7658" s="4" t="s">
        <v>22</v>
      </c>
      <c r="F7658" s="4" t="s">
        <v>17</v>
      </c>
      <c r="G7658" s="6">
        <v>22</v>
      </c>
      <c r="H7658" s="7">
        <v>235.85</v>
      </c>
      <c r="I7658" s="8">
        <v>0</v>
      </c>
      <c r="J7658" s="7">
        <v>5822.92</v>
      </c>
      <c r="K7658" s="7">
        <v>170.44</v>
      </c>
      <c r="L7658" s="7">
        <v>3749.68</v>
      </c>
      <c r="M7658" s="7">
        <v>230.7</v>
      </c>
    </row>
    <row r="7659" spans="2:13" x14ac:dyDescent="0.3">
      <c r="B7659" s="5">
        <v>46082</v>
      </c>
      <c r="C7659" s="4" t="s">
        <v>38</v>
      </c>
      <c r="D7659" s="4" t="s">
        <v>37</v>
      </c>
      <c r="E7659" s="4" t="s">
        <v>22</v>
      </c>
      <c r="F7659" s="4" t="s">
        <v>18</v>
      </c>
      <c r="G7659" s="6">
        <v>8</v>
      </c>
      <c r="H7659" s="7">
        <v>235.85</v>
      </c>
      <c r="I7659" s="8">
        <v>0.01</v>
      </c>
      <c r="J7659" s="7">
        <v>2098.41</v>
      </c>
      <c r="K7659" s="7">
        <v>170.1</v>
      </c>
      <c r="L7659" s="7">
        <v>1360.8</v>
      </c>
      <c r="M7659" s="7">
        <v>94.07</v>
      </c>
    </row>
    <row r="7660" spans="2:13" x14ac:dyDescent="0.3">
      <c r="B7660" s="5">
        <v>46082</v>
      </c>
      <c r="C7660" s="4" t="s">
        <v>38</v>
      </c>
      <c r="D7660" s="4" t="s">
        <v>37</v>
      </c>
      <c r="E7660" s="4" t="s">
        <v>22</v>
      </c>
      <c r="F7660" s="4" t="s">
        <v>19</v>
      </c>
      <c r="G7660" s="6">
        <v>8</v>
      </c>
      <c r="H7660" s="7">
        <v>235.85</v>
      </c>
      <c r="I7660" s="8">
        <v>0</v>
      </c>
      <c r="J7660" s="7">
        <v>2113.2199999999998</v>
      </c>
      <c r="K7660" s="7">
        <v>170.44</v>
      </c>
      <c r="L7660" s="7">
        <v>1363.52</v>
      </c>
      <c r="M7660" s="7">
        <v>102.4</v>
      </c>
    </row>
    <row r="7661" spans="2:13" x14ac:dyDescent="0.3">
      <c r="B7661" s="5">
        <v>46082</v>
      </c>
      <c r="C7661" s="4" t="s">
        <v>39</v>
      </c>
      <c r="D7661" s="4" t="s">
        <v>37</v>
      </c>
      <c r="E7661" s="4" t="s">
        <v>16</v>
      </c>
      <c r="F7661" s="4" t="s">
        <v>17</v>
      </c>
      <c r="G7661" s="6">
        <v>74</v>
      </c>
      <c r="H7661" s="7">
        <v>336.14</v>
      </c>
      <c r="I7661" s="8">
        <v>0.01</v>
      </c>
      <c r="J7661" s="7">
        <v>24550.65</v>
      </c>
      <c r="K7661" s="7">
        <v>241.79</v>
      </c>
      <c r="L7661" s="7">
        <v>17892.46</v>
      </c>
      <c r="M7661" s="7">
        <v>125.14</v>
      </c>
    </row>
    <row r="7662" spans="2:13" x14ac:dyDescent="0.3">
      <c r="B7662" s="5">
        <v>46082</v>
      </c>
      <c r="C7662" s="4" t="s">
        <v>39</v>
      </c>
      <c r="D7662" s="4" t="s">
        <v>37</v>
      </c>
      <c r="E7662" s="4" t="s">
        <v>16</v>
      </c>
      <c r="F7662" s="4" t="s">
        <v>18</v>
      </c>
      <c r="G7662" s="6">
        <v>28</v>
      </c>
      <c r="H7662" s="7">
        <v>336.14</v>
      </c>
      <c r="I7662" s="8">
        <v>0</v>
      </c>
      <c r="J7662" s="7">
        <v>9393.1</v>
      </c>
      <c r="K7662" s="7">
        <v>240.34</v>
      </c>
      <c r="L7662" s="7">
        <v>6729.52</v>
      </c>
      <c r="M7662" s="7">
        <v>97.02</v>
      </c>
    </row>
    <row r="7663" spans="2:13" x14ac:dyDescent="0.3">
      <c r="B7663" s="5">
        <v>46082</v>
      </c>
      <c r="C7663" s="4" t="s">
        <v>39</v>
      </c>
      <c r="D7663" s="4" t="s">
        <v>37</v>
      </c>
      <c r="E7663" s="4" t="s">
        <v>16</v>
      </c>
      <c r="F7663" s="4" t="s">
        <v>19</v>
      </c>
      <c r="G7663" s="6">
        <v>27</v>
      </c>
      <c r="H7663" s="7">
        <v>336.14</v>
      </c>
      <c r="I7663" s="8">
        <v>0.01</v>
      </c>
      <c r="J7663" s="7">
        <v>8957.99</v>
      </c>
      <c r="K7663" s="7">
        <v>240.34</v>
      </c>
      <c r="L7663" s="7">
        <v>6489.18</v>
      </c>
      <c r="M7663" s="7">
        <v>121.62</v>
      </c>
    </row>
    <row r="7664" spans="2:13" x14ac:dyDescent="0.3">
      <c r="B7664" s="5">
        <v>46082</v>
      </c>
      <c r="C7664" s="4" t="s">
        <v>39</v>
      </c>
      <c r="D7664" s="4" t="s">
        <v>37</v>
      </c>
      <c r="E7664" s="4" t="s">
        <v>20</v>
      </c>
      <c r="F7664" s="4" t="s">
        <v>17</v>
      </c>
      <c r="G7664" s="6">
        <v>62</v>
      </c>
      <c r="H7664" s="7">
        <v>336.14</v>
      </c>
      <c r="I7664" s="8">
        <v>0.01</v>
      </c>
      <c r="J7664" s="7">
        <v>18229.759999999998</v>
      </c>
      <c r="K7664" s="7">
        <v>241.06</v>
      </c>
      <c r="L7664" s="7">
        <v>14945.72</v>
      </c>
      <c r="M7664" s="7">
        <v>104.95</v>
      </c>
    </row>
    <row r="7665" spans="2:13" x14ac:dyDescent="0.3">
      <c r="B7665" s="5">
        <v>46082</v>
      </c>
      <c r="C7665" s="4" t="s">
        <v>39</v>
      </c>
      <c r="D7665" s="4" t="s">
        <v>37</v>
      </c>
      <c r="E7665" s="4" t="s">
        <v>20</v>
      </c>
      <c r="F7665" s="4" t="s">
        <v>18</v>
      </c>
      <c r="G7665" s="6">
        <v>23</v>
      </c>
      <c r="H7665" s="7">
        <v>336.14</v>
      </c>
      <c r="I7665" s="8">
        <v>0.01</v>
      </c>
      <c r="J7665" s="7">
        <v>6782.87</v>
      </c>
      <c r="K7665" s="7">
        <v>240.34</v>
      </c>
      <c r="L7665" s="7">
        <v>5527.82</v>
      </c>
      <c r="M7665" s="7">
        <v>80.19</v>
      </c>
    </row>
    <row r="7666" spans="2:13" x14ac:dyDescent="0.3">
      <c r="B7666" s="5">
        <v>46082</v>
      </c>
      <c r="C7666" s="4" t="s">
        <v>39</v>
      </c>
      <c r="D7666" s="4" t="s">
        <v>37</v>
      </c>
      <c r="E7666" s="4" t="s">
        <v>20</v>
      </c>
      <c r="F7666" s="4" t="s">
        <v>19</v>
      </c>
      <c r="G7666" s="6">
        <v>22</v>
      </c>
      <c r="H7666" s="7">
        <v>336.14</v>
      </c>
      <c r="I7666" s="8">
        <v>0</v>
      </c>
      <c r="J7666" s="7">
        <v>6520.69</v>
      </c>
      <c r="K7666" s="7">
        <v>241.79</v>
      </c>
      <c r="L7666" s="7">
        <v>5319.38</v>
      </c>
      <c r="M7666" s="7">
        <v>98.41</v>
      </c>
    </row>
    <row r="7667" spans="2:13" x14ac:dyDescent="0.3">
      <c r="B7667" s="5">
        <v>46082</v>
      </c>
      <c r="C7667" s="4" t="s">
        <v>39</v>
      </c>
      <c r="D7667" s="4" t="s">
        <v>37</v>
      </c>
      <c r="E7667" s="4" t="s">
        <v>21</v>
      </c>
      <c r="F7667" s="4" t="s">
        <v>17</v>
      </c>
      <c r="G7667" s="6">
        <v>30</v>
      </c>
      <c r="H7667" s="7">
        <v>336.14</v>
      </c>
      <c r="I7667" s="8">
        <v>0.01</v>
      </c>
      <c r="J7667" s="7">
        <v>9522.51</v>
      </c>
      <c r="K7667" s="7">
        <v>240.82</v>
      </c>
      <c r="L7667" s="7">
        <v>7224.6</v>
      </c>
      <c r="M7667" s="7">
        <v>49.22</v>
      </c>
    </row>
    <row r="7668" spans="2:13" x14ac:dyDescent="0.3">
      <c r="B7668" s="5">
        <v>46082</v>
      </c>
      <c r="C7668" s="4" t="s">
        <v>39</v>
      </c>
      <c r="D7668" s="4" t="s">
        <v>37</v>
      </c>
      <c r="E7668" s="4" t="s">
        <v>21</v>
      </c>
      <c r="F7668" s="4" t="s">
        <v>18</v>
      </c>
      <c r="G7668" s="6">
        <v>11</v>
      </c>
      <c r="H7668" s="7">
        <v>336.14</v>
      </c>
      <c r="I7668" s="8">
        <v>0.01</v>
      </c>
      <c r="J7668" s="7">
        <v>3467.1</v>
      </c>
      <c r="K7668" s="7">
        <v>240.58</v>
      </c>
      <c r="L7668" s="7">
        <v>2646.38</v>
      </c>
      <c r="M7668" s="7">
        <v>40.270000000000003</v>
      </c>
    </row>
    <row r="7669" spans="2:13" x14ac:dyDescent="0.3">
      <c r="B7669" s="5">
        <v>46082</v>
      </c>
      <c r="C7669" s="4" t="s">
        <v>39</v>
      </c>
      <c r="D7669" s="4" t="s">
        <v>37</v>
      </c>
      <c r="E7669" s="4" t="s">
        <v>21</v>
      </c>
      <c r="F7669" s="4" t="s">
        <v>19</v>
      </c>
      <c r="G7669" s="6">
        <v>11</v>
      </c>
      <c r="H7669" s="7">
        <v>336.14</v>
      </c>
      <c r="I7669" s="8">
        <v>0</v>
      </c>
      <c r="J7669" s="7">
        <v>3523.19</v>
      </c>
      <c r="K7669" s="7">
        <v>241.79</v>
      </c>
      <c r="L7669" s="7">
        <v>2659.69</v>
      </c>
      <c r="M7669" s="7">
        <v>50.43</v>
      </c>
    </row>
    <row r="7670" spans="2:13" x14ac:dyDescent="0.3">
      <c r="B7670" s="5">
        <v>46082</v>
      </c>
      <c r="C7670" s="4" t="s">
        <v>39</v>
      </c>
      <c r="D7670" s="4" t="s">
        <v>37</v>
      </c>
      <c r="E7670" s="4" t="s">
        <v>22</v>
      </c>
      <c r="F7670" s="4" t="s">
        <v>17</v>
      </c>
      <c r="G7670" s="6">
        <v>13</v>
      </c>
      <c r="H7670" s="7">
        <v>336.14</v>
      </c>
      <c r="I7670" s="8">
        <v>0.01</v>
      </c>
      <c r="J7670" s="7">
        <v>4869.7</v>
      </c>
      <c r="K7670" s="7">
        <v>241.55</v>
      </c>
      <c r="L7670" s="7">
        <v>3140.15</v>
      </c>
      <c r="M7670" s="7">
        <v>134.21</v>
      </c>
    </row>
    <row r="7671" spans="2:13" x14ac:dyDescent="0.3">
      <c r="B7671" s="5">
        <v>46082</v>
      </c>
      <c r="C7671" s="4" t="s">
        <v>39</v>
      </c>
      <c r="D7671" s="4" t="s">
        <v>37</v>
      </c>
      <c r="E7671" s="4" t="s">
        <v>22</v>
      </c>
      <c r="F7671" s="4" t="s">
        <v>18</v>
      </c>
      <c r="G7671" s="6">
        <v>5</v>
      </c>
      <c r="H7671" s="7">
        <v>336.14</v>
      </c>
      <c r="I7671" s="8">
        <v>0.01</v>
      </c>
      <c r="J7671" s="7">
        <v>1865.42</v>
      </c>
      <c r="K7671" s="7">
        <v>240.82</v>
      </c>
      <c r="L7671" s="7">
        <v>1204.0999999999999</v>
      </c>
      <c r="M7671" s="7">
        <v>61.99</v>
      </c>
    </row>
    <row r="7672" spans="2:13" x14ac:dyDescent="0.3">
      <c r="B7672" s="5">
        <v>46082</v>
      </c>
      <c r="C7672" s="4" t="s">
        <v>39</v>
      </c>
      <c r="D7672" s="4" t="s">
        <v>37</v>
      </c>
      <c r="E7672" s="4" t="s">
        <v>22</v>
      </c>
      <c r="F7672" s="4" t="s">
        <v>19</v>
      </c>
      <c r="G7672" s="6">
        <v>5</v>
      </c>
      <c r="H7672" s="7">
        <v>336.14</v>
      </c>
      <c r="I7672" s="8">
        <v>0.01</v>
      </c>
      <c r="J7672" s="7">
        <v>1872.97</v>
      </c>
      <c r="K7672" s="7">
        <v>240.34</v>
      </c>
      <c r="L7672" s="7">
        <v>1201.7</v>
      </c>
      <c r="M7672" s="7">
        <v>65.94</v>
      </c>
    </row>
    <row r="7673" spans="2:13" x14ac:dyDescent="0.3">
      <c r="B7673" s="5">
        <v>46082</v>
      </c>
      <c r="C7673" s="4" t="s">
        <v>40</v>
      </c>
      <c r="D7673" s="4" t="s">
        <v>37</v>
      </c>
      <c r="E7673" s="4" t="s">
        <v>16</v>
      </c>
      <c r="F7673" s="4" t="s">
        <v>17</v>
      </c>
      <c r="G7673" s="6">
        <v>143</v>
      </c>
      <c r="H7673" s="7">
        <v>152.09</v>
      </c>
      <c r="I7673" s="8">
        <v>0</v>
      </c>
      <c r="J7673" s="7">
        <v>21726.99</v>
      </c>
      <c r="K7673" s="7">
        <v>110.02</v>
      </c>
      <c r="L7673" s="7">
        <v>15732.86</v>
      </c>
      <c r="M7673" s="7">
        <v>247.35</v>
      </c>
    </row>
    <row r="7674" spans="2:13" x14ac:dyDescent="0.3">
      <c r="B7674" s="5">
        <v>46082</v>
      </c>
      <c r="C7674" s="4" t="s">
        <v>40</v>
      </c>
      <c r="D7674" s="4" t="s">
        <v>37</v>
      </c>
      <c r="E7674" s="4" t="s">
        <v>16</v>
      </c>
      <c r="F7674" s="4" t="s">
        <v>18</v>
      </c>
      <c r="G7674" s="6">
        <v>50</v>
      </c>
      <c r="H7674" s="7">
        <v>152.09</v>
      </c>
      <c r="I7674" s="8">
        <v>0.01</v>
      </c>
      <c r="J7674" s="7">
        <v>7513.45</v>
      </c>
      <c r="K7674" s="7">
        <v>109.8</v>
      </c>
      <c r="L7674" s="7">
        <v>5490</v>
      </c>
      <c r="M7674" s="7">
        <v>175.57</v>
      </c>
    </row>
    <row r="7675" spans="2:13" x14ac:dyDescent="0.3">
      <c r="B7675" s="5">
        <v>46082</v>
      </c>
      <c r="C7675" s="4" t="s">
        <v>40</v>
      </c>
      <c r="D7675" s="4" t="s">
        <v>37</v>
      </c>
      <c r="E7675" s="4" t="s">
        <v>16</v>
      </c>
      <c r="F7675" s="4" t="s">
        <v>19</v>
      </c>
      <c r="G7675" s="6">
        <v>51</v>
      </c>
      <c r="H7675" s="7">
        <v>152.09</v>
      </c>
      <c r="I7675" s="8">
        <v>0.01</v>
      </c>
      <c r="J7675" s="7">
        <v>7617.32</v>
      </c>
      <c r="K7675" s="7">
        <v>109.69</v>
      </c>
      <c r="L7675" s="7">
        <v>5594.19</v>
      </c>
      <c r="M7675" s="7">
        <v>233.13</v>
      </c>
    </row>
    <row r="7676" spans="2:13" x14ac:dyDescent="0.3">
      <c r="B7676" s="5">
        <v>46082</v>
      </c>
      <c r="C7676" s="4" t="s">
        <v>40</v>
      </c>
      <c r="D7676" s="4" t="s">
        <v>37</v>
      </c>
      <c r="E7676" s="4" t="s">
        <v>20</v>
      </c>
      <c r="F7676" s="4" t="s">
        <v>17</v>
      </c>
      <c r="G7676" s="6">
        <v>108</v>
      </c>
      <c r="H7676" s="7">
        <v>152.09</v>
      </c>
      <c r="I7676" s="8">
        <v>0.01</v>
      </c>
      <c r="J7676" s="7">
        <v>14381.84</v>
      </c>
      <c r="K7676" s="7">
        <v>110.02</v>
      </c>
      <c r="L7676" s="7">
        <v>11882.16</v>
      </c>
      <c r="M7676" s="7">
        <v>181.73</v>
      </c>
    </row>
    <row r="7677" spans="2:13" x14ac:dyDescent="0.3">
      <c r="B7677" s="5">
        <v>46082</v>
      </c>
      <c r="C7677" s="4" t="s">
        <v>40</v>
      </c>
      <c r="D7677" s="4" t="s">
        <v>37</v>
      </c>
      <c r="E7677" s="4" t="s">
        <v>20</v>
      </c>
      <c r="F7677" s="4" t="s">
        <v>18</v>
      </c>
      <c r="G7677" s="6">
        <v>39</v>
      </c>
      <c r="H7677" s="7">
        <v>152.09</v>
      </c>
      <c r="I7677" s="8">
        <v>0.01</v>
      </c>
      <c r="J7677" s="7">
        <v>5152.0600000000004</v>
      </c>
      <c r="K7677" s="7">
        <v>109.58</v>
      </c>
      <c r="L7677" s="7">
        <v>4273.62</v>
      </c>
      <c r="M7677" s="7">
        <v>143.49</v>
      </c>
    </row>
    <row r="7678" spans="2:13" x14ac:dyDescent="0.3">
      <c r="B7678" s="5">
        <v>46082</v>
      </c>
      <c r="C7678" s="4" t="s">
        <v>40</v>
      </c>
      <c r="D7678" s="4" t="s">
        <v>37</v>
      </c>
      <c r="E7678" s="4" t="s">
        <v>20</v>
      </c>
      <c r="F7678" s="4" t="s">
        <v>19</v>
      </c>
      <c r="G7678" s="6">
        <v>41</v>
      </c>
      <c r="H7678" s="7">
        <v>152.09</v>
      </c>
      <c r="I7678" s="8">
        <v>0.02</v>
      </c>
      <c r="J7678" s="7">
        <v>5393.91</v>
      </c>
      <c r="K7678" s="7">
        <v>109.58</v>
      </c>
      <c r="L7678" s="7">
        <v>4492.78</v>
      </c>
      <c r="M7678" s="7">
        <v>183.77</v>
      </c>
    </row>
    <row r="7679" spans="2:13" x14ac:dyDescent="0.3">
      <c r="B7679" s="5">
        <v>46082</v>
      </c>
      <c r="C7679" s="4" t="s">
        <v>40</v>
      </c>
      <c r="D7679" s="4" t="s">
        <v>37</v>
      </c>
      <c r="E7679" s="4" t="s">
        <v>21</v>
      </c>
      <c r="F7679" s="4" t="s">
        <v>17</v>
      </c>
      <c r="G7679" s="6">
        <v>56</v>
      </c>
      <c r="H7679" s="7">
        <v>152.09</v>
      </c>
      <c r="I7679" s="8">
        <v>0</v>
      </c>
      <c r="J7679" s="7">
        <v>8050.78</v>
      </c>
      <c r="K7679" s="7">
        <v>110.02</v>
      </c>
      <c r="L7679" s="7">
        <v>6161.12</v>
      </c>
      <c r="M7679" s="7">
        <v>91.87</v>
      </c>
    </row>
    <row r="7680" spans="2:13" x14ac:dyDescent="0.3">
      <c r="B7680" s="5">
        <v>46082</v>
      </c>
      <c r="C7680" s="4" t="s">
        <v>40</v>
      </c>
      <c r="D7680" s="4" t="s">
        <v>37</v>
      </c>
      <c r="E7680" s="4" t="s">
        <v>21</v>
      </c>
      <c r="F7680" s="4" t="s">
        <v>18</v>
      </c>
      <c r="G7680" s="6">
        <v>20</v>
      </c>
      <c r="H7680" s="7">
        <v>152.09</v>
      </c>
      <c r="I7680" s="8">
        <v>0.01</v>
      </c>
      <c r="J7680" s="7">
        <v>2860.65</v>
      </c>
      <c r="K7680" s="7">
        <v>110.02</v>
      </c>
      <c r="L7680" s="7">
        <v>2200.4</v>
      </c>
      <c r="M7680" s="7">
        <v>73.010000000000005</v>
      </c>
    </row>
    <row r="7681" spans="2:13" x14ac:dyDescent="0.3">
      <c r="B7681" s="5">
        <v>46082</v>
      </c>
      <c r="C7681" s="4" t="s">
        <v>40</v>
      </c>
      <c r="D7681" s="4" t="s">
        <v>37</v>
      </c>
      <c r="E7681" s="4" t="s">
        <v>21</v>
      </c>
      <c r="F7681" s="4" t="s">
        <v>19</v>
      </c>
      <c r="G7681" s="6">
        <v>20</v>
      </c>
      <c r="H7681" s="7">
        <v>152.09</v>
      </c>
      <c r="I7681" s="8">
        <v>0.01</v>
      </c>
      <c r="J7681" s="7">
        <v>2869.4</v>
      </c>
      <c r="K7681" s="7">
        <v>109.69</v>
      </c>
      <c r="L7681" s="7">
        <v>2193.8000000000002</v>
      </c>
      <c r="M7681" s="7">
        <v>89.73</v>
      </c>
    </row>
    <row r="7682" spans="2:13" x14ac:dyDescent="0.3">
      <c r="B7682" s="5">
        <v>46082</v>
      </c>
      <c r="C7682" s="4" t="s">
        <v>40</v>
      </c>
      <c r="D7682" s="4" t="s">
        <v>37</v>
      </c>
      <c r="E7682" s="4" t="s">
        <v>22</v>
      </c>
      <c r="F7682" s="4" t="s">
        <v>17</v>
      </c>
      <c r="G7682" s="6">
        <v>24</v>
      </c>
      <c r="H7682" s="7">
        <v>152.09</v>
      </c>
      <c r="I7682" s="8">
        <v>0</v>
      </c>
      <c r="J7682" s="7">
        <v>4092.27</v>
      </c>
      <c r="K7682" s="7">
        <v>109.91</v>
      </c>
      <c r="L7682" s="7">
        <v>2637.84</v>
      </c>
      <c r="M7682" s="7">
        <v>239.94</v>
      </c>
    </row>
    <row r="7683" spans="2:13" x14ac:dyDescent="0.3">
      <c r="B7683" s="5">
        <v>46082</v>
      </c>
      <c r="C7683" s="4" t="s">
        <v>40</v>
      </c>
      <c r="D7683" s="4" t="s">
        <v>37</v>
      </c>
      <c r="E7683" s="4" t="s">
        <v>22</v>
      </c>
      <c r="F7683" s="4" t="s">
        <v>18</v>
      </c>
      <c r="G7683" s="6">
        <v>9</v>
      </c>
      <c r="H7683" s="7">
        <v>152.09</v>
      </c>
      <c r="I7683" s="8">
        <v>0.01</v>
      </c>
      <c r="J7683" s="7">
        <v>1507.07</v>
      </c>
      <c r="K7683" s="7">
        <v>109.47</v>
      </c>
      <c r="L7683" s="7">
        <v>985.23</v>
      </c>
      <c r="M7683" s="7">
        <v>110.93</v>
      </c>
    </row>
    <row r="7684" spans="2:13" x14ac:dyDescent="0.3">
      <c r="B7684" s="5">
        <v>46082</v>
      </c>
      <c r="C7684" s="4" t="s">
        <v>40</v>
      </c>
      <c r="D7684" s="4" t="s">
        <v>37</v>
      </c>
      <c r="E7684" s="4" t="s">
        <v>22</v>
      </c>
      <c r="F7684" s="4" t="s">
        <v>19</v>
      </c>
      <c r="G7684" s="6">
        <v>9</v>
      </c>
      <c r="H7684" s="7">
        <v>152.09</v>
      </c>
      <c r="I7684" s="8">
        <v>0.01</v>
      </c>
      <c r="J7684" s="7">
        <v>1528.43</v>
      </c>
      <c r="K7684" s="7">
        <v>109.91</v>
      </c>
      <c r="L7684" s="7">
        <v>989.19</v>
      </c>
      <c r="M7684" s="7">
        <v>116.95</v>
      </c>
    </row>
    <row r="7685" spans="2:13" x14ac:dyDescent="0.3">
      <c r="B7685" s="5">
        <v>46082</v>
      </c>
      <c r="C7685" s="4" t="s">
        <v>41</v>
      </c>
      <c r="D7685" s="4" t="s">
        <v>42</v>
      </c>
      <c r="E7685" s="4" t="s">
        <v>16</v>
      </c>
      <c r="F7685" s="4" t="s">
        <v>17</v>
      </c>
      <c r="G7685" s="6">
        <v>152</v>
      </c>
      <c r="H7685" s="7">
        <v>201.39</v>
      </c>
      <c r="I7685" s="8">
        <v>0</v>
      </c>
      <c r="J7685" s="7">
        <v>30550.09</v>
      </c>
      <c r="K7685" s="7">
        <v>116.03</v>
      </c>
      <c r="L7685" s="7">
        <v>17636.560000000001</v>
      </c>
      <c r="M7685" s="7">
        <v>250.4</v>
      </c>
    </row>
    <row r="7686" spans="2:13" x14ac:dyDescent="0.3">
      <c r="B7686" s="5">
        <v>46082</v>
      </c>
      <c r="C7686" s="4" t="s">
        <v>41</v>
      </c>
      <c r="D7686" s="4" t="s">
        <v>42</v>
      </c>
      <c r="E7686" s="4" t="s">
        <v>16</v>
      </c>
      <c r="F7686" s="4" t="s">
        <v>18</v>
      </c>
      <c r="G7686" s="6">
        <v>58</v>
      </c>
      <c r="H7686" s="7">
        <v>201.39</v>
      </c>
      <c r="I7686" s="8">
        <v>0.01</v>
      </c>
      <c r="J7686" s="7">
        <v>11482.66</v>
      </c>
      <c r="K7686" s="7">
        <v>115.68</v>
      </c>
      <c r="L7686" s="7">
        <v>6709.44</v>
      </c>
      <c r="M7686" s="7">
        <v>201.17</v>
      </c>
    </row>
    <row r="7687" spans="2:13" x14ac:dyDescent="0.3">
      <c r="B7687" s="5">
        <v>46082</v>
      </c>
      <c r="C7687" s="4" t="s">
        <v>41</v>
      </c>
      <c r="D7687" s="4" t="s">
        <v>42</v>
      </c>
      <c r="E7687" s="4" t="s">
        <v>16</v>
      </c>
      <c r="F7687" s="4" t="s">
        <v>19</v>
      </c>
      <c r="G7687" s="6">
        <v>56</v>
      </c>
      <c r="H7687" s="7">
        <v>201.39</v>
      </c>
      <c r="I7687" s="8">
        <v>0.01</v>
      </c>
      <c r="J7687" s="7">
        <v>11209.99</v>
      </c>
      <c r="K7687" s="7">
        <v>115.45</v>
      </c>
      <c r="L7687" s="7">
        <v>6465.2</v>
      </c>
      <c r="M7687" s="7">
        <v>244.76</v>
      </c>
    </row>
    <row r="7688" spans="2:13" x14ac:dyDescent="0.3">
      <c r="B7688" s="5">
        <v>46082</v>
      </c>
      <c r="C7688" s="4" t="s">
        <v>41</v>
      </c>
      <c r="D7688" s="4" t="s">
        <v>42</v>
      </c>
      <c r="E7688" s="4" t="s">
        <v>20</v>
      </c>
      <c r="F7688" s="4" t="s">
        <v>17</v>
      </c>
      <c r="G7688" s="6">
        <v>124</v>
      </c>
      <c r="H7688" s="7">
        <v>201.39</v>
      </c>
      <c r="I7688" s="8">
        <v>0.02</v>
      </c>
      <c r="J7688" s="7">
        <v>21513.7</v>
      </c>
      <c r="K7688" s="7">
        <v>115.56</v>
      </c>
      <c r="L7688" s="7">
        <v>14329.44</v>
      </c>
      <c r="M7688" s="7">
        <v>205.52</v>
      </c>
    </row>
    <row r="7689" spans="2:13" x14ac:dyDescent="0.3">
      <c r="B7689" s="5">
        <v>46082</v>
      </c>
      <c r="C7689" s="4" t="s">
        <v>41</v>
      </c>
      <c r="D7689" s="4" t="s">
        <v>42</v>
      </c>
      <c r="E7689" s="4" t="s">
        <v>20</v>
      </c>
      <c r="F7689" s="4" t="s">
        <v>18</v>
      </c>
      <c r="G7689" s="6">
        <v>49</v>
      </c>
      <c r="H7689" s="7">
        <v>201.39</v>
      </c>
      <c r="I7689" s="8">
        <v>0.03</v>
      </c>
      <c r="J7689" s="7">
        <v>8406.81</v>
      </c>
      <c r="K7689" s="7">
        <v>115.68</v>
      </c>
      <c r="L7689" s="7">
        <v>5668.32</v>
      </c>
      <c r="M7689" s="7">
        <v>174.15</v>
      </c>
    </row>
    <row r="7690" spans="2:13" x14ac:dyDescent="0.3">
      <c r="B7690" s="5">
        <v>46082</v>
      </c>
      <c r="C7690" s="4" t="s">
        <v>41</v>
      </c>
      <c r="D7690" s="4" t="s">
        <v>42</v>
      </c>
      <c r="E7690" s="4" t="s">
        <v>20</v>
      </c>
      <c r="F7690" s="4" t="s">
        <v>19</v>
      </c>
      <c r="G7690" s="6">
        <v>46</v>
      </c>
      <c r="H7690" s="7">
        <v>201.39</v>
      </c>
      <c r="I7690" s="8">
        <v>0</v>
      </c>
      <c r="J7690" s="7">
        <v>8160.4</v>
      </c>
      <c r="K7690" s="7">
        <v>115.68</v>
      </c>
      <c r="L7690" s="7">
        <v>5321.28</v>
      </c>
      <c r="M7690" s="7">
        <v>200.64</v>
      </c>
    </row>
    <row r="7691" spans="2:13" x14ac:dyDescent="0.3">
      <c r="B7691" s="5">
        <v>46082</v>
      </c>
      <c r="C7691" s="4" t="s">
        <v>41</v>
      </c>
      <c r="D7691" s="4" t="s">
        <v>42</v>
      </c>
      <c r="E7691" s="4" t="s">
        <v>21</v>
      </c>
      <c r="F7691" s="4" t="s">
        <v>17</v>
      </c>
      <c r="G7691" s="6">
        <v>64</v>
      </c>
      <c r="H7691" s="7">
        <v>201.39</v>
      </c>
      <c r="I7691" s="8">
        <v>0.01</v>
      </c>
      <c r="J7691" s="7">
        <v>12085.7</v>
      </c>
      <c r="K7691" s="7">
        <v>115.8</v>
      </c>
      <c r="L7691" s="7">
        <v>7411.2</v>
      </c>
      <c r="M7691" s="7">
        <v>107.15</v>
      </c>
    </row>
    <row r="7692" spans="2:13" x14ac:dyDescent="0.3">
      <c r="B7692" s="5">
        <v>46082</v>
      </c>
      <c r="C7692" s="4" t="s">
        <v>41</v>
      </c>
      <c r="D7692" s="4" t="s">
        <v>42</v>
      </c>
      <c r="E7692" s="4" t="s">
        <v>21</v>
      </c>
      <c r="F7692" s="4" t="s">
        <v>18</v>
      </c>
      <c r="G7692" s="6">
        <v>24</v>
      </c>
      <c r="H7692" s="7">
        <v>201.39</v>
      </c>
      <c r="I7692" s="8">
        <v>0.01</v>
      </c>
      <c r="J7692" s="7">
        <v>4527.5600000000004</v>
      </c>
      <c r="K7692" s="7">
        <v>115.56</v>
      </c>
      <c r="L7692" s="7">
        <v>2773.44</v>
      </c>
      <c r="M7692" s="7">
        <v>83.84</v>
      </c>
    </row>
    <row r="7693" spans="2:13" x14ac:dyDescent="0.3">
      <c r="B7693" s="5">
        <v>46082</v>
      </c>
      <c r="C7693" s="4" t="s">
        <v>41</v>
      </c>
      <c r="D7693" s="4" t="s">
        <v>42</v>
      </c>
      <c r="E7693" s="4" t="s">
        <v>21</v>
      </c>
      <c r="F7693" s="4" t="s">
        <v>19</v>
      </c>
      <c r="G7693" s="6">
        <v>24</v>
      </c>
      <c r="H7693" s="7">
        <v>201.39</v>
      </c>
      <c r="I7693" s="8">
        <v>0.01</v>
      </c>
      <c r="J7693" s="7">
        <v>4522.88</v>
      </c>
      <c r="K7693" s="7">
        <v>115.33</v>
      </c>
      <c r="L7693" s="7">
        <v>2767.92</v>
      </c>
      <c r="M7693" s="7">
        <v>106.5</v>
      </c>
    </row>
    <row r="7694" spans="2:13" x14ac:dyDescent="0.3">
      <c r="B7694" s="5">
        <v>46082</v>
      </c>
      <c r="C7694" s="4" t="s">
        <v>41</v>
      </c>
      <c r="D7694" s="4" t="s">
        <v>42</v>
      </c>
      <c r="E7694" s="4" t="s">
        <v>22</v>
      </c>
      <c r="F7694" s="4" t="s">
        <v>17</v>
      </c>
      <c r="G7694" s="6">
        <v>30</v>
      </c>
      <c r="H7694" s="7">
        <v>201.39</v>
      </c>
      <c r="I7694" s="8">
        <v>0</v>
      </c>
      <c r="J7694" s="7">
        <v>6773.46</v>
      </c>
      <c r="K7694" s="7">
        <v>115.68</v>
      </c>
      <c r="L7694" s="7">
        <v>3470.4</v>
      </c>
      <c r="M7694" s="7">
        <v>304.51</v>
      </c>
    </row>
    <row r="7695" spans="2:13" x14ac:dyDescent="0.3">
      <c r="B7695" s="5">
        <v>46082</v>
      </c>
      <c r="C7695" s="4" t="s">
        <v>41</v>
      </c>
      <c r="D7695" s="4" t="s">
        <v>42</v>
      </c>
      <c r="E7695" s="4" t="s">
        <v>22</v>
      </c>
      <c r="F7695" s="4" t="s">
        <v>18</v>
      </c>
      <c r="G7695" s="6">
        <v>11</v>
      </c>
      <c r="H7695" s="7">
        <v>201.39</v>
      </c>
      <c r="I7695" s="8">
        <v>0</v>
      </c>
      <c r="J7695" s="7">
        <v>2461.3200000000002</v>
      </c>
      <c r="K7695" s="7">
        <v>115.56</v>
      </c>
      <c r="L7695" s="7">
        <v>1271.1600000000001</v>
      </c>
      <c r="M7695" s="7">
        <v>128.94</v>
      </c>
    </row>
    <row r="7696" spans="2:13" x14ac:dyDescent="0.3">
      <c r="B7696" s="5">
        <v>46082</v>
      </c>
      <c r="C7696" s="4" t="s">
        <v>41</v>
      </c>
      <c r="D7696" s="4" t="s">
        <v>42</v>
      </c>
      <c r="E7696" s="4" t="s">
        <v>22</v>
      </c>
      <c r="F7696" s="4" t="s">
        <v>19</v>
      </c>
      <c r="G7696" s="6">
        <v>10</v>
      </c>
      <c r="H7696" s="7">
        <v>201.39</v>
      </c>
      <c r="I7696" s="8">
        <v>0.01</v>
      </c>
      <c r="J7696" s="7">
        <v>2217.3200000000002</v>
      </c>
      <c r="K7696" s="7">
        <v>116.03</v>
      </c>
      <c r="L7696" s="7">
        <v>1160.3</v>
      </c>
      <c r="M7696" s="7">
        <v>131.37</v>
      </c>
    </row>
    <row r="7697" spans="2:13" x14ac:dyDescent="0.3">
      <c r="B7697" s="5">
        <v>46082</v>
      </c>
      <c r="C7697" s="4" t="s">
        <v>43</v>
      </c>
      <c r="D7697" s="4" t="s">
        <v>42</v>
      </c>
      <c r="E7697" s="4" t="s">
        <v>16</v>
      </c>
      <c r="F7697" s="4" t="s">
        <v>17</v>
      </c>
      <c r="G7697" s="6">
        <v>145</v>
      </c>
      <c r="H7697" s="7">
        <v>167.11</v>
      </c>
      <c r="I7697" s="8">
        <v>0.01</v>
      </c>
      <c r="J7697" s="7">
        <v>24157.82</v>
      </c>
      <c r="K7697" s="7">
        <v>95.07</v>
      </c>
      <c r="L7697" s="7">
        <v>13785.15</v>
      </c>
      <c r="M7697" s="7">
        <v>238.38</v>
      </c>
    </row>
    <row r="7698" spans="2:13" x14ac:dyDescent="0.3">
      <c r="B7698" s="5">
        <v>46082</v>
      </c>
      <c r="C7698" s="4" t="s">
        <v>43</v>
      </c>
      <c r="D7698" s="4" t="s">
        <v>42</v>
      </c>
      <c r="E7698" s="4" t="s">
        <v>16</v>
      </c>
      <c r="F7698" s="4" t="s">
        <v>18</v>
      </c>
      <c r="G7698" s="6">
        <v>49</v>
      </c>
      <c r="H7698" s="7">
        <v>167.11</v>
      </c>
      <c r="I7698" s="8">
        <v>0.01</v>
      </c>
      <c r="J7698" s="7">
        <v>8098.32</v>
      </c>
      <c r="K7698" s="7">
        <v>95.35</v>
      </c>
      <c r="L7698" s="7">
        <v>4672.1499999999996</v>
      </c>
      <c r="M7698" s="7">
        <v>171.7</v>
      </c>
    </row>
    <row r="7699" spans="2:13" x14ac:dyDescent="0.3">
      <c r="B7699" s="5">
        <v>46082</v>
      </c>
      <c r="C7699" s="4" t="s">
        <v>43</v>
      </c>
      <c r="D7699" s="4" t="s">
        <v>42</v>
      </c>
      <c r="E7699" s="4" t="s">
        <v>16</v>
      </c>
      <c r="F7699" s="4" t="s">
        <v>19</v>
      </c>
      <c r="G7699" s="6">
        <v>51</v>
      </c>
      <c r="H7699" s="7">
        <v>167.11</v>
      </c>
      <c r="I7699" s="8">
        <v>0</v>
      </c>
      <c r="J7699" s="7">
        <v>8505.5</v>
      </c>
      <c r="K7699" s="7">
        <v>94.97</v>
      </c>
      <c r="L7699" s="7">
        <v>4843.47</v>
      </c>
      <c r="M7699" s="7">
        <v>226.54</v>
      </c>
    </row>
    <row r="7700" spans="2:13" x14ac:dyDescent="0.3">
      <c r="B7700" s="5">
        <v>46082</v>
      </c>
      <c r="C7700" s="4" t="s">
        <v>43</v>
      </c>
      <c r="D7700" s="4" t="s">
        <v>42</v>
      </c>
      <c r="E7700" s="4" t="s">
        <v>20</v>
      </c>
      <c r="F7700" s="4" t="s">
        <v>17</v>
      </c>
      <c r="G7700" s="6">
        <v>109</v>
      </c>
      <c r="H7700" s="7">
        <v>167.11</v>
      </c>
      <c r="I7700" s="8">
        <v>0.01</v>
      </c>
      <c r="J7700" s="7">
        <v>15916.86</v>
      </c>
      <c r="K7700" s="7">
        <v>95.35</v>
      </c>
      <c r="L7700" s="7">
        <v>10393.15</v>
      </c>
      <c r="M7700" s="7">
        <v>180.66</v>
      </c>
    </row>
    <row r="7701" spans="2:13" x14ac:dyDescent="0.3">
      <c r="B7701" s="5">
        <v>46082</v>
      </c>
      <c r="C7701" s="4" t="s">
        <v>43</v>
      </c>
      <c r="D7701" s="4" t="s">
        <v>42</v>
      </c>
      <c r="E7701" s="4" t="s">
        <v>20</v>
      </c>
      <c r="F7701" s="4" t="s">
        <v>18</v>
      </c>
      <c r="G7701" s="6">
        <v>43</v>
      </c>
      <c r="H7701" s="7">
        <v>167.11</v>
      </c>
      <c r="I7701" s="8">
        <v>0.01</v>
      </c>
      <c r="J7701" s="7">
        <v>6241.38</v>
      </c>
      <c r="K7701" s="7">
        <v>95.35</v>
      </c>
      <c r="L7701" s="7">
        <v>4100.05</v>
      </c>
      <c r="M7701" s="7">
        <v>153.6</v>
      </c>
    </row>
    <row r="7702" spans="2:13" x14ac:dyDescent="0.3">
      <c r="B7702" s="5">
        <v>46082</v>
      </c>
      <c r="C7702" s="4" t="s">
        <v>43</v>
      </c>
      <c r="D7702" s="4" t="s">
        <v>42</v>
      </c>
      <c r="E7702" s="4" t="s">
        <v>20</v>
      </c>
      <c r="F7702" s="4" t="s">
        <v>19</v>
      </c>
      <c r="G7702" s="6">
        <v>43</v>
      </c>
      <c r="H7702" s="7">
        <v>167.11</v>
      </c>
      <c r="I7702" s="8">
        <v>0.04</v>
      </c>
      <c r="J7702" s="7">
        <v>6107.99</v>
      </c>
      <c r="K7702" s="7">
        <v>94.97</v>
      </c>
      <c r="L7702" s="7">
        <v>4083.71</v>
      </c>
      <c r="M7702" s="7">
        <v>191.96</v>
      </c>
    </row>
    <row r="7703" spans="2:13" x14ac:dyDescent="0.3">
      <c r="B7703" s="5">
        <v>46082</v>
      </c>
      <c r="C7703" s="4" t="s">
        <v>43</v>
      </c>
      <c r="D7703" s="4" t="s">
        <v>42</v>
      </c>
      <c r="E7703" s="4" t="s">
        <v>21</v>
      </c>
      <c r="F7703" s="4" t="s">
        <v>17</v>
      </c>
      <c r="G7703" s="6">
        <v>57</v>
      </c>
      <c r="H7703" s="7">
        <v>167.11</v>
      </c>
      <c r="I7703" s="8">
        <v>0.01</v>
      </c>
      <c r="J7703" s="7">
        <v>9003.44</v>
      </c>
      <c r="K7703" s="7">
        <v>95.35</v>
      </c>
      <c r="L7703" s="7">
        <v>5434.95</v>
      </c>
      <c r="M7703" s="7">
        <v>97.64</v>
      </c>
    </row>
    <row r="7704" spans="2:13" x14ac:dyDescent="0.3">
      <c r="B7704" s="5">
        <v>46082</v>
      </c>
      <c r="C7704" s="4" t="s">
        <v>43</v>
      </c>
      <c r="D7704" s="4" t="s">
        <v>42</v>
      </c>
      <c r="E7704" s="4" t="s">
        <v>21</v>
      </c>
      <c r="F7704" s="4" t="s">
        <v>18</v>
      </c>
      <c r="G7704" s="6">
        <v>21</v>
      </c>
      <c r="H7704" s="7">
        <v>167.11</v>
      </c>
      <c r="I7704" s="8">
        <v>0</v>
      </c>
      <c r="J7704" s="7">
        <v>3340.5</v>
      </c>
      <c r="K7704" s="7">
        <v>95.45</v>
      </c>
      <c r="L7704" s="7">
        <v>2004.45</v>
      </c>
      <c r="M7704" s="7">
        <v>76.81</v>
      </c>
    </row>
    <row r="7705" spans="2:13" x14ac:dyDescent="0.3">
      <c r="B7705" s="5">
        <v>46082</v>
      </c>
      <c r="C7705" s="4" t="s">
        <v>43</v>
      </c>
      <c r="D7705" s="4" t="s">
        <v>42</v>
      </c>
      <c r="E7705" s="4" t="s">
        <v>21</v>
      </c>
      <c r="F7705" s="4" t="s">
        <v>19</v>
      </c>
      <c r="G7705" s="6">
        <v>20</v>
      </c>
      <c r="H7705" s="7">
        <v>167.11</v>
      </c>
      <c r="I7705" s="8">
        <v>0</v>
      </c>
      <c r="J7705" s="7">
        <v>3165.56</v>
      </c>
      <c r="K7705" s="7">
        <v>95.35</v>
      </c>
      <c r="L7705" s="7">
        <v>1907</v>
      </c>
      <c r="M7705" s="7">
        <v>88.39</v>
      </c>
    </row>
    <row r="7706" spans="2:13" x14ac:dyDescent="0.3">
      <c r="B7706" s="5">
        <v>46082</v>
      </c>
      <c r="C7706" s="4" t="s">
        <v>43</v>
      </c>
      <c r="D7706" s="4" t="s">
        <v>42</v>
      </c>
      <c r="E7706" s="4" t="s">
        <v>22</v>
      </c>
      <c r="F7706" s="4" t="s">
        <v>17</v>
      </c>
      <c r="G7706" s="6">
        <v>25</v>
      </c>
      <c r="H7706" s="7">
        <v>167.11</v>
      </c>
      <c r="I7706" s="8">
        <v>0.01</v>
      </c>
      <c r="J7706" s="7">
        <v>4632.1099999999997</v>
      </c>
      <c r="K7706" s="7">
        <v>94.88</v>
      </c>
      <c r="L7706" s="7">
        <v>2372</v>
      </c>
      <c r="M7706" s="7">
        <v>251.72</v>
      </c>
    </row>
    <row r="7707" spans="2:13" x14ac:dyDescent="0.3">
      <c r="B7707" s="5">
        <v>46082</v>
      </c>
      <c r="C7707" s="4" t="s">
        <v>43</v>
      </c>
      <c r="D7707" s="4" t="s">
        <v>42</v>
      </c>
      <c r="E7707" s="4" t="s">
        <v>22</v>
      </c>
      <c r="F7707" s="4" t="s">
        <v>18</v>
      </c>
      <c r="G7707" s="6">
        <v>9</v>
      </c>
      <c r="H7707" s="7">
        <v>167.11</v>
      </c>
      <c r="I7707" s="8">
        <v>0.01</v>
      </c>
      <c r="J7707" s="7">
        <v>1662.52</v>
      </c>
      <c r="K7707" s="7">
        <v>95.07</v>
      </c>
      <c r="L7707" s="7">
        <v>855.63</v>
      </c>
      <c r="M7707" s="7">
        <v>105.61</v>
      </c>
    </row>
    <row r="7708" spans="2:13" x14ac:dyDescent="0.3">
      <c r="B7708" s="5">
        <v>46082</v>
      </c>
      <c r="C7708" s="4" t="s">
        <v>43</v>
      </c>
      <c r="D7708" s="4" t="s">
        <v>42</v>
      </c>
      <c r="E7708" s="4" t="s">
        <v>22</v>
      </c>
      <c r="F7708" s="4" t="s">
        <v>19</v>
      </c>
      <c r="G7708" s="6">
        <v>9</v>
      </c>
      <c r="H7708" s="7">
        <v>167.11</v>
      </c>
      <c r="I7708" s="8">
        <v>0.01</v>
      </c>
      <c r="J7708" s="7">
        <v>1674.29</v>
      </c>
      <c r="K7708" s="7">
        <v>95.07</v>
      </c>
      <c r="L7708" s="7">
        <v>855.63</v>
      </c>
      <c r="M7708" s="7">
        <v>116.02</v>
      </c>
    </row>
    <row r="7709" spans="2:13" x14ac:dyDescent="0.3">
      <c r="B7709" s="5">
        <v>46082</v>
      </c>
      <c r="C7709" s="4" t="s">
        <v>44</v>
      </c>
      <c r="D7709" s="4" t="s">
        <v>42</v>
      </c>
      <c r="E7709" s="4" t="s">
        <v>16</v>
      </c>
      <c r="F7709" s="4" t="s">
        <v>17</v>
      </c>
      <c r="G7709" s="6">
        <v>75</v>
      </c>
      <c r="H7709" s="7">
        <v>218.52</v>
      </c>
      <c r="I7709" s="8">
        <v>0</v>
      </c>
      <c r="J7709" s="7">
        <v>16421.78</v>
      </c>
      <c r="K7709" s="7">
        <v>127.95</v>
      </c>
      <c r="L7709" s="7">
        <v>9596.25</v>
      </c>
      <c r="M7709" s="7">
        <v>129.85</v>
      </c>
    </row>
    <row r="7710" spans="2:13" x14ac:dyDescent="0.3">
      <c r="B7710" s="5">
        <v>46082</v>
      </c>
      <c r="C7710" s="4" t="s">
        <v>44</v>
      </c>
      <c r="D7710" s="4" t="s">
        <v>42</v>
      </c>
      <c r="E7710" s="4" t="s">
        <v>16</v>
      </c>
      <c r="F7710" s="4" t="s">
        <v>18</v>
      </c>
      <c r="G7710" s="6">
        <v>26</v>
      </c>
      <c r="H7710" s="7">
        <v>218.52</v>
      </c>
      <c r="I7710" s="8">
        <v>0.01</v>
      </c>
      <c r="J7710" s="7">
        <v>5641.5</v>
      </c>
      <c r="K7710" s="7">
        <v>128.07</v>
      </c>
      <c r="L7710" s="7">
        <v>3329.82</v>
      </c>
      <c r="M7710" s="7">
        <v>91.29</v>
      </c>
    </row>
    <row r="7711" spans="2:13" x14ac:dyDescent="0.3">
      <c r="B7711" s="5">
        <v>46082</v>
      </c>
      <c r="C7711" s="4" t="s">
        <v>44</v>
      </c>
      <c r="D7711" s="4" t="s">
        <v>42</v>
      </c>
      <c r="E7711" s="4" t="s">
        <v>16</v>
      </c>
      <c r="F7711" s="4" t="s">
        <v>19</v>
      </c>
      <c r="G7711" s="6">
        <v>27</v>
      </c>
      <c r="H7711" s="7">
        <v>218.52</v>
      </c>
      <c r="I7711" s="8">
        <v>0.01</v>
      </c>
      <c r="J7711" s="7">
        <v>5835.14</v>
      </c>
      <c r="K7711" s="7">
        <v>127.95</v>
      </c>
      <c r="L7711" s="7">
        <v>3454.65</v>
      </c>
      <c r="M7711" s="7">
        <v>118.97</v>
      </c>
    </row>
    <row r="7712" spans="2:13" x14ac:dyDescent="0.3">
      <c r="B7712" s="5">
        <v>46082</v>
      </c>
      <c r="C7712" s="4" t="s">
        <v>44</v>
      </c>
      <c r="D7712" s="4" t="s">
        <v>42</v>
      </c>
      <c r="E7712" s="4" t="s">
        <v>20</v>
      </c>
      <c r="F7712" s="4" t="s">
        <v>17</v>
      </c>
      <c r="G7712" s="6">
        <v>61</v>
      </c>
      <c r="H7712" s="7">
        <v>218.52</v>
      </c>
      <c r="I7712" s="8">
        <v>0</v>
      </c>
      <c r="J7712" s="7">
        <v>11706.6</v>
      </c>
      <c r="K7712" s="7">
        <v>127.69</v>
      </c>
      <c r="L7712" s="7">
        <v>7789.09</v>
      </c>
      <c r="M7712" s="7">
        <v>105.2</v>
      </c>
    </row>
    <row r="7713" spans="2:13" x14ac:dyDescent="0.3">
      <c r="B7713" s="5">
        <v>46082</v>
      </c>
      <c r="C7713" s="4" t="s">
        <v>44</v>
      </c>
      <c r="D7713" s="4" t="s">
        <v>42</v>
      </c>
      <c r="E7713" s="4" t="s">
        <v>20</v>
      </c>
      <c r="F7713" s="4" t="s">
        <v>18</v>
      </c>
      <c r="G7713" s="6">
        <v>22</v>
      </c>
      <c r="H7713" s="7">
        <v>218.52</v>
      </c>
      <c r="I7713" s="8">
        <v>0.02</v>
      </c>
      <c r="J7713" s="7">
        <v>4145.53</v>
      </c>
      <c r="K7713" s="7">
        <v>127.31</v>
      </c>
      <c r="L7713" s="7">
        <v>2800.82</v>
      </c>
      <c r="M7713" s="7">
        <v>77.88</v>
      </c>
    </row>
    <row r="7714" spans="2:13" x14ac:dyDescent="0.3">
      <c r="B7714" s="5">
        <v>46082</v>
      </c>
      <c r="C7714" s="4" t="s">
        <v>44</v>
      </c>
      <c r="D7714" s="4" t="s">
        <v>42</v>
      </c>
      <c r="E7714" s="4" t="s">
        <v>20</v>
      </c>
      <c r="F7714" s="4" t="s">
        <v>19</v>
      </c>
      <c r="G7714" s="6">
        <v>22</v>
      </c>
      <c r="H7714" s="7">
        <v>218.52</v>
      </c>
      <c r="I7714" s="8">
        <v>0.02</v>
      </c>
      <c r="J7714" s="7">
        <v>4154.53</v>
      </c>
      <c r="K7714" s="7">
        <v>127.82</v>
      </c>
      <c r="L7714" s="7">
        <v>2812.04</v>
      </c>
      <c r="M7714" s="7">
        <v>98.61</v>
      </c>
    </row>
    <row r="7715" spans="2:13" x14ac:dyDescent="0.3">
      <c r="B7715" s="5">
        <v>46082</v>
      </c>
      <c r="C7715" s="4" t="s">
        <v>44</v>
      </c>
      <c r="D7715" s="4" t="s">
        <v>42</v>
      </c>
      <c r="E7715" s="4" t="s">
        <v>21</v>
      </c>
      <c r="F7715" s="4" t="s">
        <v>17</v>
      </c>
      <c r="G7715" s="6">
        <v>29</v>
      </c>
      <c r="H7715" s="7">
        <v>218.52</v>
      </c>
      <c r="I7715" s="8">
        <v>0.01</v>
      </c>
      <c r="J7715" s="7">
        <v>5995.95</v>
      </c>
      <c r="K7715" s="7">
        <v>127.82</v>
      </c>
      <c r="L7715" s="7">
        <v>3706.78</v>
      </c>
      <c r="M7715" s="7">
        <v>48.65</v>
      </c>
    </row>
    <row r="7716" spans="2:13" x14ac:dyDescent="0.3">
      <c r="B7716" s="5">
        <v>46082</v>
      </c>
      <c r="C7716" s="4" t="s">
        <v>44</v>
      </c>
      <c r="D7716" s="4" t="s">
        <v>42</v>
      </c>
      <c r="E7716" s="4" t="s">
        <v>21</v>
      </c>
      <c r="F7716" s="4" t="s">
        <v>18</v>
      </c>
      <c r="G7716" s="6">
        <v>11</v>
      </c>
      <c r="H7716" s="7">
        <v>218.52</v>
      </c>
      <c r="I7716" s="8">
        <v>0.01</v>
      </c>
      <c r="J7716" s="7">
        <v>2262.9</v>
      </c>
      <c r="K7716" s="7">
        <v>127.31</v>
      </c>
      <c r="L7716" s="7">
        <v>1400.41</v>
      </c>
      <c r="M7716" s="7">
        <v>38.74</v>
      </c>
    </row>
    <row r="7717" spans="2:13" x14ac:dyDescent="0.3">
      <c r="B7717" s="5">
        <v>46082</v>
      </c>
      <c r="C7717" s="4" t="s">
        <v>44</v>
      </c>
      <c r="D7717" s="4" t="s">
        <v>42</v>
      </c>
      <c r="E7717" s="4" t="s">
        <v>21</v>
      </c>
      <c r="F7717" s="4" t="s">
        <v>19</v>
      </c>
      <c r="G7717" s="6">
        <v>11</v>
      </c>
      <c r="H7717" s="7">
        <v>218.52</v>
      </c>
      <c r="I7717" s="8">
        <v>0</v>
      </c>
      <c r="J7717" s="7">
        <v>2274.41</v>
      </c>
      <c r="K7717" s="7">
        <v>127.31</v>
      </c>
      <c r="L7717" s="7">
        <v>1400.41</v>
      </c>
      <c r="M7717" s="7">
        <v>50.04</v>
      </c>
    </row>
    <row r="7718" spans="2:13" x14ac:dyDescent="0.3">
      <c r="B7718" s="5">
        <v>46082</v>
      </c>
      <c r="C7718" s="4" t="s">
        <v>44</v>
      </c>
      <c r="D7718" s="4" t="s">
        <v>42</v>
      </c>
      <c r="E7718" s="4" t="s">
        <v>22</v>
      </c>
      <c r="F7718" s="4" t="s">
        <v>17</v>
      </c>
      <c r="G7718" s="6">
        <v>13</v>
      </c>
      <c r="H7718" s="7">
        <v>218.52</v>
      </c>
      <c r="I7718" s="8">
        <v>0.01</v>
      </c>
      <c r="J7718" s="7">
        <v>3146.46</v>
      </c>
      <c r="K7718" s="7">
        <v>127.95</v>
      </c>
      <c r="L7718" s="7">
        <v>1663.35</v>
      </c>
      <c r="M7718" s="7">
        <v>133.15</v>
      </c>
    </row>
    <row r="7719" spans="2:13" x14ac:dyDescent="0.3">
      <c r="B7719" s="5">
        <v>46082</v>
      </c>
      <c r="C7719" s="4" t="s">
        <v>44</v>
      </c>
      <c r="D7719" s="4" t="s">
        <v>42</v>
      </c>
      <c r="E7719" s="4" t="s">
        <v>22</v>
      </c>
      <c r="F7719" s="4" t="s">
        <v>18</v>
      </c>
      <c r="G7719" s="6">
        <v>5</v>
      </c>
      <c r="H7719" s="7">
        <v>218.52</v>
      </c>
      <c r="I7719" s="8">
        <v>0.01</v>
      </c>
      <c r="J7719" s="7">
        <v>1216.3599999999999</v>
      </c>
      <c r="K7719" s="7">
        <v>128.07</v>
      </c>
      <c r="L7719" s="7">
        <v>640.35</v>
      </c>
      <c r="M7719" s="7">
        <v>60.06</v>
      </c>
    </row>
    <row r="7720" spans="2:13" x14ac:dyDescent="0.3">
      <c r="B7720" s="5">
        <v>46082</v>
      </c>
      <c r="C7720" s="4" t="s">
        <v>44</v>
      </c>
      <c r="D7720" s="4" t="s">
        <v>42</v>
      </c>
      <c r="E7720" s="4" t="s">
        <v>22</v>
      </c>
      <c r="F7720" s="4" t="s">
        <v>19</v>
      </c>
      <c r="G7720" s="6">
        <v>5</v>
      </c>
      <c r="H7720" s="7">
        <v>218.52</v>
      </c>
      <c r="I7720" s="8">
        <v>0</v>
      </c>
      <c r="J7720" s="7">
        <v>1216.3800000000001</v>
      </c>
      <c r="K7720" s="7">
        <v>128.07</v>
      </c>
      <c r="L7720" s="7">
        <v>640.35</v>
      </c>
      <c r="M7720" s="7">
        <v>66.66</v>
      </c>
    </row>
    <row r="7721" spans="2:13" x14ac:dyDescent="0.3">
      <c r="B7721" s="5">
        <v>46082</v>
      </c>
      <c r="C7721" s="4" t="s">
        <v>45</v>
      </c>
      <c r="D7721" s="4" t="s">
        <v>42</v>
      </c>
      <c r="E7721" s="4" t="s">
        <v>16</v>
      </c>
      <c r="F7721" s="4" t="s">
        <v>17</v>
      </c>
      <c r="G7721" s="6">
        <v>125</v>
      </c>
      <c r="H7721" s="7">
        <v>102.84</v>
      </c>
      <c r="I7721" s="8">
        <v>0</v>
      </c>
      <c r="J7721" s="7">
        <v>12867.83</v>
      </c>
      <c r="K7721" s="7">
        <v>58.11</v>
      </c>
      <c r="L7721" s="7">
        <v>7263.75</v>
      </c>
      <c r="M7721" s="7">
        <v>215.58</v>
      </c>
    </row>
    <row r="7722" spans="2:13" x14ac:dyDescent="0.3">
      <c r="B7722" s="5">
        <v>46082</v>
      </c>
      <c r="C7722" s="4" t="s">
        <v>45</v>
      </c>
      <c r="D7722" s="4" t="s">
        <v>42</v>
      </c>
      <c r="E7722" s="4" t="s">
        <v>16</v>
      </c>
      <c r="F7722" s="4" t="s">
        <v>18</v>
      </c>
      <c r="G7722" s="6">
        <v>45</v>
      </c>
      <c r="H7722" s="7">
        <v>102.84</v>
      </c>
      <c r="I7722" s="8">
        <v>0</v>
      </c>
      <c r="J7722" s="7">
        <v>4613.8999999999996</v>
      </c>
      <c r="K7722" s="7">
        <v>58.11</v>
      </c>
      <c r="L7722" s="7">
        <v>2614.9499999999998</v>
      </c>
      <c r="M7722" s="7">
        <v>158.81</v>
      </c>
    </row>
    <row r="7723" spans="2:13" x14ac:dyDescent="0.3">
      <c r="B7723" s="5">
        <v>46082</v>
      </c>
      <c r="C7723" s="4" t="s">
        <v>45</v>
      </c>
      <c r="D7723" s="4" t="s">
        <v>42</v>
      </c>
      <c r="E7723" s="4" t="s">
        <v>16</v>
      </c>
      <c r="F7723" s="4" t="s">
        <v>19</v>
      </c>
      <c r="G7723" s="6">
        <v>43</v>
      </c>
      <c r="H7723" s="7">
        <v>102.84</v>
      </c>
      <c r="I7723" s="8">
        <v>0</v>
      </c>
      <c r="J7723" s="7">
        <v>4422.12</v>
      </c>
      <c r="K7723" s="7">
        <v>57.99</v>
      </c>
      <c r="L7723" s="7">
        <v>2493.5700000000002</v>
      </c>
      <c r="M7723" s="7">
        <v>193.69</v>
      </c>
    </row>
    <row r="7724" spans="2:13" x14ac:dyDescent="0.3">
      <c r="B7724" s="5">
        <v>46082</v>
      </c>
      <c r="C7724" s="4" t="s">
        <v>45</v>
      </c>
      <c r="D7724" s="4" t="s">
        <v>42</v>
      </c>
      <c r="E7724" s="4" t="s">
        <v>20</v>
      </c>
      <c r="F7724" s="4" t="s">
        <v>17</v>
      </c>
      <c r="G7724" s="6">
        <v>105</v>
      </c>
      <c r="H7724" s="7">
        <v>102.84</v>
      </c>
      <c r="I7724" s="8">
        <v>0</v>
      </c>
      <c r="J7724" s="7">
        <v>9473.93</v>
      </c>
      <c r="K7724" s="7">
        <v>57.99</v>
      </c>
      <c r="L7724" s="7">
        <v>6088.95</v>
      </c>
      <c r="M7724" s="7">
        <v>179.85</v>
      </c>
    </row>
    <row r="7725" spans="2:13" x14ac:dyDescent="0.3">
      <c r="B7725" s="5">
        <v>46082</v>
      </c>
      <c r="C7725" s="4" t="s">
        <v>45</v>
      </c>
      <c r="D7725" s="4" t="s">
        <v>42</v>
      </c>
      <c r="E7725" s="4" t="s">
        <v>20</v>
      </c>
      <c r="F7725" s="4" t="s">
        <v>18</v>
      </c>
      <c r="G7725" s="6">
        <v>37</v>
      </c>
      <c r="H7725" s="7">
        <v>102.84</v>
      </c>
      <c r="I7725" s="8">
        <v>0.01</v>
      </c>
      <c r="J7725" s="7">
        <v>3305.04</v>
      </c>
      <c r="K7725" s="7">
        <v>58.11</v>
      </c>
      <c r="L7725" s="7">
        <v>2150.0700000000002</v>
      </c>
      <c r="M7725" s="7">
        <v>130.71</v>
      </c>
    </row>
    <row r="7726" spans="2:13" x14ac:dyDescent="0.3">
      <c r="B7726" s="5">
        <v>46082</v>
      </c>
      <c r="C7726" s="4" t="s">
        <v>45</v>
      </c>
      <c r="D7726" s="4" t="s">
        <v>42</v>
      </c>
      <c r="E7726" s="4" t="s">
        <v>20</v>
      </c>
      <c r="F7726" s="4" t="s">
        <v>19</v>
      </c>
      <c r="G7726" s="6">
        <v>38</v>
      </c>
      <c r="H7726" s="7">
        <v>102.84</v>
      </c>
      <c r="I7726" s="8">
        <v>0.04</v>
      </c>
      <c r="J7726" s="7">
        <v>3318.35</v>
      </c>
      <c r="K7726" s="7">
        <v>57.94</v>
      </c>
      <c r="L7726" s="7">
        <v>2201.7199999999998</v>
      </c>
      <c r="M7726" s="7">
        <v>165.41</v>
      </c>
    </row>
    <row r="7727" spans="2:13" x14ac:dyDescent="0.3">
      <c r="B7727" s="5">
        <v>46082</v>
      </c>
      <c r="C7727" s="4" t="s">
        <v>45</v>
      </c>
      <c r="D7727" s="4" t="s">
        <v>42</v>
      </c>
      <c r="E7727" s="4" t="s">
        <v>21</v>
      </c>
      <c r="F7727" s="4" t="s">
        <v>17</v>
      </c>
      <c r="G7727" s="6">
        <v>53</v>
      </c>
      <c r="H7727" s="7">
        <v>102.84</v>
      </c>
      <c r="I7727" s="8">
        <v>0.01</v>
      </c>
      <c r="J7727" s="7">
        <v>5100.46</v>
      </c>
      <c r="K7727" s="7">
        <v>58.23</v>
      </c>
      <c r="L7727" s="7">
        <v>3086.19</v>
      </c>
      <c r="M7727" s="7">
        <v>90.25</v>
      </c>
    </row>
    <row r="7728" spans="2:13" x14ac:dyDescent="0.3">
      <c r="B7728" s="5">
        <v>46082</v>
      </c>
      <c r="C7728" s="4" t="s">
        <v>45</v>
      </c>
      <c r="D7728" s="4" t="s">
        <v>42</v>
      </c>
      <c r="E7728" s="4" t="s">
        <v>21</v>
      </c>
      <c r="F7728" s="4" t="s">
        <v>18</v>
      </c>
      <c r="G7728" s="6">
        <v>19</v>
      </c>
      <c r="H7728" s="7">
        <v>102.84</v>
      </c>
      <c r="I7728" s="8">
        <v>0.01</v>
      </c>
      <c r="J7728" s="7">
        <v>1837.74</v>
      </c>
      <c r="K7728" s="7">
        <v>57.99</v>
      </c>
      <c r="L7728" s="7">
        <v>1101.81</v>
      </c>
      <c r="M7728" s="7">
        <v>66.650000000000006</v>
      </c>
    </row>
    <row r="7729" spans="2:13" x14ac:dyDescent="0.3">
      <c r="B7729" s="5">
        <v>46082</v>
      </c>
      <c r="C7729" s="4" t="s">
        <v>45</v>
      </c>
      <c r="D7729" s="4" t="s">
        <v>42</v>
      </c>
      <c r="E7729" s="4" t="s">
        <v>21</v>
      </c>
      <c r="F7729" s="4" t="s">
        <v>19</v>
      </c>
      <c r="G7729" s="6">
        <v>18</v>
      </c>
      <c r="H7729" s="7">
        <v>102.84</v>
      </c>
      <c r="I7729" s="8">
        <v>0</v>
      </c>
      <c r="J7729" s="7">
        <v>1755.03</v>
      </c>
      <c r="K7729" s="7">
        <v>57.99</v>
      </c>
      <c r="L7729" s="7">
        <v>1043.82</v>
      </c>
      <c r="M7729" s="7">
        <v>80.92</v>
      </c>
    </row>
    <row r="7730" spans="2:13" x14ac:dyDescent="0.3">
      <c r="B7730" s="5">
        <v>46082</v>
      </c>
      <c r="C7730" s="4" t="s">
        <v>45</v>
      </c>
      <c r="D7730" s="4" t="s">
        <v>42</v>
      </c>
      <c r="E7730" s="4" t="s">
        <v>22</v>
      </c>
      <c r="F7730" s="4" t="s">
        <v>17</v>
      </c>
      <c r="G7730" s="6">
        <v>23</v>
      </c>
      <c r="H7730" s="7">
        <v>102.84</v>
      </c>
      <c r="I7730" s="8">
        <v>0</v>
      </c>
      <c r="J7730" s="7">
        <v>2646.49</v>
      </c>
      <c r="K7730" s="7">
        <v>57.99</v>
      </c>
      <c r="L7730" s="7">
        <v>1333.77</v>
      </c>
      <c r="M7730" s="7">
        <v>235.57</v>
      </c>
    </row>
    <row r="7731" spans="2:13" x14ac:dyDescent="0.3">
      <c r="B7731" s="5">
        <v>46082</v>
      </c>
      <c r="C7731" s="4" t="s">
        <v>45</v>
      </c>
      <c r="D7731" s="4" t="s">
        <v>42</v>
      </c>
      <c r="E7731" s="4" t="s">
        <v>22</v>
      </c>
      <c r="F7731" s="4" t="s">
        <v>18</v>
      </c>
      <c r="G7731" s="6">
        <v>8</v>
      </c>
      <c r="H7731" s="7">
        <v>102.84</v>
      </c>
      <c r="I7731" s="8">
        <v>0.01</v>
      </c>
      <c r="J7731" s="7">
        <v>914.07</v>
      </c>
      <c r="K7731" s="7">
        <v>57.88</v>
      </c>
      <c r="L7731" s="7">
        <v>463.04</v>
      </c>
      <c r="M7731" s="7">
        <v>97.06</v>
      </c>
    </row>
    <row r="7732" spans="2:13" x14ac:dyDescent="0.3">
      <c r="B7732" s="5">
        <v>46082</v>
      </c>
      <c r="C7732" s="4" t="s">
        <v>45</v>
      </c>
      <c r="D7732" s="4" t="s">
        <v>42</v>
      </c>
      <c r="E7732" s="4" t="s">
        <v>22</v>
      </c>
      <c r="F7732" s="4" t="s">
        <v>19</v>
      </c>
      <c r="G7732" s="6">
        <v>8</v>
      </c>
      <c r="H7732" s="7">
        <v>102.84</v>
      </c>
      <c r="I7732" s="8">
        <v>0.01</v>
      </c>
      <c r="J7732" s="7">
        <v>908.58</v>
      </c>
      <c r="K7732" s="7">
        <v>58.23</v>
      </c>
      <c r="L7732" s="7">
        <v>465.84</v>
      </c>
      <c r="M7732" s="7">
        <v>102.09</v>
      </c>
    </row>
    <row r="7733" spans="2:13" x14ac:dyDescent="0.3">
      <c r="B7733" s="5">
        <v>46082</v>
      </c>
      <c r="C7733" s="4" t="s">
        <v>46</v>
      </c>
      <c r="D7733" s="4" t="s">
        <v>47</v>
      </c>
      <c r="E7733" s="4" t="s">
        <v>16</v>
      </c>
      <c r="F7733" s="4" t="s">
        <v>17</v>
      </c>
      <c r="G7733" s="6">
        <v>209</v>
      </c>
      <c r="H7733" s="7">
        <v>152.11000000000001</v>
      </c>
      <c r="I7733" s="8">
        <v>0.01</v>
      </c>
      <c r="J7733" s="7">
        <v>31694.73</v>
      </c>
      <c r="K7733" s="7">
        <v>93.4</v>
      </c>
      <c r="L7733" s="7">
        <v>19520.599999999999</v>
      </c>
      <c r="M7733" s="7">
        <v>342.89</v>
      </c>
    </row>
    <row r="7734" spans="2:13" x14ac:dyDescent="0.3">
      <c r="B7734" s="5">
        <v>46082</v>
      </c>
      <c r="C7734" s="4" t="s">
        <v>46</v>
      </c>
      <c r="D7734" s="4" t="s">
        <v>47</v>
      </c>
      <c r="E7734" s="4" t="s">
        <v>16</v>
      </c>
      <c r="F7734" s="4" t="s">
        <v>18</v>
      </c>
      <c r="G7734" s="6">
        <v>71</v>
      </c>
      <c r="H7734" s="7">
        <v>152.11000000000001</v>
      </c>
      <c r="I7734" s="8">
        <v>0.01</v>
      </c>
      <c r="J7734" s="7">
        <v>10713.54</v>
      </c>
      <c r="K7734" s="7">
        <v>93.12</v>
      </c>
      <c r="L7734" s="7">
        <v>6611.52</v>
      </c>
      <c r="M7734" s="7">
        <v>248.8</v>
      </c>
    </row>
    <row r="7735" spans="2:13" x14ac:dyDescent="0.3">
      <c r="B7735" s="5">
        <v>46082</v>
      </c>
      <c r="C7735" s="4" t="s">
        <v>46</v>
      </c>
      <c r="D7735" s="4" t="s">
        <v>47</v>
      </c>
      <c r="E7735" s="4" t="s">
        <v>16</v>
      </c>
      <c r="F7735" s="4" t="s">
        <v>19</v>
      </c>
      <c r="G7735" s="6">
        <v>71</v>
      </c>
      <c r="H7735" s="7">
        <v>152.11000000000001</v>
      </c>
      <c r="I7735" s="8">
        <v>0.01</v>
      </c>
      <c r="J7735" s="7">
        <v>10777.95</v>
      </c>
      <c r="K7735" s="7">
        <v>93.59</v>
      </c>
      <c r="L7735" s="7">
        <v>6644.89</v>
      </c>
      <c r="M7735" s="7">
        <v>324.87</v>
      </c>
    </row>
    <row r="7736" spans="2:13" x14ac:dyDescent="0.3">
      <c r="B7736" s="5">
        <v>46082</v>
      </c>
      <c r="C7736" s="4" t="s">
        <v>46</v>
      </c>
      <c r="D7736" s="4" t="s">
        <v>47</v>
      </c>
      <c r="E7736" s="4" t="s">
        <v>20</v>
      </c>
      <c r="F7736" s="4" t="s">
        <v>17</v>
      </c>
      <c r="G7736" s="6">
        <v>172</v>
      </c>
      <c r="H7736" s="7">
        <v>152.11000000000001</v>
      </c>
      <c r="I7736" s="8">
        <v>0.02</v>
      </c>
      <c r="J7736" s="7">
        <v>22541.119999999999</v>
      </c>
      <c r="K7736" s="7">
        <v>93.4</v>
      </c>
      <c r="L7736" s="7">
        <v>16064.8</v>
      </c>
      <c r="M7736" s="7">
        <v>296.64</v>
      </c>
    </row>
    <row r="7737" spans="2:13" x14ac:dyDescent="0.3">
      <c r="B7737" s="5">
        <v>46082</v>
      </c>
      <c r="C7737" s="4" t="s">
        <v>46</v>
      </c>
      <c r="D7737" s="4" t="s">
        <v>47</v>
      </c>
      <c r="E7737" s="4" t="s">
        <v>20</v>
      </c>
      <c r="F7737" s="4" t="s">
        <v>18</v>
      </c>
      <c r="G7737" s="6">
        <v>60</v>
      </c>
      <c r="H7737" s="7">
        <v>152.11000000000001</v>
      </c>
      <c r="I7737" s="8">
        <v>0.02</v>
      </c>
      <c r="J7737" s="7">
        <v>7854.33</v>
      </c>
      <c r="K7737" s="7">
        <v>93.21</v>
      </c>
      <c r="L7737" s="7">
        <v>5592.6</v>
      </c>
      <c r="M7737" s="7">
        <v>211.32</v>
      </c>
    </row>
    <row r="7738" spans="2:13" x14ac:dyDescent="0.3">
      <c r="B7738" s="5">
        <v>46082</v>
      </c>
      <c r="C7738" s="4" t="s">
        <v>46</v>
      </c>
      <c r="D7738" s="4" t="s">
        <v>47</v>
      </c>
      <c r="E7738" s="4" t="s">
        <v>20</v>
      </c>
      <c r="F7738" s="4" t="s">
        <v>19</v>
      </c>
      <c r="G7738" s="6">
        <v>58</v>
      </c>
      <c r="H7738" s="7">
        <v>152.11000000000001</v>
      </c>
      <c r="I7738" s="8">
        <v>0.03</v>
      </c>
      <c r="J7738" s="7">
        <v>7577.17</v>
      </c>
      <c r="K7738" s="7">
        <v>93.59</v>
      </c>
      <c r="L7738" s="7">
        <v>5428.22</v>
      </c>
      <c r="M7738" s="7">
        <v>263.32</v>
      </c>
    </row>
    <row r="7739" spans="2:13" x14ac:dyDescent="0.3">
      <c r="B7739" s="5">
        <v>46082</v>
      </c>
      <c r="C7739" s="4" t="s">
        <v>46</v>
      </c>
      <c r="D7739" s="4" t="s">
        <v>47</v>
      </c>
      <c r="E7739" s="4" t="s">
        <v>21</v>
      </c>
      <c r="F7739" s="4" t="s">
        <v>17</v>
      </c>
      <c r="G7739" s="6">
        <v>86</v>
      </c>
      <c r="H7739" s="7">
        <v>152.11000000000001</v>
      </c>
      <c r="I7739" s="8">
        <v>0</v>
      </c>
      <c r="J7739" s="7">
        <v>12365.3</v>
      </c>
      <c r="K7739" s="7">
        <v>93.31</v>
      </c>
      <c r="L7739" s="7">
        <v>8024.66</v>
      </c>
      <c r="M7739" s="7">
        <v>145.72</v>
      </c>
    </row>
    <row r="7740" spans="2:13" x14ac:dyDescent="0.3">
      <c r="B7740" s="5">
        <v>46082</v>
      </c>
      <c r="C7740" s="4" t="s">
        <v>46</v>
      </c>
      <c r="D7740" s="4" t="s">
        <v>47</v>
      </c>
      <c r="E7740" s="4" t="s">
        <v>21</v>
      </c>
      <c r="F7740" s="4" t="s">
        <v>18</v>
      </c>
      <c r="G7740" s="6">
        <v>30</v>
      </c>
      <c r="H7740" s="7">
        <v>152.11000000000001</v>
      </c>
      <c r="I7740" s="8">
        <v>0.01</v>
      </c>
      <c r="J7740" s="7">
        <v>4291.68</v>
      </c>
      <c r="K7740" s="7">
        <v>93.21</v>
      </c>
      <c r="L7740" s="7">
        <v>2796.3</v>
      </c>
      <c r="M7740" s="7">
        <v>107.7</v>
      </c>
    </row>
    <row r="7741" spans="2:13" x14ac:dyDescent="0.3">
      <c r="B7741" s="5">
        <v>46082</v>
      </c>
      <c r="C7741" s="4" t="s">
        <v>46</v>
      </c>
      <c r="D7741" s="4" t="s">
        <v>47</v>
      </c>
      <c r="E7741" s="4" t="s">
        <v>21</v>
      </c>
      <c r="F7741" s="4" t="s">
        <v>19</v>
      </c>
      <c r="G7741" s="6">
        <v>29</v>
      </c>
      <c r="H7741" s="7">
        <v>152.11000000000001</v>
      </c>
      <c r="I7741" s="8">
        <v>0</v>
      </c>
      <c r="J7741" s="7">
        <v>4186.4399999999996</v>
      </c>
      <c r="K7741" s="7">
        <v>93.5</v>
      </c>
      <c r="L7741" s="7">
        <v>2711.5</v>
      </c>
      <c r="M7741" s="7">
        <v>128.94999999999999</v>
      </c>
    </row>
    <row r="7742" spans="2:13" x14ac:dyDescent="0.3">
      <c r="B7742" s="5">
        <v>46082</v>
      </c>
      <c r="C7742" s="4" t="s">
        <v>46</v>
      </c>
      <c r="D7742" s="4" t="s">
        <v>47</v>
      </c>
      <c r="E7742" s="4" t="s">
        <v>22</v>
      </c>
      <c r="F7742" s="4" t="s">
        <v>17</v>
      </c>
      <c r="G7742" s="6">
        <v>36</v>
      </c>
      <c r="H7742" s="7">
        <v>152.11000000000001</v>
      </c>
      <c r="I7742" s="8">
        <v>0.01</v>
      </c>
      <c r="J7742" s="7">
        <v>6077.99</v>
      </c>
      <c r="K7742" s="7">
        <v>93.21</v>
      </c>
      <c r="L7742" s="7">
        <v>3355.56</v>
      </c>
      <c r="M7742" s="7">
        <v>360.65</v>
      </c>
    </row>
    <row r="7743" spans="2:13" x14ac:dyDescent="0.3">
      <c r="B7743" s="5">
        <v>46082</v>
      </c>
      <c r="C7743" s="4" t="s">
        <v>46</v>
      </c>
      <c r="D7743" s="4" t="s">
        <v>47</v>
      </c>
      <c r="E7743" s="4" t="s">
        <v>22</v>
      </c>
      <c r="F7743" s="4" t="s">
        <v>18</v>
      </c>
      <c r="G7743" s="6">
        <v>13</v>
      </c>
      <c r="H7743" s="7">
        <v>152.11000000000001</v>
      </c>
      <c r="I7743" s="8">
        <v>0.01</v>
      </c>
      <c r="J7743" s="7">
        <v>2203.5700000000002</v>
      </c>
      <c r="K7743" s="7">
        <v>93.68</v>
      </c>
      <c r="L7743" s="7">
        <v>1217.8399999999999</v>
      </c>
      <c r="M7743" s="7">
        <v>160.22999999999999</v>
      </c>
    </row>
    <row r="7744" spans="2:13" x14ac:dyDescent="0.3">
      <c r="B7744" s="5">
        <v>46082</v>
      </c>
      <c r="C7744" s="4" t="s">
        <v>46</v>
      </c>
      <c r="D7744" s="4" t="s">
        <v>47</v>
      </c>
      <c r="E7744" s="4" t="s">
        <v>22</v>
      </c>
      <c r="F7744" s="4" t="s">
        <v>19</v>
      </c>
      <c r="G7744" s="6">
        <v>13</v>
      </c>
      <c r="H7744" s="7">
        <v>152.11000000000001</v>
      </c>
      <c r="I7744" s="8">
        <v>0.01</v>
      </c>
      <c r="J7744" s="7">
        <v>2203.59</v>
      </c>
      <c r="K7744" s="7">
        <v>93.59</v>
      </c>
      <c r="L7744" s="7">
        <v>1216.67</v>
      </c>
      <c r="M7744" s="7">
        <v>171.45</v>
      </c>
    </row>
    <row r="7745" spans="2:13" x14ac:dyDescent="0.3">
      <c r="B7745" s="5">
        <v>46082</v>
      </c>
      <c r="C7745" s="4" t="s">
        <v>48</v>
      </c>
      <c r="D7745" s="4" t="s">
        <v>47</v>
      </c>
      <c r="E7745" s="4" t="s">
        <v>16</v>
      </c>
      <c r="F7745" s="4" t="s">
        <v>17</v>
      </c>
      <c r="G7745" s="6">
        <v>169</v>
      </c>
      <c r="H7745" s="7">
        <v>126.4</v>
      </c>
      <c r="I7745" s="8">
        <v>0.01</v>
      </c>
      <c r="J7745" s="7">
        <v>21276.05</v>
      </c>
      <c r="K7745" s="7">
        <v>76.84</v>
      </c>
      <c r="L7745" s="7">
        <v>12985.96</v>
      </c>
      <c r="M7745" s="7">
        <v>279.54000000000002</v>
      </c>
    </row>
    <row r="7746" spans="2:13" x14ac:dyDescent="0.3">
      <c r="B7746" s="5">
        <v>46082</v>
      </c>
      <c r="C7746" s="4" t="s">
        <v>48</v>
      </c>
      <c r="D7746" s="4" t="s">
        <v>47</v>
      </c>
      <c r="E7746" s="4" t="s">
        <v>16</v>
      </c>
      <c r="F7746" s="4" t="s">
        <v>18</v>
      </c>
      <c r="G7746" s="6">
        <v>64</v>
      </c>
      <c r="H7746" s="7">
        <v>126.4</v>
      </c>
      <c r="I7746" s="8">
        <v>0.01</v>
      </c>
      <c r="J7746" s="7">
        <v>8000.7</v>
      </c>
      <c r="K7746" s="7">
        <v>76.760000000000005</v>
      </c>
      <c r="L7746" s="7">
        <v>4912.6400000000003</v>
      </c>
      <c r="M7746" s="7">
        <v>232.27</v>
      </c>
    </row>
    <row r="7747" spans="2:13" x14ac:dyDescent="0.3">
      <c r="B7747" s="5">
        <v>46082</v>
      </c>
      <c r="C7747" s="4" t="s">
        <v>48</v>
      </c>
      <c r="D7747" s="4" t="s">
        <v>47</v>
      </c>
      <c r="E7747" s="4" t="s">
        <v>16</v>
      </c>
      <c r="F7747" s="4" t="s">
        <v>19</v>
      </c>
      <c r="G7747" s="6">
        <v>64</v>
      </c>
      <c r="H7747" s="7">
        <v>126.4</v>
      </c>
      <c r="I7747" s="8">
        <v>0.01</v>
      </c>
      <c r="J7747" s="7">
        <v>8000.13</v>
      </c>
      <c r="K7747" s="7">
        <v>77.14</v>
      </c>
      <c r="L7747" s="7">
        <v>4936.96</v>
      </c>
      <c r="M7747" s="7">
        <v>284.86</v>
      </c>
    </row>
    <row r="7748" spans="2:13" x14ac:dyDescent="0.3">
      <c r="B7748" s="5">
        <v>46082</v>
      </c>
      <c r="C7748" s="4" t="s">
        <v>48</v>
      </c>
      <c r="D7748" s="4" t="s">
        <v>47</v>
      </c>
      <c r="E7748" s="4" t="s">
        <v>20</v>
      </c>
      <c r="F7748" s="4" t="s">
        <v>17</v>
      </c>
      <c r="G7748" s="6">
        <v>147</v>
      </c>
      <c r="H7748" s="7">
        <v>126.4</v>
      </c>
      <c r="I7748" s="8">
        <v>0.03</v>
      </c>
      <c r="J7748" s="7">
        <v>15908.15</v>
      </c>
      <c r="K7748" s="7">
        <v>77.14</v>
      </c>
      <c r="L7748" s="7">
        <v>11339.58</v>
      </c>
      <c r="M7748" s="7">
        <v>248.34</v>
      </c>
    </row>
    <row r="7749" spans="2:13" x14ac:dyDescent="0.3">
      <c r="B7749" s="5">
        <v>46082</v>
      </c>
      <c r="C7749" s="4" t="s">
        <v>48</v>
      </c>
      <c r="D7749" s="4" t="s">
        <v>47</v>
      </c>
      <c r="E7749" s="4" t="s">
        <v>20</v>
      </c>
      <c r="F7749" s="4" t="s">
        <v>18</v>
      </c>
      <c r="G7749" s="6">
        <v>53</v>
      </c>
      <c r="H7749" s="7">
        <v>126.4</v>
      </c>
      <c r="I7749" s="8">
        <v>0.04</v>
      </c>
      <c r="J7749" s="7">
        <v>5665.14</v>
      </c>
      <c r="K7749" s="7">
        <v>77.069999999999993</v>
      </c>
      <c r="L7749" s="7">
        <v>4084.71</v>
      </c>
      <c r="M7749" s="7">
        <v>184.59</v>
      </c>
    </row>
    <row r="7750" spans="2:13" x14ac:dyDescent="0.3">
      <c r="B7750" s="5">
        <v>46082</v>
      </c>
      <c r="C7750" s="4" t="s">
        <v>48</v>
      </c>
      <c r="D7750" s="4" t="s">
        <v>47</v>
      </c>
      <c r="E7750" s="4" t="s">
        <v>20</v>
      </c>
      <c r="F7750" s="4" t="s">
        <v>19</v>
      </c>
      <c r="G7750" s="6">
        <v>51</v>
      </c>
      <c r="H7750" s="7">
        <v>126.4</v>
      </c>
      <c r="I7750" s="8">
        <v>0.01</v>
      </c>
      <c r="J7750" s="7">
        <v>5644.26</v>
      </c>
      <c r="K7750" s="7">
        <v>76.989999999999995</v>
      </c>
      <c r="L7750" s="7">
        <v>3926.49</v>
      </c>
      <c r="M7750" s="7">
        <v>232</v>
      </c>
    </row>
    <row r="7751" spans="2:13" x14ac:dyDescent="0.3">
      <c r="B7751" s="5">
        <v>46082</v>
      </c>
      <c r="C7751" s="4" t="s">
        <v>48</v>
      </c>
      <c r="D7751" s="4" t="s">
        <v>47</v>
      </c>
      <c r="E7751" s="4" t="s">
        <v>21</v>
      </c>
      <c r="F7751" s="4" t="s">
        <v>17</v>
      </c>
      <c r="G7751" s="6">
        <v>68</v>
      </c>
      <c r="H7751" s="7">
        <v>126.4</v>
      </c>
      <c r="I7751" s="8">
        <v>0</v>
      </c>
      <c r="J7751" s="7">
        <v>8157.27</v>
      </c>
      <c r="K7751" s="7">
        <v>76.91</v>
      </c>
      <c r="L7751" s="7">
        <v>5229.88</v>
      </c>
      <c r="M7751" s="7">
        <v>111.22</v>
      </c>
    </row>
    <row r="7752" spans="2:13" x14ac:dyDescent="0.3">
      <c r="B7752" s="5">
        <v>46082</v>
      </c>
      <c r="C7752" s="4" t="s">
        <v>48</v>
      </c>
      <c r="D7752" s="4" t="s">
        <v>47</v>
      </c>
      <c r="E7752" s="4" t="s">
        <v>21</v>
      </c>
      <c r="F7752" s="4" t="s">
        <v>18</v>
      </c>
      <c r="G7752" s="6">
        <v>25</v>
      </c>
      <c r="H7752" s="7">
        <v>126.4</v>
      </c>
      <c r="I7752" s="8">
        <v>0.01</v>
      </c>
      <c r="J7752" s="7">
        <v>2962.88</v>
      </c>
      <c r="K7752" s="7">
        <v>77.22</v>
      </c>
      <c r="L7752" s="7">
        <v>1930.5</v>
      </c>
      <c r="M7752" s="7">
        <v>87.6</v>
      </c>
    </row>
    <row r="7753" spans="2:13" x14ac:dyDescent="0.3">
      <c r="B7753" s="5">
        <v>46082</v>
      </c>
      <c r="C7753" s="4" t="s">
        <v>48</v>
      </c>
      <c r="D7753" s="4" t="s">
        <v>47</v>
      </c>
      <c r="E7753" s="4" t="s">
        <v>21</v>
      </c>
      <c r="F7753" s="4" t="s">
        <v>19</v>
      </c>
      <c r="G7753" s="6">
        <v>25</v>
      </c>
      <c r="H7753" s="7">
        <v>126.4</v>
      </c>
      <c r="I7753" s="8">
        <v>0</v>
      </c>
      <c r="J7753" s="7">
        <v>2989.99</v>
      </c>
      <c r="K7753" s="7">
        <v>77.069999999999993</v>
      </c>
      <c r="L7753" s="7">
        <v>1926.75</v>
      </c>
      <c r="M7753" s="7">
        <v>114.17</v>
      </c>
    </row>
    <row r="7754" spans="2:13" x14ac:dyDescent="0.3">
      <c r="B7754" s="5">
        <v>46082</v>
      </c>
      <c r="C7754" s="4" t="s">
        <v>48</v>
      </c>
      <c r="D7754" s="4" t="s">
        <v>47</v>
      </c>
      <c r="E7754" s="4" t="s">
        <v>22</v>
      </c>
      <c r="F7754" s="4" t="s">
        <v>17</v>
      </c>
      <c r="G7754" s="6">
        <v>32</v>
      </c>
      <c r="H7754" s="7">
        <v>126.4</v>
      </c>
      <c r="I7754" s="8">
        <v>0.01</v>
      </c>
      <c r="J7754" s="7">
        <v>4484.92</v>
      </c>
      <c r="K7754" s="7">
        <v>77.069999999999993</v>
      </c>
      <c r="L7754" s="7">
        <v>2466.2399999999998</v>
      </c>
      <c r="M7754" s="7">
        <v>317.32</v>
      </c>
    </row>
    <row r="7755" spans="2:13" x14ac:dyDescent="0.3">
      <c r="B7755" s="5">
        <v>46082</v>
      </c>
      <c r="C7755" s="4" t="s">
        <v>48</v>
      </c>
      <c r="D7755" s="4" t="s">
        <v>47</v>
      </c>
      <c r="E7755" s="4" t="s">
        <v>22</v>
      </c>
      <c r="F7755" s="4" t="s">
        <v>18</v>
      </c>
      <c r="G7755" s="6">
        <v>11</v>
      </c>
      <c r="H7755" s="7">
        <v>126.4</v>
      </c>
      <c r="I7755" s="8">
        <v>0.01</v>
      </c>
      <c r="J7755" s="7">
        <v>1543.26</v>
      </c>
      <c r="K7755" s="7">
        <v>76.84</v>
      </c>
      <c r="L7755" s="7">
        <v>845.24</v>
      </c>
      <c r="M7755" s="7">
        <v>131.07</v>
      </c>
    </row>
    <row r="7756" spans="2:13" x14ac:dyDescent="0.3">
      <c r="B7756" s="5">
        <v>46082</v>
      </c>
      <c r="C7756" s="4" t="s">
        <v>48</v>
      </c>
      <c r="D7756" s="4" t="s">
        <v>47</v>
      </c>
      <c r="E7756" s="4" t="s">
        <v>22</v>
      </c>
      <c r="F7756" s="4" t="s">
        <v>19</v>
      </c>
      <c r="G7756" s="6">
        <v>12</v>
      </c>
      <c r="H7756" s="7">
        <v>126.4</v>
      </c>
      <c r="I7756" s="8">
        <v>0.01</v>
      </c>
      <c r="J7756" s="7">
        <v>1688.62</v>
      </c>
      <c r="K7756" s="7">
        <v>76.84</v>
      </c>
      <c r="L7756" s="7">
        <v>922.08</v>
      </c>
      <c r="M7756" s="7">
        <v>157.16999999999999</v>
      </c>
    </row>
    <row r="7757" spans="2:13" x14ac:dyDescent="0.3">
      <c r="B7757" s="5">
        <v>46082</v>
      </c>
      <c r="C7757" s="4" t="s">
        <v>49</v>
      </c>
      <c r="D7757" s="4" t="s">
        <v>47</v>
      </c>
      <c r="E7757" s="4" t="s">
        <v>16</v>
      </c>
      <c r="F7757" s="4" t="s">
        <v>17</v>
      </c>
      <c r="G7757" s="6">
        <v>95</v>
      </c>
      <c r="H7757" s="7">
        <v>252.8</v>
      </c>
      <c r="I7757" s="8">
        <v>0.01</v>
      </c>
      <c r="J7757" s="7">
        <v>23680.57</v>
      </c>
      <c r="K7757" s="7">
        <v>157.88999999999999</v>
      </c>
      <c r="L7757" s="7">
        <v>14999.55</v>
      </c>
      <c r="M7757" s="7">
        <v>162.88999999999999</v>
      </c>
    </row>
    <row r="7758" spans="2:13" x14ac:dyDescent="0.3">
      <c r="B7758" s="5">
        <v>46082</v>
      </c>
      <c r="C7758" s="4" t="s">
        <v>49</v>
      </c>
      <c r="D7758" s="4" t="s">
        <v>47</v>
      </c>
      <c r="E7758" s="4" t="s">
        <v>16</v>
      </c>
      <c r="F7758" s="4" t="s">
        <v>18</v>
      </c>
      <c r="G7758" s="6">
        <v>32</v>
      </c>
      <c r="H7758" s="7">
        <v>252.8</v>
      </c>
      <c r="I7758" s="8">
        <v>0</v>
      </c>
      <c r="J7758" s="7">
        <v>8081.49</v>
      </c>
      <c r="K7758" s="7">
        <v>158.05000000000001</v>
      </c>
      <c r="L7758" s="7">
        <v>5057.6000000000004</v>
      </c>
      <c r="M7758" s="7">
        <v>114.65</v>
      </c>
    </row>
    <row r="7759" spans="2:13" x14ac:dyDescent="0.3">
      <c r="B7759" s="5">
        <v>46082</v>
      </c>
      <c r="C7759" s="4" t="s">
        <v>49</v>
      </c>
      <c r="D7759" s="4" t="s">
        <v>47</v>
      </c>
      <c r="E7759" s="4" t="s">
        <v>16</v>
      </c>
      <c r="F7759" s="4" t="s">
        <v>19</v>
      </c>
      <c r="G7759" s="6">
        <v>33</v>
      </c>
      <c r="H7759" s="7">
        <v>252.8</v>
      </c>
      <c r="I7759" s="8">
        <v>0.01</v>
      </c>
      <c r="J7759" s="7">
        <v>8217.26</v>
      </c>
      <c r="K7759" s="7">
        <v>158.21</v>
      </c>
      <c r="L7759" s="7">
        <v>5220.93</v>
      </c>
      <c r="M7759" s="7">
        <v>144.22999999999999</v>
      </c>
    </row>
    <row r="7760" spans="2:13" x14ac:dyDescent="0.3">
      <c r="B7760" s="5">
        <v>46082</v>
      </c>
      <c r="C7760" s="4" t="s">
        <v>49</v>
      </c>
      <c r="D7760" s="4" t="s">
        <v>47</v>
      </c>
      <c r="E7760" s="4" t="s">
        <v>20</v>
      </c>
      <c r="F7760" s="4" t="s">
        <v>17</v>
      </c>
      <c r="G7760" s="6">
        <v>72</v>
      </c>
      <c r="H7760" s="7">
        <v>252.8</v>
      </c>
      <c r="I7760" s="8">
        <v>0.03</v>
      </c>
      <c r="J7760" s="7">
        <v>15474.31</v>
      </c>
      <c r="K7760" s="7">
        <v>157.58000000000001</v>
      </c>
      <c r="L7760" s="7">
        <v>11345.76</v>
      </c>
      <c r="M7760" s="7">
        <v>123.45</v>
      </c>
    </row>
    <row r="7761" spans="2:13" x14ac:dyDescent="0.3">
      <c r="B7761" s="5">
        <v>46082</v>
      </c>
      <c r="C7761" s="4" t="s">
        <v>49</v>
      </c>
      <c r="D7761" s="4" t="s">
        <v>47</v>
      </c>
      <c r="E7761" s="4" t="s">
        <v>20</v>
      </c>
      <c r="F7761" s="4" t="s">
        <v>18</v>
      </c>
      <c r="G7761" s="6">
        <v>28</v>
      </c>
      <c r="H7761" s="7">
        <v>252.8</v>
      </c>
      <c r="I7761" s="8">
        <v>0.02</v>
      </c>
      <c r="J7761" s="7">
        <v>6079.89</v>
      </c>
      <c r="K7761" s="7">
        <v>157.72999999999999</v>
      </c>
      <c r="L7761" s="7">
        <v>4416.4399999999996</v>
      </c>
      <c r="M7761" s="7">
        <v>101.42</v>
      </c>
    </row>
    <row r="7762" spans="2:13" x14ac:dyDescent="0.3">
      <c r="B7762" s="5">
        <v>46082</v>
      </c>
      <c r="C7762" s="4" t="s">
        <v>49</v>
      </c>
      <c r="D7762" s="4" t="s">
        <v>47</v>
      </c>
      <c r="E7762" s="4" t="s">
        <v>20</v>
      </c>
      <c r="F7762" s="4" t="s">
        <v>19</v>
      </c>
      <c r="G7762" s="6">
        <v>28</v>
      </c>
      <c r="H7762" s="7">
        <v>252.8</v>
      </c>
      <c r="I7762" s="8">
        <v>0.03</v>
      </c>
      <c r="J7762" s="7">
        <v>6060.63</v>
      </c>
      <c r="K7762" s="7">
        <v>157.26</v>
      </c>
      <c r="L7762" s="7">
        <v>4403.28</v>
      </c>
      <c r="M7762" s="7">
        <v>122.63</v>
      </c>
    </row>
    <row r="7763" spans="2:13" x14ac:dyDescent="0.3">
      <c r="B7763" s="5">
        <v>46082</v>
      </c>
      <c r="C7763" s="4" t="s">
        <v>49</v>
      </c>
      <c r="D7763" s="4" t="s">
        <v>47</v>
      </c>
      <c r="E7763" s="4" t="s">
        <v>21</v>
      </c>
      <c r="F7763" s="4" t="s">
        <v>17</v>
      </c>
      <c r="G7763" s="6">
        <v>38</v>
      </c>
      <c r="H7763" s="7">
        <v>252.8</v>
      </c>
      <c r="I7763" s="8">
        <v>0.01</v>
      </c>
      <c r="J7763" s="7">
        <v>9080.23</v>
      </c>
      <c r="K7763" s="7">
        <v>157.26</v>
      </c>
      <c r="L7763" s="7">
        <v>5975.88</v>
      </c>
      <c r="M7763" s="7">
        <v>63.11</v>
      </c>
    </row>
    <row r="7764" spans="2:13" x14ac:dyDescent="0.3">
      <c r="B7764" s="5">
        <v>46082</v>
      </c>
      <c r="C7764" s="4" t="s">
        <v>49</v>
      </c>
      <c r="D7764" s="4" t="s">
        <v>47</v>
      </c>
      <c r="E7764" s="4" t="s">
        <v>21</v>
      </c>
      <c r="F7764" s="4" t="s">
        <v>18</v>
      </c>
      <c r="G7764" s="6">
        <v>14</v>
      </c>
      <c r="H7764" s="7">
        <v>252.8</v>
      </c>
      <c r="I7764" s="8">
        <v>0</v>
      </c>
      <c r="J7764" s="7">
        <v>3345.45</v>
      </c>
      <c r="K7764" s="7">
        <v>157.58000000000001</v>
      </c>
      <c r="L7764" s="7">
        <v>2206.12</v>
      </c>
      <c r="M7764" s="7">
        <v>50.66</v>
      </c>
    </row>
    <row r="7765" spans="2:13" x14ac:dyDescent="0.3">
      <c r="B7765" s="5">
        <v>46082</v>
      </c>
      <c r="C7765" s="4" t="s">
        <v>49</v>
      </c>
      <c r="D7765" s="4" t="s">
        <v>47</v>
      </c>
      <c r="E7765" s="4" t="s">
        <v>21</v>
      </c>
      <c r="F7765" s="4" t="s">
        <v>19</v>
      </c>
      <c r="G7765" s="6">
        <v>14</v>
      </c>
      <c r="H7765" s="7">
        <v>252.8</v>
      </c>
      <c r="I7765" s="8">
        <v>0.01</v>
      </c>
      <c r="J7765" s="7">
        <v>3345.35</v>
      </c>
      <c r="K7765" s="7">
        <v>157.88999999999999</v>
      </c>
      <c r="L7765" s="7">
        <v>2210.46</v>
      </c>
      <c r="M7765" s="7">
        <v>62</v>
      </c>
    </row>
    <row r="7766" spans="2:13" x14ac:dyDescent="0.3">
      <c r="B7766" s="5">
        <v>46082</v>
      </c>
      <c r="C7766" s="4" t="s">
        <v>49</v>
      </c>
      <c r="D7766" s="4" t="s">
        <v>47</v>
      </c>
      <c r="E7766" s="4" t="s">
        <v>22</v>
      </c>
      <c r="F7766" s="4" t="s">
        <v>17</v>
      </c>
      <c r="G7766" s="6">
        <v>17</v>
      </c>
      <c r="H7766" s="7">
        <v>252.8</v>
      </c>
      <c r="I7766" s="8">
        <v>0.01</v>
      </c>
      <c r="J7766" s="7">
        <v>4760.4799999999996</v>
      </c>
      <c r="K7766" s="7">
        <v>157.72999999999999</v>
      </c>
      <c r="L7766" s="7">
        <v>2681.41</v>
      </c>
      <c r="M7766" s="7">
        <v>168.92</v>
      </c>
    </row>
    <row r="7767" spans="2:13" x14ac:dyDescent="0.3">
      <c r="B7767" s="5">
        <v>46082</v>
      </c>
      <c r="C7767" s="4" t="s">
        <v>49</v>
      </c>
      <c r="D7767" s="4" t="s">
        <v>47</v>
      </c>
      <c r="E7767" s="4" t="s">
        <v>22</v>
      </c>
      <c r="F7767" s="4" t="s">
        <v>18</v>
      </c>
      <c r="G7767" s="6">
        <v>6</v>
      </c>
      <c r="H7767" s="7">
        <v>252.8</v>
      </c>
      <c r="I7767" s="8">
        <v>0.01</v>
      </c>
      <c r="J7767" s="7">
        <v>1671.72</v>
      </c>
      <c r="K7767" s="7">
        <v>157.58000000000001</v>
      </c>
      <c r="L7767" s="7">
        <v>945.48</v>
      </c>
      <c r="M7767" s="7">
        <v>73.81</v>
      </c>
    </row>
    <row r="7768" spans="2:13" x14ac:dyDescent="0.3">
      <c r="B7768" s="5">
        <v>46082</v>
      </c>
      <c r="C7768" s="4" t="s">
        <v>49</v>
      </c>
      <c r="D7768" s="4" t="s">
        <v>47</v>
      </c>
      <c r="E7768" s="4" t="s">
        <v>22</v>
      </c>
      <c r="F7768" s="4" t="s">
        <v>19</v>
      </c>
      <c r="G7768" s="6">
        <v>6</v>
      </c>
      <c r="H7768" s="7">
        <v>252.8</v>
      </c>
      <c r="I7768" s="8">
        <v>0.01</v>
      </c>
      <c r="J7768" s="7">
        <v>1690.3</v>
      </c>
      <c r="K7768" s="7">
        <v>157.88999999999999</v>
      </c>
      <c r="L7768" s="7">
        <v>947.34</v>
      </c>
      <c r="M7768" s="7">
        <v>76.489999999999995</v>
      </c>
    </row>
    <row r="7769" spans="2:13" x14ac:dyDescent="0.3">
      <c r="B7769" s="5">
        <v>46082</v>
      </c>
      <c r="C7769" s="4" t="s">
        <v>50</v>
      </c>
      <c r="D7769" s="4" t="s">
        <v>47</v>
      </c>
      <c r="E7769" s="4" t="s">
        <v>16</v>
      </c>
      <c r="F7769" s="4" t="s">
        <v>17</v>
      </c>
      <c r="G7769" s="6">
        <v>259</v>
      </c>
      <c r="H7769" s="7">
        <v>92.12</v>
      </c>
      <c r="I7769" s="8">
        <v>0</v>
      </c>
      <c r="J7769" s="7">
        <v>23787.5</v>
      </c>
      <c r="K7769" s="7">
        <v>55.77</v>
      </c>
      <c r="L7769" s="7">
        <v>14444.43</v>
      </c>
      <c r="M7769" s="7">
        <v>434.06</v>
      </c>
    </row>
    <row r="7770" spans="2:13" x14ac:dyDescent="0.3">
      <c r="B7770" s="5">
        <v>46082</v>
      </c>
      <c r="C7770" s="4" t="s">
        <v>50</v>
      </c>
      <c r="D7770" s="4" t="s">
        <v>47</v>
      </c>
      <c r="E7770" s="4" t="s">
        <v>16</v>
      </c>
      <c r="F7770" s="4" t="s">
        <v>18</v>
      </c>
      <c r="G7770" s="6">
        <v>93</v>
      </c>
      <c r="H7770" s="7">
        <v>92.12</v>
      </c>
      <c r="I7770" s="8">
        <v>0.01</v>
      </c>
      <c r="J7770" s="7">
        <v>8498.73</v>
      </c>
      <c r="K7770" s="7">
        <v>55.77</v>
      </c>
      <c r="L7770" s="7">
        <v>5186.6099999999997</v>
      </c>
      <c r="M7770" s="7">
        <v>324.23</v>
      </c>
    </row>
    <row r="7771" spans="2:13" x14ac:dyDescent="0.3">
      <c r="B7771" s="5">
        <v>46082</v>
      </c>
      <c r="C7771" s="4" t="s">
        <v>50</v>
      </c>
      <c r="D7771" s="4" t="s">
        <v>47</v>
      </c>
      <c r="E7771" s="4" t="s">
        <v>16</v>
      </c>
      <c r="F7771" s="4" t="s">
        <v>19</v>
      </c>
      <c r="G7771" s="6">
        <v>93</v>
      </c>
      <c r="H7771" s="7">
        <v>92.12</v>
      </c>
      <c r="I7771" s="8">
        <v>0.01</v>
      </c>
      <c r="J7771" s="7">
        <v>8456.1</v>
      </c>
      <c r="K7771" s="7">
        <v>55.77</v>
      </c>
      <c r="L7771" s="7">
        <v>5186.6099999999997</v>
      </c>
      <c r="M7771" s="7">
        <v>418.08</v>
      </c>
    </row>
    <row r="7772" spans="2:13" x14ac:dyDescent="0.3">
      <c r="B7772" s="5">
        <v>46082</v>
      </c>
      <c r="C7772" s="4" t="s">
        <v>50</v>
      </c>
      <c r="D7772" s="4" t="s">
        <v>47</v>
      </c>
      <c r="E7772" s="4" t="s">
        <v>20</v>
      </c>
      <c r="F7772" s="4" t="s">
        <v>17</v>
      </c>
      <c r="G7772" s="6">
        <v>198</v>
      </c>
      <c r="H7772" s="7">
        <v>92.12</v>
      </c>
      <c r="I7772" s="8">
        <v>0.03</v>
      </c>
      <c r="J7772" s="7">
        <v>15505.78</v>
      </c>
      <c r="K7772" s="7">
        <v>55.71</v>
      </c>
      <c r="L7772" s="7">
        <v>11030.58</v>
      </c>
      <c r="M7772" s="7">
        <v>331.5</v>
      </c>
    </row>
    <row r="7773" spans="2:13" x14ac:dyDescent="0.3">
      <c r="B7773" s="5">
        <v>46082</v>
      </c>
      <c r="C7773" s="4" t="s">
        <v>50</v>
      </c>
      <c r="D7773" s="4" t="s">
        <v>47</v>
      </c>
      <c r="E7773" s="4" t="s">
        <v>20</v>
      </c>
      <c r="F7773" s="4" t="s">
        <v>18</v>
      </c>
      <c r="G7773" s="6">
        <v>77</v>
      </c>
      <c r="H7773" s="7">
        <v>92.12</v>
      </c>
      <c r="I7773" s="8">
        <v>0.01</v>
      </c>
      <c r="J7773" s="7">
        <v>6192.16</v>
      </c>
      <c r="K7773" s="7">
        <v>55.54</v>
      </c>
      <c r="L7773" s="7">
        <v>4276.58</v>
      </c>
      <c r="M7773" s="7">
        <v>275.32</v>
      </c>
    </row>
    <row r="7774" spans="2:13" x14ac:dyDescent="0.3">
      <c r="B7774" s="5">
        <v>46082</v>
      </c>
      <c r="C7774" s="4" t="s">
        <v>50</v>
      </c>
      <c r="D7774" s="4" t="s">
        <v>47</v>
      </c>
      <c r="E7774" s="4" t="s">
        <v>20</v>
      </c>
      <c r="F7774" s="4" t="s">
        <v>19</v>
      </c>
      <c r="G7774" s="6">
        <v>76</v>
      </c>
      <c r="H7774" s="7">
        <v>92.12</v>
      </c>
      <c r="I7774" s="8">
        <v>0.02</v>
      </c>
      <c r="J7774" s="7">
        <v>6031.84</v>
      </c>
      <c r="K7774" s="7">
        <v>55.6</v>
      </c>
      <c r="L7774" s="7">
        <v>4225.6000000000004</v>
      </c>
      <c r="M7774" s="7">
        <v>346.4</v>
      </c>
    </row>
    <row r="7775" spans="2:13" x14ac:dyDescent="0.3">
      <c r="B7775" s="5">
        <v>46082</v>
      </c>
      <c r="C7775" s="4" t="s">
        <v>50</v>
      </c>
      <c r="D7775" s="4" t="s">
        <v>47</v>
      </c>
      <c r="E7775" s="4" t="s">
        <v>21</v>
      </c>
      <c r="F7775" s="4" t="s">
        <v>17</v>
      </c>
      <c r="G7775" s="6">
        <v>103</v>
      </c>
      <c r="H7775" s="7">
        <v>92.12</v>
      </c>
      <c r="I7775" s="8">
        <v>0</v>
      </c>
      <c r="J7775" s="7">
        <v>8995.84</v>
      </c>
      <c r="K7775" s="7">
        <v>55.77</v>
      </c>
      <c r="L7775" s="7">
        <v>5744.31</v>
      </c>
      <c r="M7775" s="7">
        <v>172.79</v>
      </c>
    </row>
    <row r="7776" spans="2:13" x14ac:dyDescent="0.3">
      <c r="B7776" s="5">
        <v>46082</v>
      </c>
      <c r="C7776" s="4" t="s">
        <v>50</v>
      </c>
      <c r="D7776" s="4" t="s">
        <v>47</v>
      </c>
      <c r="E7776" s="4" t="s">
        <v>21</v>
      </c>
      <c r="F7776" s="4" t="s">
        <v>18</v>
      </c>
      <c r="G7776" s="6">
        <v>39</v>
      </c>
      <c r="H7776" s="7">
        <v>92.12</v>
      </c>
      <c r="I7776" s="8">
        <v>0.01</v>
      </c>
      <c r="J7776" s="7">
        <v>3375.56</v>
      </c>
      <c r="K7776" s="7">
        <v>55.6</v>
      </c>
      <c r="L7776" s="7">
        <v>2168.4</v>
      </c>
      <c r="M7776" s="7">
        <v>135.83000000000001</v>
      </c>
    </row>
    <row r="7777" spans="2:13" x14ac:dyDescent="0.3">
      <c r="B7777" s="5">
        <v>46082</v>
      </c>
      <c r="C7777" s="4" t="s">
        <v>50</v>
      </c>
      <c r="D7777" s="4" t="s">
        <v>47</v>
      </c>
      <c r="E7777" s="4" t="s">
        <v>21</v>
      </c>
      <c r="F7777" s="4" t="s">
        <v>19</v>
      </c>
      <c r="G7777" s="6">
        <v>37</v>
      </c>
      <c r="H7777" s="7">
        <v>92.12</v>
      </c>
      <c r="I7777" s="8">
        <v>0</v>
      </c>
      <c r="J7777" s="7">
        <v>3231.54</v>
      </c>
      <c r="K7777" s="7">
        <v>55.49</v>
      </c>
      <c r="L7777" s="7">
        <v>2053.13</v>
      </c>
      <c r="M7777" s="7">
        <v>166.17</v>
      </c>
    </row>
    <row r="7778" spans="2:13" x14ac:dyDescent="0.3">
      <c r="B7778" s="5">
        <v>46082</v>
      </c>
      <c r="C7778" s="4" t="s">
        <v>50</v>
      </c>
      <c r="D7778" s="4" t="s">
        <v>47</v>
      </c>
      <c r="E7778" s="4" t="s">
        <v>22</v>
      </c>
      <c r="F7778" s="4" t="s">
        <v>17</v>
      </c>
      <c r="G7778" s="6">
        <v>46</v>
      </c>
      <c r="H7778" s="7">
        <v>92.12</v>
      </c>
      <c r="I7778" s="8">
        <v>0</v>
      </c>
      <c r="J7778" s="7">
        <v>4727.04</v>
      </c>
      <c r="K7778" s="7">
        <v>55.49</v>
      </c>
      <c r="L7778" s="7">
        <v>2552.54</v>
      </c>
      <c r="M7778" s="7">
        <v>475.82</v>
      </c>
    </row>
    <row r="7779" spans="2:13" x14ac:dyDescent="0.3">
      <c r="B7779" s="5">
        <v>46082</v>
      </c>
      <c r="C7779" s="4" t="s">
        <v>50</v>
      </c>
      <c r="D7779" s="4" t="s">
        <v>47</v>
      </c>
      <c r="E7779" s="4" t="s">
        <v>22</v>
      </c>
      <c r="F7779" s="4" t="s">
        <v>18</v>
      </c>
      <c r="G7779" s="6">
        <v>16</v>
      </c>
      <c r="H7779" s="7">
        <v>92.12</v>
      </c>
      <c r="I7779" s="8">
        <v>0</v>
      </c>
      <c r="J7779" s="7">
        <v>1647.48</v>
      </c>
      <c r="K7779" s="7">
        <v>55.82</v>
      </c>
      <c r="L7779" s="7">
        <v>893.12</v>
      </c>
      <c r="M7779" s="7">
        <v>192.77</v>
      </c>
    </row>
    <row r="7780" spans="2:13" x14ac:dyDescent="0.3">
      <c r="B7780" s="5">
        <v>46082</v>
      </c>
      <c r="C7780" s="4" t="s">
        <v>50</v>
      </c>
      <c r="D7780" s="4" t="s">
        <v>47</v>
      </c>
      <c r="E7780" s="4" t="s">
        <v>22</v>
      </c>
      <c r="F7780" s="4" t="s">
        <v>19</v>
      </c>
      <c r="G7780" s="6">
        <v>17</v>
      </c>
      <c r="H7780" s="7">
        <v>92.12</v>
      </c>
      <c r="I7780" s="8">
        <v>0.01</v>
      </c>
      <c r="J7780" s="7">
        <v>1743.39</v>
      </c>
      <c r="K7780" s="7">
        <v>55.77</v>
      </c>
      <c r="L7780" s="7">
        <v>948.09</v>
      </c>
      <c r="M7780" s="7">
        <v>224.21</v>
      </c>
    </row>
    <row r="7781" spans="2:13" x14ac:dyDescent="0.3">
      <c r="B7781" s="5">
        <v>46113</v>
      </c>
      <c r="C7781" s="4" t="s">
        <v>14</v>
      </c>
      <c r="D7781" s="4" t="s">
        <v>15</v>
      </c>
      <c r="E7781" s="4" t="s">
        <v>16</v>
      </c>
      <c r="F7781" s="4" t="s">
        <v>17</v>
      </c>
      <c r="G7781" s="6">
        <v>263</v>
      </c>
      <c r="H7781" s="7">
        <v>289.83999999999997</v>
      </c>
      <c r="I7781" s="8">
        <v>0.01</v>
      </c>
      <c r="J7781" s="7">
        <v>75539.12</v>
      </c>
      <c r="K7781" s="7">
        <v>216.74</v>
      </c>
      <c r="L7781" s="7">
        <v>57002.62</v>
      </c>
      <c r="M7781" s="7">
        <v>450.05</v>
      </c>
    </row>
    <row r="7782" spans="2:13" x14ac:dyDescent="0.3">
      <c r="B7782" s="5">
        <v>46113</v>
      </c>
      <c r="C7782" s="4" t="s">
        <v>14</v>
      </c>
      <c r="D7782" s="4" t="s">
        <v>15</v>
      </c>
      <c r="E7782" s="4" t="s">
        <v>16</v>
      </c>
      <c r="F7782" s="4" t="s">
        <v>18</v>
      </c>
      <c r="G7782" s="6">
        <v>94</v>
      </c>
      <c r="H7782" s="7">
        <v>289.83999999999997</v>
      </c>
      <c r="I7782" s="8">
        <v>0</v>
      </c>
      <c r="J7782" s="7">
        <v>27136.06</v>
      </c>
      <c r="K7782" s="7">
        <v>216.09</v>
      </c>
      <c r="L7782" s="7">
        <v>20312.46</v>
      </c>
      <c r="M7782" s="7">
        <v>334.09</v>
      </c>
    </row>
    <row r="7783" spans="2:13" x14ac:dyDescent="0.3">
      <c r="B7783" s="5">
        <v>46113</v>
      </c>
      <c r="C7783" s="4" t="s">
        <v>14</v>
      </c>
      <c r="D7783" s="4" t="s">
        <v>15</v>
      </c>
      <c r="E7783" s="4" t="s">
        <v>16</v>
      </c>
      <c r="F7783" s="4" t="s">
        <v>19</v>
      </c>
      <c r="G7783" s="6">
        <v>95</v>
      </c>
      <c r="H7783" s="7">
        <v>289.83999999999997</v>
      </c>
      <c r="I7783" s="8">
        <v>0.01</v>
      </c>
      <c r="J7783" s="7">
        <v>27396.74</v>
      </c>
      <c r="K7783" s="7">
        <v>216.09</v>
      </c>
      <c r="L7783" s="7">
        <v>20528.55</v>
      </c>
      <c r="M7783" s="7">
        <v>423.68</v>
      </c>
    </row>
    <row r="7784" spans="2:13" x14ac:dyDescent="0.3">
      <c r="B7784" s="5">
        <v>46113</v>
      </c>
      <c r="C7784" s="4" t="s">
        <v>14</v>
      </c>
      <c r="D7784" s="4" t="s">
        <v>15</v>
      </c>
      <c r="E7784" s="4" t="s">
        <v>20</v>
      </c>
      <c r="F7784" s="4" t="s">
        <v>17</v>
      </c>
      <c r="G7784" s="6">
        <v>230</v>
      </c>
      <c r="H7784" s="7">
        <v>289.83999999999997</v>
      </c>
      <c r="I7784" s="8">
        <v>0.02</v>
      </c>
      <c r="J7784" s="7">
        <v>57487.76</v>
      </c>
      <c r="K7784" s="7">
        <v>216.96</v>
      </c>
      <c r="L7784" s="7">
        <v>49900.800000000003</v>
      </c>
      <c r="M7784" s="7">
        <v>385.07</v>
      </c>
    </row>
    <row r="7785" spans="2:13" x14ac:dyDescent="0.3">
      <c r="B7785" s="5">
        <v>46113</v>
      </c>
      <c r="C7785" s="4" t="s">
        <v>14</v>
      </c>
      <c r="D7785" s="4" t="s">
        <v>15</v>
      </c>
      <c r="E7785" s="4" t="s">
        <v>20</v>
      </c>
      <c r="F7785" s="4" t="s">
        <v>18</v>
      </c>
      <c r="G7785" s="6">
        <v>77</v>
      </c>
      <c r="H7785" s="7">
        <v>289.83999999999997</v>
      </c>
      <c r="I7785" s="8">
        <v>0</v>
      </c>
      <c r="J7785" s="7">
        <v>19678.78</v>
      </c>
      <c r="K7785" s="7">
        <v>215.88</v>
      </c>
      <c r="L7785" s="7">
        <v>16622.759999999998</v>
      </c>
      <c r="M7785" s="7">
        <v>269.82</v>
      </c>
    </row>
    <row r="7786" spans="2:13" x14ac:dyDescent="0.3">
      <c r="B7786" s="5">
        <v>46113</v>
      </c>
      <c r="C7786" s="4" t="s">
        <v>14</v>
      </c>
      <c r="D7786" s="4" t="s">
        <v>15</v>
      </c>
      <c r="E7786" s="4" t="s">
        <v>20</v>
      </c>
      <c r="F7786" s="4" t="s">
        <v>19</v>
      </c>
      <c r="G7786" s="6">
        <v>79</v>
      </c>
      <c r="H7786" s="7">
        <v>289.83999999999997</v>
      </c>
      <c r="I7786" s="8">
        <v>0.03</v>
      </c>
      <c r="J7786" s="7">
        <v>19645.41</v>
      </c>
      <c r="K7786" s="7">
        <v>215.88</v>
      </c>
      <c r="L7786" s="7">
        <v>17054.52</v>
      </c>
      <c r="M7786" s="7">
        <v>352.33</v>
      </c>
    </row>
    <row r="7787" spans="2:13" x14ac:dyDescent="0.3">
      <c r="B7787" s="5">
        <v>46113</v>
      </c>
      <c r="C7787" s="4" t="s">
        <v>14</v>
      </c>
      <c r="D7787" s="4" t="s">
        <v>15</v>
      </c>
      <c r="E7787" s="4" t="s">
        <v>21</v>
      </c>
      <c r="F7787" s="4" t="s">
        <v>17</v>
      </c>
      <c r="G7787" s="6">
        <v>106</v>
      </c>
      <c r="H7787" s="7">
        <v>289.83999999999997</v>
      </c>
      <c r="I7787" s="8">
        <v>0.01</v>
      </c>
      <c r="J7787" s="7">
        <v>28924.21</v>
      </c>
      <c r="K7787" s="7">
        <v>216.74</v>
      </c>
      <c r="L7787" s="7">
        <v>22974.44</v>
      </c>
      <c r="M7787" s="7">
        <v>176.76</v>
      </c>
    </row>
    <row r="7788" spans="2:13" x14ac:dyDescent="0.3">
      <c r="B7788" s="5">
        <v>46113</v>
      </c>
      <c r="C7788" s="4" t="s">
        <v>14</v>
      </c>
      <c r="D7788" s="4" t="s">
        <v>15</v>
      </c>
      <c r="E7788" s="4" t="s">
        <v>21</v>
      </c>
      <c r="F7788" s="4" t="s">
        <v>18</v>
      </c>
      <c r="G7788" s="6">
        <v>40</v>
      </c>
      <c r="H7788" s="7">
        <v>289.83999999999997</v>
      </c>
      <c r="I7788" s="8">
        <v>0.01</v>
      </c>
      <c r="J7788" s="7">
        <v>10903.52</v>
      </c>
      <c r="K7788" s="7">
        <v>217.18</v>
      </c>
      <c r="L7788" s="7">
        <v>8687.2000000000007</v>
      </c>
      <c r="M7788" s="7">
        <v>140.88</v>
      </c>
    </row>
    <row r="7789" spans="2:13" x14ac:dyDescent="0.3">
      <c r="B7789" s="5">
        <v>46113</v>
      </c>
      <c r="C7789" s="4" t="s">
        <v>14</v>
      </c>
      <c r="D7789" s="4" t="s">
        <v>15</v>
      </c>
      <c r="E7789" s="4" t="s">
        <v>21</v>
      </c>
      <c r="F7789" s="4" t="s">
        <v>19</v>
      </c>
      <c r="G7789" s="6">
        <v>38</v>
      </c>
      <c r="H7789" s="7">
        <v>289.83999999999997</v>
      </c>
      <c r="I7789" s="8">
        <v>0.01</v>
      </c>
      <c r="J7789" s="7">
        <v>10421.25</v>
      </c>
      <c r="K7789" s="7">
        <v>217.18</v>
      </c>
      <c r="L7789" s="7">
        <v>8252.84</v>
      </c>
      <c r="M7789" s="7">
        <v>173.2</v>
      </c>
    </row>
    <row r="7790" spans="2:13" x14ac:dyDescent="0.3">
      <c r="B7790" s="5">
        <v>46113</v>
      </c>
      <c r="C7790" s="4" t="s">
        <v>14</v>
      </c>
      <c r="D7790" s="4" t="s">
        <v>15</v>
      </c>
      <c r="E7790" s="4" t="s">
        <v>22</v>
      </c>
      <c r="F7790" s="4" t="s">
        <v>17</v>
      </c>
      <c r="G7790" s="6">
        <v>50</v>
      </c>
      <c r="H7790" s="7">
        <v>289.83999999999997</v>
      </c>
      <c r="I7790" s="8">
        <v>0.01</v>
      </c>
      <c r="J7790" s="7">
        <v>16036.27</v>
      </c>
      <c r="K7790" s="7">
        <v>216.31</v>
      </c>
      <c r="L7790" s="7">
        <v>10815.5</v>
      </c>
      <c r="M7790" s="7">
        <v>519.74</v>
      </c>
    </row>
    <row r="7791" spans="2:13" x14ac:dyDescent="0.3">
      <c r="B7791" s="5">
        <v>46113</v>
      </c>
      <c r="C7791" s="4" t="s">
        <v>14</v>
      </c>
      <c r="D7791" s="4" t="s">
        <v>15</v>
      </c>
      <c r="E7791" s="4" t="s">
        <v>22</v>
      </c>
      <c r="F7791" s="4" t="s">
        <v>18</v>
      </c>
      <c r="G7791" s="6">
        <v>17</v>
      </c>
      <c r="H7791" s="7">
        <v>289.83999999999997</v>
      </c>
      <c r="I7791" s="8">
        <v>0.01</v>
      </c>
      <c r="J7791" s="7">
        <v>5507.43</v>
      </c>
      <c r="K7791" s="7">
        <v>216.09</v>
      </c>
      <c r="L7791" s="7">
        <v>3673.53</v>
      </c>
      <c r="M7791" s="7">
        <v>208.51</v>
      </c>
    </row>
    <row r="7792" spans="2:13" x14ac:dyDescent="0.3">
      <c r="B7792" s="5">
        <v>46113</v>
      </c>
      <c r="C7792" s="4" t="s">
        <v>14</v>
      </c>
      <c r="D7792" s="4" t="s">
        <v>15</v>
      </c>
      <c r="E7792" s="4" t="s">
        <v>22</v>
      </c>
      <c r="F7792" s="4" t="s">
        <v>19</v>
      </c>
      <c r="G7792" s="6">
        <v>17</v>
      </c>
      <c r="H7792" s="7">
        <v>289.83999999999997</v>
      </c>
      <c r="I7792" s="8">
        <v>0.01</v>
      </c>
      <c r="J7792" s="7">
        <v>5468.99</v>
      </c>
      <c r="K7792" s="7">
        <v>215.88</v>
      </c>
      <c r="L7792" s="7">
        <v>3669.96</v>
      </c>
      <c r="M7792" s="7">
        <v>219.36</v>
      </c>
    </row>
    <row r="7793" spans="2:13" x14ac:dyDescent="0.3">
      <c r="B7793" s="5">
        <v>46113</v>
      </c>
      <c r="C7793" s="4" t="s">
        <v>23</v>
      </c>
      <c r="D7793" s="4" t="s">
        <v>15</v>
      </c>
      <c r="E7793" s="4" t="s">
        <v>16</v>
      </c>
      <c r="F7793" s="4" t="s">
        <v>17</v>
      </c>
      <c r="G7793" s="6">
        <v>702</v>
      </c>
      <c r="H7793" s="7">
        <v>127.62</v>
      </c>
      <c r="I7793" s="8">
        <v>0.01</v>
      </c>
      <c r="J7793" s="7">
        <v>89230.44</v>
      </c>
      <c r="K7793" s="7">
        <v>94.41</v>
      </c>
      <c r="L7793" s="7">
        <v>66275.820000000007</v>
      </c>
      <c r="M7793" s="7">
        <v>1177.67</v>
      </c>
    </row>
    <row r="7794" spans="2:13" x14ac:dyDescent="0.3">
      <c r="B7794" s="5">
        <v>46113</v>
      </c>
      <c r="C7794" s="4" t="s">
        <v>23</v>
      </c>
      <c r="D7794" s="4" t="s">
        <v>15</v>
      </c>
      <c r="E7794" s="4" t="s">
        <v>16</v>
      </c>
      <c r="F7794" s="4" t="s">
        <v>18</v>
      </c>
      <c r="G7794" s="6">
        <v>263</v>
      </c>
      <c r="H7794" s="7">
        <v>127.62</v>
      </c>
      <c r="I7794" s="8">
        <v>0</v>
      </c>
      <c r="J7794" s="7">
        <v>33597.620000000003</v>
      </c>
      <c r="K7794" s="7">
        <v>94.69</v>
      </c>
      <c r="L7794" s="7">
        <v>24903.47</v>
      </c>
      <c r="M7794" s="7">
        <v>930.99</v>
      </c>
    </row>
    <row r="7795" spans="2:13" x14ac:dyDescent="0.3">
      <c r="B7795" s="5">
        <v>46113</v>
      </c>
      <c r="C7795" s="4" t="s">
        <v>23</v>
      </c>
      <c r="D7795" s="4" t="s">
        <v>15</v>
      </c>
      <c r="E7795" s="4" t="s">
        <v>16</v>
      </c>
      <c r="F7795" s="4" t="s">
        <v>19</v>
      </c>
      <c r="G7795" s="6">
        <v>257</v>
      </c>
      <c r="H7795" s="7">
        <v>127.62</v>
      </c>
      <c r="I7795" s="8">
        <v>0.01</v>
      </c>
      <c r="J7795" s="7">
        <v>32503.15</v>
      </c>
      <c r="K7795" s="7">
        <v>94.6</v>
      </c>
      <c r="L7795" s="7">
        <v>24312.2</v>
      </c>
      <c r="M7795" s="7">
        <v>1177.0899999999999</v>
      </c>
    </row>
    <row r="7796" spans="2:13" x14ac:dyDescent="0.3">
      <c r="B7796" s="5">
        <v>46113</v>
      </c>
      <c r="C7796" s="4" t="s">
        <v>23</v>
      </c>
      <c r="D7796" s="4" t="s">
        <v>15</v>
      </c>
      <c r="E7796" s="4" t="s">
        <v>20</v>
      </c>
      <c r="F7796" s="4" t="s">
        <v>17</v>
      </c>
      <c r="G7796" s="6">
        <v>606</v>
      </c>
      <c r="H7796" s="7">
        <v>127.62</v>
      </c>
      <c r="I7796" s="8">
        <v>0.01</v>
      </c>
      <c r="J7796" s="7">
        <v>67307.75</v>
      </c>
      <c r="K7796" s="7">
        <v>94.41</v>
      </c>
      <c r="L7796" s="7">
        <v>57212.46</v>
      </c>
      <c r="M7796" s="7">
        <v>994.21</v>
      </c>
    </row>
    <row r="7797" spans="2:13" x14ac:dyDescent="0.3">
      <c r="B7797" s="5">
        <v>46113</v>
      </c>
      <c r="C7797" s="4" t="s">
        <v>23</v>
      </c>
      <c r="D7797" s="4" t="s">
        <v>15</v>
      </c>
      <c r="E7797" s="4" t="s">
        <v>20</v>
      </c>
      <c r="F7797" s="4" t="s">
        <v>18</v>
      </c>
      <c r="G7797" s="6">
        <v>216</v>
      </c>
      <c r="H7797" s="7">
        <v>127.62</v>
      </c>
      <c r="I7797" s="8">
        <v>0.02</v>
      </c>
      <c r="J7797" s="7">
        <v>23581.11</v>
      </c>
      <c r="K7797" s="7">
        <v>94.88</v>
      </c>
      <c r="L7797" s="7">
        <v>20494.080000000002</v>
      </c>
      <c r="M7797" s="7">
        <v>771.56</v>
      </c>
    </row>
    <row r="7798" spans="2:13" x14ac:dyDescent="0.3">
      <c r="B7798" s="5">
        <v>46113</v>
      </c>
      <c r="C7798" s="4" t="s">
        <v>23</v>
      </c>
      <c r="D7798" s="4" t="s">
        <v>15</v>
      </c>
      <c r="E7798" s="4" t="s">
        <v>20</v>
      </c>
      <c r="F7798" s="4" t="s">
        <v>19</v>
      </c>
      <c r="G7798" s="6">
        <v>219</v>
      </c>
      <c r="H7798" s="7">
        <v>127.62</v>
      </c>
      <c r="I7798" s="8">
        <v>0.01</v>
      </c>
      <c r="J7798" s="7">
        <v>24324.38</v>
      </c>
      <c r="K7798" s="7">
        <v>94.69</v>
      </c>
      <c r="L7798" s="7">
        <v>20737.11</v>
      </c>
      <c r="M7798" s="7">
        <v>959.14</v>
      </c>
    </row>
    <row r="7799" spans="2:13" x14ac:dyDescent="0.3">
      <c r="B7799" s="5">
        <v>46113</v>
      </c>
      <c r="C7799" s="4" t="s">
        <v>23</v>
      </c>
      <c r="D7799" s="4" t="s">
        <v>15</v>
      </c>
      <c r="E7799" s="4" t="s">
        <v>21</v>
      </c>
      <c r="F7799" s="4" t="s">
        <v>17</v>
      </c>
      <c r="G7799" s="6">
        <v>286</v>
      </c>
      <c r="H7799" s="7">
        <v>127.62</v>
      </c>
      <c r="I7799" s="8">
        <v>0.01</v>
      </c>
      <c r="J7799" s="7">
        <v>34327.61</v>
      </c>
      <c r="K7799" s="7">
        <v>94.69</v>
      </c>
      <c r="L7799" s="7">
        <v>27081.34</v>
      </c>
      <c r="M7799" s="7">
        <v>488.93</v>
      </c>
    </row>
    <row r="7800" spans="2:13" x14ac:dyDescent="0.3">
      <c r="B7800" s="5">
        <v>46113</v>
      </c>
      <c r="C7800" s="4" t="s">
        <v>23</v>
      </c>
      <c r="D7800" s="4" t="s">
        <v>15</v>
      </c>
      <c r="E7800" s="4" t="s">
        <v>21</v>
      </c>
      <c r="F7800" s="4" t="s">
        <v>18</v>
      </c>
      <c r="G7800" s="6">
        <v>105</v>
      </c>
      <c r="H7800" s="7">
        <v>127.62</v>
      </c>
      <c r="I7800" s="8">
        <v>0.01</v>
      </c>
      <c r="J7800" s="7">
        <v>12577.47</v>
      </c>
      <c r="K7800" s="7">
        <v>94.41</v>
      </c>
      <c r="L7800" s="7">
        <v>9913.0499999999993</v>
      </c>
      <c r="M7800" s="7">
        <v>370.94</v>
      </c>
    </row>
    <row r="7801" spans="2:13" x14ac:dyDescent="0.3">
      <c r="B7801" s="5">
        <v>46113</v>
      </c>
      <c r="C7801" s="4" t="s">
        <v>23</v>
      </c>
      <c r="D7801" s="4" t="s">
        <v>15</v>
      </c>
      <c r="E7801" s="4" t="s">
        <v>21</v>
      </c>
      <c r="F7801" s="4" t="s">
        <v>19</v>
      </c>
      <c r="G7801" s="6">
        <v>104</v>
      </c>
      <c r="H7801" s="7">
        <v>127.62</v>
      </c>
      <c r="I7801" s="8">
        <v>0.01</v>
      </c>
      <c r="J7801" s="7">
        <v>12407.61</v>
      </c>
      <c r="K7801" s="7">
        <v>94.41</v>
      </c>
      <c r="L7801" s="7">
        <v>9818.64</v>
      </c>
      <c r="M7801" s="7">
        <v>472.16</v>
      </c>
    </row>
    <row r="7802" spans="2:13" x14ac:dyDescent="0.3">
      <c r="B7802" s="5">
        <v>46113</v>
      </c>
      <c r="C7802" s="4" t="s">
        <v>23</v>
      </c>
      <c r="D7802" s="4" t="s">
        <v>15</v>
      </c>
      <c r="E7802" s="4" t="s">
        <v>22</v>
      </c>
      <c r="F7802" s="4" t="s">
        <v>17</v>
      </c>
      <c r="G7802" s="6">
        <v>126</v>
      </c>
      <c r="H7802" s="7">
        <v>127.62</v>
      </c>
      <c r="I7802" s="8">
        <v>0.01</v>
      </c>
      <c r="J7802" s="7">
        <v>17864.79</v>
      </c>
      <c r="K7802" s="7">
        <v>94.5</v>
      </c>
      <c r="L7802" s="7">
        <v>11907</v>
      </c>
      <c r="M7802" s="7">
        <v>1246.8800000000001</v>
      </c>
    </row>
    <row r="7803" spans="2:13" x14ac:dyDescent="0.3">
      <c r="B7803" s="5">
        <v>46113</v>
      </c>
      <c r="C7803" s="4" t="s">
        <v>23</v>
      </c>
      <c r="D7803" s="4" t="s">
        <v>15</v>
      </c>
      <c r="E7803" s="4" t="s">
        <v>22</v>
      </c>
      <c r="F7803" s="4" t="s">
        <v>18</v>
      </c>
      <c r="G7803" s="6">
        <v>47</v>
      </c>
      <c r="H7803" s="7">
        <v>127.62</v>
      </c>
      <c r="I7803" s="8">
        <v>0.01</v>
      </c>
      <c r="J7803" s="7">
        <v>6684.29</v>
      </c>
      <c r="K7803" s="7">
        <v>94.5</v>
      </c>
      <c r="L7803" s="7">
        <v>4441.5</v>
      </c>
      <c r="M7803" s="7">
        <v>552.07000000000005</v>
      </c>
    </row>
    <row r="7804" spans="2:13" x14ac:dyDescent="0.3">
      <c r="B7804" s="5">
        <v>46113</v>
      </c>
      <c r="C7804" s="4" t="s">
        <v>23</v>
      </c>
      <c r="D7804" s="4" t="s">
        <v>15</v>
      </c>
      <c r="E7804" s="4" t="s">
        <v>22</v>
      </c>
      <c r="F7804" s="4" t="s">
        <v>19</v>
      </c>
      <c r="G7804" s="6">
        <v>46</v>
      </c>
      <c r="H7804" s="7">
        <v>127.62</v>
      </c>
      <c r="I7804" s="8">
        <v>0</v>
      </c>
      <c r="J7804" s="7">
        <v>6542.15</v>
      </c>
      <c r="K7804" s="7">
        <v>94.98</v>
      </c>
      <c r="L7804" s="7">
        <v>4369.08</v>
      </c>
      <c r="M7804" s="7">
        <v>591.77</v>
      </c>
    </row>
    <row r="7805" spans="2:13" x14ac:dyDescent="0.3">
      <c r="B7805" s="5">
        <v>46113</v>
      </c>
      <c r="C7805" s="4" t="s">
        <v>24</v>
      </c>
      <c r="D7805" s="4" t="s">
        <v>15</v>
      </c>
      <c r="E7805" s="4" t="s">
        <v>16</v>
      </c>
      <c r="F7805" s="4" t="s">
        <v>17</v>
      </c>
      <c r="G7805" s="6">
        <v>316</v>
      </c>
      <c r="H7805" s="7">
        <v>211.97</v>
      </c>
      <c r="I7805" s="8">
        <v>0.01</v>
      </c>
      <c r="J7805" s="7">
        <v>65913.41</v>
      </c>
      <c r="K7805" s="7">
        <v>159.11000000000001</v>
      </c>
      <c r="L7805" s="7">
        <v>50278.76</v>
      </c>
      <c r="M7805" s="7">
        <v>539.15</v>
      </c>
    </row>
    <row r="7806" spans="2:13" x14ac:dyDescent="0.3">
      <c r="B7806" s="5">
        <v>46113</v>
      </c>
      <c r="C7806" s="4" t="s">
        <v>24</v>
      </c>
      <c r="D7806" s="4" t="s">
        <v>15</v>
      </c>
      <c r="E7806" s="4" t="s">
        <v>16</v>
      </c>
      <c r="F7806" s="4" t="s">
        <v>18</v>
      </c>
      <c r="G7806" s="6">
        <v>111</v>
      </c>
      <c r="H7806" s="7">
        <v>211.97</v>
      </c>
      <c r="I7806" s="8">
        <v>0.01</v>
      </c>
      <c r="J7806" s="7">
        <v>23222.09</v>
      </c>
      <c r="K7806" s="7">
        <v>158.94999999999999</v>
      </c>
      <c r="L7806" s="7">
        <v>17643.45</v>
      </c>
      <c r="M7806" s="7">
        <v>403.24</v>
      </c>
    </row>
    <row r="7807" spans="2:13" x14ac:dyDescent="0.3">
      <c r="B7807" s="5">
        <v>46113</v>
      </c>
      <c r="C7807" s="4" t="s">
        <v>24</v>
      </c>
      <c r="D7807" s="4" t="s">
        <v>15</v>
      </c>
      <c r="E7807" s="4" t="s">
        <v>16</v>
      </c>
      <c r="F7807" s="4" t="s">
        <v>19</v>
      </c>
      <c r="G7807" s="6">
        <v>116</v>
      </c>
      <c r="H7807" s="7">
        <v>211.97</v>
      </c>
      <c r="I7807" s="8">
        <v>0.01</v>
      </c>
      <c r="J7807" s="7">
        <v>24391.32</v>
      </c>
      <c r="K7807" s="7">
        <v>159.41999999999999</v>
      </c>
      <c r="L7807" s="7">
        <v>18492.72</v>
      </c>
      <c r="M7807" s="7">
        <v>521.99</v>
      </c>
    </row>
    <row r="7808" spans="2:13" x14ac:dyDescent="0.3">
      <c r="B7808" s="5">
        <v>46113</v>
      </c>
      <c r="C7808" s="4" t="s">
        <v>24</v>
      </c>
      <c r="D7808" s="4" t="s">
        <v>15</v>
      </c>
      <c r="E7808" s="4" t="s">
        <v>20</v>
      </c>
      <c r="F7808" s="4" t="s">
        <v>17</v>
      </c>
      <c r="G7808" s="6">
        <v>257</v>
      </c>
      <c r="H7808" s="7">
        <v>211.97</v>
      </c>
      <c r="I7808" s="8">
        <v>0.04</v>
      </c>
      <c r="J7808" s="7">
        <v>45929.53</v>
      </c>
      <c r="K7808" s="7">
        <v>158.94999999999999</v>
      </c>
      <c r="L7808" s="7">
        <v>40850.15</v>
      </c>
      <c r="M7808" s="7">
        <v>426.82</v>
      </c>
    </row>
    <row r="7809" spans="2:13" x14ac:dyDescent="0.3">
      <c r="B7809" s="5">
        <v>46113</v>
      </c>
      <c r="C7809" s="4" t="s">
        <v>24</v>
      </c>
      <c r="D7809" s="4" t="s">
        <v>15</v>
      </c>
      <c r="E7809" s="4" t="s">
        <v>20</v>
      </c>
      <c r="F7809" s="4" t="s">
        <v>18</v>
      </c>
      <c r="G7809" s="6">
        <v>98</v>
      </c>
      <c r="H7809" s="7">
        <v>211.97</v>
      </c>
      <c r="I7809" s="8">
        <v>0.02</v>
      </c>
      <c r="J7809" s="7">
        <v>17915.62</v>
      </c>
      <c r="K7809" s="7">
        <v>158.94999999999999</v>
      </c>
      <c r="L7809" s="7">
        <v>15577.1</v>
      </c>
      <c r="M7809" s="7">
        <v>358.81</v>
      </c>
    </row>
    <row r="7810" spans="2:13" x14ac:dyDescent="0.3">
      <c r="B7810" s="5">
        <v>46113</v>
      </c>
      <c r="C7810" s="4" t="s">
        <v>24</v>
      </c>
      <c r="D7810" s="4" t="s">
        <v>15</v>
      </c>
      <c r="E7810" s="4" t="s">
        <v>20</v>
      </c>
      <c r="F7810" s="4" t="s">
        <v>19</v>
      </c>
      <c r="G7810" s="6">
        <v>90</v>
      </c>
      <c r="H7810" s="7">
        <v>211.97</v>
      </c>
      <c r="I7810" s="8">
        <v>0.04</v>
      </c>
      <c r="J7810" s="7">
        <v>16102.2</v>
      </c>
      <c r="K7810" s="7">
        <v>159.11000000000001</v>
      </c>
      <c r="L7810" s="7">
        <v>14319.9</v>
      </c>
      <c r="M7810" s="7">
        <v>404.19</v>
      </c>
    </row>
    <row r="7811" spans="2:13" x14ac:dyDescent="0.3">
      <c r="B7811" s="5">
        <v>46113</v>
      </c>
      <c r="C7811" s="4" t="s">
        <v>24</v>
      </c>
      <c r="D7811" s="4" t="s">
        <v>15</v>
      </c>
      <c r="E7811" s="4" t="s">
        <v>21</v>
      </c>
      <c r="F7811" s="4" t="s">
        <v>17</v>
      </c>
      <c r="G7811" s="6">
        <v>130</v>
      </c>
      <c r="H7811" s="7">
        <v>211.97</v>
      </c>
      <c r="I7811" s="8">
        <v>0</v>
      </c>
      <c r="J7811" s="7">
        <v>26073.69</v>
      </c>
      <c r="K7811" s="7">
        <v>159.11000000000001</v>
      </c>
      <c r="L7811" s="7">
        <v>20684.3</v>
      </c>
      <c r="M7811" s="7">
        <v>215.25</v>
      </c>
    </row>
    <row r="7812" spans="2:13" x14ac:dyDescent="0.3">
      <c r="B7812" s="5">
        <v>46113</v>
      </c>
      <c r="C7812" s="4" t="s">
        <v>24</v>
      </c>
      <c r="D7812" s="4" t="s">
        <v>15</v>
      </c>
      <c r="E7812" s="4" t="s">
        <v>21</v>
      </c>
      <c r="F7812" s="4" t="s">
        <v>18</v>
      </c>
      <c r="G7812" s="6">
        <v>47</v>
      </c>
      <c r="H7812" s="7">
        <v>211.97</v>
      </c>
      <c r="I7812" s="8">
        <v>0</v>
      </c>
      <c r="J7812" s="7">
        <v>9445.4599999999991</v>
      </c>
      <c r="K7812" s="7">
        <v>159.41999999999999</v>
      </c>
      <c r="L7812" s="7">
        <v>7492.74</v>
      </c>
      <c r="M7812" s="7">
        <v>163.69</v>
      </c>
    </row>
    <row r="7813" spans="2:13" x14ac:dyDescent="0.3">
      <c r="B7813" s="5">
        <v>46113</v>
      </c>
      <c r="C7813" s="4" t="s">
        <v>24</v>
      </c>
      <c r="D7813" s="4" t="s">
        <v>15</v>
      </c>
      <c r="E7813" s="4" t="s">
        <v>21</v>
      </c>
      <c r="F7813" s="4" t="s">
        <v>19</v>
      </c>
      <c r="G7813" s="6">
        <v>45</v>
      </c>
      <c r="H7813" s="7">
        <v>211.97</v>
      </c>
      <c r="I7813" s="8">
        <v>0.01</v>
      </c>
      <c r="J7813" s="7">
        <v>8916.98</v>
      </c>
      <c r="K7813" s="7">
        <v>159.41999999999999</v>
      </c>
      <c r="L7813" s="7">
        <v>7173.9</v>
      </c>
      <c r="M7813" s="7">
        <v>198.89</v>
      </c>
    </row>
    <row r="7814" spans="2:13" x14ac:dyDescent="0.3">
      <c r="B7814" s="5">
        <v>46113</v>
      </c>
      <c r="C7814" s="4" t="s">
        <v>24</v>
      </c>
      <c r="D7814" s="4" t="s">
        <v>15</v>
      </c>
      <c r="E7814" s="4" t="s">
        <v>22</v>
      </c>
      <c r="F7814" s="4" t="s">
        <v>17</v>
      </c>
      <c r="G7814" s="6">
        <v>60</v>
      </c>
      <c r="H7814" s="7">
        <v>211.97</v>
      </c>
      <c r="I7814" s="8">
        <v>0.01</v>
      </c>
      <c r="J7814" s="7">
        <v>14017.16</v>
      </c>
      <c r="K7814" s="7">
        <v>158.94999999999999</v>
      </c>
      <c r="L7814" s="7">
        <v>9537</v>
      </c>
      <c r="M7814" s="7">
        <v>609.64</v>
      </c>
    </row>
    <row r="7815" spans="2:13" x14ac:dyDescent="0.3">
      <c r="B7815" s="5">
        <v>46113</v>
      </c>
      <c r="C7815" s="4" t="s">
        <v>24</v>
      </c>
      <c r="D7815" s="4" t="s">
        <v>15</v>
      </c>
      <c r="E7815" s="4" t="s">
        <v>22</v>
      </c>
      <c r="F7815" s="4" t="s">
        <v>18</v>
      </c>
      <c r="G7815" s="6">
        <v>20</v>
      </c>
      <c r="H7815" s="7">
        <v>211.97</v>
      </c>
      <c r="I7815" s="8">
        <v>0.01</v>
      </c>
      <c r="J7815" s="7">
        <v>4700.59</v>
      </c>
      <c r="K7815" s="7">
        <v>159.58000000000001</v>
      </c>
      <c r="L7815" s="7">
        <v>3191.6</v>
      </c>
      <c r="M7815" s="7">
        <v>236.13</v>
      </c>
    </row>
    <row r="7816" spans="2:13" x14ac:dyDescent="0.3">
      <c r="B7816" s="5">
        <v>46113</v>
      </c>
      <c r="C7816" s="4" t="s">
        <v>24</v>
      </c>
      <c r="D7816" s="4" t="s">
        <v>15</v>
      </c>
      <c r="E7816" s="4" t="s">
        <v>22</v>
      </c>
      <c r="F7816" s="4" t="s">
        <v>19</v>
      </c>
      <c r="G7816" s="6">
        <v>20</v>
      </c>
      <c r="H7816" s="7">
        <v>211.97</v>
      </c>
      <c r="I7816" s="8">
        <v>0</v>
      </c>
      <c r="J7816" s="7">
        <v>4733.88</v>
      </c>
      <c r="K7816" s="7">
        <v>159.11000000000001</v>
      </c>
      <c r="L7816" s="7">
        <v>3182.2</v>
      </c>
      <c r="M7816" s="7">
        <v>265.33</v>
      </c>
    </row>
    <row r="7817" spans="2:13" x14ac:dyDescent="0.3">
      <c r="B7817" s="5">
        <v>46113</v>
      </c>
      <c r="C7817" s="4" t="s">
        <v>25</v>
      </c>
      <c r="D7817" s="4" t="s">
        <v>15</v>
      </c>
      <c r="E7817" s="4" t="s">
        <v>16</v>
      </c>
      <c r="F7817" s="4" t="s">
        <v>17</v>
      </c>
      <c r="G7817" s="6">
        <v>145</v>
      </c>
      <c r="H7817" s="7">
        <v>369.87</v>
      </c>
      <c r="I7817" s="8">
        <v>0</v>
      </c>
      <c r="J7817" s="7">
        <v>53363.21</v>
      </c>
      <c r="K7817" s="7">
        <v>280.33</v>
      </c>
      <c r="L7817" s="7">
        <v>40647.85</v>
      </c>
      <c r="M7817" s="7">
        <v>239.11</v>
      </c>
    </row>
    <row r="7818" spans="2:13" x14ac:dyDescent="0.3">
      <c r="B7818" s="5">
        <v>46113</v>
      </c>
      <c r="C7818" s="4" t="s">
        <v>25</v>
      </c>
      <c r="D7818" s="4" t="s">
        <v>15</v>
      </c>
      <c r="E7818" s="4" t="s">
        <v>16</v>
      </c>
      <c r="F7818" s="4" t="s">
        <v>18</v>
      </c>
      <c r="G7818" s="6">
        <v>57</v>
      </c>
      <c r="H7818" s="7">
        <v>369.87</v>
      </c>
      <c r="I7818" s="8">
        <v>0.01</v>
      </c>
      <c r="J7818" s="7">
        <v>20935.009999999998</v>
      </c>
      <c r="K7818" s="7">
        <v>280.33</v>
      </c>
      <c r="L7818" s="7">
        <v>15978.81</v>
      </c>
      <c r="M7818" s="7">
        <v>201.37</v>
      </c>
    </row>
    <row r="7819" spans="2:13" x14ac:dyDescent="0.3">
      <c r="B7819" s="5">
        <v>46113</v>
      </c>
      <c r="C7819" s="4" t="s">
        <v>25</v>
      </c>
      <c r="D7819" s="4" t="s">
        <v>15</v>
      </c>
      <c r="E7819" s="4" t="s">
        <v>16</v>
      </c>
      <c r="F7819" s="4" t="s">
        <v>19</v>
      </c>
      <c r="G7819" s="6">
        <v>56</v>
      </c>
      <c r="H7819" s="7">
        <v>369.87</v>
      </c>
      <c r="I7819" s="8">
        <v>0.01</v>
      </c>
      <c r="J7819" s="7">
        <v>20629.62</v>
      </c>
      <c r="K7819" s="7">
        <v>280.05</v>
      </c>
      <c r="L7819" s="7">
        <v>15682.8</v>
      </c>
      <c r="M7819" s="7">
        <v>253.74</v>
      </c>
    </row>
    <row r="7820" spans="2:13" x14ac:dyDescent="0.3">
      <c r="B7820" s="5">
        <v>46113</v>
      </c>
      <c r="C7820" s="4" t="s">
        <v>25</v>
      </c>
      <c r="D7820" s="4" t="s">
        <v>15</v>
      </c>
      <c r="E7820" s="4" t="s">
        <v>20</v>
      </c>
      <c r="F7820" s="4" t="s">
        <v>17</v>
      </c>
      <c r="G7820" s="6">
        <v>127</v>
      </c>
      <c r="H7820" s="7">
        <v>369.87</v>
      </c>
      <c r="I7820" s="8">
        <v>0.03</v>
      </c>
      <c r="J7820" s="7">
        <v>39935.07</v>
      </c>
      <c r="K7820" s="7">
        <v>280.89</v>
      </c>
      <c r="L7820" s="7">
        <v>35673.03</v>
      </c>
      <c r="M7820" s="7">
        <v>212.41</v>
      </c>
    </row>
    <row r="7821" spans="2:13" x14ac:dyDescent="0.3">
      <c r="B7821" s="5">
        <v>46113</v>
      </c>
      <c r="C7821" s="4" t="s">
        <v>25</v>
      </c>
      <c r="D7821" s="4" t="s">
        <v>15</v>
      </c>
      <c r="E7821" s="4" t="s">
        <v>20</v>
      </c>
      <c r="F7821" s="4" t="s">
        <v>18</v>
      </c>
      <c r="G7821" s="6">
        <v>43</v>
      </c>
      <c r="H7821" s="7">
        <v>369.87</v>
      </c>
      <c r="I7821" s="8">
        <v>0.02</v>
      </c>
      <c r="J7821" s="7">
        <v>13673.64</v>
      </c>
      <c r="K7821" s="7">
        <v>280.05</v>
      </c>
      <c r="L7821" s="7">
        <v>12042.15</v>
      </c>
      <c r="M7821" s="7">
        <v>154.06</v>
      </c>
    </row>
    <row r="7822" spans="2:13" x14ac:dyDescent="0.3">
      <c r="B7822" s="5">
        <v>46113</v>
      </c>
      <c r="C7822" s="4" t="s">
        <v>25</v>
      </c>
      <c r="D7822" s="4" t="s">
        <v>15</v>
      </c>
      <c r="E7822" s="4" t="s">
        <v>20</v>
      </c>
      <c r="F7822" s="4" t="s">
        <v>19</v>
      </c>
      <c r="G7822" s="6">
        <v>43</v>
      </c>
      <c r="H7822" s="7">
        <v>369.87</v>
      </c>
      <c r="I7822" s="8">
        <v>0.01</v>
      </c>
      <c r="J7822" s="7">
        <v>13841.09</v>
      </c>
      <c r="K7822" s="7">
        <v>279.20999999999998</v>
      </c>
      <c r="L7822" s="7">
        <v>12006.03</v>
      </c>
      <c r="M7822" s="7">
        <v>187.56</v>
      </c>
    </row>
    <row r="7823" spans="2:13" x14ac:dyDescent="0.3">
      <c r="B7823" s="5">
        <v>46113</v>
      </c>
      <c r="C7823" s="4" t="s">
        <v>25</v>
      </c>
      <c r="D7823" s="4" t="s">
        <v>15</v>
      </c>
      <c r="E7823" s="4" t="s">
        <v>21</v>
      </c>
      <c r="F7823" s="4" t="s">
        <v>17</v>
      </c>
      <c r="G7823" s="6">
        <v>60</v>
      </c>
      <c r="H7823" s="7">
        <v>369.87</v>
      </c>
      <c r="I7823" s="8">
        <v>0.01</v>
      </c>
      <c r="J7823" s="7">
        <v>20829.599999999999</v>
      </c>
      <c r="K7823" s="7">
        <v>280.05</v>
      </c>
      <c r="L7823" s="7">
        <v>16803</v>
      </c>
      <c r="M7823" s="7">
        <v>102.27</v>
      </c>
    </row>
    <row r="7824" spans="2:13" x14ac:dyDescent="0.3">
      <c r="B7824" s="5">
        <v>46113</v>
      </c>
      <c r="C7824" s="4" t="s">
        <v>25</v>
      </c>
      <c r="D7824" s="4" t="s">
        <v>15</v>
      </c>
      <c r="E7824" s="4" t="s">
        <v>21</v>
      </c>
      <c r="F7824" s="4" t="s">
        <v>18</v>
      </c>
      <c r="G7824" s="6">
        <v>22</v>
      </c>
      <c r="H7824" s="7">
        <v>369.87</v>
      </c>
      <c r="I7824" s="8">
        <v>0</v>
      </c>
      <c r="J7824" s="7">
        <v>7722.54</v>
      </c>
      <c r="K7824" s="7">
        <v>280.33</v>
      </c>
      <c r="L7824" s="7">
        <v>6167.26</v>
      </c>
      <c r="M7824" s="7">
        <v>77.56</v>
      </c>
    </row>
    <row r="7825" spans="2:13" x14ac:dyDescent="0.3">
      <c r="B7825" s="5">
        <v>46113</v>
      </c>
      <c r="C7825" s="4" t="s">
        <v>25</v>
      </c>
      <c r="D7825" s="4" t="s">
        <v>15</v>
      </c>
      <c r="E7825" s="4" t="s">
        <v>21</v>
      </c>
      <c r="F7825" s="4" t="s">
        <v>19</v>
      </c>
      <c r="G7825" s="6">
        <v>22</v>
      </c>
      <c r="H7825" s="7">
        <v>369.87</v>
      </c>
      <c r="I7825" s="8">
        <v>0.01</v>
      </c>
      <c r="J7825" s="7">
        <v>7614.53</v>
      </c>
      <c r="K7825" s="7">
        <v>280.89</v>
      </c>
      <c r="L7825" s="7">
        <v>6179.58</v>
      </c>
      <c r="M7825" s="7">
        <v>100.86</v>
      </c>
    </row>
    <row r="7826" spans="2:13" x14ac:dyDescent="0.3">
      <c r="B7826" s="5">
        <v>46113</v>
      </c>
      <c r="C7826" s="4" t="s">
        <v>25</v>
      </c>
      <c r="D7826" s="4" t="s">
        <v>15</v>
      </c>
      <c r="E7826" s="4" t="s">
        <v>22</v>
      </c>
      <c r="F7826" s="4" t="s">
        <v>17</v>
      </c>
      <c r="G7826" s="6">
        <v>28</v>
      </c>
      <c r="H7826" s="7">
        <v>369.87</v>
      </c>
      <c r="I7826" s="8">
        <v>0.01</v>
      </c>
      <c r="J7826" s="7">
        <v>11494.94</v>
      </c>
      <c r="K7826" s="7">
        <v>280.33</v>
      </c>
      <c r="L7826" s="7">
        <v>7849.24</v>
      </c>
      <c r="M7826" s="7">
        <v>292.19</v>
      </c>
    </row>
    <row r="7827" spans="2:13" x14ac:dyDescent="0.3">
      <c r="B7827" s="5">
        <v>46113</v>
      </c>
      <c r="C7827" s="4" t="s">
        <v>25</v>
      </c>
      <c r="D7827" s="4" t="s">
        <v>15</v>
      </c>
      <c r="E7827" s="4" t="s">
        <v>22</v>
      </c>
      <c r="F7827" s="4" t="s">
        <v>18</v>
      </c>
      <c r="G7827" s="6">
        <v>10</v>
      </c>
      <c r="H7827" s="7">
        <v>369.87</v>
      </c>
      <c r="I7827" s="8">
        <v>0</v>
      </c>
      <c r="J7827" s="7">
        <v>4117.72</v>
      </c>
      <c r="K7827" s="7">
        <v>279.49</v>
      </c>
      <c r="L7827" s="7">
        <v>2794.9</v>
      </c>
      <c r="M7827" s="7">
        <v>122.53</v>
      </c>
    </row>
    <row r="7828" spans="2:13" x14ac:dyDescent="0.3">
      <c r="B7828" s="5">
        <v>46113</v>
      </c>
      <c r="C7828" s="4" t="s">
        <v>25</v>
      </c>
      <c r="D7828" s="4" t="s">
        <v>15</v>
      </c>
      <c r="E7828" s="4" t="s">
        <v>22</v>
      </c>
      <c r="F7828" s="4" t="s">
        <v>19</v>
      </c>
      <c r="G7828" s="6">
        <v>10</v>
      </c>
      <c r="H7828" s="7">
        <v>369.87</v>
      </c>
      <c r="I7828" s="8">
        <v>0.01</v>
      </c>
      <c r="J7828" s="7">
        <v>4105.17</v>
      </c>
      <c r="K7828" s="7">
        <v>280.89</v>
      </c>
      <c r="L7828" s="7">
        <v>2808.9</v>
      </c>
      <c r="M7828" s="7">
        <v>126.96</v>
      </c>
    </row>
    <row r="7829" spans="2:13" x14ac:dyDescent="0.3">
      <c r="B7829" s="5">
        <v>46113</v>
      </c>
      <c r="C7829" s="4" t="s">
        <v>26</v>
      </c>
      <c r="D7829" s="4" t="s">
        <v>27</v>
      </c>
      <c r="E7829" s="4" t="s">
        <v>16</v>
      </c>
      <c r="F7829" s="4" t="s">
        <v>17</v>
      </c>
      <c r="G7829" s="6">
        <v>401</v>
      </c>
      <c r="H7829" s="7">
        <v>141.4</v>
      </c>
      <c r="I7829" s="8">
        <v>0.01</v>
      </c>
      <c r="J7829" s="7">
        <v>56077</v>
      </c>
      <c r="K7829" s="7">
        <v>97.83</v>
      </c>
      <c r="L7829" s="7">
        <v>39229.83</v>
      </c>
      <c r="M7829" s="7">
        <v>662.61</v>
      </c>
    </row>
    <row r="7830" spans="2:13" x14ac:dyDescent="0.3">
      <c r="B7830" s="5">
        <v>46113</v>
      </c>
      <c r="C7830" s="4" t="s">
        <v>26</v>
      </c>
      <c r="D7830" s="4" t="s">
        <v>27</v>
      </c>
      <c r="E7830" s="4" t="s">
        <v>16</v>
      </c>
      <c r="F7830" s="4" t="s">
        <v>18</v>
      </c>
      <c r="G7830" s="6">
        <v>149</v>
      </c>
      <c r="H7830" s="7">
        <v>141.4</v>
      </c>
      <c r="I7830" s="8">
        <v>0.01</v>
      </c>
      <c r="J7830" s="7">
        <v>20899.63</v>
      </c>
      <c r="K7830" s="7">
        <v>97.73</v>
      </c>
      <c r="L7830" s="7">
        <v>14561.77</v>
      </c>
      <c r="M7830" s="7">
        <v>523.19000000000005</v>
      </c>
    </row>
    <row r="7831" spans="2:13" x14ac:dyDescent="0.3">
      <c r="B7831" s="5">
        <v>46113</v>
      </c>
      <c r="C7831" s="4" t="s">
        <v>26</v>
      </c>
      <c r="D7831" s="4" t="s">
        <v>27</v>
      </c>
      <c r="E7831" s="4" t="s">
        <v>16</v>
      </c>
      <c r="F7831" s="4" t="s">
        <v>19</v>
      </c>
      <c r="G7831" s="6">
        <v>140</v>
      </c>
      <c r="H7831" s="7">
        <v>141.4</v>
      </c>
      <c r="I7831" s="8">
        <v>0.01</v>
      </c>
      <c r="J7831" s="7">
        <v>19756.11</v>
      </c>
      <c r="K7831" s="7">
        <v>98.22</v>
      </c>
      <c r="L7831" s="7">
        <v>13750.8</v>
      </c>
      <c r="M7831" s="7">
        <v>608.78</v>
      </c>
    </row>
    <row r="7832" spans="2:13" x14ac:dyDescent="0.3">
      <c r="B7832" s="5">
        <v>46113</v>
      </c>
      <c r="C7832" s="4" t="s">
        <v>26</v>
      </c>
      <c r="D7832" s="4" t="s">
        <v>27</v>
      </c>
      <c r="E7832" s="4" t="s">
        <v>20</v>
      </c>
      <c r="F7832" s="4" t="s">
        <v>17</v>
      </c>
      <c r="G7832" s="6">
        <v>324</v>
      </c>
      <c r="H7832" s="7">
        <v>141.4</v>
      </c>
      <c r="I7832" s="8">
        <v>0.01</v>
      </c>
      <c r="J7832" s="7">
        <v>39632.29</v>
      </c>
      <c r="K7832" s="7">
        <v>97.83</v>
      </c>
      <c r="L7832" s="7">
        <v>31696.92</v>
      </c>
      <c r="M7832" s="7">
        <v>555.52</v>
      </c>
    </row>
    <row r="7833" spans="2:13" x14ac:dyDescent="0.3">
      <c r="B7833" s="5">
        <v>46113</v>
      </c>
      <c r="C7833" s="4" t="s">
        <v>26</v>
      </c>
      <c r="D7833" s="4" t="s">
        <v>27</v>
      </c>
      <c r="E7833" s="4" t="s">
        <v>20</v>
      </c>
      <c r="F7833" s="4" t="s">
        <v>18</v>
      </c>
      <c r="G7833" s="6">
        <v>124</v>
      </c>
      <c r="H7833" s="7">
        <v>141.4</v>
      </c>
      <c r="I7833" s="8">
        <v>0.04</v>
      </c>
      <c r="J7833" s="7">
        <v>14814.1</v>
      </c>
      <c r="K7833" s="7">
        <v>97.73</v>
      </c>
      <c r="L7833" s="7">
        <v>12118.52</v>
      </c>
      <c r="M7833" s="7">
        <v>438.06</v>
      </c>
    </row>
    <row r="7834" spans="2:13" x14ac:dyDescent="0.3">
      <c r="B7834" s="5">
        <v>46113</v>
      </c>
      <c r="C7834" s="4" t="s">
        <v>26</v>
      </c>
      <c r="D7834" s="4" t="s">
        <v>27</v>
      </c>
      <c r="E7834" s="4" t="s">
        <v>20</v>
      </c>
      <c r="F7834" s="4" t="s">
        <v>19</v>
      </c>
      <c r="G7834" s="6">
        <v>120</v>
      </c>
      <c r="H7834" s="7">
        <v>141.4</v>
      </c>
      <c r="I7834" s="8">
        <v>0.01</v>
      </c>
      <c r="J7834" s="7">
        <v>14782.84</v>
      </c>
      <c r="K7834" s="7">
        <v>97.83</v>
      </c>
      <c r="L7834" s="7">
        <v>11739.6</v>
      </c>
      <c r="M7834" s="7">
        <v>523.95000000000005</v>
      </c>
    </row>
    <row r="7835" spans="2:13" x14ac:dyDescent="0.3">
      <c r="B7835" s="5">
        <v>46113</v>
      </c>
      <c r="C7835" s="4" t="s">
        <v>26</v>
      </c>
      <c r="D7835" s="4" t="s">
        <v>27</v>
      </c>
      <c r="E7835" s="4" t="s">
        <v>21</v>
      </c>
      <c r="F7835" s="4" t="s">
        <v>17</v>
      </c>
      <c r="G7835" s="6">
        <v>160</v>
      </c>
      <c r="H7835" s="7">
        <v>141.4</v>
      </c>
      <c r="I7835" s="8">
        <v>0</v>
      </c>
      <c r="J7835" s="7">
        <v>21449.81</v>
      </c>
      <c r="K7835" s="7">
        <v>97.93</v>
      </c>
      <c r="L7835" s="7">
        <v>15668.8</v>
      </c>
      <c r="M7835" s="7">
        <v>272.45</v>
      </c>
    </row>
    <row r="7836" spans="2:13" x14ac:dyDescent="0.3">
      <c r="B7836" s="5">
        <v>46113</v>
      </c>
      <c r="C7836" s="4" t="s">
        <v>26</v>
      </c>
      <c r="D7836" s="4" t="s">
        <v>27</v>
      </c>
      <c r="E7836" s="4" t="s">
        <v>21</v>
      </c>
      <c r="F7836" s="4" t="s">
        <v>18</v>
      </c>
      <c r="G7836" s="6">
        <v>63</v>
      </c>
      <c r="H7836" s="7">
        <v>141.4</v>
      </c>
      <c r="I7836" s="8">
        <v>0.01</v>
      </c>
      <c r="J7836" s="7">
        <v>8403.18</v>
      </c>
      <c r="K7836" s="7">
        <v>97.83</v>
      </c>
      <c r="L7836" s="7">
        <v>6163.29</v>
      </c>
      <c r="M7836" s="7">
        <v>228.64</v>
      </c>
    </row>
    <row r="7837" spans="2:13" x14ac:dyDescent="0.3">
      <c r="B7837" s="5">
        <v>46113</v>
      </c>
      <c r="C7837" s="4" t="s">
        <v>26</v>
      </c>
      <c r="D7837" s="4" t="s">
        <v>27</v>
      </c>
      <c r="E7837" s="4" t="s">
        <v>21</v>
      </c>
      <c r="F7837" s="4" t="s">
        <v>19</v>
      </c>
      <c r="G7837" s="6">
        <v>58</v>
      </c>
      <c r="H7837" s="7">
        <v>141.4</v>
      </c>
      <c r="I7837" s="8">
        <v>0.01</v>
      </c>
      <c r="J7837" s="7">
        <v>7775.37</v>
      </c>
      <c r="K7837" s="7">
        <v>98.22</v>
      </c>
      <c r="L7837" s="7">
        <v>5696.76</v>
      </c>
      <c r="M7837" s="7">
        <v>255.31</v>
      </c>
    </row>
    <row r="7838" spans="2:13" x14ac:dyDescent="0.3">
      <c r="B7838" s="5">
        <v>46113</v>
      </c>
      <c r="C7838" s="4" t="s">
        <v>26</v>
      </c>
      <c r="D7838" s="4" t="s">
        <v>27</v>
      </c>
      <c r="E7838" s="4" t="s">
        <v>22</v>
      </c>
      <c r="F7838" s="4" t="s">
        <v>17</v>
      </c>
      <c r="G7838" s="6">
        <v>76</v>
      </c>
      <c r="H7838" s="7">
        <v>141.4</v>
      </c>
      <c r="I7838" s="8">
        <v>0</v>
      </c>
      <c r="J7838" s="7">
        <v>11987.82</v>
      </c>
      <c r="K7838" s="7">
        <v>98.32</v>
      </c>
      <c r="L7838" s="7">
        <v>7472.32</v>
      </c>
      <c r="M7838" s="7">
        <v>790.78</v>
      </c>
    </row>
    <row r="7839" spans="2:13" x14ac:dyDescent="0.3">
      <c r="B7839" s="5">
        <v>46113</v>
      </c>
      <c r="C7839" s="4" t="s">
        <v>26</v>
      </c>
      <c r="D7839" s="4" t="s">
        <v>27</v>
      </c>
      <c r="E7839" s="4" t="s">
        <v>22</v>
      </c>
      <c r="F7839" s="4" t="s">
        <v>18</v>
      </c>
      <c r="G7839" s="6">
        <v>26</v>
      </c>
      <c r="H7839" s="7">
        <v>141.4</v>
      </c>
      <c r="I7839" s="8">
        <v>0.01</v>
      </c>
      <c r="J7839" s="7">
        <v>4076.43</v>
      </c>
      <c r="K7839" s="7">
        <v>97.93</v>
      </c>
      <c r="L7839" s="7">
        <v>2546.1799999999998</v>
      </c>
      <c r="M7839" s="7">
        <v>306.33999999999997</v>
      </c>
    </row>
    <row r="7840" spans="2:13" x14ac:dyDescent="0.3">
      <c r="B7840" s="5">
        <v>46113</v>
      </c>
      <c r="C7840" s="4" t="s">
        <v>26</v>
      </c>
      <c r="D7840" s="4" t="s">
        <v>27</v>
      </c>
      <c r="E7840" s="4" t="s">
        <v>22</v>
      </c>
      <c r="F7840" s="4" t="s">
        <v>19</v>
      </c>
      <c r="G7840" s="6">
        <v>26</v>
      </c>
      <c r="H7840" s="7">
        <v>141.4</v>
      </c>
      <c r="I7840" s="8">
        <v>0.01</v>
      </c>
      <c r="J7840" s="7">
        <v>4100.97</v>
      </c>
      <c r="K7840" s="7">
        <v>97.73</v>
      </c>
      <c r="L7840" s="7">
        <v>2540.98</v>
      </c>
      <c r="M7840" s="7">
        <v>343.58</v>
      </c>
    </row>
    <row r="7841" spans="2:13" x14ac:dyDescent="0.3">
      <c r="B7841" s="5">
        <v>46113</v>
      </c>
      <c r="C7841" s="4" t="s">
        <v>28</v>
      </c>
      <c r="D7841" s="4" t="s">
        <v>27</v>
      </c>
      <c r="E7841" s="4" t="s">
        <v>16</v>
      </c>
      <c r="F7841" s="4" t="s">
        <v>17</v>
      </c>
      <c r="G7841" s="6">
        <v>279</v>
      </c>
      <c r="H7841" s="7">
        <v>111.4</v>
      </c>
      <c r="I7841" s="8">
        <v>0</v>
      </c>
      <c r="J7841" s="7">
        <v>30956.37</v>
      </c>
      <c r="K7841" s="7">
        <v>76.28</v>
      </c>
      <c r="L7841" s="7">
        <v>21282.12</v>
      </c>
      <c r="M7841" s="7">
        <v>460.08</v>
      </c>
    </row>
    <row r="7842" spans="2:13" x14ac:dyDescent="0.3">
      <c r="B7842" s="5">
        <v>46113</v>
      </c>
      <c r="C7842" s="4" t="s">
        <v>28</v>
      </c>
      <c r="D7842" s="4" t="s">
        <v>27</v>
      </c>
      <c r="E7842" s="4" t="s">
        <v>16</v>
      </c>
      <c r="F7842" s="4" t="s">
        <v>18</v>
      </c>
      <c r="G7842" s="6">
        <v>100</v>
      </c>
      <c r="H7842" s="7">
        <v>111.4</v>
      </c>
      <c r="I7842" s="8">
        <v>0</v>
      </c>
      <c r="J7842" s="7">
        <v>11106.58</v>
      </c>
      <c r="K7842" s="7">
        <v>76.05</v>
      </c>
      <c r="L7842" s="7">
        <v>7605</v>
      </c>
      <c r="M7842" s="7">
        <v>346.49</v>
      </c>
    </row>
    <row r="7843" spans="2:13" x14ac:dyDescent="0.3">
      <c r="B7843" s="5">
        <v>46113</v>
      </c>
      <c r="C7843" s="4" t="s">
        <v>28</v>
      </c>
      <c r="D7843" s="4" t="s">
        <v>27</v>
      </c>
      <c r="E7843" s="4" t="s">
        <v>16</v>
      </c>
      <c r="F7843" s="4" t="s">
        <v>19</v>
      </c>
      <c r="G7843" s="6">
        <v>109</v>
      </c>
      <c r="H7843" s="7">
        <v>111.4</v>
      </c>
      <c r="I7843" s="8">
        <v>0.01</v>
      </c>
      <c r="J7843" s="7">
        <v>12045.46</v>
      </c>
      <c r="K7843" s="7">
        <v>75.900000000000006</v>
      </c>
      <c r="L7843" s="7">
        <v>8273.1</v>
      </c>
      <c r="M7843" s="7">
        <v>491.46</v>
      </c>
    </row>
    <row r="7844" spans="2:13" x14ac:dyDescent="0.3">
      <c r="B7844" s="5">
        <v>46113</v>
      </c>
      <c r="C7844" s="4" t="s">
        <v>28</v>
      </c>
      <c r="D7844" s="4" t="s">
        <v>27</v>
      </c>
      <c r="E7844" s="4" t="s">
        <v>20</v>
      </c>
      <c r="F7844" s="4" t="s">
        <v>17</v>
      </c>
      <c r="G7844" s="6">
        <v>236</v>
      </c>
      <c r="H7844" s="7">
        <v>111.4</v>
      </c>
      <c r="I7844" s="8">
        <v>0.03</v>
      </c>
      <c r="J7844" s="7">
        <v>22374.76</v>
      </c>
      <c r="K7844" s="7">
        <v>76.209999999999994</v>
      </c>
      <c r="L7844" s="7">
        <v>17985.560000000001</v>
      </c>
      <c r="M7844" s="7">
        <v>405.04</v>
      </c>
    </row>
    <row r="7845" spans="2:13" x14ac:dyDescent="0.3">
      <c r="B7845" s="5">
        <v>46113</v>
      </c>
      <c r="C7845" s="4" t="s">
        <v>28</v>
      </c>
      <c r="D7845" s="4" t="s">
        <v>27</v>
      </c>
      <c r="E7845" s="4" t="s">
        <v>20</v>
      </c>
      <c r="F7845" s="4" t="s">
        <v>18</v>
      </c>
      <c r="G7845" s="6">
        <v>88</v>
      </c>
      <c r="H7845" s="7">
        <v>111.4</v>
      </c>
      <c r="I7845" s="8">
        <v>0.01</v>
      </c>
      <c r="J7845" s="7">
        <v>8514.98</v>
      </c>
      <c r="K7845" s="7">
        <v>76.36</v>
      </c>
      <c r="L7845" s="7">
        <v>6719.68</v>
      </c>
      <c r="M7845" s="7">
        <v>322.51</v>
      </c>
    </row>
    <row r="7846" spans="2:13" x14ac:dyDescent="0.3">
      <c r="B7846" s="5">
        <v>46113</v>
      </c>
      <c r="C7846" s="4" t="s">
        <v>28</v>
      </c>
      <c r="D7846" s="4" t="s">
        <v>27</v>
      </c>
      <c r="E7846" s="4" t="s">
        <v>20</v>
      </c>
      <c r="F7846" s="4" t="s">
        <v>19</v>
      </c>
      <c r="G7846" s="6">
        <v>85</v>
      </c>
      <c r="H7846" s="7">
        <v>111.4</v>
      </c>
      <c r="I7846" s="8">
        <v>0.01</v>
      </c>
      <c r="J7846" s="7">
        <v>8266.1200000000008</v>
      </c>
      <c r="K7846" s="7">
        <v>76.36</v>
      </c>
      <c r="L7846" s="7">
        <v>6490.6</v>
      </c>
      <c r="M7846" s="7">
        <v>377.57</v>
      </c>
    </row>
    <row r="7847" spans="2:13" x14ac:dyDescent="0.3">
      <c r="B7847" s="5">
        <v>46113</v>
      </c>
      <c r="C7847" s="4" t="s">
        <v>28</v>
      </c>
      <c r="D7847" s="4" t="s">
        <v>27</v>
      </c>
      <c r="E7847" s="4" t="s">
        <v>21</v>
      </c>
      <c r="F7847" s="4" t="s">
        <v>17</v>
      </c>
      <c r="G7847" s="6">
        <v>121</v>
      </c>
      <c r="H7847" s="7">
        <v>111.4</v>
      </c>
      <c r="I7847" s="8">
        <v>0.01</v>
      </c>
      <c r="J7847" s="7">
        <v>12588.4</v>
      </c>
      <c r="K7847" s="7">
        <v>76.36</v>
      </c>
      <c r="L7847" s="7">
        <v>9239.56</v>
      </c>
      <c r="M7847" s="7">
        <v>200.96</v>
      </c>
    </row>
    <row r="7848" spans="2:13" x14ac:dyDescent="0.3">
      <c r="B7848" s="5">
        <v>46113</v>
      </c>
      <c r="C7848" s="4" t="s">
        <v>28</v>
      </c>
      <c r="D7848" s="4" t="s">
        <v>27</v>
      </c>
      <c r="E7848" s="4" t="s">
        <v>21</v>
      </c>
      <c r="F7848" s="4" t="s">
        <v>18</v>
      </c>
      <c r="G7848" s="6">
        <v>43</v>
      </c>
      <c r="H7848" s="7">
        <v>111.4</v>
      </c>
      <c r="I7848" s="8">
        <v>0.01</v>
      </c>
      <c r="J7848" s="7">
        <v>4486.91</v>
      </c>
      <c r="K7848" s="7">
        <v>76.13</v>
      </c>
      <c r="L7848" s="7">
        <v>3273.59</v>
      </c>
      <c r="M7848" s="7">
        <v>150.83000000000001</v>
      </c>
    </row>
    <row r="7849" spans="2:13" x14ac:dyDescent="0.3">
      <c r="B7849" s="5">
        <v>46113</v>
      </c>
      <c r="C7849" s="4" t="s">
        <v>28</v>
      </c>
      <c r="D7849" s="4" t="s">
        <v>27</v>
      </c>
      <c r="E7849" s="4" t="s">
        <v>21</v>
      </c>
      <c r="F7849" s="4" t="s">
        <v>19</v>
      </c>
      <c r="G7849" s="6">
        <v>41</v>
      </c>
      <c r="H7849" s="7">
        <v>111.4</v>
      </c>
      <c r="I7849" s="8">
        <v>0.01</v>
      </c>
      <c r="J7849" s="7">
        <v>4317.18</v>
      </c>
      <c r="K7849" s="7">
        <v>76.209999999999994</v>
      </c>
      <c r="L7849" s="7">
        <v>3124.61</v>
      </c>
      <c r="M7849" s="7">
        <v>183.4</v>
      </c>
    </row>
    <row r="7850" spans="2:13" x14ac:dyDescent="0.3">
      <c r="B7850" s="5">
        <v>46113</v>
      </c>
      <c r="C7850" s="4" t="s">
        <v>28</v>
      </c>
      <c r="D7850" s="4" t="s">
        <v>27</v>
      </c>
      <c r="E7850" s="4" t="s">
        <v>22</v>
      </c>
      <c r="F7850" s="4" t="s">
        <v>17</v>
      </c>
      <c r="G7850" s="6">
        <v>51</v>
      </c>
      <c r="H7850" s="7">
        <v>111.4</v>
      </c>
      <c r="I7850" s="8">
        <v>0</v>
      </c>
      <c r="J7850" s="7">
        <v>6331.39</v>
      </c>
      <c r="K7850" s="7">
        <v>75.98</v>
      </c>
      <c r="L7850" s="7">
        <v>3874.98</v>
      </c>
      <c r="M7850" s="7">
        <v>528.05999999999995</v>
      </c>
    </row>
    <row r="7851" spans="2:13" x14ac:dyDescent="0.3">
      <c r="B7851" s="5">
        <v>46113</v>
      </c>
      <c r="C7851" s="4" t="s">
        <v>28</v>
      </c>
      <c r="D7851" s="4" t="s">
        <v>27</v>
      </c>
      <c r="E7851" s="4" t="s">
        <v>22</v>
      </c>
      <c r="F7851" s="4" t="s">
        <v>18</v>
      </c>
      <c r="G7851" s="6">
        <v>19</v>
      </c>
      <c r="H7851" s="7">
        <v>111.4</v>
      </c>
      <c r="I7851" s="8">
        <v>0.01</v>
      </c>
      <c r="J7851" s="7">
        <v>2339.77</v>
      </c>
      <c r="K7851" s="7">
        <v>76.209999999999994</v>
      </c>
      <c r="L7851" s="7">
        <v>1447.99</v>
      </c>
      <c r="M7851" s="7">
        <v>232.12</v>
      </c>
    </row>
    <row r="7852" spans="2:13" x14ac:dyDescent="0.3">
      <c r="B7852" s="5">
        <v>46113</v>
      </c>
      <c r="C7852" s="4" t="s">
        <v>28</v>
      </c>
      <c r="D7852" s="4" t="s">
        <v>27</v>
      </c>
      <c r="E7852" s="4" t="s">
        <v>22</v>
      </c>
      <c r="F7852" s="4" t="s">
        <v>19</v>
      </c>
      <c r="G7852" s="6">
        <v>18</v>
      </c>
      <c r="H7852" s="7">
        <v>111.4</v>
      </c>
      <c r="I7852" s="8">
        <v>0.01</v>
      </c>
      <c r="J7852" s="7">
        <v>2209.92</v>
      </c>
      <c r="K7852" s="7">
        <v>75.900000000000006</v>
      </c>
      <c r="L7852" s="7">
        <v>1366.2</v>
      </c>
      <c r="M7852" s="7">
        <v>237.63</v>
      </c>
    </row>
    <row r="7853" spans="2:13" x14ac:dyDescent="0.3">
      <c r="B7853" s="5">
        <v>46113</v>
      </c>
      <c r="C7853" s="4" t="s">
        <v>29</v>
      </c>
      <c r="D7853" s="4" t="s">
        <v>27</v>
      </c>
      <c r="E7853" s="4" t="s">
        <v>16</v>
      </c>
      <c r="F7853" s="4" t="s">
        <v>17</v>
      </c>
      <c r="G7853" s="6">
        <v>263</v>
      </c>
      <c r="H7853" s="7">
        <v>156.4</v>
      </c>
      <c r="I7853" s="8">
        <v>0.01</v>
      </c>
      <c r="J7853" s="7">
        <v>40968.46</v>
      </c>
      <c r="K7853" s="7">
        <v>109.53</v>
      </c>
      <c r="L7853" s="7">
        <v>28806.39</v>
      </c>
      <c r="M7853" s="7">
        <v>452.26</v>
      </c>
    </row>
    <row r="7854" spans="2:13" x14ac:dyDescent="0.3">
      <c r="B7854" s="5">
        <v>46113</v>
      </c>
      <c r="C7854" s="4" t="s">
        <v>29</v>
      </c>
      <c r="D7854" s="4" t="s">
        <v>27</v>
      </c>
      <c r="E7854" s="4" t="s">
        <v>16</v>
      </c>
      <c r="F7854" s="4" t="s">
        <v>18</v>
      </c>
      <c r="G7854" s="6">
        <v>91</v>
      </c>
      <c r="H7854" s="7">
        <v>156.4</v>
      </c>
      <c r="I7854" s="8">
        <v>0.01</v>
      </c>
      <c r="J7854" s="7">
        <v>14047.18</v>
      </c>
      <c r="K7854" s="7">
        <v>108.98</v>
      </c>
      <c r="L7854" s="7">
        <v>9917.18</v>
      </c>
      <c r="M7854" s="7">
        <v>327.66000000000003</v>
      </c>
    </row>
    <row r="7855" spans="2:13" x14ac:dyDescent="0.3">
      <c r="B7855" s="5">
        <v>46113</v>
      </c>
      <c r="C7855" s="4" t="s">
        <v>29</v>
      </c>
      <c r="D7855" s="4" t="s">
        <v>27</v>
      </c>
      <c r="E7855" s="4" t="s">
        <v>16</v>
      </c>
      <c r="F7855" s="4" t="s">
        <v>19</v>
      </c>
      <c r="G7855" s="6">
        <v>95</v>
      </c>
      <c r="H7855" s="7">
        <v>156.4</v>
      </c>
      <c r="I7855" s="8">
        <v>0</v>
      </c>
      <c r="J7855" s="7">
        <v>14768.97</v>
      </c>
      <c r="K7855" s="7">
        <v>108.87</v>
      </c>
      <c r="L7855" s="7">
        <v>10342.65</v>
      </c>
      <c r="M7855" s="7">
        <v>425.8</v>
      </c>
    </row>
    <row r="7856" spans="2:13" x14ac:dyDescent="0.3">
      <c r="B7856" s="5">
        <v>46113</v>
      </c>
      <c r="C7856" s="4" t="s">
        <v>29</v>
      </c>
      <c r="D7856" s="4" t="s">
        <v>27</v>
      </c>
      <c r="E7856" s="4" t="s">
        <v>20</v>
      </c>
      <c r="F7856" s="4" t="s">
        <v>17</v>
      </c>
      <c r="G7856" s="6">
        <v>200</v>
      </c>
      <c r="H7856" s="7">
        <v>156.4</v>
      </c>
      <c r="I7856" s="8">
        <v>0.03</v>
      </c>
      <c r="J7856" s="7">
        <v>26620.51</v>
      </c>
      <c r="K7856" s="7">
        <v>109.31</v>
      </c>
      <c r="L7856" s="7">
        <v>21862</v>
      </c>
      <c r="M7856" s="7">
        <v>345.94</v>
      </c>
    </row>
    <row r="7857" spans="2:13" x14ac:dyDescent="0.3">
      <c r="B7857" s="5">
        <v>46113</v>
      </c>
      <c r="C7857" s="4" t="s">
        <v>29</v>
      </c>
      <c r="D7857" s="4" t="s">
        <v>27</v>
      </c>
      <c r="E7857" s="4" t="s">
        <v>20</v>
      </c>
      <c r="F7857" s="4" t="s">
        <v>18</v>
      </c>
      <c r="G7857" s="6">
        <v>79</v>
      </c>
      <c r="H7857" s="7">
        <v>156.4</v>
      </c>
      <c r="I7857" s="8">
        <v>0.01</v>
      </c>
      <c r="J7857" s="7">
        <v>10764.37</v>
      </c>
      <c r="K7857" s="7">
        <v>108.87</v>
      </c>
      <c r="L7857" s="7">
        <v>8600.73</v>
      </c>
      <c r="M7857" s="7">
        <v>282.47000000000003</v>
      </c>
    </row>
    <row r="7858" spans="2:13" x14ac:dyDescent="0.3">
      <c r="B7858" s="5">
        <v>46113</v>
      </c>
      <c r="C7858" s="4" t="s">
        <v>29</v>
      </c>
      <c r="D7858" s="4" t="s">
        <v>27</v>
      </c>
      <c r="E7858" s="4" t="s">
        <v>20</v>
      </c>
      <c r="F7858" s="4" t="s">
        <v>19</v>
      </c>
      <c r="G7858" s="6">
        <v>76</v>
      </c>
      <c r="H7858" s="7">
        <v>156.4</v>
      </c>
      <c r="I7858" s="8">
        <v>0.04</v>
      </c>
      <c r="J7858" s="7">
        <v>10042.790000000001</v>
      </c>
      <c r="K7858" s="7">
        <v>109.09</v>
      </c>
      <c r="L7858" s="7">
        <v>8290.84</v>
      </c>
      <c r="M7858" s="7">
        <v>335.22</v>
      </c>
    </row>
    <row r="7859" spans="2:13" x14ac:dyDescent="0.3">
      <c r="B7859" s="5">
        <v>46113</v>
      </c>
      <c r="C7859" s="4" t="s">
        <v>29</v>
      </c>
      <c r="D7859" s="4" t="s">
        <v>27</v>
      </c>
      <c r="E7859" s="4" t="s">
        <v>21</v>
      </c>
      <c r="F7859" s="4" t="s">
        <v>17</v>
      </c>
      <c r="G7859" s="6">
        <v>101</v>
      </c>
      <c r="H7859" s="7">
        <v>156.4</v>
      </c>
      <c r="I7859" s="8">
        <v>0.01</v>
      </c>
      <c r="J7859" s="7">
        <v>14871.64</v>
      </c>
      <c r="K7859" s="7">
        <v>108.98</v>
      </c>
      <c r="L7859" s="7">
        <v>11006.98</v>
      </c>
      <c r="M7859" s="7">
        <v>174.53</v>
      </c>
    </row>
    <row r="7860" spans="2:13" x14ac:dyDescent="0.3">
      <c r="B7860" s="5">
        <v>46113</v>
      </c>
      <c r="C7860" s="4" t="s">
        <v>29</v>
      </c>
      <c r="D7860" s="4" t="s">
        <v>27</v>
      </c>
      <c r="E7860" s="4" t="s">
        <v>21</v>
      </c>
      <c r="F7860" s="4" t="s">
        <v>18</v>
      </c>
      <c r="G7860" s="6">
        <v>38</v>
      </c>
      <c r="H7860" s="7">
        <v>156.4</v>
      </c>
      <c r="I7860" s="8">
        <v>0.01</v>
      </c>
      <c r="J7860" s="7">
        <v>5628.94</v>
      </c>
      <c r="K7860" s="7">
        <v>109.31</v>
      </c>
      <c r="L7860" s="7">
        <v>4153.78</v>
      </c>
      <c r="M7860" s="7">
        <v>133.29</v>
      </c>
    </row>
    <row r="7861" spans="2:13" x14ac:dyDescent="0.3">
      <c r="B7861" s="5">
        <v>46113</v>
      </c>
      <c r="C7861" s="4" t="s">
        <v>29</v>
      </c>
      <c r="D7861" s="4" t="s">
        <v>27</v>
      </c>
      <c r="E7861" s="4" t="s">
        <v>21</v>
      </c>
      <c r="F7861" s="4" t="s">
        <v>19</v>
      </c>
      <c r="G7861" s="6">
        <v>37</v>
      </c>
      <c r="H7861" s="7">
        <v>156.4</v>
      </c>
      <c r="I7861" s="8">
        <v>0.01</v>
      </c>
      <c r="J7861" s="7">
        <v>5420.5</v>
      </c>
      <c r="K7861" s="7">
        <v>109.42</v>
      </c>
      <c r="L7861" s="7">
        <v>4048.54</v>
      </c>
      <c r="M7861" s="7">
        <v>163.19999999999999</v>
      </c>
    </row>
    <row r="7862" spans="2:13" x14ac:dyDescent="0.3">
      <c r="B7862" s="5">
        <v>46113</v>
      </c>
      <c r="C7862" s="4" t="s">
        <v>29</v>
      </c>
      <c r="D7862" s="4" t="s">
        <v>27</v>
      </c>
      <c r="E7862" s="4" t="s">
        <v>22</v>
      </c>
      <c r="F7862" s="4" t="s">
        <v>17</v>
      </c>
      <c r="G7862" s="6">
        <v>46</v>
      </c>
      <c r="H7862" s="7">
        <v>156.4</v>
      </c>
      <c r="I7862" s="8">
        <v>0.01</v>
      </c>
      <c r="J7862" s="7">
        <v>7937.22</v>
      </c>
      <c r="K7862" s="7">
        <v>109.09</v>
      </c>
      <c r="L7862" s="7">
        <v>5018.1400000000003</v>
      </c>
      <c r="M7862" s="7">
        <v>480.03</v>
      </c>
    </row>
    <row r="7863" spans="2:13" x14ac:dyDescent="0.3">
      <c r="B7863" s="5">
        <v>46113</v>
      </c>
      <c r="C7863" s="4" t="s">
        <v>29</v>
      </c>
      <c r="D7863" s="4" t="s">
        <v>27</v>
      </c>
      <c r="E7863" s="4" t="s">
        <v>22</v>
      </c>
      <c r="F7863" s="4" t="s">
        <v>18</v>
      </c>
      <c r="G7863" s="6">
        <v>17</v>
      </c>
      <c r="H7863" s="7">
        <v>156.4</v>
      </c>
      <c r="I7863" s="8">
        <v>0.01</v>
      </c>
      <c r="J7863" s="7">
        <v>2953.89</v>
      </c>
      <c r="K7863" s="7">
        <v>109.2</v>
      </c>
      <c r="L7863" s="7">
        <v>1856.4</v>
      </c>
      <c r="M7863" s="7">
        <v>207.89</v>
      </c>
    </row>
    <row r="7864" spans="2:13" x14ac:dyDescent="0.3">
      <c r="B7864" s="5">
        <v>46113</v>
      </c>
      <c r="C7864" s="4" t="s">
        <v>29</v>
      </c>
      <c r="D7864" s="4" t="s">
        <v>27</v>
      </c>
      <c r="E7864" s="4" t="s">
        <v>22</v>
      </c>
      <c r="F7864" s="4" t="s">
        <v>19</v>
      </c>
      <c r="G7864" s="6">
        <v>16</v>
      </c>
      <c r="H7864" s="7">
        <v>156.4</v>
      </c>
      <c r="I7864" s="8">
        <v>0.01</v>
      </c>
      <c r="J7864" s="7">
        <v>2774.66</v>
      </c>
      <c r="K7864" s="7">
        <v>108.98</v>
      </c>
      <c r="L7864" s="7">
        <v>1743.68</v>
      </c>
      <c r="M7864" s="7">
        <v>206.46</v>
      </c>
    </row>
    <row r="7865" spans="2:13" x14ac:dyDescent="0.3">
      <c r="B7865" s="5">
        <v>46113</v>
      </c>
      <c r="C7865" s="4" t="s">
        <v>30</v>
      </c>
      <c r="D7865" s="4" t="s">
        <v>27</v>
      </c>
      <c r="E7865" s="4" t="s">
        <v>16</v>
      </c>
      <c r="F7865" s="4" t="s">
        <v>17</v>
      </c>
      <c r="G7865" s="6">
        <v>368</v>
      </c>
      <c r="H7865" s="7">
        <v>98.55</v>
      </c>
      <c r="I7865" s="8">
        <v>0</v>
      </c>
      <c r="J7865" s="7">
        <v>36193.870000000003</v>
      </c>
      <c r="K7865" s="7">
        <v>67.900000000000006</v>
      </c>
      <c r="L7865" s="7">
        <v>24987.200000000001</v>
      </c>
      <c r="M7865" s="7">
        <v>617.97</v>
      </c>
    </row>
    <row r="7866" spans="2:13" x14ac:dyDescent="0.3">
      <c r="B7866" s="5">
        <v>46113</v>
      </c>
      <c r="C7866" s="4" t="s">
        <v>30</v>
      </c>
      <c r="D7866" s="4" t="s">
        <v>27</v>
      </c>
      <c r="E7866" s="4" t="s">
        <v>16</v>
      </c>
      <c r="F7866" s="4" t="s">
        <v>18</v>
      </c>
      <c r="G7866" s="6">
        <v>139</v>
      </c>
      <c r="H7866" s="7">
        <v>98.55</v>
      </c>
      <c r="I7866" s="8">
        <v>0.01</v>
      </c>
      <c r="J7866" s="7">
        <v>13588.96</v>
      </c>
      <c r="K7866" s="7">
        <v>67.7</v>
      </c>
      <c r="L7866" s="7">
        <v>9410.2999999999993</v>
      </c>
      <c r="M7866" s="7">
        <v>493.53</v>
      </c>
    </row>
    <row r="7867" spans="2:13" x14ac:dyDescent="0.3">
      <c r="B7867" s="5">
        <v>46113</v>
      </c>
      <c r="C7867" s="4" t="s">
        <v>30</v>
      </c>
      <c r="D7867" s="4" t="s">
        <v>27</v>
      </c>
      <c r="E7867" s="4" t="s">
        <v>16</v>
      </c>
      <c r="F7867" s="4" t="s">
        <v>19</v>
      </c>
      <c r="G7867" s="6">
        <v>138</v>
      </c>
      <c r="H7867" s="7">
        <v>98.55</v>
      </c>
      <c r="I7867" s="8">
        <v>0</v>
      </c>
      <c r="J7867" s="7">
        <v>13545.5</v>
      </c>
      <c r="K7867" s="7">
        <v>67.97</v>
      </c>
      <c r="L7867" s="7">
        <v>9379.86</v>
      </c>
      <c r="M7867" s="7">
        <v>625.91</v>
      </c>
    </row>
    <row r="7868" spans="2:13" x14ac:dyDescent="0.3">
      <c r="B7868" s="5">
        <v>46113</v>
      </c>
      <c r="C7868" s="4" t="s">
        <v>30</v>
      </c>
      <c r="D7868" s="4" t="s">
        <v>27</v>
      </c>
      <c r="E7868" s="4" t="s">
        <v>20</v>
      </c>
      <c r="F7868" s="4" t="s">
        <v>17</v>
      </c>
      <c r="G7868" s="6">
        <v>293</v>
      </c>
      <c r="H7868" s="7">
        <v>98.55</v>
      </c>
      <c r="I7868" s="8">
        <v>0</v>
      </c>
      <c r="J7868" s="7">
        <v>25460.95</v>
      </c>
      <c r="K7868" s="7">
        <v>67.7</v>
      </c>
      <c r="L7868" s="7">
        <v>19836.099999999999</v>
      </c>
      <c r="M7868" s="7">
        <v>495.97</v>
      </c>
    </row>
    <row r="7869" spans="2:13" x14ac:dyDescent="0.3">
      <c r="B7869" s="5">
        <v>46113</v>
      </c>
      <c r="C7869" s="4" t="s">
        <v>30</v>
      </c>
      <c r="D7869" s="4" t="s">
        <v>27</v>
      </c>
      <c r="E7869" s="4" t="s">
        <v>20</v>
      </c>
      <c r="F7869" s="4" t="s">
        <v>18</v>
      </c>
      <c r="G7869" s="6">
        <v>106</v>
      </c>
      <c r="H7869" s="7">
        <v>98.55</v>
      </c>
      <c r="I7869" s="8">
        <v>0.02</v>
      </c>
      <c r="J7869" s="7">
        <v>9036.2999999999993</v>
      </c>
      <c r="K7869" s="7">
        <v>67.63</v>
      </c>
      <c r="L7869" s="7">
        <v>7168.78</v>
      </c>
      <c r="M7869" s="7">
        <v>380.91</v>
      </c>
    </row>
    <row r="7870" spans="2:13" x14ac:dyDescent="0.3">
      <c r="B7870" s="5">
        <v>46113</v>
      </c>
      <c r="C7870" s="4" t="s">
        <v>30</v>
      </c>
      <c r="D7870" s="4" t="s">
        <v>27</v>
      </c>
      <c r="E7870" s="4" t="s">
        <v>20</v>
      </c>
      <c r="F7870" s="4" t="s">
        <v>19</v>
      </c>
      <c r="G7870" s="6">
        <v>106</v>
      </c>
      <c r="H7870" s="7">
        <v>98.55</v>
      </c>
      <c r="I7870" s="8">
        <v>0.01</v>
      </c>
      <c r="J7870" s="7">
        <v>9101.0400000000009</v>
      </c>
      <c r="K7870" s="7">
        <v>67.97</v>
      </c>
      <c r="L7870" s="7">
        <v>7204.82</v>
      </c>
      <c r="M7870" s="7">
        <v>460.93</v>
      </c>
    </row>
    <row r="7871" spans="2:13" x14ac:dyDescent="0.3">
      <c r="B7871" s="5">
        <v>46113</v>
      </c>
      <c r="C7871" s="4" t="s">
        <v>30</v>
      </c>
      <c r="D7871" s="4" t="s">
        <v>27</v>
      </c>
      <c r="E7871" s="4" t="s">
        <v>21</v>
      </c>
      <c r="F7871" s="4" t="s">
        <v>17</v>
      </c>
      <c r="G7871" s="6">
        <v>147</v>
      </c>
      <c r="H7871" s="7">
        <v>98.55</v>
      </c>
      <c r="I7871" s="8">
        <v>0.01</v>
      </c>
      <c r="J7871" s="7">
        <v>13542.84</v>
      </c>
      <c r="K7871" s="7">
        <v>67.7</v>
      </c>
      <c r="L7871" s="7">
        <v>9951.9</v>
      </c>
      <c r="M7871" s="7">
        <v>253.53</v>
      </c>
    </row>
    <row r="7872" spans="2:13" x14ac:dyDescent="0.3">
      <c r="B7872" s="5">
        <v>46113</v>
      </c>
      <c r="C7872" s="4" t="s">
        <v>30</v>
      </c>
      <c r="D7872" s="4" t="s">
        <v>27</v>
      </c>
      <c r="E7872" s="4" t="s">
        <v>21</v>
      </c>
      <c r="F7872" s="4" t="s">
        <v>18</v>
      </c>
      <c r="G7872" s="6">
        <v>56</v>
      </c>
      <c r="H7872" s="7">
        <v>98.55</v>
      </c>
      <c r="I7872" s="8">
        <v>0.01</v>
      </c>
      <c r="J7872" s="7">
        <v>5184.87</v>
      </c>
      <c r="K7872" s="7">
        <v>67.97</v>
      </c>
      <c r="L7872" s="7">
        <v>3806.32</v>
      </c>
      <c r="M7872" s="7">
        <v>197.63</v>
      </c>
    </row>
    <row r="7873" spans="2:13" x14ac:dyDescent="0.3">
      <c r="B7873" s="5">
        <v>46113</v>
      </c>
      <c r="C7873" s="4" t="s">
        <v>30</v>
      </c>
      <c r="D7873" s="4" t="s">
        <v>27</v>
      </c>
      <c r="E7873" s="4" t="s">
        <v>21</v>
      </c>
      <c r="F7873" s="4" t="s">
        <v>19</v>
      </c>
      <c r="G7873" s="6">
        <v>52</v>
      </c>
      <c r="H7873" s="7">
        <v>98.55</v>
      </c>
      <c r="I7873" s="8">
        <v>0.01</v>
      </c>
      <c r="J7873" s="7">
        <v>4834.1499999999996</v>
      </c>
      <c r="K7873" s="7">
        <v>67.900000000000006</v>
      </c>
      <c r="L7873" s="7">
        <v>3530.8</v>
      </c>
      <c r="M7873" s="7">
        <v>229.83</v>
      </c>
    </row>
    <row r="7874" spans="2:13" x14ac:dyDescent="0.3">
      <c r="B7874" s="5">
        <v>46113</v>
      </c>
      <c r="C7874" s="4" t="s">
        <v>30</v>
      </c>
      <c r="D7874" s="4" t="s">
        <v>27</v>
      </c>
      <c r="E7874" s="4" t="s">
        <v>22</v>
      </c>
      <c r="F7874" s="4" t="s">
        <v>17</v>
      </c>
      <c r="G7874" s="6">
        <v>68</v>
      </c>
      <c r="H7874" s="7">
        <v>98.55</v>
      </c>
      <c r="I7874" s="8">
        <v>0.01</v>
      </c>
      <c r="J7874" s="7">
        <v>7407.89</v>
      </c>
      <c r="K7874" s="7">
        <v>67.63</v>
      </c>
      <c r="L7874" s="7">
        <v>4598.84</v>
      </c>
      <c r="M7874" s="7">
        <v>711</v>
      </c>
    </row>
    <row r="7875" spans="2:13" x14ac:dyDescent="0.3">
      <c r="B7875" s="5">
        <v>46113</v>
      </c>
      <c r="C7875" s="4" t="s">
        <v>30</v>
      </c>
      <c r="D7875" s="4" t="s">
        <v>27</v>
      </c>
      <c r="E7875" s="4" t="s">
        <v>22</v>
      </c>
      <c r="F7875" s="4" t="s">
        <v>18</v>
      </c>
      <c r="G7875" s="6">
        <v>24</v>
      </c>
      <c r="H7875" s="7">
        <v>98.55</v>
      </c>
      <c r="I7875" s="8">
        <v>0.01</v>
      </c>
      <c r="J7875" s="7">
        <v>2619.85</v>
      </c>
      <c r="K7875" s="7">
        <v>67.900000000000006</v>
      </c>
      <c r="L7875" s="7">
        <v>1629.6</v>
      </c>
      <c r="M7875" s="7">
        <v>294.64999999999998</v>
      </c>
    </row>
    <row r="7876" spans="2:13" x14ac:dyDescent="0.3">
      <c r="B7876" s="5">
        <v>46113</v>
      </c>
      <c r="C7876" s="4" t="s">
        <v>30</v>
      </c>
      <c r="D7876" s="4" t="s">
        <v>27</v>
      </c>
      <c r="E7876" s="4" t="s">
        <v>22</v>
      </c>
      <c r="F7876" s="4" t="s">
        <v>19</v>
      </c>
      <c r="G7876" s="6">
        <v>25</v>
      </c>
      <c r="H7876" s="7">
        <v>98.55</v>
      </c>
      <c r="I7876" s="8">
        <v>0.01</v>
      </c>
      <c r="J7876" s="7">
        <v>2740.03</v>
      </c>
      <c r="K7876" s="7">
        <v>67.77</v>
      </c>
      <c r="L7876" s="7">
        <v>1694.25</v>
      </c>
      <c r="M7876" s="7">
        <v>318.38</v>
      </c>
    </row>
    <row r="7877" spans="2:13" x14ac:dyDescent="0.3">
      <c r="B7877" s="5">
        <v>46113</v>
      </c>
      <c r="C7877" s="4" t="s">
        <v>31</v>
      </c>
      <c r="D7877" s="4" t="s">
        <v>32</v>
      </c>
      <c r="E7877" s="4" t="s">
        <v>16</v>
      </c>
      <c r="F7877" s="4" t="s">
        <v>17</v>
      </c>
      <c r="G7877" s="6">
        <v>689</v>
      </c>
      <c r="H7877" s="7">
        <v>83.55</v>
      </c>
      <c r="I7877" s="8">
        <v>0</v>
      </c>
      <c r="J7877" s="7">
        <v>57450.36</v>
      </c>
      <c r="K7877" s="7">
        <v>59.87</v>
      </c>
      <c r="L7877" s="7">
        <v>41250.43</v>
      </c>
      <c r="M7877" s="7">
        <v>1146.5999999999999</v>
      </c>
    </row>
    <row r="7878" spans="2:13" x14ac:dyDescent="0.3">
      <c r="B7878" s="5">
        <v>46113</v>
      </c>
      <c r="C7878" s="4" t="s">
        <v>31</v>
      </c>
      <c r="D7878" s="4" t="s">
        <v>32</v>
      </c>
      <c r="E7878" s="4" t="s">
        <v>16</v>
      </c>
      <c r="F7878" s="4" t="s">
        <v>18</v>
      </c>
      <c r="G7878" s="6">
        <v>252</v>
      </c>
      <c r="H7878" s="7">
        <v>83.55</v>
      </c>
      <c r="I7878" s="8">
        <v>0.01</v>
      </c>
      <c r="J7878" s="7">
        <v>20843.55</v>
      </c>
      <c r="K7878" s="7">
        <v>59.81</v>
      </c>
      <c r="L7878" s="7">
        <v>15072.12</v>
      </c>
      <c r="M7878" s="7">
        <v>888.45</v>
      </c>
    </row>
    <row r="7879" spans="2:13" x14ac:dyDescent="0.3">
      <c r="B7879" s="5">
        <v>46113</v>
      </c>
      <c r="C7879" s="4" t="s">
        <v>31</v>
      </c>
      <c r="D7879" s="4" t="s">
        <v>32</v>
      </c>
      <c r="E7879" s="4" t="s">
        <v>16</v>
      </c>
      <c r="F7879" s="4" t="s">
        <v>19</v>
      </c>
      <c r="G7879" s="6">
        <v>249</v>
      </c>
      <c r="H7879" s="7">
        <v>83.55</v>
      </c>
      <c r="I7879" s="8">
        <v>0.01</v>
      </c>
      <c r="J7879" s="7">
        <v>20699.64</v>
      </c>
      <c r="K7879" s="7">
        <v>60.17</v>
      </c>
      <c r="L7879" s="7">
        <v>14982.33</v>
      </c>
      <c r="M7879" s="7">
        <v>1127.1300000000001</v>
      </c>
    </row>
    <row r="7880" spans="2:13" x14ac:dyDescent="0.3">
      <c r="B7880" s="5">
        <v>46113</v>
      </c>
      <c r="C7880" s="4" t="s">
        <v>31</v>
      </c>
      <c r="D7880" s="4" t="s">
        <v>32</v>
      </c>
      <c r="E7880" s="4" t="s">
        <v>20</v>
      </c>
      <c r="F7880" s="4" t="s">
        <v>17</v>
      </c>
      <c r="G7880" s="6">
        <v>527</v>
      </c>
      <c r="H7880" s="7">
        <v>83.55</v>
      </c>
      <c r="I7880" s="8">
        <v>0.03</v>
      </c>
      <c r="J7880" s="7">
        <v>37580.9</v>
      </c>
      <c r="K7880" s="7">
        <v>60.05</v>
      </c>
      <c r="L7880" s="7">
        <v>31646.35</v>
      </c>
      <c r="M7880" s="7">
        <v>897.38</v>
      </c>
    </row>
    <row r="7881" spans="2:13" x14ac:dyDescent="0.3">
      <c r="B7881" s="5">
        <v>46113</v>
      </c>
      <c r="C7881" s="4" t="s">
        <v>31</v>
      </c>
      <c r="D7881" s="4" t="s">
        <v>32</v>
      </c>
      <c r="E7881" s="4" t="s">
        <v>20</v>
      </c>
      <c r="F7881" s="4" t="s">
        <v>18</v>
      </c>
      <c r="G7881" s="6">
        <v>189</v>
      </c>
      <c r="H7881" s="7">
        <v>83.55</v>
      </c>
      <c r="I7881" s="8">
        <v>0.02</v>
      </c>
      <c r="J7881" s="7">
        <v>13590.62</v>
      </c>
      <c r="K7881" s="7">
        <v>60.11</v>
      </c>
      <c r="L7881" s="7">
        <v>11360.79</v>
      </c>
      <c r="M7881" s="7">
        <v>692.67</v>
      </c>
    </row>
    <row r="7882" spans="2:13" x14ac:dyDescent="0.3">
      <c r="B7882" s="5">
        <v>46113</v>
      </c>
      <c r="C7882" s="4" t="s">
        <v>31</v>
      </c>
      <c r="D7882" s="4" t="s">
        <v>32</v>
      </c>
      <c r="E7882" s="4" t="s">
        <v>20</v>
      </c>
      <c r="F7882" s="4" t="s">
        <v>19</v>
      </c>
      <c r="G7882" s="6">
        <v>200</v>
      </c>
      <c r="H7882" s="7">
        <v>83.55</v>
      </c>
      <c r="I7882" s="8">
        <v>0.04</v>
      </c>
      <c r="J7882" s="7">
        <v>14174.88</v>
      </c>
      <c r="K7882" s="7">
        <v>59.81</v>
      </c>
      <c r="L7882" s="7">
        <v>11962</v>
      </c>
      <c r="M7882" s="7">
        <v>872.36</v>
      </c>
    </row>
    <row r="7883" spans="2:13" x14ac:dyDescent="0.3">
      <c r="B7883" s="5">
        <v>46113</v>
      </c>
      <c r="C7883" s="4" t="s">
        <v>31</v>
      </c>
      <c r="D7883" s="4" t="s">
        <v>32</v>
      </c>
      <c r="E7883" s="4" t="s">
        <v>21</v>
      </c>
      <c r="F7883" s="4" t="s">
        <v>17</v>
      </c>
      <c r="G7883" s="6">
        <v>268</v>
      </c>
      <c r="H7883" s="7">
        <v>83.55</v>
      </c>
      <c r="I7883" s="8">
        <v>0.01</v>
      </c>
      <c r="J7883" s="7">
        <v>21228.78</v>
      </c>
      <c r="K7883" s="7">
        <v>60.11</v>
      </c>
      <c r="L7883" s="7">
        <v>16109.48</v>
      </c>
      <c r="M7883" s="7">
        <v>442.84</v>
      </c>
    </row>
    <row r="7884" spans="2:13" x14ac:dyDescent="0.3">
      <c r="B7884" s="5">
        <v>46113</v>
      </c>
      <c r="C7884" s="4" t="s">
        <v>31</v>
      </c>
      <c r="D7884" s="4" t="s">
        <v>32</v>
      </c>
      <c r="E7884" s="4" t="s">
        <v>21</v>
      </c>
      <c r="F7884" s="4" t="s">
        <v>18</v>
      </c>
      <c r="G7884" s="6">
        <v>103</v>
      </c>
      <c r="H7884" s="7">
        <v>83.55</v>
      </c>
      <c r="I7884" s="8">
        <v>0.01</v>
      </c>
      <c r="J7884" s="7">
        <v>8118.22</v>
      </c>
      <c r="K7884" s="7">
        <v>60.05</v>
      </c>
      <c r="L7884" s="7">
        <v>6185.15</v>
      </c>
      <c r="M7884" s="7">
        <v>361.67</v>
      </c>
    </row>
    <row r="7885" spans="2:13" x14ac:dyDescent="0.3">
      <c r="B7885" s="5">
        <v>46113</v>
      </c>
      <c r="C7885" s="4" t="s">
        <v>31</v>
      </c>
      <c r="D7885" s="4" t="s">
        <v>32</v>
      </c>
      <c r="E7885" s="4" t="s">
        <v>21</v>
      </c>
      <c r="F7885" s="4" t="s">
        <v>19</v>
      </c>
      <c r="G7885" s="6">
        <v>95</v>
      </c>
      <c r="H7885" s="7">
        <v>83.55</v>
      </c>
      <c r="I7885" s="8">
        <v>0.01</v>
      </c>
      <c r="J7885" s="7">
        <v>7427.55</v>
      </c>
      <c r="K7885" s="7">
        <v>59.99</v>
      </c>
      <c r="L7885" s="7">
        <v>5699.05</v>
      </c>
      <c r="M7885" s="7">
        <v>426.22</v>
      </c>
    </row>
    <row r="7886" spans="2:13" x14ac:dyDescent="0.3">
      <c r="B7886" s="5">
        <v>46113</v>
      </c>
      <c r="C7886" s="4" t="s">
        <v>31</v>
      </c>
      <c r="D7886" s="4" t="s">
        <v>32</v>
      </c>
      <c r="E7886" s="4" t="s">
        <v>22</v>
      </c>
      <c r="F7886" s="4" t="s">
        <v>17</v>
      </c>
      <c r="G7886" s="6">
        <v>124</v>
      </c>
      <c r="H7886" s="7">
        <v>83.55</v>
      </c>
      <c r="I7886" s="8">
        <v>0</v>
      </c>
      <c r="J7886" s="7">
        <v>11522.34</v>
      </c>
      <c r="K7886" s="7">
        <v>60.05</v>
      </c>
      <c r="L7886" s="7">
        <v>7446.2</v>
      </c>
      <c r="M7886" s="7">
        <v>1295.26</v>
      </c>
    </row>
    <row r="7887" spans="2:13" x14ac:dyDescent="0.3">
      <c r="B7887" s="5">
        <v>46113</v>
      </c>
      <c r="C7887" s="4" t="s">
        <v>31</v>
      </c>
      <c r="D7887" s="4" t="s">
        <v>32</v>
      </c>
      <c r="E7887" s="4" t="s">
        <v>22</v>
      </c>
      <c r="F7887" s="4" t="s">
        <v>18</v>
      </c>
      <c r="G7887" s="6">
        <v>45</v>
      </c>
      <c r="H7887" s="7">
        <v>83.55</v>
      </c>
      <c r="I7887" s="8">
        <v>0</v>
      </c>
      <c r="J7887" s="7">
        <v>4206.68</v>
      </c>
      <c r="K7887" s="7">
        <v>60.05</v>
      </c>
      <c r="L7887" s="7">
        <v>2702.25</v>
      </c>
      <c r="M7887" s="7">
        <v>527.49</v>
      </c>
    </row>
    <row r="7888" spans="2:13" x14ac:dyDescent="0.3">
      <c r="B7888" s="5">
        <v>46113</v>
      </c>
      <c r="C7888" s="4" t="s">
        <v>31</v>
      </c>
      <c r="D7888" s="4" t="s">
        <v>32</v>
      </c>
      <c r="E7888" s="4" t="s">
        <v>22</v>
      </c>
      <c r="F7888" s="4" t="s">
        <v>19</v>
      </c>
      <c r="G7888" s="6">
        <v>42</v>
      </c>
      <c r="H7888" s="7">
        <v>83.55</v>
      </c>
      <c r="I7888" s="8">
        <v>0</v>
      </c>
      <c r="J7888" s="7">
        <v>3914.49</v>
      </c>
      <c r="K7888" s="7">
        <v>60.17</v>
      </c>
      <c r="L7888" s="7">
        <v>2527.14</v>
      </c>
      <c r="M7888" s="7">
        <v>545.21</v>
      </c>
    </row>
    <row r="7889" spans="2:13" x14ac:dyDescent="0.3">
      <c r="B7889" s="5">
        <v>46113</v>
      </c>
      <c r="C7889" s="4" t="s">
        <v>33</v>
      </c>
      <c r="D7889" s="4" t="s">
        <v>32</v>
      </c>
      <c r="E7889" s="4" t="s">
        <v>16</v>
      </c>
      <c r="F7889" s="4" t="s">
        <v>17</v>
      </c>
      <c r="G7889" s="6">
        <v>603</v>
      </c>
      <c r="H7889" s="7">
        <v>132.83000000000001</v>
      </c>
      <c r="I7889" s="8">
        <v>0.01</v>
      </c>
      <c r="J7889" s="7">
        <v>78579.460000000006</v>
      </c>
      <c r="K7889" s="7">
        <v>94.43</v>
      </c>
      <c r="L7889" s="7">
        <v>56941.29</v>
      </c>
      <c r="M7889" s="7">
        <v>1037.95</v>
      </c>
    </row>
    <row r="7890" spans="2:13" x14ac:dyDescent="0.3">
      <c r="B7890" s="5">
        <v>46113</v>
      </c>
      <c r="C7890" s="4" t="s">
        <v>33</v>
      </c>
      <c r="D7890" s="4" t="s">
        <v>32</v>
      </c>
      <c r="E7890" s="4" t="s">
        <v>16</v>
      </c>
      <c r="F7890" s="4" t="s">
        <v>18</v>
      </c>
      <c r="G7890" s="6">
        <v>221</v>
      </c>
      <c r="H7890" s="7">
        <v>132.83000000000001</v>
      </c>
      <c r="I7890" s="8">
        <v>0.01</v>
      </c>
      <c r="J7890" s="7">
        <v>28915.51</v>
      </c>
      <c r="K7890" s="7">
        <v>94.81</v>
      </c>
      <c r="L7890" s="7">
        <v>20953.009999999998</v>
      </c>
      <c r="M7890" s="7">
        <v>800.47</v>
      </c>
    </row>
    <row r="7891" spans="2:13" x14ac:dyDescent="0.3">
      <c r="B7891" s="5">
        <v>46113</v>
      </c>
      <c r="C7891" s="4" t="s">
        <v>33</v>
      </c>
      <c r="D7891" s="4" t="s">
        <v>32</v>
      </c>
      <c r="E7891" s="4" t="s">
        <v>16</v>
      </c>
      <c r="F7891" s="4" t="s">
        <v>19</v>
      </c>
      <c r="G7891" s="6">
        <v>217</v>
      </c>
      <c r="H7891" s="7">
        <v>132.83000000000001</v>
      </c>
      <c r="I7891" s="8">
        <v>0</v>
      </c>
      <c r="J7891" s="7">
        <v>28795.29</v>
      </c>
      <c r="K7891" s="7">
        <v>94.81</v>
      </c>
      <c r="L7891" s="7">
        <v>20573.77</v>
      </c>
      <c r="M7891" s="7">
        <v>961.98</v>
      </c>
    </row>
    <row r="7892" spans="2:13" x14ac:dyDescent="0.3">
      <c r="B7892" s="5">
        <v>46113</v>
      </c>
      <c r="C7892" s="4" t="s">
        <v>33</v>
      </c>
      <c r="D7892" s="4" t="s">
        <v>32</v>
      </c>
      <c r="E7892" s="4" t="s">
        <v>20</v>
      </c>
      <c r="F7892" s="4" t="s">
        <v>17</v>
      </c>
      <c r="G7892" s="6">
        <v>476</v>
      </c>
      <c r="H7892" s="7">
        <v>132.83000000000001</v>
      </c>
      <c r="I7892" s="8">
        <v>0.02</v>
      </c>
      <c r="J7892" s="7">
        <v>54577.55</v>
      </c>
      <c r="K7892" s="7">
        <v>94.81</v>
      </c>
      <c r="L7892" s="7">
        <v>45129.56</v>
      </c>
      <c r="M7892" s="7">
        <v>797.74</v>
      </c>
    </row>
    <row r="7893" spans="2:13" x14ac:dyDescent="0.3">
      <c r="B7893" s="5">
        <v>46113</v>
      </c>
      <c r="C7893" s="4" t="s">
        <v>33</v>
      </c>
      <c r="D7893" s="4" t="s">
        <v>32</v>
      </c>
      <c r="E7893" s="4" t="s">
        <v>20</v>
      </c>
      <c r="F7893" s="4" t="s">
        <v>18</v>
      </c>
      <c r="G7893" s="6">
        <v>169</v>
      </c>
      <c r="H7893" s="7">
        <v>132.83000000000001</v>
      </c>
      <c r="I7893" s="8">
        <v>0.04</v>
      </c>
      <c r="J7893" s="7">
        <v>18945.330000000002</v>
      </c>
      <c r="K7893" s="7">
        <v>94.62</v>
      </c>
      <c r="L7893" s="7">
        <v>15990.78</v>
      </c>
      <c r="M7893" s="7">
        <v>594.02</v>
      </c>
    </row>
    <row r="7894" spans="2:13" x14ac:dyDescent="0.3">
      <c r="B7894" s="5">
        <v>46113</v>
      </c>
      <c r="C7894" s="4" t="s">
        <v>33</v>
      </c>
      <c r="D7894" s="4" t="s">
        <v>32</v>
      </c>
      <c r="E7894" s="4" t="s">
        <v>20</v>
      </c>
      <c r="F7894" s="4" t="s">
        <v>19</v>
      </c>
      <c r="G7894" s="6">
        <v>181</v>
      </c>
      <c r="H7894" s="7">
        <v>132.83000000000001</v>
      </c>
      <c r="I7894" s="8">
        <v>0.04</v>
      </c>
      <c r="J7894" s="7">
        <v>20372.7</v>
      </c>
      <c r="K7894" s="7">
        <v>94.72</v>
      </c>
      <c r="L7894" s="7">
        <v>17144.32</v>
      </c>
      <c r="M7894" s="7">
        <v>824.16</v>
      </c>
    </row>
    <row r="7895" spans="2:13" x14ac:dyDescent="0.3">
      <c r="B7895" s="5">
        <v>46113</v>
      </c>
      <c r="C7895" s="4" t="s">
        <v>33</v>
      </c>
      <c r="D7895" s="4" t="s">
        <v>32</v>
      </c>
      <c r="E7895" s="4" t="s">
        <v>21</v>
      </c>
      <c r="F7895" s="4" t="s">
        <v>17</v>
      </c>
      <c r="G7895" s="6">
        <v>237</v>
      </c>
      <c r="H7895" s="7">
        <v>132.83000000000001</v>
      </c>
      <c r="I7895" s="8">
        <v>0.01</v>
      </c>
      <c r="J7895" s="7">
        <v>29667.63</v>
      </c>
      <c r="K7895" s="7">
        <v>94.53</v>
      </c>
      <c r="L7895" s="7">
        <v>22403.61</v>
      </c>
      <c r="M7895" s="7">
        <v>386.83</v>
      </c>
    </row>
    <row r="7896" spans="2:13" x14ac:dyDescent="0.3">
      <c r="B7896" s="5">
        <v>46113</v>
      </c>
      <c r="C7896" s="4" t="s">
        <v>33</v>
      </c>
      <c r="D7896" s="4" t="s">
        <v>32</v>
      </c>
      <c r="E7896" s="4" t="s">
        <v>21</v>
      </c>
      <c r="F7896" s="4" t="s">
        <v>18</v>
      </c>
      <c r="G7896" s="6">
        <v>83</v>
      </c>
      <c r="H7896" s="7">
        <v>132.83000000000001</v>
      </c>
      <c r="I7896" s="8">
        <v>0.01</v>
      </c>
      <c r="J7896" s="7">
        <v>10379.379999999999</v>
      </c>
      <c r="K7896" s="7">
        <v>94.81</v>
      </c>
      <c r="L7896" s="7">
        <v>7869.23</v>
      </c>
      <c r="M7896" s="7">
        <v>303.3</v>
      </c>
    </row>
    <row r="7897" spans="2:13" x14ac:dyDescent="0.3">
      <c r="B7897" s="5">
        <v>46113</v>
      </c>
      <c r="C7897" s="4" t="s">
        <v>33</v>
      </c>
      <c r="D7897" s="4" t="s">
        <v>32</v>
      </c>
      <c r="E7897" s="4" t="s">
        <v>21</v>
      </c>
      <c r="F7897" s="4" t="s">
        <v>19</v>
      </c>
      <c r="G7897" s="6">
        <v>84</v>
      </c>
      <c r="H7897" s="7">
        <v>132.83000000000001</v>
      </c>
      <c r="I7897" s="8">
        <v>0.01</v>
      </c>
      <c r="J7897" s="7">
        <v>10504.2</v>
      </c>
      <c r="K7897" s="7">
        <v>94.43</v>
      </c>
      <c r="L7897" s="7">
        <v>7932.12</v>
      </c>
      <c r="M7897" s="7">
        <v>375.75</v>
      </c>
    </row>
    <row r="7898" spans="2:13" x14ac:dyDescent="0.3">
      <c r="B7898" s="5">
        <v>46113</v>
      </c>
      <c r="C7898" s="4" t="s">
        <v>33</v>
      </c>
      <c r="D7898" s="4" t="s">
        <v>32</v>
      </c>
      <c r="E7898" s="4" t="s">
        <v>22</v>
      </c>
      <c r="F7898" s="4" t="s">
        <v>17</v>
      </c>
      <c r="G7898" s="6">
        <v>108</v>
      </c>
      <c r="H7898" s="7">
        <v>132.83000000000001</v>
      </c>
      <c r="I7898" s="8">
        <v>0.01</v>
      </c>
      <c r="J7898" s="7">
        <v>15794.65</v>
      </c>
      <c r="K7898" s="7">
        <v>94.81</v>
      </c>
      <c r="L7898" s="7">
        <v>10239.48</v>
      </c>
      <c r="M7898" s="7">
        <v>1119.3399999999999</v>
      </c>
    </row>
    <row r="7899" spans="2:13" x14ac:dyDescent="0.3">
      <c r="B7899" s="5">
        <v>46113</v>
      </c>
      <c r="C7899" s="4" t="s">
        <v>33</v>
      </c>
      <c r="D7899" s="4" t="s">
        <v>32</v>
      </c>
      <c r="E7899" s="4" t="s">
        <v>22</v>
      </c>
      <c r="F7899" s="4" t="s">
        <v>18</v>
      </c>
      <c r="G7899" s="6">
        <v>37</v>
      </c>
      <c r="H7899" s="7">
        <v>132.83000000000001</v>
      </c>
      <c r="I7899" s="8">
        <v>0.01</v>
      </c>
      <c r="J7899" s="7">
        <v>5432.98</v>
      </c>
      <c r="K7899" s="7">
        <v>94.72</v>
      </c>
      <c r="L7899" s="7">
        <v>3504.64</v>
      </c>
      <c r="M7899" s="7">
        <v>448.45</v>
      </c>
    </row>
    <row r="7900" spans="2:13" x14ac:dyDescent="0.3">
      <c r="B7900" s="5">
        <v>46113</v>
      </c>
      <c r="C7900" s="4" t="s">
        <v>33</v>
      </c>
      <c r="D7900" s="4" t="s">
        <v>32</v>
      </c>
      <c r="E7900" s="4" t="s">
        <v>22</v>
      </c>
      <c r="F7900" s="4" t="s">
        <v>19</v>
      </c>
      <c r="G7900" s="6">
        <v>40</v>
      </c>
      <c r="H7900" s="7">
        <v>132.83000000000001</v>
      </c>
      <c r="I7900" s="8">
        <v>0</v>
      </c>
      <c r="J7900" s="7">
        <v>5926.98</v>
      </c>
      <c r="K7900" s="7">
        <v>94.72</v>
      </c>
      <c r="L7900" s="7">
        <v>3788.8</v>
      </c>
      <c r="M7900" s="7">
        <v>510.96</v>
      </c>
    </row>
    <row r="7901" spans="2:13" x14ac:dyDescent="0.3">
      <c r="B7901" s="5">
        <v>46113</v>
      </c>
      <c r="C7901" s="4" t="s">
        <v>34</v>
      </c>
      <c r="D7901" s="4" t="s">
        <v>32</v>
      </c>
      <c r="E7901" s="4" t="s">
        <v>16</v>
      </c>
      <c r="F7901" s="4" t="s">
        <v>17</v>
      </c>
      <c r="G7901" s="6">
        <v>493</v>
      </c>
      <c r="H7901" s="7">
        <v>102.84</v>
      </c>
      <c r="I7901" s="8">
        <v>0.01</v>
      </c>
      <c r="J7901" s="7">
        <v>50445.4</v>
      </c>
      <c r="K7901" s="7">
        <v>73.040000000000006</v>
      </c>
      <c r="L7901" s="7">
        <v>36008.720000000001</v>
      </c>
      <c r="M7901" s="7">
        <v>805.51</v>
      </c>
    </row>
    <row r="7902" spans="2:13" x14ac:dyDescent="0.3">
      <c r="B7902" s="5">
        <v>46113</v>
      </c>
      <c r="C7902" s="4" t="s">
        <v>34</v>
      </c>
      <c r="D7902" s="4" t="s">
        <v>32</v>
      </c>
      <c r="E7902" s="4" t="s">
        <v>16</v>
      </c>
      <c r="F7902" s="4" t="s">
        <v>18</v>
      </c>
      <c r="G7902" s="6">
        <v>167</v>
      </c>
      <c r="H7902" s="7">
        <v>102.84</v>
      </c>
      <c r="I7902" s="8">
        <v>0.01</v>
      </c>
      <c r="J7902" s="7">
        <v>17019.95</v>
      </c>
      <c r="K7902" s="7">
        <v>72.97</v>
      </c>
      <c r="L7902" s="7">
        <v>12185.99</v>
      </c>
      <c r="M7902" s="7">
        <v>589.97</v>
      </c>
    </row>
    <row r="7903" spans="2:13" x14ac:dyDescent="0.3">
      <c r="B7903" s="5">
        <v>46113</v>
      </c>
      <c r="C7903" s="4" t="s">
        <v>34</v>
      </c>
      <c r="D7903" s="4" t="s">
        <v>32</v>
      </c>
      <c r="E7903" s="4" t="s">
        <v>16</v>
      </c>
      <c r="F7903" s="4" t="s">
        <v>19</v>
      </c>
      <c r="G7903" s="6">
        <v>171</v>
      </c>
      <c r="H7903" s="7">
        <v>102.84</v>
      </c>
      <c r="I7903" s="8">
        <v>0.01</v>
      </c>
      <c r="J7903" s="7">
        <v>17461.77</v>
      </c>
      <c r="K7903" s="7">
        <v>72.67</v>
      </c>
      <c r="L7903" s="7">
        <v>12426.57</v>
      </c>
      <c r="M7903" s="7">
        <v>739.77</v>
      </c>
    </row>
    <row r="7904" spans="2:13" x14ac:dyDescent="0.3">
      <c r="B7904" s="5">
        <v>46113</v>
      </c>
      <c r="C7904" s="4" t="s">
        <v>34</v>
      </c>
      <c r="D7904" s="4" t="s">
        <v>32</v>
      </c>
      <c r="E7904" s="4" t="s">
        <v>20</v>
      </c>
      <c r="F7904" s="4" t="s">
        <v>17</v>
      </c>
      <c r="G7904" s="6">
        <v>377</v>
      </c>
      <c r="H7904" s="7">
        <v>102.84</v>
      </c>
      <c r="I7904" s="8">
        <v>0</v>
      </c>
      <c r="J7904" s="7">
        <v>33913.760000000002</v>
      </c>
      <c r="K7904" s="7">
        <v>72.97</v>
      </c>
      <c r="L7904" s="7">
        <v>27509.69</v>
      </c>
      <c r="M7904" s="7">
        <v>617.88</v>
      </c>
    </row>
    <row r="7905" spans="2:13" x14ac:dyDescent="0.3">
      <c r="B7905" s="5">
        <v>46113</v>
      </c>
      <c r="C7905" s="4" t="s">
        <v>34</v>
      </c>
      <c r="D7905" s="4" t="s">
        <v>32</v>
      </c>
      <c r="E7905" s="4" t="s">
        <v>20</v>
      </c>
      <c r="F7905" s="4" t="s">
        <v>18</v>
      </c>
      <c r="G7905" s="6">
        <v>143</v>
      </c>
      <c r="H7905" s="7">
        <v>102.84</v>
      </c>
      <c r="I7905" s="8">
        <v>0</v>
      </c>
      <c r="J7905" s="7">
        <v>12889.67</v>
      </c>
      <c r="K7905" s="7">
        <v>72.599999999999994</v>
      </c>
      <c r="L7905" s="7">
        <v>10381.799999999999</v>
      </c>
      <c r="M7905" s="7">
        <v>511.31</v>
      </c>
    </row>
    <row r="7906" spans="2:13" x14ac:dyDescent="0.3">
      <c r="B7906" s="5">
        <v>46113</v>
      </c>
      <c r="C7906" s="4" t="s">
        <v>34</v>
      </c>
      <c r="D7906" s="4" t="s">
        <v>32</v>
      </c>
      <c r="E7906" s="4" t="s">
        <v>20</v>
      </c>
      <c r="F7906" s="4" t="s">
        <v>19</v>
      </c>
      <c r="G7906" s="6">
        <v>147</v>
      </c>
      <c r="H7906" s="7">
        <v>102.84</v>
      </c>
      <c r="I7906" s="8">
        <v>0.03</v>
      </c>
      <c r="J7906" s="7">
        <v>12956.75</v>
      </c>
      <c r="K7906" s="7">
        <v>72.89</v>
      </c>
      <c r="L7906" s="7">
        <v>10714.83</v>
      </c>
      <c r="M7906" s="7">
        <v>644.46</v>
      </c>
    </row>
    <row r="7907" spans="2:13" x14ac:dyDescent="0.3">
      <c r="B7907" s="5">
        <v>46113</v>
      </c>
      <c r="C7907" s="4" t="s">
        <v>34</v>
      </c>
      <c r="D7907" s="4" t="s">
        <v>32</v>
      </c>
      <c r="E7907" s="4" t="s">
        <v>21</v>
      </c>
      <c r="F7907" s="4" t="s">
        <v>17</v>
      </c>
      <c r="G7907" s="6">
        <v>203</v>
      </c>
      <c r="H7907" s="7">
        <v>102.84</v>
      </c>
      <c r="I7907" s="8">
        <v>0.01</v>
      </c>
      <c r="J7907" s="7">
        <v>19773</v>
      </c>
      <c r="K7907" s="7">
        <v>72.599999999999994</v>
      </c>
      <c r="L7907" s="7">
        <v>14737.8</v>
      </c>
      <c r="M7907" s="7">
        <v>351.47</v>
      </c>
    </row>
    <row r="7908" spans="2:13" x14ac:dyDescent="0.3">
      <c r="B7908" s="5">
        <v>46113</v>
      </c>
      <c r="C7908" s="4" t="s">
        <v>34</v>
      </c>
      <c r="D7908" s="4" t="s">
        <v>32</v>
      </c>
      <c r="E7908" s="4" t="s">
        <v>21</v>
      </c>
      <c r="F7908" s="4" t="s">
        <v>18</v>
      </c>
      <c r="G7908" s="6">
        <v>70</v>
      </c>
      <c r="H7908" s="7">
        <v>102.84</v>
      </c>
      <c r="I7908" s="8">
        <v>0</v>
      </c>
      <c r="J7908" s="7">
        <v>6866.22</v>
      </c>
      <c r="K7908" s="7">
        <v>72.75</v>
      </c>
      <c r="L7908" s="7">
        <v>5092.5</v>
      </c>
      <c r="M7908" s="7">
        <v>254.79</v>
      </c>
    </row>
    <row r="7909" spans="2:13" x14ac:dyDescent="0.3">
      <c r="B7909" s="5">
        <v>46113</v>
      </c>
      <c r="C7909" s="4" t="s">
        <v>34</v>
      </c>
      <c r="D7909" s="4" t="s">
        <v>32</v>
      </c>
      <c r="E7909" s="4" t="s">
        <v>21</v>
      </c>
      <c r="F7909" s="4" t="s">
        <v>19</v>
      </c>
      <c r="G7909" s="6">
        <v>71</v>
      </c>
      <c r="H7909" s="7">
        <v>102.84</v>
      </c>
      <c r="I7909" s="8">
        <v>0.01</v>
      </c>
      <c r="J7909" s="7">
        <v>6853.4</v>
      </c>
      <c r="K7909" s="7">
        <v>72.819999999999993</v>
      </c>
      <c r="L7909" s="7">
        <v>5170.22</v>
      </c>
      <c r="M7909" s="7">
        <v>315.7</v>
      </c>
    </row>
    <row r="7910" spans="2:13" x14ac:dyDescent="0.3">
      <c r="B7910" s="5">
        <v>46113</v>
      </c>
      <c r="C7910" s="4" t="s">
        <v>34</v>
      </c>
      <c r="D7910" s="4" t="s">
        <v>32</v>
      </c>
      <c r="E7910" s="4" t="s">
        <v>22</v>
      </c>
      <c r="F7910" s="4" t="s">
        <v>17</v>
      </c>
      <c r="G7910" s="6">
        <v>90</v>
      </c>
      <c r="H7910" s="7">
        <v>102.84</v>
      </c>
      <c r="I7910" s="8">
        <v>0.01</v>
      </c>
      <c r="J7910" s="7">
        <v>10252.49</v>
      </c>
      <c r="K7910" s="7">
        <v>72.599999999999994</v>
      </c>
      <c r="L7910" s="7">
        <v>6534</v>
      </c>
      <c r="M7910" s="7">
        <v>888.8</v>
      </c>
    </row>
    <row r="7911" spans="2:13" x14ac:dyDescent="0.3">
      <c r="B7911" s="5">
        <v>46113</v>
      </c>
      <c r="C7911" s="4" t="s">
        <v>34</v>
      </c>
      <c r="D7911" s="4" t="s">
        <v>32</v>
      </c>
      <c r="E7911" s="4" t="s">
        <v>22</v>
      </c>
      <c r="F7911" s="4" t="s">
        <v>18</v>
      </c>
      <c r="G7911" s="6">
        <v>32</v>
      </c>
      <c r="H7911" s="7">
        <v>102.84</v>
      </c>
      <c r="I7911" s="8">
        <v>0.01</v>
      </c>
      <c r="J7911" s="7">
        <v>3641.45</v>
      </c>
      <c r="K7911" s="7">
        <v>73.040000000000006</v>
      </c>
      <c r="L7911" s="7">
        <v>2337.2800000000002</v>
      </c>
      <c r="M7911" s="7">
        <v>394.03</v>
      </c>
    </row>
    <row r="7912" spans="2:13" x14ac:dyDescent="0.3">
      <c r="B7912" s="5">
        <v>46113</v>
      </c>
      <c r="C7912" s="4" t="s">
        <v>34</v>
      </c>
      <c r="D7912" s="4" t="s">
        <v>32</v>
      </c>
      <c r="E7912" s="4" t="s">
        <v>22</v>
      </c>
      <c r="F7912" s="4" t="s">
        <v>19</v>
      </c>
      <c r="G7912" s="6">
        <v>31</v>
      </c>
      <c r="H7912" s="7">
        <v>102.84</v>
      </c>
      <c r="I7912" s="8">
        <v>0</v>
      </c>
      <c r="J7912" s="7">
        <v>3570.57</v>
      </c>
      <c r="K7912" s="7">
        <v>73.040000000000006</v>
      </c>
      <c r="L7912" s="7">
        <v>2264.2399999999998</v>
      </c>
      <c r="M7912" s="7">
        <v>395.59</v>
      </c>
    </row>
    <row r="7913" spans="2:13" x14ac:dyDescent="0.3">
      <c r="B7913" s="5">
        <v>46113</v>
      </c>
      <c r="C7913" s="4" t="s">
        <v>35</v>
      </c>
      <c r="D7913" s="4" t="s">
        <v>32</v>
      </c>
      <c r="E7913" s="4" t="s">
        <v>16</v>
      </c>
      <c r="F7913" s="4" t="s">
        <v>17</v>
      </c>
      <c r="G7913" s="6">
        <v>107</v>
      </c>
      <c r="H7913" s="7">
        <v>201.39</v>
      </c>
      <c r="I7913" s="8">
        <v>0</v>
      </c>
      <c r="J7913" s="7">
        <v>21419.61</v>
      </c>
      <c r="K7913" s="7">
        <v>139.88999999999999</v>
      </c>
      <c r="L7913" s="7">
        <v>14968.23</v>
      </c>
      <c r="M7913" s="7">
        <v>179.68</v>
      </c>
    </row>
    <row r="7914" spans="2:13" x14ac:dyDescent="0.3">
      <c r="B7914" s="5">
        <v>46113</v>
      </c>
      <c r="C7914" s="4" t="s">
        <v>35</v>
      </c>
      <c r="D7914" s="4" t="s">
        <v>32</v>
      </c>
      <c r="E7914" s="4" t="s">
        <v>16</v>
      </c>
      <c r="F7914" s="4" t="s">
        <v>18</v>
      </c>
      <c r="G7914" s="6">
        <v>42</v>
      </c>
      <c r="H7914" s="7">
        <v>201.39</v>
      </c>
      <c r="I7914" s="8">
        <v>0</v>
      </c>
      <c r="J7914" s="7">
        <v>8449.92</v>
      </c>
      <c r="K7914" s="7">
        <v>139.75</v>
      </c>
      <c r="L7914" s="7">
        <v>5869.5</v>
      </c>
      <c r="M7914" s="7">
        <v>152.13</v>
      </c>
    </row>
    <row r="7915" spans="2:13" x14ac:dyDescent="0.3">
      <c r="B7915" s="5">
        <v>46113</v>
      </c>
      <c r="C7915" s="4" t="s">
        <v>35</v>
      </c>
      <c r="D7915" s="4" t="s">
        <v>32</v>
      </c>
      <c r="E7915" s="4" t="s">
        <v>16</v>
      </c>
      <c r="F7915" s="4" t="s">
        <v>19</v>
      </c>
      <c r="G7915" s="6">
        <v>40</v>
      </c>
      <c r="H7915" s="7">
        <v>201.39</v>
      </c>
      <c r="I7915" s="8">
        <v>0.01</v>
      </c>
      <c r="J7915" s="7">
        <v>8015.21</v>
      </c>
      <c r="K7915" s="7">
        <v>139.47</v>
      </c>
      <c r="L7915" s="7">
        <v>5578.8</v>
      </c>
      <c r="M7915" s="7">
        <v>178.93</v>
      </c>
    </row>
    <row r="7916" spans="2:13" x14ac:dyDescent="0.3">
      <c r="B7916" s="5">
        <v>46113</v>
      </c>
      <c r="C7916" s="4" t="s">
        <v>35</v>
      </c>
      <c r="D7916" s="4" t="s">
        <v>32</v>
      </c>
      <c r="E7916" s="4" t="s">
        <v>20</v>
      </c>
      <c r="F7916" s="4" t="s">
        <v>17</v>
      </c>
      <c r="G7916" s="6">
        <v>91</v>
      </c>
      <c r="H7916" s="7">
        <v>201.39</v>
      </c>
      <c r="I7916" s="8">
        <v>0.01</v>
      </c>
      <c r="J7916" s="7">
        <v>15965.41</v>
      </c>
      <c r="K7916" s="7">
        <v>140.03</v>
      </c>
      <c r="L7916" s="7">
        <v>12742.73</v>
      </c>
      <c r="M7916" s="7">
        <v>148.68</v>
      </c>
    </row>
    <row r="7917" spans="2:13" x14ac:dyDescent="0.3">
      <c r="B7917" s="5">
        <v>46113</v>
      </c>
      <c r="C7917" s="4" t="s">
        <v>35</v>
      </c>
      <c r="D7917" s="4" t="s">
        <v>32</v>
      </c>
      <c r="E7917" s="4" t="s">
        <v>20</v>
      </c>
      <c r="F7917" s="4" t="s">
        <v>18</v>
      </c>
      <c r="G7917" s="6">
        <v>32</v>
      </c>
      <c r="H7917" s="7">
        <v>201.39</v>
      </c>
      <c r="I7917" s="8">
        <v>0.01</v>
      </c>
      <c r="J7917" s="7">
        <v>5614.11</v>
      </c>
      <c r="K7917" s="7">
        <v>139.88999999999999</v>
      </c>
      <c r="L7917" s="7">
        <v>4476.4799999999996</v>
      </c>
      <c r="M7917" s="7">
        <v>117.39</v>
      </c>
    </row>
    <row r="7918" spans="2:13" x14ac:dyDescent="0.3">
      <c r="B7918" s="5">
        <v>46113</v>
      </c>
      <c r="C7918" s="4" t="s">
        <v>35</v>
      </c>
      <c r="D7918" s="4" t="s">
        <v>32</v>
      </c>
      <c r="E7918" s="4" t="s">
        <v>20</v>
      </c>
      <c r="F7918" s="4" t="s">
        <v>19</v>
      </c>
      <c r="G7918" s="6">
        <v>33</v>
      </c>
      <c r="H7918" s="7">
        <v>201.39</v>
      </c>
      <c r="I7918" s="8">
        <v>0.01</v>
      </c>
      <c r="J7918" s="7">
        <v>5836.53</v>
      </c>
      <c r="K7918" s="7">
        <v>139.75</v>
      </c>
      <c r="L7918" s="7">
        <v>4611.75</v>
      </c>
      <c r="M7918" s="7">
        <v>148.35</v>
      </c>
    </row>
    <row r="7919" spans="2:13" x14ac:dyDescent="0.3">
      <c r="B7919" s="5">
        <v>46113</v>
      </c>
      <c r="C7919" s="4" t="s">
        <v>35</v>
      </c>
      <c r="D7919" s="4" t="s">
        <v>32</v>
      </c>
      <c r="E7919" s="4" t="s">
        <v>21</v>
      </c>
      <c r="F7919" s="4" t="s">
        <v>17</v>
      </c>
      <c r="G7919" s="6">
        <v>46</v>
      </c>
      <c r="H7919" s="7">
        <v>201.39</v>
      </c>
      <c r="I7919" s="8">
        <v>0.01</v>
      </c>
      <c r="J7919" s="7">
        <v>8765.43</v>
      </c>
      <c r="K7919" s="7">
        <v>139.19999999999999</v>
      </c>
      <c r="L7919" s="7">
        <v>6403.2</v>
      </c>
      <c r="M7919" s="7">
        <v>79.64</v>
      </c>
    </row>
    <row r="7920" spans="2:13" x14ac:dyDescent="0.3">
      <c r="B7920" s="5">
        <v>46113</v>
      </c>
      <c r="C7920" s="4" t="s">
        <v>35</v>
      </c>
      <c r="D7920" s="4" t="s">
        <v>32</v>
      </c>
      <c r="E7920" s="4" t="s">
        <v>21</v>
      </c>
      <c r="F7920" s="4" t="s">
        <v>18</v>
      </c>
      <c r="G7920" s="6">
        <v>17</v>
      </c>
      <c r="H7920" s="7">
        <v>201.39</v>
      </c>
      <c r="I7920" s="8">
        <v>0.01</v>
      </c>
      <c r="J7920" s="7">
        <v>3213.48</v>
      </c>
      <c r="K7920" s="7">
        <v>139.75</v>
      </c>
      <c r="L7920" s="7">
        <v>2375.75</v>
      </c>
      <c r="M7920" s="7">
        <v>60.72</v>
      </c>
    </row>
    <row r="7921" spans="2:13" x14ac:dyDescent="0.3">
      <c r="B7921" s="5">
        <v>46113</v>
      </c>
      <c r="C7921" s="4" t="s">
        <v>35</v>
      </c>
      <c r="D7921" s="4" t="s">
        <v>32</v>
      </c>
      <c r="E7921" s="4" t="s">
        <v>21</v>
      </c>
      <c r="F7921" s="4" t="s">
        <v>19</v>
      </c>
      <c r="G7921" s="6">
        <v>16</v>
      </c>
      <c r="H7921" s="7">
        <v>201.39</v>
      </c>
      <c r="I7921" s="8">
        <v>0.01</v>
      </c>
      <c r="J7921" s="7">
        <v>3030.35</v>
      </c>
      <c r="K7921" s="7">
        <v>140.03</v>
      </c>
      <c r="L7921" s="7">
        <v>2240.48</v>
      </c>
      <c r="M7921" s="7">
        <v>70.930000000000007</v>
      </c>
    </row>
    <row r="7922" spans="2:13" x14ac:dyDescent="0.3">
      <c r="B7922" s="5">
        <v>46113</v>
      </c>
      <c r="C7922" s="4" t="s">
        <v>35</v>
      </c>
      <c r="D7922" s="4" t="s">
        <v>32</v>
      </c>
      <c r="E7922" s="4" t="s">
        <v>22</v>
      </c>
      <c r="F7922" s="4" t="s">
        <v>17</v>
      </c>
      <c r="G7922" s="6">
        <v>20</v>
      </c>
      <c r="H7922" s="7">
        <v>201.39</v>
      </c>
      <c r="I7922" s="8">
        <v>0</v>
      </c>
      <c r="J7922" s="7">
        <v>4493.1000000000004</v>
      </c>
      <c r="K7922" s="7">
        <v>139.61000000000001</v>
      </c>
      <c r="L7922" s="7">
        <v>2792.2</v>
      </c>
      <c r="M7922" s="7">
        <v>198.94</v>
      </c>
    </row>
    <row r="7923" spans="2:13" x14ac:dyDescent="0.3">
      <c r="B7923" s="5">
        <v>46113</v>
      </c>
      <c r="C7923" s="4" t="s">
        <v>35</v>
      </c>
      <c r="D7923" s="4" t="s">
        <v>32</v>
      </c>
      <c r="E7923" s="4" t="s">
        <v>22</v>
      </c>
      <c r="F7923" s="4" t="s">
        <v>18</v>
      </c>
      <c r="G7923" s="6">
        <v>8</v>
      </c>
      <c r="H7923" s="7">
        <v>201.39</v>
      </c>
      <c r="I7923" s="8">
        <v>0.01</v>
      </c>
      <c r="J7923" s="7">
        <v>1799.02</v>
      </c>
      <c r="K7923" s="7">
        <v>139.34</v>
      </c>
      <c r="L7923" s="7">
        <v>1114.72</v>
      </c>
      <c r="M7923" s="7">
        <v>93.78</v>
      </c>
    </row>
    <row r="7924" spans="2:13" x14ac:dyDescent="0.3">
      <c r="B7924" s="5">
        <v>46113</v>
      </c>
      <c r="C7924" s="4" t="s">
        <v>35</v>
      </c>
      <c r="D7924" s="4" t="s">
        <v>32</v>
      </c>
      <c r="E7924" s="4" t="s">
        <v>22</v>
      </c>
      <c r="F7924" s="4" t="s">
        <v>19</v>
      </c>
      <c r="G7924" s="6">
        <v>7</v>
      </c>
      <c r="H7924" s="7">
        <v>201.39</v>
      </c>
      <c r="I7924" s="8">
        <v>0.01</v>
      </c>
      <c r="J7924" s="7">
        <v>1556.77</v>
      </c>
      <c r="K7924" s="7">
        <v>139.88999999999999</v>
      </c>
      <c r="L7924" s="7">
        <v>979.23</v>
      </c>
      <c r="M7924" s="7">
        <v>92.05</v>
      </c>
    </row>
    <row r="7925" spans="2:13" x14ac:dyDescent="0.3">
      <c r="B7925" s="5">
        <v>46113</v>
      </c>
      <c r="C7925" s="4" t="s">
        <v>36</v>
      </c>
      <c r="D7925" s="4" t="s">
        <v>37</v>
      </c>
      <c r="E7925" s="4" t="s">
        <v>16</v>
      </c>
      <c r="F7925" s="4" t="s">
        <v>17</v>
      </c>
      <c r="G7925" s="6">
        <v>303</v>
      </c>
      <c r="H7925" s="7">
        <v>193.97</v>
      </c>
      <c r="I7925" s="8">
        <v>0.01</v>
      </c>
      <c r="J7925" s="7">
        <v>57891.32</v>
      </c>
      <c r="K7925" s="7">
        <v>140.55000000000001</v>
      </c>
      <c r="L7925" s="7">
        <v>42586.65</v>
      </c>
      <c r="M7925" s="7">
        <v>524.61</v>
      </c>
    </row>
    <row r="7926" spans="2:13" x14ac:dyDescent="0.3">
      <c r="B7926" s="5">
        <v>46113</v>
      </c>
      <c r="C7926" s="4" t="s">
        <v>36</v>
      </c>
      <c r="D7926" s="4" t="s">
        <v>37</v>
      </c>
      <c r="E7926" s="4" t="s">
        <v>16</v>
      </c>
      <c r="F7926" s="4" t="s">
        <v>18</v>
      </c>
      <c r="G7926" s="6">
        <v>114</v>
      </c>
      <c r="H7926" s="7">
        <v>193.97</v>
      </c>
      <c r="I7926" s="8">
        <v>0</v>
      </c>
      <c r="J7926" s="7">
        <v>22090.42</v>
      </c>
      <c r="K7926" s="7">
        <v>140.83000000000001</v>
      </c>
      <c r="L7926" s="7">
        <v>16054.62</v>
      </c>
      <c r="M7926" s="7">
        <v>407.62</v>
      </c>
    </row>
    <row r="7927" spans="2:13" x14ac:dyDescent="0.3">
      <c r="B7927" s="5">
        <v>46113</v>
      </c>
      <c r="C7927" s="4" t="s">
        <v>36</v>
      </c>
      <c r="D7927" s="4" t="s">
        <v>37</v>
      </c>
      <c r="E7927" s="4" t="s">
        <v>16</v>
      </c>
      <c r="F7927" s="4" t="s">
        <v>19</v>
      </c>
      <c r="G7927" s="6">
        <v>115</v>
      </c>
      <c r="H7927" s="7">
        <v>193.97</v>
      </c>
      <c r="I7927" s="8">
        <v>0</v>
      </c>
      <c r="J7927" s="7">
        <v>22284.11</v>
      </c>
      <c r="K7927" s="7">
        <v>141.11000000000001</v>
      </c>
      <c r="L7927" s="7">
        <v>16227.65</v>
      </c>
      <c r="M7927" s="7">
        <v>505.71</v>
      </c>
    </row>
    <row r="7928" spans="2:13" x14ac:dyDescent="0.3">
      <c r="B7928" s="5">
        <v>46113</v>
      </c>
      <c r="C7928" s="4" t="s">
        <v>36</v>
      </c>
      <c r="D7928" s="4" t="s">
        <v>37</v>
      </c>
      <c r="E7928" s="4" t="s">
        <v>20</v>
      </c>
      <c r="F7928" s="4" t="s">
        <v>17</v>
      </c>
      <c r="G7928" s="6">
        <v>249</v>
      </c>
      <c r="H7928" s="7">
        <v>193.97</v>
      </c>
      <c r="I7928" s="8">
        <v>0.03</v>
      </c>
      <c r="J7928" s="7">
        <v>40893.379999999997</v>
      </c>
      <c r="K7928" s="7">
        <v>140.55000000000001</v>
      </c>
      <c r="L7928" s="7">
        <v>34996.949999999997</v>
      </c>
      <c r="M7928" s="7">
        <v>417.72</v>
      </c>
    </row>
    <row r="7929" spans="2:13" x14ac:dyDescent="0.3">
      <c r="B7929" s="5">
        <v>46113</v>
      </c>
      <c r="C7929" s="4" t="s">
        <v>36</v>
      </c>
      <c r="D7929" s="4" t="s">
        <v>37</v>
      </c>
      <c r="E7929" s="4" t="s">
        <v>20</v>
      </c>
      <c r="F7929" s="4" t="s">
        <v>18</v>
      </c>
      <c r="G7929" s="6">
        <v>93</v>
      </c>
      <c r="H7929" s="7">
        <v>193.97</v>
      </c>
      <c r="I7929" s="8">
        <v>0</v>
      </c>
      <c r="J7929" s="7">
        <v>15795.2</v>
      </c>
      <c r="K7929" s="7">
        <v>140.55000000000001</v>
      </c>
      <c r="L7929" s="7">
        <v>13071.15</v>
      </c>
      <c r="M7929" s="7">
        <v>341.17</v>
      </c>
    </row>
    <row r="7930" spans="2:13" x14ac:dyDescent="0.3">
      <c r="B7930" s="5">
        <v>46113</v>
      </c>
      <c r="C7930" s="4" t="s">
        <v>36</v>
      </c>
      <c r="D7930" s="4" t="s">
        <v>37</v>
      </c>
      <c r="E7930" s="4" t="s">
        <v>20</v>
      </c>
      <c r="F7930" s="4" t="s">
        <v>19</v>
      </c>
      <c r="G7930" s="6">
        <v>93</v>
      </c>
      <c r="H7930" s="7">
        <v>193.97</v>
      </c>
      <c r="I7930" s="8">
        <v>0.04</v>
      </c>
      <c r="J7930" s="7">
        <v>15317.09</v>
      </c>
      <c r="K7930" s="7">
        <v>141.4</v>
      </c>
      <c r="L7930" s="7">
        <v>13150.2</v>
      </c>
      <c r="M7930" s="7">
        <v>425.12</v>
      </c>
    </row>
    <row r="7931" spans="2:13" x14ac:dyDescent="0.3">
      <c r="B7931" s="5">
        <v>46113</v>
      </c>
      <c r="C7931" s="4" t="s">
        <v>36</v>
      </c>
      <c r="D7931" s="4" t="s">
        <v>37</v>
      </c>
      <c r="E7931" s="4" t="s">
        <v>21</v>
      </c>
      <c r="F7931" s="4" t="s">
        <v>17</v>
      </c>
      <c r="G7931" s="6">
        <v>121</v>
      </c>
      <c r="H7931" s="7">
        <v>193.97</v>
      </c>
      <c r="I7931" s="8">
        <v>0.01</v>
      </c>
      <c r="J7931" s="7">
        <v>21896.76</v>
      </c>
      <c r="K7931" s="7">
        <v>140.97</v>
      </c>
      <c r="L7931" s="7">
        <v>17057.37</v>
      </c>
      <c r="M7931" s="7">
        <v>198.11</v>
      </c>
    </row>
    <row r="7932" spans="2:13" x14ac:dyDescent="0.3">
      <c r="B7932" s="5">
        <v>46113</v>
      </c>
      <c r="C7932" s="4" t="s">
        <v>36</v>
      </c>
      <c r="D7932" s="4" t="s">
        <v>37</v>
      </c>
      <c r="E7932" s="4" t="s">
        <v>21</v>
      </c>
      <c r="F7932" s="4" t="s">
        <v>18</v>
      </c>
      <c r="G7932" s="6">
        <v>45</v>
      </c>
      <c r="H7932" s="7">
        <v>193.97</v>
      </c>
      <c r="I7932" s="8">
        <v>0.01</v>
      </c>
      <c r="J7932" s="7">
        <v>8267.11</v>
      </c>
      <c r="K7932" s="7">
        <v>140.55000000000001</v>
      </c>
      <c r="L7932" s="7">
        <v>6324.75</v>
      </c>
      <c r="M7932" s="7">
        <v>159.13</v>
      </c>
    </row>
    <row r="7933" spans="2:13" x14ac:dyDescent="0.3">
      <c r="B7933" s="5">
        <v>46113</v>
      </c>
      <c r="C7933" s="4" t="s">
        <v>36</v>
      </c>
      <c r="D7933" s="4" t="s">
        <v>37</v>
      </c>
      <c r="E7933" s="4" t="s">
        <v>21</v>
      </c>
      <c r="F7933" s="4" t="s">
        <v>19</v>
      </c>
      <c r="G7933" s="6">
        <v>46</v>
      </c>
      <c r="H7933" s="7">
        <v>193.97</v>
      </c>
      <c r="I7933" s="8">
        <v>0.01</v>
      </c>
      <c r="J7933" s="7">
        <v>8332.74</v>
      </c>
      <c r="K7933" s="7">
        <v>141.11000000000001</v>
      </c>
      <c r="L7933" s="7">
        <v>6491.06</v>
      </c>
      <c r="M7933" s="7">
        <v>202.28</v>
      </c>
    </row>
    <row r="7934" spans="2:13" x14ac:dyDescent="0.3">
      <c r="B7934" s="5">
        <v>46113</v>
      </c>
      <c r="C7934" s="4" t="s">
        <v>36</v>
      </c>
      <c r="D7934" s="4" t="s">
        <v>37</v>
      </c>
      <c r="E7934" s="4" t="s">
        <v>22</v>
      </c>
      <c r="F7934" s="4" t="s">
        <v>17</v>
      </c>
      <c r="G7934" s="6">
        <v>53</v>
      </c>
      <c r="H7934" s="7">
        <v>193.97</v>
      </c>
      <c r="I7934" s="8">
        <v>0.01</v>
      </c>
      <c r="J7934" s="7">
        <v>11444.51</v>
      </c>
      <c r="K7934" s="7">
        <v>140.83000000000001</v>
      </c>
      <c r="L7934" s="7">
        <v>7463.99</v>
      </c>
      <c r="M7934" s="7">
        <v>538.51</v>
      </c>
    </row>
    <row r="7935" spans="2:13" x14ac:dyDescent="0.3">
      <c r="B7935" s="5">
        <v>46113</v>
      </c>
      <c r="C7935" s="4" t="s">
        <v>36</v>
      </c>
      <c r="D7935" s="4" t="s">
        <v>37</v>
      </c>
      <c r="E7935" s="4" t="s">
        <v>22</v>
      </c>
      <c r="F7935" s="4" t="s">
        <v>18</v>
      </c>
      <c r="G7935" s="6">
        <v>20</v>
      </c>
      <c r="H7935" s="7">
        <v>193.97</v>
      </c>
      <c r="I7935" s="8">
        <v>0.01</v>
      </c>
      <c r="J7935" s="7">
        <v>4305.82</v>
      </c>
      <c r="K7935" s="7">
        <v>140.55000000000001</v>
      </c>
      <c r="L7935" s="7">
        <v>2811</v>
      </c>
      <c r="M7935" s="7">
        <v>239.27</v>
      </c>
    </row>
    <row r="7936" spans="2:13" x14ac:dyDescent="0.3">
      <c r="B7936" s="5">
        <v>46113</v>
      </c>
      <c r="C7936" s="4" t="s">
        <v>36</v>
      </c>
      <c r="D7936" s="4" t="s">
        <v>37</v>
      </c>
      <c r="E7936" s="4" t="s">
        <v>22</v>
      </c>
      <c r="F7936" s="4" t="s">
        <v>19</v>
      </c>
      <c r="G7936" s="6">
        <v>19</v>
      </c>
      <c r="H7936" s="7">
        <v>193.97</v>
      </c>
      <c r="I7936" s="8">
        <v>0.01</v>
      </c>
      <c r="J7936" s="7">
        <v>4111.04</v>
      </c>
      <c r="K7936" s="7">
        <v>140.97</v>
      </c>
      <c r="L7936" s="7">
        <v>2678.43</v>
      </c>
      <c r="M7936" s="7">
        <v>244.43</v>
      </c>
    </row>
    <row r="7937" spans="2:13" x14ac:dyDescent="0.3">
      <c r="B7937" s="5">
        <v>46113</v>
      </c>
      <c r="C7937" s="4" t="s">
        <v>38</v>
      </c>
      <c r="D7937" s="4" t="s">
        <v>37</v>
      </c>
      <c r="E7937" s="4" t="s">
        <v>16</v>
      </c>
      <c r="F7937" s="4" t="s">
        <v>17</v>
      </c>
      <c r="G7937" s="6">
        <v>130</v>
      </c>
      <c r="H7937" s="7">
        <v>235.85</v>
      </c>
      <c r="I7937" s="8">
        <v>0.01</v>
      </c>
      <c r="J7937" s="7">
        <v>30322.44</v>
      </c>
      <c r="K7937" s="7">
        <v>170.44</v>
      </c>
      <c r="L7937" s="7">
        <v>22157.200000000001</v>
      </c>
      <c r="M7937" s="7">
        <v>213.28</v>
      </c>
    </row>
    <row r="7938" spans="2:13" x14ac:dyDescent="0.3">
      <c r="B7938" s="5">
        <v>46113</v>
      </c>
      <c r="C7938" s="4" t="s">
        <v>38</v>
      </c>
      <c r="D7938" s="4" t="s">
        <v>37</v>
      </c>
      <c r="E7938" s="4" t="s">
        <v>16</v>
      </c>
      <c r="F7938" s="4" t="s">
        <v>18</v>
      </c>
      <c r="G7938" s="6">
        <v>49</v>
      </c>
      <c r="H7938" s="7">
        <v>235.85</v>
      </c>
      <c r="I7938" s="8">
        <v>0.01</v>
      </c>
      <c r="J7938" s="7">
        <v>11360.67</v>
      </c>
      <c r="K7938" s="7">
        <v>170.1</v>
      </c>
      <c r="L7938" s="7">
        <v>8334.9</v>
      </c>
      <c r="M7938" s="7">
        <v>171.18</v>
      </c>
    </row>
    <row r="7939" spans="2:13" x14ac:dyDescent="0.3">
      <c r="B7939" s="5">
        <v>46113</v>
      </c>
      <c r="C7939" s="4" t="s">
        <v>38</v>
      </c>
      <c r="D7939" s="4" t="s">
        <v>37</v>
      </c>
      <c r="E7939" s="4" t="s">
        <v>16</v>
      </c>
      <c r="F7939" s="4" t="s">
        <v>19</v>
      </c>
      <c r="G7939" s="6">
        <v>45</v>
      </c>
      <c r="H7939" s="7">
        <v>235.85</v>
      </c>
      <c r="I7939" s="8">
        <v>0.01</v>
      </c>
      <c r="J7939" s="7">
        <v>10496.76</v>
      </c>
      <c r="K7939" s="7">
        <v>170.79</v>
      </c>
      <c r="L7939" s="7">
        <v>7685.55</v>
      </c>
      <c r="M7939" s="7">
        <v>200.29</v>
      </c>
    </row>
    <row r="7940" spans="2:13" x14ac:dyDescent="0.3">
      <c r="B7940" s="5">
        <v>46113</v>
      </c>
      <c r="C7940" s="4" t="s">
        <v>38</v>
      </c>
      <c r="D7940" s="4" t="s">
        <v>37</v>
      </c>
      <c r="E7940" s="4" t="s">
        <v>20</v>
      </c>
      <c r="F7940" s="4" t="s">
        <v>17</v>
      </c>
      <c r="G7940" s="6">
        <v>102</v>
      </c>
      <c r="H7940" s="7">
        <v>235.85</v>
      </c>
      <c r="I7940" s="8">
        <v>0.02</v>
      </c>
      <c r="J7940" s="7">
        <v>20914.5</v>
      </c>
      <c r="K7940" s="7">
        <v>169.93</v>
      </c>
      <c r="L7940" s="7">
        <v>17332.86</v>
      </c>
      <c r="M7940" s="7">
        <v>174.72</v>
      </c>
    </row>
    <row r="7941" spans="2:13" x14ac:dyDescent="0.3">
      <c r="B7941" s="5">
        <v>46113</v>
      </c>
      <c r="C7941" s="4" t="s">
        <v>38</v>
      </c>
      <c r="D7941" s="4" t="s">
        <v>37</v>
      </c>
      <c r="E7941" s="4" t="s">
        <v>20</v>
      </c>
      <c r="F7941" s="4" t="s">
        <v>18</v>
      </c>
      <c r="G7941" s="6">
        <v>37</v>
      </c>
      <c r="H7941" s="7">
        <v>235.85</v>
      </c>
      <c r="I7941" s="8">
        <v>0.01</v>
      </c>
      <c r="J7941" s="7">
        <v>7602.61</v>
      </c>
      <c r="K7941" s="7">
        <v>169.93</v>
      </c>
      <c r="L7941" s="7">
        <v>6287.41</v>
      </c>
      <c r="M7941" s="7">
        <v>132.96</v>
      </c>
    </row>
    <row r="7942" spans="2:13" x14ac:dyDescent="0.3">
      <c r="B7942" s="5">
        <v>46113</v>
      </c>
      <c r="C7942" s="4" t="s">
        <v>38</v>
      </c>
      <c r="D7942" s="4" t="s">
        <v>37</v>
      </c>
      <c r="E7942" s="4" t="s">
        <v>20</v>
      </c>
      <c r="F7942" s="4" t="s">
        <v>19</v>
      </c>
      <c r="G7942" s="6">
        <v>38</v>
      </c>
      <c r="H7942" s="7">
        <v>235.85</v>
      </c>
      <c r="I7942" s="8">
        <v>0.02</v>
      </c>
      <c r="J7942" s="7">
        <v>7721.2</v>
      </c>
      <c r="K7942" s="7">
        <v>170.61</v>
      </c>
      <c r="L7942" s="7">
        <v>6483.18</v>
      </c>
      <c r="M7942" s="7">
        <v>171.84</v>
      </c>
    </row>
    <row r="7943" spans="2:13" x14ac:dyDescent="0.3">
      <c r="B7943" s="5">
        <v>46113</v>
      </c>
      <c r="C7943" s="4" t="s">
        <v>38</v>
      </c>
      <c r="D7943" s="4" t="s">
        <v>37</v>
      </c>
      <c r="E7943" s="4" t="s">
        <v>21</v>
      </c>
      <c r="F7943" s="4" t="s">
        <v>17</v>
      </c>
      <c r="G7943" s="6">
        <v>52</v>
      </c>
      <c r="H7943" s="7">
        <v>235.85</v>
      </c>
      <c r="I7943" s="8">
        <v>0.01</v>
      </c>
      <c r="J7943" s="7">
        <v>11569.34</v>
      </c>
      <c r="K7943" s="7">
        <v>170.27</v>
      </c>
      <c r="L7943" s="7">
        <v>8854.0400000000009</v>
      </c>
      <c r="M7943" s="7">
        <v>85.05</v>
      </c>
    </row>
    <row r="7944" spans="2:13" x14ac:dyDescent="0.3">
      <c r="B7944" s="5">
        <v>46113</v>
      </c>
      <c r="C7944" s="4" t="s">
        <v>38</v>
      </c>
      <c r="D7944" s="4" t="s">
        <v>37</v>
      </c>
      <c r="E7944" s="4" t="s">
        <v>21</v>
      </c>
      <c r="F7944" s="4" t="s">
        <v>18</v>
      </c>
      <c r="G7944" s="6">
        <v>20</v>
      </c>
      <c r="H7944" s="7">
        <v>235.85</v>
      </c>
      <c r="I7944" s="8">
        <v>0.01</v>
      </c>
      <c r="J7944" s="7">
        <v>4449.78</v>
      </c>
      <c r="K7944" s="7">
        <v>169.76</v>
      </c>
      <c r="L7944" s="7">
        <v>3395.2</v>
      </c>
      <c r="M7944" s="7">
        <v>71.87</v>
      </c>
    </row>
    <row r="7945" spans="2:13" x14ac:dyDescent="0.3">
      <c r="B7945" s="5">
        <v>46113</v>
      </c>
      <c r="C7945" s="4" t="s">
        <v>38</v>
      </c>
      <c r="D7945" s="4" t="s">
        <v>37</v>
      </c>
      <c r="E7945" s="4" t="s">
        <v>21</v>
      </c>
      <c r="F7945" s="4" t="s">
        <v>19</v>
      </c>
      <c r="G7945" s="6">
        <v>19</v>
      </c>
      <c r="H7945" s="7">
        <v>235.85</v>
      </c>
      <c r="I7945" s="8">
        <v>0.01</v>
      </c>
      <c r="J7945" s="7">
        <v>4201.84</v>
      </c>
      <c r="K7945" s="7">
        <v>170.27</v>
      </c>
      <c r="L7945" s="7">
        <v>3235.13</v>
      </c>
      <c r="M7945" s="7">
        <v>82.79</v>
      </c>
    </row>
    <row r="7946" spans="2:13" x14ac:dyDescent="0.3">
      <c r="B7946" s="5">
        <v>46113</v>
      </c>
      <c r="C7946" s="4" t="s">
        <v>38</v>
      </c>
      <c r="D7946" s="4" t="s">
        <v>37</v>
      </c>
      <c r="E7946" s="4" t="s">
        <v>22</v>
      </c>
      <c r="F7946" s="4" t="s">
        <v>17</v>
      </c>
      <c r="G7946" s="6">
        <v>23</v>
      </c>
      <c r="H7946" s="7">
        <v>235.85</v>
      </c>
      <c r="I7946" s="8">
        <v>0</v>
      </c>
      <c r="J7946" s="7">
        <v>6075.4</v>
      </c>
      <c r="K7946" s="7">
        <v>170.44</v>
      </c>
      <c r="L7946" s="7">
        <v>3920.12</v>
      </c>
      <c r="M7946" s="7">
        <v>228.54</v>
      </c>
    </row>
    <row r="7947" spans="2:13" x14ac:dyDescent="0.3">
      <c r="B7947" s="5">
        <v>46113</v>
      </c>
      <c r="C7947" s="4" t="s">
        <v>38</v>
      </c>
      <c r="D7947" s="4" t="s">
        <v>37</v>
      </c>
      <c r="E7947" s="4" t="s">
        <v>22</v>
      </c>
      <c r="F7947" s="4" t="s">
        <v>18</v>
      </c>
      <c r="G7947" s="6">
        <v>9</v>
      </c>
      <c r="H7947" s="7">
        <v>235.85</v>
      </c>
      <c r="I7947" s="8">
        <v>0</v>
      </c>
      <c r="J7947" s="7">
        <v>2374.96</v>
      </c>
      <c r="K7947" s="7">
        <v>169.76</v>
      </c>
      <c r="L7947" s="7">
        <v>1527.84</v>
      </c>
      <c r="M7947" s="7">
        <v>111.26</v>
      </c>
    </row>
    <row r="7948" spans="2:13" x14ac:dyDescent="0.3">
      <c r="B7948" s="5">
        <v>46113</v>
      </c>
      <c r="C7948" s="4" t="s">
        <v>38</v>
      </c>
      <c r="D7948" s="4" t="s">
        <v>37</v>
      </c>
      <c r="E7948" s="4" t="s">
        <v>22</v>
      </c>
      <c r="F7948" s="4" t="s">
        <v>19</v>
      </c>
      <c r="G7948" s="6">
        <v>8</v>
      </c>
      <c r="H7948" s="7">
        <v>235.85</v>
      </c>
      <c r="I7948" s="8">
        <v>0.01</v>
      </c>
      <c r="J7948" s="7">
        <v>2085.8200000000002</v>
      </c>
      <c r="K7948" s="7">
        <v>169.93</v>
      </c>
      <c r="L7948" s="7">
        <v>1359.44</v>
      </c>
      <c r="M7948" s="7">
        <v>100.64</v>
      </c>
    </row>
    <row r="7949" spans="2:13" x14ac:dyDescent="0.3">
      <c r="B7949" s="5">
        <v>46113</v>
      </c>
      <c r="C7949" s="4" t="s">
        <v>39</v>
      </c>
      <c r="D7949" s="4" t="s">
        <v>37</v>
      </c>
      <c r="E7949" s="4" t="s">
        <v>16</v>
      </c>
      <c r="F7949" s="4" t="s">
        <v>17</v>
      </c>
      <c r="G7949" s="6">
        <v>85</v>
      </c>
      <c r="H7949" s="7">
        <v>336.14</v>
      </c>
      <c r="I7949" s="8">
        <v>0.01</v>
      </c>
      <c r="J7949" s="7">
        <v>28229.040000000001</v>
      </c>
      <c r="K7949" s="7">
        <v>240.58</v>
      </c>
      <c r="L7949" s="7">
        <v>20449.3</v>
      </c>
      <c r="M7949" s="7">
        <v>145.88</v>
      </c>
    </row>
    <row r="7950" spans="2:13" x14ac:dyDescent="0.3">
      <c r="B7950" s="5">
        <v>46113</v>
      </c>
      <c r="C7950" s="4" t="s">
        <v>39</v>
      </c>
      <c r="D7950" s="4" t="s">
        <v>37</v>
      </c>
      <c r="E7950" s="4" t="s">
        <v>16</v>
      </c>
      <c r="F7950" s="4" t="s">
        <v>18</v>
      </c>
      <c r="G7950" s="6">
        <v>30</v>
      </c>
      <c r="H7950" s="7">
        <v>336.14</v>
      </c>
      <c r="I7950" s="8">
        <v>0</v>
      </c>
      <c r="J7950" s="7">
        <v>10084.200000000001</v>
      </c>
      <c r="K7950" s="7">
        <v>241.55</v>
      </c>
      <c r="L7950" s="7">
        <v>7246.5</v>
      </c>
      <c r="M7950" s="7">
        <v>104.59</v>
      </c>
    </row>
    <row r="7951" spans="2:13" x14ac:dyDescent="0.3">
      <c r="B7951" s="5">
        <v>46113</v>
      </c>
      <c r="C7951" s="4" t="s">
        <v>39</v>
      </c>
      <c r="D7951" s="4" t="s">
        <v>37</v>
      </c>
      <c r="E7951" s="4" t="s">
        <v>16</v>
      </c>
      <c r="F7951" s="4" t="s">
        <v>19</v>
      </c>
      <c r="G7951" s="6">
        <v>31</v>
      </c>
      <c r="H7951" s="7">
        <v>336.14</v>
      </c>
      <c r="I7951" s="8">
        <v>0.01</v>
      </c>
      <c r="J7951" s="7">
        <v>10284.73</v>
      </c>
      <c r="K7951" s="7">
        <v>240.82</v>
      </c>
      <c r="L7951" s="7">
        <v>7465.42</v>
      </c>
      <c r="M7951" s="7">
        <v>140.33000000000001</v>
      </c>
    </row>
    <row r="7952" spans="2:13" x14ac:dyDescent="0.3">
      <c r="B7952" s="5">
        <v>46113</v>
      </c>
      <c r="C7952" s="4" t="s">
        <v>39</v>
      </c>
      <c r="D7952" s="4" t="s">
        <v>37</v>
      </c>
      <c r="E7952" s="4" t="s">
        <v>20</v>
      </c>
      <c r="F7952" s="4" t="s">
        <v>17</v>
      </c>
      <c r="G7952" s="6">
        <v>67</v>
      </c>
      <c r="H7952" s="7">
        <v>336.14</v>
      </c>
      <c r="I7952" s="8">
        <v>0.03</v>
      </c>
      <c r="J7952" s="7">
        <v>19261.349999999999</v>
      </c>
      <c r="K7952" s="7">
        <v>240.34</v>
      </c>
      <c r="L7952" s="7">
        <v>16102.78</v>
      </c>
      <c r="M7952" s="7">
        <v>113.07</v>
      </c>
    </row>
    <row r="7953" spans="2:13" x14ac:dyDescent="0.3">
      <c r="B7953" s="5">
        <v>46113</v>
      </c>
      <c r="C7953" s="4" t="s">
        <v>39</v>
      </c>
      <c r="D7953" s="4" t="s">
        <v>37</v>
      </c>
      <c r="E7953" s="4" t="s">
        <v>20</v>
      </c>
      <c r="F7953" s="4" t="s">
        <v>18</v>
      </c>
      <c r="G7953" s="6">
        <v>24</v>
      </c>
      <c r="H7953" s="7">
        <v>336.14</v>
      </c>
      <c r="I7953" s="8">
        <v>0.01</v>
      </c>
      <c r="J7953" s="7">
        <v>7021.31</v>
      </c>
      <c r="K7953" s="7">
        <v>240.58</v>
      </c>
      <c r="L7953" s="7">
        <v>5773.92</v>
      </c>
      <c r="M7953" s="7">
        <v>84.01</v>
      </c>
    </row>
    <row r="7954" spans="2:13" x14ac:dyDescent="0.3">
      <c r="B7954" s="5">
        <v>46113</v>
      </c>
      <c r="C7954" s="4" t="s">
        <v>39</v>
      </c>
      <c r="D7954" s="4" t="s">
        <v>37</v>
      </c>
      <c r="E7954" s="4" t="s">
        <v>20</v>
      </c>
      <c r="F7954" s="4" t="s">
        <v>19</v>
      </c>
      <c r="G7954" s="6">
        <v>24</v>
      </c>
      <c r="H7954" s="7">
        <v>336.14</v>
      </c>
      <c r="I7954" s="8">
        <v>0.01</v>
      </c>
      <c r="J7954" s="7">
        <v>7014.28</v>
      </c>
      <c r="K7954" s="7">
        <v>241.06</v>
      </c>
      <c r="L7954" s="7">
        <v>5785.44</v>
      </c>
      <c r="M7954" s="7">
        <v>108.32</v>
      </c>
    </row>
    <row r="7955" spans="2:13" x14ac:dyDescent="0.3">
      <c r="B7955" s="5">
        <v>46113</v>
      </c>
      <c r="C7955" s="4" t="s">
        <v>39</v>
      </c>
      <c r="D7955" s="4" t="s">
        <v>37</v>
      </c>
      <c r="E7955" s="4" t="s">
        <v>21</v>
      </c>
      <c r="F7955" s="4" t="s">
        <v>17</v>
      </c>
      <c r="G7955" s="6">
        <v>33</v>
      </c>
      <c r="H7955" s="7">
        <v>336.14</v>
      </c>
      <c r="I7955" s="8">
        <v>0</v>
      </c>
      <c r="J7955" s="7">
        <v>10506.4</v>
      </c>
      <c r="K7955" s="7">
        <v>241.79</v>
      </c>
      <c r="L7955" s="7">
        <v>7979.07</v>
      </c>
      <c r="M7955" s="7">
        <v>55.92</v>
      </c>
    </row>
    <row r="7956" spans="2:13" x14ac:dyDescent="0.3">
      <c r="B7956" s="5">
        <v>46113</v>
      </c>
      <c r="C7956" s="4" t="s">
        <v>39</v>
      </c>
      <c r="D7956" s="4" t="s">
        <v>37</v>
      </c>
      <c r="E7956" s="4" t="s">
        <v>21</v>
      </c>
      <c r="F7956" s="4" t="s">
        <v>18</v>
      </c>
      <c r="G7956" s="6">
        <v>12</v>
      </c>
      <c r="H7956" s="7">
        <v>336.14</v>
      </c>
      <c r="I7956" s="8">
        <v>0.01</v>
      </c>
      <c r="J7956" s="7">
        <v>3789.88</v>
      </c>
      <c r="K7956" s="7">
        <v>240.58</v>
      </c>
      <c r="L7956" s="7">
        <v>2886.96</v>
      </c>
      <c r="M7956" s="7">
        <v>41.62</v>
      </c>
    </row>
    <row r="7957" spans="2:13" x14ac:dyDescent="0.3">
      <c r="B7957" s="5">
        <v>46113</v>
      </c>
      <c r="C7957" s="4" t="s">
        <v>39</v>
      </c>
      <c r="D7957" s="4" t="s">
        <v>37</v>
      </c>
      <c r="E7957" s="4" t="s">
        <v>21</v>
      </c>
      <c r="F7957" s="4" t="s">
        <v>19</v>
      </c>
      <c r="G7957" s="6">
        <v>12</v>
      </c>
      <c r="H7957" s="7">
        <v>336.14</v>
      </c>
      <c r="I7957" s="8">
        <v>0.01</v>
      </c>
      <c r="J7957" s="7">
        <v>3782.07</v>
      </c>
      <c r="K7957" s="7">
        <v>240.82</v>
      </c>
      <c r="L7957" s="7">
        <v>2889.84</v>
      </c>
      <c r="M7957" s="7">
        <v>54.96</v>
      </c>
    </row>
    <row r="7958" spans="2:13" x14ac:dyDescent="0.3">
      <c r="B7958" s="5">
        <v>46113</v>
      </c>
      <c r="C7958" s="4" t="s">
        <v>39</v>
      </c>
      <c r="D7958" s="4" t="s">
        <v>37</v>
      </c>
      <c r="E7958" s="4" t="s">
        <v>22</v>
      </c>
      <c r="F7958" s="4" t="s">
        <v>17</v>
      </c>
      <c r="G7958" s="6">
        <v>14</v>
      </c>
      <c r="H7958" s="7">
        <v>336.14</v>
      </c>
      <c r="I7958" s="8">
        <v>0.01</v>
      </c>
      <c r="J7958" s="7">
        <v>5186.6000000000004</v>
      </c>
      <c r="K7958" s="7">
        <v>240.82</v>
      </c>
      <c r="L7958" s="7">
        <v>3371.48</v>
      </c>
      <c r="M7958" s="7">
        <v>142.82</v>
      </c>
    </row>
    <row r="7959" spans="2:13" x14ac:dyDescent="0.3">
      <c r="B7959" s="5">
        <v>46113</v>
      </c>
      <c r="C7959" s="4" t="s">
        <v>39</v>
      </c>
      <c r="D7959" s="4" t="s">
        <v>37</v>
      </c>
      <c r="E7959" s="4" t="s">
        <v>22</v>
      </c>
      <c r="F7959" s="4" t="s">
        <v>18</v>
      </c>
      <c r="G7959" s="6">
        <v>6</v>
      </c>
      <c r="H7959" s="7">
        <v>336.14</v>
      </c>
      <c r="I7959" s="8">
        <v>0.01</v>
      </c>
      <c r="J7959" s="7">
        <v>2243.0300000000002</v>
      </c>
      <c r="K7959" s="7">
        <v>240.34</v>
      </c>
      <c r="L7959" s="7">
        <v>1442.04</v>
      </c>
      <c r="M7959" s="7">
        <v>73.37</v>
      </c>
    </row>
    <row r="7960" spans="2:13" x14ac:dyDescent="0.3">
      <c r="B7960" s="5">
        <v>46113</v>
      </c>
      <c r="C7960" s="4" t="s">
        <v>39</v>
      </c>
      <c r="D7960" s="4" t="s">
        <v>37</v>
      </c>
      <c r="E7960" s="4" t="s">
        <v>22</v>
      </c>
      <c r="F7960" s="4" t="s">
        <v>19</v>
      </c>
      <c r="G7960" s="6">
        <v>6</v>
      </c>
      <c r="H7960" s="7">
        <v>336.14</v>
      </c>
      <c r="I7960" s="8">
        <v>0.01</v>
      </c>
      <c r="J7960" s="7">
        <v>2245.3200000000002</v>
      </c>
      <c r="K7960" s="7">
        <v>241.3</v>
      </c>
      <c r="L7960" s="7">
        <v>1447.8</v>
      </c>
      <c r="M7960" s="7">
        <v>76.88</v>
      </c>
    </row>
    <row r="7961" spans="2:13" x14ac:dyDescent="0.3">
      <c r="B7961" s="5">
        <v>46113</v>
      </c>
      <c r="C7961" s="4" t="s">
        <v>40</v>
      </c>
      <c r="D7961" s="4" t="s">
        <v>37</v>
      </c>
      <c r="E7961" s="4" t="s">
        <v>16</v>
      </c>
      <c r="F7961" s="4" t="s">
        <v>17</v>
      </c>
      <c r="G7961" s="6">
        <v>151</v>
      </c>
      <c r="H7961" s="7">
        <v>152.09</v>
      </c>
      <c r="I7961" s="8">
        <v>0.01</v>
      </c>
      <c r="J7961" s="7">
        <v>22690.46</v>
      </c>
      <c r="K7961" s="7">
        <v>110.02</v>
      </c>
      <c r="L7961" s="7">
        <v>16613.02</v>
      </c>
      <c r="M7961" s="7">
        <v>255.35</v>
      </c>
    </row>
    <row r="7962" spans="2:13" x14ac:dyDescent="0.3">
      <c r="B7962" s="5">
        <v>46113</v>
      </c>
      <c r="C7962" s="4" t="s">
        <v>40</v>
      </c>
      <c r="D7962" s="4" t="s">
        <v>37</v>
      </c>
      <c r="E7962" s="4" t="s">
        <v>16</v>
      </c>
      <c r="F7962" s="4" t="s">
        <v>18</v>
      </c>
      <c r="G7962" s="6">
        <v>54</v>
      </c>
      <c r="H7962" s="7">
        <v>152.09</v>
      </c>
      <c r="I7962" s="8">
        <v>0.01</v>
      </c>
      <c r="J7962" s="7">
        <v>8155.3</v>
      </c>
      <c r="K7962" s="7">
        <v>110.13</v>
      </c>
      <c r="L7962" s="7">
        <v>5947.02</v>
      </c>
      <c r="M7962" s="7">
        <v>198.68</v>
      </c>
    </row>
    <row r="7963" spans="2:13" x14ac:dyDescent="0.3">
      <c r="B7963" s="5">
        <v>46113</v>
      </c>
      <c r="C7963" s="4" t="s">
        <v>40</v>
      </c>
      <c r="D7963" s="4" t="s">
        <v>37</v>
      </c>
      <c r="E7963" s="4" t="s">
        <v>16</v>
      </c>
      <c r="F7963" s="4" t="s">
        <v>19</v>
      </c>
      <c r="G7963" s="6">
        <v>57</v>
      </c>
      <c r="H7963" s="7">
        <v>152.09</v>
      </c>
      <c r="I7963" s="8">
        <v>0.01</v>
      </c>
      <c r="J7963" s="7">
        <v>8591.2800000000007</v>
      </c>
      <c r="K7963" s="7">
        <v>109.58</v>
      </c>
      <c r="L7963" s="7">
        <v>6246.06</v>
      </c>
      <c r="M7963" s="7">
        <v>261.57</v>
      </c>
    </row>
    <row r="7964" spans="2:13" x14ac:dyDescent="0.3">
      <c r="B7964" s="5">
        <v>46113</v>
      </c>
      <c r="C7964" s="4" t="s">
        <v>40</v>
      </c>
      <c r="D7964" s="4" t="s">
        <v>37</v>
      </c>
      <c r="E7964" s="4" t="s">
        <v>20</v>
      </c>
      <c r="F7964" s="4" t="s">
        <v>17</v>
      </c>
      <c r="G7964" s="6">
        <v>130</v>
      </c>
      <c r="H7964" s="7">
        <v>152.09</v>
      </c>
      <c r="I7964" s="8">
        <v>0.02</v>
      </c>
      <c r="J7964" s="7">
        <v>17120.71</v>
      </c>
      <c r="K7964" s="7">
        <v>109.91</v>
      </c>
      <c r="L7964" s="7">
        <v>14288.3</v>
      </c>
      <c r="M7964" s="7">
        <v>223.33</v>
      </c>
    </row>
    <row r="7965" spans="2:13" x14ac:dyDescent="0.3">
      <c r="B7965" s="5">
        <v>46113</v>
      </c>
      <c r="C7965" s="4" t="s">
        <v>40</v>
      </c>
      <c r="D7965" s="4" t="s">
        <v>37</v>
      </c>
      <c r="E7965" s="4" t="s">
        <v>20</v>
      </c>
      <c r="F7965" s="4" t="s">
        <v>18</v>
      </c>
      <c r="G7965" s="6">
        <v>46</v>
      </c>
      <c r="H7965" s="7">
        <v>152.09</v>
      </c>
      <c r="I7965" s="8">
        <v>0.01</v>
      </c>
      <c r="J7965" s="7">
        <v>6107.35</v>
      </c>
      <c r="K7965" s="7">
        <v>109.58</v>
      </c>
      <c r="L7965" s="7">
        <v>5040.68</v>
      </c>
      <c r="M7965" s="7">
        <v>165.79</v>
      </c>
    </row>
    <row r="7966" spans="2:13" x14ac:dyDescent="0.3">
      <c r="B7966" s="5">
        <v>46113</v>
      </c>
      <c r="C7966" s="4" t="s">
        <v>40</v>
      </c>
      <c r="D7966" s="4" t="s">
        <v>37</v>
      </c>
      <c r="E7966" s="4" t="s">
        <v>20</v>
      </c>
      <c r="F7966" s="4" t="s">
        <v>19</v>
      </c>
      <c r="G7966" s="6">
        <v>46</v>
      </c>
      <c r="H7966" s="7">
        <v>152.09</v>
      </c>
      <c r="I7966" s="8">
        <v>0.04</v>
      </c>
      <c r="J7966" s="7">
        <v>5928.57</v>
      </c>
      <c r="K7966" s="7">
        <v>109.8</v>
      </c>
      <c r="L7966" s="7">
        <v>5050.8</v>
      </c>
      <c r="M7966" s="7">
        <v>202.08</v>
      </c>
    </row>
    <row r="7967" spans="2:13" x14ac:dyDescent="0.3">
      <c r="B7967" s="5">
        <v>46113</v>
      </c>
      <c r="C7967" s="4" t="s">
        <v>40</v>
      </c>
      <c r="D7967" s="4" t="s">
        <v>37</v>
      </c>
      <c r="E7967" s="4" t="s">
        <v>21</v>
      </c>
      <c r="F7967" s="4" t="s">
        <v>17</v>
      </c>
      <c r="G7967" s="6">
        <v>64</v>
      </c>
      <c r="H7967" s="7">
        <v>152.09</v>
      </c>
      <c r="I7967" s="8">
        <v>0.01</v>
      </c>
      <c r="J7967" s="7">
        <v>9144.7999999999993</v>
      </c>
      <c r="K7967" s="7">
        <v>109.47</v>
      </c>
      <c r="L7967" s="7">
        <v>7006.08</v>
      </c>
      <c r="M7967" s="7">
        <v>108.44</v>
      </c>
    </row>
    <row r="7968" spans="2:13" x14ac:dyDescent="0.3">
      <c r="B7968" s="5">
        <v>46113</v>
      </c>
      <c r="C7968" s="4" t="s">
        <v>40</v>
      </c>
      <c r="D7968" s="4" t="s">
        <v>37</v>
      </c>
      <c r="E7968" s="4" t="s">
        <v>21</v>
      </c>
      <c r="F7968" s="4" t="s">
        <v>18</v>
      </c>
      <c r="G7968" s="6">
        <v>22</v>
      </c>
      <c r="H7968" s="7">
        <v>152.09</v>
      </c>
      <c r="I7968" s="8">
        <v>0.01</v>
      </c>
      <c r="J7968" s="7">
        <v>3137.31</v>
      </c>
      <c r="K7968" s="7">
        <v>110.02</v>
      </c>
      <c r="L7968" s="7">
        <v>2420.44</v>
      </c>
      <c r="M7968" s="7">
        <v>78.03</v>
      </c>
    </row>
    <row r="7969" spans="2:13" x14ac:dyDescent="0.3">
      <c r="B7969" s="5">
        <v>46113</v>
      </c>
      <c r="C7969" s="4" t="s">
        <v>40</v>
      </c>
      <c r="D7969" s="4" t="s">
        <v>37</v>
      </c>
      <c r="E7969" s="4" t="s">
        <v>21</v>
      </c>
      <c r="F7969" s="4" t="s">
        <v>19</v>
      </c>
      <c r="G7969" s="6">
        <v>23</v>
      </c>
      <c r="H7969" s="7">
        <v>152.09</v>
      </c>
      <c r="I7969" s="8">
        <v>0.01</v>
      </c>
      <c r="J7969" s="7">
        <v>3286.47</v>
      </c>
      <c r="K7969" s="7">
        <v>110.02</v>
      </c>
      <c r="L7969" s="7">
        <v>2530.46</v>
      </c>
      <c r="M7969" s="7">
        <v>100.01</v>
      </c>
    </row>
    <row r="7970" spans="2:13" x14ac:dyDescent="0.3">
      <c r="B7970" s="5">
        <v>46113</v>
      </c>
      <c r="C7970" s="4" t="s">
        <v>40</v>
      </c>
      <c r="D7970" s="4" t="s">
        <v>37</v>
      </c>
      <c r="E7970" s="4" t="s">
        <v>22</v>
      </c>
      <c r="F7970" s="4" t="s">
        <v>17</v>
      </c>
      <c r="G7970" s="6">
        <v>27</v>
      </c>
      <c r="H7970" s="7">
        <v>152.09</v>
      </c>
      <c r="I7970" s="8">
        <v>0.01</v>
      </c>
      <c r="J7970" s="7">
        <v>4548.33</v>
      </c>
      <c r="K7970" s="7">
        <v>109.91</v>
      </c>
      <c r="L7970" s="7">
        <v>2967.57</v>
      </c>
      <c r="M7970" s="7">
        <v>267.19</v>
      </c>
    </row>
    <row r="7971" spans="2:13" x14ac:dyDescent="0.3">
      <c r="B7971" s="5">
        <v>46113</v>
      </c>
      <c r="C7971" s="4" t="s">
        <v>40</v>
      </c>
      <c r="D7971" s="4" t="s">
        <v>37</v>
      </c>
      <c r="E7971" s="4" t="s">
        <v>22</v>
      </c>
      <c r="F7971" s="4" t="s">
        <v>18</v>
      </c>
      <c r="G7971" s="6">
        <v>10</v>
      </c>
      <c r="H7971" s="7">
        <v>152.09</v>
      </c>
      <c r="I7971" s="8">
        <v>0.01</v>
      </c>
      <c r="J7971" s="7">
        <v>1691.47</v>
      </c>
      <c r="K7971" s="7">
        <v>109.8</v>
      </c>
      <c r="L7971" s="7">
        <v>1098</v>
      </c>
      <c r="M7971" s="7">
        <v>120</v>
      </c>
    </row>
    <row r="7972" spans="2:13" x14ac:dyDescent="0.3">
      <c r="B7972" s="5">
        <v>46113</v>
      </c>
      <c r="C7972" s="4" t="s">
        <v>40</v>
      </c>
      <c r="D7972" s="4" t="s">
        <v>37</v>
      </c>
      <c r="E7972" s="4" t="s">
        <v>22</v>
      </c>
      <c r="F7972" s="4" t="s">
        <v>19</v>
      </c>
      <c r="G7972" s="6">
        <v>10</v>
      </c>
      <c r="H7972" s="7">
        <v>152.09</v>
      </c>
      <c r="I7972" s="8">
        <v>0</v>
      </c>
      <c r="J7972" s="7">
        <v>1689.81</v>
      </c>
      <c r="K7972" s="7">
        <v>109.58</v>
      </c>
      <c r="L7972" s="7">
        <v>1095.8</v>
      </c>
      <c r="M7972" s="7">
        <v>129.41999999999999</v>
      </c>
    </row>
    <row r="7973" spans="2:13" x14ac:dyDescent="0.3">
      <c r="B7973" s="5">
        <v>46113</v>
      </c>
      <c r="C7973" s="4" t="s">
        <v>41</v>
      </c>
      <c r="D7973" s="4" t="s">
        <v>42</v>
      </c>
      <c r="E7973" s="4" t="s">
        <v>16</v>
      </c>
      <c r="F7973" s="4" t="s">
        <v>17</v>
      </c>
      <c r="G7973" s="6">
        <v>165</v>
      </c>
      <c r="H7973" s="7">
        <v>201.39</v>
      </c>
      <c r="I7973" s="8">
        <v>0.01</v>
      </c>
      <c r="J7973" s="7">
        <v>32896.26</v>
      </c>
      <c r="K7973" s="7">
        <v>115.91</v>
      </c>
      <c r="L7973" s="7">
        <v>19125.150000000001</v>
      </c>
      <c r="M7973" s="7">
        <v>269.32</v>
      </c>
    </row>
    <row r="7974" spans="2:13" x14ac:dyDescent="0.3">
      <c r="B7974" s="5">
        <v>46113</v>
      </c>
      <c r="C7974" s="4" t="s">
        <v>41</v>
      </c>
      <c r="D7974" s="4" t="s">
        <v>42</v>
      </c>
      <c r="E7974" s="4" t="s">
        <v>16</v>
      </c>
      <c r="F7974" s="4" t="s">
        <v>18</v>
      </c>
      <c r="G7974" s="6">
        <v>60</v>
      </c>
      <c r="H7974" s="7">
        <v>201.39</v>
      </c>
      <c r="I7974" s="8">
        <v>0</v>
      </c>
      <c r="J7974" s="7">
        <v>12083.35</v>
      </c>
      <c r="K7974" s="7">
        <v>115.68</v>
      </c>
      <c r="L7974" s="7">
        <v>6940.8</v>
      </c>
      <c r="M7974" s="7">
        <v>208.96</v>
      </c>
    </row>
    <row r="7975" spans="2:13" x14ac:dyDescent="0.3">
      <c r="B7975" s="5">
        <v>46113</v>
      </c>
      <c r="C7975" s="4" t="s">
        <v>41</v>
      </c>
      <c r="D7975" s="4" t="s">
        <v>42</v>
      </c>
      <c r="E7975" s="4" t="s">
        <v>16</v>
      </c>
      <c r="F7975" s="4" t="s">
        <v>19</v>
      </c>
      <c r="G7975" s="6">
        <v>62</v>
      </c>
      <c r="H7975" s="7">
        <v>201.39</v>
      </c>
      <c r="I7975" s="8">
        <v>0.01</v>
      </c>
      <c r="J7975" s="7">
        <v>12299.21</v>
      </c>
      <c r="K7975" s="7">
        <v>115.45</v>
      </c>
      <c r="L7975" s="7">
        <v>7157.9</v>
      </c>
      <c r="M7975" s="7">
        <v>269.33</v>
      </c>
    </row>
    <row r="7976" spans="2:13" x14ac:dyDescent="0.3">
      <c r="B7976" s="5">
        <v>46113</v>
      </c>
      <c r="C7976" s="4" t="s">
        <v>41</v>
      </c>
      <c r="D7976" s="4" t="s">
        <v>42</v>
      </c>
      <c r="E7976" s="4" t="s">
        <v>20</v>
      </c>
      <c r="F7976" s="4" t="s">
        <v>17</v>
      </c>
      <c r="G7976" s="6">
        <v>133</v>
      </c>
      <c r="H7976" s="7">
        <v>201.39</v>
      </c>
      <c r="I7976" s="8">
        <v>0.04</v>
      </c>
      <c r="J7976" s="7">
        <v>22629.65</v>
      </c>
      <c r="K7976" s="7">
        <v>115.8</v>
      </c>
      <c r="L7976" s="7">
        <v>15401.4</v>
      </c>
      <c r="M7976" s="7">
        <v>222.23</v>
      </c>
    </row>
    <row r="7977" spans="2:13" x14ac:dyDescent="0.3">
      <c r="B7977" s="5">
        <v>46113</v>
      </c>
      <c r="C7977" s="4" t="s">
        <v>41</v>
      </c>
      <c r="D7977" s="4" t="s">
        <v>42</v>
      </c>
      <c r="E7977" s="4" t="s">
        <v>20</v>
      </c>
      <c r="F7977" s="4" t="s">
        <v>18</v>
      </c>
      <c r="G7977" s="6">
        <v>49</v>
      </c>
      <c r="H7977" s="7">
        <v>201.39</v>
      </c>
      <c r="I7977" s="8">
        <v>0.03</v>
      </c>
      <c r="J7977" s="7">
        <v>8441.24</v>
      </c>
      <c r="K7977" s="7">
        <v>115.33</v>
      </c>
      <c r="L7977" s="7">
        <v>5651.17</v>
      </c>
      <c r="M7977" s="7">
        <v>180.28</v>
      </c>
    </row>
    <row r="7978" spans="2:13" x14ac:dyDescent="0.3">
      <c r="B7978" s="5">
        <v>46113</v>
      </c>
      <c r="C7978" s="4" t="s">
        <v>41</v>
      </c>
      <c r="D7978" s="4" t="s">
        <v>42</v>
      </c>
      <c r="E7978" s="4" t="s">
        <v>20</v>
      </c>
      <c r="F7978" s="4" t="s">
        <v>19</v>
      </c>
      <c r="G7978" s="6">
        <v>48</v>
      </c>
      <c r="H7978" s="7">
        <v>201.39</v>
      </c>
      <c r="I7978" s="8">
        <v>0.01</v>
      </c>
      <c r="J7978" s="7">
        <v>8447.2199999999993</v>
      </c>
      <c r="K7978" s="7">
        <v>115.33</v>
      </c>
      <c r="L7978" s="7">
        <v>5535.84</v>
      </c>
      <c r="M7978" s="7">
        <v>211.29</v>
      </c>
    </row>
    <row r="7979" spans="2:13" x14ac:dyDescent="0.3">
      <c r="B7979" s="5">
        <v>46113</v>
      </c>
      <c r="C7979" s="4" t="s">
        <v>41</v>
      </c>
      <c r="D7979" s="4" t="s">
        <v>42</v>
      </c>
      <c r="E7979" s="4" t="s">
        <v>21</v>
      </c>
      <c r="F7979" s="4" t="s">
        <v>17</v>
      </c>
      <c r="G7979" s="6">
        <v>71</v>
      </c>
      <c r="H7979" s="7">
        <v>201.39</v>
      </c>
      <c r="I7979" s="8">
        <v>0.01</v>
      </c>
      <c r="J7979" s="7">
        <v>13556.26</v>
      </c>
      <c r="K7979" s="7">
        <v>115.56</v>
      </c>
      <c r="L7979" s="7">
        <v>8204.76</v>
      </c>
      <c r="M7979" s="7">
        <v>120.78</v>
      </c>
    </row>
    <row r="7980" spans="2:13" x14ac:dyDescent="0.3">
      <c r="B7980" s="5">
        <v>46113</v>
      </c>
      <c r="C7980" s="4" t="s">
        <v>41</v>
      </c>
      <c r="D7980" s="4" t="s">
        <v>42</v>
      </c>
      <c r="E7980" s="4" t="s">
        <v>21</v>
      </c>
      <c r="F7980" s="4" t="s">
        <v>18</v>
      </c>
      <c r="G7980" s="6">
        <v>25</v>
      </c>
      <c r="H7980" s="7">
        <v>201.39</v>
      </c>
      <c r="I7980" s="8">
        <v>0.01</v>
      </c>
      <c r="J7980" s="7">
        <v>4735</v>
      </c>
      <c r="K7980" s="7">
        <v>115.68</v>
      </c>
      <c r="L7980" s="7">
        <v>2892</v>
      </c>
      <c r="M7980" s="7">
        <v>91.09</v>
      </c>
    </row>
    <row r="7981" spans="2:13" x14ac:dyDescent="0.3">
      <c r="B7981" s="5">
        <v>46113</v>
      </c>
      <c r="C7981" s="4" t="s">
        <v>41</v>
      </c>
      <c r="D7981" s="4" t="s">
        <v>42</v>
      </c>
      <c r="E7981" s="4" t="s">
        <v>21</v>
      </c>
      <c r="F7981" s="4" t="s">
        <v>19</v>
      </c>
      <c r="G7981" s="6">
        <v>24</v>
      </c>
      <c r="H7981" s="7">
        <v>201.39</v>
      </c>
      <c r="I7981" s="8">
        <v>0</v>
      </c>
      <c r="J7981" s="7">
        <v>4582.51</v>
      </c>
      <c r="K7981" s="7">
        <v>115.8</v>
      </c>
      <c r="L7981" s="7">
        <v>2779.2</v>
      </c>
      <c r="M7981" s="7">
        <v>106.39</v>
      </c>
    </row>
    <row r="7982" spans="2:13" x14ac:dyDescent="0.3">
      <c r="B7982" s="5">
        <v>46113</v>
      </c>
      <c r="C7982" s="4" t="s">
        <v>41</v>
      </c>
      <c r="D7982" s="4" t="s">
        <v>42</v>
      </c>
      <c r="E7982" s="4" t="s">
        <v>22</v>
      </c>
      <c r="F7982" s="4" t="s">
        <v>17</v>
      </c>
      <c r="G7982" s="6">
        <v>31</v>
      </c>
      <c r="H7982" s="7">
        <v>201.39</v>
      </c>
      <c r="I7982" s="8">
        <v>0.01</v>
      </c>
      <c r="J7982" s="7">
        <v>6936.37</v>
      </c>
      <c r="K7982" s="7">
        <v>115.68</v>
      </c>
      <c r="L7982" s="7">
        <v>3586.08</v>
      </c>
      <c r="M7982" s="7">
        <v>320.02999999999997</v>
      </c>
    </row>
    <row r="7983" spans="2:13" x14ac:dyDescent="0.3">
      <c r="B7983" s="5">
        <v>46113</v>
      </c>
      <c r="C7983" s="4" t="s">
        <v>41</v>
      </c>
      <c r="D7983" s="4" t="s">
        <v>42</v>
      </c>
      <c r="E7983" s="4" t="s">
        <v>22</v>
      </c>
      <c r="F7983" s="4" t="s">
        <v>18</v>
      </c>
      <c r="G7983" s="6">
        <v>11</v>
      </c>
      <c r="H7983" s="7">
        <v>201.39</v>
      </c>
      <c r="I7983" s="8">
        <v>0.01</v>
      </c>
      <c r="J7983" s="7">
        <v>2476.1</v>
      </c>
      <c r="K7983" s="7">
        <v>115.33</v>
      </c>
      <c r="L7983" s="7">
        <v>1268.6300000000001</v>
      </c>
      <c r="M7983" s="7">
        <v>136.63999999999999</v>
      </c>
    </row>
    <row r="7984" spans="2:13" x14ac:dyDescent="0.3">
      <c r="B7984" s="5">
        <v>46113</v>
      </c>
      <c r="C7984" s="4" t="s">
        <v>41</v>
      </c>
      <c r="D7984" s="4" t="s">
        <v>42</v>
      </c>
      <c r="E7984" s="4" t="s">
        <v>22</v>
      </c>
      <c r="F7984" s="4" t="s">
        <v>19</v>
      </c>
      <c r="G7984" s="6">
        <v>11</v>
      </c>
      <c r="H7984" s="7">
        <v>201.39</v>
      </c>
      <c r="I7984" s="8">
        <v>0.01</v>
      </c>
      <c r="J7984" s="7">
        <v>2461.23</v>
      </c>
      <c r="K7984" s="7">
        <v>115.56</v>
      </c>
      <c r="L7984" s="7">
        <v>1271.1600000000001</v>
      </c>
      <c r="M7984" s="7">
        <v>140.09</v>
      </c>
    </row>
    <row r="7985" spans="2:13" x14ac:dyDescent="0.3">
      <c r="B7985" s="5">
        <v>46113</v>
      </c>
      <c r="C7985" s="4" t="s">
        <v>43</v>
      </c>
      <c r="D7985" s="4" t="s">
        <v>42</v>
      </c>
      <c r="E7985" s="4" t="s">
        <v>16</v>
      </c>
      <c r="F7985" s="4" t="s">
        <v>17</v>
      </c>
      <c r="G7985" s="6">
        <v>146</v>
      </c>
      <c r="H7985" s="7">
        <v>167.11</v>
      </c>
      <c r="I7985" s="8">
        <v>0.01</v>
      </c>
      <c r="J7985" s="7">
        <v>24081.18</v>
      </c>
      <c r="K7985" s="7">
        <v>95.26</v>
      </c>
      <c r="L7985" s="7">
        <v>13907.96</v>
      </c>
      <c r="M7985" s="7">
        <v>243.46</v>
      </c>
    </row>
    <row r="7986" spans="2:13" x14ac:dyDescent="0.3">
      <c r="B7986" s="5">
        <v>46113</v>
      </c>
      <c r="C7986" s="4" t="s">
        <v>43</v>
      </c>
      <c r="D7986" s="4" t="s">
        <v>42</v>
      </c>
      <c r="E7986" s="4" t="s">
        <v>16</v>
      </c>
      <c r="F7986" s="4" t="s">
        <v>18</v>
      </c>
      <c r="G7986" s="6">
        <v>53</v>
      </c>
      <c r="H7986" s="7">
        <v>167.11</v>
      </c>
      <c r="I7986" s="8">
        <v>0.01</v>
      </c>
      <c r="J7986" s="7">
        <v>8847.7999999999993</v>
      </c>
      <c r="K7986" s="7">
        <v>95.35</v>
      </c>
      <c r="L7986" s="7">
        <v>5053.55</v>
      </c>
      <c r="M7986" s="7">
        <v>187.42</v>
      </c>
    </row>
    <row r="7987" spans="2:13" x14ac:dyDescent="0.3">
      <c r="B7987" s="5">
        <v>46113</v>
      </c>
      <c r="C7987" s="4" t="s">
        <v>43</v>
      </c>
      <c r="D7987" s="4" t="s">
        <v>42</v>
      </c>
      <c r="E7987" s="4" t="s">
        <v>16</v>
      </c>
      <c r="F7987" s="4" t="s">
        <v>19</v>
      </c>
      <c r="G7987" s="6">
        <v>52</v>
      </c>
      <c r="H7987" s="7">
        <v>167.11</v>
      </c>
      <c r="I7987" s="8">
        <v>0</v>
      </c>
      <c r="J7987" s="7">
        <v>8715.75</v>
      </c>
      <c r="K7987" s="7">
        <v>95.45</v>
      </c>
      <c r="L7987" s="7">
        <v>4963.3999999999996</v>
      </c>
      <c r="M7987" s="7">
        <v>224.73</v>
      </c>
    </row>
    <row r="7988" spans="2:13" x14ac:dyDescent="0.3">
      <c r="B7988" s="5">
        <v>46113</v>
      </c>
      <c r="C7988" s="4" t="s">
        <v>43</v>
      </c>
      <c r="D7988" s="4" t="s">
        <v>42</v>
      </c>
      <c r="E7988" s="4" t="s">
        <v>20</v>
      </c>
      <c r="F7988" s="4" t="s">
        <v>17</v>
      </c>
      <c r="G7988" s="6">
        <v>115</v>
      </c>
      <c r="H7988" s="7">
        <v>167.11</v>
      </c>
      <c r="I7988" s="8">
        <v>0.04</v>
      </c>
      <c r="J7988" s="7">
        <v>16236.36</v>
      </c>
      <c r="K7988" s="7">
        <v>94.88</v>
      </c>
      <c r="L7988" s="7">
        <v>10911.2</v>
      </c>
      <c r="M7988" s="7">
        <v>198.34</v>
      </c>
    </row>
    <row r="7989" spans="2:13" x14ac:dyDescent="0.3">
      <c r="B7989" s="5">
        <v>46113</v>
      </c>
      <c r="C7989" s="4" t="s">
        <v>43</v>
      </c>
      <c r="D7989" s="4" t="s">
        <v>42</v>
      </c>
      <c r="E7989" s="4" t="s">
        <v>20</v>
      </c>
      <c r="F7989" s="4" t="s">
        <v>18</v>
      </c>
      <c r="G7989" s="6">
        <v>44</v>
      </c>
      <c r="H7989" s="7">
        <v>167.11</v>
      </c>
      <c r="I7989" s="8">
        <v>0.03</v>
      </c>
      <c r="J7989" s="7">
        <v>6250.72</v>
      </c>
      <c r="K7989" s="7">
        <v>95.45</v>
      </c>
      <c r="L7989" s="7">
        <v>4199.8</v>
      </c>
      <c r="M7989" s="7">
        <v>155.28</v>
      </c>
    </row>
    <row r="7990" spans="2:13" x14ac:dyDescent="0.3">
      <c r="B7990" s="5">
        <v>46113</v>
      </c>
      <c r="C7990" s="4" t="s">
        <v>43</v>
      </c>
      <c r="D7990" s="4" t="s">
        <v>42</v>
      </c>
      <c r="E7990" s="4" t="s">
        <v>20</v>
      </c>
      <c r="F7990" s="4" t="s">
        <v>19</v>
      </c>
      <c r="G7990" s="6">
        <v>42</v>
      </c>
      <c r="H7990" s="7">
        <v>167.11</v>
      </c>
      <c r="I7990" s="8">
        <v>0.04</v>
      </c>
      <c r="J7990" s="7">
        <v>5911.76</v>
      </c>
      <c r="K7990" s="7">
        <v>95.07</v>
      </c>
      <c r="L7990" s="7">
        <v>3992.94</v>
      </c>
      <c r="M7990" s="7">
        <v>181.51</v>
      </c>
    </row>
    <row r="7991" spans="2:13" x14ac:dyDescent="0.3">
      <c r="B7991" s="5">
        <v>46113</v>
      </c>
      <c r="C7991" s="4" t="s">
        <v>43</v>
      </c>
      <c r="D7991" s="4" t="s">
        <v>42</v>
      </c>
      <c r="E7991" s="4" t="s">
        <v>21</v>
      </c>
      <c r="F7991" s="4" t="s">
        <v>17</v>
      </c>
      <c r="G7991" s="6">
        <v>63</v>
      </c>
      <c r="H7991" s="7">
        <v>167.11</v>
      </c>
      <c r="I7991" s="8">
        <v>0.01</v>
      </c>
      <c r="J7991" s="7">
        <v>9921.67</v>
      </c>
      <c r="K7991" s="7">
        <v>95.45</v>
      </c>
      <c r="L7991" s="7">
        <v>6013.35</v>
      </c>
      <c r="M7991" s="7">
        <v>106.11</v>
      </c>
    </row>
    <row r="7992" spans="2:13" x14ac:dyDescent="0.3">
      <c r="B7992" s="5">
        <v>46113</v>
      </c>
      <c r="C7992" s="4" t="s">
        <v>43</v>
      </c>
      <c r="D7992" s="4" t="s">
        <v>42</v>
      </c>
      <c r="E7992" s="4" t="s">
        <v>21</v>
      </c>
      <c r="F7992" s="4" t="s">
        <v>18</v>
      </c>
      <c r="G7992" s="6">
        <v>22</v>
      </c>
      <c r="H7992" s="7">
        <v>167.11</v>
      </c>
      <c r="I7992" s="8">
        <v>0.01</v>
      </c>
      <c r="J7992" s="7">
        <v>3440.36</v>
      </c>
      <c r="K7992" s="7">
        <v>95.07</v>
      </c>
      <c r="L7992" s="7">
        <v>2091.54</v>
      </c>
      <c r="M7992" s="7">
        <v>77.010000000000005</v>
      </c>
    </row>
    <row r="7993" spans="2:13" x14ac:dyDescent="0.3">
      <c r="B7993" s="5">
        <v>46113</v>
      </c>
      <c r="C7993" s="4" t="s">
        <v>43</v>
      </c>
      <c r="D7993" s="4" t="s">
        <v>42</v>
      </c>
      <c r="E7993" s="4" t="s">
        <v>21</v>
      </c>
      <c r="F7993" s="4" t="s">
        <v>19</v>
      </c>
      <c r="G7993" s="6">
        <v>21</v>
      </c>
      <c r="H7993" s="7">
        <v>167.11</v>
      </c>
      <c r="I7993" s="8">
        <v>0.01</v>
      </c>
      <c r="J7993" s="7">
        <v>3323.81</v>
      </c>
      <c r="K7993" s="7">
        <v>94.97</v>
      </c>
      <c r="L7993" s="7">
        <v>1994.37</v>
      </c>
      <c r="M7993" s="7">
        <v>93.28</v>
      </c>
    </row>
    <row r="7994" spans="2:13" x14ac:dyDescent="0.3">
      <c r="B7994" s="5">
        <v>46113</v>
      </c>
      <c r="C7994" s="4" t="s">
        <v>43</v>
      </c>
      <c r="D7994" s="4" t="s">
        <v>42</v>
      </c>
      <c r="E7994" s="4" t="s">
        <v>22</v>
      </c>
      <c r="F7994" s="4" t="s">
        <v>17</v>
      </c>
      <c r="G7994" s="6">
        <v>27</v>
      </c>
      <c r="H7994" s="7">
        <v>167.11</v>
      </c>
      <c r="I7994" s="8">
        <v>0.01</v>
      </c>
      <c r="J7994" s="7">
        <v>5017.9399999999996</v>
      </c>
      <c r="K7994" s="7">
        <v>94.97</v>
      </c>
      <c r="L7994" s="7">
        <v>2564.19</v>
      </c>
      <c r="M7994" s="7">
        <v>271.31</v>
      </c>
    </row>
    <row r="7995" spans="2:13" x14ac:dyDescent="0.3">
      <c r="B7995" s="5">
        <v>46113</v>
      </c>
      <c r="C7995" s="4" t="s">
        <v>43</v>
      </c>
      <c r="D7995" s="4" t="s">
        <v>42</v>
      </c>
      <c r="E7995" s="4" t="s">
        <v>22</v>
      </c>
      <c r="F7995" s="4" t="s">
        <v>18</v>
      </c>
      <c r="G7995" s="6">
        <v>10</v>
      </c>
      <c r="H7995" s="7">
        <v>167.11</v>
      </c>
      <c r="I7995" s="8">
        <v>0.01</v>
      </c>
      <c r="J7995" s="7">
        <v>1849.23</v>
      </c>
      <c r="K7995" s="7">
        <v>95.35</v>
      </c>
      <c r="L7995" s="7">
        <v>953.5</v>
      </c>
      <c r="M7995" s="7">
        <v>118.55</v>
      </c>
    </row>
    <row r="7996" spans="2:13" x14ac:dyDescent="0.3">
      <c r="B7996" s="5">
        <v>46113</v>
      </c>
      <c r="C7996" s="4" t="s">
        <v>43</v>
      </c>
      <c r="D7996" s="4" t="s">
        <v>42</v>
      </c>
      <c r="E7996" s="4" t="s">
        <v>22</v>
      </c>
      <c r="F7996" s="4" t="s">
        <v>19</v>
      </c>
      <c r="G7996" s="6">
        <v>10</v>
      </c>
      <c r="H7996" s="7">
        <v>167.11</v>
      </c>
      <c r="I7996" s="8">
        <v>0.01</v>
      </c>
      <c r="J7996" s="7">
        <v>1852.93</v>
      </c>
      <c r="K7996" s="7">
        <v>95.35</v>
      </c>
      <c r="L7996" s="7">
        <v>953.5</v>
      </c>
      <c r="M7996" s="7">
        <v>130.85</v>
      </c>
    </row>
    <row r="7997" spans="2:13" x14ac:dyDescent="0.3">
      <c r="B7997" s="5">
        <v>46113</v>
      </c>
      <c r="C7997" s="4" t="s">
        <v>44</v>
      </c>
      <c r="D7997" s="4" t="s">
        <v>42</v>
      </c>
      <c r="E7997" s="4" t="s">
        <v>16</v>
      </c>
      <c r="F7997" s="4" t="s">
        <v>17</v>
      </c>
      <c r="G7997" s="6">
        <v>76</v>
      </c>
      <c r="H7997" s="7">
        <v>218.52</v>
      </c>
      <c r="I7997" s="8">
        <v>0.01</v>
      </c>
      <c r="J7997" s="7">
        <v>16391.82</v>
      </c>
      <c r="K7997" s="7">
        <v>127.69</v>
      </c>
      <c r="L7997" s="7">
        <v>9704.44</v>
      </c>
      <c r="M7997" s="7">
        <v>126.99</v>
      </c>
    </row>
    <row r="7998" spans="2:13" x14ac:dyDescent="0.3">
      <c r="B7998" s="5">
        <v>46113</v>
      </c>
      <c r="C7998" s="4" t="s">
        <v>44</v>
      </c>
      <c r="D7998" s="4" t="s">
        <v>42</v>
      </c>
      <c r="E7998" s="4" t="s">
        <v>16</v>
      </c>
      <c r="F7998" s="4" t="s">
        <v>18</v>
      </c>
      <c r="G7998" s="6">
        <v>28</v>
      </c>
      <c r="H7998" s="7">
        <v>218.52</v>
      </c>
      <c r="I7998" s="8">
        <v>0</v>
      </c>
      <c r="J7998" s="7">
        <v>6118.56</v>
      </c>
      <c r="K7998" s="7">
        <v>127.43</v>
      </c>
      <c r="L7998" s="7">
        <v>3568.04</v>
      </c>
      <c r="M7998" s="7">
        <v>100.92</v>
      </c>
    </row>
    <row r="7999" spans="2:13" x14ac:dyDescent="0.3">
      <c r="B7999" s="5">
        <v>46113</v>
      </c>
      <c r="C7999" s="4" t="s">
        <v>44</v>
      </c>
      <c r="D7999" s="4" t="s">
        <v>42</v>
      </c>
      <c r="E7999" s="4" t="s">
        <v>16</v>
      </c>
      <c r="F7999" s="4" t="s">
        <v>19</v>
      </c>
      <c r="G7999" s="6">
        <v>28</v>
      </c>
      <c r="H7999" s="7">
        <v>218.52</v>
      </c>
      <c r="I7999" s="8">
        <v>0</v>
      </c>
      <c r="J7999" s="7">
        <v>6124.61</v>
      </c>
      <c r="K7999" s="7">
        <v>128.07</v>
      </c>
      <c r="L7999" s="7">
        <v>3585.96</v>
      </c>
      <c r="M7999" s="7">
        <v>125.25</v>
      </c>
    </row>
    <row r="8000" spans="2:13" x14ac:dyDescent="0.3">
      <c r="B8000" s="5">
        <v>46113</v>
      </c>
      <c r="C8000" s="4" t="s">
        <v>44</v>
      </c>
      <c r="D8000" s="4" t="s">
        <v>42</v>
      </c>
      <c r="E8000" s="4" t="s">
        <v>20</v>
      </c>
      <c r="F8000" s="4" t="s">
        <v>17</v>
      </c>
      <c r="G8000" s="6">
        <v>64</v>
      </c>
      <c r="H8000" s="7">
        <v>218.52</v>
      </c>
      <c r="I8000" s="8">
        <v>0.01</v>
      </c>
      <c r="J8000" s="7">
        <v>12158.81</v>
      </c>
      <c r="K8000" s="7">
        <v>128.07</v>
      </c>
      <c r="L8000" s="7">
        <v>8196.48</v>
      </c>
      <c r="M8000" s="7">
        <v>110.06</v>
      </c>
    </row>
    <row r="8001" spans="2:13" x14ac:dyDescent="0.3">
      <c r="B8001" s="5">
        <v>46113</v>
      </c>
      <c r="C8001" s="4" t="s">
        <v>44</v>
      </c>
      <c r="D8001" s="4" t="s">
        <v>42</v>
      </c>
      <c r="E8001" s="4" t="s">
        <v>20</v>
      </c>
      <c r="F8001" s="4" t="s">
        <v>18</v>
      </c>
      <c r="G8001" s="6">
        <v>22</v>
      </c>
      <c r="H8001" s="7">
        <v>218.52</v>
      </c>
      <c r="I8001" s="8">
        <v>0.01</v>
      </c>
      <c r="J8001" s="7">
        <v>4226.2299999999996</v>
      </c>
      <c r="K8001" s="7">
        <v>127.43</v>
      </c>
      <c r="L8001" s="7">
        <v>2803.46</v>
      </c>
      <c r="M8001" s="7">
        <v>78.430000000000007</v>
      </c>
    </row>
    <row r="8002" spans="2:13" x14ac:dyDescent="0.3">
      <c r="B8002" s="5">
        <v>46113</v>
      </c>
      <c r="C8002" s="4" t="s">
        <v>44</v>
      </c>
      <c r="D8002" s="4" t="s">
        <v>42</v>
      </c>
      <c r="E8002" s="4" t="s">
        <v>20</v>
      </c>
      <c r="F8002" s="4" t="s">
        <v>19</v>
      </c>
      <c r="G8002" s="6">
        <v>24</v>
      </c>
      <c r="H8002" s="7">
        <v>218.52</v>
      </c>
      <c r="I8002" s="8">
        <v>0.03</v>
      </c>
      <c r="J8002" s="7">
        <v>4486.16</v>
      </c>
      <c r="K8002" s="7">
        <v>127.31</v>
      </c>
      <c r="L8002" s="7">
        <v>3055.44</v>
      </c>
      <c r="M8002" s="7">
        <v>104.79</v>
      </c>
    </row>
    <row r="8003" spans="2:13" x14ac:dyDescent="0.3">
      <c r="B8003" s="5">
        <v>46113</v>
      </c>
      <c r="C8003" s="4" t="s">
        <v>44</v>
      </c>
      <c r="D8003" s="4" t="s">
        <v>42</v>
      </c>
      <c r="E8003" s="4" t="s">
        <v>21</v>
      </c>
      <c r="F8003" s="4" t="s">
        <v>17</v>
      </c>
      <c r="G8003" s="6">
        <v>30</v>
      </c>
      <c r="H8003" s="7">
        <v>218.52</v>
      </c>
      <c r="I8003" s="8">
        <v>0</v>
      </c>
      <c r="J8003" s="7">
        <v>6202.93</v>
      </c>
      <c r="K8003" s="7">
        <v>127.31</v>
      </c>
      <c r="L8003" s="7">
        <v>3819.3</v>
      </c>
      <c r="M8003" s="7">
        <v>50.33</v>
      </c>
    </row>
    <row r="8004" spans="2:13" x14ac:dyDescent="0.3">
      <c r="B8004" s="5">
        <v>46113</v>
      </c>
      <c r="C8004" s="4" t="s">
        <v>44</v>
      </c>
      <c r="D8004" s="4" t="s">
        <v>42</v>
      </c>
      <c r="E8004" s="4" t="s">
        <v>21</v>
      </c>
      <c r="F8004" s="4" t="s">
        <v>18</v>
      </c>
      <c r="G8004" s="6">
        <v>12</v>
      </c>
      <c r="H8004" s="7">
        <v>218.52</v>
      </c>
      <c r="I8004" s="8">
        <v>0.01</v>
      </c>
      <c r="J8004" s="7">
        <v>2463.75</v>
      </c>
      <c r="K8004" s="7">
        <v>127.69</v>
      </c>
      <c r="L8004" s="7">
        <v>1532.28</v>
      </c>
      <c r="M8004" s="7">
        <v>42.69</v>
      </c>
    </row>
    <row r="8005" spans="2:13" x14ac:dyDescent="0.3">
      <c r="B8005" s="5">
        <v>46113</v>
      </c>
      <c r="C8005" s="4" t="s">
        <v>44</v>
      </c>
      <c r="D8005" s="4" t="s">
        <v>42</v>
      </c>
      <c r="E8005" s="4" t="s">
        <v>21</v>
      </c>
      <c r="F8005" s="4" t="s">
        <v>19</v>
      </c>
      <c r="G8005" s="6">
        <v>11</v>
      </c>
      <c r="H8005" s="7">
        <v>218.52</v>
      </c>
      <c r="I8005" s="8">
        <v>0.01</v>
      </c>
      <c r="J8005" s="7">
        <v>2260.7199999999998</v>
      </c>
      <c r="K8005" s="7">
        <v>127.69</v>
      </c>
      <c r="L8005" s="7">
        <v>1404.59</v>
      </c>
      <c r="M8005" s="7">
        <v>49.11</v>
      </c>
    </row>
    <row r="8006" spans="2:13" x14ac:dyDescent="0.3">
      <c r="B8006" s="5">
        <v>46113</v>
      </c>
      <c r="C8006" s="4" t="s">
        <v>44</v>
      </c>
      <c r="D8006" s="4" t="s">
        <v>42</v>
      </c>
      <c r="E8006" s="4" t="s">
        <v>22</v>
      </c>
      <c r="F8006" s="4" t="s">
        <v>17</v>
      </c>
      <c r="G8006" s="6">
        <v>14</v>
      </c>
      <c r="H8006" s="7">
        <v>218.52</v>
      </c>
      <c r="I8006" s="8">
        <v>0</v>
      </c>
      <c r="J8006" s="7">
        <v>3402.45</v>
      </c>
      <c r="K8006" s="7">
        <v>127.56</v>
      </c>
      <c r="L8006" s="7">
        <v>1785.84</v>
      </c>
      <c r="M8006" s="7">
        <v>143.66999999999999</v>
      </c>
    </row>
    <row r="8007" spans="2:13" x14ac:dyDescent="0.3">
      <c r="B8007" s="5">
        <v>46113</v>
      </c>
      <c r="C8007" s="4" t="s">
        <v>44</v>
      </c>
      <c r="D8007" s="4" t="s">
        <v>42</v>
      </c>
      <c r="E8007" s="4" t="s">
        <v>22</v>
      </c>
      <c r="F8007" s="4" t="s">
        <v>18</v>
      </c>
      <c r="G8007" s="6">
        <v>5</v>
      </c>
      <c r="H8007" s="7">
        <v>218.52</v>
      </c>
      <c r="I8007" s="8">
        <v>0</v>
      </c>
      <c r="J8007" s="7">
        <v>1216.3800000000001</v>
      </c>
      <c r="K8007" s="7">
        <v>127.69</v>
      </c>
      <c r="L8007" s="7">
        <v>638.45000000000005</v>
      </c>
      <c r="M8007" s="7">
        <v>58.79</v>
      </c>
    </row>
    <row r="8008" spans="2:13" x14ac:dyDescent="0.3">
      <c r="B8008" s="5">
        <v>46113</v>
      </c>
      <c r="C8008" s="4" t="s">
        <v>44</v>
      </c>
      <c r="D8008" s="4" t="s">
        <v>42</v>
      </c>
      <c r="E8008" s="4" t="s">
        <v>22</v>
      </c>
      <c r="F8008" s="4" t="s">
        <v>19</v>
      </c>
      <c r="G8008" s="6">
        <v>5</v>
      </c>
      <c r="H8008" s="7">
        <v>218.52</v>
      </c>
      <c r="I8008" s="8">
        <v>0.01</v>
      </c>
      <c r="J8008" s="7">
        <v>1202.95</v>
      </c>
      <c r="K8008" s="7">
        <v>127.95</v>
      </c>
      <c r="L8008" s="7">
        <v>639.75</v>
      </c>
      <c r="M8008" s="7">
        <v>66.27</v>
      </c>
    </row>
    <row r="8009" spans="2:13" x14ac:dyDescent="0.3">
      <c r="B8009" s="5">
        <v>46113</v>
      </c>
      <c r="C8009" s="4" t="s">
        <v>45</v>
      </c>
      <c r="D8009" s="4" t="s">
        <v>42</v>
      </c>
      <c r="E8009" s="4" t="s">
        <v>16</v>
      </c>
      <c r="F8009" s="4" t="s">
        <v>17</v>
      </c>
      <c r="G8009" s="6">
        <v>127</v>
      </c>
      <c r="H8009" s="7">
        <v>102.84</v>
      </c>
      <c r="I8009" s="8">
        <v>0</v>
      </c>
      <c r="J8009" s="7">
        <v>13021.52</v>
      </c>
      <c r="K8009" s="7">
        <v>58.23</v>
      </c>
      <c r="L8009" s="7">
        <v>7395.21</v>
      </c>
      <c r="M8009" s="7">
        <v>217.97</v>
      </c>
    </row>
    <row r="8010" spans="2:13" x14ac:dyDescent="0.3">
      <c r="B8010" s="5">
        <v>46113</v>
      </c>
      <c r="C8010" s="4" t="s">
        <v>45</v>
      </c>
      <c r="D8010" s="4" t="s">
        <v>42</v>
      </c>
      <c r="E8010" s="4" t="s">
        <v>16</v>
      </c>
      <c r="F8010" s="4" t="s">
        <v>18</v>
      </c>
      <c r="G8010" s="6">
        <v>48</v>
      </c>
      <c r="H8010" s="7">
        <v>102.84</v>
      </c>
      <c r="I8010" s="8">
        <v>0.01</v>
      </c>
      <c r="J8010" s="7">
        <v>4847.6899999999996</v>
      </c>
      <c r="K8010" s="7">
        <v>57.94</v>
      </c>
      <c r="L8010" s="7">
        <v>2781.12</v>
      </c>
      <c r="M8010" s="7">
        <v>175.4</v>
      </c>
    </row>
    <row r="8011" spans="2:13" x14ac:dyDescent="0.3">
      <c r="B8011" s="5">
        <v>46113</v>
      </c>
      <c r="C8011" s="4" t="s">
        <v>45</v>
      </c>
      <c r="D8011" s="4" t="s">
        <v>42</v>
      </c>
      <c r="E8011" s="4" t="s">
        <v>16</v>
      </c>
      <c r="F8011" s="4" t="s">
        <v>19</v>
      </c>
      <c r="G8011" s="6">
        <v>50</v>
      </c>
      <c r="H8011" s="7">
        <v>102.84</v>
      </c>
      <c r="I8011" s="8">
        <v>0</v>
      </c>
      <c r="J8011" s="7">
        <v>5126.58</v>
      </c>
      <c r="K8011" s="7">
        <v>58.05</v>
      </c>
      <c r="L8011" s="7">
        <v>2902.5</v>
      </c>
      <c r="M8011" s="7">
        <v>223.21</v>
      </c>
    </row>
    <row r="8012" spans="2:13" x14ac:dyDescent="0.3">
      <c r="B8012" s="5">
        <v>46113</v>
      </c>
      <c r="C8012" s="4" t="s">
        <v>45</v>
      </c>
      <c r="D8012" s="4" t="s">
        <v>42</v>
      </c>
      <c r="E8012" s="4" t="s">
        <v>20</v>
      </c>
      <c r="F8012" s="4" t="s">
        <v>17</v>
      </c>
      <c r="G8012" s="6">
        <v>113</v>
      </c>
      <c r="H8012" s="7">
        <v>102.84</v>
      </c>
      <c r="I8012" s="8">
        <v>0.02</v>
      </c>
      <c r="J8012" s="7">
        <v>10020.9</v>
      </c>
      <c r="K8012" s="7">
        <v>57.99</v>
      </c>
      <c r="L8012" s="7">
        <v>6552.87</v>
      </c>
      <c r="M8012" s="7">
        <v>185.2</v>
      </c>
    </row>
    <row r="8013" spans="2:13" x14ac:dyDescent="0.3">
      <c r="B8013" s="5">
        <v>46113</v>
      </c>
      <c r="C8013" s="4" t="s">
        <v>45</v>
      </c>
      <c r="D8013" s="4" t="s">
        <v>42</v>
      </c>
      <c r="E8013" s="4" t="s">
        <v>20</v>
      </c>
      <c r="F8013" s="4" t="s">
        <v>18</v>
      </c>
      <c r="G8013" s="6">
        <v>39</v>
      </c>
      <c r="H8013" s="7">
        <v>102.84</v>
      </c>
      <c r="I8013" s="8">
        <v>0.04</v>
      </c>
      <c r="J8013" s="7">
        <v>3381.77</v>
      </c>
      <c r="K8013" s="7">
        <v>57.94</v>
      </c>
      <c r="L8013" s="7">
        <v>2259.66</v>
      </c>
      <c r="M8013" s="7">
        <v>135.97</v>
      </c>
    </row>
    <row r="8014" spans="2:13" x14ac:dyDescent="0.3">
      <c r="B8014" s="5">
        <v>46113</v>
      </c>
      <c r="C8014" s="4" t="s">
        <v>45</v>
      </c>
      <c r="D8014" s="4" t="s">
        <v>42</v>
      </c>
      <c r="E8014" s="4" t="s">
        <v>20</v>
      </c>
      <c r="F8014" s="4" t="s">
        <v>19</v>
      </c>
      <c r="G8014" s="6">
        <v>40</v>
      </c>
      <c r="H8014" s="7">
        <v>102.84</v>
      </c>
      <c r="I8014" s="8">
        <v>0.02</v>
      </c>
      <c r="J8014" s="7">
        <v>3518.96</v>
      </c>
      <c r="K8014" s="7">
        <v>58.17</v>
      </c>
      <c r="L8014" s="7">
        <v>2326.8000000000002</v>
      </c>
      <c r="M8014" s="7">
        <v>175.36</v>
      </c>
    </row>
    <row r="8015" spans="2:13" x14ac:dyDescent="0.3">
      <c r="B8015" s="5">
        <v>46113</v>
      </c>
      <c r="C8015" s="4" t="s">
        <v>45</v>
      </c>
      <c r="D8015" s="4" t="s">
        <v>42</v>
      </c>
      <c r="E8015" s="4" t="s">
        <v>21</v>
      </c>
      <c r="F8015" s="4" t="s">
        <v>17</v>
      </c>
      <c r="G8015" s="6">
        <v>55</v>
      </c>
      <c r="H8015" s="7">
        <v>102.84</v>
      </c>
      <c r="I8015" s="8">
        <v>0.01</v>
      </c>
      <c r="J8015" s="7">
        <v>5276.97</v>
      </c>
      <c r="K8015" s="7">
        <v>58.23</v>
      </c>
      <c r="L8015" s="7">
        <v>3202.65</v>
      </c>
      <c r="M8015" s="7">
        <v>92.92</v>
      </c>
    </row>
    <row r="8016" spans="2:13" x14ac:dyDescent="0.3">
      <c r="B8016" s="5">
        <v>46113</v>
      </c>
      <c r="C8016" s="4" t="s">
        <v>45</v>
      </c>
      <c r="D8016" s="4" t="s">
        <v>42</v>
      </c>
      <c r="E8016" s="4" t="s">
        <v>21</v>
      </c>
      <c r="F8016" s="4" t="s">
        <v>18</v>
      </c>
      <c r="G8016" s="6">
        <v>20</v>
      </c>
      <c r="H8016" s="7">
        <v>102.84</v>
      </c>
      <c r="I8016" s="8">
        <v>0.01</v>
      </c>
      <c r="J8016" s="7">
        <v>1934.44</v>
      </c>
      <c r="K8016" s="7">
        <v>58.05</v>
      </c>
      <c r="L8016" s="7">
        <v>1161</v>
      </c>
      <c r="M8016" s="7">
        <v>73.08</v>
      </c>
    </row>
    <row r="8017" spans="2:13" x14ac:dyDescent="0.3">
      <c r="B8017" s="5">
        <v>46113</v>
      </c>
      <c r="C8017" s="4" t="s">
        <v>45</v>
      </c>
      <c r="D8017" s="4" t="s">
        <v>42</v>
      </c>
      <c r="E8017" s="4" t="s">
        <v>21</v>
      </c>
      <c r="F8017" s="4" t="s">
        <v>19</v>
      </c>
      <c r="G8017" s="6">
        <v>19</v>
      </c>
      <c r="H8017" s="7">
        <v>102.84</v>
      </c>
      <c r="I8017" s="8">
        <v>0</v>
      </c>
      <c r="J8017" s="7">
        <v>1858.1</v>
      </c>
      <c r="K8017" s="7">
        <v>58.11</v>
      </c>
      <c r="L8017" s="7">
        <v>1104.0899999999999</v>
      </c>
      <c r="M8017" s="7">
        <v>84.65</v>
      </c>
    </row>
    <row r="8018" spans="2:13" x14ac:dyDescent="0.3">
      <c r="B8018" s="5">
        <v>46113</v>
      </c>
      <c r="C8018" s="4" t="s">
        <v>45</v>
      </c>
      <c r="D8018" s="4" t="s">
        <v>42</v>
      </c>
      <c r="E8018" s="4" t="s">
        <v>22</v>
      </c>
      <c r="F8018" s="4" t="s">
        <v>17</v>
      </c>
      <c r="G8018" s="6">
        <v>23</v>
      </c>
      <c r="H8018" s="7">
        <v>102.84</v>
      </c>
      <c r="I8018" s="8">
        <v>0.01</v>
      </c>
      <c r="J8018" s="7">
        <v>2633.26</v>
      </c>
      <c r="K8018" s="7">
        <v>57.99</v>
      </c>
      <c r="L8018" s="7">
        <v>1333.77</v>
      </c>
      <c r="M8018" s="7">
        <v>234.16</v>
      </c>
    </row>
    <row r="8019" spans="2:13" x14ac:dyDescent="0.3">
      <c r="B8019" s="5">
        <v>46113</v>
      </c>
      <c r="C8019" s="4" t="s">
        <v>45</v>
      </c>
      <c r="D8019" s="4" t="s">
        <v>42</v>
      </c>
      <c r="E8019" s="4" t="s">
        <v>22</v>
      </c>
      <c r="F8019" s="4" t="s">
        <v>18</v>
      </c>
      <c r="G8019" s="6">
        <v>8</v>
      </c>
      <c r="H8019" s="7">
        <v>102.84</v>
      </c>
      <c r="I8019" s="8">
        <v>0.01</v>
      </c>
      <c r="J8019" s="7">
        <v>919.58</v>
      </c>
      <c r="K8019" s="7">
        <v>58.23</v>
      </c>
      <c r="L8019" s="7">
        <v>465.84</v>
      </c>
      <c r="M8019" s="7">
        <v>97.83</v>
      </c>
    </row>
    <row r="8020" spans="2:13" x14ac:dyDescent="0.3">
      <c r="B8020" s="5">
        <v>46113</v>
      </c>
      <c r="C8020" s="4" t="s">
        <v>45</v>
      </c>
      <c r="D8020" s="4" t="s">
        <v>42</v>
      </c>
      <c r="E8020" s="4" t="s">
        <v>22</v>
      </c>
      <c r="F8020" s="4" t="s">
        <v>19</v>
      </c>
      <c r="G8020" s="6">
        <v>9</v>
      </c>
      <c r="H8020" s="7">
        <v>102.84</v>
      </c>
      <c r="I8020" s="8">
        <v>0.01</v>
      </c>
      <c r="J8020" s="7">
        <v>1034.54</v>
      </c>
      <c r="K8020" s="7">
        <v>58.17</v>
      </c>
      <c r="L8020" s="7">
        <v>523.53</v>
      </c>
      <c r="M8020" s="7">
        <v>119.86</v>
      </c>
    </row>
    <row r="8021" spans="2:13" x14ac:dyDescent="0.3">
      <c r="B8021" s="5">
        <v>46113</v>
      </c>
      <c r="C8021" s="4" t="s">
        <v>46</v>
      </c>
      <c r="D8021" s="4" t="s">
        <v>47</v>
      </c>
      <c r="E8021" s="4" t="s">
        <v>16</v>
      </c>
      <c r="F8021" s="4" t="s">
        <v>17</v>
      </c>
      <c r="G8021" s="6">
        <v>202</v>
      </c>
      <c r="H8021" s="7">
        <v>152.11000000000001</v>
      </c>
      <c r="I8021" s="8">
        <v>0</v>
      </c>
      <c r="J8021" s="7">
        <v>30695.43</v>
      </c>
      <c r="K8021" s="7">
        <v>93.5</v>
      </c>
      <c r="L8021" s="7">
        <v>18887</v>
      </c>
      <c r="M8021" s="7">
        <v>348.72</v>
      </c>
    </row>
    <row r="8022" spans="2:13" x14ac:dyDescent="0.3">
      <c r="B8022" s="5">
        <v>46113</v>
      </c>
      <c r="C8022" s="4" t="s">
        <v>46</v>
      </c>
      <c r="D8022" s="4" t="s">
        <v>47</v>
      </c>
      <c r="E8022" s="4" t="s">
        <v>16</v>
      </c>
      <c r="F8022" s="4" t="s">
        <v>18</v>
      </c>
      <c r="G8022" s="6">
        <v>76</v>
      </c>
      <c r="H8022" s="7">
        <v>152.11000000000001</v>
      </c>
      <c r="I8022" s="8">
        <v>0.01</v>
      </c>
      <c r="J8022" s="7">
        <v>11341.41</v>
      </c>
      <c r="K8022" s="7">
        <v>93.5</v>
      </c>
      <c r="L8022" s="7">
        <v>7106</v>
      </c>
      <c r="M8022" s="7">
        <v>266.86</v>
      </c>
    </row>
    <row r="8023" spans="2:13" x14ac:dyDescent="0.3">
      <c r="B8023" s="5">
        <v>46113</v>
      </c>
      <c r="C8023" s="4" t="s">
        <v>46</v>
      </c>
      <c r="D8023" s="4" t="s">
        <v>47</v>
      </c>
      <c r="E8023" s="4" t="s">
        <v>16</v>
      </c>
      <c r="F8023" s="4" t="s">
        <v>19</v>
      </c>
      <c r="G8023" s="6">
        <v>72</v>
      </c>
      <c r="H8023" s="7">
        <v>152.11000000000001</v>
      </c>
      <c r="I8023" s="8">
        <v>0.01</v>
      </c>
      <c r="J8023" s="7">
        <v>10853.24</v>
      </c>
      <c r="K8023" s="7">
        <v>93.12</v>
      </c>
      <c r="L8023" s="7">
        <v>6704.64</v>
      </c>
      <c r="M8023" s="7">
        <v>326.88</v>
      </c>
    </row>
    <row r="8024" spans="2:13" x14ac:dyDescent="0.3">
      <c r="B8024" s="5">
        <v>46113</v>
      </c>
      <c r="C8024" s="4" t="s">
        <v>46</v>
      </c>
      <c r="D8024" s="4" t="s">
        <v>47</v>
      </c>
      <c r="E8024" s="4" t="s">
        <v>20</v>
      </c>
      <c r="F8024" s="4" t="s">
        <v>17</v>
      </c>
      <c r="G8024" s="6">
        <v>159</v>
      </c>
      <c r="H8024" s="7">
        <v>152.11000000000001</v>
      </c>
      <c r="I8024" s="8">
        <v>0.04</v>
      </c>
      <c r="J8024" s="7">
        <v>20496.52</v>
      </c>
      <c r="K8024" s="7">
        <v>93.59</v>
      </c>
      <c r="L8024" s="7">
        <v>14880.81</v>
      </c>
      <c r="M8024" s="7">
        <v>274.49</v>
      </c>
    </row>
    <row r="8025" spans="2:13" x14ac:dyDescent="0.3">
      <c r="B8025" s="5">
        <v>46113</v>
      </c>
      <c r="C8025" s="4" t="s">
        <v>46</v>
      </c>
      <c r="D8025" s="4" t="s">
        <v>47</v>
      </c>
      <c r="E8025" s="4" t="s">
        <v>20</v>
      </c>
      <c r="F8025" s="4" t="s">
        <v>18</v>
      </c>
      <c r="G8025" s="6">
        <v>62</v>
      </c>
      <c r="H8025" s="7">
        <v>152.11000000000001</v>
      </c>
      <c r="I8025" s="8">
        <v>0.02</v>
      </c>
      <c r="J8025" s="7">
        <v>8117.01</v>
      </c>
      <c r="K8025" s="7">
        <v>93.59</v>
      </c>
      <c r="L8025" s="7">
        <v>5802.58</v>
      </c>
      <c r="M8025" s="7">
        <v>226.56</v>
      </c>
    </row>
    <row r="8026" spans="2:13" x14ac:dyDescent="0.3">
      <c r="B8026" s="5">
        <v>46113</v>
      </c>
      <c r="C8026" s="4" t="s">
        <v>46</v>
      </c>
      <c r="D8026" s="4" t="s">
        <v>47</v>
      </c>
      <c r="E8026" s="4" t="s">
        <v>20</v>
      </c>
      <c r="F8026" s="4" t="s">
        <v>19</v>
      </c>
      <c r="G8026" s="6">
        <v>61</v>
      </c>
      <c r="H8026" s="7">
        <v>152.11000000000001</v>
      </c>
      <c r="I8026" s="8">
        <v>0.02</v>
      </c>
      <c r="J8026" s="7">
        <v>8042.66</v>
      </c>
      <c r="K8026" s="7">
        <v>93.4</v>
      </c>
      <c r="L8026" s="7">
        <v>5697.4</v>
      </c>
      <c r="M8026" s="7">
        <v>279.93</v>
      </c>
    </row>
    <row r="8027" spans="2:13" x14ac:dyDescent="0.3">
      <c r="B8027" s="5">
        <v>46113</v>
      </c>
      <c r="C8027" s="4" t="s">
        <v>46</v>
      </c>
      <c r="D8027" s="4" t="s">
        <v>47</v>
      </c>
      <c r="E8027" s="4" t="s">
        <v>21</v>
      </c>
      <c r="F8027" s="4" t="s">
        <v>17</v>
      </c>
      <c r="G8027" s="6">
        <v>85</v>
      </c>
      <c r="H8027" s="7">
        <v>152.11000000000001</v>
      </c>
      <c r="I8027" s="8">
        <v>0</v>
      </c>
      <c r="J8027" s="7">
        <v>12258.33</v>
      </c>
      <c r="K8027" s="7">
        <v>93.31</v>
      </c>
      <c r="L8027" s="7">
        <v>7931.35</v>
      </c>
      <c r="M8027" s="7">
        <v>146.6</v>
      </c>
    </row>
    <row r="8028" spans="2:13" x14ac:dyDescent="0.3">
      <c r="B8028" s="5">
        <v>46113</v>
      </c>
      <c r="C8028" s="4" t="s">
        <v>46</v>
      </c>
      <c r="D8028" s="4" t="s">
        <v>47</v>
      </c>
      <c r="E8028" s="4" t="s">
        <v>21</v>
      </c>
      <c r="F8028" s="4" t="s">
        <v>18</v>
      </c>
      <c r="G8028" s="6">
        <v>30</v>
      </c>
      <c r="H8028" s="7">
        <v>152.11000000000001</v>
      </c>
      <c r="I8028" s="8">
        <v>0</v>
      </c>
      <c r="J8028" s="7">
        <v>4304.84</v>
      </c>
      <c r="K8028" s="7">
        <v>93.5</v>
      </c>
      <c r="L8028" s="7">
        <v>2805</v>
      </c>
      <c r="M8028" s="7">
        <v>109.41</v>
      </c>
    </row>
    <row r="8029" spans="2:13" x14ac:dyDescent="0.3">
      <c r="B8029" s="5">
        <v>46113</v>
      </c>
      <c r="C8029" s="4" t="s">
        <v>46</v>
      </c>
      <c r="D8029" s="4" t="s">
        <v>47</v>
      </c>
      <c r="E8029" s="4" t="s">
        <v>21</v>
      </c>
      <c r="F8029" s="4" t="s">
        <v>19</v>
      </c>
      <c r="G8029" s="6">
        <v>29</v>
      </c>
      <c r="H8029" s="7">
        <v>152.11000000000001</v>
      </c>
      <c r="I8029" s="8">
        <v>0.01</v>
      </c>
      <c r="J8029" s="7">
        <v>4148.62</v>
      </c>
      <c r="K8029" s="7">
        <v>93.59</v>
      </c>
      <c r="L8029" s="7">
        <v>2714.11</v>
      </c>
      <c r="M8029" s="7">
        <v>130.88999999999999</v>
      </c>
    </row>
    <row r="8030" spans="2:13" x14ac:dyDescent="0.3">
      <c r="B8030" s="5">
        <v>46113</v>
      </c>
      <c r="C8030" s="4" t="s">
        <v>46</v>
      </c>
      <c r="D8030" s="4" t="s">
        <v>47</v>
      </c>
      <c r="E8030" s="4" t="s">
        <v>22</v>
      </c>
      <c r="F8030" s="4" t="s">
        <v>17</v>
      </c>
      <c r="G8030" s="6">
        <v>35</v>
      </c>
      <c r="H8030" s="7">
        <v>152.11000000000001</v>
      </c>
      <c r="I8030" s="8">
        <v>0</v>
      </c>
      <c r="J8030" s="7">
        <v>5926.98</v>
      </c>
      <c r="K8030" s="7">
        <v>93.31</v>
      </c>
      <c r="L8030" s="7">
        <v>3265.85</v>
      </c>
      <c r="M8030" s="7">
        <v>357.4</v>
      </c>
    </row>
    <row r="8031" spans="2:13" x14ac:dyDescent="0.3">
      <c r="B8031" s="5">
        <v>46113</v>
      </c>
      <c r="C8031" s="4" t="s">
        <v>46</v>
      </c>
      <c r="D8031" s="4" t="s">
        <v>47</v>
      </c>
      <c r="E8031" s="4" t="s">
        <v>22</v>
      </c>
      <c r="F8031" s="4" t="s">
        <v>18</v>
      </c>
      <c r="G8031" s="6">
        <v>13</v>
      </c>
      <c r="H8031" s="7">
        <v>152.11000000000001</v>
      </c>
      <c r="I8031" s="8">
        <v>0.01</v>
      </c>
      <c r="J8031" s="7">
        <v>2208.04</v>
      </c>
      <c r="K8031" s="7">
        <v>93.31</v>
      </c>
      <c r="L8031" s="7">
        <v>1213.03</v>
      </c>
      <c r="M8031" s="7">
        <v>156.62</v>
      </c>
    </row>
    <row r="8032" spans="2:13" x14ac:dyDescent="0.3">
      <c r="B8032" s="5">
        <v>46113</v>
      </c>
      <c r="C8032" s="4" t="s">
        <v>46</v>
      </c>
      <c r="D8032" s="4" t="s">
        <v>47</v>
      </c>
      <c r="E8032" s="4" t="s">
        <v>22</v>
      </c>
      <c r="F8032" s="4" t="s">
        <v>19</v>
      </c>
      <c r="G8032" s="6">
        <v>14</v>
      </c>
      <c r="H8032" s="7">
        <v>152.11000000000001</v>
      </c>
      <c r="I8032" s="8">
        <v>0</v>
      </c>
      <c r="J8032" s="7">
        <v>2375.54</v>
      </c>
      <c r="K8032" s="7">
        <v>93.5</v>
      </c>
      <c r="L8032" s="7">
        <v>1309</v>
      </c>
      <c r="M8032" s="7">
        <v>177.02</v>
      </c>
    </row>
    <row r="8033" spans="2:13" x14ac:dyDescent="0.3">
      <c r="B8033" s="5">
        <v>46113</v>
      </c>
      <c r="C8033" s="4" t="s">
        <v>48</v>
      </c>
      <c r="D8033" s="4" t="s">
        <v>47</v>
      </c>
      <c r="E8033" s="4" t="s">
        <v>16</v>
      </c>
      <c r="F8033" s="4" t="s">
        <v>17</v>
      </c>
      <c r="G8033" s="6">
        <v>179</v>
      </c>
      <c r="H8033" s="7">
        <v>126.4</v>
      </c>
      <c r="I8033" s="8">
        <v>0.01</v>
      </c>
      <c r="J8033" s="7">
        <v>22398.46</v>
      </c>
      <c r="K8033" s="7">
        <v>76.989999999999995</v>
      </c>
      <c r="L8033" s="7">
        <v>13781.21</v>
      </c>
      <c r="M8033" s="7">
        <v>306.01</v>
      </c>
    </row>
    <row r="8034" spans="2:13" x14ac:dyDescent="0.3">
      <c r="B8034" s="5">
        <v>46113</v>
      </c>
      <c r="C8034" s="4" t="s">
        <v>48</v>
      </c>
      <c r="D8034" s="4" t="s">
        <v>47</v>
      </c>
      <c r="E8034" s="4" t="s">
        <v>16</v>
      </c>
      <c r="F8034" s="4" t="s">
        <v>18</v>
      </c>
      <c r="G8034" s="6">
        <v>61</v>
      </c>
      <c r="H8034" s="7">
        <v>126.4</v>
      </c>
      <c r="I8034" s="8">
        <v>0.01</v>
      </c>
      <c r="J8034" s="7">
        <v>7625.39</v>
      </c>
      <c r="K8034" s="7">
        <v>77.069999999999993</v>
      </c>
      <c r="L8034" s="7">
        <v>4701.2700000000004</v>
      </c>
      <c r="M8034" s="7">
        <v>214.19</v>
      </c>
    </row>
    <row r="8035" spans="2:13" x14ac:dyDescent="0.3">
      <c r="B8035" s="5">
        <v>46113</v>
      </c>
      <c r="C8035" s="4" t="s">
        <v>48</v>
      </c>
      <c r="D8035" s="4" t="s">
        <v>47</v>
      </c>
      <c r="E8035" s="4" t="s">
        <v>16</v>
      </c>
      <c r="F8035" s="4" t="s">
        <v>19</v>
      </c>
      <c r="G8035" s="6">
        <v>60</v>
      </c>
      <c r="H8035" s="7">
        <v>126.4</v>
      </c>
      <c r="I8035" s="8">
        <v>0.01</v>
      </c>
      <c r="J8035" s="7">
        <v>7515.74</v>
      </c>
      <c r="K8035" s="7">
        <v>77.22</v>
      </c>
      <c r="L8035" s="7">
        <v>4633.2</v>
      </c>
      <c r="M8035" s="7">
        <v>264.64999999999998</v>
      </c>
    </row>
    <row r="8036" spans="2:13" x14ac:dyDescent="0.3">
      <c r="B8036" s="5">
        <v>46113</v>
      </c>
      <c r="C8036" s="4" t="s">
        <v>48</v>
      </c>
      <c r="D8036" s="4" t="s">
        <v>47</v>
      </c>
      <c r="E8036" s="4" t="s">
        <v>20</v>
      </c>
      <c r="F8036" s="4" t="s">
        <v>17</v>
      </c>
      <c r="G8036" s="6">
        <v>147</v>
      </c>
      <c r="H8036" s="7">
        <v>126.4</v>
      </c>
      <c r="I8036" s="8">
        <v>0.02</v>
      </c>
      <c r="J8036" s="7">
        <v>16072.51</v>
      </c>
      <c r="K8036" s="7">
        <v>77.14</v>
      </c>
      <c r="L8036" s="7">
        <v>11339.58</v>
      </c>
      <c r="M8036" s="7">
        <v>243.89</v>
      </c>
    </row>
    <row r="8037" spans="2:13" x14ac:dyDescent="0.3">
      <c r="B8037" s="5">
        <v>46113</v>
      </c>
      <c r="C8037" s="4" t="s">
        <v>48</v>
      </c>
      <c r="D8037" s="4" t="s">
        <v>47</v>
      </c>
      <c r="E8037" s="4" t="s">
        <v>20</v>
      </c>
      <c r="F8037" s="4" t="s">
        <v>18</v>
      </c>
      <c r="G8037" s="6">
        <v>51</v>
      </c>
      <c r="H8037" s="7">
        <v>126.4</v>
      </c>
      <c r="I8037" s="8">
        <v>0.01</v>
      </c>
      <c r="J8037" s="7">
        <v>5616.15</v>
      </c>
      <c r="K8037" s="7">
        <v>76.760000000000005</v>
      </c>
      <c r="L8037" s="7">
        <v>3914.76</v>
      </c>
      <c r="M8037" s="7">
        <v>177.44</v>
      </c>
    </row>
    <row r="8038" spans="2:13" x14ac:dyDescent="0.3">
      <c r="B8038" s="5">
        <v>46113</v>
      </c>
      <c r="C8038" s="4" t="s">
        <v>48</v>
      </c>
      <c r="D8038" s="4" t="s">
        <v>47</v>
      </c>
      <c r="E8038" s="4" t="s">
        <v>20</v>
      </c>
      <c r="F8038" s="4" t="s">
        <v>19</v>
      </c>
      <c r="G8038" s="6">
        <v>52</v>
      </c>
      <c r="H8038" s="7">
        <v>126.4</v>
      </c>
      <c r="I8038" s="8">
        <v>0.03</v>
      </c>
      <c r="J8038" s="7">
        <v>5587.41</v>
      </c>
      <c r="K8038" s="7">
        <v>77.14</v>
      </c>
      <c r="L8038" s="7">
        <v>4011.28</v>
      </c>
      <c r="M8038" s="7">
        <v>230.52</v>
      </c>
    </row>
    <row r="8039" spans="2:13" x14ac:dyDescent="0.3">
      <c r="B8039" s="5">
        <v>46113</v>
      </c>
      <c r="C8039" s="4" t="s">
        <v>48</v>
      </c>
      <c r="D8039" s="4" t="s">
        <v>47</v>
      </c>
      <c r="E8039" s="4" t="s">
        <v>21</v>
      </c>
      <c r="F8039" s="4" t="s">
        <v>17</v>
      </c>
      <c r="G8039" s="6">
        <v>72</v>
      </c>
      <c r="H8039" s="7">
        <v>126.4</v>
      </c>
      <c r="I8039" s="8">
        <v>0.01</v>
      </c>
      <c r="J8039" s="7">
        <v>8490.5300000000007</v>
      </c>
      <c r="K8039" s="7">
        <v>76.989999999999995</v>
      </c>
      <c r="L8039" s="7">
        <v>5543.28</v>
      </c>
      <c r="M8039" s="7">
        <v>123.81</v>
      </c>
    </row>
    <row r="8040" spans="2:13" x14ac:dyDescent="0.3">
      <c r="B8040" s="5">
        <v>46113</v>
      </c>
      <c r="C8040" s="4" t="s">
        <v>48</v>
      </c>
      <c r="D8040" s="4" t="s">
        <v>47</v>
      </c>
      <c r="E8040" s="4" t="s">
        <v>21</v>
      </c>
      <c r="F8040" s="4" t="s">
        <v>18</v>
      </c>
      <c r="G8040" s="6">
        <v>25</v>
      </c>
      <c r="H8040" s="7">
        <v>126.4</v>
      </c>
      <c r="I8040" s="8">
        <v>0</v>
      </c>
      <c r="J8040" s="7">
        <v>2989.99</v>
      </c>
      <c r="K8040" s="7">
        <v>77.14</v>
      </c>
      <c r="L8040" s="7">
        <v>1928.5</v>
      </c>
      <c r="M8040" s="7">
        <v>88.05</v>
      </c>
    </row>
    <row r="8041" spans="2:13" x14ac:dyDescent="0.3">
      <c r="B8041" s="5">
        <v>46113</v>
      </c>
      <c r="C8041" s="4" t="s">
        <v>48</v>
      </c>
      <c r="D8041" s="4" t="s">
        <v>47</v>
      </c>
      <c r="E8041" s="4" t="s">
        <v>21</v>
      </c>
      <c r="F8041" s="4" t="s">
        <v>19</v>
      </c>
      <c r="G8041" s="6">
        <v>27</v>
      </c>
      <c r="H8041" s="7">
        <v>126.4</v>
      </c>
      <c r="I8041" s="8">
        <v>0.01</v>
      </c>
      <c r="J8041" s="7">
        <v>3187.14</v>
      </c>
      <c r="K8041" s="7">
        <v>76.84</v>
      </c>
      <c r="L8041" s="7">
        <v>2074.6799999999998</v>
      </c>
      <c r="M8041" s="7">
        <v>117.53</v>
      </c>
    </row>
    <row r="8042" spans="2:13" x14ac:dyDescent="0.3">
      <c r="B8042" s="5">
        <v>46113</v>
      </c>
      <c r="C8042" s="4" t="s">
        <v>48</v>
      </c>
      <c r="D8042" s="4" t="s">
        <v>47</v>
      </c>
      <c r="E8042" s="4" t="s">
        <v>22</v>
      </c>
      <c r="F8042" s="4" t="s">
        <v>17</v>
      </c>
      <c r="G8042" s="6">
        <v>33</v>
      </c>
      <c r="H8042" s="7">
        <v>126.4</v>
      </c>
      <c r="I8042" s="8">
        <v>0.01</v>
      </c>
      <c r="J8042" s="7">
        <v>4601.87</v>
      </c>
      <c r="K8042" s="7">
        <v>77.22</v>
      </c>
      <c r="L8042" s="7">
        <v>2548.2600000000002</v>
      </c>
      <c r="M8042" s="7">
        <v>332.28</v>
      </c>
    </row>
    <row r="8043" spans="2:13" x14ac:dyDescent="0.3">
      <c r="B8043" s="5">
        <v>46113</v>
      </c>
      <c r="C8043" s="4" t="s">
        <v>48</v>
      </c>
      <c r="D8043" s="4" t="s">
        <v>47</v>
      </c>
      <c r="E8043" s="4" t="s">
        <v>22</v>
      </c>
      <c r="F8043" s="4" t="s">
        <v>18</v>
      </c>
      <c r="G8043" s="6">
        <v>11</v>
      </c>
      <c r="H8043" s="7">
        <v>126.4</v>
      </c>
      <c r="I8043" s="8">
        <v>0</v>
      </c>
      <c r="J8043" s="7">
        <v>1560.35</v>
      </c>
      <c r="K8043" s="7">
        <v>77.22</v>
      </c>
      <c r="L8043" s="7">
        <v>849.42</v>
      </c>
      <c r="M8043" s="7">
        <v>132.93</v>
      </c>
    </row>
    <row r="8044" spans="2:13" x14ac:dyDescent="0.3">
      <c r="B8044" s="5">
        <v>46113</v>
      </c>
      <c r="C8044" s="4" t="s">
        <v>48</v>
      </c>
      <c r="D8044" s="4" t="s">
        <v>47</v>
      </c>
      <c r="E8044" s="4" t="s">
        <v>22</v>
      </c>
      <c r="F8044" s="4" t="s">
        <v>19</v>
      </c>
      <c r="G8044" s="6">
        <v>12</v>
      </c>
      <c r="H8044" s="7">
        <v>126.4</v>
      </c>
      <c r="I8044" s="8">
        <v>0.01</v>
      </c>
      <c r="J8044" s="7">
        <v>1676.79</v>
      </c>
      <c r="K8044" s="7">
        <v>76.91</v>
      </c>
      <c r="L8044" s="7">
        <v>922.92</v>
      </c>
      <c r="M8044" s="7">
        <v>157.63999999999999</v>
      </c>
    </row>
    <row r="8045" spans="2:13" x14ac:dyDescent="0.3">
      <c r="B8045" s="5">
        <v>46113</v>
      </c>
      <c r="C8045" s="4" t="s">
        <v>49</v>
      </c>
      <c r="D8045" s="4" t="s">
        <v>47</v>
      </c>
      <c r="E8045" s="4" t="s">
        <v>16</v>
      </c>
      <c r="F8045" s="4" t="s">
        <v>17</v>
      </c>
      <c r="G8045" s="6">
        <v>91</v>
      </c>
      <c r="H8045" s="7">
        <v>252.8</v>
      </c>
      <c r="I8045" s="8">
        <v>0.01</v>
      </c>
      <c r="J8045" s="7">
        <v>22865.85</v>
      </c>
      <c r="K8045" s="7">
        <v>157.72999999999999</v>
      </c>
      <c r="L8045" s="7">
        <v>14353.43</v>
      </c>
      <c r="M8045" s="7">
        <v>157.1</v>
      </c>
    </row>
    <row r="8046" spans="2:13" x14ac:dyDescent="0.3">
      <c r="B8046" s="5">
        <v>46113</v>
      </c>
      <c r="C8046" s="4" t="s">
        <v>49</v>
      </c>
      <c r="D8046" s="4" t="s">
        <v>47</v>
      </c>
      <c r="E8046" s="4" t="s">
        <v>16</v>
      </c>
      <c r="F8046" s="4" t="s">
        <v>18</v>
      </c>
      <c r="G8046" s="6">
        <v>32</v>
      </c>
      <c r="H8046" s="7">
        <v>252.8</v>
      </c>
      <c r="I8046" s="8">
        <v>0.01</v>
      </c>
      <c r="J8046" s="7">
        <v>8057.2</v>
      </c>
      <c r="K8046" s="7">
        <v>157.41999999999999</v>
      </c>
      <c r="L8046" s="7">
        <v>5037.4399999999996</v>
      </c>
      <c r="M8046" s="7">
        <v>116.71</v>
      </c>
    </row>
    <row r="8047" spans="2:13" x14ac:dyDescent="0.3">
      <c r="B8047" s="5">
        <v>46113</v>
      </c>
      <c r="C8047" s="4" t="s">
        <v>49</v>
      </c>
      <c r="D8047" s="4" t="s">
        <v>47</v>
      </c>
      <c r="E8047" s="4" t="s">
        <v>16</v>
      </c>
      <c r="F8047" s="4" t="s">
        <v>19</v>
      </c>
      <c r="G8047" s="6">
        <v>34</v>
      </c>
      <c r="H8047" s="7">
        <v>252.8</v>
      </c>
      <c r="I8047" s="8">
        <v>0.01</v>
      </c>
      <c r="J8047" s="7">
        <v>8509.15</v>
      </c>
      <c r="K8047" s="7">
        <v>157.88999999999999</v>
      </c>
      <c r="L8047" s="7">
        <v>5368.26</v>
      </c>
      <c r="M8047" s="7">
        <v>149.82</v>
      </c>
    </row>
    <row r="8048" spans="2:13" x14ac:dyDescent="0.3">
      <c r="B8048" s="5">
        <v>46113</v>
      </c>
      <c r="C8048" s="4" t="s">
        <v>49</v>
      </c>
      <c r="D8048" s="4" t="s">
        <v>47</v>
      </c>
      <c r="E8048" s="4" t="s">
        <v>20</v>
      </c>
      <c r="F8048" s="4" t="s">
        <v>17</v>
      </c>
      <c r="G8048" s="6">
        <v>77</v>
      </c>
      <c r="H8048" s="7">
        <v>252.8</v>
      </c>
      <c r="I8048" s="8">
        <v>0.01</v>
      </c>
      <c r="J8048" s="7">
        <v>16975.18</v>
      </c>
      <c r="K8048" s="7">
        <v>158.21</v>
      </c>
      <c r="L8048" s="7">
        <v>12182.17</v>
      </c>
      <c r="M8048" s="7">
        <v>128.01</v>
      </c>
    </row>
    <row r="8049" spans="2:13" x14ac:dyDescent="0.3">
      <c r="B8049" s="5">
        <v>46113</v>
      </c>
      <c r="C8049" s="4" t="s">
        <v>49</v>
      </c>
      <c r="D8049" s="4" t="s">
        <v>47</v>
      </c>
      <c r="E8049" s="4" t="s">
        <v>20</v>
      </c>
      <c r="F8049" s="4" t="s">
        <v>18</v>
      </c>
      <c r="G8049" s="6">
        <v>27</v>
      </c>
      <c r="H8049" s="7">
        <v>252.8</v>
      </c>
      <c r="I8049" s="8">
        <v>0.03</v>
      </c>
      <c r="J8049" s="7">
        <v>5855.67</v>
      </c>
      <c r="K8049" s="7">
        <v>157.88999999999999</v>
      </c>
      <c r="L8049" s="7">
        <v>4263.03</v>
      </c>
      <c r="M8049" s="7">
        <v>95.96</v>
      </c>
    </row>
    <row r="8050" spans="2:13" x14ac:dyDescent="0.3">
      <c r="B8050" s="5">
        <v>46113</v>
      </c>
      <c r="C8050" s="4" t="s">
        <v>49</v>
      </c>
      <c r="D8050" s="4" t="s">
        <v>47</v>
      </c>
      <c r="E8050" s="4" t="s">
        <v>20</v>
      </c>
      <c r="F8050" s="4" t="s">
        <v>19</v>
      </c>
      <c r="G8050" s="6">
        <v>28</v>
      </c>
      <c r="H8050" s="7">
        <v>252.8</v>
      </c>
      <c r="I8050" s="8">
        <v>0.03</v>
      </c>
      <c r="J8050" s="7">
        <v>6030.04</v>
      </c>
      <c r="K8050" s="7">
        <v>157.72999999999999</v>
      </c>
      <c r="L8050" s="7">
        <v>4416.4399999999996</v>
      </c>
      <c r="M8050" s="7">
        <v>123.38</v>
      </c>
    </row>
    <row r="8051" spans="2:13" x14ac:dyDescent="0.3">
      <c r="B8051" s="5">
        <v>46113</v>
      </c>
      <c r="C8051" s="4" t="s">
        <v>49</v>
      </c>
      <c r="D8051" s="4" t="s">
        <v>47</v>
      </c>
      <c r="E8051" s="4" t="s">
        <v>21</v>
      </c>
      <c r="F8051" s="4" t="s">
        <v>17</v>
      </c>
      <c r="G8051" s="6">
        <v>38</v>
      </c>
      <c r="H8051" s="7">
        <v>252.8</v>
      </c>
      <c r="I8051" s="8">
        <v>0</v>
      </c>
      <c r="J8051" s="7">
        <v>9089.58</v>
      </c>
      <c r="K8051" s="7">
        <v>157.41999999999999</v>
      </c>
      <c r="L8051" s="7">
        <v>5981.96</v>
      </c>
      <c r="M8051" s="7">
        <v>64.069999999999993</v>
      </c>
    </row>
    <row r="8052" spans="2:13" x14ac:dyDescent="0.3">
      <c r="B8052" s="5">
        <v>46113</v>
      </c>
      <c r="C8052" s="4" t="s">
        <v>49</v>
      </c>
      <c r="D8052" s="4" t="s">
        <v>47</v>
      </c>
      <c r="E8052" s="4" t="s">
        <v>21</v>
      </c>
      <c r="F8052" s="4" t="s">
        <v>18</v>
      </c>
      <c r="G8052" s="6">
        <v>13</v>
      </c>
      <c r="H8052" s="7">
        <v>252.8</v>
      </c>
      <c r="I8052" s="8">
        <v>0.01</v>
      </c>
      <c r="J8052" s="7">
        <v>3087.66</v>
      </c>
      <c r="K8052" s="7">
        <v>157.58000000000001</v>
      </c>
      <c r="L8052" s="7">
        <v>2048.54</v>
      </c>
      <c r="M8052" s="7">
        <v>47.74</v>
      </c>
    </row>
    <row r="8053" spans="2:13" x14ac:dyDescent="0.3">
      <c r="B8053" s="5">
        <v>46113</v>
      </c>
      <c r="C8053" s="4" t="s">
        <v>49</v>
      </c>
      <c r="D8053" s="4" t="s">
        <v>47</v>
      </c>
      <c r="E8053" s="4" t="s">
        <v>21</v>
      </c>
      <c r="F8053" s="4" t="s">
        <v>19</v>
      </c>
      <c r="G8053" s="6">
        <v>14</v>
      </c>
      <c r="H8053" s="7">
        <v>252.8</v>
      </c>
      <c r="I8053" s="8">
        <v>0.01</v>
      </c>
      <c r="J8053" s="7">
        <v>3328.7</v>
      </c>
      <c r="K8053" s="7">
        <v>157.26</v>
      </c>
      <c r="L8053" s="7">
        <v>2201.64</v>
      </c>
      <c r="M8053" s="7">
        <v>63.5</v>
      </c>
    </row>
    <row r="8054" spans="2:13" x14ac:dyDescent="0.3">
      <c r="B8054" s="5">
        <v>46113</v>
      </c>
      <c r="C8054" s="4" t="s">
        <v>49</v>
      </c>
      <c r="D8054" s="4" t="s">
        <v>47</v>
      </c>
      <c r="E8054" s="4" t="s">
        <v>22</v>
      </c>
      <c r="F8054" s="4" t="s">
        <v>17</v>
      </c>
      <c r="G8054" s="6">
        <v>16</v>
      </c>
      <c r="H8054" s="7">
        <v>252.8</v>
      </c>
      <c r="I8054" s="8">
        <v>0.01</v>
      </c>
      <c r="J8054" s="7">
        <v>4489.49</v>
      </c>
      <c r="K8054" s="7">
        <v>158.21</v>
      </c>
      <c r="L8054" s="7">
        <v>2531.36</v>
      </c>
      <c r="M8054" s="7">
        <v>160.61000000000001</v>
      </c>
    </row>
    <row r="8055" spans="2:13" x14ac:dyDescent="0.3">
      <c r="B8055" s="5">
        <v>46113</v>
      </c>
      <c r="C8055" s="4" t="s">
        <v>49</v>
      </c>
      <c r="D8055" s="4" t="s">
        <v>47</v>
      </c>
      <c r="E8055" s="4" t="s">
        <v>22</v>
      </c>
      <c r="F8055" s="4" t="s">
        <v>18</v>
      </c>
      <c r="G8055" s="6">
        <v>6</v>
      </c>
      <c r="H8055" s="7">
        <v>252.8</v>
      </c>
      <c r="I8055" s="8">
        <v>0.01</v>
      </c>
      <c r="J8055" s="7">
        <v>1688.58</v>
      </c>
      <c r="K8055" s="7">
        <v>158.05000000000001</v>
      </c>
      <c r="L8055" s="7">
        <v>948.3</v>
      </c>
      <c r="M8055" s="7">
        <v>74.319999999999993</v>
      </c>
    </row>
    <row r="8056" spans="2:13" x14ac:dyDescent="0.3">
      <c r="B8056" s="5">
        <v>46113</v>
      </c>
      <c r="C8056" s="4" t="s">
        <v>49</v>
      </c>
      <c r="D8056" s="4" t="s">
        <v>47</v>
      </c>
      <c r="E8056" s="4" t="s">
        <v>22</v>
      </c>
      <c r="F8056" s="4" t="s">
        <v>19</v>
      </c>
      <c r="G8056" s="6">
        <v>6</v>
      </c>
      <c r="H8056" s="7">
        <v>252.8</v>
      </c>
      <c r="I8056" s="8">
        <v>0</v>
      </c>
      <c r="J8056" s="7">
        <v>1703.91</v>
      </c>
      <c r="K8056" s="7">
        <v>157.88999999999999</v>
      </c>
      <c r="L8056" s="7">
        <v>947.34</v>
      </c>
      <c r="M8056" s="7">
        <v>77.58</v>
      </c>
    </row>
    <row r="8057" spans="2:13" x14ac:dyDescent="0.3">
      <c r="B8057" s="5">
        <v>46113</v>
      </c>
      <c r="C8057" s="4" t="s">
        <v>50</v>
      </c>
      <c r="D8057" s="4" t="s">
        <v>47</v>
      </c>
      <c r="E8057" s="4" t="s">
        <v>16</v>
      </c>
      <c r="F8057" s="4" t="s">
        <v>17</v>
      </c>
      <c r="G8057" s="6">
        <v>242</v>
      </c>
      <c r="H8057" s="7">
        <v>92.12</v>
      </c>
      <c r="I8057" s="8">
        <v>0.01</v>
      </c>
      <c r="J8057" s="7">
        <v>21937.42</v>
      </c>
      <c r="K8057" s="7">
        <v>55.49</v>
      </c>
      <c r="L8057" s="7">
        <v>13428.58</v>
      </c>
      <c r="M8057" s="7">
        <v>414.93</v>
      </c>
    </row>
    <row r="8058" spans="2:13" x14ac:dyDescent="0.3">
      <c r="B8058" s="5">
        <v>46113</v>
      </c>
      <c r="C8058" s="4" t="s">
        <v>50</v>
      </c>
      <c r="D8058" s="4" t="s">
        <v>47</v>
      </c>
      <c r="E8058" s="4" t="s">
        <v>16</v>
      </c>
      <c r="F8058" s="4" t="s">
        <v>18</v>
      </c>
      <c r="G8058" s="6">
        <v>94</v>
      </c>
      <c r="H8058" s="7">
        <v>92.12</v>
      </c>
      <c r="I8058" s="8">
        <v>0.01</v>
      </c>
      <c r="J8058" s="7">
        <v>8615.86</v>
      </c>
      <c r="K8058" s="7">
        <v>55.77</v>
      </c>
      <c r="L8058" s="7">
        <v>5242.38</v>
      </c>
      <c r="M8058" s="7">
        <v>333.09</v>
      </c>
    </row>
    <row r="8059" spans="2:13" x14ac:dyDescent="0.3">
      <c r="B8059" s="5">
        <v>46113</v>
      </c>
      <c r="C8059" s="4" t="s">
        <v>50</v>
      </c>
      <c r="D8059" s="4" t="s">
        <v>47</v>
      </c>
      <c r="E8059" s="4" t="s">
        <v>16</v>
      </c>
      <c r="F8059" s="4" t="s">
        <v>19</v>
      </c>
      <c r="G8059" s="6">
        <v>92</v>
      </c>
      <c r="H8059" s="7">
        <v>92.12</v>
      </c>
      <c r="I8059" s="8">
        <v>0.01</v>
      </c>
      <c r="J8059" s="7">
        <v>8356.39</v>
      </c>
      <c r="K8059" s="7">
        <v>55.82</v>
      </c>
      <c r="L8059" s="7">
        <v>5135.4399999999996</v>
      </c>
      <c r="M8059" s="7">
        <v>418.5</v>
      </c>
    </row>
    <row r="8060" spans="2:13" x14ac:dyDescent="0.3">
      <c r="B8060" s="5">
        <v>46113</v>
      </c>
      <c r="C8060" s="4" t="s">
        <v>50</v>
      </c>
      <c r="D8060" s="4" t="s">
        <v>47</v>
      </c>
      <c r="E8060" s="4" t="s">
        <v>20</v>
      </c>
      <c r="F8060" s="4" t="s">
        <v>17</v>
      </c>
      <c r="G8060" s="6">
        <v>212</v>
      </c>
      <c r="H8060" s="7">
        <v>92.12</v>
      </c>
      <c r="I8060" s="8">
        <v>0.03</v>
      </c>
      <c r="J8060" s="7">
        <v>16601.59</v>
      </c>
      <c r="K8060" s="7">
        <v>55.65</v>
      </c>
      <c r="L8060" s="7">
        <v>11797.8</v>
      </c>
      <c r="M8060" s="7">
        <v>348.17</v>
      </c>
    </row>
    <row r="8061" spans="2:13" x14ac:dyDescent="0.3">
      <c r="B8061" s="5">
        <v>46113</v>
      </c>
      <c r="C8061" s="4" t="s">
        <v>50</v>
      </c>
      <c r="D8061" s="4" t="s">
        <v>47</v>
      </c>
      <c r="E8061" s="4" t="s">
        <v>20</v>
      </c>
      <c r="F8061" s="4" t="s">
        <v>18</v>
      </c>
      <c r="G8061" s="6">
        <v>74</v>
      </c>
      <c r="H8061" s="7">
        <v>92.12</v>
      </c>
      <c r="I8061" s="8">
        <v>0</v>
      </c>
      <c r="J8061" s="7">
        <v>5968.88</v>
      </c>
      <c r="K8061" s="7">
        <v>55.71</v>
      </c>
      <c r="L8061" s="7">
        <v>4122.54</v>
      </c>
      <c r="M8061" s="7">
        <v>258.25</v>
      </c>
    </row>
    <row r="8062" spans="2:13" x14ac:dyDescent="0.3">
      <c r="B8062" s="5">
        <v>46113</v>
      </c>
      <c r="C8062" s="4" t="s">
        <v>50</v>
      </c>
      <c r="D8062" s="4" t="s">
        <v>47</v>
      </c>
      <c r="E8062" s="4" t="s">
        <v>20</v>
      </c>
      <c r="F8062" s="4" t="s">
        <v>19</v>
      </c>
      <c r="G8062" s="6">
        <v>76</v>
      </c>
      <c r="H8062" s="7">
        <v>92.12</v>
      </c>
      <c r="I8062" s="8">
        <v>0.02</v>
      </c>
      <c r="J8062" s="7">
        <v>6056.01</v>
      </c>
      <c r="K8062" s="7">
        <v>55.82</v>
      </c>
      <c r="L8062" s="7">
        <v>4242.32</v>
      </c>
      <c r="M8062" s="7">
        <v>339.96</v>
      </c>
    </row>
    <row r="8063" spans="2:13" x14ac:dyDescent="0.3">
      <c r="B8063" s="5">
        <v>46113</v>
      </c>
      <c r="C8063" s="4" t="s">
        <v>50</v>
      </c>
      <c r="D8063" s="4" t="s">
        <v>47</v>
      </c>
      <c r="E8063" s="4" t="s">
        <v>21</v>
      </c>
      <c r="F8063" s="4" t="s">
        <v>17</v>
      </c>
      <c r="G8063" s="6">
        <v>105</v>
      </c>
      <c r="H8063" s="7">
        <v>92.12</v>
      </c>
      <c r="I8063" s="8">
        <v>0.01</v>
      </c>
      <c r="J8063" s="7">
        <v>9106.4</v>
      </c>
      <c r="K8063" s="7">
        <v>55.49</v>
      </c>
      <c r="L8063" s="7">
        <v>5826.45</v>
      </c>
      <c r="M8063" s="7">
        <v>179.85</v>
      </c>
    </row>
    <row r="8064" spans="2:13" x14ac:dyDescent="0.3">
      <c r="B8064" s="5">
        <v>46113</v>
      </c>
      <c r="C8064" s="4" t="s">
        <v>50</v>
      </c>
      <c r="D8064" s="4" t="s">
        <v>47</v>
      </c>
      <c r="E8064" s="4" t="s">
        <v>21</v>
      </c>
      <c r="F8064" s="4" t="s">
        <v>18</v>
      </c>
      <c r="G8064" s="6">
        <v>39</v>
      </c>
      <c r="H8064" s="7">
        <v>92.12</v>
      </c>
      <c r="I8064" s="8">
        <v>0.01</v>
      </c>
      <c r="J8064" s="7">
        <v>3389.15</v>
      </c>
      <c r="K8064" s="7">
        <v>55.65</v>
      </c>
      <c r="L8064" s="7">
        <v>2170.35</v>
      </c>
      <c r="M8064" s="7">
        <v>136.94</v>
      </c>
    </row>
    <row r="8065" spans="2:13" x14ac:dyDescent="0.3">
      <c r="B8065" s="5">
        <v>46113</v>
      </c>
      <c r="C8065" s="4" t="s">
        <v>50</v>
      </c>
      <c r="D8065" s="4" t="s">
        <v>47</v>
      </c>
      <c r="E8065" s="4" t="s">
        <v>21</v>
      </c>
      <c r="F8065" s="4" t="s">
        <v>19</v>
      </c>
      <c r="G8065" s="6">
        <v>38</v>
      </c>
      <c r="H8065" s="7">
        <v>92.12</v>
      </c>
      <c r="I8065" s="8">
        <v>0</v>
      </c>
      <c r="J8065" s="7">
        <v>3308.92</v>
      </c>
      <c r="K8065" s="7">
        <v>55.54</v>
      </c>
      <c r="L8065" s="7">
        <v>2110.52</v>
      </c>
      <c r="M8065" s="7">
        <v>169.98</v>
      </c>
    </row>
    <row r="8066" spans="2:13" x14ac:dyDescent="0.3">
      <c r="B8066" s="5">
        <v>46113</v>
      </c>
      <c r="C8066" s="4" t="s">
        <v>50</v>
      </c>
      <c r="D8066" s="4" t="s">
        <v>47</v>
      </c>
      <c r="E8066" s="4" t="s">
        <v>22</v>
      </c>
      <c r="F8066" s="4" t="s">
        <v>17</v>
      </c>
      <c r="G8066" s="6">
        <v>44</v>
      </c>
      <c r="H8066" s="7">
        <v>92.12</v>
      </c>
      <c r="I8066" s="8">
        <v>0.01</v>
      </c>
      <c r="J8066" s="7">
        <v>4485.2</v>
      </c>
      <c r="K8066" s="7">
        <v>55.54</v>
      </c>
      <c r="L8066" s="7">
        <v>2443.7600000000002</v>
      </c>
      <c r="M8066" s="7">
        <v>444.38</v>
      </c>
    </row>
    <row r="8067" spans="2:13" x14ac:dyDescent="0.3">
      <c r="B8067" s="5">
        <v>46113</v>
      </c>
      <c r="C8067" s="4" t="s">
        <v>50</v>
      </c>
      <c r="D8067" s="4" t="s">
        <v>47</v>
      </c>
      <c r="E8067" s="4" t="s">
        <v>22</v>
      </c>
      <c r="F8067" s="4" t="s">
        <v>18</v>
      </c>
      <c r="G8067" s="6">
        <v>17</v>
      </c>
      <c r="H8067" s="7">
        <v>92.12</v>
      </c>
      <c r="I8067" s="8">
        <v>0.01</v>
      </c>
      <c r="J8067" s="7">
        <v>1732.84</v>
      </c>
      <c r="K8067" s="7">
        <v>55.54</v>
      </c>
      <c r="L8067" s="7">
        <v>944.18</v>
      </c>
      <c r="M8067" s="7">
        <v>206.05</v>
      </c>
    </row>
    <row r="8068" spans="2:13" x14ac:dyDescent="0.3">
      <c r="B8068" s="5">
        <v>46113</v>
      </c>
      <c r="C8068" s="4" t="s">
        <v>50</v>
      </c>
      <c r="D8068" s="4" t="s">
        <v>47</v>
      </c>
      <c r="E8068" s="4" t="s">
        <v>22</v>
      </c>
      <c r="F8068" s="4" t="s">
        <v>19</v>
      </c>
      <c r="G8068" s="6">
        <v>17</v>
      </c>
      <c r="H8068" s="7">
        <v>92.12</v>
      </c>
      <c r="I8068" s="8">
        <v>0.01</v>
      </c>
      <c r="J8068" s="7">
        <v>1736.33</v>
      </c>
      <c r="K8068" s="7">
        <v>55.49</v>
      </c>
      <c r="L8068" s="7">
        <v>943.33</v>
      </c>
      <c r="M8068" s="7">
        <v>226.85</v>
      </c>
    </row>
    <row r="8069" spans="2:13" x14ac:dyDescent="0.3">
      <c r="B8069" s="5">
        <v>46143</v>
      </c>
      <c r="C8069" s="4" t="s">
        <v>14</v>
      </c>
      <c r="D8069" s="4" t="s">
        <v>15</v>
      </c>
      <c r="E8069" s="4" t="s">
        <v>16</v>
      </c>
      <c r="F8069" s="4" t="s">
        <v>17</v>
      </c>
      <c r="G8069" s="6">
        <v>286</v>
      </c>
      <c r="H8069" s="7">
        <v>289.83999999999997</v>
      </c>
      <c r="I8069" s="8">
        <v>0.01</v>
      </c>
      <c r="J8069" s="7">
        <v>82065.3</v>
      </c>
      <c r="K8069" s="7">
        <v>225.37</v>
      </c>
      <c r="L8069" s="7">
        <v>64455.82</v>
      </c>
      <c r="M8069" s="7">
        <v>481.72</v>
      </c>
    </row>
    <row r="8070" spans="2:13" x14ac:dyDescent="0.3">
      <c r="B8070" s="5">
        <v>46143</v>
      </c>
      <c r="C8070" s="4" t="s">
        <v>14</v>
      </c>
      <c r="D8070" s="4" t="s">
        <v>15</v>
      </c>
      <c r="E8070" s="4" t="s">
        <v>16</v>
      </c>
      <c r="F8070" s="4" t="s">
        <v>18</v>
      </c>
      <c r="G8070" s="6">
        <v>110</v>
      </c>
      <c r="H8070" s="7">
        <v>289.83999999999997</v>
      </c>
      <c r="I8070" s="8">
        <v>0</v>
      </c>
      <c r="J8070" s="7">
        <v>31754.97</v>
      </c>
      <c r="K8070" s="7">
        <v>224.02</v>
      </c>
      <c r="L8070" s="7">
        <v>24642.2</v>
      </c>
      <c r="M8070" s="7">
        <v>389</v>
      </c>
    </row>
    <row r="8071" spans="2:13" x14ac:dyDescent="0.3">
      <c r="B8071" s="5">
        <v>46143</v>
      </c>
      <c r="C8071" s="4" t="s">
        <v>14</v>
      </c>
      <c r="D8071" s="4" t="s">
        <v>15</v>
      </c>
      <c r="E8071" s="4" t="s">
        <v>16</v>
      </c>
      <c r="F8071" s="4" t="s">
        <v>19</v>
      </c>
      <c r="G8071" s="6">
        <v>106</v>
      </c>
      <c r="H8071" s="7">
        <v>289.83999999999997</v>
      </c>
      <c r="I8071" s="8">
        <v>0</v>
      </c>
      <c r="J8071" s="7">
        <v>30661.5</v>
      </c>
      <c r="K8071" s="7">
        <v>224.92</v>
      </c>
      <c r="L8071" s="7">
        <v>23841.52</v>
      </c>
      <c r="M8071" s="7">
        <v>481.24</v>
      </c>
    </row>
    <row r="8072" spans="2:13" x14ac:dyDescent="0.3">
      <c r="B8072" s="5">
        <v>46143</v>
      </c>
      <c r="C8072" s="4" t="s">
        <v>14</v>
      </c>
      <c r="D8072" s="4" t="s">
        <v>15</v>
      </c>
      <c r="E8072" s="4" t="s">
        <v>20</v>
      </c>
      <c r="F8072" s="4" t="s">
        <v>17</v>
      </c>
      <c r="G8072" s="6">
        <v>237</v>
      </c>
      <c r="H8072" s="7">
        <v>289.83999999999997</v>
      </c>
      <c r="I8072" s="8">
        <v>0.03</v>
      </c>
      <c r="J8072" s="7">
        <v>58578.62</v>
      </c>
      <c r="K8072" s="7">
        <v>224.7</v>
      </c>
      <c r="L8072" s="7">
        <v>53253.9</v>
      </c>
      <c r="M8072" s="7">
        <v>397.19</v>
      </c>
    </row>
    <row r="8073" spans="2:13" x14ac:dyDescent="0.3">
      <c r="B8073" s="5">
        <v>46143</v>
      </c>
      <c r="C8073" s="4" t="s">
        <v>14</v>
      </c>
      <c r="D8073" s="4" t="s">
        <v>15</v>
      </c>
      <c r="E8073" s="4" t="s">
        <v>20</v>
      </c>
      <c r="F8073" s="4" t="s">
        <v>18</v>
      </c>
      <c r="G8073" s="6">
        <v>84</v>
      </c>
      <c r="H8073" s="7">
        <v>289.83999999999997</v>
      </c>
      <c r="I8073" s="8">
        <v>0.01</v>
      </c>
      <c r="J8073" s="7">
        <v>21295.84</v>
      </c>
      <c r="K8073" s="7">
        <v>225.37</v>
      </c>
      <c r="L8073" s="7">
        <v>18931.080000000002</v>
      </c>
      <c r="M8073" s="7">
        <v>293.75</v>
      </c>
    </row>
    <row r="8074" spans="2:13" x14ac:dyDescent="0.3">
      <c r="B8074" s="5">
        <v>46143</v>
      </c>
      <c r="C8074" s="4" t="s">
        <v>14</v>
      </c>
      <c r="D8074" s="4" t="s">
        <v>15</v>
      </c>
      <c r="E8074" s="4" t="s">
        <v>20</v>
      </c>
      <c r="F8074" s="4" t="s">
        <v>19</v>
      </c>
      <c r="G8074" s="6">
        <v>85</v>
      </c>
      <c r="H8074" s="7">
        <v>289.83999999999997</v>
      </c>
      <c r="I8074" s="8">
        <v>0.03</v>
      </c>
      <c r="J8074" s="7">
        <v>21053</v>
      </c>
      <c r="K8074" s="7">
        <v>224.02</v>
      </c>
      <c r="L8074" s="7">
        <v>19041.7</v>
      </c>
      <c r="M8074" s="7">
        <v>390.07</v>
      </c>
    </row>
    <row r="8075" spans="2:13" x14ac:dyDescent="0.3">
      <c r="B8075" s="5">
        <v>46143</v>
      </c>
      <c r="C8075" s="4" t="s">
        <v>14</v>
      </c>
      <c r="D8075" s="4" t="s">
        <v>15</v>
      </c>
      <c r="E8075" s="4" t="s">
        <v>21</v>
      </c>
      <c r="F8075" s="4" t="s">
        <v>17</v>
      </c>
      <c r="G8075" s="6">
        <v>119</v>
      </c>
      <c r="H8075" s="7">
        <v>289.83999999999997</v>
      </c>
      <c r="I8075" s="8">
        <v>0</v>
      </c>
      <c r="J8075" s="7">
        <v>32765.89</v>
      </c>
      <c r="K8075" s="7">
        <v>224.02</v>
      </c>
      <c r="L8075" s="7">
        <v>26658.38</v>
      </c>
      <c r="M8075" s="7">
        <v>203.83</v>
      </c>
    </row>
    <row r="8076" spans="2:13" x14ac:dyDescent="0.3">
      <c r="B8076" s="5">
        <v>46143</v>
      </c>
      <c r="C8076" s="4" t="s">
        <v>14</v>
      </c>
      <c r="D8076" s="4" t="s">
        <v>15</v>
      </c>
      <c r="E8076" s="4" t="s">
        <v>21</v>
      </c>
      <c r="F8076" s="4" t="s">
        <v>18</v>
      </c>
      <c r="G8076" s="6">
        <v>44</v>
      </c>
      <c r="H8076" s="7">
        <v>289.83999999999997</v>
      </c>
      <c r="I8076" s="8">
        <v>0</v>
      </c>
      <c r="J8076" s="7">
        <v>12030.65</v>
      </c>
      <c r="K8076" s="7">
        <v>224.25</v>
      </c>
      <c r="L8076" s="7">
        <v>9867</v>
      </c>
      <c r="M8076" s="7">
        <v>155.13</v>
      </c>
    </row>
    <row r="8077" spans="2:13" x14ac:dyDescent="0.3">
      <c r="B8077" s="5">
        <v>46143</v>
      </c>
      <c r="C8077" s="4" t="s">
        <v>14</v>
      </c>
      <c r="D8077" s="4" t="s">
        <v>15</v>
      </c>
      <c r="E8077" s="4" t="s">
        <v>21</v>
      </c>
      <c r="F8077" s="4" t="s">
        <v>19</v>
      </c>
      <c r="G8077" s="6">
        <v>43</v>
      </c>
      <c r="H8077" s="7">
        <v>289.83999999999997</v>
      </c>
      <c r="I8077" s="8">
        <v>0</v>
      </c>
      <c r="J8077" s="7">
        <v>11839.92</v>
      </c>
      <c r="K8077" s="7">
        <v>225.15</v>
      </c>
      <c r="L8077" s="7">
        <v>9681.4500000000007</v>
      </c>
      <c r="M8077" s="7">
        <v>190.62</v>
      </c>
    </row>
    <row r="8078" spans="2:13" x14ac:dyDescent="0.3">
      <c r="B8078" s="5">
        <v>46143</v>
      </c>
      <c r="C8078" s="4" t="s">
        <v>14</v>
      </c>
      <c r="D8078" s="4" t="s">
        <v>15</v>
      </c>
      <c r="E8078" s="4" t="s">
        <v>22</v>
      </c>
      <c r="F8078" s="4" t="s">
        <v>17</v>
      </c>
      <c r="G8078" s="6">
        <v>56</v>
      </c>
      <c r="H8078" s="7">
        <v>289.83999999999997</v>
      </c>
      <c r="I8078" s="8">
        <v>0.01</v>
      </c>
      <c r="J8078" s="7">
        <v>18105.669999999998</v>
      </c>
      <c r="K8078" s="7">
        <v>225.37</v>
      </c>
      <c r="L8078" s="7">
        <v>12620.72</v>
      </c>
      <c r="M8078" s="7">
        <v>582.67999999999995</v>
      </c>
    </row>
    <row r="8079" spans="2:13" x14ac:dyDescent="0.3">
      <c r="B8079" s="5">
        <v>46143</v>
      </c>
      <c r="C8079" s="4" t="s">
        <v>14</v>
      </c>
      <c r="D8079" s="4" t="s">
        <v>15</v>
      </c>
      <c r="E8079" s="4" t="s">
        <v>22</v>
      </c>
      <c r="F8079" s="4" t="s">
        <v>18</v>
      </c>
      <c r="G8079" s="6">
        <v>19</v>
      </c>
      <c r="H8079" s="7">
        <v>289.83999999999997</v>
      </c>
      <c r="I8079" s="8">
        <v>0</v>
      </c>
      <c r="J8079" s="7">
        <v>6161.59</v>
      </c>
      <c r="K8079" s="7">
        <v>224.7</v>
      </c>
      <c r="L8079" s="7">
        <v>4269.3</v>
      </c>
      <c r="M8079" s="7">
        <v>223.86</v>
      </c>
    </row>
    <row r="8080" spans="2:13" x14ac:dyDescent="0.3">
      <c r="B8080" s="5">
        <v>46143</v>
      </c>
      <c r="C8080" s="4" t="s">
        <v>14</v>
      </c>
      <c r="D8080" s="4" t="s">
        <v>15</v>
      </c>
      <c r="E8080" s="4" t="s">
        <v>22</v>
      </c>
      <c r="F8080" s="4" t="s">
        <v>19</v>
      </c>
      <c r="G8080" s="6">
        <v>20</v>
      </c>
      <c r="H8080" s="7">
        <v>289.83999999999997</v>
      </c>
      <c r="I8080" s="8">
        <v>0</v>
      </c>
      <c r="J8080" s="7">
        <v>6459.99</v>
      </c>
      <c r="K8080" s="7">
        <v>224.7</v>
      </c>
      <c r="L8080" s="7">
        <v>4494</v>
      </c>
      <c r="M8080" s="7">
        <v>262.48</v>
      </c>
    </row>
    <row r="8081" spans="2:13" x14ac:dyDescent="0.3">
      <c r="B8081" s="5">
        <v>46143</v>
      </c>
      <c r="C8081" s="4" t="s">
        <v>23</v>
      </c>
      <c r="D8081" s="4" t="s">
        <v>15</v>
      </c>
      <c r="E8081" s="4" t="s">
        <v>16</v>
      </c>
      <c r="F8081" s="4" t="s">
        <v>17</v>
      </c>
      <c r="G8081" s="6">
        <v>769</v>
      </c>
      <c r="H8081" s="7">
        <v>127.62</v>
      </c>
      <c r="I8081" s="8">
        <v>0.01</v>
      </c>
      <c r="J8081" s="7">
        <v>96378.76</v>
      </c>
      <c r="K8081" s="7">
        <v>98.56</v>
      </c>
      <c r="L8081" s="7">
        <v>75792.639999999999</v>
      </c>
      <c r="M8081" s="7">
        <v>1271.98</v>
      </c>
    </row>
    <row r="8082" spans="2:13" x14ac:dyDescent="0.3">
      <c r="B8082" s="5">
        <v>46143</v>
      </c>
      <c r="C8082" s="4" t="s">
        <v>23</v>
      </c>
      <c r="D8082" s="4" t="s">
        <v>15</v>
      </c>
      <c r="E8082" s="4" t="s">
        <v>16</v>
      </c>
      <c r="F8082" s="4" t="s">
        <v>18</v>
      </c>
      <c r="G8082" s="6">
        <v>278</v>
      </c>
      <c r="H8082" s="7">
        <v>127.62</v>
      </c>
      <c r="I8082" s="8">
        <v>0.01</v>
      </c>
      <c r="J8082" s="7">
        <v>35053.33</v>
      </c>
      <c r="K8082" s="7">
        <v>98.07</v>
      </c>
      <c r="L8082" s="7">
        <v>27263.46</v>
      </c>
      <c r="M8082" s="7">
        <v>1008.92</v>
      </c>
    </row>
    <row r="8083" spans="2:13" x14ac:dyDescent="0.3">
      <c r="B8083" s="5">
        <v>46143</v>
      </c>
      <c r="C8083" s="4" t="s">
        <v>23</v>
      </c>
      <c r="D8083" s="4" t="s">
        <v>15</v>
      </c>
      <c r="E8083" s="4" t="s">
        <v>16</v>
      </c>
      <c r="F8083" s="4" t="s">
        <v>19</v>
      </c>
      <c r="G8083" s="6">
        <v>283</v>
      </c>
      <c r="H8083" s="7">
        <v>127.62</v>
      </c>
      <c r="I8083" s="8">
        <v>0.01</v>
      </c>
      <c r="J8083" s="7">
        <v>35540.33</v>
      </c>
      <c r="K8083" s="7">
        <v>98.56</v>
      </c>
      <c r="L8083" s="7">
        <v>27892.48</v>
      </c>
      <c r="M8083" s="7">
        <v>1293.6500000000001</v>
      </c>
    </row>
    <row r="8084" spans="2:13" x14ac:dyDescent="0.3">
      <c r="B8084" s="5">
        <v>46143</v>
      </c>
      <c r="C8084" s="4" t="s">
        <v>23</v>
      </c>
      <c r="D8084" s="4" t="s">
        <v>15</v>
      </c>
      <c r="E8084" s="4" t="s">
        <v>20</v>
      </c>
      <c r="F8084" s="4" t="s">
        <v>17</v>
      </c>
      <c r="G8084" s="6">
        <v>669</v>
      </c>
      <c r="H8084" s="7">
        <v>127.62</v>
      </c>
      <c r="I8084" s="8">
        <v>0</v>
      </c>
      <c r="J8084" s="7">
        <v>75132.149999999994</v>
      </c>
      <c r="K8084" s="7">
        <v>98.56</v>
      </c>
      <c r="L8084" s="7">
        <v>65936.639999999999</v>
      </c>
      <c r="M8084" s="7">
        <v>1138.06</v>
      </c>
    </row>
    <row r="8085" spans="2:13" x14ac:dyDescent="0.3">
      <c r="B8085" s="5">
        <v>46143</v>
      </c>
      <c r="C8085" s="4" t="s">
        <v>23</v>
      </c>
      <c r="D8085" s="4" t="s">
        <v>15</v>
      </c>
      <c r="E8085" s="4" t="s">
        <v>20</v>
      </c>
      <c r="F8085" s="4" t="s">
        <v>18</v>
      </c>
      <c r="G8085" s="6">
        <v>244</v>
      </c>
      <c r="H8085" s="7">
        <v>127.62</v>
      </c>
      <c r="I8085" s="8">
        <v>0</v>
      </c>
      <c r="J8085" s="7">
        <v>27320.36</v>
      </c>
      <c r="K8085" s="7">
        <v>97.97</v>
      </c>
      <c r="L8085" s="7">
        <v>23904.68</v>
      </c>
      <c r="M8085" s="7">
        <v>889.01</v>
      </c>
    </row>
    <row r="8086" spans="2:13" x14ac:dyDescent="0.3">
      <c r="B8086" s="5">
        <v>46143</v>
      </c>
      <c r="C8086" s="4" t="s">
        <v>23</v>
      </c>
      <c r="D8086" s="4" t="s">
        <v>15</v>
      </c>
      <c r="E8086" s="4" t="s">
        <v>20</v>
      </c>
      <c r="F8086" s="4" t="s">
        <v>19</v>
      </c>
      <c r="G8086" s="6">
        <v>229</v>
      </c>
      <c r="H8086" s="7">
        <v>127.62</v>
      </c>
      <c r="I8086" s="8">
        <v>0.02</v>
      </c>
      <c r="J8086" s="7">
        <v>25025.96</v>
      </c>
      <c r="K8086" s="7">
        <v>98.46</v>
      </c>
      <c r="L8086" s="7">
        <v>22547.34</v>
      </c>
      <c r="M8086" s="7">
        <v>1001.91</v>
      </c>
    </row>
    <row r="8087" spans="2:13" x14ac:dyDescent="0.3">
      <c r="B8087" s="5">
        <v>46143</v>
      </c>
      <c r="C8087" s="4" t="s">
        <v>23</v>
      </c>
      <c r="D8087" s="4" t="s">
        <v>15</v>
      </c>
      <c r="E8087" s="4" t="s">
        <v>21</v>
      </c>
      <c r="F8087" s="4" t="s">
        <v>17</v>
      </c>
      <c r="G8087" s="6">
        <v>312</v>
      </c>
      <c r="H8087" s="7">
        <v>127.62</v>
      </c>
      <c r="I8087" s="8">
        <v>0.01</v>
      </c>
      <c r="J8087" s="7">
        <v>37410.480000000003</v>
      </c>
      <c r="K8087" s="7">
        <v>97.97</v>
      </c>
      <c r="L8087" s="7">
        <v>30566.639999999999</v>
      </c>
      <c r="M8087" s="7">
        <v>515.54</v>
      </c>
    </row>
    <row r="8088" spans="2:13" x14ac:dyDescent="0.3">
      <c r="B8088" s="5">
        <v>46143</v>
      </c>
      <c r="C8088" s="4" t="s">
        <v>23</v>
      </c>
      <c r="D8088" s="4" t="s">
        <v>15</v>
      </c>
      <c r="E8088" s="4" t="s">
        <v>21</v>
      </c>
      <c r="F8088" s="4" t="s">
        <v>18</v>
      </c>
      <c r="G8088" s="6">
        <v>120</v>
      </c>
      <c r="H8088" s="7">
        <v>127.62</v>
      </c>
      <c r="I8088" s="8">
        <v>0.01</v>
      </c>
      <c r="J8088" s="7">
        <v>14461.29</v>
      </c>
      <c r="K8088" s="7">
        <v>98.56</v>
      </c>
      <c r="L8088" s="7">
        <v>11827.2</v>
      </c>
      <c r="M8088" s="7">
        <v>434.65</v>
      </c>
    </row>
    <row r="8089" spans="2:13" x14ac:dyDescent="0.3">
      <c r="B8089" s="5">
        <v>46143</v>
      </c>
      <c r="C8089" s="4" t="s">
        <v>23</v>
      </c>
      <c r="D8089" s="4" t="s">
        <v>15</v>
      </c>
      <c r="E8089" s="4" t="s">
        <v>21</v>
      </c>
      <c r="F8089" s="4" t="s">
        <v>19</v>
      </c>
      <c r="G8089" s="6">
        <v>124</v>
      </c>
      <c r="H8089" s="7">
        <v>127.62</v>
      </c>
      <c r="I8089" s="8">
        <v>0.01</v>
      </c>
      <c r="J8089" s="7">
        <v>14867.36</v>
      </c>
      <c r="K8089" s="7">
        <v>98.36</v>
      </c>
      <c r="L8089" s="7">
        <v>12196.64</v>
      </c>
      <c r="M8089" s="7">
        <v>563.51</v>
      </c>
    </row>
    <row r="8090" spans="2:13" x14ac:dyDescent="0.3">
      <c r="B8090" s="5">
        <v>46143</v>
      </c>
      <c r="C8090" s="4" t="s">
        <v>23</v>
      </c>
      <c r="D8090" s="4" t="s">
        <v>15</v>
      </c>
      <c r="E8090" s="4" t="s">
        <v>22</v>
      </c>
      <c r="F8090" s="4" t="s">
        <v>17</v>
      </c>
      <c r="G8090" s="6">
        <v>145</v>
      </c>
      <c r="H8090" s="7">
        <v>127.62</v>
      </c>
      <c r="I8090" s="8">
        <v>0</v>
      </c>
      <c r="J8090" s="7">
        <v>20704.72</v>
      </c>
      <c r="K8090" s="7">
        <v>98.07</v>
      </c>
      <c r="L8090" s="7">
        <v>14220.15</v>
      </c>
      <c r="M8090" s="7">
        <v>1477.72</v>
      </c>
    </row>
    <row r="8091" spans="2:13" x14ac:dyDescent="0.3">
      <c r="B8091" s="5">
        <v>46143</v>
      </c>
      <c r="C8091" s="4" t="s">
        <v>23</v>
      </c>
      <c r="D8091" s="4" t="s">
        <v>15</v>
      </c>
      <c r="E8091" s="4" t="s">
        <v>22</v>
      </c>
      <c r="F8091" s="4" t="s">
        <v>18</v>
      </c>
      <c r="G8091" s="6">
        <v>51</v>
      </c>
      <c r="H8091" s="7">
        <v>127.62</v>
      </c>
      <c r="I8091" s="8">
        <v>0</v>
      </c>
      <c r="J8091" s="7">
        <v>7267.79</v>
      </c>
      <c r="K8091" s="7">
        <v>98.36</v>
      </c>
      <c r="L8091" s="7">
        <v>5016.3599999999997</v>
      </c>
      <c r="M8091" s="7">
        <v>632.29999999999995</v>
      </c>
    </row>
    <row r="8092" spans="2:13" x14ac:dyDescent="0.3">
      <c r="B8092" s="5">
        <v>46143</v>
      </c>
      <c r="C8092" s="4" t="s">
        <v>23</v>
      </c>
      <c r="D8092" s="4" t="s">
        <v>15</v>
      </c>
      <c r="E8092" s="4" t="s">
        <v>22</v>
      </c>
      <c r="F8092" s="4" t="s">
        <v>19</v>
      </c>
      <c r="G8092" s="6">
        <v>52</v>
      </c>
      <c r="H8092" s="7">
        <v>127.62</v>
      </c>
      <c r="I8092" s="8">
        <v>0.01</v>
      </c>
      <c r="J8092" s="7">
        <v>7343.55</v>
      </c>
      <c r="K8092" s="7">
        <v>98.56</v>
      </c>
      <c r="L8092" s="7">
        <v>5125.12</v>
      </c>
      <c r="M8092" s="7">
        <v>691.19</v>
      </c>
    </row>
    <row r="8093" spans="2:13" x14ac:dyDescent="0.3">
      <c r="B8093" s="5">
        <v>46143</v>
      </c>
      <c r="C8093" s="4" t="s">
        <v>24</v>
      </c>
      <c r="D8093" s="4" t="s">
        <v>15</v>
      </c>
      <c r="E8093" s="4" t="s">
        <v>16</v>
      </c>
      <c r="F8093" s="4" t="s">
        <v>17</v>
      </c>
      <c r="G8093" s="6">
        <v>336</v>
      </c>
      <c r="H8093" s="7">
        <v>211.97</v>
      </c>
      <c r="I8093" s="8">
        <v>0.01</v>
      </c>
      <c r="J8093" s="7">
        <v>70580.210000000006</v>
      </c>
      <c r="K8093" s="7">
        <v>165.94</v>
      </c>
      <c r="L8093" s="7">
        <v>55755.839999999997</v>
      </c>
      <c r="M8093" s="7">
        <v>568.19000000000005</v>
      </c>
    </row>
    <row r="8094" spans="2:13" x14ac:dyDescent="0.3">
      <c r="B8094" s="5">
        <v>46143</v>
      </c>
      <c r="C8094" s="4" t="s">
        <v>24</v>
      </c>
      <c r="D8094" s="4" t="s">
        <v>15</v>
      </c>
      <c r="E8094" s="4" t="s">
        <v>16</v>
      </c>
      <c r="F8094" s="4" t="s">
        <v>18</v>
      </c>
      <c r="G8094" s="6">
        <v>122</v>
      </c>
      <c r="H8094" s="7">
        <v>211.97</v>
      </c>
      <c r="I8094" s="8">
        <v>0.01</v>
      </c>
      <c r="J8094" s="7">
        <v>25626.67</v>
      </c>
      <c r="K8094" s="7">
        <v>165.77</v>
      </c>
      <c r="L8094" s="7">
        <v>20223.939999999999</v>
      </c>
      <c r="M8094" s="7">
        <v>440.58</v>
      </c>
    </row>
    <row r="8095" spans="2:13" x14ac:dyDescent="0.3">
      <c r="B8095" s="5">
        <v>46143</v>
      </c>
      <c r="C8095" s="4" t="s">
        <v>24</v>
      </c>
      <c r="D8095" s="4" t="s">
        <v>15</v>
      </c>
      <c r="E8095" s="4" t="s">
        <v>16</v>
      </c>
      <c r="F8095" s="4" t="s">
        <v>19</v>
      </c>
      <c r="G8095" s="6">
        <v>130</v>
      </c>
      <c r="H8095" s="7">
        <v>211.97</v>
      </c>
      <c r="I8095" s="8">
        <v>0.01</v>
      </c>
      <c r="J8095" s="7">
        <v>27336.06</v>
      </c>
      <c r="K8095" s="7">
        <v>164.94</v>
      </c>
      <c r="L8095" s="7">
        <v>21442.2</v>
      </c>
      <c r="M8095" s="7">
        <v>589.62</v>
      </c>
    </row>
    <row r="8096" spans="2:13" x14ac:dyDescent="0.3">
      <c r="B8096" s="5">
        <v>46143</v>
      </c>
      <c r="C8096" s="4" t="s">
        <v>24</v>
      </c>
      <c r="D8096" s="4" t="s">
        <v>15</v>
      </c>
      <c r="E8096" s="4" t="s">
        <v>20</v>
      </c>
      <c r="F8096" s="4" t="s">
        <v>17</v>
      </c>
      <c r="G8096" s="6">
        <v>296</v>
      </c>
      <c r="H8096" s="7">
        <v>211.97</v>
      </c>
      <c r="I8096" s="8">
        <v>0.01</v>
      </c>
      <c r="J8096" s="7">
        <v>54223.19</v>
      </c>
      <c r="K8096" s="7">
        <v>165.61</v>
      </c>
      <c r="L8096" s="7">
        <v>49020.56</v>
      </c>
      <c r="M8096" s="7">
        <v>486.12</v>
      </c>
    </row>
    <row r="8097" spans="2:13" x14ac:dyDescent="0.3">
      <c r="B8097" s="5">
        <v>46143</v>
      </c>
      <c r="C8097" s="4" t="s">
        <v>24</v>
      </c>
      <c r="D8097" s="4" t="s">
        <v>15</v>
      </c>
      <c r="E8097" s="4" t="s">
        <v>20</v>
      </c>
      <c r="F8097" s="4" t="s">
        <v>18</v>
      </c>
      <c r="G8097" s="6">
        <v>103</v>
      </c>
      <c r="H8097" s="7">
        <v>211.97</v>
      </c>
      <c r="I8097" s="8">
        <v>0.01</v>
      </c>
      <c r="J8097" s="7">
        <v>18906.48</v>
      </c>
      <c r="K8097" s="7">
        <v>165.44</v>
      </c>
      <c r="L8097" s="7">
        <v>17040.32</v>
      </c>
      <c r="M8097" s="7">
        <v>366.08</v>
      </c>
    </row>
    <row r="8098" spans="2:13" x14ac:dyDescent="0.3">
      <c r="B8098" s="5">
        <v>46143</v>
      </c>
      <c r="C8098" s="4" t="s">
        <v>24</v>
      </c>
      <c r="D8098" s="4" t="s">
        <v>15</v>
      </c>
      <c r="E8098" s="4" t="s">
        <v>20</v>
      </c>
      <c r="F8098" s="4" t="s">
        <v>19</v>
      </c>
      <c r="G8098" s="6">
        <v>99</v>
      </c>
      <c r="H8098" s="7">
        <v>211.97</v>
      </c>
      <c r="I8098" s="8">
        <v>0.01</v>
      </c>
      <c r="J8098" s="7">
        <v>18300.88</v>
      </c>
      <c r="K8098" s="7">
        <v>165.44</v>
      </c>
      <c r="L8098" s="7">
        <v>16378.56</v>
      </c>
      <c r="M8098" s="7">
        <v>435.79</v>
      </c>
    </row>
    <row r="8099" spans="2:13" x14ac:dyDescent="0.3">
      <c r="B8099" s="5">
        <v>46143</v>
      </c>
      <c r="C8099" s="4" t="s">
        <v>24</v>
      </c>
      <c r="D8099" s="4" t="s">
        <v>15</v>
      </c>
      <c r="E8099" s="4" t="s">
        <v>21</v>
      </c>
      <c r="F8099" s="4" t="s">
        <v>17</v>
      </c>
      <c r="G8099" s="6">
        <v>144</v>
      </c>
      <c r="H8099" s="7">
        <v>211.97</v>
      </c>
      <c r="I8099" s="8">
        <v>0.01</v>
      </c>
      <c r="J8099" s="7">
        <v>28708.22</v>
      </c>
      <c r="K8099" s="7">
        <v>165.44</v>
      </c>
      <c r="L8099" s="7">
        <v>23823.360000000001</v>
      </c>
      <c r="M8099" s="7">
        <v>248.59</v>
      </c>
    </row>
    <row r="8100" spans="2:13" x14ac:dyDescent="0.3">
      <c r="B8100" s="5">
        <v>46143</v>
      </c>
      <c r="C8100" s="4" t="s">
        <v>24</v>
      </c>
      <c r="D8100" s="4" t="s">
        <v>15</v>
      </c>
      <c r="E8100" s="4" t="s">
        <v>21</v>
      </c>
      <c r="F8100" s="4" t="s">
        <v>18</v>
      </c>
      <c r="G8100" s="6">
        <v>53</v>
      </c>
      <c r="H8100" s="7">
        <v>211.97</v>
      </c>
      <c r="I8100" s="8">
        <v>0</v>
      </c>
      <c r="J8100" s="7">
        <v>10608.75</v>
      </c>
      <c r="K8100" s="7">
        <v>165.28</v>
      </c>
      <c r="L8100" s="7">
        <v>8759.84</v>
      </c>
      <c r="M8100" s="7">
        <v>193.29</v>
      </c>
    </row>
    <row r="8101" spans="2:13" x14ac:dyDescent="0.3">
      <c r="B8101" s="5">
        <v>46143</v>
      </c>
      <c r="C8101" s="4" t="s">
        <v>24</v>
      </c>
      <c r="D8101" s="4" t="s">
        <v>15</v>
      </c>
      <c r="E8101" s="4" t="s">
        <v>21</v>
      </c>
      <c r="F8101" s="4" t="s">
        <v>19</v>
      </c>
      <c r="G8101" s="6">
        <v>52</v>
      </c>
      <c r="H8101" s="7">
        <v>211.97</v>
      </c>
      <c r="I8101" s="8">
        <v>0.01</v>
      </c>
      <c r="J8101" s="7">
        <v>10377.08</v>
      </c>
      <c r="K8101" s="7">
        <v>165.44</v>
      </c>
      <c r="L8101" s="7">
        <v>8602.8799999999992</v>
      </c>
      <c r="M8101" s="7">
        <v>235.39</v>
      </c>
    </row>
    <row r="8102" spans="2:13" x14ac:dyDescent="0.3">
      <c r="B8102" s="5">
        <v>46143</v>
      </c>
      <c r="C8102" s="4" t="s">
        <v>24</v>
      </c>
      <c r="D8102" s="4" t="s">
        <v>15</v>
      </c>
      <c r="E8102" s="4" t="s">
        <v>22</v>
      </c>
      <c r="F8102" s="4" t="s">
        <v>17</v>
      </c>
      <c r="G8102" s="6">
        <v>63</v>
      </c>
      <c r="H8102" s="7">
        <v>211.97</v>
      </c>
      <c r="I8102" s="8">
        <v>0</v>
      </c>
      <c r="J8102" s="7">
        <v>14986.4</v>
      </c>
      <c r="K8102" s="7">
        <v>165.61</v>
      </c>
      <c r="L8102" s="7">
        <v>10433.43</v>
      </c>
      <c r="M8102" s="7">
        <v>642.67999999999995</v>
      </c>
    </row>
    <row r="8103" spans="2:13" x14ac:dyDescent="0.3">
      <c r="B8103" s="5">
        <v>46143</v>
      </c>
      <c r="C8103" s="4" t="s">
        <v>24</v>
      </c>
      <c r="D8103" s="4" t="s">
        <v>15</v>
      </c>
      <c r="E8103" s="4" t="s">
        <v>22</v>
      </c>
      <c r="F8103" s="4" t="s">
        <v>18</v>
      </c>
      <c r="G8103" s="6">
        <v>23</v>
      </c>
      <c r="H8103" s="7">
        <v>211.97</v>
      </c>
      <c r="I8103" s="8">
        <v>0.01</v>
      </c>
      <c r="J8103" s="7">
        <v>5438.39</v>
      </c>
      <c r="K8103" s="7">
        <v>165.61</v>
      </c>
      <c r="L8103" s="7">
        <v>3809.03</v>
      </c>
      <c r="M8103" s="7">
        <v>272.10000000000002</v>
      </c>
    </row>
    <row r="8104" spans="2:13" x14ac:dyDescent="0.3">
      <c r="B8104" s="5">
        <v>46143</v>
      </c>
      <c r="C8104" s="4" t="s">
        <v>24</v>
      </c>
      <c r="D8104" s="4" t="s">
        <v>15</v>
      </c>
      <c r="E8104" s="4" t="s">
        <v>22</v>
      </c>
      <c r="F8104" s="4" t="s">
        <v>19</v>
      </c>
      <c r="G8104" s="6">
        <v>23</v>
      </c>
      <c r="H8104" s="7">
        <v>211.97</v>
      </c>
      <c r="I8104" s="8">
        <v>0.01</v>
      </c>
      <c r="J8104" s="7">
        <v>5405.61</v>
      </c>
      <c r="K8104" s="7">
        <v>165.94</v>
      </c>
      <c r="L8104" s="7">
        <v>3816.62</v>
      </c>
      <c r="M8104" s="7">
        <v>292.91000000000003</v>
      </c>
    </row>
    <row r="8105" spans="2:13" x14ac:dyDescent="0.3">
      <c r="B8105" s="5">
        <v>46143</v>
      </c>
      <c r="C8105" s="4" t="s">
        <v>25</v>
      </c>
      <c r="D8105" s="4" t="s">
        <v>15</v>
      </c>
      <c r="E8105" s="4" t="s">
        <v>16</v>
      </c>
      <c r="F8105" s="4" t="s">
        <v>17</v>
      </c>
      <c r="G8105" s="6">
        <v>168</v>
      </c>
      <c r="H8105" s="7">
        <v>369.87</v>
      </c>
      <c r="I8105" s="8">
        <v>0.01</v>
      </c>
      <c r="J8105" s="7">
        <v>61579.41</v>
      </c>
      <c r="K8105" s="7">
        <v>290.32</v>
      </c>
      <c r="L8105" s="7">
        <v>48773.760000000002</v>
      </c>
      <c r="M8105" s="7">
        <v>289.45999999999998</v>
      </c>
    </row>
    <row r="8106" spans="2:13" x14ac:dyDescent="0.3">
      <c r="B8106" s="5">
        <v>46143</v>
      </c>
      <c r="C8106" s="4" t="s">
        <v>25</v>
      </c>
      <c r="D8106" s="4" t="s">
        <v>15</v>
      </c>
      <c r="E8106" s="4" t="s">
        <v>16</v>
      </c>
      <c r="F8106" s="4" t="s">
        <v>18</v>
      </c>
      <c r="G8106" s="6">
        <v>59</v>
      </c>
      <c r="H8106" s="7">
        <v>369.87</v>
      </c>
      <c r="I8106" s="8">
        <v>0</v>
      </c>
      <c r="J8106" s="7">
        <v>21844.02</v>
      </c>
      <c r="K8106" s="7">
        <v>289.74</v>
      </c>
      <c r="L8106" s="7">
        <v>17094.66</v>
      </c>
      <c r="M8106" s="7">
        <v>210.96</v>
      </c>
    </row>
    <row r="8107" spans="2:13" x14ac:dyDescent="0.3">
      <c r="B8107" s="5">
        <v>46143</v>
      </c>
      <c r="C8107" s="4" t="s">
        <v>25</v>
      </c>
      <c r="D8107" s="4" t="s">
        <v>15</v>
      </c>
      <c r="E8107" s="4" t="s">
        <v>16</v>
      </c>
      <c r="F8107" s="4" t="s">
        <v>19</v>
      </c>
      <c r="G8107" s="6">
        <v>59</v>
      </c>
      <c r="H8107" s="7">
        <v>369.87</v>
      </c>
      <c r="I8107" s="8">
        <v>0</v>
      </c>
      <c r="J8107" s="7">
        <v>21778.62</v>
      </c>
      <c r="K8107" s="7">
        <v>291.2</v>
      </c>
      <c r="L8107" s="7">
        <v>17180.8</v>
      </c>
      <c r="M8107" s="7">
        <v>267.07</v>
      </c>
    </row>
    <row r="8108" spans="2:13" x14ac:dyDescent="0.3">
      <c r="B8108" s="5">
        <v>46143</v>
      </c>
      <c r="C8108" s="4" t="s">
        <v>25</v>
      </c>
      <c r="D8108" s="4" t="s">
        <v>15</v>
      </c>
      <c r="E8108" s="4" t="s">
        <v>20</v>
      </c>
      <c r="F8108" s="4" t="s">
        <v>17</v>
      </c>
      <c r="G8108" s="6">
        <v>140</v>
      </c>
      <c r="H8108" s="7">
        <v>369.87</v>
      </c>
      <c r="I8108" s="8">
        <v>0.03</v>
      </c>
      <c r="J8108" s="7">
        <v>44018.67</v>
      </c>
      <c r="K8108" s="7">
        <v>290.61</v>
      </c>
      <c r="L8108" s="7">
        <v>40685.4</v>
      </c>
      <c r="M8108" s="7">
        <v>241.92</v>
      </c>
    </row>
    <row r="8109" spans="2:13" x14ac:dyDescent="0.3">
      <c r="B8109" s="5">
        <v>46143</v>
      </c>
      <c r="C8109" s="4" t="s">
        <v>25</v>
      </c>
      <c r="D8109" s="4" t="s">
        <v>15</v>
      </c>
      <c r="E8109" s="4" t="s">
        <v>20</v>
      </c>
      <c r="F8109" s="4" t="s">
        <v>18</v>
      </c>
      <c r="G8109" s="6">
        <v>47</v>
      </c>
      <c r="H8109" s="7">
        <v>369.87</v>
      </c>
      <c r="I8109" s="8">
        <v>0.02</v>
      </c>
      <c r="J8109" s="7">
        <v>14961.59</v>
      </c>
      <c r="K8109" s="7">
        <v>290.02999999999997</v>
      </c>
      <c r="L8109" s="7">
        <v>13631.41</v>
      </c>
      <c r="M8109" s="7">
        <v>167.38</v>
      </c>
    </row>
    <row r="8110" spans="2:13" x14ac:dyDescent="0.3">
      <c r="B8110" s="5">
        <v>46143</v>
      </c>
      <c r="C8110" s="4" t="s">
        <v>25</v>
      </c>
      <c r="D8110" s="4" t="s">
        <v>15</v>
      </c>
      <c r="E8110" s="4" t="s">
        <v>20</v>
      </c>
      <c r="F8110" s="4" t="s">
        <v>19</v>
      </c>
      <c r="G8110" s="6">
        <v>47</v>
      </c>
      <c r="H8110" s="7">
        <v>369.87</v>
      </c>
      <c r="I8110" s="8">
        <v>0.02</v>
      </c>
      <c r="J8110" s="7">
        <v>14947.14</v>
      </c>
      <c r="K8110" s="7">
        <v>291.49</v>
      </c>
      <c r="L8110" s="7">
        <v>13700.03</v>
      </c>
      <c r="M8110" s="7">
        <v>209.4</v>
      </c>
    </row>
    <row r="8111" spans="2:13" x14ac:dyDescent="0.3">
      <c r="B8111" s="5">
        <v>46143</v>
      </c>
      <c r="C8111" s="4" t="s">
        <v>25</v>
      </c>
      <c r="D8111" s="4" t="s">
        <v>15</v>
      </c>
      <c r="E8111" s="4" t="s">
        <v>21</v>
      </c>
      <c r="F8111" s="4" t="s">
        <v>17</v>
      </c>
      <c r="G8111" s="6">
        <v>66</v>
      </c>
      <c r="H8111" s="7">
        <v>369.87</v>
      </c>
      <c r="I8111" s="8">
        <v>0</v>
      </c>
      <c r="J8111" s="7">
        <v>23237.16</v>
      </c>
      <c r="K8111" s="7">
        <v>291.2</v>
      </c>
      <c r="L8111" s="7">
        <v>19219.2</v>
      </c>
      <c r="M8111" s="7">
        <v>111.05</v>
      </c>
    </row>
    <row r="8112" spans="2:13" x14ac:dyDescent="0.3">
      <c r="B8112" s="5">
        <v>46143</v>
      </c>
      <c r="C8112" s="4" t="s">
        <v>25</v>
      </c>
      <c r="D8112" s="4" t="s">
        <v>15</v>
      </c>
      <c r="E8112" s="4" t="s">
        <v>21</v>
      </c>
      <c r="F8112" s="4" t="s">
        <v>18</v>
      </c>
      <c r="G8112" s="6">
        <v>24</v>
      </c>
      <c r="H8112" s="7">
        <v>369.87</v>
      </c>
      <c r="I8112" s="8">
        <v>0.01</v>
      </c>
      <c r="J8112" s="7">
        <v>8340.27</v>
      </c>
      <c r="K8112" s="7">
        <v>290.32</v>
      </c>
      <c r="L8112" s="7">
        <v>6967.68</v>
      </c>
      <c r="M8112" s="7">
        <v>83.84</v>
      </c>
    </row>
    <row r="8113" spans="2:13" x14ac:dyDescent="0.3">
      <c r="B8113" s="5">
        <v>46143</v>
      </c>
      <c r="C8113" s="4" t="s">
        <v>25</v>
      </c>
      <c r="D8113" s="4" t="s">
        <v>15</v>
      </c>
      <c r="E8113" s="4" t="s">
        <v>21</v>
      </c>
      <c r="F8113" s="4" t="s">
        <v>19</v>
      </c>
      <c r="G8113" s="6">
        <v>25</v>
      </c>
      <c r="H8113" s="7">
        <v>369.87</v>
      </c>
      <c r="I8113" s="8">
        <v>0.01</v>
      </c>
      <c r="J8113" s="7">
        <v>8731.64</v>
      </c>
      <c r="K8113" s="7">
        <v>291.2</v>
      </c>
      <c r="L8113" s="7">
        <v>7280</v>
      </c>
      <c r="M8113" s="7">
        <v>113.61</v>
      </c>
    </row>
    <row r="8114" spans="2:13" x14ac:dyDescent="0.3">
      <c r="B8114" s="5">
        <v>46143</v>
      </c>
      <c r="C8114" s="4" t="s">
        <v>25</v>
      </c>
      <c r="D8114" s="4" t="s">
        <v>15</v>
      </c>
      <c r="E8114" s="4" t="s">
        <v>22</v>
      </c>
      <c r="F8114" s="4" t="s">
        <v>17</v>
      </c>
      <c r="G8114" s="6">
        <v>31</v>
      </c>
      <c r="H8114" s="7">
        <v>369.87</v>
      </c>
      <c r="I8114" s="8">
        <v>0.01</v>
      </c>
      <c r="J8114" s="7">
        <v>12688.13</v>
      </c>
      <c r="K8114" s="7">
        <v>289.74</v>
      </c>
      <c r="L8114" s="7">
        <v>8981.94</v>
      </c>
      <c r="M8114" s="7">
        <v>315.93</v>
      </c>
    </row>
    <row r="8115" spans="2:13" x14ac:dyDescent="0.3">
      <c r="B8115" s="5">
        <v>46143</v>
      </c>
      <c r="C8115" s="4" t="s">
        <v>25</v>
      </c>
      <c r="D8115" s="4" t="s">
        <v>15</v>
      </c>
      <c r="E8115" s="4" t="s">
        <v>22</v>
      </c>
      <c r="F8115" s="4" t="s">
        <v>18</v>
      </c>
      <c r="G8115" s="6">
        <v>11</v>
      </c>
      <c r="H8115" s="7">
        <v>369.87</v>
      </c>
      <c r="I8115" s="8">
        <v>0.01</v>
      </c>
      <c r="J8115" s="7">
        <v>4524.76</v>
      </c>
      <c r="K8115" s="7">
        <v>290.61</v>
      </c>
      <c r="L8115" s="7">
        <v>3196.71</v>
      </c>
      <c r="M8115" s="7">
        <v>135.58000000000001</v>
      </c>
    </row>
    <row r="8116" spans="2:13" x14ac:dyDescent="0.3">
      <c r="B8116" s="5">
        <v>46143</v>
      </c>
      <c r="C8116" s="4" t="s">
        <v>25</v>
      </c>
      <c r="D8116" s="4" t="s">
        <v>15</v>
      </c>
      <c r="E8116" s="4" t="s">
        <v>22</v>
      </c>
      <c r="F8116" s="4" t="s">
        <v>19</v>
      </c>
      <c r="G8116" s="6">
        <v>11</v>
      </c>
      <c r="H8116" s="7">
        <v>369.87</v>
      </c>
      <c r="I8116" s="8">
        <v>0</v>
      </c>
      <c r="J8116" s="7">
        <v>4552.21</v>
      </c>
      <c r="K8116" s="7">
        <v>290.02999999999997</v>
      </c>
      <c r="L8116" s="7">
        <v>3190.33</v>
      </c>
      <c r="M8116" s="7">
        <v>139.66</v>
      </c>
    </row>
    <row r="8117" spans="2:13" x14ac:dyDescent="0.3">
      <c r="B8117" s="5">
        <v>46143</v>
      </c>
      <c r="C8117" s="4" t="s">
        <v>26</v>
      </c>
      <c r="D8117" s="4" t="s">
        <v>27</v>
      </c>
      <c r="E8117" s="4" t="s">
        <v>16</v>
      </c>
      <c r="F8117" s="4" t="s">
        <v>17</v>
      </c>
      <c r="G8117" s="6">
        <v>408</v>
      </c>
      <c r="H8117" s="7">
        <v>141.4</v>
      </c>
      <c r="I8117" s="8">
        <v>0</v>
      </c>
      <c r="J8117" s="7">
        <v>57460.67</v>
      </c>
      <c r="K8117" s="7">
        <v>98.03</v>
      </c>
      <c r="L8117" s="7">
        <v>39996.239999999998</v>
      </c>
      <c r="M8117" s="7">
        <v>681.03</v>
      </c>
    </row>
    <row r="8118" spans="2:13" x14ac:dyDescent="0.3">
      <c r="B8118" s="5">
        <v>46143</v>
      </c>
      <c r="C8118" s="4" t="s">
        <v>26</v>
      </c>
      <c r="D8118" s="4" t="s">
        <v>27</v>
      </c>
      <c r="E8118" s="4" t="s">
        <v>16</v>
      </c>
      <c r="F8118" s="4" t="s">
        <v>18</v>
      </c>
      <c r="G8118" s="6">
        <v>149</v>
      </c>
      <c r="H8118" s="7">
        <v>141.4</v>
      </c>
      <c r="I8118" s="8">
        <v>0</v>
      </c>
      <c r="J8118" s="7">
        <v>21131.81</v>
      </c>
      <c r="K8118" s="7">
        <v>97.83</v>
      </c>
      <c r="L8118" s="7">
        <v>14576.67</v>
      </c>
      <c r="M8118" s="7">
        <v>535.96</v>
      </c>
    </row>
    <row r="8119" spans="2:13" x14ac:dyDescent="0.3">
      <c r="B8119" s="5">
        <v>46143</v>
      </c>
      <c r="C8119" s="4" t="s">
        <v>26</v>
      </c>
      <c r="D8119" s="4" t="s">
        <v>27</v>
      </c>
      <c r="E8119" s="4" t="s">
        <v>16</v>
      </c>
      <c r="F8119" s="4" t="s">
        <v>19</v>
      </c>
      <c r="G8119" s="6">
        <v>160</v>
      </c>
      <c r="H8119" s="7">
        <v>141.4</v>
      </c>
      <c r="I8119" s="8">
        <v>0</v>
      </c>
      <c r="J8119" s="7">
        <v>22465.9</v>
      </c>
      <c r="K8119" s="7">
        <v>98.32</v>
      </c>
      <c r="L8119" s="7">
        <v>15731.2</v>
      </c>
      <c r="M8119" s="7">
        <v>715</v>
      </c>
    </row>
    <row r="8120" spans="2:13" x14ac:dyDescent="0.3">
      <c r="B8120" s="5">
        <v>46143</v>
      </c>
      <c r="C8120" s="4" t="s">
        <v>26</v>
      </c>
      <c r="D8120" s="4" t="s">
        <v>27</v>
      </c>
      <c r="E8120" s="4" t="s">
        <v>20</v>
      </c>
      <c r="F8120" s="4" t="s">
        <v>17</v>
      </c>
      <c r="G8120" s="6">
        <v>354</v>
      </c>
      <c r="H8120" s="7">
        <v>141.4</v>
      </c>
      <c r="I8120" s="8">
        <v>0.01</v>
      </c>
      <c r="J8120" s="7">
        <v>44004</v>
      </c>
      <c r="K8120" s="7">
        <v>98.03</v>
      </c>
      <c r="L8120" s="7">
        <v>34702.620000000003</v>
      </c>
      <c r="M8120" s="7">
        <v>593.27</v>
      </c>
    </row>
    <row r="8121" spans="2:13" x14ac:dyDescent="0.3">
      <c r="B8121" s="5">
        <v>46143</v>
      </c>
      <c r="C8121" s="4" t="s">
        <v>26</v>
      </c>
      <c r="D8121" s="4" t="s">
        <v>27</v>
      </c>
      <c r="E8121" s="4" t="s">
        <v>20</v>
      </c>
      <c r="F8121" s="4" t="s">
        <v>18</v>
      </c>
      <c r="G8121" s="6">
        <v>131</v>
      </c>
      <c r="H8121" s="7">
        <v>141.4</v>
      </c>
      <c r="I8121" s="8">
        <v>0.01</v>
      </c>
      <c r="J8121" s="7">
        <v>16040.56</v>
      </c>
      <c r="K8121" s="7">
        <v>97.93</v>
      </c>
      <c r="L8121" s="7">
        <v>12828.83</v>
      </c>
      <c r="M8121" s="7">
        <v>456.71</v>
      </c>
    </row>
    <row r="8122" spans="2:13" x14ac:dyDescent="0.3">
      <c r="B8122" s="5">
        <v>46143</v>
      </c>
      <c r="C8122" s="4" t="s">
        <v>26</v>
      </c>
      <c r="D8122" s="4" t="s">
        <v>27</v>
      </c>
      <c r="E8122" s="4" t="s">
        <v>20</v>
      </c>
      <c r="F8122" s="4" t="s">
        <v>19</v>
      </c>
      <c r="G8122" s="6">
        <v>121</v>
      </c>
      <c r="H8122" s="7">
        <v>141.4</v>
      </c>
      <c r="I8122" s="8">
        <v>0.02</v>
      </c>
      <c r="J8122" s="7">
        <v>14724.69</v>
      </c>
      <c r="K8122" s="7">
        <v>98.22</v>
      </c>
      <c r="L8122" s="7">
        <v>11884.62</v>
      </c>
      <c r="M8122" s="7">
        <v>554.19000000000005</v>
      </c>
    </row>
    <row r="8123" spans="2:13" x14ac:dyDescent="0.3">
      <c r="B8123" s="5">
        <v>46143</v>
      </c>
      <c r="C8123" s="4" t="s">
        <v>26</v>
      </c>
      <c r="D8123" s="4" t="s">
        <v>27</v>
      </c>
      <c r="E8123" s="4" t="s">
        <v>21</v>
      </c>
      <c r="F8123" s="4" t="s">
        <v>17</v>
      </c>
      <c r="G8123" s="6">
        <v>167</v>
      </c>
      <c r="H8123" s="7">
        <v>141.4</v>
      </c>
      <c r="I8123" s="8">
        <v>0</v>
      </c>
      <c r="J8123" s="7">
        <v>22433.09</v>
      </c>
      <c r="K8123" s="7">
        <v>97.83</v>
      </c>
      <c r="L8123" s="7">
        <v>16337.61</v>
      </c>
      <c r="M8123" s="7">
        <v>282.97000000000003</v>
      </c>
    </row>
    <row r="8124" spans="2:13" x14ac:dyDescent="0.3">
      <c r="B8124" s="5">
        <v>46143</v>
      </c>
      <c r="C8124" s="4" t="s">
        <v>26</v>
      </c>
      <c r="D8124" s="4" t="s">
        <v>27</v>
      </c>
      <c r="E8124" s="4" t="s">
        <v>21</v>
      </c>
      <c r="F8124" s="4" t="s">
        <v>18</v>
      </c>
      <c r="G8124" s="6">
        <v>64</v>
      </c>
      <c r="H8124" s="7">
        <v>141.4</v>
      </c>
      <c r="I8124" s="8">
        <v>0.01</v>
      </c>
      <c r="J8124" s="7">
        <v>8536.56</v>
      </c>
      <c r="K8124" s="7">
        <v>98.32</v>
      </c>
      <c r="L8124" s="7">
        <v>6292.48</v>
      </c>
      <c r="M8124" s="7">
        <v>222.21</v>
      </c>
    </row>
    <row r="8125" spans="2:13" x14ac:dyDescent="0.3">
      <c r="B8125" s="5">
        <v>46143</v>
      </c>
      <c r="C8125" s="4" t="s">
        <v>26</v>
      </c>
      <c r="D8125" s="4" t="s">
        <v>27</v>
      </c>
      <c r="E8125" s="4" t="s">
        <v>21</v>
      </c>
      <c r="F8125" s="4" t="s">
        <v>19</v>
      </c>
      <c r="G8125" s="6">
        <v>65</v>
      </c>
      <c r="H8125" s="7">
        <v>141.4</v>
      </c>
      <c r="I8125" s="8">
        <v>0.01</v>
      </c>
      <c r="J8125" s="7">
        <v>8670.17</v>
      </c>
      <c r="K8125" s="7">
        <v>97.73</v>
      </c>
      <c r="L8125" s="7">
        <v>6352.45</v>
      </c>
      <c r="M8125" s="7">
        <v>298.29000000000002</v>
      </c>
    </row>
    <row r="8126" spans="2:13" x14ac:dyDescent="0.3">
      <c r="B8126" s="5">
        <v>46143</v>
      </c>
      <c r="C8126" s="4" t="s">
        <v>26</v>
      </c>
      <c r="D8126" s="4" t="s">
        <v>27</v>
      </c>
      <c r="E8126" s="4" t="s">
        <v>22</v>
      </c>
      <c r="F8126" s="4" t="s">
        <v>17</v>
      </c>
      <c r="G8126" s="6">
        <v>80</v>
      </c>
      <c r="H8126" s="7">
        <v>141.4</v>
      </c>
      <c r="I8126" s="8">
        <v>0.01</v>
      </c>
      <c r="J8126" s="7">
        <v>12554.76</v>
      </c>
      <c r="K8126" s="7">
        <v>97.93</v>
      </c>
      <c r="L8126" s="7">
        <v>7834.4</v>
      </c>
      <c r="M8126" s="7">
        <v>802.26</v>
      </c>
    </row>
    <row r="8127" spans="2:13" x14ac:dyDescent="0.3">
      <c r="B8127" s="5">
        <v>46143</v>
      </c>
      <c r="C8127" s="4" t="s">
        <v>26</v>
      </c>
      <c r="D8127" s="4" t="s">
        <v>27</v>
      </c>
      <c r="E8127" s="4" t="s">
        <v>22</v>
      </c>
      <c r="F8127" s="4" t="s">
        <v>18</v>
      </c>
      <c r="G8127" s="6">
        <v>29</v>
      </c>
      <c r="H8127" s="7">
        <v>141.4</v>
      </c>
      <c r="I8127" s="8">
        <v>0.01</v>
      </c>
      <c r="J8127" s="7">
        <v>4574.2</v>
      </c>
      <c r="K8127" s="7">
        <v>98.22</v>
      </c>
      <c r="L8127" s="7">
        <v>2848.38</v>
      </c>
      <c r="M8127" s="7">
        <v>343.79</v>
      </c>
    </row>
    <row r="8128" spans="2:13" x14ac:dyDescent="0.3">
      <c r="B8128" s="5">
        <v>46143</v>
      </c>
      <c r="C8128" s="4" t="s">
        <v>26</v>
      </c>
      <c r="D8128" s="4" t="s">
        <v>27</v>
      </c>
      <c r="E8128" s="4" t="s">
        <v>22</v>
      </c>
      <c r="F8128" s="4" t="s">
        <v>19</v>
      </c>
      <c r="G8128" s="6">
        <v>27</v>
      </c>
      <c r="H8128" s="7">
        <v>141.4</v>
      </c>
      <c r="I8128" s="8">
        <v>0.01</v>
      </c>
      <c r="J8128" s="7">
        <v>4203.37</v>
      </c>
      <c r="K8128" s="7">
        <v>98.22</v>
      </c>
      <c r="L8128" s="7">
        <v>2651.94</v>
      </c>
      <c r="M8128" s="7">
        <v>354.34</v>
      </c>
    </row>
    <row r="8129" spans="2:13" x14ac:dyDescent="0.3">
      <c r="B8129" s="5">
        <v>46143</v>
      </c>
      <c r="C8129" s="4" t="s">
        <v>28</v>
      </c>
      <c r="D8129" s="4" t="s">
        <v>27</v>
      </c>
      <c r="E8129" s="4" t="s">
        <v>16</v>
      </c>
      <c r="F8129" s="4" t="s">
        <v>17</v>
      </c>
      <c r="G8129" s="6">
        <v>311</v>
      </c>
      <c r="H8129" s="7">
        <v>111.4</v>
      </c>
      <c r="I8129" s="8">
        <v>0.01</v>
      </c>
      <c r="J8129" s="7">
        <v>34126.620000000003</v>
      </c>
      <c r="K8129" s="7">
        <v>75.98</v>
      </c>
      <c r="L8129" s="7">
        <v>23629.78</v>
      </c>
      <c r="M8129" s="7">
        <v>531.14</v>
      </c>
    </row>
    <row r="8130" spans="2:13" x14ac:dyDescent="0.3">
      <c r="B8130" s="5">
        <v>46143</v>
      </c>
      <c r="C8130" s="4" t="s">
        <v>28</v>
      </c>
      <c r="D8130" s="4" t="s">
        <v>27</v>
      </c>
      <c r="E8130" s="4" t="s">
        <v>16</v>
      </c>
      <c r="F8130" s="4" t="s">
        <v>18</v>
      </c>
      <c r="G8130" s="6">
        <v>108</v>
      </c>
      <c r="H8130" s="7">
        <v>111.4</v>
      </c>
      <c r="I8130" s="8">
        <v>0</v>
      </c>
      <c r="J8130" s="7">
        <v>12019.14</v>
      </c>
      <c r="K8130" s="7">
        <v>76.05</v>
      </c>
      <c r="L8130" s="7">
        <v>8213.4</v>
      </c>
      <c r="M8130" s="7">
        <v>382.69</v>
      </c>
    </row>
    <row r="8131" spans="2:13" x14ac:dyDescent="0.3">
      <c r="B8131" s="5">
        <v>46143</v>
      </c>
      <c r="C8131" s="4" t="s">
        <v>28</v>
      </c>
      <c r="D8131" s="4" t="s">
        <v>27</v>
      </c>
      <c r="E8131" s="4" t="s">
        <v>16</v>
      </c>
      <c r="F8131" s="4" t="s">
        <v>19</v>
      </c>
      <c r="G8131" s="6">
        <v>112</v>
      </c>
      <c r="H8131" s="7">
        <v>111.4</v>
      </c>
      <c r="I8131" s="8">
        <v>0.01</v>
      </c>
      <c r="J8131" s="7">
        <v>12265.34</v>
      </c>
      <c r="K8131" s="7">
        <v>76.05</v>
      </c>
      <c r="L8131" s="7">
        <v>8517.6</v>
      </c>
      <c r="M8131" s="7">
        <v>485.03</v>
      </c>
    </row>
    <row r="8132" spans="2:13" x14ac:dyDescent="0.3">
      <c r="B8132" s="5">
        <v>46143</v>
      </c>
      <c r="C8132" s="4" t="s">
        <v>28</v>
      </c>
      <c r="D8132" s="4" t="s">
        <v>27</v>
      </c>
      <c r="E8132" s="4" t="s">
        <v>20</v>
      </c>
      <c r="F8132" s="4" t="s">
        <v>17</v>
      </c>
      <c r="G8132" s="6">
        <v>248</v>
      </c>
      <c r="H8132" s="7">
        <v>111.4</v>
      </c>
      <c r="I8132" s="8">
        <v>0.02</v>
      </c>
      <c r="J8132" s="7">
        <v>23752.18</v>
      </c>
      <c r="K8132" s="7">
        <v>76.36</v>
      </c>
      <c r="L8132" s="7">
        <v>18937.28</v>
      </c>
      <c r="M8132" s="7">
        <v>423.97</v>
      </c>
    </row>
    <row r="8133" spans="2:13" x14ac:dyDescent="0.3">
      <c r="B8133" s="5">
        <v>46143</v>
      </c>
      <c r="C8133" s="4" t="s">
        <v>28</v>
      </c>
      <c r="D8133" s="4" t="s">
        <v>27</v>
      </c>
      <c r="E8133" s="4" t="s">
        <v>20</v>
      </c>
      <c r="F8133" s="4" t="s">
        <v>18</v>
      </c>
      <c r="G8133" s="6">
        <v>85</v>
      </c>
      <c r="H8133" s="7">
        <v>111.4</v>
      </c>
      <c r="I8133" s="8">
        <v>0.04</v>
      </c>
      <c r="J8133" s="7">
        <v>7984.01</v>
      </c>
      <c r="K8133" s="7">
        <v>76.05</v>
      </c>
      <c r="L8133" s="7">
        <v>6464.25</v>
      </c>
      <c r="M8133" s="7">
        <v>295.12</v>
      </c>
    </row>
    <row r="8134" spans="2:13" x14ac:dyDescent="0.3">
      <c r="B8134" s="5">
        <v>46143</v>
      </c>
      <c r="C8134" s="4" t="s">
        <v>28</v>
      </c>
      <c r="D8134" s="4" t="s">
        <v>27</v>
      </c>
      <c r="E8134" s="4" t="s">
        <v>20</v>
      </c>
      <c r="F8134" s="4" t="s">
        <v>19</v>
      </c>
      <c r="G8134" s="6">
        <v>89</v>
      </c>
      <c r="H8134" s="7">
        <v>111.4</v>
      </c>
      <c r="I8134" s="8">
        <v>0.01</v>
      </c>
      <c r="J8134" s="7">
        <v>8620.43</v>
      </c>
      <c r="K8134" s="7">
        <v>76.13</v>
      </c>
      <c r="L8134" s="7">
        <v>6775.57</v>
      </c>
      <c r="M8134" s="7">
        <v>406.04</v>
      </c>
    </row>
    <row r="8135" spans="2:13" x14ac:dyDescent="0.3">
      <c r="B8135" s="5">
        <v>46143</v>
      </c>
      <c r="C8135" s="4" t="s">
        <v>28</v>
      </c>
      <c r="D8135" s="4" t="s">
        <v>27</v>
      </c>
      <c r="E8135" s="4" t="s">
        <v>21</v>
      </c>
      <c r="F8135" s="4" t="s">
        <v>17</v>
      </c>
      <c r="G8135" s="6">
        <v>119</v>
      </c>
      <c r="H8135" s="7">
        <v>111.4</v>
      </c>
      <c r="I8135" s="8">
        <v>0.01</v>
      </c>
      <c r="J8135" s="7">
        <v>12580.92</v>
      </c>
      <c r="K8135" s="7">
        <v>76.05</v>
      </c>
      <c r="L8135" s="7">
        <v>9049.9500000000007</v>
      </c>
      <c r="M8135" s="7">
        <v>194.03</v>
      </c>
    </row>
    <row r="8136" spans="2:13" x14ac:dyDescent="0.3">
      <c r="B8136" s="5">
        <v>46143</v>
      </c>
      <c r="C8136" s="4" t="s">
        <v>28</v>
      </c>
      <c r="D8136" s="4" t="s">
        <v>27</v>
      </c>
      <c r="E8136" s="4" t="s">
        <v>21</v>
      </c>
      <c r="F8136" s="4" t="s">
        <v>18</v>
      </c>
      <c r="G8136" s="6">
        <v>46</v>
      </c>
      <c r="H8136" s="7">
        <v>111.4</v>
      </c>
      <c r="I8136" s="8">
        <v>0.01</v>
      </c>
      <c r="J8136" s="7">
        <v>4858.37</v>
      </c>
      <c r="K8136" s="7">
        <v>76.13</v>
      </c>
      <c r="L8136" s="7">
        <v>3501.98</v>
      </c>
      <c r="M8136" s="7">
        <v>161.68</v>
      </c>
    </row>
    <row r="8137" spans="2:13" x14ac:dyDescent="0.3">
      <c r="B8137" s="5">
        <v>46143</v>
      </c>
      <c r="C8137" s="4" t="s">
        <v>28</v>
      </c>
      <c r="D8137" s="4" t="s">
        <v>27</v>
      </c>
      <c r="E8137" s="4" t="s">
        <v>21</v>
      </c>
      <c r="F8137" s="4" t="s">
        <v>19</v>
      </c>
      <c r="G8137" s="6">
        <v>44</v>
      </c>
      <c r="H8137" s="7">
        <v>111.4</v>
      </c>
      <c r="I8137" s="8">
        <v>0</v>
      </c>
      <c r="J8137" s="7">
        <v>4656.5200000000004</v>
      </c>
      <c r="K8137" s="7">
        <v>76.209999999999994</v>
      </c>
      <c r="L8137" s="7">
        <v>3353.24</v>
      </c>
      <c r="M8137" s="7">
        <v>193.49</v>
      </c>
    </row>
    <row r="8138" spans="2:13" x14ac:dyDescent="0.3">
      <c r="B8138" s="5">
        <v>46143</v>
      </c>
      <c r="C8138" s="4" t="s">
        <v>28</v>
      </c>
      <c r="D8138" s="4" t="s">
        <v>27</v>
      </c>
      <c r="E8138" s="4" t="s">
        <v>22</v>
      </c>
      <c r="F8138" s="4" t="s">
        <v>17</v>
      </c>
      <c r="G8138" s="6">
        <v>56</v>
      </c>
      <c r="H8138" s="7">
        <v>111.4</v>
      </c>
      <c r="I8138" s="8">
        <v>0.01</v>
      </c>
      <c r="J8138" s="7">
        <v>6903.24</v>
      </c>
      <c r="K8138" s="7">
        <v>76.209999999999994</v>
      </c>
      <c r="L8138" s="7">
        <v>4267.76</v>
      </c>
      <c r="M8138" s="7">
        <v>584.96</v>
      </c>
    </row>
    <row r="8139" spans="2:13" x14ac:dyDescent="0.3">
      <c r="B8139" s="5">
        <v>46143</v>
      </c>
      <c r="C8139" s="4" t="s">
        <v>28</v>
      </c>
      <c r="D8139" s="4" t="s">
        <v>27</v>
      </c>
      <c r="E8139" s="4" t="s">
        <v>22</v>
      </c>
      <c r="F8139" s="4" t="s">
        <v>18</v>
      </c>
      <c r="G8139" s="6">
        <v>19</v>
      </c>
      <c r="H8139" s="7">
        <v>111.4</v>
      </c>
      <c r="I8139" s="8">
        <v>0.01</v>
      </c>
      <c r="J8139" s="7">
        <v>2365.79</v>
      </c>
      <c r="K8139" s="7">
        <v>76.05</v>
      </c>
      <c r="L8139" s="7">
        <v>1444.95</v>
      </c>
      <c r="M8139" s="7">
        <v>234.64</v>
      </c>
    </row>
    <row r="8140" spans="2:13" x14ac:dyDescent="0.3">
      <c r="B8140" s="5">
        <v>46143</v>
      </c>
      <c r="C8140" s="4" t="s">
        <v>28</v>
      </c>
      <c r="D8140" s="4" t="s">
        <v>27</v>
      </c>
      <c r="E8140" s="4" t="s">
        <v>22</v>
      </c>
      <c r="F8140" s="4" t="s">
        <v>19</v>
      </c>
      <c r="G8140" s="6">
        <v>21</v>
      </c>
      <c r="H8140" s="7">
        <v>111.4</v>
      </c>
      <c r="I8140" s="8">
        <v>0.01</v>
      </c>
      <c r="J8140" s="7">
        <v>2588.5700000000002</v>
      </c>
      <c r="K8140" s="7">
        <v>76.209999999999994</v>
      </c>
      <c r="L8140" s="7">
        <v>1600.41</v>
      </c>
      <c r="M8140" s="7">
        <v>278.86</v>
      </c>
    </row>
    <row r="8141" spans="2:13" x14ac:dyDescent="0.3">
      <c r="B8141" s="5">
        <v>46143</v>
      </c>
      <c r="C8141" s="4" t="s">
        <v>29</v>
      </c>
      <c r="D8141" s="4" t="s">
        <v>27</v>
      </c>
      <c r="E8141" s="4" t="s">
        <v>16</v>
      </c>
      <c r="F8141" s="4" t="s">
        <v>17</v>
      </c>
      <c r="G8141" s="6">
        <v>264</v>
      </c>
      <c r="H8141" s="7">
        <v>156.4</v>
      </c>
      <c r="I8141" s="8">
        <v>0</v>
      </c>
      <c r="J8141" s="7">
        <v>41372.18</v>
      </c>
      <c r="K8141" s="7">
        <v>109.31</v>
      </c>
      <c r="L8141" s="7">
        <v>28857.84</v>
      </c>
      <c r="M8141" s="7">
        <v>441.55</v>
      </c>
    </row>
    <row r="8142" spans="2:13" x14ac:dyDescent="0.3">
      <c r="B8142" s="5">
        <v>46143</v>
      </c>
      <c r="C8142" s="4" t="s">
        <v>29</v>
      </c>
      <c r="D8142" s="4" t="s">
        <v>27</v>
      </c>
      <c r="E8142" s="4" t="s">
        <v>16</v>
      </c>
      <c r="F8142" s="4" t="s">
        <v>18</v>
      </c>
      <c r="G8142" s="6">
        <v>97</v>
      </c>
      <c r="H8142" s="7">
        <v>156.4</v>
      </c>
      <c r="I8142" s="8">
        <v>0</v>
      </c>
      <c r="J8142" s="7">
        <v>15110.16</v>
      </c>
      <c r="K8142" s="7">
        <v>109.09</v>
      </c>
      <c r="L8142" s="7">
        <v>10581.73</v>
      </c>
      <c r="M8142" s="7">
        <v>345.1</v>
      </c>
    </row>
    <row r="8143" spans="2:13" x14ac:dyDescent="0.3">
      <c r="B8143" s="5">
        <v>46143</v>
      </c>
      <c r="C8143" s="4" t="s">
        <v>29</v>
      </c>
      <c r="D8143" s="4" t="s">
        <v>27</v>
      </c>
      <c r="E8143" s="4" t="s">
        <v>16</v>
      </c>
      <c r="F8143" s="4" t="s">
        <v>19</v>
      </c>
      <c r="G8143" s="6">
        <v>93</v>
      </c>
      <c r="H8143" s="7">
        <v>156.4</v>
      </c>
      <c r="I8143" s="8">
        <v>0.01</v>
      </c>
      <c r="J8143" s="7">
        <v>14384.59</v>
      </c>
      <c r="K8143" s="7">
        <v>109.09</v>
      </c>
      <c r="L8143" s="7">
        <v>10145.370000000001</v>
      </c>
      <c r="M8143" s="7">
        <v>412.69</v>
      </c>
    </row>
    <row r="8144" spans="2:13" x14ac:dyDescent="0.3">
      <c r="B8144" s="5">
        <v>46143</v>
      </c>
      <c r="C8144" s="4" t="s">
        <v>29</v>
      </c>
      <c r="D8144" s="4" t="s">
        <v>27</v>
      </c>
      <c r="E8144" s="4" t="s">
        <v>20</v>
      </c>
      <c r="F8144" s="4" t="s">
        <v>17</v>
      </c>
      <c r="G8144" s="6">
        <v>223</v>
      </c>
      <c r="H8144" s="7">
        <v>156.4</v>
      </c>
      <c r="I8144" s="8">
        <v>0.01</v>
      </c>
      <c r="J8144" s="7">
        <v>30599.55</v>
      </c>
      <c r="K8144" s="7">
        <v>109.2</v>
      </c>
      <c r="L8144" s="7">
        <v>24351.599999999999</v>
      </c>
      <c r="M8144" s="7">
        <v>379.73</v>
      </c>
    </row>
    <row r="8145" spans="2:13" x14ac:dyDescent="0.3">
      <c r="B8145" s="5">
        <v>46143</v>
      </c>
      <c r="C8145" s="4" t="s">
        <v>29</v>
      </c>
      <c r="D8145" s="4" t="s">
        <v>27</v>
      </c>
      <c r="E8145" s="4" t="s">
        <v>20</v>
      </c>
      <c r="F8145" s="4" t="s">
        <v>18</v>
      </c>
      <c r="G8145" s="6">
        <v>83</v>
      </c>
      <c r="H8145" s="7">
        <v>156.4</v>
      </c>
      <c r="I8145" s="8">
        <v>0.02</v>
      </c>
      <c r="J8145" s="7">
        <v>11251.72</v>
      </c>
      <c r="K8145" s="7">
        <v>109.09</v>
      </c>
      <c r="L8145" s="7">
        <v>9054.4699999999993</v>
      </c>
      <c r="M8145" s="7">
        <v>296.48</v>
      </c>
    </row>
    <row r="8146" spans="2:13" x14ac:dyDescent="0.3">
      <c r="B8146" s="5">
        <v>46143</v>
      </c>
      <c r="C8146" s="4" t="s">
        <v>29</v>
      </c>
      <c r="D8146" s="4" t="s">
        <v>27</v>
      </c>
      <c r="E8146" s="4" t="s">
        <v>20</v>
      </c>
      <c r="F8146" s="4" t="s">
        <v>19</v>
      </c>
      <c r="G8146" s="6">
        <v>82</v>
      </c>
      <c r="H8146" s="7">
        <v>156.4</v>
      </c>
      <c r="I8146" s="8">
        <v>0.01</v>
      </c>
      <c r="J8146" s="7">
        <v>11206.48</v>
      </c>
      <c r="K8146" s="7">
        <v>109.31</v>
      </c>
      <c r="L8146" s="7">
        <v>8963.42</v>
      </c>
      <c r="M8146" s="7">
        <v>374.47</v>
      </c>
    </row>
    <row r="8147" spans="2:13" x14ac:dyDescent="0.3">
      <c r="B8147" s="5">
        <v>46143</v>
      </c>
      <c r="C8147" s="4" t="s">
        <v>29</v>
      </c>
      <c r="D8147" s="4" t="s">
        <v>27</v>
      </c>
      <c r="E8147" s="4" t="s">
        <v>21</v>
      </c>
      <c r="F8147" s="4" t="s">
        <v>17</v>
      </c>
      <c r="G8147" s="6">
        <v>106</v>
      </c>
      <c r="H8147" s="7">
        <v>156.4</v>
      </c>
      <c r="I8147" s="8">
        <v>0.01</v>
      </c>
      <c r="J8147" s="7">
        <v>15513.24</v>
      </c>
      <c r="K8147" s="7">
        <v>108.98</v>
      </c>
      <c r="L8147" s="7">
        <v>11551.88</v>
      </c>
      <c r="M8147" s="7">
        <v>176.76</v>
      </c>
    </row>
    <row r="8148" spans="2:13" x14ac:dyDescent="0.3">
      <c r="B8148" s="5">
        <v>46143</v>
      </c>
      <c r="C8148" s="4" t="s">
        <v>29</v>
      </c>
      <c r="D8148" s="4" t="s">
        <v>27</v>
      </c>
      <c r="E8148" s="4" t="s">
        <v>21</v>
      </c>
      <c r="F8148" s="4" t="s">
        <v>18</v>
      </c>
      <c r="G8148" s="6">
        <v>40</v>
      </c>
      <c r="H8148" s="7">
        <v>156.4</v>
      </c>
      <c r="I8148" s="8">
        <v>0</v>
      </c>
      <c r="J8148" s="7">
        <v>5943.15</v>
      </c>
      <c r="K8148" s="7">
        <v>109.42</v>
      </c>
      <c r="L8148" s="7">
        <v>4376.8</v>
      </c>
      <c r="M8148" s="7">
        <v>145.16999999999999</v>
      </c>
    </row>
    <row r="8149" spans="2:13" x14ac:dyDescent="0.3">
      <c r="B8149" s="5">
        <v>46143</v>
      </c>
      <c r="C8149" s="4" t="s">
        <v>29</v>
      </c>
      <c r="D8149" s="4" t="s">
        <v>27</v>
      </c>
      <c r="E8149" s="4" t="s">
        <v>21</v>
      </c>
      <c r="F8149" s="4" t="s">
        <v>19</v>
      </c>
      <c r="G8149" s="6">
        <v>40</v>
      </c>
      <c r="H8149" s="7">
        <v>156.4</v>
      </c>
      <c r="I8149" s="8">
        <v>0</v>
      </c>
      <c r="J8149" s="7">
        <v>5925.37</v>
      </c>
      <c r="K8149" s="7">
        <v>108.87</v>
      </c>
      <c r="L8149" s="7">
        <v>4354.8</v>
      </c>
      <c r="M8149" s="7">
        <v>182.14</v>
      </c>
    </row>
    <row r="8150" spans="2:13" x14ac:dyDescent="0.3">
      <c r="B8150" s="5">
        <v>46143</v>
      </c>
      <c r="C8150" s="4" t="s">
        <v>29</v>
      </c>
      <c r="D8150" s="4" t="s">
        <v>27</v>
      </c>
      <c r="E8150" s="4" t="s">
        <v>22</v>
      </c>
      <c r="F8150" s="4" t="s">
        <v>17</v>
      </c>
      <c r="G8150" s="6">
        <v>48</v>
      </c>
      <c r="H8150" s="7">
        <v>156.4</v>
      </c>
      <c r="I8150" s="8">
        <v>0.01</v>
      </c>
      <c r="J8150" s="7">
        <v>8332.56</v>
      </c>
      <c r="K8150" s="7">
        <v>109.2</v>
      </c>
      <c r="L8150" s="7">
        <v>5241.6000000000004</v>
      </c>
      <c r="M8150" s="7">
        <v>496.02</v>
      </c>
    </row>
    <row r="8151" spans="2:13" x14ac:dyDescent="0.3">
      <c r="B8151" s="5">
        <v>46143</v>
      </c>
      <c r="C8151" s="4" t="s">
        <v>29</v>
      </c>
      <c r="D8151" s="4" t="s">
        <v>27</v>
      </c>
      <c r="E8151" s="4" t="s">
        <v>22</v>
      </c>
      <c r="F8151" s="4" t="s">
        <v>18</v>
      </c>
      <c r="G8151" s="6">
        <v>18</v>
      </c>
      <c r="H8151" s="7">
        <v>156.4</v>
      </c>
      <c r="I8151" s="8">
        <v>0.01</v>
      </c>
      <c r="J8151" s="7">
        <v>3105.87</v>
      </c>
      <c r="K8151" s="7">
        <v>109.42</v>
      </c>
      <c r="L8151" s="7">
        <v>1969.56</v>
      </c>
      <c r="M8151" s="7">
        <v>214.69</v>
      </c>
    </row>
    <row r="8152" spans="2:13" x14ac:dyDescent="0.3">
      <c r="B8152" s="5">
        <v>46143</v>
      </c>
      <c r="C8152" s="4" t="s">
        <v>29</v>
      </c>
      <c r="D8152" s="4" t="s">
        <v>27</v>
      </c>
      <c r="E8152" s="4" t="s">
        <v>22</v>
      </c>
      <c r="F8152" s="4" t="s">
        <v>19</v>
      </c>
      <c r="G8152" s="6">
        <v>17</v>
      </c>
      <c r="H8152" s="7">
        <v>156.4</v>
      </c>
      <c r="I8152" s="8">
        <v>0.01</v>
      </c>
      <c r="J8152" s="7">
        <v>2942.15</v>
      </c>
      <c r="K8152" s="7">
        <v>109.42</v>
      </c>
      <c r="L8152" s="7">
        <v>1860.14</v>
      </c>
      <c r="M8152" s="7">
        <v>217.16</v>
      </c>
    </row>
    <row r="8153" spans="2:13" x14ac:dyDescent="0.3">
      <c r="B8153" s="5">
        <v>46143</v>
      </c>
      <c r="C8153" s="4" t="s">
        <v>30</v>
      </c>
      <c r="D8153" s="4" t="s">
        <v>27</v>
      </c>
      <c r="E8153" s="4" t="s">
        <v>16</v>
      </c>
      <c r="F8153" s="4" t="s">
        <v>17</v>
      </c>
      <c r="G8153" s="6">
        <v>377</v>
      </c>
      <c r="H8153" s="7">
        <v>98.55</v>
      </c>
      <c r="I8153" s="8">
        <v>0.01</v>
      </c>
      <c r="J8153" s="7">
        <v>36745.03</v>
      </c>
      <c r="K8153" s="7">
        <v>68.040000000000006</v>
      </c>
      <c r="L8153" s="7">
        <v>25651.08</v>
      </c>
      <c r="M8153" s="7">
        <v>631.82000000000005</v>
      </c>
    </row>
    <row r="8154" spans="2:13" x14ac:dyDescent="0.3">
      <c r="B8154" s="5">
        <v>46143</v>
      </c>
      <c r="C8154" s="4" t="s">
        <v>30</v>
      </c>
      <c r="D8154" s="4" t="s">
        <v>27</v>
      </c>
      <c r="E8154" s="4" t="s">
        <v>16</v>
      </c>
      <c r="F8154" s="4" t="s">
        <v>18</v>
      </c>
      <c r="G8154" s="6">
        <v>135</v>
      </c>
      <c r="H8154" s="7">
        <v>98.55</v>
      </c>
      <c r="I8154" s="8">
        <v>0</v>
      </c>
      <c r="J8154" s="7">
        <v>13277.64</v>
      </c>
      <c r="K8154" s="7">
        <v>68.040000000000006</v>
      </c>
      <c r="L8154" s="7">
        <v>9185.4</v>
      </c>
      <c r="M8154" s="7">
        <v>475.96</v>
      </c>
    </row>
    <row r="8155" spans="2:13" x14ac:dyDescent="0.3">
      <c r="B8155" s="5">
        <v>46143</v>
      </c>
      <c r="C8155" s="4" t="s">
        <v>30</v>
      </c>
      <c r="D8155" s="4" t="s">
        <v>27</v>
      </c>
      <c r="E8155" s="4" t="s">
        <v>16</v>
      </c>
      <c r="F8155" s="4" t="s">
        <v>19</v>
      </c>
      <c r="G8155" s="6">
        <v>143</v>
      </c>
      <c r="H8155" s="7">
        <v>98.55</v>
      </c>
      <c r="I8155" s="8">
        <v>0</v>
      </c>
      <c r="J8155" s="7">
        <v>14036.34</v>
      </c>
      <c r="K8155" s="7">
        <v>67.63</v>
      </c>
      <c r="L8155" s="7">
        <v>9671.09</v>
      </c>
      <c r="M8155" s="7">
        <v>649.86</v>
      </c>
    </row>
    <row r="8156" spans="2:13" x14ac:dyDescent="0.3">
      <c r="B8156" s="5">
        <v>46143</v>
      </c>
      <c r="C8156" s="4" t="s">
        <v>30</v>
      </c>
      <c r="D8156" s="4" t="s">
        <v>27</v>
      </c>
      <c r="E8156" s="4" t="s">
        <v>20</v>
      </c>
      <c r="F8156" s="4" t="s">
        <v>17</v>
      </c>
      <c r="G8156" s="6">
        <v>327</v>
      </c>
      <c r="H8156" s="7">
        <v>98.55</v>
      </c>
      <c r="I8156" s="8">
        <v>0.01</v>
      </c>
      <c r="J8156" s="7">
        <v>27990.71</v>
      </c>
      <c r="K8156" s="7">
        <v>67.97</v>
      </c>
      <c r="L8156" s="7">
        <v>22226.19</v>
      </c>
      <c r="M8156" s="7">
        <v>548.57000000000005</v>
      </c>
    </row>
    <row r="8157" spans="2:13" x14ac:dyDescent="0.3">
      <c r="B8157" s="5">
        <v>46143</v>
      </c>
      <c r="C8157" s="4" t="s">
        <v>30</v>
      </c>
      <c r="D8157" s="4" t="s">
        <v>27</v>
      </c>
      <c r="E8157" s="4" t="s">
        <v>20</v>
      </c>
      <c r="F8157" s="4" t="s">
        <v>18</v>
      </c>
      <c r="G8157" s="6">
        <v>116</v>
      </c>
      <c r="H8157" s="7">
        <v>98.55</v>
      </c>
      <c r="I8157" s="8">
        <v>0.03</v>
      </c>
      <c r="J8157" s="7">
        <v>9708.85</v>
      </c>
      <c r="K8157" s="7">
        <v>67.77</v>
      </c>
      <c r="L8157" s="7">
        <v>7861.32</v>
      </c>
      <c r="M8157" s="7">
        <v>411.04</v>
      </c>
    </row>
    <row r="8158" spans="2:13" x14ac:dyDescent="0.3">
      <c r="B8158" s="5">
        <v>46143</v>
      </c>
      <c r="C8158" s="4" t="s">
        <v>30</v>
      </c>
      <c r="D8158" s="4" t="s">
        <v>27</v>
      </c>
      <c r="E8158" s="4" t="s">
        <v>20</v>
      </c>
      <c r="F8158" s="4" t="s">
        <v>19</v>
      </c>
      <c r="G8158" s="6">
        <v>110</v>
      </c>
      <c r="H8158" s="7">
        <v>98.55</v>
      </c>
      <c r="I8158" s="8">
        <v>0.02</v>
      </c>
      <c r="J8158" s="7">
        <v>9386.24</v>
      </c>
      <c r="K8158" s="7">
        <v>67.7</v>
      </c>
      <c r="L8158" s="7">
        <v>7447</v>
      </c>
      <c r="M8158" s="7">
        <v>484.7</v>
      </c>
    </row>
    <row r="8159" spans="2:13" x14ac:dyDescent="0.3">
      <c r="B8159" s="5">
        <v>46143</v>
      </c>
      <c r="C8159" s="4" t="s">
        <v>30</v>
      </c>
      <c r="D8159" s="4" t="s">
        <v>27</v>
      </c>
      <c r="E8159" s="4" t="s">
        <v>21</v>
      </c>
      <c r="F8159" s="4" t="s">
        <v>17</v>
      </c>
      <c r="G8159" s="6">
        <v>159</v>
      </c>
      <c r="H8159" s="7">
        <v>98.55</v>
      </c>
      <c r="I8159" s="8">
        <v>0</v>
      </c>
      <c r="J8159" s="7">
        <v>14767.13</v>
      </c>
      <c r="K8159" s="7">
        <v>67.83</v>
      </c>
      <c r="L8159" s="7">
        <v>10784.97</v>
      </c>
      <c r="M8159" s="7">
        <v>273.14999999999998</v>
      </c>
    </row>
    <row r="8160" spans="2:13" x14ac:dyDescent="0.3">
      <c r="B8160" s="5">
        <v>46143</v>
      </c>
      <c r="C8160" s="4" t="s">
        <v>30</v>
      </c>
      <c r="D8160" s="4" t="s">
        <v>27</v>
      </c>
      <c r="E8160" s="4" t="s">
        <v>21</v>
      </c>
      <c r="F8160" s="4" t="s">
        <v>18</v>
      </c>
      <c r="G8160" s="6">
        <v>58</v>
      </c>
      <c r="H8160" s="7">
        <v>98.55</v>
      </c>
      <c r="I8160" s="8">
        <v>0.01</v>
      </c>
      <c r="J8160" s="7">
        <v>5381.23</v>
      </c>
      <c r="K8160" s="7">
        <v>67.900000000000006</v>
      </c>
      <c r="L8160" s="7">
        <v>3938.2</v>
      </c>
      <c r="M8160" s="7">
        <v>203.86</v>
      </c>
    </row>
    <row r="8161" spans="2:13" x14ac:dyDescent="0.3">
      <c r="B8161" s="5">
        <v>46143</v>
      </c>
      <c r="C8161" s="4" t="s">
        <v>30</v>
      </c>
      <c r="D8161" s="4" t="s">
        <v>27</v>
      </c>
      <c r="E8161" s="4" t="s">
        <v>21</v>
      </c>
      <c r="F8161" s="4" t="s">
        <v>19</v>
      </c>
      <c r="G8161" s="6">
        <v>56</v>
      </c>
      <c r="H8161" s="7">
        <v>98.55</v>
      </c>
      <c r="I8161" s="8">
        <v>0.01</v>
      </c>
      <c r="J8161" s="7">
        <v>5174.7</v>
      </c>
      <c r="K8161" s="7">
        <v>68.040000000000006</v>
      </c>
      <c r="L8161" s="7">
        <v>3810.24</v>
      </c>
      <c r="M8161" s="7">
        <v>247.25</v>
      </c>
    </row>
    <row r="8162" spans="2:13" x14ac:dyDescent="0.3">
      <c r="B8162" s="5">
        <v>46143</v>
      </c>
      <c r="C8162" s="4" t="s">
        <v>30</v>
      </c>
      <c r="D8162" s="4" t="s">
        <v>27</v>
      </c>
      <c r="E8162" s="4" t="s">
        <v>22</v>
      </c>
      <c r="F8162" s="4" t="s">
        <v>17</v>
      </c>
      <c r="G8162" s="6">
        <v>73</v>
      </c>
      <c r="H8162" s="7">
        <v>98.55</v>
      </c>
      <c r="I8162" s="8">
        <v>0.01</v>
      </c>
      <c r="J8162" s="7">
        <v>7993.04</v>
      </c>
      <c r="K8162" s="7">
        <v>67.7</v>
      </c>
      <c r="L8162" s="7">
        <v>4942.1000000000004</v>
      </c>
      <c r="M8162" s="7">
        <v>752.87</v>
      </c>
    </row>
    <row r="8163" spans="2:13" x14ac:dyDescent="0.3">
      <c r="B8163" s="5">
        <v>46143</v>
      </c>
      <c r="C8163" s="4" t="s">
        <v>30</v>
      </c>
      <c r="D8163" s="4" t="s">
        <v>27</v>
      </c>
      <c r="E8163" s="4" t="s">
        <v>22</v>
      </c>
      <c r="F8163" s="4" t="s">
        <v>18</v>
      </c>
      <c r="G8163" s="6">
        <v>25</v>
      </c>
      <c r="H8163" s="7">
        <v>98.55</v>
      </c>
      <c r="I8163" s="8">
        <v>0.01</v>
      </c>
      <c r="J8163" s="7">
        <v>2726.34</v>
      </c>
      <c r="K8163" s="7">
        <v>67.97</v>
      </c>
      <c r="L8163" s="7">
        <v>1699.25</v>
      </c>
      <c r="M8163" s="7">
        <v>293.64999999999998</v>
      </c>
    </row>
    <row r="8164" spans="2:13" x14ac:dyDescent="0.3">
      <c r="B8164" s="5">
        <v>46143</v>
      </c>
      <c r="C8164" s="4" t="s">
        <v>30</v>
      </c>
      <c r="D8164" s="4" t="s">
        <v>27</v>
      </c>
      <c r="E8164" s="4" t="s">
        <v>22</v>
      </c>
      <c r="F8164" s="4" t="s">
        <v>19</v>
      </c>
      <c r="G8164" s="6">
        <v>25</v>
      </c>
      <c r="H8164" s="7">
        <v>98.55</v>
      </c>
      <c r="I8164" s="8">
        <v>0.01</v>
      </c>
      <c r="J8164" s="7">
        <v>2731.86</v>
      </c>
      <c r="K8164" s="7">
        <v>67.7</v>
      </c>
      <c r="L8164" s="7">
        <v>1692.5</v>
      </c>
      <c r="M8164" s="7">
        <v>320.64999999999998</v>
      </c>
    </row>
    <row r="8165" spans="2:13" x14ac:dyDescent="0.3">
      <c r="B8165" s="5">
        <v>46143</v>
      </c>
      <c r="C8165" s="4" t="s">
        <v>31</v>
      </c>
      <c r="D8165" s="4" t="s">
        <v>32</v>
      </c>
      <c r="E8165" s="4" t="s">
        <v>16</v>
      </c>
      <c r="F8165" s="4" t="s">
        <v>17</v>
      </c>
      <c r="G8165" s="6">
        <v>657</v>
      </c>
      <c r="H8165" s="7">
        <v>83.55</v>
      </c>
      <c r="I8165" s="8">
        <v>0.01</v>
      </c>
      <c r="J8165" s="7">
        <v>54014.9</v>
      </c>
      <c r="K8165" s="7">
        <v>59.81</v>
      </c>
      <c r="L8165" s="7">
        <v>39295.17</v>
      </c>
      <c r="M8165" s="7">
        <v>1114.33</v>
      </c>
    </row>
    <row r="8166" spans="2:13" x14ac:dyDescent="0.3">
      <c r="B8166" s="5">
        <v>46143</v>
      </c>
      <c r="C8166" s="4" t="s">
        <v>31</v>
      </c>
      <c r="D8166" s="4" t="s">
        <v>32</v>
      </c>
      <c r="E8166" s="4" t="s">
        <v>16</v>
      </c>
      <c r="F8166" s="4" t="s">
        <v>18</v>
      </c>
      <c r="G8166" s="6">
        <v>241</v>
      </c>
      <c r="H8166" s="7">
        <v>83.55</v>
      </c>
      <c r="I8166" s="8">
        <v>0.01</v>
      </c>
      <c r="J8166" s="7">
        <v>19913.21</v>
      </c>
      <c r="K8166" s="7">
        <v>60.17</v>
      </c>
      <c r="L8166" s="7">
        <v>14500.97</v>
      </c>
      <c r="M8166" s="7">
        <v>878.94</v>
      </c>
    </row>
    <row r="8167" spans="2:13" x14ac:dyDescent="0.3">
      <c r="B8167" s="5">
        <v>46143</v>
      </c>
      <c r="C8167" s="4" t="s">
        <v>31</v>
      </c>
      <c r="D8167" s="4" t="s">
        <v>32</v>
      </c>
      <c r="E8167" s="4" t="s">
        <v>16</v>
      </c>
      <c r="F8167" s="4" t="s">
        <v>19</v>
      </c>
      <c r="G8167" s="6">
        <v>236</v>
      </c>
      <c r="H8167" s="7">
        <v>83.55</v>
      </c>
      <c r="I8167" s="8">
        <v>0</v>
      </c>
      <c r="J8167" s="7">
        <v>19678.38</v>
      </c>
      <c r="K8167" s="7">
        <v>59.99</v>
      </c>
      <c r="L8167" s="7">
        <v>14157.64</v>
      </c>
      <c r="M8167" s="7">
        <v>1045.1600000000001</v>
      </c>
    </row>
    <row r="8168" spans="2:13" x14ac:dyDescent="0.3">
      <c r="B8168" s="5">
        <v>46143</v>
      </c>
      <c r="C8168" s="4" t="s">
        <v>31</v>
      </c>
      <c r="D8168" s="4" t="s">
        <v>32</v>
      </c>
      <c r="E8168" s="4" t="s">
        <v>20</v>
      </c>
      <c r="F8168" s="4" t="s">
        <v>17</v>
      </c>
      <c r="G8168" s="6">
        <v>545</v>
      </c>
      <c r="H8168" s="7">
        <v>83.55</v>
      </c>
      <c r="I8168" s="8">
        <v>0.02</v>
      </c>
      <c r="J8168" s="7">
        <v>39189.03</v>
      </c>
      <c r="K8168" s="7">
        <v>60.05</v>
      </c>
      <c r="L8168" s="7">
        <v>32727.25</v>
      </c>
      <c r="M8168" s="7">
        <v>890.47</v>
      </c>
    </row>
    <row r="8169" spans="2:13" x14ac:dyDescent="0.3">
      <c r="B8169" s="5">
        <v>46143</v>
      </c>
      <c r="C8169" s="4" t="s">
        <v>31</v>
      </c>
      <c r="D8169" s="4" t="s">
        <v>32</v>
      </c>
      <c r="E8169" s="4" t="s">
        <v>20</v>
      </c>
      <c r="F8169" s="4" t="s">
        <v>18</v>
      </c>
      <c r="G8169" s="6">
        <v>196</v>
      </c>
      <c r="H8169" s="7">
        <v>83.55</v>
      </c>
      <c r="I8169" s="8">
        <v>0.03</v>
      </c>
      <c r="J8169" s="7">
        <v>14034.77</v>
      </c>
      <c r="K8169" s="7">
        <v>59.81</v>
      </c>
      <c r="L8169" s="7">
        <v>11722.76</v>
      </c>
      <c r="M8169" s="7">
        <v>707.12</v>
      </c>
    </row>
    <row r="8170" spans="2:13" x14ac:dyDescent="0.3">
      <c r="B8170" s="5">
        <v>46143</v>
      </c>
      <c r="C8170" s="4" t="s">
        <v>31</v>
      </c>
      <c r="D8170" s="4" t="s">
        <v>32</v>
      </c>
      <c r="E8170" s="4" t="s">
        <v>20</v>
      </c>
      <c r="F8170" s="4" t="s">
        <v>19</v>
      </c>
      <c r="G8170" s="6">
        <v>211</v>
      </c>
      <c r="H8170" s="7">
        <v>83.55</v>
      </c>
      <c r="I8170" s="8">
        <v>0.03</v>
      </c>
      <c r="J8170" s="7">
        <v>15108.35</v>
      </c>
      <c r="K8170" s="7">
        <v>60.11</v>
      </c>
      <c r="L8170" s="7">
        <v>12683.21</v>
      </c>
      <c r="M8170" s="7">
        <v>928.8</v>
      </c>
    </row>
    <row r="8171" spans="2:13" x14ac:dyDescent="0.3">
      <c r="B8171" s="5">
        <v>46143</v>
      </c>
      <c r="C8171" s="4" t="s">
        <v>31</v>
      </c>
      <c r="D8171" s="4" t="s">
        <v>32</v>
      </c>
      <c r="E8171" s="4" t="s">
        <v>21</v>
      </c>
      <c r="F8171" s="4" t="s">
        <v>17</v>
      </c>
      <c r="G8171" s="6">
        <v>274</v>
      </c>
      <c r="H8171" s="7">
        <v>83.55</v>
      </c>
      <c r="I8171" s="8">
        <v>0</v>
      </c>
      <c r="J8171" s="7">
        <v>21813.31</v>
      </c>
      <c r="K8171" s="7">
        <v>59.93</v>
      </c>
      <c r="L8171" s="7">
        <v>16420.82</v>
      </c>
      <c r="M8171" s="7">
        <v>471.64</v>
      </c>
    </row>
    <row r="8172" spans="2:13" x14ac:dyDescent="0.3">
      <c r="B8172" s="5">
        <v>46143</v>
      </c>
      <c r="C8172" s="4" t="s">
        <v>31</v>
      </c>
      <c r="D8172" s="4" t="s">
        <v>32</v>
      </c>
      <c r="E8172" s="4" t="s">
        <v>21</v>
      </c>
      <c r="F8172" s="4" t="s">
        <v>18</v>
      </c>
      <c r="G8172" s="6">
        <v>100</v>
      </c>
      <c r="H8172" s="7">
        <v>83.55</v>
      </c>
      <c r="I8172" s="8">
        <v>0.01</v>
      </c>
      <c r="J8172" s="7">
        <v>7905.41</v>
      </c>
      <c r="K8172" s="7">
        <v>59.99</v>
      </c>
      <c r="L8172" s="7">
        <v>5999</v>
      </c>
      <c r="M8172" s="7">
        <v>351.13</v>
      </c>
    </row>
    <row r="8173" spans="2:13" x14ac:dyDescent="0.3">
      <c r="B8173" s="5">
        <v>46143</v>
      </c>
      <c r="C8173" s="4" t="s">
        <v>31</v>
      </c>
      <c r="D8173" s="4" t="s">
        <v>32</v>
      </c>
      <c r="E8173" s="4" t="s">
        <v>21</v>
      </c>
      <c r="F8173" s="4" t="s">
        <v>19</v>
      </c>
      <c r="G8173" s="6">
        <v>100</v>
      </c>
      <c r="H8173" s="7">
        <v>83.55</v>
      </c>
      <c r="I8173" s="8">
        <v>0.01</v>
      </c>
      <c r="J8173" s="7">
        <v>7865.97</v>
      </c>
      <c r="K8173" s="7">
        <v>59.81</v>
      </c>
      <c r="L8173" s="7">
        <v>5981</v>
      </c>
      <c r="M8173" s="7">
        <v>440.19</v>
      </c>
    </row>
    <row r="8174" spans="2:13" x14ac:dyDescent="0.3">
      <c r="B8174" s="5">
        <v>46143</v>
      </c>
      <c r="C8174" s="4" t="s">
        <v>31</v>
      </c>
      <c r="D8174" s="4" t="s">
        <v>32</v>
      </c>
      <c r="E8174" s="4" t="s">
        <v>22</v>
      </c>
      <c r="F8174" s="4" t="s">
        <v>17</v>
      </c>
      <c r="G8174" s="6">
        <v>121</v>
      </c>
      <c r="H8174" s="7">
        <v>83.55</v>
      </c>
      <c r="I8174" s="8">
        <v>0.01</v>
      </c>
      <c r="J8174" s="7">
        <v>11266.01</v>
      </c>
      <c r="K8174" s="7">
        <v>60.11</v>
      </c>
      <c r="L8174" s="7">
        <v>7273.31</v>
      </c>
      <c r="M8174" s="7">
        <v>1220.81</v>
      </c>
    </row>
    <row r="8175" spans="2:13" x14ac:dyDescent="0.3">
      <c r="B8175" s="5">
        <v>46143</v>
      </c>
      <c r="C8175" s="4" t="s">
        <v>31</v>
      </c>
      <c r="D8175" s="4" t="s">
        <v>32</v>
      </c>
      <c r="E8175" s="4" t="s">
        <v>22</v>
      </c>
      <c r="F8175" s="4" t="s">
        <v>18</v>
      </c>
      <c r="G8175" s="6">
        <v>45</v>
      </c>
      <c r="H8175" s="7">
        <v>83.55</v>
      </c>
      <c r="I8175" s="8">
        <v>0</v>
      </c>
      <c r="J8175" s="7">
        <v>4206.66</v>
      </c>
      <c r="K8175" s="7">
        <v>59.99</v>
      </c>
      <c r="L8175" s="7">
        <v>2699.55</v>
      </c>
      <c r="M8175" s="7">
        <v>556.28</v>
      </c>
    </row>
    <row r="8176" spans="2:13" x14ac:dyDescent="0.3">
      <c r="B8176" s="5">
        <v>46143</v>
      </c>
      <c r="C8176" s="4" t="s">
        <v>31</v>
      </c>
      <c r="D8176" s="4" t="s">
        <v>32</v>
      </c>
      <c r="E8176" s="4" t="s">
        <v>22</v>
      </c>
      <c r="F8176" s="4" t="s">
        <v>19</v>
      </c>
      <c r="G8176" s="6">
        <v>43</v>
      </c>
      <c r="H8176" s="7">
        <v>83.55</v>
      </c>
      <c r="I8176" s="8">
        <v>0.01</v>
      </c>
      <c r="J8176" s="7">
        <v>3983.37</v>
      </c>
      <c r="K8176" s="7">
        <v>59.99</v>
      </c>
      <c r="L8176" s="7">
        <v>2579.5700000000002</v>
      </c>
      <c r="M8176" s="7">
        <v>545.94000000000005</v>
      </c>
    </row>
    <row r="8177" spans="2:13" x14ac:dyDescent="0.3">
      <c r="B8177" s="5">
        <v>46143</v>
      </c>
      <c r="C8177" s="4" t="s">
        <v>33</v>
      </c>
      <c r="D8177" s="4" t="s">
        <v>32</v>
      </c>
      <c r="E8177" s="4" t="s">
        <v>16</v>
      </c>
      <c r="F8177" s="4" t="s">
        <v>17</v>
      </c>
      <c r="G8177" s="6">
        <v>614</v>
      </c>
      <c r="H8177" s="7">
        <v>132.83000000000001</v>
      </c>
      <c r="I8177" s="8">
        <v>0.01</v>
      </c>
      <c r="J8177" s="7">
        <v>80906.38</v>
      </c>
      <c r="K8177" s="7">
        <v>94.72</v>
      </c>
      <c r="L8177" s="7">
        <v>58158.080000000002</v>
      </c>
      <c r="M8177" s="7">
        <v>1002.18</v>
      </c>
    </row>
    <row r="8178" spans="2:13" x14ac:dyDescent="0.3">
      <c r="B8178" s="5">
        <v>46143</v>
      </c>
      <c r="C8178" s="4" t="s">
        <v>33</v>
      </c>
      <c r="D8178" s="4" t="s">
        <v>32</v>
      </c>
      <c r="E8178" s="4" t="s">
        <v>16</v>
      </c>
      <c r="F8178" s="4" t="s">
        <v>18</v>
      </c>
      <c r="G8178" s="6">
        <v>207</v>
      </c>
      <c r="H8178" s="7">
        <v>132.83000000000001</v>
      </c>
      <c r="I8178" s="8">
        <v>0</v>
      </c>
      <c r="J8178" s="7">
        <v>27468.15</v>
      </c>
      <c r="K8178" s="7">
        <v>94.91</v>
      </c>
      <c r="L8178" s="7">
        <v>19646.37</v>
      </c>
      <c r="M8178" s="7">
        <v>757.9</v>
      </c>
    </row>
    <row r="8179" spans="2:13" x14ac:dyDescent="0.3">
      <c r="B8179" s="5">
        <v>46143</v>
      </c>
      <c r="C8179" s="4" t="s">
        <v>33</v>
      </c>
      <c r="D8179" s="4" t="s">
        <v>32</v>
      </c>
      <c r="E8179" s="4" t="s">
        <v>16</v>
      </c>
      <c r="F8179" s="4" t="s">
        <v>19</v>
      </c>
      <c r="G8179" s="6">
        <v>210</v>
      </c>
      <c r="H8179" s="7">
        <v>132.83000000000001</v>
      </c>
      <c r="I8179" s="8">
        <v>0.01</v>
      </c>
      <c r="J8179" s="7">
        <v>27782.39</v>
      </c>
      <c r="K8179" s="7">
        <v>94.72</v>
      </c>
      <c r="L8179" s="7">
        <v>19891.2</v>
      </c>
      <c r="M8179" s="7">
        <v>949.66</v>
      </c>
    </row>
    <row r="8180" spans="2:13" x14ac:dyDescent="0.3">
      <c r="B8180" s="5">
        <v>46143</v>
      </c>
      <c r="C8180" s="4" t="s">
        <v>33</v>
      </c>
      <c r="D8180" s="4" t="s">
        <v>32</v>
      </c>
      <c r="E8180" s="4" t="s">
        <v>20</v>
      </c>
      <c r="F8180" s="4" t="s">
        <v>17</v>
      </c>
      <c r="G8180" s="6">
        <v>488</v>
      </c>
      <c r="H8180" s="7">
        <v>132.83000000000001</v>
      </c>
      <c r="I8180" s="8">
        <v>0.04</v>
      </c>
      <c r="J8180" s="7">
        <v>55098.96</v>
      </c>
      <c r="K8180" s="7">
        <v>95</v>
      </c>
      <c r="L8180" s="7">
        <v>46360</v>
      </c>
      <c r="M8180" s="7">
        <v>837.53</v>
      </c>
    </row>
    <row r="8181" spans="2:13" x14ac:dyDescent="0.3">
      <c r="B8181" s="5">
        <v>46143</v>
      </c>
      <c r="C8181" s="4" t="s">
        <v>33</v>
      </c>
      <c r="D8181" s="4" t="s">
        <v>32</v>
      </c>
      <c r="E8181" s="4" t="s">
        <v>20</v>
      </c>
      <c r="F8181" s="4" t="s">
        <v>18</v>
      </c>
      <c r="G8181" s="6">
        <v>172</v>
      </c>
      <c r="H8181" s="7">
        <v>132.83000000000001</v>
      </c>
      <c r="I8181" s="8">
        <v>0.01</v>
      </c>
      <c r="J8181" s="7">
        <v>19744.38</v>
      </c>
      <c r="K8181" s="7">
        <v>94.91</v>
      </c>
      <c r="L8181" s="7">
        <v>16324.52</v>
      </c>
      <c r="M8181" s="7">
        <v>629.14</v>
      </c>
    </row>
    <row r="8182" spans="2:13" x14ac:dyDescent="0.3">
      <c r="B8182" s="5">
        <v>46143</v>
      </c>
      <c r="C8182" s="4" t="s">
        <v>33</v>
      </c>
      <c r="D8182" s="4" t="s">
        <v>32</v>
      </c>
      <c r="E8182" s="4" t="s">
        <v>20</v>
      </c>
      <c r="F8182" s="4" t="s">
        <v>19</v>
      </c>
      <c r="G8182" s="6">
        <v>178</v>
      </c>
      <c r="H8182" s="7">
        <v>132.83000000000001</v>
      </c>
      <c r="I8182" s="8">
        <v>0.03</v>
      </c>
      <c r="J8182" s="7">
        <v>20122.29</v>
      </c>
      <c r="K8182" s="7">
        <v>94.43</v>
      </c>
      <c r="L8182" s="7">
        <v>16808.54</v>
      </c>
      <c r="M8182" s="7">
        <v>785.12</v>
      </c>
    </row>
    <row r="8183" spans="2:13" x14ac:dyDescent="0.3">
      <c r="B8183" s="5">
        <v>46143</v>
      </c>
      <c r="C8183" s="4" t="s">
        <v>33</v>
      </c>
      <c r="D8183" s="4" t="s">
        <v>32</v>
      </c>
      <c r="E8183" s="4" t="s">
        <v>21</v>
      </c>
      <c r="F8183" s="4" t="s">
        <v>17</v>
      </c>
      <c r="G8183" s="6">
        <v>237</v>
      </c>
      <c r="H8183" s="7">
        <v>132.83000000000001</v>
      </c>
      <c r="I8183" s="8">
        <v>0.01</v>
      </c>
      <c r="J8183" s="7">
        <v>29548.12</v>
      </c>
      <c r="K8183" s="7">
        <v>94.53</v>
      </c>
      <c r="L8183" s="7">
        <v>22403.61</v>
      </c>
      <c r="M8183" s="7">
        <v>402.77</v>
      </c>
    </row>
    <row r="8184" spans="2:13" x14ac:dyDescent="0.3">
      <c r="B8184" s="5">
        <v>46143</v>
      </c>
      <c r="C8184" s="4" t="s">
        <v>33</v>
      </c>
      <c r="D8184" s="4" t="s">
        <v>32</v>
      </c>
      <c r="E8184" s="4" t="s">
        <v>21</v>
      </c>
      <c r="F8184" s="4" t="s">
        <v>18</v>
      </c>
      <c r="G8184" s="6">
        <v>92</v>
      </c>
      <c r="H8184" s="7">
        <v>132.83000000000001</v>
      </c>
      <c r="I8184" s="8">
        <v>0.01</v>
      </c>
      <c r="J8184" s="7">
        <v>11446.81</v>
      </c>
      <c r="K8184" s="7">
        <v>94.53</v>
      </c>
      <c r="L8184" s="7">
        <v>8696.76</v>
      </c>
      <c r="M8184" s="7">
        <v>319.43</v>
      </c>
    </row>
    <row r="8185" spans="2:13" x14ac:dyDescent="0.3">
      <c r="B8185" s="5">
        <v>46143</v>
      </c>
      <c r="C8185" s="4" t="s">
        <v>33</v>
      </c>
      <c r="D8185" s="4" t="s">
        <v>32</v>
      </c>
      <c r="E8185" s="4" t="s">
        <v>21</v>
      </c>
      <c r="F8185" s="4" t="s">
        <v>19</v>
      </c>
      <c r="G8185" s="6">
        <v>85</v>
      </c>
      <c r="H8185" s="7">
        <v>132.83000000000001</v>
      </c>
      <c r="I8185" s="8">
        <v>0.01</v>
      </c>
      <c r="J8185" s="7">
        <v>10618.16</v>
      </c>
      <c r="K8185" s="7">
        <v>94.53</v>
      </c>
      <c r="L8185" s="7">
        <v>8035.05</v>
      </c>
      <c r="M8185" s="7">
        <v>389.31</v>
      </c>
    </row>
    <row r="8186" spans="2:13" x14ac:dyDescent="0.3">
      <c r="B8186" s="5">
        <v>46143</v>
      </c>
      <c r="C8186" s="4" t="s">
        <v>33</v>
      </c>
      <c r="D8186" s="4" t="s">
        <v>32</v>
      </c>
      <c r="E8186" s="4" t="s">
        <v>22</v>
      </c>
      <c r="F8186" s="4" t="s">
        <v>17</v>
      </c>
      <c r="G8186" s="6">
        <v>113</v>
      </c>
      <c r="H8186" s="7">
        <v>132.83000000000001</v>
      </c>
      <c r="I8186" s="8">
        <v>0.01</v>
      </c>
      <c r="J8186" s="7">
        <v>16710.18</v>
      </c>
      <c r="K8186" s="7">
        <v>94.91</v>
      </c>
      <c r="L8186" s="7">
        <v>10724.83</v>
      </c>
      <c r="M8186" s="7">
        <v>1183.81</v>
      </c>
    </row>
    <row r="8187" spans="2:13" x14ac:dyDescent="0.3">
      <c r="B8187" s="5">
        <v>46143</v>
      </c>
      <c r="C8187" s="4" t="s">
        <v>33</v>
      </c>
      <c r="D8187" s="4" t="s">
        <v>32</v>
      </c>
      <c r="E8187" s="4" t="s">
        <v>22</v>
      </c>
      <c r="F8187" s="4" t="s">
        <v>18</v>
      </c>
      <c r="G8187" s="6">
        <v>40</v>
      </c>
      <c r="H8187" s="7">
        <v>132.83000000000001</v>
      </c>
      <c r="I8187" s="8">
        <v>0.01</v>
      </c>
      <c r="J8187" s="7">
        <v>5855.66</v>
      </c>
      <c r="K8187" s="7">
        <v>94.91</v>
      </c>
      <c r="L8187" s="7">
        <v>3796.4</v>
      </c>
      <c r="M8187" s="7">
        <v>481.92</v>
      </c>
    </row>
    <row r="8188" spans="2:13" x14ac:dyDescent="0.3">
      <c r="B8188" s="5">
        <v>46143</v>
      </c>
      <c r="C8188" s="4" t="s">
        <v>33</v>
      </c>
      <c r="D8188" s="4" t="s">
        <v>32</v>
      </c>
      <c r="E8188" s="4" t="s">
        <v>22</v>
      </c>
      <c r="F8188" s="4" t="s">
        <v>19</v>
      </c>
      <c r="G8188" s="6">
        <v>40</v>
      </c>
      <c r="H8188" s="7">
        <v>132.83000000000001</v>
      </c>
      <c r="I8188" s="8">
        <v>0</v>
      </c>
      <c r="J8188" s="7">
        <v>5956.73</v>
      </c>
      <c r="K8188" s="7">
        <v>94.62</v>
      </c>
      <c r="L8188" s="7">
        <v>3784.8</v>
      </c>
      <c r="M8188" s="7">
        <v>514.07000000000005</v>
      </c>
    </row>
    <row r="8189" spans="2:13" x14ac:dyDescent="0.3">
      <c r="B8189" s="5">
        <v>46143</v>
      </c>
      <c r="C8189" s="4" t="s">
        <v>34</v>
      </c>
      <c r="D8189" s="4" t="s">
        <v>32</v>
      </c>
      <c r="E8189" s="4" t="s">
        <v>16</v>
      </c>
      <c r="F8189" s="4" t="s">
        <v>17</v>
      </c>
      <c r="G8189" s="6">
        <v>490</v>
      </c>
      <c r="H8189" s="7">
        <v>102.84</v>
      </c>
      <c r="I8189" s="8">
        <v>0.01</v>
      </c>
      <c r="J8189" s="7">
        <v>49586.75</v>
      </c>
      <c r="K8189" s="7">
        <v>72.599999999999994</v>
      </c>
      <c r="L8189" s="7">
        <v>35574</v>
      </c>
      <c r="M8189" s="7">
        <v>830.26</v>
      </c>
    </row>
    <row r="8190" spans="2:13" x14ac:dyDescent="0.3">
      <c r="B8190" s="5">
        <v>46143</v>
      </c>
      <c r="C8190" s="4" t="s">
        <v>34</v>
      </c>
      <c r="D8190" s="4" t="s">
        <v>32</v>
      </c>
      <c r="E8190" s="4" t="s">
        <v>16</v>
      </c>
      <c r="F8190" s="4" t="s">
        <v>18</v>
      </c>
      <c r="G8190" s="6">
        <v>170</v>
      </c>
      <c r="H8190" s="7">
        <v>102.84</v>
      </c>
      <c r="I8190" s="8">
        <v>0.01</v>
      </c>
      <c r="J8190" s="7">
        <v>17168.900000000001</v>
      </c>
      <c r="K8190" s="7">
        <v>72.819999999999993</v>
      </c>
      <c r="L8190" s="7">
        <v>12379.4</v>
      </c>
      <c r="M8190" s="7">
        <v>620</v>
      </c>
    </row>
    <row r="8191" spans="2:13" x14ac:dyDescent="0.3">
      <c r="B8191" s="5">
        <v>46143</v>
      </c>
      <c r="C8191" s="4" t="s">
        <v>34</v>
      </c>
      <c r="D8191" s="4" t="s">
        <v>32</v>
      </c>
      <c r="E8191" s="4" t="s">
        <v>16</v>
      </c>
      <c r="F8191" s="4" t="s">
        <v>19</v>
      </c>
      <c r="G8191" s="6">
        <v>174</v>
      </c>
      <c r="H8191" s="7">
        <v>102.84</v>
      </c>
      <c r="I8191" s="8">
        <v>0.01</v>
      </c>
      <c r="J8191" s="7">
        <v>17786.310000000001</v>
      </c>
      <c r="K8191" s="7">
        <v>72.819999999999993</v>
      </c>
      <c r="L8191" s="7">
        <v>12670.68</v>
      </c>
      <c r="M8191" s="7">
        <v>774.46</v>
      </c>
    </row>
    <row r="8192" spans="2:13" x14ac:dyDescent="0.3">
      <c r="B8192" s="5">
        <v>46143</v>
      </c>
      <c r="C8192" s="4" t="s">
        <v>34</v>
      </c>
      <c r="D8192" s="4" t="s">
        <v>32</v>
      </c>
      <c r="E8192" s="4" t="s">
        <v>20</v>
      </c>
      <c r="F8192" s="4" t="s">
        <v>17</v>
      </c>
      <c r="G8192" s="6">
        <v>415</v>
      </c>
      <c r="H8192" s="7">
        <v>102.84</v>
      </c>
      <c r="I8192" s="8">
        <v>0.01</v>
      </c>
      <c r="J8192" s="7">
        <v>37369.160000000003</v>
      </c>
      <c r="K8192" s="7">
        <v>72.75</v>
      </c>
      <c r="L8192" s="7">
        <v>30191.25</v>
      </c>
      <c r="M8192" s="7">
        <v>688.53</v>
      </c>
    </row>
    <row r="8193" spans="2:13" x14ac:dyDescent="0.3">
      <c r="B8193" s="5">
        <v>46143</v>
      </c>
      <c r="C8193" s="4" t="s">
        <v>34</v>
      </c>
      <c r="D8193" s="4" t="s">
        <v>32</v>
      </c>
      <c r="E8193" s="4" t="s">
        <v>20</v>
      </c>
      <c r="F8193" s="4" t="s">
        <v>18</v>
      </c>
      <c r="G8193" s="6">
        <v>142</v>
      </c>
      <c r="H8193" s="7">
        <v>102.84</v>
      </c>
      <c r="I8193" s="8">
        <v>0.03</v>
      </c>
      <c r="J8193" s="7">
        <v>12477.41</v>
      </c>
      <c r="K8193" s="7">
        <v>72.97</v>
      </c>
      <c r="L8193" s="7">
        <v>10361.74</v>
      </c>
      <c r="M8193" s="7">
        <v>521.42999999999995</v>
      </c>
    </row>
    <row r="8194" spans="2:13" x14ac:dyDescent="0.3">
      <c r="B8194" s="5">
        <v>46143</v>
      </c>
      <c r="C8194" s="4" t="s">
        <v>34</v>
      </c>
      <c r="D8194" s="4" t="s">
        <v>32</v>
      </c>
      <c r="E8194" s="4" t="s">
        <v>20</v>
      </c>
      <c r="F8194" s="4" t="s">
        <v>19</v>
      </c>
      <c r="G8194" s="6">
        <v>146</v>
      </c>
      <c r="H8194" s="7">
        <v>102.84</v>
      </c>
      <c r="I8194" s="8">
        <v>0.01</v>
      </c>
      <c r="J8194" s="7">
        <v>13041.59</v>
      </c>
      <c r="K8194" s="7">
        <v>72.89</v>
      </c>
      <c r="L8194" s="7">
        <v>10641.94</v>
      </c>
      <c r="M8194" s="7">
        <v>661.54</v>
      </c>
    </row>
    <row r="8195" spans="2:13" x14ac:dyDescent="0.3">
      <c r="B8195" s="5">
        <v>46143</v>
      </c>
      <c r="C8195" s="4" t="s">
        <v>34</v>
      </c>
      <c r="D8195" s="4" t="s">
        <v>32</v>
      </c>
      <c r="E8195" s="4" t="s">
        <v>21</v>
      </c>
      <c r="F8195" s="4" t="s">
        <v>17</v>
      </c>
      <c r="G8195" s="6">
        <v>202</v>
      </c>
      <c r="H8195" s="7">
        <v>102.84</v>
      </c>
      <c r="I8195" s="8">
        <v>0.01</v>
      </c>
      <c r="J8195" s="7">
        <v>19538.060000000001</v>
      </c>
      <c r="K8195" s="7">
        <v>72.89</v>
      </c>
      <c r="L8195" s="7">
        <v>14723.78</v>
      </c>
      <c r="M8195" s="7">
        <v>346.34</v>
      </c>
    </row>
    <row r="8196" spans="2:13" x14ac:dyDescent="0.3">
      <c r="B8196" s="5">
        <v>46143</v>
      </c>
      <c r="C8196" s="4" t="s">
        <v>34</v>
      </c>
      <c r="D8196" s="4" t="s">
        <v>32</v>
      </c>
      <c r="E8196" s="4" t="s">
        <v>21</v>
      </c>
      <c r="F8196" s="4" t="s">
        <v>18</v>
      </c>
      <c r="G8196" s="6">
        <v>75</v>
      </c>
      <c r="H8196" s="7">
        <v>102.84</v>
      </c>
      <c r="I8196" s="8">
        <v>0.01</v>
      </c>
      <c r="J8196" s="7">
        <v>7275.84</v>
      </c>
      <c r="K8196" s="7">
        <v>72.67</v>
      </c>
      <c r="L8196" s="7">
        <v>5450.25</v>
      </c>
      <c r="M8196" s="7">
        <v>267.89999999999998</v>
      </c>
    </row>
    <row r="8197" spans="2:13" x14ac:dyDescent="0.3">
      <c r="B8197" s="5">
        <v>46143</v>
      </c>
      <c r="C8197" s="4" t="s">
        <v>34</v>
      </c>
      <c r="D8197" s="4" t="s">
        <v>32</v>
      </c>
      <c r="E8197" s="4" t="s">
        <v>21</v>
      </c>
      <c r="F8197" s="4" t="s">
        <v>19</v>
      </c>
      <c r="G8197" s="6">
        <v>70</v>
      </c>
      <c r="H8197" s="7">
        <v>102.84</v>
      </c>
      <c r="I8197" s="8">
        <v>0</v>
      </c>
      <c r="J8197" s="7">
        <v>6804.69</v>
      </c>
      <c r="K8197" s="7">
        <v>72.819999999999993</v>
      </c>
      <c r="L8197" s="7">
        <v>5097.3999999999996</v>
      </c>
      <c r="M8197" s="7">
        <v>313.12</v>
      </c>
    </row>
    <row r="8198" spans="2:13" x14ac:dyDescent="0.3">
      <c r="B8198" s="5">
        <v>46143</v>
      </c>
      <c r="C8198" s="4" t="s">
        <v>34</v>
      </c>
      <c r="D8198" s="4" t="s">
        <v>32</v>
      </c>
      <c r="E8198" s="4" t="s">
        <v>22</v>
      </c>
      <c r="F8198" s="4" t="s">
        <v>17</v>
      </c>
      <c r="G8198" s="6">
        <v>88</v>
      </c>
      <c r="H8198" s="7">
        <v>102.84</v>
      </c>
      <c r="I8198" s="8">
        <v>0.01</v>
      </c>
      <c r="J8198" s="7">
        <v>10034.31</v>
      </c>
      <c r="K8198" s="7">
        <v>72.819999999999993</v>
      </c>
      <c r="L8198" s="7">
        <v>6408.16</v>
      </c>
      <c r="M8198" s="7">
        <v>908.47</v>
      </c>
    </row>
    <row r="8199" spans="2:13" x14ac:dyDescent="0.3">
      <c r="B8199" s="5">
        <v>46143</v>
      </c>
      <c r="C8199" s="4" t="s">
        <v>34</v>
      </c>
      <c r="D8199" s="4" t="s">
        <v>32</v>
      </c>
      <c r="E8199" s="4" t="s">
        <v>22</v>
      </c>
      <c r="F8199" s="4" t="s">
        <v>18</v>
      </c>
      <c r="G8199" s="6">
        <v>31</v>
      </c>
      <c r="H8199" s="7">
        <v>102.84</v>
      </c>
      <c r="I8199" s="8">
        <v>0</v>
      </c>
      <c r="J8199" s="7">
        <v>3545.65</v>
      </c>
      <c r="K8199" s="7">
        <v>72.75</v>
      </c>
      <c r="L8199" s="7">
        <v>2255.25</v>
      </c>
      <c r="M8199" s="7">
        <v>385.09</v>
      </c>
    </row>
    <row r="8200" spans="2:13" x14ac:dyDescent="0.3">
      <c r="B8200" s="5">
        <v>46143</v>
      </c>
      <c r="C8200" s="4" t="s">
        <v>34</v>
      </c>
      <c r="D8200" s="4" t="s">
        <v>32</v>
      </c>
      <c r="E8200" s="4" t="s">
        <v>22</v>
      </c>
      <c r="F8200" s="4" t="s">
        <v>19</v>
      </c>
      <c r="G8200" s="6">
        <v>33</v>
      </c>
      <c r="H8200" s="7">
        <v>102.84</v>
      </c>
      <c r="I8200" s="8">
        <v>0.01</v>
      </c>
      <c r="J8200" s="7">
        <v>3778.13</v>
      </c>
      <c r="K8200" s="7">
        <v>72.89</v>
      </c>
      <c r="L8200" s="7">
        <v>2405.37</v>
      </c>
      <c r="M8200" s="7">
        <v>425.39</v>
      </c>
    </row>
    <row r="8201" spans="2:13" x14ac:dyDescent="0.3">
      <c r="B8201" s="5">
        <v>46143</v>
      </c>
      <c r="C8201" s="4" t="s">
        <v>35</v>
      </c>
      <c r="D8201" s="4" t="s">
        <v>32</v>
      </c>
      <c r="E8201" s="4" t="s">
        <v>16</v>
      </c>
      <c r="F8201" s="4" t="s">
        <v>17</v>
      </c>
      <c r="G8201" s="6">
        <v>113</v>
      </c>
      <c r="H8201" s="7">
        <v>201.39</v>
      </c>
      <c r="I8201" s="8">
        <v>0</v>
      </c>
      <c r="J8201" s="7">
        <v>22756.87</v>
      </c>
      <c r="K8201" s="7">
        <v>140.03</v>
      </c>
      <c r="L8201" s="7">
        <v>15823.39</v>
      </c>
      <c r="M8201" s="7">
        <v>185.58</v>
      </c>
    </row>
    <row r="8202" spans="2:13" x14ac:dyDescent="0.3">
      <c r="B8202" s="5">
        <v>46143</v>
      </c>
      <c r="C8202" s="4" t="s">
        <v>35</v>
      </c>
      <c r="D8202" s="4" t="s">
        <v>32</v>
      </c>
      <c r="E8202" s="4" t="s">
        <v>16</v>
      </c>
      <c r="F8202" s="4" t="s">
        <v>18</v>
      </c>
      <c r="G8202" s="6">
        <v>40</v>
      </c>
      <c r="H8202" s="7">
        <v>201.39</v>
      </c>
      <c r="I8202" s="8">
        <v>0.01</v>
      </c>
      <c r="J8202" s="7">
        <v>8015.13</v>
      </c>
      <c r="K8202" s="7">
        <v>139.61000000000001</v>
      </c>
      <c r="L8202" s="7">
        <v>5584.4</v>
      </c>
      <c r="M8202" s="7">
        <v>143.74</v>
      </c>
    </row>
    <row r="8203" spans="2:13" x14ac:dyDescent="0.3">
      <c r="B8203" s="5">
        <v>46143</v>
      </c>
      <c r="C8203" s="4" t="s">
        <v>35</v>
      </c>
      <c r="D8203" s="4" t="s">
        <v>32</v>
      </c>
      <c r="E8203" s="4" t="s">
        <v>16</v>
      </c>
      <c r="F8203" s="4" t="s">
        <v>19</v>
      </c>
      <c r="G8203" s="6">
        <v>43</v>
      </c>
      <c r="H8203" s="7">
        <v>201.39</v>
      </c>
      <c r="I8203" s="8">
        <v>0</v>
      </c>
      <c r="J8203" s="7">
        <v>8633.81</v>
      </c>
      <c r="K8203" s="7">
        <v>139.19999999999999</v>
      </c>
      <c r="L8203" s="7">
        <v>5985.6</v>
      </c>
      <c r="M8203" s="7">
        <v>190.24</v>
      </c>
    </row>
    <row r="8204" spans="2:13" x14ac:dyDescent="0.3">
      <c r="B8204" s="5">
        <v>46143</v>
      </c>
      <c r="C8204" s="4" t="s">
        <v>35</v>
      </c>
      <c r="D8204" s="4" t="s">
        <v>32</v>
      </c>
      <c r="E8204" s="4" t="s">
        <v>20</v>
      </c>
      <c r="F8204" s="4" t="s">
        <v>17</v>
      </c>
      <c r="G8204" s="6">
        <v>91</v>
      </c>
      <c r="H8204" s="7">
        <v>201.39</v>
      </c>
      <c r="I8204" s="8">
        <v>0.02</v>
      </c>
      <c r="J8204" s="7">
        <v>15803.22</v>
      </c>
      <c r="K8204" s="7">
        <v>139.61000000000001</v>
      </c>
      <c r="L8204" s="7">
        <v>12704.51</v>
      </c>
      <c r="M8204" s="7">
        <v>153.12</v>
      </c>
    </row>
    <row r="8205" spans="2:13" x14ac:dyDescent="0.3">
      <c r="B8205" s="5">
        <v>46143</v>
      </c>
      <c r="C8205" s="4" t="s">
        <v>35</v>
      </c>
      <c r="D8205" s="4" t="s">
        <v>32</v>
      </c>
      <c r="E8205" s="4" t="s">
        <v>20</v>
      </c>
      <c r="F8205" s="4" t="s">
        <v>18</v>
      </c>
      <c r="G8205" s="6">
        <v>34</v>
      </c>
      <c r="H8205" s="7">
        <v>201.39</v>
      </c>
      <c r="I8205" s="8">
        <v>0.01</v>
      </c>
      <c r="J8205" s="7">
        <v>5983.41</v>
      </c>
      <c r="K8205" s="7">
        <v>139.61000000000001</v>
      </c>
      <c r="L8205" s="7">
        <v>4746.74</v>
      </c>
      <c r="M8205" s="7">
        <v>119.02</v>
      </c>
    </row>
    <row r="8206" spans="2:13" x14ac:dyDescent="0.3">
      <c r="B8206" s="5">
        <v>46143</v>
      </c>
      <c r="C8206" s="4" t="s">
        <v>35</v>
      </c>
      <c r="D8206" s="4" t="s">
        <v>32</v>
      </c>
      <c r="E8206" s="4" t="s">
        <v>20</v>
      </c>
      <c r="F8206" s="4" t="s">
        <v>19</v>
      </c>
      <c r="G8206" s="6">
        <v>34</v>
      </c>
      <c r="H8206" s="7">
        <v>201.39</v>
      </c>
      <c r="I8206" s="8">
        <v>0.01</v>
      </c>
      <c r="J8206" s="7">
        <v>5917.4</v>
      </c>
      <c r="K8206" s="7">
        <v>139.61000000000001</v>
      </c>
      <c r="L8206" s="7">
        <v>4746.74</v>
      </c>
      <c r="M8206" s="7">
        <v>152.24</v>
      </c>
    </row>
    <row r="8207" spans="2:13" x14ac:dyDescent="0.3">
      <c r="B8207" s="5">
        <v>46143</v>
      </c>
      <c r="C8207" s="4" t="s">
        <v>35</v>
      </c>
      <c r="D8207" s="4" t="s">
        <v>32</v>
      </c>
      <c r="E8207" s="4" t="s">
        <v>21</v>
      </c>
      <c r="F8207" s="4" t="s">
        <v>17</v>
      </c>
      <c r="G8207" s="6">
        <v>45</v>
      </c>
      <c r="H8207" s="7">
        <v>201.39</v>
      </c>
      <c r="I8207" s="8">
        <v>0.01</v>
      </c>
      <c r="J8207" s="7">
        <v>8514.6200000000008</v>
      </c>
      <c r="K8207" s="7">
        <v>139.75</v>
      </c>
      <c r="L8207" s="7">
        <v>6288.75</v>
      </c>
      <c r="M8207" s="7">
        <v>75.489999999999995</v>
      </c>
    </row>
    <row r="8208" spans="2:13" x14ac:dyDescent="0.3">
      <c r="B8208" s="5">
        <v>46143</v>
      </c>
      <c r="C8208" s="4" t="s">
        <v>35</v>
      </c>
      <c r="D8208" s="4" t="s">
        <v>32</v>
      </c>
      <c r="E8208" s="4" t="s">
        <v>21</v>
      </c>
      <c r="F8208" s="4" t="s">
        <v>18</v>
      </c>
      <c r="G8208" s="6">
        <v>17</v>
      </c>
      <c r="H8208" s="7">
        <v>201.39</v>
      </c>
      <c r="I8208" s="8">
        <v>0</v>
      </c>
      <c r="J8208" s="7">
        <v>3229.72</v>
      </c>
      <c r="K8208" s="7">
        <v>139.19999999999999</v>
      </c>
      <c r="L8208" s="7">
        <v>2366.4</v>
      </c>
      <c r="M8208" s="7">
        <v>61.7</v>
      </c>
    </row>
    <row r="8209" spans="2:13" x14ac:dyDescent="0.3">
      <c r="B8209" s="5">
        <v>46143</v>
      </c>
      <c r="C8209" s="4" t="s">
        <v>35</v>
      </c>
      <c r="D8209" s="4" t="s">
        <v>32</v>
      </c>
      <c r="E8209" s="4" t="s">
        <v>21</v>
      </c>
      <c r="F8209" s="4" t="s">
        <v>19</v>
      </c>
      <c r="G8209" s="6">
        <v>17</v>
      </c>
      <c r="H8209" s="7">
        <v>201.39</v>
      </c>
      <c r="I8209" s="8">
        <v>0.01</v>
      </c>
      <c r="J8209" s="7">
        <v>3213.51</v>
      </c>
      <c r="K8209" s="7">
        <v>139.75</v>
      </c>
      <c r="L8209" s="7">
        <v>2375.75</v>
      </c>
      <c r="M8209" s="7">
        <v>74.45</v>
      </c>
    </row>
    <row r="8210" spans="2:13" x14ac:dyDescent="0.3">
      <c r="B8210" s="5">
        <v>46143</v>
      </c>
      <c r="C8210" s="4" t="s">
        <v>35</v>
      </c>
      <c r="D8210" s="4" t="s">
        <v>32</v>
      </c>
      <c r="E8210" s="4" t="s">
        <v>22</v>
      </c>
      <c r="F8210" s="4" t="s">
        <v>17</v>
      </c>
      <c r="G8210" s="6">
        <v>20</v>
      </c>
      <c r="H8210" s="7">
        <v>201.39</v>
      </c>
      <c r="I8210" s="8">
        <v>0.01</v>
      </c>
      <c r="J8210" s="7">
        <v>4439.08</v>
      </c>
      <c r="K8210" s="7">
        <v>139.19999999999999</v>
      </c>
      <c r="L8210" s="7">
        <v>2784</v>
      </c>
      <c r="M8210" s="7">
        <v>206.67</v>
      </c>
    </row>
    <row r="8211" spans="2:13" x14ac:dyDescent="0.3">
      <c r="B8211" s="5">
        <v>46143</v>
      </c>
      <c r="C8211" s="4" t="s">
        <v>35</v>
      </c>
      <c r="D8211" s="4" t="s">
        <v>32</v>
      </c>
      <c r="E8211" s="4" t="s">
        <v>22</v>
      </c>
      <c r="F8211" s="4" t="s">
        <v>18</v>
      </c>
      <c r="G8211" s="6">
        <v>8</v>
      </c>
      <c r="H8211" s="7">
        <v>201.39</v>
      </c>
      <c r="I8211" s="8">
        <v>0</v>
      </c>
      <c r="J8211" s="7">
        <v>1811.67</v>
      </c>
      <c r="K8211" s="7">
        <v>139.75</v>
      </c>
      <c r="L8211" s="7">
        <v>1118</v>
      </c>
      <c r="M8211" s="7">
        <v>94.93</v>
      </c>
    </row>
    <row r="8212" spans="2:13" x14ac:dyDescent="0.3">
      <c r="B8212" s="5">
        <v>46143</v>
      </c>
      <c r="C8212" s="4" t="s">
        <v>35</v>
      </c>
      <c r="D8212" s="4" t="s">
        <v>32</v>
      </c>
      <c r="E8212" s="4" t="s">
        <v>22</v>
      </c>
      <c r="F8212" s="4" t="s">
        <v>19</v>
      </c>
      <c r="G8212" s="6">
        <v>7</v>
      </c>
      <c r="H8212" s="7">
        <v>201.39</v>
      </c>
      <c r="I8212" s="8">
        <v>0.01</v>
      </c>
      <c r="J8212" s="7">
        <v>1561.55</v>
      </c>
      <c r="K8212" s="7">
        <v>140.03</v>
      </c>
      <c r="L8212" s="7">
        <v>980.21</v>
      </c>
      <c r="M8212" s="7">
        <v>91.78</v>
      </c>
    </row>
    <row r="8213" spans="2:13" x14ac:dyDescent="0.3">
      <c r="B8213" s="5">
        <v>46143</v>
      </c>
      <c r="C8213" s="4" t="s">
        <v>36</v>
      </c>
      <c r="D8213" s="4" t="s">
        <v>37</v>
      </c>
      <c r="E8213" s="4" t="s">
        <v>16</v>
      </c>
      <c r="F8213" s="4" t="s">
        <v>17</v>
      </c>
      <c r="G8213" s="6">
        <v>364</v>
      </c>
      <c r="H8213" s="7">
        <v>193.97</v>
      </c>
      <c r="I8213" s="8">
        <v>0.01</v>
      </c>
      <c r="J8213" s="7">
        <v>69828.42</v>
      </c>
      <c r="K8213" s="7">
        <v>141.4</v>
      </c>
      <c r="L8213" s="7">
        <v>51469.599999999999</v>
      </c>
      <c r="M8213" s="7">
        <v>599.63</v>
      </c>
    </row>
    <row r="8214" spans="2:13" x14ac:dyDescent="0.3">
      <c r="B8214" s="5">
        <v>46143</v>
      </c>
      <c r="C8214" s="4" t="s">
        <v>36</v>
      </c>
      <c r="D8214" s="4" t="s">
        <v>37</v>
      </c>
      <c r="E8214" s="4" t="s">
        <v>16</v>
      </c>
      <c r="F8214" s="4" t="s">
        <v>18</v>
      </c>
      <c r="G8214" s="6">
        <v>143</v>
      </c>
      <c r="H8214" s="7">
        <v>193.97</v>
      </c>
      <c r="I8214" s="8">
        <v>0.01</v>
      </c>
      <c r="J8214" s="7">
        <v>27543.82</v>
      </c>
      <c r="K8214" s="7">
        <v>140.83000000000001</v>
      </c>
      <c r="L8214" s="7">
        <v>20138.689999999999</v>
      </c>
      <c r="M8214" s="7">
        <v>520</v>
      </c>
    </row>
    <row r="8215" spans="2:13" x14ac:dyDescent="0.3">
      <c r="B8215" s="5">
        <v>46143</v>
      </c>
      <c r="C8215" s="4" t="s">
        <v>36</v>
      </c>
      <c r="D8215" s="4" t="s">
        <v>37</v>
      </c>
      <c r="E8215" s="4" t="s">
        <v>16</v>
      </c>
      <c r="F8215" s="4" t="s">
        <v>19</v>
      </c>
      <c r="G8215" s="6">
        <v>133</v>
      </c>
      <c r="H8215" s="7">
        <v>193.97</v>
      </c>
      <c r="I8215" s="8">
        <v>0.01</v>
      </c>
      <c r="J8215" s="7">
        <v>25411.4</v>
      </c>
      <c r="K8215" s="7">
        <v>140.97</v>
      </c>
      <c r="L8215" s="7">
        <v>18749.009999999998</v>
      </c>
      <c r="M8215" s="7">
        <v>580.71</v>
      </c>
    </row>
    <row r="8216" spans="2:13" x14ac:dyDescent="0.3">
      <c r="B8216" s="5">
        <v>46143</v>
      </c>
      <c r="C8216" s="4" t="s">
        <v>36</v>
      </c>
      <c r="D8216" s="4" t="s">
        <v>37</v>
      </c>
      <c r="E8216" s="4" t="s">
        <v>20</v>
      </c>
      <c r="F8216" s="4" t="s">
        <v>17</v>
      </c>
      <c r="G8216" s="6">
        <v>309</v>
      </c>
      <c r="H8216" s="7">
        <v>193.97</v>
      </c>
      <c r="I8216" s="8">
        <v>0.04</v>
      </c>
      <c r="J8216" s="7">
        <v>50898.27</v>
      </c>
      <c r="K8216" s="7">
        <v>140.97</v>
      </c>
      <c r="L8216" s="7">
        <v>43559.73</v>
      </c>
      <c r="M8216" s="7">
        <v>509.55</v>
      </c>
    </row>
    <row r="8217" spans="2:13" x14ac:dyDescent="0.3">
      <c r="B8217" s="5">
        <v>46143</v>
      </c>
      <c r="C8217" s="4" t="s">
        <v>36</v>
      </c>
      <c r="D8217" s="4" t="s">
        <v>37</v>
      </c>
      <c r="E8217" s="4" t="s">
        <v>20</v>
      </c>
      <c r="F8217" s="4" t="s">
        <v>18</v>
      </c>
      <c r="G8217" s="6">
        <v>114</v>
      </c>
      <c r="H8217" s="7">
        <v>193.97</v>
      </c>
      <c r="I8217" s="8">
        <v>0.01</v>
      </c>
      <c r="J8217" s="7">
        <v>19090.52</v>
      </c>
      <c r="K8217" s="7">
        <v>141.4</v>
      </c>
      <c r="L8217" s="7">
        <v>16119.6</v>
      </c>
      <c r="M8217" s="7">
        <v>410.06</v>
      </c>
    </row>
    <row r="8218" spans="2:13" x14ac:dyDescent="0.3">
      <c r="B8218" s="5">
        <v>46143</v>
      </c>
      <c r="C8218" s="4" t="s">
        <v>36</v>
      </c>
      <c r="D8218" s="4" t="s">
        <v>37</v>
      </c>
      <c r="E8218" s="4" t="s">
        <v>20</v>
      </c>
      <c r="F8218" s="4" t="s">
        <v>19</v>
      </c>
      <c r="G8218" s="6">
        <v>111</v>
      </c>
      <c r="H8218" s="7">
        <v>193.97</v>
      </c>
      <c r="I8218" s="8">
        <v>0.01</v>
      </c>
      <c r="J8218" s="7">
        <v>18737.439999999999</v>
      </c>
      <c r="K8218" s="7">
        <v>141.4</v>
      </c>
      <c r="L8218" s="7">
        <v>15695.4</v>
      </c>
      <c r="M8218" s="7">
        <v>493.56</v>
      </c>
    </row>
    <row r="8219" spans="2:13" x14ac:dyDescent="0.3">
      <c r="B8219" s="5">
        <v>46143</v>
      </c>
      <c r="C8219" s="4" t="s">
        <v>36</v>
      </c>
      <c r="D8219" s="4" t="s">
        <v>37</v>
      </c>
      <c r="E8219" s="4" t="s">
        <v>21</v>
      </c>
      <c r="F8219" s="4" t="s">
        <v>17</v>
      </c>
      <c r="G8219" s="6">
        <v>149</v>
      </c>
      <c r="H8219" s="7">
        <v>193.97</v>
      </c>
      <c r="I8219" s="8">
        <v>0.01</v>
      </c>
      <c r="J8219" s="7">
        <v>27263.43</v>
      </c>
      <c r="K8219" s="7">
        <v>140.97</v>
      </c>
      <c r="L8219" s="7">
        <v>21004.53</v>
      </c>
      <c r="M8219" s="7">
        <v>249.71</v>
      </c>
    </row>
    <row r="8220" spans="2:13" x14ac:dyDescent="0.3">
      <c r="B8220" s="5">
        <v>46143</v>
      </c>
      <c r="C8220" s="4" t="s">
        <v>36</v>
      </c>
      <c r="D8220" s="4" t="s">
        <v>37</v>
      </c>
      <c r="E8220" s="4" t="s">
        <v>21</v>
      </c>
      <c r="F8220" s="4" t="s">
        <v>18</v>
      </c>
      <c r="G8220" s="6">
        <v>58</v>
      </c>
      <c r="H8220" s="7">
        <v>193.97</v>
      </c>
      <c r="I8220" s="8">
        <v>0</v>
      </c>
      <c r="J8220" s="7">
        <v>10613.06</v>
      </c>
      <c r="K8220" s="7">
        <v>140.97</v>
      </c>
      <c r="L8220" s="7">
        <v>8176.26</v>
      </c>
      <c r="M8220" s="7">
        <v>207.18</v>
      </c>
    </row>
    <row r="8221" spans="2:13" x14ac:dyDescent="0.3">
      <c r="B8221" s="5">
        <v>46143</v>
      </c>
      <c r="C8221" s="4" t="s">
        <v>36</v>
      </c>
      <c r="D8221" s="4" t="s">
        <v>37</v>
      </c>
      <c r="E8221" s="4" t="s">
        <v>21</v>
      </c>
      <c r="F8221" s="4" t="s">
        <v>19</v>
      </c>
      <c r="G8221" s="6">
        <v>55</v>
      </c>
      <c r="H8221" s="7">
        <v>193.97</v>
      </c>
      <c r="I8221" s="8">
        <v>0.01</v>
      </c>
      <c r="J8221" s="7">
        <v>10003.299999999999</v>
      </c>
      <c r="K8221" s="7">
        <v>141.11000000000001</v>
      </c>
      <c r="L8221" s="7">
        <v>7761.05</v>
      </c>
      <c r="M8221" s="7">
        <v>244.55</v>
      </c>
    </row>
    <row r="8222" spans="2:13" x14ac:dyDescent="0.3">
      <c r="B8222" s="5">
        <v>46143</v>
      </c>
      <c r="C8222" s="4" t="s">
        <v>36</v>
      </c>
      <c r="D8222" s="4" t="s">
        <v>37</v>
      </c>
      <c r="E8222" s="4" t="s">
        <v>22</v>
      </c>
      <c r="F8222" s="4" t="s">
        <v>17</v>
      </c>
      <c r="G8222" s="6">
        <v>72</v>
      </c>
      <c r="H8222" s="7">
        <v>193.97</v>
      </c>
      <c r="I8222" s="8">
        <v>0</v>
      </c>
      <c r="J8222" s="7">
        <v>15579.22</v>
      </c>
      <c r="K8222" s="7">
        <v>141.4</v>
      </c>
      <c r="L8222" s="7">
        <v>10180.799999999999</v>
      </c>
      <c r="M8222" s="7">
        <v>712.5</v>
      </c>
    </row>
    <row r="8223" spans="2:13" x14ac:dyDescent="0.3">
      <c r="B8223" s="5">
        <v>46143</v>
      </c>
      <c r="C8223" s="4" t="s">
        <v>36</v>
      </c>
      <c r="D8223" s="4" t="s">
        <v>37</v>
      </c>
      <c r="E8223" s="4" t="s">
        <v>22</v>
      </c>
      <c r="F8223" s="4" t="s">
        <v>18</v>
      </c>
      <c r="G8223" s="6">
        <v>26</v>
      </c>
      <c r="H8223" s="7">
        <v>193.97</v>
      </c>
      <c r="I8223" s="8">
        <v>0</v>
      </c>
      <c r="J8223" s="7">
        <v>5665.35</v>
      </c>
      <c r="K8223" s="7">
        <v>141.4</v>
      </c>
      <c r="L8223" s="7">
        <v>3676.4</v>
      </c>
      <c r="M8223" s="7">
        <v>308.54000000000002</v>
      </c>
    </row>
    <row r="8224" spans="2:13" x14ac:dyDescent="0.3">
      <c r="B8224" s="5">
        <v>46143</v>
      </c>
      <c r="C8224" s="4" t="s">
        <v>36</v>
      </c>
      <c r="D8224" s="4" t="s">
        <v>37</v>
      </c>
      <c r="E8224" s="4" t="s">
        <v>22</v>
      </c>
      <c r="F8224" s="4" t="s">
        <v>19</v>
      </c>
      <c r="G8224" s="6">
        <v>24</v>
      </c>
      <c r="H8224" s="7">
        <v>193.97</v>
      </c>
      <c r="I8224" s="8">
        <v>0</v>
      </c>
      <c r="J8224" s="7">
        <v>5213.87</v>
      </c>
      <c r="K8224" s="7">
        <v>140.83000000000001</v>
      </c>
      <c r="L8224" s="7">
        <v>3379.92</v>
      </c>
      <c r="M8224" s="7">
        <v>309.68</v>
      </c>
    </row>
    <row r="8225" spans="2:13" x14ac:dyDescent="0.3">
      <c r="B8225" s="5">
        <v>46143</v>
      </c>
      <c r="C8225" s="4" t="s">
        <v>38</v>
      </c>
      <c r="D8225" s="4" t="s">
        <v>37</v>
      </c>
      <c r="E8225" s="4" t="s">
        <v>16</v>
      </c>
      <c r="F8225" s="4" t="s">
        <v>17</v>
      </c>
      <c r="G8225" s="6">
        <v>164</v>
      </c>
      <c r="H8225" s="7">
        <v>235.85</v>
      </c>
      <c r="I8225" s="8">
        <v>0.01</v>
      </c>
      <c r="J8225" s="7">
        <v>38291.68</v>
      </c>
      <c r="K8225" s="7">
        <v>170.79</v>
      </c>
      <c r="L8225" s="7">
        <v>28009.56</v>
      </c>
      <c r="M8225" s="7">
        <v>278.70999999999998</v>
      </c>
    </row>
    <row r="8226" spans="2:13" x14ac:dyDescent="0.3">
      <c r="B8226" s="5">
        <v>46143</v>
      </c>
      <c r="C8226" s="4" t="s">
        <v>38</v>
      </c>
      <c r="D8226" s="4" t="s">
        <v>37</v>
      </c>
      <c r="E8226" s="4" t="s">
        <v>16</v>
      </c>
      <c r="F8226" s="4" t="s">
        <v>18</v>
      </c>
      <c r="G8226" s="6">
        <v>58</v>
      </c>
      <c r="H8226" s="7">
        <v>235.85</v>
      </c>
      <c r="I8226" s="8">
        <v>0.01</v>
      </c>
      <c r="J8226" s="7">
        <v>13555.69</v>
      </c>
      <c r="K8226" s="7">
        <v>169.93</v>
      </c>
      <c r="L8226" s="7">
        <v>9855.94</v>
      </c>
      <c r="M8226" s="7">
        <v>202.62</v>
      </c>
    </row>
    <row r="8227" spans="2:13" x14ac:dyDescent="0.3">
      <c r="B8227" s="5">
        <v>46143</v>
      </c>
      <c r="C8227" s="4" t="s">
        <v>38</v>
      </c>
      <c r="D8227" s="4" t="s">
        <v>37</v>
      </c>
      <c r="E8227" s="4" t="s">
        <v>16</v>
      </c>
      <c r="F8227" s="4" t="s">
        <v>19</v>
      </c>
      <c r="G8227" s="6">
        <v>59</v>
      </c>
      <c r="H8227" s="7">
        <v>235.85</v>
      </c>
      <c r="I8227" s="8">
        <v>0.01</v>
      </c>
      <c r="J8227" s="7">
        <v>13804.04</v>
      </c>
      <c r="K8227" s="7">
        <v>170.27</v>
      </c>
      <c r="L8227" s="7">
        <v>10045.93</v>
      </c>
      <c r="M8227" s="7">
        <v>262.08</v>
      </c>
    </row>
    <row r="8228" spans="2:13" x14ac:dyDescent="0.3">
      <c r="B8228" s="5">
        <v>46143</v>
      </c>
      <c r="C8228" s="4" t="s">
        <v>38</v>
      </c>
      <c r="D8228" s="4" t="s">
        <v>37</v>
      </c>
      <c r="E8228" s="4" t="s">
        <v>20</v>
      </c>
      <c r="F8228" s="4" t="s">
        <v>17</v>
      </c>
      <c r="G8228" s="6">
        <v>129</v>
      </c>
      <c r="H8228" s="7">
        <v>235.85</v>
      </c>
      <c r="I8228" s="8">
        <v>0.02</v>
      </c>
      <c r="J8228" s="7">
        <v>26318.54</v>
      </c>
      <c r="K8228" s="7">
        <v>169.76</v>
      </c>
      <c r="L8228" s="7">
        <v>21899.040000000001</v>
      </c>
      <c r="M8228" s="7">
        <v>216.41</v>
      </c>
    </row>
    <row r="8229" spans="2:13" x14ac:dyDescent="0.3">
      <c r="B8229" s="5">
        <v>46143</v>
      </c>
      <c r="C8229" s="4" t="s">
        <v>38</v>
      </c>
      <c r="D8229" s="4" t="s">
        <v>37</v>
      </c>
      <c r="E8229" s="4" t="s">
        <v>20</v>
      </c>
      <c r="F8229" s="4" t="s">
        <v>18</v>
      </c>
      <c r="G8229" s="6">
        <v>47</v>
      </c>
      <c r="H8229" s="7">
        <v>235.85</v>
      </c>
      <c r="I8229" s="8">
        <v>0.04</v>
      </c>
      <c r="J8229" s="7">
        <v>9374.32</v>
      </c>
      <c r="K8229" s="7">
        <v>169.76</v>
      </c>
      <c r="L8229" s="7">
        <v>7978.72</v>
      </c>
      <c r="M8229" s="7">
        <v>163.69</v>
      </c>
    </row>
    <row r="8230" spans="2:13" x14ac:dyDescent="0.3">
      <c r="B8230" s="5">
        <v>46143</v>
      </c>
      <c r="C8230" s="4" t="s">
        <v>38</v>
      </c>
      <c r="D8230" s="4" t="s">
        <v>37</v>
      </c>
      <c r="E8230" s="4" t="s">
        <v>20</v>
      </c>
      <c r="F8230" s="4" t="s">
        <v>19</v>
      </c>
      <c r="G8230" s="6">
        <v>50</v>
      </c>
      <c r="H8230" s="7">
        <v>235.85</v>
      </c>
      <c r="I8230" s="8">
        <v>0.03</v>
      </c>
      <c r="J8230" s="7">
        <v>10056.82</v>
      </c>
      <c r="K8230" s="7">
        <v>170.79</v>
      </c>
      <c r="L8230" s="7">
        <v>8539.5</v>
      </c>
      <c r="M8230" s="7">
        <v>229.01</v>
      </c>
    </row>
    <row r="8231" spans="2:13" x14ac:dyDescent="0.3">
      <c r="B8231" s="5">
        <v>46143</v>
      </c>
      <c r="C8231" s="4" t="s">
        <v>38</v>
      </c>
      <c r="D8231" s="4" t="s">
        <v>37</v>
      </c>
      <c r="E8231" s="4" t="s">
        <v>21</v>
      </c>
      <c r="F8231" s="4" t="s">
        <v>17</v>
      </c>
      <c r="G8231" s="6">
        <v>66</v>
      </c>
      <c r="H8231" s="7">
        <v>235.85</v>
      </c>
      <c r="I8231" s="8">
        <v>0.01</v>
      </c>
      <c r="J8231" s="7">
        <v>14595.73</v>
      </c>
      <c r="K8231" s="7">
        <v>170.61</v>
      </c>
      <c r="L8231" s="7">
        <v>11260.26</v>
      </c>
      <c r="M8231" s="7">
        <v>110.17</v>
      </c>
    </row>
    <row r="8232" spans="2:13" x14ac:dyDescent="0.3">
      <c r="B8232" s="5">
        <v>46143</v>
      </c>
      <c r="C8232" s="4" t="s">
        <v>38</v>
      </c>
      <c r="D8232" s="4" t="s">
        <v>37</v>
      </c>
      <c r="E8232" s="4" t="s">
        <v>21</v>
      </c>
      <c r="F8232" s="4" t="s">
        <v>18</v>
      </c>
      <c r="G8232" s="6">
        <v>24</v>
      </c>
      <c r="H8232" s="7">
        <v>235.85</v>
      </c>
      <c r="I8232" s="8">
        <v>0</v>
      </c>
      <c r="J8232" s="7">
        <v>5345.16</v>
      </c>
      <c r="K8232" s="7">
        <v>170.27</v>
      </c>
      <c r="L8232" s="7">
        <v>4086.48</v>
      </c>
      <c r="M8232" s="7">
        <v>87.96</v>
      </c>
    </row>
    <row r="8233" spans="2:13" x14ac:dyDescent="0.3">
      <c r="B8233" s="5">
        <v>46143</v>
      </c>
      <c r="C8233" s="4" t="s">
        <v>38</v>
      </c>
      <c r="D8233" s="4" t="s">
        <v>37</v>
      </c>
      <c r="E8233" s="4" t="s">
        <v>21</v>
      </c>
      <c r="F8233" s="4" t="s">
        <v>19</v>
      </c>
      <c r="G8233" s="6">
        <v>24</v>
      </c>
      <c r="H8233" s="7">
        <v>235.85</v>
      </c>
      <c r="I8233" s="8">
        <v>0.01</v>
      </c>
      <c r="J8233" s="7">
        <v>5296.72</v>
      </c>
      <c r="K8233" s="7">
        <v>170.27</v>
      </c>
      <c r="L8233" s="7">
        <v>4086.48</v>
      </c>
      <c r="M8233" s="7">
        <v>110.03</v>
      </c>
    </row>
    <row r="8234" spans="2:13" x14ac:dyDescent="0.3">
      <c r="B8234" s="5">
        <v>46143</v>
      </c>
      <c r="C8234" s="4" t="s">
        <v>38</v>
      </c>
      <c r="D8234" s="4" t="s">
        <v>37</v>
      </c>
      <c r="E8234" s="4" t="s">
        <v>22</v>
      </c>
      <c r="F8234" s="4" t="s">
        <v>17</v>
      </c>
      <c r="G8234" s="6">
        <v>30</v>
      </c>
      <c r="H8234" s="7">
        <v>235.85</v>
      </c>
      <c r="I8234" s="8">
        <v>0.01</v>
      </c>
      <c r="J8234" s="7">
        <v>7837.58</v>
      </c>
      <c r="K8234" s="7">
        <v>170.27</v>
      </c>
      <c r="L8234" s="7">
        <v>5108.1000000000004</v>
      </c>
      <c r="M8234" s="7">
        <v>313.98</v>
      </c>
    </row>
    <row r="8235" spans="2:13" x14ac:dyDescent="0.3">
      <c r="B8235" s="5">
        <v>46143</v>
      </c>
      <c r="C8235" s="4" t="s">
        <v>38</v>
      </c>
      <c r="D8235" s="4" t="s">
        <v>37</v>
      </c>
      <c r="E8235" s="4" t="s">
        <v>22</v>
      </c>
      <c r="F8235" s="4" t="s">
        <v>18</v>
      </c>
      <c r="G8235" s="6">
        <v>11</v>
      </c>
      <c r="H8235" s="7">
        <v>235.85</v>
      </c>
      <c r="I8235" s="8">
        <v>0</v>
      </c>
      <c r="J8235" s="7">
        <v>2896.95</v>
      </c>
      <c r="K8235" s="7">
        <v>170.1</v>
      </c>
      <c r="L8235" s="7">
        <v>1871.1</v>
      </c>
      <c r="M8235" s="7">
        <v>132.79</v>
      </c>
    </row>
    <row r="8236" spans="2:13" x14ac:dyDescent="0.3">
      <c r="B8236" s="5">
        <v>46143</v>
      </c>
      <c r="C8236" s="4" t="s">
        <v>38</v>
      </c>
      <c r="D8236" s="4" t="s">
        <v>37</v>
      </c>
      <c r="E8236" s="4" t="s">
        <v>22</v>
      </c>
      <c r="F8236" s="4" t="s">
        <v>19</v>
      </c>
      <c r="G8236" s="6">
        <v>10</v>
      </c>
      <c r="H8236" s="7">
        <v>235.85</v>
      </c>
      <c r="I8236" s="8">
        <v>0</v>
      </c>
      <c r="J8236" s="7">
        <v>2625.69</v>
      </c>
      <c r="K8236" s="7">
        <v>169.93</v>
      </c>
      <c r="L8236" s="7">
        <v>1699.3</v>
      </c>
      <c r="M8236" s="7">
        <v>133.05000000000001</v>
      </c>
    </row>
    <row r="8237" spans="2:13" x14ac:dyDescent="0.3">
      <c r="B8237" s="5">
        <v>46143</v>
      </c>
      <c r="C8237" s="4" t="s">
        <v>39</v>
      </c>
      <c r="D8237" s="4" t="s">
        <v>37</v>
      </c>
      <c r="E8237" s="4" t="s">
        <v>16</v>
      </c>
      <c r="F8237" s="4" t="s">
        <v>17</v>
      </c>
      <c r="G8237" s="6">
        <v>104</v>
      </c>
      <c r="H8237" s="7">
        <v>336.14</v>
      </c>
      <c r="I8237" s="8">
        <v>0.01</v>
      </c>
      <c r="J8237" s="7">
        <v>34782.51</v>
      </c>
      <c r="K8237" s="7">
        <v>240.82</v>
      </c>
      <c r="L8237" s="7">
        <v>25045.279999999999</v>
      </c>
      <c r="M8237" s="7">
        <v>177.44</v>
      </c>
    </row>
    <row r="8238" spans="2:13" x14ac:dyDescent="0.3">
      <c r="B8238" s="5">
        <v>46143</v>
      </c>
      <c r="C8238" s="4" t="s">
        <v>39</v>
      </c>
      <c r="D8238" s="4" t="s">
        <v>37</v>
      </c>
      <c r="E8238" s="4" t="s">
        <v>16</v>
      </c>
      <c r="F8238" s="4" t="s">
        <v>18</v>
      </c>
      <c r="G8238" s="6">
        <v>37</v>
      </c>
      <c r="H8238" s="7">
        <v>336.14</v>
      </c>
      <c r="I8238" s="8">
        <v>0.01</v>
      </c>
      <c r="J8238" s="7">
        <v>12350.02</v>
      </c>
      <c r="K8238" s="7">
        <v>241.3</v>
      </c>
      <c r="L8238" s="7">
        <v>8928.1</v>
      </c>
      <c r="M8238" s="7">
        <v>134.28</v>
      </c>
    </row>
    <row r="8239" spans="2:13" x14ac:dyDescent="0.3">
      <c r="B8239" s="5">
        <v>46143</v>
      </c>
      <c r="C8239" s="4" t="s">
        <v>39</v>
      </c>
      <c r="D8239" s="4" t="s">
        <v>37</v>
      </c>
      <c r="E8239" s="4" t="s">
        <v>16</v>
      </c>
      <c r="F8239" s="4" t="s">
        <v>19</v>
      </c>
      <c r="G8239" s="6">
        <v>38</v>
      </c>
      <c r="H8239" s="7">
        <v>336.14</v>
      </c>
      <c r="I8239" s="8">
        <v>0.01</v>
      </c>
      <c r="J8239" s="7">
        <v>12620.3</v>
      </c>
      <c r="K8239" s="7">
        <v>240.34</v>
      </c>
      <c r="L8239" s="7">
        <v>9132.92</v>
      </c>
      <c r="M8239" s="7">
        <v>165.41</v>
      </c>
    </row>
    <row r="8240" spans="2:13" x14ac:dyDescent="0.3">
      <c r="B8240" s="5">
        <v>46143</v>
      </c>
      <c r="C8240" s="4" t="s">
        <v>39</v>
      </c>
      <c r="D8240" s="4" t="s">
        <v>37</v>
      </c>
      <c r="E8240" s="4" t="s">
        <v>20</v>
      </c>
      <c r="F8240" s="4" t="s">
        <v>17</v>
      </c>
      <c r="G8240" s="6">
        <v>81</v>
      </c>
      <c r="H8240" s="7">
        <v>336.14</v>
      </c>
      <c r="I8240" s="8">
        <v>0.01</v>
      </c>
      <c r="J8240" s="7">
        <v>23744.9</v>
      </c>
      <c r="K8240" s="7">
        <v>240.82</v>
      </c>
      <c r="L8240" s="7">
        <v>19506.419999999998</v>
      </c>
      <c r="M8240" s="7">
        <v>139.56</v>
      </c>
    </row>
    <row r="8241" spans="2:13" x14ac:dyDescent="0.3">
      <c r="B8241" s="5">
        <v>46143</v>
      </c>
      <c r="C8241" s="4" t="s">
        <v>39</v>
      </c>
      <c r="D8241" s="4" t="s">
        <v>37</v>
      </c>
      <c r="E8241" s="4" t="s">
        <v>20</v>
      </c>
      <c r="F8241" s="4" t="s">
        <v>18</v>
      </c>
      <c r="G8241" s="6">
        <v>30</v>
      </c>
      <c r="H8241" s="7">
        <v>336.14</v>
      </c>
      <c r="I8241" s="8">
        <v>0.02</v>
      </c>
      <c r="J8241" s="7">
        <v>8679.2199999999993</v>
      </c>
      <c r="K8241" s="7">
        <v>241.3</v>
      </c>
      <c r="L8241" s="7">
        <v>7239</v>
      </c>
      <c r="M8241" s="7">
        <v>105.66</v>
      </c>
    </row>
    <row r="8242" spans="2:13" x14ac:dyDescent="0.3">
      <c r="B8242" s="5">
        <v>46143</v>
      </c>
      <c r="C8242" s="4" t="s">
        <v>39</v>
      </c>
      <c r="D8242" s="4" t="s">
        <v>37</v>
      </c>
      <c r="E8242" s="4" t="s">
        <v>20</v>
      </c>
      <c r="F8242" s="4" t="s">
        <v>19</v>
      </c>
      <c r="G8242" s="6">
        <v>29</v>
      </c>
      <c r="H8242" s="7">
        <v>336.14</v>
      </c>
      <c r="I8242" s="8">
        <v>0.03</v>
      </c>
      <c r="J8242" s="7">
        <v>8329.26</v>
      </c>
      <c r="K8242" s="7">
        <v>241.79</v>
      </c>
      <c r="L8242" s="7">
        <v>7011.91</v>
      </c>
      <c r="M8242" s="7">
        <v>125.33</v>
      </c>
    </row>
    <row r="8243" spans="2:13" x14ac:dyDescent="0.3">
      <c r="B8243" s="5">
        <v>46143</v>
      </c>
      <c r="C8243" s="4" t="s">
        <v>39</v>
      </c>
      <c r="D8243" s="4" t="s">
        <v>37</v>
      </c>
      <c r="E8243" s="4" t="s">
        <v>21</v>
      </c>
      <c r="F8243" s="4" t="s">
        <v>17</v>
      </c>
      <c r="G8243" s="6">
        <v>41</v>
      </c>
      <c r="H8243" s="7">
        <v>336.14</v>
      </c>
      <c r="I8243" s="8">
        <v>0</v>
      </c>
      <c r="J8243" s="7">
        <v>13066.48</v>
      </c>
      <c r="K8243" s="7">
        <v>241.3</v>
      </c>
      <c r="L8243" s="7">
        <v>9893.2999999999993</v>
      </c>
      <c r="M8243" s="7">
        <v>68.3</v>
      </c>
    </row>
    <row r="8244" spans="2:13" x14ac:dyDescent="0.3">
      <c r="B8244" s="5">
        <v>46143</v>
      </c>
      <c r="C8244" s="4" t="s">
        <v>39</v>
      </c>
      <c r="D8244" s="4" t="s">
        <v>37</v>
      </c>
      <c r="E8244" s="4" t="s">
        <v>21</v>
      </c>
      <c r="F8244" s="4" t="s">
        <v>18</v>
      </c>
      <c r="G8244" s="6">
        <v>16</v>
      </c>
      <c r="H8244" s="7">
        <v>336.14</v>
      </c>
      <c r="I8244" s="8">
        <v>0</v>
      </c>
      <c r="J8244" s="7">
        <v>5104.16</v>
      </c>
      <c r="K8244" s="7">
        <v>240.58</v>
      </c>
      <c r="L8244" s="7">
        <v>3849.28</v>
      </c>
      <c r="M8244" s="7">
        <v>57.27</v>
      </c>
    </row>
    <row r="8245" spans="2:13" x14ac:dyDescent="0.3">
      <c r="B8245" s="5">
        <v>46143</v>
      </c>
      <c r="C8245" s="4" t="s">
        <v>39</v>
      </c>
      <c r="D8245" s="4" t="s">
        <v>37</v>
      </c>
      <c r="E8245" s="4" t="s">
        <v>21</v>
      </c>
      <c r="F8245" s="4" t="s">
        <v>19</v>
      </c>
      <c r="G8245" s="6">
        <v>16</v>
      </c>
      <c r="H8245" s="7">
        <v>336.14</v>
      </c>
      <c r="I8245" s="8">
        <v>0.01</v>
      </c>
      <c r="J8245" s="7">
        <v>5043.0600000000004</v>
      </c>
      <c r="K8245" s="7">
        <v>240.34</v>
      </c>
      <c r="L8245" s="7">
        <v>3845.44</v>
      </c>
      <c r="M8245" s="7">
        <v>69.86</v>
      </c>
    </row>
    <row r="8246" spans="2:13" x14ac:dyDescent="0.3">
      <c r="B8246" s="5">
        <v>46143</v>
      </c>
      <c r="C8246" s="4" t="s">
        <v>39</v>
      </c>
      <c r="D8246" s="4" t="s">
        <v>37</v>
      </c>
      <c r="E8246" s="4" t="s">
        <v>22</v>
      </c>
      <c r="F8246" s="4" t="s">
        <v>17</v>
      </c>
      <c r="G8246" s="6">
        <v>19</v>
      </c>
      <c r="H8246" s="7">
        <v>336.14</v>
      </c>
      <c r="I8246" s="8">
        <v>0</v>
      </c>
      <c r="J8246" s="7">
        <v>7131.61</v>
      </c>
      <c r="K8246" s="7">
        <v>241.3</v>
      </c>
      <c r="L8246" s="7">
        <v>4584.7</v>
      </c>
      <c r="M8246" s="7">
        <v>189.18</v>
      </c>
    </row>
    <row r="8247" spans="2:13" x14ac:dyDescent="0.3">
      <c r="B8247" s="5">
        <v>46143</v>
      </c>
      <c r="C8247" s="4" t="s">
        <v>39</v>
      </c>
      <c r="D8247" s="4" t="s">
        <v>37</v>
      </c>
      <c r="E8247" s="4" t="s">
        <v>22</v>
      </c>
      <c r="F8247" s="4" t="s">
        <v>18</v>
      </c>
      <c r="G8247" s="6">
        <v>7</v>
      </c>
      <c r="H8247" s="7">
        <v>336.14</v>
      </c>
      <c r="I8247" s="8">
        <v>0.01</v>
      </c>
      <c r="J8247" s="7">
        <v>2611.52</v>
      </c>
      <c r="K8247" s="7">
        <v>241.06</v>
      </c>
      <c r="L8247" s="7">
        <v>1687.42</v>
      </c>
      <c r="M8247" s="7">
        <v>86.11</v>
      </c>
    </row>
    <row r="8248" spans="2:13" x14ac:dyDescent="0.3">
      <c r="B8248" s="5">
        <v>46143</v>
      </c>
      <c r="C8248" s="4" t="s">
        <v>39</v>
      </c>
      <c r="D8248" s="4" t="s">
        <v>37</v>
      </c>
      <c r="E8248" s="4" t="s">
        <v>22</v>
      </c>
      <c r="F8248" s="4" t="s">
        <v>19</v>
      </c>
      <c r="G8248" s="6">
        <v>7</v>
      </c>
      <c r="H8248" s="7">
        <v>336.14</v>
      </c>
      <c r="I8248" s="8">
        <v>0</v>
      </c>
      <c r="J8248" s="7">
        <v>2632.7</v>
      </c>
      <c r="K8248" s="7">
        <v>240.34</v>
      </c>
      <c r="L8248" s="7">
        <v>1682.38</v>
      </c>
      <c r="M8248" s="7">
        <v>93.41</v>
      </c>
    </row>
    <row r="8249" spans="2:13" x14ac:dyDescent="0.3">
      <c r="B8249" s="5">
        <v>46143</v>
      </c>
      <c r="C8249" s="4" t="s">
        <v>40</v>
      </c>
      <c r="D8249" s="4" t="s">
        <v>37</v>
      </c>
      <c r="E8249" s="4" t="s">
        <v>16</v>
      </c>
      <c r="F8249" s="4" t="s">
        <v>17</v>
      </c>
      <c r="G8249" s="6">
        <v>190</v>
      </c>
      <c r="H8249" s="7">
        <v>152.09</v>
      </c>
      <c r="I8249" s="8">
        <v>0</v>
      </c>
      <c r="J8249" s="7">
        <v>28839.33</v>
      </c>
      <c r="K8249" s="7">
        <v>109.58</v>
      </c>
      <c r="L8249" s="7">
        <v>20820.2</v>
      </c>
      <c r="M8249" s="7">
        <v>315.23</v>
      </c>
    </row>
    <row r="8250" spans="2:13" x14ac:dyDescent="0.3">
      <c r="B8250" s="5">
        <v>46143</v>
      </c>
      <c r="C8250" s="4" t="s">
        <v>40</v>
      </c>
      <c r="D8250" s="4" t="s">
        <v>37</v>
      </c>
      <c r="E8250" s="4" t="s">
        <v>16</v>
      </c>
      <c r="F8250" s="4" t="s">
        <v>18</v>
      </c>
      <c r="G8250" s="6">
        <v>71</v>
      </c>
      <c r="H8250" s="7">
        <v>152.09</v>
      </c>
      <c r="I8250" s="8">
        <v>0.01</v>
      </c>
      <c r="J8250" s="7">
        <v>10636.8</v>
      </c>
      <c r="K8250" s="7">
        <v>109.91</v>
      </c>
      <c r="L8250" s="7">
        <v>7803.61</v>
      </c>
      <c r="M8250" s="7">
        <v>260.97000000000003</v>
      </c>
    </row>
    <row r="8251" spans="2:13" x14ac:dyDescent="0.3">
      <c r="B8251" s="5">
        <v>46143</v>
      </c>
      <c r="C8251" s="4" t="s">
        <v>40</v>
      </c>
      <c r="D8251" s="4" t="s">
        <v>37</v>
      </c>
      <c r="E8251" s="4" t="s">
        <v>16</v>
      </c>
      <c r="F8251" s="4" t="s">
        <v>19</v>
      </c>
      <c r="G8251" s="6">
        <v>67</v>
      </c>
      <c r="H8251" s="7">
        <v>152.09</v>
      </c>
      <c r="I8251" s="8">
        <v>0.01</v>
      </c>
      <c r="J8251" s="7">
        <v>10138.94</v>
      </c>
      <c r="K8251" s="7">
        <v>109.91</v>
      </c>
      <c r="L8251" s="7">
        <v>7363.97</v>
      </c>
      <c r="M8251" s="7">
        <v>295.23</v>
      </c>
    </row>
    <row r="8252" spans="2:13" x14ac:dyDescent="0.3">
      <c r="B8252" s="5">
        <v>46143</v>
      </c>
      <c r="C8252" s="4" t="s">
        <v>40</v>
      </c>
      <c r="D8252" s="4" t="s">
        <v>37</v>
      </c>
      <c r="E8252" s="4" t="s">
        <v>20</v>
      </c>
      <c r="F8252" s="4" t="s">
        <v>17</v>
      </c>
      <c r="G8252" s="6">
        <v>156</v>
      </c>
      <c r="H8252" s="7">
        <v>152.09</v>
      </c>
      <c r="I8252" s="8">
        <v>0.02</v>
      </c>
      <c r="J8252" s="7">
        <v>20377.82</v>
      </c>
      <c r="K8252" s="7">
        <v>109.58</v>
      </c>
      <c r="L8252" s="7">
        <v>17094.48</v>
      </c>
      <c r="M8252" s="7">
        <v>256.72000000000003</v>
      </c>
    </row>
    <row r="8253" spans="2:13" x14ac:dyDescent="0.3">
      <c r="B8253" s="5">
        <v>46143</v>
      </c>
      <c r="C8253" s="4" t="s">
        <v>40</v>
      </c>
      <c r="D8253" s="4" t="s">
        <v>37</v>
      </c>
      <c r="E8253" s="4" t="s">
        <v>20</v>
      </c>
      <c r="F8253" s="4" t="s">
        <v>18</v>
      </c>
      <c r="G8253" s="6">
        <v>55</v>
      </c>
      <c r="H8253" s="7">
        <v>152.09</v>
      </c>
      <c r="I8253" s="8">
        <v>0</v>
      </c>
      <c r="J8253" s="7">
        <v>7346.43</v>
      </c>
      <c r="K8253" s="7">
        <v>109.69</v>
      </c>
      <c r="L8253" s="7">
        <v>6032.95</v>
      </c>
      <c r="M8253" s="7">
        <v>196.86</v>
      </c>
    </row>
    <row r="8254" spans="2:13" x14ac:dyDescent="0.3">
      <c r="B8254" s="5">
        <v>46143</v>
      </c>
      <c r="C8254" s="4" t="s">
        <v>40</v>
      </c>
      <c r="D8254" s="4" t="s">
        <v>37</v>
      </c>
      <c r="E8254" s="4" t="s">
        <v>20</v>
      </c>
      <c r="F8254" s="4" t="s">
        <v>19</v>
      </c>
      <c r="G8254" s="6">
        <v>57</v>
      </c>
      <c r="H8254" s="7">
        <v>152.09</v>
      </c>
      <c r="I8254" s="8">
        <v>0.03</v>
      </c>
      <c r="J8254" s="7">
        <v>7445.12</v>
      </c>
      <c r="K8254" s="7">
        <v>109.69</v>
      </c>
      <c r="L8254" s="7">
        <v>6252.33</v>
      </c>
      <c r="M8254" s="7">
        <v>246.34</v>
      </c>
    </row>
    <row r="8255" spans="2:13" x14ac:dyDescent="0.3">
      <c r="B8255" s="5">
        <v>46143</v>
      </c>
      <c r="C8255" s="4" t="s">
        <v>40</v>
      </c>
      <c r="D8255" s="4" t="s">
        <v>37</v>
      </c>
      <c r="E8255" s="4" t="s">
        <v>21</v>
      </c>
      <c r="F8255" s="4" t="s">
        <v>17</v>
      </c>
      <c r="G8255" s="6">
        <v>77</v>
      </c>
      <c r="H8255" s="7">
        <v>152.09</v>
      </c>
      <c r="I8255" s="8">
        <v>0.01</v>
      </c>
      <c r="J8255" s="7">
        <v>11091.9</v>
      </c>
      <c r="K8255" s="7">
        <v>110.02</v>
      </c>
      <c r="L8255" s="7">
        <v>8471.5400000000009</v>
      </c>
      <c r="M8255" s="7">
        <v>130.08000000000001</v>
      </c>
    </row>
    <row r="8256" spans="2:13" x14ac:dyDescent="0.3">
      <c r="B8256" s="5">
        <v>46143</v>
      </c>
      <c r="C8256" s="4" t="s">
        <v>40</v>
      </c>
      <c r="D8256" s="4" t="s">
        <v>37</v>
      </c>
      <c r="E8256" s="4" t="s">
        <v>21</v>
      </c>
      <c r="F8256" s="4" t="s">
        <v>18</v>
      </c>
      <c r="G8256" s="6">
        <v>28</v>
      </c>
      <c r="H8256" s="7">
        <v>152.09</v>
      </c>
      <c r="I8256" s="8">
        <v>0.01</v>
      </c>
      <c r="J8256" s="7">
        <v>3997.09</v>
      </c>
      <c r="K8256" s="7">
        <v>109.58</v>
      </c>
      <c r="L8256" s="7">
        <v>3068.24</v>
      </c>
      <c r="M8256" s="7">
        <v>98.52</v>
      </c>
    </row>
    <row r="8257" spans="2:13" x14ac:dyDescent="0.3">
      <c r="B8257" s="5">
        <v>46143</v>
      </c>
      <c r="C8257" s="4" t="s">
        <v>40</v>
      </c>
      <c r="D8257" s="4" t="s">
        <v>37</v>
      </c>
      <c r="E8257" s="4" t="s">
        <v>21</v>
      </c>
      <c r="F8257" s="4" t="s">
        <v>19</v>
      </c>
      <c r="G8257" s="6">
        <v>28</v>
      </c>
      <c r="H8257" s="7">
        <v>152.09</v>
      </c>
      <c r="I8257" s="8">
        <v>0.01</v>
      </c>
      <c r="J8257" s="7">
        <v>4025.34</v>
      </c>
      <c r="K8257" s="7">
        <v>109.91</v>
      </c>
      <c r="L8257" s="7">
        <v>3077.48</v>
      </c>
      <c r="M8257" s="7">
        <v>121.76</v>
      </c>
    </row>
    <row r="8258" spans="2:13" x14ac:dyDescent="0.3">
      <c r="B8258" s="5">
        <v>46143</v>
      </c>
      <c r="C8258" s="4" t="s">
        <v>40</v>
      </c>
      <c r="D8258" s="4" t="s">
        <v>37</v>
      </c>
      <c r="E8258" s="4" t="s">
        <v>22</v>
      </c>
      <c r="F8258" s="4" t="s">
        <v>17</v>
      </c>
      <c r="G8258" s="6">
        <v>35</v>
      </c>
      <c r="H8258" s="7">
        <v>152.09</v>
      </c>
      <c r="I8258" s="8">
        <v>0</v>
      </c>
      <c r="J8258" s="7">
        <v>5955.97</v>
      </c>
      <c r="K8258" s="7">
        <v>109.91</v>
      </c>
      <c r="L8258" s="7">
        <v>3846.85</v>
      </c>
      <c r="M8258" s="7">
        <v>360.25</v>
      </c>
    </row>
    <row r="8259" spans="2:13" x14ac:dyDescent="0.3">
      <c r="B8259" s="5">
        <v>46143</v>
      </c>
      <c r="C8259" s="4" t="s">
        <v>40</v>
      </c>
      <c r="D8259" s="4" t="s">
        <v>37</v>
      </c>
      <c r="E8259" s="4" t="s">
        <v>22</v>
      </c>
      <c r="F8259" s="4" t="s">
        <v>18</v>
      </c>
      <c r="G8259" s="6">
        <v>12</v>
      </c>
      <c r="H8259" s="7">
        <v>152.09</v>
      </c>
      <c r="I8259" s="8">
        <v>0.01</v>
      </c>
      <c r="J8259" s="7">
        <v>2021.64</v>
      </c>
      <c r="K8259" s="7">
        <v>109.91</v>
      </c>
      <c r="L8259" s="7">
        <v>1318.92</v>
      </c>
      <c r="M8259" s="7">
        <v>145.30000000000001</v>
      </c>
    </row>
    <row r="8260" spans="2:13" x14ac:dyDescent="0.3">
      <c r="B8260" s="5">
        <v>46143</v>
      </c>
      <c r="C8260" s="4" t="s">
        <v>40</v>
      </c>
      <c r="D8260" s="4" t="s">
        <v>37</v>
      </c>
      <c r="E8260" s="4" t="s">
        <v>22</v>
      </c>
      <c r="F8260" s="4" t="s">
        <v>19</v>
      </c>
      <c r="G8260" s="6">
        <v>12</v>
      </c>
      <c r="H8260" s="7">
        <v>152.09</v>
      </c>
      <c r="I8260" s="8">
        <v>0</v>
      </c>
      <c r="J8260" s="7">
        <v>2042.05</v>
      </c>
      <c r="K8260" s="7">
        <v>109.47</v>
      </c>
      <c r="L8260" s="7">
        <v>1313.64</v>
      </c>
      <c r="M8260" s="7">
        <v>159.82</v>
      </c>
    </row>
    <row r="8261" spans="2:13" x14ac:dyDescent="0.3">
      <c r="B8261" s="5">
        <v>46143</v>
      </c>
      <c r="C8261" s="4" t="s">
        <v>41</v>
      </c>
      <c r="D8261" s="4" t="s">
        <v>42</v>
      </c>
      <c r="E8261" s="4" t="s">
        <v>16</v>
      </c>
      <c r="F8261" s="4" t="s">
        <v>17</v>
      </c>
      <c r="G8261" s="6">
        <v>161</v>
      </c>
      <c r="H8261" s="7">
        <v>201.39</v>
      </c>
      <c r="I8261" s="8">
        <v>0</v>
      </c>
      <c r="J8261" s="7">
        <v>32358.94</v>
      </c>
      <c r="K8261" s="7">
        <v>115.8</v>
      </c>
      <c r="L8261" s="7">
        <v>18643.8</v>
      </c>
      <c r="M8261" s="7">
        <v>276.05</v>
      </c>
    </row>
    <row r="8262" spans="2:13" x14ac:dyDescent="0.3">
      <c r="B8262" s="5">
        <v>46143</v>
      </c>
      <c r="C8262" s="4" t="s">
        <v>41</v>
      </c>
      <c r="D8262" s="4" t="s">
        <v>42</v>
      </c>
      <c r="E8262" s="4" t="s">
        <v>16</v>
      </c>
      <c r="F8262" s="4" t="s">
        <v>18</v>
      </c>
      <c r="G8262" s="6">
        <v>61</v>
      </c>
      <c r="H8262" s="7">
        <v>201.39</v>
      </c>
      <c r="I8262" s="8">
        <v>0.01</v>
      </c>
      <c r="J8262" s="7">
        <v>12137.77</v>
      </c>
      <c r="K8262" s="7">
        <v>115.68</v>
      </c>
      <c r="L8262" s="7">
        <v>7056.48</v>
      </c>
      <c r="M8262" s="7">
        <v>220.94</v>
      </c>
    </row>
    <row r="8263" spans="2:13" x14ac:dyDescent="0.3">
      <c r="B8263" s="5">
        <v>46143</v>
      </c>
      <c r="C8263" s="4" t="s">
        <v>41</v>
      </c>
      <c r="D8263" s="4" t="s">
        <v>42</v>
      </c>
      <c r="E8263" s="4" t="s">
        <v>16</v>
      </c>
      <c r="F8263" s="4" t="s">
        <v>19</v>
      </c>
      <c r="G8263" s="6">
        <v>62</v>
      </c>
      <c r="H8263" s="7">
        <v>201.39</v>
      </c>
      <c r="I8263" s="8">
        <v>0.01</v>
      </c>
      <c r="J8263" s="7">
        <v>12385.69</v>
      </c>
      <c r="K8263" s="7">
        <v>115.68</v>
      </c>
      <c r="L8263" s="7">
        <v>7172.16</v>
      </c>
      <c r="M8263" s="7">
        <v>279.55</v>
      </c>
    </row>
    <row r="8264" spans="2:13" x14ac:dyDescent="0.3">
      <c r="B8264" s="5">
        <v>46143</v>
      </c>
      <c r="C8264" s="4" t="s">
        <v>41</v>
      </c>
      <c r="D8264" s="4" t="s">
        <v>42</v>
      </c>
      <c r="E8264" s="4" t="s">
        <v>20</v>
      </c>
      <c r="F8264" s="4" t="s">
        <v>17</v>
      </c>
      <c r="G8264" s="6">
        <v>132</v>
      </c>
      <c r="H8264" s="7">
        <v>201.39</v>
      </c>
      <c r="I8264" s="8">
        <v>0.02</v>
      </c>
      <c r="J8264" s="7">
        <v>23017.83</v>
      </c>
      <c r="K8264" s="7">
        <v>115.68</v>
      </c>
      <c r="L8264" s="7">
        <v>15269.76</v>
      </c>
      <c r="M8264" s="7">
        <v>218.78</v>
      </c>
    </row>
    <row r="8265" spans="2:13" x14ac:dyDescent="0.3">
      <c r="B8265" s="5">
        <v>46143</v>
      </c>
      <c r="C8265" s="4" t="s">
        <v>41</v>
      </c>
      <c r="D8265" s="4" t="s">
        <v>42</v>
      </c>
      <c r="E8265" s="4" t="s">
        <v>20</v>
      </c>
      <c r="F8265" s="4" t="s">
        <v>18</v>
      </c>
      <c r="G8265" s="6">
        <v>48</v>
      </c>
      <c r="H8265" s="7">
        <v>201.39</v>
      </c>
      <c r="I8265" s="8">
        <v>0.04</v>
      </c>
      <c r="J8265" s="7">
        <v>8225.07</v>
      </c>
      <c r="K8265" s="7">
        <v>115.8</v>
      </c>
      <c r="L8265" s="7">
        <v>5558.4</v>
      </c>
      <c r="M8265" s="7">
        <v>173</v>
      </c>
    </row>
    <row r="8266" spans="2:13" x14ac:dyDescent="0.3">
      <c r="B8266" s="5">
        <v>46143</v>
      </c>
      <c r="C8266" s="4" t="s">
        <v>41</v>
      </c>
      <c r="D8266" s="4" t="s">
        <v>42</v>
      </c>
      <c r="E8266" s="4" t="s">
        <v>20</v>
      </c>
      <c r="F8266" s="4" t="s">
        <v>19</v>
      </c>
      <c r="G8266" s="6">
        <v>49</v>
      </c>
      <c r="H8266" s="7">
        <v>201.39</v>
      </c>
      <c r="I8266" s="8">
        <v>0.03</v>
      </c>
      <c r="J8266" s="7">
        <v>8415.4599999999991</v>
      </c>
      <c r="K8266" s="7">
        <v>115.56</v>
      </c>
      <c r="L8266" s="7">
        <v>5662.44</v>
      </c>
      <c r="M8266" s="7">
        <v>217.22</v>
      </c>
    </row>
    <row r="8267" spans="2:13" x14ac:dyDescent="0.3">
      <c r="B8267" s="5">
        <v>46143</v>
      </c>
      <c r="C8267" s="4" t="s">
        <v>41</v>
      </c>
      <c r="D8267" s="4" t="s">
        <v>42</v>
      </c>
      <c r="E8267" s="4" t="s">
        <v>21</v>
      </c>
      <c r="F8267" s="4" t="s">
        <v>17</v>
      </c>
      <c r="G8267" s="6">
        <v>70</v>
      </c>
      <c r="H8267" s="7">
        <v>201.39</v>
      </c>
      <c r="I8267" s="8">
        <v>0.01</v>
      </c>
      <c r="J8267" s="7">
        <v>13271.42</v>
      </c>
      <c r="K8267" s="7">
        <v>115.68</v>
      </c>
      <c r="L8267" s="7">
        <v>8097.6</v>
      </c>
      <c r="M8267" s="7">
        <v>116.61</v>
      </c>
    </row>
    <row r="8268" spans="2:13" x14ac:dyDescent="0.3">
      <c r="B8268" s="5">
        <v>46143</v>
      </c>
      <c r="C8268" s="4" t="s">
        <v>41</v>
      </c>
      <c r="D8268" s="4" t="s">
        <v>42</v>
      </c>
      <c r="E8268" s="4" t="s">
        <v>21</v>
      </c>
      <c r="F8268" s="4" t="s">
        <v>18</v>
      </c>
      <c r="G8268" s="6">
        <v>25</v>
      </c>
      <c r="H8268" s="7">
        <v>201.39</v>
      </c>
      <c r="I8268" s="8">
        <v>0.01</v>
      </c>
      <c r="J8268" s="7">
        <v>4749.58</v>
      </c>
      <c r="K8268" s="7">
        <v>116.03</v>
      </c>
      <c r="L8268" s="7">
        <v>2900.75</v>
      </c>
      <c r="M8268" s="7">
        <v>88.14</v>
      </c>
    </row>
    <row r="8269" spans="2:13" x14ac:dyDescent="0.3">
      <c r="B8269" s="5">
        <v>46143</v>
      </c>
      <c r="C8269" s="4" t="s">
        <v>41</v>
      </c>
      <c r="D8269" s="4" t="s">
        <v>42</v>
      </c>
      <c r="E8269" s="4" t="s">
        <v>21</v>
      </c>
      <c r="F8269" s="4" t="s">
        <v>19</v>
      </c>
      <c r="G8269" s="6">
        <v>25</v>
      </c>
      <c r="H8269" s="7">
        <v>201.39</v>
      </c>
      <c r="I8269" s="8">
        <v>0.01</v>
      </c>
      <c r="J8269" s="7">
        <v>4735.28</v>
      </c>
      <c r="K8269" s="7">
        <v>115.91</v>
      </c>
      <c r="L8269" s="7">
        <v>2897.75</v>
      </c>
      <c r="M8269" s="7">
        <v>108.93</v>
      </c>
    </row>
    <row r="8270" spans="2:13" x14ac:dyDescent="0.3">
      <c r="B8270" s="5">
        <v>46143</v>
      </c>
      <c r="C8270" s="4" t="s">
        <v>41</v>
      </c>
      <c r="D8270" s="4" t="s">
        <v>42</v>
      </c>
      <c r="E8270" s="4" t="s">
        <v>22</v>
      </c>
      <c r="F8270" s="4" t="s">
        <v>17</v>
      </c>
      <c r="G8270" s="6">
        <v>30</v>
      </c>
      <c r="H8270" s="7">
        <v>201.39</v>
      </c>
      <c r="I8270" s="8">
        <v>0.01</v>
      </c>
      <c r="J8270" s="7">
        <v>6712.35</v>
      </c>
      <c r="K8270" s="7">
        <v>115.56</v>
      </c>
      <c r="L8270" s="7">
        <v>3466.8</v>
      </c>
      <c r="M8270" s="7">
        <v>305.73</v>
      </c>
    </row>
    <row r="8271" spans="2:13" x14ac:dyDescent="0.3">
      <c r="B8271" s="5">
        <v>46143</v>
      </c>
      <c r="C8271" s="4" t="s">
        <v>41</v>
      </c>
      <c r="D8271" s="4" t="s">
        <v>42</v>
      </c>
      <c r="E8271" s="4" t="s">
        <v>22</v>
      </c>
      <c r="F8271" s="4" t="s">
        <v>18</v>
      </c>
      <c r="G8271" s="6">
        <v>11</v>
      </c>
      <c r="H8271" s="7">
        <v>201.39</v>
      </c>
      <c r="I8271" s="8">
        <v>0</v>
      </c>
      <c r="J8271" s="7">
        <v>2483.59</v>
      </c>
      <c r="K8271" s="7">
        <v>115.33</v>
      </c>
      <c r="L8271" s="7">
        <v>1268.6300000000001</v>
      </c>
      <c r="M8271" s="7">
        <v>129.74</v>
      </c>
    </row>
    <row r="8272" spans="2:13" x14ac:dyDescent="0.3">
      <c r="B8272" s="5">
        <v>46143</v>
      </c>
      <c r="C8272" s="4" t="s">
        <v>41</v>
      </c>
      <c r="D8272" s="4" t="s">
        <v>42</v>
      </c>
      <c r="E8272" s="4" t="s">
        <v>22</v>
      </c>
      <c r="F8272" s="4" t="s">
        <v>19</v>
      </c>
      <c r="G8272" s="6">
        <v>11</v>
      </c>
      <c r="H8272" s="7">
        <v>201.39</v>
      </c>
      <c r="I8272" s="8">
        <v>0.01</v>
      </c>
      <c r="J8272" s="7">
        <v>2458.84</v>
      </c>
      <c r="K8272" s="7">
        <v>115.91</v>
      </c>
      <c r="L8272" s="7">
        <v>1275.01</v>
      </c>
      <c r="M8272" s="7">
        <v>139.37</v>
      </c>
    </row>
    <row r="8273" spans="2:13" x14ac:dyDescent="0.3">
      <c r="B8273" s="5">
        <v>46143</v>
      </c>
      <c r="C8273" s="4" t="s">
        <v>43</v>
      </c>
      <c r="D8273" s="4" t="s">
        <v>42</v>
      </c>
      <c r="E8273" s="4" t="s">
        <v>16</v>
      </c>
      <c r="F8273" s="4" t="s">
        <v>17</v>
      </c>
      <c r="G8273" s="6">
        <v>146</v>
      </c>
      <c r="H8273" s="7">
        <v>167.11</v>
      </c>
      <c r="I8273" s="8">
        <v>0.01</v>
      </c>
      <c r="J8273" s="7">
        <v>24154.47</v>
      </c>
      <c r="K8273" s="7">
        <v>95.35</v>
      </c>
      <c r="L8273" s="7">
        <v>13921.1</v>
      </c>
      <c r="M8273" s="7">
        <v>238.55</v>
      </c>
    </row>
    <row r="8274" spans="2:13" x14ac:dyDescent="0.3">
      <c r="B8274" s="5">
        <v>46143</v>
      </c>
      <c r="C8274" s="4" t="s">
        <v>43</v>
      </c>
      <c r="D8274" s="4" t="s">
        <v>42</v>
      </c>
      <c r="E8274" s="4" t="s">
        <v>16</v>
      </c>
      <c r="F8274" s="4" t="s">
        <v>18</v>
      </c>
      <c r="G8274" s="6">
        <v>52</v>
      </c>
      <c r="H8274" s="7">
        <v>167.11</v>
      </c>
      <c r="I8274" s="8">
        <v>0.01</v>
      </c>
      <c r="J8274" s="7">
        <v>8559.5</v>
      </c>
      <c r="K8274" s="7">
        <v>94.88</v>
      </c>
      <c r="L8274" s="7">
        <v>4933.76</v>
      </c>
      <c r="M8274" s="7">
        <v>189.65</v>
      </c>
    </row>
    <row r="8275" spans="2:13" x14ac:dyDescent="0.3">
      <c r="B8275" s="5">
        <v>46143</v>
      </c>
      <c r="C8275" s="4" t="s">
        <v>43</v>
      </c>
      <c r="D8275" s="4" t="s">
        <v>42</v>
      </c>
      <c r="E8275" s="4" t="s">
        <v>16</v>
      </c>
      <c r="F8275" s="4" t="s">
        <v>19</v>
      </c>
      <c r="G8275" s="6">
        <v>53</v>
      </c>
      <c r="H8275" s="7">
        <v>167.11</v>
      </c>
      <c r="I8275" s="8">
        <v>0.01</v>
      </c>
      <c r="J8275" s="7">
        <v>8750.43</v>
      </c>
      <c r="K8275" s="7">
        <v>95.16</v>
      </c>
      <c r="L8275" s="7">
        <v>5043.4799999999996</v>
      </c>
      <c r="M8275" s="7">
        <v>241.33</v>
      </c>
    </row>
    <row r="8276" spans="2:13" x14ac:dyDescent="0.3">
      <c r="B8276" s="5">
        <v>46143</v>
      </c>
      <c r="C8276" s="4" t="s">
        <v>43</v>
      </c>
      <c r="D8276" s="4" t="s">
        <v>42</v>
      </c>
      <c r="E8276" s="4" t="s">
        <v>20</v>
      </c>
      <c r="F8276" s="4" t="s">
        <v>17</v>
      </c>
      <c r="G8276" s="6">
        <v>118</v>
      </c>
      <c r="H8276" s="7">
        <v>167.11</v>
      </c>
      <c r="I8276" s="8">
        <v>0.01</v>
      </c>
      <c r="J8276" s="7">
        <v>17178.5</v>
      </c>
      <c r="K8276" s="7">
        <v>94.88</v>
      </c>
      <c r="L8276" s="7">
        <v>11195.84</v>
      </c>
      <c r="M8276" s="7">
        <v>193.39</v>
      </c>
    </row>
    <row r="8277" spans="2:13" x14ac:dyDescent="0.3">
      <c r="B8277" s="5">
        <v>46143</v>
      </c>
      <c r="C8277" s="4" t="s">
        <v>43</v>
      </c>
      <c r="D8277" s="4" t="s">
        <v>42</v>
      </c>
      <c r="E8277" s="4" t="s">
        <v>20</v>
      </c>
      <c r="F8277" s="4" t="s">
        <v>18</v>
      </c>
      <c r="G8277" s="6">
        <v>42</v>
      </c>
      <c r="H8277" s="7">
        <v>167.11</v>
      </c>
      <c r="I8277" s="8">
        <v>0.01</v>
      </c>
      <c r="J8277" s="7">
        <v>6145.47</v>
      </c>
      <c r="K8277" s="7">
        <v>95.16</v>
      </c>
      <c r="L8277" s="7">
        <v>3996.72</v>
      </c>
      <c r="M8277" s="7">
        <v>147.18</v>
      </c>
    </row>
    <row r="8278" spans="2:13" x14ac:dyDescent="0.3">
      <c r="B8278" s="5">
        <v>46143</v>
      </c>
      <c r="C8278" s="4" t="s">
        <v>43</v>
      </c>
      <c r="D8278" s="4" t="s">
        <v>42</v>
      </c>
      <c r="E8278" s="4" t="s">
        <v>20</v>
      </c>
      <c r="F8278" s="4" t="s">
        <v>19</v>
      </c>
      <c r="G8278" s="6">
        <v>45</v>
      </c>
      <c r="H8278" s="7">
        <v>167.11</v>
      </c>
      <c r="I8278" s="8">
        <v>0.03</v>
      </c>
      <c r="J8278" s="7">
        <v>6419.03</v>
      </c>
      <c r="K8278" s="7">
        <v>95.26</v>
      </c>
      <c r="L8278" s="7">
        <v>4286.7</v>
      </c>
      <c r="M8278" s="7">
        <v>198.49</v>
      </c>
    </row>
    <row r="8279" spans="2:13" x14ac:dyDescent="0.3">
      <c r="B8279" s="5">
        <v>46143</v>
      </c>
      <c r="C8279" s="4" t="s">
        <v>43</v>
      </c>
      <c r="D8279" s="4" t="s">
        <v>42</v>
      </c>
      <c r="E8279" s="4" t="s">
        <v>21</v>
      </c>
      <c r="F8279" s="4" t="s">
        <v>17</v>
      </c>
      <c r="G8279" s="6">
        <v>59</v>
      </c>
      <c r="H8279" s="7">
        <v>167.11</v>
      </c>
      <c r="I8279" s="8">
        <v>0.01</v>
      </c>
      <c r="J8279" s="7">
        <v>9235.3799999999992</v>
      </c>
      <c r="K8279" s="7">
        <v>95.35</v>
      </c>
      <c r="L8279" s="7">
        <v>5625.65</v>
      </c>
      <c r="M8279" s="7">
        <v>101.06</v>
      </c>
    </row>
    <row r="8280" spans="2:13" x14ac:dyDescent="0.3">
      <c r="B8280" s="5">
        <v>46143</v>
      </c>
      <c r="C8280" s="4" t="s">
        <v>43</v>
      </c>
      <c r="D8280" s="4" t="s">
        <v>42</v>
      </c>
      <c r="E8280" s="4" t="s">
        <v>21</v>
      </c>
      <c r="F8280" s="4" t="s">
        <v>18</v>
      </c>
      <c r="G8280" s="6">
        <v>22</v>
      </c>
      <c r="H8280" s="7">
        <v>167.11</v>
      </c>
      <c r="I8280" s="8">
        <v>0.01</v>
      </c>
      <c r="J8280" s="7">
        <v>3450.76</v>
      </c>
      <c r="K8280" s="7">
        <v>95.26</v>
      </c>
      <c r="L8280" s="7">
        <v>2095.7199999999998</v>
      </c>
      <c r="M8280" s="7">
        <v>77.41</v>
      </c>
    </row>
    <row r="8281" spans="2:13" x14ac:dyDescent="0.3">
      <c r="B8281" s="5">
        <v>46143</v>
      </c>
      <c r="C8281" s="4" t="s">
        <v>43</v>
      </c>
      <c r="D8281" s="4" t="s">
        <v>42</v>
      </c>
      <c r="E8281" s="4" t="s">
        <v>21</v>
      </c>
      <c r="F8281" s="4" t="s">
        <v>19</v>
      </c>
      <c r="G8281" s="6">
        <v>21</v>
      </c>
      <c r="H8281" s="7">
        <v>167.11</v>
      </c>
      <c r="I8281" s="8">
        <v>0.01</v>
      </c>
      <c r="J8281" s="7">
        <v>3323.78</v>
      </c>
      <c r="K8281" s="7">
        <v>95.35</v>
      </c>
      <c r="L8281" s="7">
        <v>2002.35</v>
      </c>
      <c r="M8281" s="7">
        <v>94.87</v>
      </c>
    </row>
    <row r="8282" spans="2:13" x14ac:dyDescent="0.3">
      <c r="B8282" s="5">
        <v>46143</v>
      </c>
      <c r="C8282" s="4" t="s">
        <v>43</v>
      </c>
      <c r="D8282" s="4" t="s">
        <v>42</v>
      </c>
      <c r="E8282" s="4" t="s">
        <v>22</v>
      </c>
      <c r="F8282" s="4" t="s">
        <v>17</v>
      </c>
      <c r="G8282" s="6">
        <v>27</v>
      </c>
      <c r="H8282" s="7">
        <v>167.11</v>
      </c>
      <c r="I8282" s="8">
        <v>0.01</v>
      </c>
      <c r="J8282" s="7">
        <v>4987.82</v>
      </c>
      <c r="K8282" s="7">
        <v>95.16</v>
      </c>
      <c r="L8282" s="7">
        <v>2569.3200000000002</v>
      </c>
      <c r="M8282" s="7">
        <v>273.79000000000002</v>
      </c>
    </row>
    <row r="8283" spans="2:13" x14ac:dyDescent="0.3">
      <c r="B8283" s="5">
        <v>46143</v>
      </c>
      <c r="C8283" s="4" t="s">
        <v>43</v>
      </c>
      <c r="D8283" s="4" t="s">
        <v>42</v>
      </c>
      <c r="E8283" s="4" t="s">
        <v>22</v>
      </c>
      <c r="F8283" s="4" t="s">
        <v>18</v>
      </c>
      <c r="G8283" s="6">
        <v>10</v>
      </c>
      <c r="H8283" s="7">
        <v>167.11</v>
      </c>
      <c r="I8283" s="8">
        <v>0.01</v>
      </c>
      <c r="J8283" s="7">
        <v>1851.08</v>
      </c>
      <c r="K8283" s="7">
        <v>94.88</v>
      </c>
      <c r="L8283" s="7">
        <v>948.8</v>
      </c>
      <c r="M8283" s="7">
        <v>120</v>
      </c>
    </row>
    <row r="8284" spans="2:13" x14ac:dyDescent="0.3">
      <c r="B8284" s="5">
        <v>46143</v>
      </c>
      <c r="C8284" s="4" t="s">
        <v>43</v>
      </c>
      <c r="D8284" s="4" t="s">
        <v>42</v>
      </c>
      <c r="E8284" s="4" t="s">
        <v>22</v>
      </c>
      <c r="F8284" s="4" t="s">
        <v>19</v>
      </c>
      <c r="G8284" s="6">
        <v>10</v>
      </c>
      <c r="H8284" s="7">
        <v>167.11</v>
      </c>
      <c r="I8284" s="8">
        <v>0.01</v>
      </c>
      <c r="J8284" s="7">
        <v>1851.1</v>
      </c>
      <c r="K8284" s="7">
        <v>95.26</v>
      </c>
      <c r="L8284" s="7">
        <v>952.6</v>
      </c>
      <c r="M8284" s="7">
        <v>130.33000000000001</v>
      </c>
    </row>
    <row r="8285" spans="2:13" x14ac:dyDescent="0.3">
      <c r="B8285" s="5">
        <v>46143</v>
      </c>
      <c r="C8285" s="4" t="s">
        <v>44</v>
      </c>
      <c r="D8285" s="4" t="s">
        <v>42</v>
      </c>
      <c r="E8285" s="4" t="s">
        <v>16</v>
      </c>
      <c r="F8285" s="4" t="s">
        <v>17</v>
      </c>
      <c r="G8285" s="6">
        <v>77</v>
      </c>
      <c r="H8285" s="7">
        <v>218.52</v>
      </c>
      <c r="I8285" s="8">
        <v>0.01</v>
      </c>
      <c r="J8285" s="7">
        <v>16574.39</v>
      </c>
      <c r="K8285" s="7">
        <v>127.82</v>
      </c>
      <c r="L8285" s="7">
        <v>9842.14</v>
      </c>
      <c r="M8285" s="7">
        <v>130.34</v>
      </c>
    </row>
    <row r="8286" spans="2:13" x14ac:dyDescent="0.3">
      <c r="B8286" s="5">
        <v>46143</v>
      </c>
      <c r="C8286" s="4" t="s">
        <v>44</v>
      </c>
      <c r="D8286" s="4" t="s">
        <v>42</v>
      </c>
      <c r="E8286" s="4" t="s">
        <v>16</v>
      </c>
      <c r="F8286" s="4" t="s">
        <v>18</v>
      </c>
      <c r="G8286" s="6">
        <v>28</v>
      </c>
      <c r="H8286" s="7">
        <v>218.52</v>
      </c>
      <c r="I8286" s="8">
        <v>0</v>
      </c>
      <c r="J8286" s="7">
        <v>6094.09</v>
      </c>
      <c r="K8286" s="7">
        <v>127.56</v>
      </c>
      <c r="L8286" s="7">
        <v>3571.68</v>
      </c>
      <c r="M8286" s="7">
        <v>101.62</v>
      </c>
    </row>
    <row r="8287" spans="2:13" x14ac:dyDescent="0.3">
      <c r="B8287" s="5">
        <v>46143</v>
      </c>
      <c r="C8287" s="4" t="s">
        <v>44</v>
      </c>
      <c r="D8287" s="4" t="s">
        <v>42</v>
      </c>
      <c r="E8287" s="4" t="s">
        <v>16</v>
      </c>
      <c r="F8287" s="4" t="s">
        <v>19</v>
      </c>
      <c r="G8287" s="6">
        <v>28</v>
      </c>
      <c r="H8287" s="7">
        <v>218.52</v>
      </c>
      <c r="I8287" s="8">
        <v>0.01</v>
      </c>
      <c r="J8287" s="7">
        <v>6094.01</v>
      </c>
      <c r="K8287" s="7">
        <v>127.82</v>
      </c>
      <c r="L8287" s="7">
        <v>3578.96</v>
      </c>
      <c r="M8287" s="7">
        <v>128.49</v>
      </c>
    </row>
    <row r="8288" spans="2:13" x14ac:dyDescent="0.3">
      <c r="B8288" s="5">
        <v>46143</v>
      </c>
      <c r="C8288" s="4" t="s">
        <v>44</v>
      </c>
      <c r="D8288" s="4" t="s">
        <v>42</v>
      </c>
      <c r="E8288" s="4" t="s">
        <v>20</v>
      </c>
      <c r="F8288" s="4" t="s">
        <v>17</v>
      </c>
      <c r="G8288" s="6">
        <v>65</v>
      </c>
      <c r="H8288" s="7">
        <v>218.52</v>
      </c>
      <c r="I8288" s="8">
        <v>0</v>
      </c>
      <c r="J8288" s="7">
        <v>12499.33</v>
      </c>
      <c r="K8288" s="7">
        <v>127.95</v>
      </c>
      <c r="L8288" s="7">
        <v>8316.75</v>
      </c>
      <c r="M8288" s="7">
        <v>108.28</v>
      </c>
    </row>
    <row r="8289" spans="2:13" x14ac:dyDescent="0.3">
      <c r="B8289" s="5">
        <v>46143</v>
      </c>
      <c r="C8289" s="4" t="s">
        <v>44</v>
      </c>
      <c r="D8289" s="4" t="s">
        <v>42</v>
      </c>
      <c r="E8289" s="4" t="s">
        <v>20</v>
      </c>
      <c r="F8289" s="4" t="s">
        <v>18</v>
      </c>
      <c r="G8289" s="6">
        <v>22</v>
      </c>
      <c r="H8289" s="7">
        <v>218.52</v>
      </c>
      <c r="I8289" s="8">
        <v>0</v>
      </c>
      <c r="J8289" s="7">
        <v>4226.32</v>
      </c>
      <c r="K8289" s="7">
        <v>127.43</v>
      </c>
      <c r="L8289" s="7">
        <v>2803.46</v>
      </c>
      <c r="M8289" s="7">
        <v>80.94</v>
      </c>
    </row>
    <row r="8290" spans="2:13" x14ac:dyDescent="0.3">
      <c r="B8290" s="5">
        <v>46143</v>
      </c>
      <c r="C8290" s="4" t="s">
        <v>44</v>
      </c>
      <c r="D8290" s="4" t="s">
        <v>42</v>
      </c>
      <c r="E8290" s="4" t="s">
        <v>20</v>
      </c>
      <c r="F8290" s="4" t="s">
        <v>19</v>
      </c>
      <c r="G8290" s="6">
        <v>23</v>
      </c>
      <c r="H8290" s="7">
        <v>218.52</v>
      </c>
      <c r="I8290" s="8">
        <v>0.03</v>
      </c>
      <c r="J8290" s="7">
        <v>4290.0200000000004</v>
      </c>
      <c r="K8290" s="7">
        <v>127.95</v>
      </c>
      <c r="L8290" s="7">
        <v>2942.85</v>
      </c>
      <c r="M8290" s="7">
        <v>103.6</v>
      </c>
    </row>
    <row r="8291" spans="2:13" x14ac:dyDescent="0.3">
      <c r="B8291" s="5">
        <v>46143</v>
      </c>
      <c r="C8291" s="4" t="s">
        <v>44</v>
      </c>
      <c r="D8291" s="4" t="s">
        <v>42</v>
      </c>
      <c r="E8291" s="4" t="s">
        <v>21</v>
      </c>
      <c r="F8291" s="4" t="s">
        <v>17</v>
      </c>
      <c r="G8291" s="6">
        <v>30</v>
      </c>
      <c r="H8291" s="7">
        <v>218.52</v>
      </c>
      <c r="I8291" s="8">
        <v>0.01</v>
      </c>
      <c r="J8291" s="7">
        <v>6196.68</v>
      </c>
      <c r="K8291" s="7">
        <v>127.56</v>
      </c>
      <c r="L8291" s="7">
        <v>3826.8</v>
      </c>
      <c r="M8291" s="7">
        <v>50.53</v>
      </c>
    </row>
    <row r="8292" spans="2:13" x14ac:dyDescent="0.3">
      <c r="B8292" s="5">
        <v>46143</v>
      </c>
      <c r="C8292" s="4" t="s">
        <v>44</v>
      </c>
      <c r="D8292" s="4" t="s">
        <v>42</v>
      </c>
      <c r="E8292" s="4" t="s">
        <v>21</v>
      </c>
      <c r="F8292" s="4" t="s">
        <v>18</v>
      </c>
      <c r="G8292" s="6">
        <v>11</v>
      </c>
      <c r="H8292" s="7">
        <v>218.52</v>
      </c>
      <c r="I8292" s="8">
        <v>0.01</v>
      </c>
      <c r="J8292" s="7">
        <v>2251.64</v>
      </c>
      <c r="K8292" s="7">
        <v>127.82</v>
      </c>
      <c r="L8292" s="7">
        <v>1406.02</v>
      </c>
      <c r="M8292" s="7">
        <v>39.76</v>
      </c>
    </row>
    <row r="8293" spans="2:13" x14ac:dyDescent="0.3">
      <c r="B8293" s="5">
        <v>46143</v>
      </c>
      <c r="C8293" s="4" t="s">
        <v>44</v>
      </c>
      <c r="D8293" s="4" t="s">
        <v>42</v>
      </c>
      <c r="E8293" s="4" t="s">
        <v>21</v>
      </c>
      <c r="F8293" s="4" t="s">
        <v>19</v>
      </c>
      <c r="G8293" s="6">
        <v>11</v>
      </c>
      <c r="H8293" s="7">
        <v>218.52</v>
      </c>
      <c r="I8293" s="8">
        <v>0</v>
      </c>
      <c r="J8293" s="7">
        <v>2274.41</v>
      </c>
      <c r="K8293" s="7">
        <v>127.31</v>
      </c>
      <c r="L8293" s="7">
        <v>1400.41</v>
      </c>
      <c r="M8293" s="7">
        <v>49.65</v>
      </c>
    </row>
    <row r="8294" spans="2:13" x14ac:dyDescent="0.3">
      <c r="B8294" s="5">
        <v>46143</v>
      </c>
      <c r="C8294" s="4" t="s">
        <v>44</v>
      </c>
      <c r="D8294" s="4" t="s">
        <v>42</v>
      </c>
      <c r="E8294" s="4" t="s">
        <v>22</v>
      </c>
      <c r="F8294" s="4" t="s">
        <v>17</v>
      </c>
      <c r="G8294" s="6">
        <v>13</v>
      </c>
      <c r="H8294" s="7">
        <v>218.52</v>
      </c>
      <c r="I8294" s="8">
        <v>0.01</v>
      </c>
      <c r="J8294" s="7">
        <v>3130.87</v>
      </c>
      <c r="K8294" s="7">
        <v>128.07</v>
      </c>
      <c r="L8294" s="7">
        <v>1664.91</v>
      </c>
      <c r="M8294" s="7">
        <v>129.31</v>
      </c>
    </row>
    <row r="8295" spans="2:13" x14ac:dyDescent="0.3">
      <c r="B8295" s="5">
        <v>46143</v>
      </c>
      <c r="C8295" s="4" t="s">
        <v>44</v>
      </c>
      <c r="D8295" s="4" t="s">
        <v>42</v>
      </c>
      <c r="E8295" s="4" t="s">
        <v>22</v>
      </c>
      <c r="F8295" s="4" t="s">
        <v>18</v>
      </c>
      <c r="G8295" s="6">
        <v>5</v>
      </c>
      <c r="H8295" s="7">
        <v>218.52</v>
      </c>
      <c r="I8295" s="8">
        <v>0</v>
      </c>
      <c r="J8295" s="7">
        <v>1223.69</v>
      </c>
      <c r="K8295" s="7">
        <v>127.56</v>
      </c>
      <c r="L8295" s="7">
        <v>637.79999999999995</v>
      </c>
      <c r="M8295" s="7">
        <v>60.54</v>
      </c>
    </row>
    <row r="8296" spans="2:13" x14ac:dyDescent="0.3">
      <c r="B8296" s="5">
        <v>46143</v>
      </c>
      <c r="C8296" s="4" t="s">
        <v>44</v>
      </c>
      <c r="D8296" s="4" t="s">
        <v>42</v>
      </c>
      <c r="E8296" s="4" t="s">
        <v>22</v>
      </c>
      <c r="F8296" s="4" t="s">
        <v>19</v>
      </c>
      <c r="G8296" s="6">
        <v>5</v>
      </c>
      <c r="H8296" s="7">
        <v>218.52</v>
      </c>
      <c r="I8296" s="8">
        <v>0.01</v>
      </c>
      <c r="J8296" s="7">
        <v>1204.19</v>
      </c>
      <c r="K8296" s="7">
        <v>127.56</v>
      </c>
      <c r="L8296" s="7">
        <v>637.79999999999995</v>
      </c>
      <c r="M8296" s="7">
        <v>62.9</v>
      </c>
    </row>
    <row r="8297" spans="2:13" x14ac:dyDescent="0.3">
      <c r="B8297" s="5">
        <v>46143</v>
      </c>
      <c r="C8297" s="4" t="s">
        <v>45</v>
      </c>
      <c r="D8297" s="4" t="s">
        <v>42</v>
      </c>
      <c r="E8297" s="4" t="s">
        <v>16</v>
      </c>
      <c r="F8297" s="4" t="s">
        <v>17</v>
      </c>
      <c r="G8297" s="6">
        <v>136</v>
      </c>
      <c r="H8297" s="7">
        <v>102.84</v>
      </c>
      <c r="I8297" s="8">
        <v>0.01</v>
      </c>
      <c r="J8297" s="7">
        <v>13818.01</v>
      </c>
      <c r="K8297" s="7">
        <v>57.94</v>
      </c>
      <c r="L8297" s="7">
        <v>7879.84</v>
      </c>
      <c r="M8297" s="7">
        <v>223.81</v>
      </c>
    </row>
    <row r="8298" spans="2:13" x14ac:dyDescent="0.3">
      <c r="B8298" s="5">
        <v>46143</v>
      </c>
      <c r="C8298" s="4" t="s">
        <v>45</v>
      </c>
      <c r="D8298" s="4" t="s">
        <v>42</v>
      </c>
      <c r="E8298" s="4" t="s">
        <v>16</v>
      </c>
      <c r="F8298" s="4" t="s">
        <v>18</v>
      </c>
      <c r="G8298" s="6">
        <v>46</v>
      </c>
      <c r="H8298" s="7">
        <v>102.84</v>
      </c>
      <c r="I8298" s="8">
        <v>0.01</v>
      </c>
      <c r="J8298" s="7">
        <v>4706.82</v>
      </c>
      <c r="K8298" s="7">
        <v>58.11</v>
      </c>
      <c r="L8298" s="7">
        <v>2673.06</v>
      </c>
      <c r="M8298" s="7">
        <v>165.46</v>
      </c>
    </row>
    <row r="8299" spans="2:13" x14ac:dyDescent="0.3">
      <c r="B8299" s="5">
        <v>46143</v>
      </c>
      <c r="C8299" s="4" t="s">
        <v>45</v>
      </c>
      <c r="D8299" s="4" t="s">
        <v>42</v>
      </c>
      <c r="E8299" s="4" t="s">
        <v>16</v>
      </c>
      <c r="F8299" s="4" t="s">
        <v>19</v>
      </c>
      <c r="G8299" s="6">
        <v>46</v>
      </c>
      <c r="H8299" s="7">
        <v>102.84</v>
      </c>
      <c r="I8299" s="8">
        <v>0</v>
      </c>
      <c r="J8299" s="7">
        <v>4721.1400000000003</v>
      </c>
      <c r="K8299" s="7">
        <v>58.17</v>
      </c>
      <c r="L8299" s="7">
        <v>2675.82</v>
      </c>
      <c r="M8299" s="7">
        <v>201.87</v>
      </c>
    </row>
    <row r="8300" spans="2:13" x14ac:dyDescent="0.3">
      <c r="B8300" s="5">
        <v>46143</v>
      </c>
      <c r="C8300" s="4" t="s">
        <v>45</v>
      </c>
      <c r="D8300" s="4" t="s">
        <v>42</v>
      </c>
      <c r="E8300" s="4" t="s">
        <v>20</v>
      </c>
      <c r="F8300" s="4" t="s">
        <v>17</v>
      </c>
      <c r="G8300" s="6">
        <v>108</v>
      </c>
      <c r="H8300" s="7">
        <v>102.84</v>
      </c>
      <c r="I8300" s="8">
        <v>0.02</v>
      </c>
      <c r="J8300" s="7">
        <v>9578.6200000000008</v>
      </c>
      <c r="K8300" s="7">
        <v>57.94</v>
      </c>
      <c r="L8300" s="7">
        <v>6257.52</v>
      </c>
      <c r="M8300" s="7">
        <v>181.18</v>
      </c>
    </row>
    <row r="8301" spans="2:13" x14ac:dyDescent="0.3">
      <c r="B8301" s="5">
        <v>46143</v>
      </c>
      <c r="C8301" s="4" t="s">
        <v>45</v>
      </c>
      <c r="D8301" s="4" t="s">
        <v>42</v>
      </c>
      <c r="E8301" s="4" t="s">
        <v>20</v>
      </c>
      <c r="F8301" s="4" t="s">
        <v>18</v>
      </c>
      <c r="G8301" s="6">
        <v>38</v>
      </c>
      <c r="H8301" s="7">
        <v>102.84</v>
      </c>
      <c r="I8301" s="8">
        <v>0.01</v>
      </c>
      <c r="J8301" s="7">
        <v>3414.79</v>
      </c>
      <c r="K8301" s="7">
        <v>57.88</v>
      </c>
      <c r="L8301" s="7">
        <v>2199.44</v>
      </c>
      <c r="M8301" s="7">
        <v>136.13999999999999</v>
      </c>
    </row>
    <row r="8302" spans="2:13" x14ac:dyDescent="0.3">
      <c r="B8302" s="5">
        <v>46143</v>
      </c>
      <c r="C8302" s="4" t="s">
        <v>45</v>
      </c>
      <c r="D8302" s="4" t="s">
        <v>42</v>
      </c>
      <c r="E8302" s="4" t="s">
        <v>20</v>
      </c>
      <c r="F8302" s="4" t="s">
        <v>19</v>
      </c>
      <c r="G8302" s="6">
        <v>39</v>
      </c>
      <c r="H8302" s="7">
        <v>102.84</v>
      </c>
      <c r="I8302" s="8">
        <v>0.03</v>
      </c>
      <c r="J8302" s="7">
        <v>3427.39</v>
      </c>
      <c r="K8302" s="7">
        <v>58.17</v>
      </c>
      <c r="L8302" s="7">
        <v>2268.63</v>
      </c>
      <c r="M8302" s="7">
        <v>174.98</v>
      </c>
    </row>
    <row r="8303" spans="2:13" x14ac:dyDescent="0.3">
      <c r="B8303" s="5">
        <v>46143</v>
      </c>
      <c r="C8303" s="4" t="s">
        <v>45</v>
      </c>
      <c r="D8303" s="4" t="s">
        <v>42</v>
      </c>
      <c r="E8303" s="4" t="s">
        <v>21</v>
      </c>
      <c r="F8303" s="4" t="s">
        <v>17</v>
      </c>
      <c r="G8303" s="6">
        <v>55</v>
      </c>
      <c r="H8303" s="7">
        <v>102.84</v>
      </c>
      <c r="I8303" s="8">
        <v>0.01</v>
      </c>
      <c r="J8303" s="7">
        <v>5340.93</v>
      </c>
      <c r="K8303" s="7">
        <v>58.17</v>
      </c>
      <c r="L8303" s="7">
        <v>3199.35</v>
      </c>
      <c r="M8303" s="7">
        <v>92.36</v>
      </c>
    </row>
    <row r="8304" spans="2:13" x14ac:dyDescent="0.3">
      <c r="B8304" s="5">
        <v>46143</v>
      </c>
      <c r="C8304" s="4" t="s">
        <v>45</v>
      </c>
      <c r="D8304" s="4" t="s">
        <v>42</v>
      </c>
      <c r="E8304" s="4" t="s">
        <v>21</v>
      </c>
      <c r="F8304" s="4" t="s">
        <v>18</v>
      </c>
      <c r="G8304" s="6">
        <v>19</v>
      </c>
      <c r="H8304" s="7">
        <v>102.84</v>
      </c>
      <c r="I8304" s="8">
        <v>0</v>
      </c>
      <c r="J8304" s="7">
        <v>1856.25</v>
      </c>
      <c r="K8304" s="7">
        <v>57.88</v>
      </c>
      <c r="L8304" s="7">
        <v>1099.72</v>
      </c>
      <c r="M8304" s="7">
        <v>66.040000000000006</v>
      </c>
    </row>
    <row r="8305" spans="2:13" x14ac:dyDescent="0.3">
      <c r="B8305" s="5">
        <v>46143</v>
      </c>
      <c r="C8305" s="4" t="s">
        <v>45</v>
      </c>
      <c r="D8305" s="4" t="s">
        <v>42</v>
      </c>
      <c r="E8305" s="4" t="s">
        <v>21</v>
      </c>
      <c r="F8305" s="4" t="s">
        <v>19</v>
      </c>
      <c r="G8305" s="6">
        <v>19</v>
      </c>
      <c r="H8305" s="7">
        <v>102.84</v>
      </c>
      <c r="I8305" s="8">
        <v>0.01</v>
      </c>
      <c r="J8305" s="7">
        <v>1832.19</v>
      </c>
      <c r="K8305" s="7">
        <v>57.94</v>
      </c>
      <c r="L8305" s="7">
        <v>1100.8599999999999</v>
      </c>
      <c r="M8305" s="7">
        <v>82.11</v>
      </c>
    </row>
    <row r="8306" spans="2:13" x14ac:dyDescent="0.3">
      <c r="B8306" s="5">
        <v>46143</v>
      </c>
      <c r="C8306" s="4" t="s">
        <v>45</v>
      </c>
      <c r="D8306" s="4" t="s">
        <v>42</v>
      </c>
      <c r="E8306" s="4" t="s">
        <v>22</v>
      </c>
      <c r="F8306" s="4" t="s">
        <v>17</v>
      </c>
      <c r="G8306" s="6">
        <v>24</v>
      </c>
      <c r="H8306" s="7">
        <v>102.84</v>
      </c>
      <c r="I8306" s="8">
        <v>0</v>
      </c>
      <c r="J8306" s="7">
        <v>2750.53</v>
      </c>
      <c r="K8306" s="7">
        <v>57.88</v>
      </c>
      <c r="L8306" s="7">
        <v>1389.12</v>
      </c>
      <c r="M8306" s="7">
        <v>249.72</v>
      </c>
    </row>
    <row r="8307" spans="2:13" x14ac:dyDescent="0.3">
      <c r="B8307" s="5">
        <v>46143</v>
      </c>
      <c r="C8307" s="4" t="s">
        <v>45</v>
      </c>
      <c r="D8307" s="4" t="s">
        <v>42</v>
      </c>
      <c r="E8307" s="4" t="s">
        <v>22</v>
      </c>
      <c r="F8307" s="4" t="s">
        <v>18</v>
      </c>
      <c r="G8307" s="6">
        <v>9</v>
      </c>
      <c r="H8307" s="7">
        <v>102.84</v>
      </c>
      <c r="I8307" s="8">
        <v>0.01</v>
      </c>
      <c r="J8307" s="7">
        <v>1027.24</v>
      </c>
      <c r="K8307" s="7">
        <v>58.17</v>
      </c>
      <c r="L8307" s="7">
        <v>523.53</v>
      </c>
      <c r="M8307" s="7">
        <v>108.65</v>
      </c>
    </row>
    <row r="8308" spans="2:13" x14ac:dyDescent="0.3">
      <c r="B8308" s="5">
        <v>46143</v>
      </c>
      <c r="C8308" s="4" t="s">
        <v>45</v>
      </c>
      <c r="D8308" s="4" t="s">
        <v>42</v>
      </c>
      <c r="E8308" s="4" t="s">
        <v>22</v>
      </c>
      <c r="F8308" s="4" t="s">
        <v>19</v>
      </c>
      <c r="G8308" s="6">
        <v>8</v>
      </c>
      <c r="H8308" s="7">
        <v>102.84</v>
      </c>
      <c r="I8308" s="8">
        <v>0</v>
      </c>
      <c r="J8308" s="7">
        <v>922.37</v>
      </c>
      <c r="K8308" s="7">
        <v>57.99</v>
      </c>
      <c r="L8308" s="7">
        <v>463.92</v>
      </c>
      <c r="M8308" s="7">
        <v>104.68</v>
      </c>
    </row>
    <row r="8309" spans="2:13" x14ac:dyDescent="0.3">
      <c r="B8309" s="5">
        <v>46143</v>
      </c>
      <c r="C8309" s="4" t="s">
        <v>46</v>
      </c>
      <c r="D8309" s="4" t="s">
        <v>47</v>
      </c>
      <c r="E8309" s="4" t="s">
        <v>16</v>
      </c>
      <c r="F8309" s="4" t="s">
        <v>17</v>
      </c>
      <c r="G8309" s="6">
        <v>203</v>
      </c>
      <c r="H8309" s="7">
        <v>152.11000000000001</v>
      </c>
      <c r="I8309" s="8">
        <v>0.01</v>
      </c>
      <c r="J8309" s="7">
        <v>30384.74</v>
      </c>
      <c r="K8309" s="7">
        <v>93.5</v>
      </c>
      <c r="L8309" s="7">
        <v>18980.5</v>
      </c>
      <c r="M8309" s="7">
        <v>335.43</v>
      </c>
    </row>
    <row r="8310" spans="2:13" x14ac:dyDescent="0.3">
      <c r="B8310" s="5">
        <v>46143</v>
      </c>
      <c r="C8310" s="4" t="s">
        <v>46</v>
      </c>
      <c r="D8310" s="4" t="s">
        <v>47</v>
      </c>
      <c r="E8310" s="4" t="s">
        <v>16</v>
      </c>
      <c r="F8310" s="4" t="s">
        <v>18</v>
      </c>
      <c r="G8310" s="6">
        <v>71</v>
      </c>
      <c r="H8310" s="7">
        <v>152.11000000000001</v>
      </c>
      <c r="I8310" s="8">
        <v>0.01</v>
      </c>
      <c r="J8310" s="7">
        <v>10681.12</v>
      </c>
      <c r="K8310" s="7">
        <v>93.12</v>
      </c>
      <c r="L8310" s="7">
        <v>6611.52</v>
      </c>
      <c r="M8310" s="7">
        <v>250.32</v>
      </c>
    </row>
    <row r="8311" spans="2:13" x14ac:dyDescent="0.3">
      <c r="B8311" s="5">
        <v>46143</v>
      </c>
      <c r="C8311" s="4" t="s">
        <v>46</v>
      </c>
      <c r="D8311" s="4" t="s">
        <v>47</v>
      </c>
      <c r="E8311" s="4" t="s">
        <v>16</v>
      </c>
      <c r="F8311" s="4" t="s">
        <v>19</v>
      </c>
      <c r="G8311" s="6">
        <v>76</v>
      </c>
      <c r="H8311" s="7">
        <v>152.11000000000001</v>
      </c>
      <c r="I8311" s="8">
        <v>0.01</v>
      </c>
      <c r="J8311" s="7">
        <v>11514.06</v>
      </c>
      <c r="K8311" s="7">
        <v>93.21</v>
      </c>
      <c r="L8311" s="7">
        <v>7083.96</v>
      </c>
      <c r="M8311" s="7">
        <v>333.87</v>
      </c>
    </row>
    <row r="8312" spans="2:13" x14ac:dyDescent="0.3">
      <c r="B8312" s="5">
        <v>46143</v>
      </c>
      <c r="C8312" s="4" t="s">
        <v>46</v>
      </c>
      <c r="D8312" s="4" t="s">
        <v>47</v>
      </c>
      <c r="E8312" s="4" t="s">
        <v>20</v>
      </c>
      <c r="F8312" s="4" t="s">
        <v>17</v>
      </c>
      <c r="G8312" s="6">
        <v>173</v>
      </c>
      <c r="H8312" s="7">
        <v>152.11000000000001</v>
      </c>
      <c r="I8312" s="8">
        <v>0.04</v>
      </c>
      <c r="J8312" s="7">
        <v>22211.21</v>
      </c>
      <c r="K8312" s="7">
        <v>93.4</v>
      </c>
      <c r="L8312" s="7">
        <v>16158.2</v>
      </c>
      <c r="M8312" s="7">
        <v>290.81</v>
      </c>
    </row>
    <row r="8313" spans="2:13" x14ac:dyDescent="0.3">
      <c r="B8313" s="5">
        <v>46143</v>
      </c>
      <c r="C8313" s="4" t="s">
        <v>46</v>
      </c>
      <c r="D8313" s="4" t="s">
        <v>47</v>
      </c>
      <c r="E8313" s="4" t="s">
        <v>20</v>
      </c>
      <c r="F8313" s="4" t="s">
        <v>18</v>
      </c>
      <c r="G8313" s="6">
        <v>60</v>
      </c>
      <c r="H8313" s="7">
        <v>152.11000000000001</v>
      </c>
      <c r="I8313" s="8">
        <v>0.02</v>
      </c>
      <c r="J8313" s="7">
        <v>7886.34</v>
      </c>
      <c r="K8313" s="7">
        <v>93.59</v>
      </c>
      <c r="L8313" s="7">
        <v>5615.4</v>
      </c>
      <c r="M8313" s="7">
        <v>220.32</v>
      </c>
    </row>
    <row r="8314" spans="2:13" x14ac:dyDescent="0.3">
      <c r="B8314" s="5">
        <v>46143</v>
      </c>
      <c r="C8314" s="4" t="s">
        <v>46</v>
      </c>
      <c r="D8314" s="4" t="s">
        <v>47</v>
      </c>
      <c r="E8314" s="4" t="s">
        <v>20</v>
      </c>
      <c r="F8314" s="4" t="s">
        <v>19</v>
      </c>
      <c r="G8314" s="6">
        <v>62</v>
      </c>
      <c r="H8314" s="7">
        <v>152.11000000000001</v>
      </c>
      <c r="I8314" s="8">
        <v>0.02</v>
      </c>
      <c r="J8314" s="7">
        <v>8140.67</v>
      </c>
      <c r="K8314" s="7">
        <v>93.5</v>
      </c>
      <c r="L8314" s="7">
        <v>5797</v>
      </c>
      <c r="M8314" s="7">
        <v>276.23</v>
      </c>
    </row>
    <row r="8315" spans="2:13" x14ac:dyDescent="0.3">
      <c r="B8315" s="5">
        <v>46143</v>
      </c>
      <c r="C8315" s="4" t="s">
        <v>46</v>
      </c>
      <c r="D8315" s="4" t="s">
        <v>47</v>
      </c>
      <c r="E8315" s="4" t="s">
        <v>21</v>
      </c>
      <c r="F8315" s="4" t="s">
        <v>17</v>
      </c>
      <c r="G8315" s="6">
        <v>86</v>
      </c>
      <c r="H8315" s="7">
        <v>152.11000000000001</v>
      </c>
      <c r="I8315" s="8">
        <v>0</v>
      </c>
      <c r="J8315" s="7">
        <v>12377.71</v>
      </c>
      <c r="K8315" s="7">
        <v>93.31</v>
      </c>
      <c r="L8315" s="7">
        <v>8024.66</v>
      </c>
      <c r="M8315" s="7">
        <v>145.86000000000001</v>
      </c>
    </row>
    <row r="8316" spans="2:13" x14ac:dyDescent="0.3">
      <c r="B8316" s="5">
        <v>46143</v>
      </c>
      <c r="C8316" s="4" t="s">
        <v>46</v>
      </c>
      <c r="D8316" s="4" t="s">
        <v>47</v>
      </c>
      <c r="E8316" s="4" t="s">
        <v>21</v>
      </c>
      <c r="F8316" s="4" t="s">
        <v>18</v>
      </c>
      <c r="G8316" s="6">
        <v>30</v>
      </c>
      <c r="H8316" s="7">
        <v>152.11000000000001</v>
      </c>
      <c r="I8316" s="8">
        <v>0.01</v>
      </c>
      <c r="J8316" s="7">
        <v>4287.3999999999996</v>
      </c>
      <c r="K8316" s="7">
        <v>93.4</v>
      </c>
      <c r="L8316" s="7">
        <v>2802</v>
      </c>
      <c r="M8316" s="7">
        <v>104.48</v>
      </c>
    </row>
    <row r="8317" spans="2:13" x14ac:dyDescent="0.3">
      <c r="B8317" s="5">
        <v>46143</v>
      </c>
      <c r="C8317" s="4" t="s">
        <v>46</v>
      </c>
      <c r="D8317" s="4" t="s">
        <v>47</v>
      </c>
      <c r="E8317" s="4" t="s">
        <v>21</v>
      </c>
      <c r="F8317" s="4" t="s">
        <v>19</v>
      </c>
      <c r="G8317" s="6">
        <v>29</v>
      </c>
      <c r="H8317" s="7">
        <v>152.11000000000001</v>
      </c>
      <c r="I8317" s="8">
        <v>0.01</v>
      </c>
      <c r="J8317" s="7">
        <v>4165.46</v>
      </c>
      <c r="K8317" s="7">
        <v>93.21</v>
      </c>
      <c r="L8317" s="7">
        <v>2703.09</v>
      </c>
      <c r="M8317" s="7">
        <v>127.65</v>
      </c>
    </row>
    <row r="8318" spans="2:13" x14ac:dyDescent="0.3">
      <c r="B8318" s="5">
        <v>46143</v>
      </c>
      <c r="C8318" s="4" t="s">
        <v>46</v>
      </c>
      <c r="D8318" s="4" t="s">
        <v>47</v>
      </c>
      <c r="E8318" s="4" t="s">
        <v>22</v>
      </c>
      <c r="F8318" s="4" t="s">
        <v>17</v>
      </c>
      <c r="G8318" s="6">
        <v>37</v>
      </c>
      <c r="H8318" s="7">
        <v>152.11000000000001</v>
      </c>
      <c r="I8318" s="8">
        <v>0</v>
      </c>
      <c r="J8318" s="7">
        <v>6284.54</v>
      </c>
      <c r="K8318" s="7">
        <v>93.4</v>
      </c>
      <c r="L8318" s="7">
        <v>3455.8</v>
      </c>
      <c r="M8318" s="7">
        <v>372.18</v>
      </c>
    </row>
    <row r="8319" spans="2:13" x14ac:dyDescent="0.3">
      <c r="B8319" s="5">
        <v>46143</v>
      </c>
      <c r="C8319" s="4" t="s">
        <v>46</v>
      </c>
      <c r="D8319" s="4" t="s">
        <v>47</v>
      </c>
      <c r="E8319" s="4" t="s">
        <v>22</v>
      </c>
      <c r="F8319" s="4" t="s">
        <v>18</v>
      </c>
      <c r="G8319" s="6">
        <v>13</v>
      </c>
      <c r="H8319" s="7">
        <v>152.11000000000001</v>
      </c>
      <c r="I8319" s="8">
        <v>0</v>
      </c>
      <c r="J8319" s="7">
        <v>2216.91</v>
      </c>
      <c r="K8319" s="7">
        <v>93.4</v>
      </c>
      <c r="L8319" s="7">
        <v>1214.2</v>
      </c>
      <c r="M8319" s="7">
        <v>153.80000000000001</v>
      </c>
    </row>
    <row r="8320" spans="2:13" x14ac:dyDescent="0.3">
      <c r="B8320" s="5">
        <v>46143</v>
      </c>
      <c r="C8320" s="4" t="s">
        <v>46</v>
      </c>
      <c r="D8320" s="4" t="s">
        <v>47</v>
      </c>
      <c r="E8320" s="4" t="s">
        <v>22</v>
      </c>
      <c r="F8320" s="4" t="s">
        <v>19</v>
      </c>
      <c r="G8320" s="6">
        <v>14</v>
      </c>
      <c r="H8320" s="7">
        <v>152.11000000000001</v>
      </c>
      <c r="I8320" s="8">
        <v>0.01</v>
      </c>
      <c r="J8320" s="7">
        <v>2375.4699999999998</v>
      </c>
      <c r="K8320" s="7">
        <v>93.12</v>
      </c>
      <c r="L8320" s="7">
        <v>1303.68</v>
      </c>
      <c r="M8320" s="7">
        <v>181.92</v>
      </c>
    </row>
    <row r="8321" spans="2:13" x14ac:dyDescent="0.3">
      <c r="B8321" s="5">
        <v>46143</v>
      </c>
      <c r="C8321" s="4" t="s">
        <v>48</v>
      </c>
      <c r="D8321" s="4" t="s">
        <v>47</v>
      </c>
      <c r="E8321" s="4" t="s">
        <v>16</v>
      </c>
      <c r="F8321" s="4" t="s">
        <v>17</v>
      </c>
      <c r="G8321" s="6">
        <v>171</v>
      </c>
      <c r="H8321" s="7">
        <v>126.4</v>
      </c>
      <c r="I8321" s="8">
        <v>0.01</v>
      </c>
      <c r="J8321" s="7">
        <v>21375.34</v>
      </c>
      <c r="K8321" s="7">
        <v>77.22</v>
      </c>
      <c r="L8321" s="7">
        <v>13204.62</v>
      </c>
      <c r="M8321" s="7">
        <v>291.47000000000003</v>
      </c>
    </row>
    <row r="8322" spans="2:13" x14ac:dyDescent="0.3">
      <c r="B8322" s="5">
        <v>46143</v>
      </c>
      <c r="C8322" s="4" t="s">
        <v>48</v>
      </c>
      <c r="D8322" s="4" t="s">
        <v>47</v>
      </c>
      <c r="E8322" s="4" t="s">
        <v>16</v>
      </c>
      <c r="F8322" s="4" t="s">
        <v>18</v>
      </c>
      <c r="G8322" s="6">
        <v>64</v>
      </c>
      <c r="H8322" s="7">
        <v>126.4</v>
      </c>
      <c r="I8322" s="8">
        <v>0</v>
      </c>
      <c r="J8322" s="7">
        <v>8057.27</v>
      </c>
      <c r="K8322" s="7">
        <v>77.22</v>
      </c>
      <c r="L8322" s="7">
        <v>4942.08</v>
      </c>
      <c r="M8322" s="7">
        <v>228.84</v>
      </c>
    </row>
    <row r="8323" spans="2:13" x14ac:dyDescent="0.3">
      <c r="B8323" s="5">
        <v>46143</v>
      </c>
      <c r="C8323" s="4" t="s">
        <v>48</v>
      </c>
      <c r="D8323" s="4" t="s">
        <v>47</v>
      </c>
      <c r="E8323" s="4" t="s">
        <v>16</v>
      </c>
      <c r="F8323" s="4" t="s">
        <v>19</v>
      </c>
      <c r="G8323" s="6">
        <v>61</v>
      </c>
      <c r="H8323" s="7">
        <v>126.4</v>
      </c>
      <c r="I8323" s="8">
        <v>0</v>
      </c>
      <c r="J8323" s="7">
        <v>7679.59</v>
      </c>
      <c r="K8323" s="7">
        <v>76.760000000000005</v>
      </c>
      <c r="L8323" s="7">
        <v>4682.3599999999997</v>
      </c>
      <c r="M8323" s="7">
        <v>278.3</v>
      </c>
    </row>
    <row r="8324" spans="2:13" x14ac:dyDescent="0.3">
      <c r="B8324" s="5">
        <v>46143</v>
      </c>
      <c r="C8324" s="4" t="s">
        <v>48</v>
      </c>
      <c r="D8324" s="4" t="s">
        <v>47</v>
      </c>
      <c r="E8324" s="4" t="s">
        <v>20</v>
      </c>
      <c r="F8324" s="4" t="s">
        <v>17</v>
      </c>
      <c r="G8324" s="6">
        <v>138</v>
      </c>
      <c r="H8324" s="7">
        <v>126.4</v>
      </c>
      <c r="I8324" s="8">
        <v>0.01</v>
      </c>
      <c r="J8324" s="7">
        <v>15196.15</v>
      </c>
      <c r="K8324" s="7">
        <v>76.989999999999995</v>
      </c>
      <c r="L8324" s="7">
        <v>10624.62</v>
      </c>
      <c r="M8324" s="7">
        <v>231.74</v>
      </c>
    </row>
    <row r="8325" spans="2:13" x14ac:dyDescent="0.3">
      <c r="B8325" s="5">
        <v>46143</v>
      </c>
      <c r="C8325" s="4" t="s">
        <v>48</v>
      </c>
      <c r="D8325" s="4" t="s">
        <v>47</v>
      </c>
      <c r="E8325" s="4" t="s">
        <v>20</v>
      </c>
      <c r="F8325" s="4" t="s">
        <v>18</v>
      </c>
      <c r="G8325" s="6">
        <v>52</v>
      </c>
      <c r="H8325" s="7">
        <v>126.4</v>
      </c>
      <c r="I8325" s="8">
        <v>0.01</v>
      </c>
      <c r="J8325" s="7">
        <v>5732.11</v>
      </c>
      <c r="K8325" s="7">
        <v>77.22</v>
      </c>
      <c r="L8325" s="7">
        <v>4015.44</v>
      </c>
      <c r="M8325" s="7">
        <v>186.12</v>
      </c>
    </row>
    <row r="8326" spans="2:13" x14ac:dyDescent="0.3">
      <c r="B8326" s="5">
        <v>46143</v>
      </c>
      <c r="C8326" s="4" t="s">
        <v>48</v>
      </c>
      <c r="D8326" s="4" t="s">
        <v>47</v>
      </c>
      <c r="E8326" s="4" t="s">
        <v>20</v>
      </c>
      <c r="F8326" s="4" t="s">
        <v>19</v>
      </c>
      <c r="G8326" s="6">
        <v>53</v>
      </c>
      <c r="H8326" s="7">
        <v>126.4</v>
      </c>
      <c r="I8326" s="8">
        <v>0.02</v>
      </c>
      <c r="J8326" s="7">
        <v>5760.06</v>
      </c>
      <c r="K8326" s="7">
        <v>76.760000000000005</v>
      </c>
      <c r="L8326" s="7">
        <v>4068.28</v>
      </c>
      <c r="M8326" s="7">
        <v>231.41</v>
      </c>
    </row>
    <row r="8327" spans="2:13" x14ac:dyDescent="0.3">
      <c r="B8327" s="5">
        <v>46143</v>
      </c>
      <c r="C8327" s="4" t="s">
        <v>48</v>
      </c>
      <c r="D8327" s="4" t="s">
        <v>47</v>
      </c>
      <c r="E8327" s="4" t="s">
        <v>21</v>
      </c>
      <c r="F8327" s="4" t="s">
        <v>17</v>
      </c>
      <c r="G8327" s="6">
        <v>70</v>
      </c>
      <c r="H8327" s="7">
        <v>126.4</v>
      </c>
      <c r="I8327" s="8">
        <v>0.01</v>
      </c>
      <c r="J8327" s="7">
        <v>8388.66</v>
      </c>
      <c r="K8327" s="7">
        <v>76.84</v>
      </c>
      <c r="L8327" s="7">
        <v>5378.8</v>
      </c>
      <c r="M8327" s="7">
        <v>116.73</v>
      </c>
    </row>
    <row r="8328" spans="2:13" x14ac:dyDescent="0.3">
      <c r="B8328" s="5">
        <v>46143</v>
      </c>
      <c r="C8328" s="4" t="s">
        <v>48</v>
      </c>
      <c r="D8328" s="4" t="s">
        <v>47</v>
      </c>
      <c r="E8328" s="4" t="s">
        <v>21</v>
      </c>
      <c r="F8328" s="4" t="s">
        <v>18</v>
      </c>
      <c r="G8328" s="6">
        <v>26</v>
      </c>
      <c r="H8328" s="7">
        <v>126.4</v>
      </c>
      <c r="I8328" s="8">
        <v>0.01</v>
      </c>
      <c r="J8328" s="7">
        <v>3078.47</v>
      </c>
      <c r="K8328" s="7">
        <v>76.84</v>
      </c>
      <c r="L8328" s="7">
        <v>1997.84</v>
      </c>
      <c r="M8328" s="7">
        <v>93.06</v>
      </c>
    </row>
    <row r="8329" spans="2:13" x14ac:dyDescent="0.3">
      <c r="B8329" s="5">
        <v>46143</v>
      </c>
      <c r="C8329" s="4" t="s">
        <v>48</v>
      </c>
      <c r="D8329" s="4" t="s">
        <v>47</v>
      </c>
      <c r="E8329" s="4" t="s">
        <v>21</v>
      </c>
      <c r="F8329" s="4" t="s">
        <v>19</v>
      </c>
      <c r="G8329" s="6">
        <v>27</v>
      </c>
      <c r="H8329" s="7">
        <v>126.4</v>
      </c>
      <c r="I8329" s="8">
        <v>0</v>
      </c>
      <c r="J8329" s="7">
        <v>3235.68</v>
      </c>
      <c r="K8329" s="7">
        <v>77.14</v>
      </c>
      <c r="L8329" s="7">
        <v>2082.7800000000002</v>
      </c>
      <c r="M8329" s="7">
        <v>122.58</v>
      </c>
    </row>
    <row r="8330" spans="2:13" x14ac:dyDescent="0.3">
      <c r="B8330" s="5">
        <v>46143</v>
      </c>
      <c r="C8330" s="4" t="s">
        <v>48</v>
      </c>
      <c r="D8330" s="4" t="s">
        <v>47</v>
      </c>
      <c r="E8330" s="4" t="s">
        <v>22</v>
      </c>
      <c r="F8330" s="4" t="s">
        <v>17</v>
      </c>
      <c r="G8330" s="6">
        <v>33</v>
      </c>
      <c r="H8330" s="7">
        <v>126.4</v>
      </c>
      <c r="I8330" s="8">
        <v>0.01</v>
      </c>
      <c r="J8330" s="7">
        <v>4625.1400000000003</v>
      </c>
      <c r="K8330" s="7">
        <v>76.989999999999995</v>
      </c>
      <c r="L8330" s="7">
        <v>2540.67</v>
      </c>
      <c r="M8330" s="7">
        <v>331.27</v>
      </c>
    </row>
    <row r="8331" spans="2:13" x14ac:dyDescent="0.3">
      <c r="B8331" s="5">
        <v>46143</v>
      </c>
      <c r="C8331" s="4" t="s">
        <v>48</v>
      </c>
      <c r="D8331" s="4" t="s">
        <v>47</v>
      </c>
      <c r="E8331" s="4" t="s">
        <v>22</v>
      </c>
      <c r="F8331" s="4" t="s">
        <v>18</v>
      </c>
      <c r="G8331" s="6">
        <v>11</v>
      </c>
      <c r="H8331" s="7">
        <v>126.4</v>
      </c>
      <c r="I8331" s="8">
        <v>0.01</v>
      </c>
      <c r="J8331" s="7">
        <v>1540.08</v>
      </c>
      <c r="K8331" s="7">
        <v>76.91</v>
      </c>
      <c r="L8331" s="7">
        <v>846.01</v>
      </c>
      <c r="M8331" s="7">
        <v>129.34</v>
      </c>
    </row>
    <row r="8332" spans="2:13" x14ac:dyDescent="0.3">
      <c r="B8332" s="5">
        <v>46143</v>
      </c>
      <c r="C8332" s="4" t="s">
        <v>48</v>
      </c>
      <c r="D8332" s="4" t="s">
        <v>47</v>
      </c>
      <c r="E8332" s="4" t="s">
        <v>22</v>
      </c>
      <c r="F8332" s="4" t="s">
        <v>19</v>
      </c>
      <c r="G8332" s="6">
        <v>11</v>
      </c>
      <c r="H8332" s="7">
        <v>126.4</v>
      </c>
      <c r="I8332" s="8">
        <v>0.01</v>
      </c>
      <c r="J8332" s="7">
        <v>1538.61</v>
      </c>
      <c r="K8332" s="7">
        <v>76.91</v>
      </c>
      <c r="L8332" s="7">
        <v>846.01</v>
      </c>
      <c r="M8332" s="7">
        <v>143.22</v>
      </c>
    </row>
    <row r="8333" spans="2:13" x14ac:dyDescent="0.3">
      <c r="B8333" s="5">
        <v>46143</v>
      </c>
      <c r="C8333" s="4" t="s">
        <v>49</v>
      </c>
      <c r="D8333" s="4" t="s">
        <v>47</v>
      </c>
      <c r="E8333" s="4" t="s">
        <v>16</v>
      </c>
      <c r="F8333" s="4" t="s">
        <v>17</v>
      </c>
      <c r="G8333" s="6">
        <v>89</v>
      </c>
      <c r="H8333" s="7">
        <v>252.8</v>
      </c>
      <c r="I8333" s="8">
        <v>0.01</v>
      </c>
      <c r="J8333" s="7">
        <v>22228.92</v>
      </c>
      <c r="K8333" s="7">
        <v>157.72999999999999</v>
      </c>
      <c r="L8333" s="7">
        <v>14037.97</v>
      </c>
      <c r="M8333" s="7">
        <v>147.36000000000001</v>
      </c>
    </row>
    <row r="8334" spans="2:13" x14ac:dyDescent="0.3">
      <c r="B8334" s="5">
        <v>46143</v>
      </c>
      <c r="C8334" s="4" t="s">
        <v>49</v>
      </c>
      <c r="D8334" s="4" t="s">
        <v>47</v>
      </c>
      <c r="E8334" s="4" t="s">
        <v>16</v>
      </c>
      <c r="F8334" s="4" t="s">
        <v>18</v>
      </c>
      <c r="G8334" s="6">
        <v>32</v>
      </c>
      <c r="H8334" s="7">
        <v>252.8</v>
      </c>
      <c r="I8334" s="8">
        <v>0</v>
      </c>
      <c r="J8334" s="7">
        <v>8065.33</v>
      </c>
      <c r="K8334" s="7">
        <v>157.41999999999999</v>
      </c>
      <c r="L8334" s="7">
        <v>5037.4399999999996</v>
      </c>
      <c r="M8334" s="7">
        <v>113.16</v>
      </c>
    </row>
    <row r="8335" spans="2:13" x14ac:dyDescent="0.3">
      <c r="B8335" s="5">
        <v>46143</v>
      </c>
      <c r="C8335" s="4" t="s">
        <v>49</v>
      </c>
      <c r="D8335" s="4" t="s">
        <v>47</v>
      </c>
      <c r="E8335" s="4" t="s">
        <v>16</v>
      </c>
      <c r="F8335" s="4" t="s">
        <v>19</v>
      </c>
      <c r="G8335" s="6">
        <v>32</v>
      </c>
      <c r="H8335" s="7">
        <v>252.8</v>
      </c>
      <c r="I8335" s="8">
        <v>0.01</v>
      </c>
      <c r="J8335" s="7">
        <v>7984.61</v>
      </c>
      <c r="K8335" s="7">
        <v>157.72999999999999</v>
      </c>
      <c r="L8335" s="7">
        <v>5047.3599999999997</v>
      </c>
      <c r="M8335" s="7">
        <v>138.58000000000001</v>
      </c>
    </row>
    <row r="8336" spans="2:13" x14ac:dyDescent="0.3">
      <c r="B8336" s="5">
        <v>46143</v>
      </c>
      <c r="C8336" s="4" t="s">
        <v>49</v>
      </c>
      <c r="D8336" s="4" t="s">
        <v>47</v>
      </c>
      <c r="E8336" s="4" t="s">
        <v>20</v>
      </c>
      <c r="F8336" s="4" t="s">
        <v>17</v>
      </c>
      <c r="G8336" s="6">
        <v>78</v>
      </c>
      <c r="H8336" s="7">
        <v>252.8</v>
      </c>
      <c r="I8336" s="8">
        <v>0</v>
      </c>
      <c r="J8336" s="7">
        <v>17300.14</v>
      </c>
      <c r="K8336" s="7">
        <v>157.72999999999999</v>
      </c>
      <c r="L8336" s="7">
        <v>12302.94</v>
      </c>
      <c r="M8336" s="7">
        <v>130.72</v>
      </c>
    </row>
    <row r="8337" spans="2:13" x14ac:dyDescent="0.3">
      <c r="B8337" s="5">
        <v>46143</v>
      </c>
      <c r="C8337" s="4" t="s">
        <v>49</v>
      </c>
      <c r="D8337" s="4" t="s">
        <v>47</v>
      </c>
      <c r="E8337" s="4" t="s">
        <v>20</v>
      </c>
      <c r="F8337" s="4" t="s">
        <v>18</v>
      </c>
      <c r="G8337" s="6">
        <v>27</v>
      </c>
      <c r="H8337" s="7">
        <v>252.8</v>
      </c>
      <c r="I8337" s="8">
        <v>0.02</v>
      </c>
      <c r="J8337" s="7">
        <v>5928.03</v>
      </c>
      <c r="K8337" s="7">
        <v>157.72999999999999</v>
      </c>
      <c r="L8337" s="7">
        <v>4258.71</v>
      </c>
      <c r="M8337" s="7">
        <v>94.42</v>
      </c>
    </row>
    <row r="8338" spans="2:13" x14ac:dyDescent="0.3">
      <c r="B8338" s="5">
        <v>46143</v>
      </c>
      <c r="C8338" s="4" t="s">
        <v>49</v>
      </c>
      <c r="D8338" s="4" t="s">
        <v>47</v>
      </c>
      <c r="E8338" s="4" t="s">
        <v>20</v>
      </c>
      <c r="F8338" s="4" t="s">
        <v>19</v>
      </c>
      <c r="G8338" s="6">
        <v>27</v>
      </c>
      <c r="H8338" s="7">
        <v>252.8</v>
      </c>
      <c r="I8338" s="8">
        <v>0</v>
      </c>
      <c r="J8338" s="7">
        <v>5970.54</v>
      </c>
      <c r="K8338" s="7">
        <v>157.72999999999999</v>
      </c>
      <c r="L8338" s="7">
        <v>4258.71</v>
      </c>
      <c r="M8338" s="7">
        <v>122.82</v>
      </c>
    </row>
    <row r="8339" spans="2:13" x14ac:dyDescent="0.3">
      <c r="B8339" s="5">
        <v>46143</v>
      </c>
      <c r="C8339" s="4" t="s">
        <v>49</v>
      </c>
      <c r="D8339" s="4" t="s">
        <v>47</v>
      </c>
      <c r="E8339" s="4" t="s">
        <v>21</v>
      </c>
      <c r="F8339" s="4" t="s">
        <v>17</v>
      </c>
      <c r="G8339" s="6">
        <v>38</v>
      </c>
      <c r="H8339" s="7">
        <v>252.8</v>
      </c>
      <c r="I8339" s="8">
        <v>0</v>
      </c>
      <c r="J8339" s="7">
        <v>9162.58</v>
      </c>
      <c r="K8339" s="7">
        <v>157.26</v>
      </c>
      <c r="L8339" s="7">
        <v>5975.88</v>
      </c>
      <c r="M8339" s="7">
        <v>62.85</v>
      </c>
    </row>
    <row r="8340" spans="2:13" x14ac:dyDescent="0.3">
      <c r="B8340" s="5">
        <v>46143</v>
      </c>
      <c r="C8340" s="4" t="s">
        <v>49</v>
      </c>
      <c r="D8340" s="4" t="s">
        <v>47</v>
      </c>
      <c r="E8340" s="4" t="s">
        <v>21</v>
      </c>
      <c r="F8340" s="4" t="s">
        <v>18</v>
      </c>
      <c r="G8340" s="6">
        <v>14</v>
      </c>
      <c r="H8340" s="7">
        <v>252.8</v>
      </c>
      <c r="I8340" s="8">
        <v>0.01</v>
      </c>
      <c r="J8340" s="7">
        <v>3332.03</v>
      </c>
      <c r="K8340" s="7">
        <v>157.58000000000001</v>
      </c>
      <c r="L8340" s="7">
        <v>2206.12</v>
      </c>
      <c r="M8340" s="7">
        <v>49.61</v>
      </c>
    </row>
    <row r="8341" spans="2:13" x14ac:dyDescent="0.3">
      <c r="B8341" s="5">
        <v>46143</v>
      </c>
      <c r="C8341" s="4" t="s">
        <v>49</v>
      </c>
      <c r="D8341" s="4" t="s">
        <v>47</v>
      </c>
      <c r="E8341" s="4" t="s">
        <v>21</v>
      </c>
      <c r="F8341" s="4" t="s">
        <v>19</v>
      </c>
      <c r="G8341" s="6">
        <v>13</v>
      </c>
      <c r="H8341" s="7">
        <v>252.8</v>
      </c>
      <c r="I8341" s="8">
        <v>0.01</v>
      </c>
      <c r="J8341" s="7">
        <v>3072.21</v>
      </c>
      <c r="K8341" s="7">
        <v>157.26</v>
      </c>
      <c r="L8341" s="7">
        <v>2044.38</v>
      </c>
      <c r="M8341" s="7">
        <v>57.75</v>
      </c>
    </row>
    <row r="8342" spans="2:13" x14ac:dyDescent="0.3">
      <c r="B8342" s="5">
        <v>46143</v>
      </c>
      <c r="C8342" s="4" t="s">
        <v>49</v>
      </c>
      <c r="D8342" s="4" t="s">
        <v>47</v>
      </c>
      <c r="E8342" s="4" t="s">
        <v>22</v>
      </c>
      <c r="F8342" s="4" t="s">
        <v>17</v>
      </c>
      <c r="G8342" s="6">
        <v>17</v>
      </c>
      <c r="H8342" s="7">
        <v>252.8</v>
      </c>
      <c r="I8342" s="8">
        <v>0</v>
      </c>
      <c r="J8342" s="7">
        <v>4803.6899999999996</v>
      </c>
      <c r="K8342" s="7">
        <v>157.26</v>
      </c>
      <c r="L8342" s="7">
        <v>2673.42</v>
      </c>
      <c r="M8342" s="7">
        <v>171.69</v>
      </c>
    </row>
    <row r="8343" spans="2:13" x14ac:dyDescent="0.3">
      <c r="B8343" s="5">
        <v>46143</v>
      </c>
      <c r="C8343" s="4" t="s">
        <v>49</v>
      </c>
      <c r="D8343" s="4" t="s">
        <v>47</v>
      </c>
      <c r="E8343" s="4" t="s">
        <v>22</v>
      </c>
      <c r="F8343" s="4" t="s">
        <v>18</v>
      </c>
      <c r="G8343" s="6">
        <v>6</v>
      </c>
      <c r="H8343" s="7">
        <v>252.8</v>
      </c>
      <c r="I8343" s="8">
        <v>0.01</v>
      </c>
      <c r="J8343" s="7">
        <v>1688.6</v>
      </c>
      <c r="K8343" s="7">
        <v>158.05000000000001</v>
      </c>
      <c r="L8343" s="7">
        <v>948.3</v>
      </c>
      <c r="M8343" s="7">
        <v>73.81</v>
      </c>
    </row>
    <row r="8344" spans="2:13" x14ac:dyDescent="0.3">
      <c r="B8344" s="5">
        <v>46143</v>
      </c>
      <c r="C8344" s="4" t="s">
        <v>49</v>
      </c>
      <c r="D8344" s="4" t="s">
        <v>47</v>
      </c>
      <c r="E8344" s="4" t="s">
        <v>22</v>
      </c>
      <c r="F8344" s="4" t="s">
        <v>19</v>
      </c>
      <c r="G8344" s="6">
        <v>6</v>
      </c>
      <c r="H8344" s="7">
        <v>252.8</v>
      </c>
      <c r="I8344" s="8">
        <v>0.01</v>
      </c>
      <c r="J8344" s="7">
        <v>1668.31</v>
      </c>
      <c r="K8344" s="7">
        <v>157.72999999999999</v>
      </c>
      <c r="L8344" s="7">
        <v>946.38</v>
      </c>
      <c r="M8344" s="7">
        <v>77.19</v>
      </c>
    </row>
    <row r="8345" spans="2:13" x14ac:dyDescent="0.3">
      <c r="B8345" s="5">
        <v>46143</v>
      </c>
      <c r="C8345" s="4" t="s">
        <v>50</v>
      </c>
      <c r="D8345" s="4" t="s">
        <v>47</v>
      </c>
      <c r="E8345" s="4" t="s">
        <v>16</v>
      </c>
      <c r="F8345" s="4" t="s">
        <v>17</v>
      </c>
      <c r="G8345" s="6">
        <v>258</v>
      </c>
      <c r="H8345" s="7">
        <v>92.12</v>
      </c>
      <c r="I8345" s="8">
        <v>0.01</v>
      </c>
      <c r="J8345" s="7">
        <v>23576.82</v>
      </c>
      <c r="K8345" s="7">
        <v>55.77</v>
      </c>
      <c r="L8345" s="7">
        <v>14388.66</v>
      </c>
      <c r="M8345" s="7">
        <v>440.63</v>
      </c>
    </row>
    <row r="8346" spans="2:13" x14ac:dyDescent="0.3">
      <c r="B8346" s="5">
        <v>46143</v>
      </c>
      <c r="C8346" s="4" t="s">
        <v>50</v>
      </c>
      <c r="D8346" s="4" t="s">
        <v>47</v>
      </c>
      <c r="E8346" s="4" t="s">
        <v>16</v>
      </c>
      <c r="F8346" s="4" t="s">
        <v>18</v>
      </c>
      <c r="G8346" s="6">
        <v>89</v>
      </c>
      <c r="H8346" s="7">
        <v>92.12</v>
      </c>
      <c r="I8346" s="8">
        <v>0.01</v>
      </c>
      <c r="J8346" s="7">
        <v>8133.15</v>
      </c>
      <c r="K8346" s="7">
        <v>55.6</v>
      </c>
      <c r="L8346" s="7">
        <v>4948.3999999999996</v>
      </c>
      <c r="M8346" s="7">
        <v>319.82</v>
      </c>
    </row>
    <row r="8347" spans="2:13" x14ac:dyDescent="0.3">
      <c r="B8347" s="5">
        <v>46143</v>
      </c>
      <c r="C8347" s="4" t="s">
        <v>50</v>
      </c>
      <c r="D8347" s="4" t="s">
        <v>47</v>
      </c>
      <c r="E8347" s="4" t="s">
        <v>16</v>
      </c>
      <c r="F8347" s="4" t="s">
        <v>19</v>
      </c>
      <c r="G8347" s="6">
        <v>92</v>
      </c>
      <c r="H8347" s="7">
        <v>92.12</v>
      </c>
      <c r="I8347" s="8">
        <v>0</v>
      </c>
      <c r="J8347" s="7">
        <v>8483.41</v>
      </c>
      <c r="K8347" s="7">
        <v>55.82</v>
      </c>
      <c r="L8347" s="7">
        <v>5135.4399999999996</v>
      </c>
      <c r="M8347" s="7">
        <v>410.3</v>
      </c>
    </row>
    <row r="8348" spans="2:13" x14ac:dyDescent="0.3">
      <c r="B8348" s="5">
        <v>46143</v>
      </c>
      <c r="C8348" s="4" t="s">
        <v>50</v>
      </c>
      <c r="D8348" s="4" t="s">
        <v>47</v>
      </c>
      <c r="E8348" s="4" t="s">
        <v>20</v>
      </c>
      <c r="F8348" s="4" t="s">
        <v>17</v>
      </c>
      <c r="G8348" s="6">
        <v>199</v>
      </c>
      <c r="H8348" s="7">
        <v>92.12</v>
      </c>
      <c r="I8348" s="8">
        <v>0.01</v>
      </c>
      <c r="J8348" s="7">
        <v>16035</v>
      </c>
      <c r="K8348" s="7">
        <v>55.77</v>
      </c>
      <c r="L8348" s="7">
        <v>11098.23</v>
      </c>
      <c r="M8348" s="7">
        <v>340.87</v>
      </c>
    </row>
    <row r="8349" spans="2:13" x14ac:dyDescent="0.3">
      <c r="B8349" s="5">
        <v>46143</v>
      </c>
      <c r="C8349" s="4" t="s">
        <v>50</v>
      </c>
      <c r="D8349" s="4" t="s">
        <v>47</v>
      </c>
      <c r="E8349" s="4" t="s">
        <v>20</v>
      </c>
      <c r="F8349" s="4" t="s">
        <v>18</v>
      </c>
      <c r="G8349" s="6">
        <v>77</v>
      </c>
      <c r="H8349" s="7">
        <v>92.12</v>
      </c>
      <c r="I8349" s="8">
        <v>0.02</v>
      </c>
      <c r="J8349" s="7">
        <v>6098.62</v>
      </c>
      <c r="K8349" s="7">
        <v>55.6</v>
      </c>
      <c r="L8349" s="7">
        <v>4281.2</v>
      </c>
      <c r="M8349" s="7">
        <v>280.82</v>
      </c>
    </row>
    <row r="8350" spans="2:13" x14ac:dyDescent="0.3">
      <c r="B8350" s="5">
        <v>46143</v>
      </c>
      <c r="C8350" s="4" t="s">
        <v>50</v>
      </c>
      <c r="D8350" s="4" t="s">
        <v>47</v>
      </c>
      <c r="E8350" s="4" t="s">
        <v>20</v>
      </c>
      <c r="F8350" s="4" t="s">
        <v>19</v>
      </c>
      <c r="G8350" s="6">
        <v>77</v>
      </c>
      <c r="H8350" s="7">
        <v>92.12</v>
      </c>
      <c r="I8350" s="8">
        <v>0.01</v>
      </c>
      <c r="J8350" s="7">
        <v>6154.57</v>
      </c>
      <c r="K8350" s="7">
        <v>55.77</v>
      </c>
      <c r="L8350" s="7">
        <v>4294.29</v>
      </c>
      <c r="M8350" s="7">
        <v>338.6</v>
      </c>
    </row>
    <row r="8351" spans="2:13" x14ac:dyDescent="0.3">
      <c r="B8351" s="5">
        <v>46143</v>
      </c>
      <c r="C8351" s="4" t="s">
        <v>50</v>
      </c>
      <c r="D8351" s="4" t="s">
        <v>47</v>
      </c>
      <c r="E8351" s="4" t="s">
        <v>21</v>
      </c>
      <c r="F8351" s="4" t="s">
        <v>17</v>
      </c>
      <c r="G8351" s="6">
        <v>99</v>
      </c>
      <c r="H8351" s="7">
        <v>92.12</v>
      </c>
      <c r="I8351" s="8">
        <v>0</v>
      </c>
      <c r="J8351" s="7">
        <v>8663.85</v>
      </c>
      <c r="K8351" s="7">
        <v>55.65</v>
      </c>
      <c r="L8351" s="7">
        <v>5509.35</v>
      </c>
      <c r="M8351" s="7">
        <v>161.76</v>
      </c>
    </row>
    <row r="8352" spans="2:13" x14ac:dyDescent="0.3">
      <c r="B8352" s="5">
        <v>46143</v>
      </c>
      <c r="C8352" s="4" t="s">
        <v>50</v>
      </c>
      <c r="D8352" s="4" t="s">
        <v>47</v>
      </c>
      <c r="E8352" s="4" t="s">
        <v>21</v>
      </c>
      <c r="F8352" s="4" t="s">
        <v>18</v>
      </c>
      <c r="G8352" s="6">
        <v>38</v>
      </c>
      <c r="H8352" s="7">
        <v>92.12</v>
      </c>
      <c r="I8352" s="8">
        <v>0.01</v>
      </c>
      <c r="J8352" s="7">
        <v>3279.02</v>
      </c>
      <c r="K8352" s="7">
        <v>55.65</v>
      </c>
      <c r="L8352" s="7">
        <v>2114.6999999999998</v>
      </c>
      <c r="M8352" s="7">
        <v>134.52000000000001</v>
      </c>
    </row>
    <row r="8353" spans="2:13" x14ac:dyDescent="0.3">
      <c r="B8353" s="5">
        <v>46143</v>
      </c>
      <c r="C8353" s="4" t="s">
        <v>50</v>
      </c>
      <c r="D8353" s="4" t="s">
        <v>47</v>
      </c>
      <c r="E8353" s="4" t="s">
        <v>21</v>
      </c>
      <c r="F8353" s="4" t="s">
        <v>19</v>
      </c>
      <c r="G8353" s="6">
        <v>39</v>
      </c>
      <c r="H8353" s="7">
        <v>92.12</v>
      </c>
      <c r="I8353" s="8">
        <v>0</v>
      </c>
      <c r="J8353" s="7">
        <v>3402.79</v>
      </c>
      <c r="K8353" s="7">
        <v>55.54</v>
      </c>
      <c r="L8353" s="7">
        <v>2166.06</v>
      </c>
      <c r="M8353" s="7">
        <v>176.89</v>
      </c>
    </row>
    <row r="8354" spans="2:13" x14ac:dyDescent="0.3">
      <c r="B8354" s="5">
        <v>46143</v>
      </c>
      <c r="C8354" s="4" t="s">
        <v>50</v>
      </c>
      <c r="D8354" s="4" t="s">
        <v>47</v>
      </c>
      <c r="E8354" s="4" t="s">
        <v>22</v>
      </c>
      <c r="F8354" s="4" t="s">
        <v>17</v>
      </c>
      <c r="G8354" s="6">
        <v>46</v>
      </c>
      <c r="H8354" s="7">
        <v>92.12</v>
      </c>
      <c r="I8354" s="8">
        <v>0</v>
      </c>
      <c r="J8354" s="7">
        <v>4717.58</v>
      </c>
      <c r="K8354" s="7">
        <v>55.54</v>
      </c>
      <c r="L8354" s="7">
        <v>2554.84</v>
      </c>
      <c r="M8354" s="7">
        <v>473.01</v>
      </c>
    </row>
    <row r="8355" spans="2:13" x14ac:dyDescent="0.3">
      <c r="B8355" s="5">
        <v>46143</v>
      </c>
      <c r="C8355" s="4" t="s">
        <v>50</v>
      </c>
      <c r="D8355" s="4" t="s">
        <v>47</v>
      </c>
      <c r="E8355" s="4" t="s">
        <v>22</v>
      </c>
      <c r="F8355" s="4" t="s">
        <v>18</v>
      </c>
      <c r="G8355" s="6">
        <v>17</v>
      </c>
      <c r="H8355" s="7">
        <v>92.12</v>
      </c>
      <c r="I8355" s="8">
        <v>0.01</v>
      </c>
      <c r="J8355" s="7">
        <v>1745.17</v>
      </c>
      <c r="K8355" s="7">
        <v>55.49</v>
      </c>
      <c r="L8355" s="7">
        <v>943.33</v>
      </c>
      <c r="M8355" s="7">
        <v>199.27</v>
      </c>
    </row>
    <row r="8356" spans="2:13" x14ac:dyDescent="0.3">
      <c r="B8356" s="5">
        <v>46143</v>
      </c>
      <c r="C8356" s="4" t="s">
        <v>50</v>
      </c>
      <c r="D8356" s="4" t="s">
        <v>47</v>
      </c>
      <c r="E8356" s="4" t="s">
        <v>22</v>
      </c>
      <c r="F8356" s="4" t="s">
        <v>19</v>
      </c>
      <c r="G8356" s="6">
        <v>17</v>
      </c>
      <c r="H8356" s="7">
        <v>92.12</v>
      </c>
      <c r="I8356" s="8">
        <v>0.01</v>
      </c>
      <c r="J8356" s="7">
        <v>1725.93</v>
      </c>
      <c r="K8356" s="7">
        <v>55.77</v>
      </c>
      <c r="L8356" s="7">
        <v>948.09</v>
      </c>
      <c r="M8356" s="7">
        <v>216.94</v>
      </c>
    </row>
    <row r="8357" spans="2:13" x14ac:dyDescent="0.3">
      <c r="B8357" s="5">
        <v>46174</v>
      </c>
      <c r="C8357" s="4" t="s">
        <v>14</v>
      </c>
      <c r="D8357" s="4" t="s">
        <v>15</v>
      </c>
      <c r="E8357" s="4" t="s">
        <v>16</v>
      </c>
      <c r="F8357" s="4" t="s">
        <v>17</v>
      </c>
      <c r="G8357" s="6">
        <v>307</v>
      </c>
      <c r="H8357" s="7">
        <v>289.83999999999997</v>
      </c>
      <c r="I8357" s="8">
        <v>0</v>
      </c>
      <c r="J8357" s="7">
        <v>89069.86</v>
      </c>
      <c r="K8357" s="7">
        <v>224.25</v>
      </c>
      <c r="L8357" s="7">
        <v>68844.75</v>
      </c>
      <c r="M8357" s="7">
        <v>515.02</v>
      </c>
    </row>
    <row r="8358" spans="2:13" x14ac:dyDescent="0.3">
      <c r="B8358" s="5">
        <v>46174</v>
      </c>
      <c r="C8358" s="4" t="s">
        <v>14</v>
      </c>
      <c r="D8358" s="4" t="s">
        <v>15</v>
      </c>
      <c r="E8358" s="4" t="s">
        <v>16</v>
      </c>
      <c r="F8358" s="4" t="s">
        <v>18</v>
      </c>
      <c r="G8358" s="6">
        <v>114</v>
      </c>
      <c r="H8358" s="7">
        <v>289.83999999999997</v>
      </c>
      <c r="I8358" s="8">
        <v>0.01</v>
      </c>
      <c r="J8358" s="7">
        <v>32710.55</v>
      </c>
      <c r="K8358" s="7">
        <v>225.37</v>
      </c>
      <c r="L8358" s="7">
        <v>25692.18</v>
      </c>
      <c r="M8358" s="7">
        <v>404.36</v>
      </c>
    </row>
    <row r="8359" spans="2:13" x14ac:dyDescent="0.3">
      <c r="B8359" s="5">
        <v>46174</v>
      </c>
      <c r="C8359" s="4" t="s">
        <v>14</v>
      </c>
      <c r="D8359" s="4" t="s">
        <v>15</v>
      </c>
      <c r="E8359" s="4" t="s">
        <v>16</v>
      </c>
      <c r="F8359" s="4" t="s">
        <v>19</v>
      </c>
      <c r="G8359" s="6">
        <v>113</v>
      </c>
      <c r="H8359" s="7">
        <v>289.83999999999997</v>
      </c>
      <c r="I8359" s="8">
        <v>0</v>
      </c>
      <c r="J8359" s="7">
        <v>32523.05</v>
      </c>
      <c r="K8359" s="7">
        <v>224.25</v>
      </c>
      <c r="L8359" s="7">
        <v>25340.25</v>
      </c>
      <c r="M8359" s="7">
        <v>504.46</v>
      </c>
    </row>
    <row r="8360" spans="2:13" x14ac:dyDescent="0.3">
      <c r="B8360" s="5">
        <v>46174</v>
      </c>
      <c r="C8360" s="4" t="s">
        <v>14</v>
      </c>
      <c r="D8360" s="4" t="s">
        <v>15</v>
      </c>
      <c r="E8360" s="4" t="s">
        <v>20</v>
      </c>
      <c r="F8360" s="4" t="s">
        <v>17</v>
      </c>
      <c r="G8360" s="6">
        <v>250</v>
      </c>
      <c r="H8360" s="7">
        <v>289.83999999999997</v>
      </c>
      <c r="I8360" s="8">
        <v>0.02</v>
      </c>
      <c r="J8360" s="7">
        <v>62681.82</v>
      </c>
      <c r="K8360" s="7">
        <v>225.37</v>
      </c>
      <c r="L8360" s="7">
        <v>56342.5</v>
      </c>
      <c r="M8360" s="7">
        <v>432.85</v>
      </c>
    </row>
    <row r="8361" spans="2:13" x14ac:dyDescent="0.3">
      <c r="B8361" s="5">
        <v>46174</v>
      </c>
      <c r="C8361" s="4" t="s">
        <v>14</v>
      </c>
      <c r="D8361" s="4" t="s">
        <v>15</v>
      </c>
      <c r="E8361" s="4" t="s">
        <v>20</v>
      </c>
      <c r="F8361" s="4" t="s">
        <v>18</v>
      </c>
      <c r="G8361" s="6">
        <v>92</v>
      </c>
      <c r="H8361" s="7">
        <v>289.83999999999997</v>
      </c>
      <c r="I8361" s="8">
        <v>0.04</v>
      </c>
      <c r="J8361" s="7">
        <v>22640.5</v>
      </c>
      <c r="K8361" s="7">
        <v>224.25</v>
      </c>
      <c r="L8361" s="7">
        <v>20631</v>
      </c>
      <c r="M8361" s="7">
        <v>324.02999999999997</v>
      </c>
    </row>
    <row r="8362" spans="2:13" x14ac:dyDescent="0.3">
      <c r="B8362" s="5">
        <v>46174</v>
      </c>
      <c r="C8362" s="4" t="s">
        <v>14</v>
      </c>
      <c r="D8362" s="4" t="s">
        <v>15</v>
      </c>
      <c r="E8362" s="4" t="s">
        <v>20</v>
      </c>
      <c r="F8362" s="4" t="s">
        <v>19</v>
      </c>
      <c r="G8362" s="6">
        <v>92</v>
      </c>
      <c r="H8362" s="7">
        <v>289.83999999999997</v>
      </c>
      <c r="I8362" s="8">
        <v>0.01</v>
      </c>
      <c r="J8362" s="7">
        <v>23231.360000000001</v>
      </c>
      <c r="K8362" s="7">
        <v>224.92</v>
      </c>
      <c r="L8362" s="7">
        <v>20692.64</v>
      </c>
      <c r="M8362" s="7">
        <v>421.37</v>
      </c>
    </row>
    <row r="8363" spans="2:13" x14ac:dyDescent="0.3">
      <c r="B8363" s="5">
        <v>46174</v>
      </c>
      <c r="C8363" s="4" t="s">
        <v>14</v>
      </c>
      <c r="D8363" s="4" t="s">
        <v>15</v>
      </c>
      <c r="E8363" s="4" t="s">
        <v>21</v>
      </c>
      <c r="F8363" s="4" t="s">
        <v>17</v>
      </c>
      <c r="G8363" s="6">
        <v>129</v>
      </c>
      <c r="H8363" s="7">
        <v>289.83999999999997</v>
      </c>
      <c r="I8363" s="8">
        <v>0.01</v>
      </c>
      <c r="J8363" s="7">
        <v>35448</v>
      </c>
      <c r="K8363" s="7">
        <v>225.37</v>
      </c>
      <c r="L8363" s="7">
        <v>29072.73</v>
      </c>
      <c r="M8363" s="7">
        <v>220.96</v>
      </c>
    </row>
    <row r="8364" spans="2:13" x14ac:dyDescent="0.3">
      <c r="B8364" s="5">
        <v>46174</v>
      </c>
      <c r="C8364" s="4" t="s">
        <v>14</v>
      </c>
      <c r="D8364" s="4" t="s">
        <v>15</v>
      </c>
      <c r="E8364" s="4" t="s">
        <v>21</v>
      </c>
      <c r="F8364" s="4" t="s">
        <v>18</v>
      </c>
      <c r="G8364" s="6">
        <v>46</v>
      </c>
      <c r="H8364" s="7">
        <v>289.83999999999997</v>
      </c>
      <c r="I8364" s="8">
        <v>0</v>
      </c>
      <c r="J8364" s="7">
        <v>12704.01</v>
      </c>
      <c r="K8364" s="7">
        <v>224.25</v>
      </c>
      <c r="L8364" s="7">
        <v>10315.5</v>
      </c>
      <c r="M8364" s="7">
        <v>160.53</v>
      </c>
    </row>
    <row r="8365" spans="2:13" x14ac:dyDescent="0.3">
      <c r="B8365" s="5">
        <v>46174</v>
      </c>
      <c r="C8365" s="4" t="s">
        <v>14</v>
      </c>
      <c r="D8365" s="4" t="s">
        <v>15</v>
      </c>
      <c r="E8365" s="4" t="s">
        <v>21</v>
      </c>
      <c r="F8365" s="4" t="s">
        <v>19</v>
      </c>
      <c r="G8365" s="6">
        <v>48</v>
      </c>
      <c r="H8365" s="7">
        <v>289.83999999999997</v>
      </c>
      <c r="I8365" s="8">
        <v>0.01</v>
      </c>
      <c r="J8365" s="7">
        <v>13070.53</v>
      </c>
      <c r="K8365" s="7">
        <v>225.15</v>
      </c>
      <c r="L8365" s="7">
        <v>10807.2</v>
      </c>
      <c r="M8365" s="7">
        <v>217.92</v>
      </c>
    </row>
    <row r="8366" spans="2:13" x14ac:dyDescent="0.3">
      <c r="B8366" s="5">
        <v>46174</v>
      </c>
      <c r="C8366" s="4" t="s">
        <v>14</v>
      </c>
      <c r="D8366" s="4" t="s">
        <v>15</v>
      </c>
      <c r="E8366" s="4" t="s">
        <v>22</v>
      </c>
      <c r="F8366" s="4" t="s">
        <v>17</v>
      </c>
      <c r="G8366" s="6">
        <v>57</v>
      </c>
      <c r="H8366" s="7">
        <v>289.83999999999997</v>
      </c>
      <c r="I8366" s="8">
        <v>0.01</v>
      </c>
      <c r="J8366" s="7">
        <v>18354.990000000002</v>
      </c>
      <c r="K8366" s="7">
        <v>225.15</v>
      </c>
      <c r="L8366" s="7">
        <v>12833.55</v>
      </c>
      <c r="M8366" s="7">
        <v>566.97</v>
      </c>
    </row>
    <row r="8367" spans="2:13" x14ac:dyDescent="0.3">
      <c r="B8367" s="5">
        <v>46174</v>
      </c>
      <c r="C8367" s="4" t="s">
        <v>14</v>
      </c>
      <c r="D8367" s="4" t="s">
        <v>15</v>
      </c>
      <c r="E8367" s="4" t="s">
        <v>22</v>
      </c>
      <c r="F8367" s="4" t="s">
        <v>18</v>
      </c>
      <c r="G8367" s="6">
        <v>20</v>
      </c>
      <c r="H8367" s="7">
        <v>289.83999999999997</v>
      </c>
      <c r="I8367" s="8">
        <v>0.01</v>
      </c>
      <c r="J8367" s="7">
        <v>6433.98</v>
      </c>
      <c r="K8367" s="7">
        <v>224.7</v>
      </c>
      <c r="L8367" s="7">
        <v>4494</v>
      </c>
      <c r="M8367" s="7">
        <v>238.78</v>
      </c>
    </row>
    <row r="8368" spans="2:13" x14ac:dyDescent="0.3">
      <c r="B8368" s="5">
        <v>46174</v>
      </c>
      <c r="C8368" s="4" t="s">
        <v>14</v>
      </c>
      <c r="D8368" s="4" t="s">
        <v>15</v>
      </c>
      <c r="E8368" s="4" t="s">
        <v>22</v>
      </c>
      <c r="F8368" s="4" t="s">
        <v>19</v>
      </c>
      <c r="G8368" s="6">
        <v>22</v>
      </c>
      <c r="H8368" s="7">
        <v>289.83999999999997</v>
      </c>
      <c r="I8368" s="8">
        <v>0.01</v>
      </c>
      <c r="J8368" s="7">
        <v>7063.3</v>
      </c>
      <c r="K8368" s="7">
        <v>224.47</v>
      </c>
      <c r="L8368" s="7">
        <v>4938.34</v>
      </c>
      <c r="M8368" s="7">
        <v>282.74</v>
      </c>
    </row>
    <row r="8369" spans="2:13" x14ac:dyDescent="0.3">
      <c r="B8369" s="5">
        <v>46174</v>
      </c>
      <c r="C8369" s="4" t="s">
        <v>23</v>
      </c>
      <c r="D8369" s="4" t="s">
        <v>15</v>
      </c>
      <c r="E8369" s="4" t="s">
        <v>16</v>
      </c>
      <c r="F8369" s="4" t="s">
        <v>17</v>
      </c>
      <c r="G8369" s="6">
        <v>826</v>
      </c>
      <c r="H8369" s="7">
        <v>127.62</v>
      </c>
      <c r="I8369" s="8">
        <v>0</v>
      </c>
      <c r="J8369" s="7">
        <v>104677.49</v>
      </c>
      <c r="K8369" s="7">
        <v>98.17</v>
      </c>
      <c r="L8369" s="7">
        <v>81088.42</v>
      </c>
      <c r="M8369" s="7">
        <v>1363.48</v>
      </c>
    </row>
    <row r="8370" spans="2:13" x14ac:dyDescent="0.3">
      <c r="B8370" s="5">
        <v>46174</v>
      </c>
      <c r="C8370" s="4" t="s">
        <v>23</v>
      </c>
      <c r="D8370" s="4" t="s">
        <v>15</v>
      </c>
      <c r="E8370" s="4" t="s">
        <v>16</v>
      </c>
      <c r="F8370" s="4" t="s">
        <v>18</v>
      </c>
      <c r="G8370" s="6">
        <v>316</v>
      </c>
      <c r="H8370" s="7">
        <v>127.62</v>
      </c>
      <c r="I8370" s="8">
        <v>0.01</v>
      </c>
      <c r="J8370" s="7">
        <v>39922.379999999997</v>
      </c>
      <c r="K8370" s="7">
        <v>98.46</v>
      </c>
      <c r="L8370" s="7">
        <v>31113.360000000001</v>
      </c>
      <c r="M8370" s="7">
        <v>1112.96</v>
      </c>
    </row>
    <row r="8371" spans="2:13" x14ac:dyDescent="0.3">
      <c r="B8371" s="5">
        <v>46174</v>
      </c>
      <c r="C8371" s="4" t="s">
        <v>23</v>
      </c>
      <c r="D8371" s="4" t="s">
        <v>15</v>
      </c>
      <c r="E8371" s="4" t="s">
        <v>16</v>
      </c>
      <c r="F8371" s="4" t="s">
        <v>19</v>
      </c>
      <c r="G8371" s="6">
        <v>319</v>
      </c>
      <c r="H8371" s="7">
        <v>127.62</v>
      </c>
      <c r="I8371" s="8">
        <v>0.01</v>
      </c>
      <c r="J8371" s="7">
        <v>40628.75</v>
      </c>
      <c r="K8371" s="7">
        <v>98.27</v>
      </c>
      <c r="L8371" s="7">
        <v>31348.13</v>
      </c>
      <c r="M8371" s="7">
        <v>1441.16</v>
      </c>
    </row>
    <row r="8372" spans="2:13" x14ac:dyDescent="0.3">
      <c r="B8372" s="5">
        <v>46174</v>
      </c>
      <c r="C8372" s="4" t="s">
        <v>23</v>
      </c>
      <c r="D8372" s="4" t="s">
        <v>15</v>
      </c>
      <c r="E8372" s="4" t="s">
        <v>20</v>
      </c>
      <c r="F8372" s="4" t="s">
        <v>17</v>
      </c>
      <c r="G8372" s="6">
        <v>712</v>
      </c>
      <c r="H8372" s="7">
        <v>127.62</v>
      </c>
      <c r="I8372" s="8">
        <v>0.01</v>
      </c>
      <c r="J8372" s="7">
        <v>79561.3</v>
      </c>
      <c r="K8372" s="7">
        <v>98.46</v>
      </c>
      <c r="L8372" s="7">
        <v>70103.520000000004</v>
      </c>
      <c r="M8372" s="7">
        <v>1210.01</v>
      </c>
    </row>
    <row r="8373" spans="2:13" x14ac:dyDescent="0.3">
      <c r="B8373" s="5">
        <v>46174</v>
      </c>
      <c r="C8373" s="4" t="s">
        <v>23</v>
      </c>
      <c r="D8373" s="4" t="s">
        <v>15</v>
      </c>
      <c r="E8373" s="4" t="s">
        <v>20</v>
      </c>
      <c r="F8373" s="4" t="s">
        <v>18</v>
      </c>
      <c r="G8373" s="6">
        <v>261</v>
      </c>
      <c r="H8373" s="7">
        <v>127.62</v>
      </c>
      <c r="I8373" s="8">
        <v>0.01</v>
      </c>
      <c r="J8373" s="7">
        <v>29134.720000000001</v>
      </c>
      <c r="K8373" s="7">
        <v>97.97</v>
      </c>
      <c r="L8373" s="7">
        <v>25570.17</v>
      </c>
      <c r="M8373" s="7">
        <v>944.42</v>
      </c>
    </row>
    <row r="8374" spans="2:13" x14ac:dyDescent="0.3">
      <c r="B8374" s="5">
        <v>46174</v>
      </c>
      <c r="C8374" s="4" t="s">
        <v>23</v>
      </c>
      <c r="D8374" s="4" t="s">
        <v>15</v>
      </c>
      <c r="E8374" s="4" t="s">
        <v>20</v>
      </c>
      <c r="F8374" s="4" t="s">
        <v>19</v>
      </c>
      <c r="G8374" s="6">
        <v>260</v>
      </c>
      <c r="H8374" s="7">
        <v>127.62</v>
      </c>
      <c r="I8374" s="8">
        <v>0.03</v>
      </c>
      <c r="J8374" s="7">
        <v>28150.26</v>
      </c>
      <c r="K8374" s="7">
        <v>97.97</v>
      </c>
      <c r="L8374" s="7">
        <v>25472.2</v>
      </c>
      <c r="M8374" s="7">
        <v>1123.6400000000001</v>
      </c>
    </row>
    <row r="8375" spans="2:13" x14ac:dyDescent="0.3">
      <c r="B8375" s="5">
        <v>46174</v>
      </c>
      <c r="C8375" s="4" t="s">
        <v>23</v>
      </c>
      <c r="D8375" s="4" t="s">
        <v>15</v>
      </c>
      <c r="E8375" s="4" t="s">
        <v>21</v>
      </c>
      <c r="F8375" s="4" t="s">
        <v>17</v>
      </c>
      <c r="G8375" s="6">
        <v>362</v>
      </c>
      <c r="H8375" s="7">
        <v>127.62</v>
      </c>
      <c r="I8375" s="8">
        <v>0.01</v>
      </c>
      <c r="J8375" s="7">
        <v>43668.46</v>
      </c>
      <c r="K8375" s="7">
        <v>98.17</v>
      </c>
      <c r="L8375" s="7">
        <v>35537.54</v>
      </c>
      <c r="M8375" s="7">
        <v>594.51</v>
      </c>
    </row>
    <row r="8376" spans="2:13" x14ac:dyDescent="0.3">
      <c r="B8376" s="5">
        <v>46174</v>
      </c>
      <c r="C8376" s="4" t="s">
        <v>23</v>
      </c>
      <c r="D8376" s="4" t="s">
        <v>15</v>
      </c>
      <c r="E8376" s="4" t="s">
        <v>21</v>
      </c>
      <c r="F8376" s="4" t="s">
        <v>18</v>
      </c>
      <c r="G8376" s="6">
        <v>123</v>
      </c>
      <c r="H8376" s="7">
        <v>127.62</v>
      </c>
      <c r="I8376" s="8">
        <v>0.01</v>
      </c>
      <c r="J8376" s="7">
        <v>14674.02</v>
      </c>
      <c r="K8376" s="7">
        <v>98.07</v>
      </c>
      <c r="L8376" s="7">
        <v>12062.61</v>
      </c>
      <c r="M8376" s="7">
        <v>438.92</v>
      </c>
    </row>
    <row r="8377" spans="2:13" x14ac:dyDescent="0.3">
      <c r="B8377" s="5">
        <v>46174</v>
      </c>
      <c r="C8377" s="4" t="s">
        <v>23</v>
      </c>
      <c r="D8377" s="4" t="s">
        <v>15</v>
      </c>
      <c r="E8377" s="4" t="s">
        <v>21</v>
      </c>
      <c r="F8377" s="4" t="s">
        <v>19</v>
      </c>
      <c r="G8377" s="6">
        <v>129</v>
      </c>
      <c r="H8377" s="7">
        <v>127.62</v>
      </c>
      <c r="I8377" s="8">
        <v>0.01</v>
      </c>
      <c r="J8377" s="7">
        <v>15405.23</v>
      </c>
      <c r="K8377" s="7">
        <v>98.36</v>
      </c>
      <c r="L8377" s="7">
        <v>12688.44</v>
      </c>
      <c r="M8377" s="7">
        <v>557.5</v>
      </c>
    </row>
    <row r="8378" spans="2:13" x14ac:dyDescent="0.3">
      <c r="B8378" s="5">
        <v>46174</v>
      </c>
      <c r="C8378" s="4" t="s">
        <v>23</v>
      </c>
      <c r="D8378" s="4" t="s">
        <v>15</v>
      </c>
      <c r="E8378" s="4" t="s">
        <v>22</v>
      </c>
      <c r="F8378" s="4" t="s">
        <v>17</v>
      </c>
      <c r="G8378" s="6">
        <v>155</v>
      </c>
      <c r="H8378" s="7">
        <v>127.62</v>
      </c>
      <c r="I8378" s="8">
        <v>0.01</v>
      </c>
      <c r="J8378" s="7">
        <v>21845.4</v>
      </c>
      <c r="K8378" s="7">
        <v>98.46</v>
      </c>
      <c r="L8378" s="7">
        <v>15261.3</v>
      </c>
      <c r="M8378" s="7">
        <v>1551.22</v>
      </c>
    </row>
    <row r="8379" spans="2:13" x14ac:dyDescent="0.3">
      <c r="B8379" s="5">
        <v>46174</v>
      </c>
      <c r="C8379" s="4" t="s">
        <v>23</v>
      </c>
      <c r="D8379" s="4" t="s">
        <v>15</v>
      </c>
      <c r="E8379" s="4" t="s">
        <v>22</v>
      </c>
      <c r="F8379" s="4" t="s">
        <v>18</v>
      </c>
      <c r="G8379" s="6">
        <v>56</v>
      </c>
      <c r="H8379" s="7">
        <v>127.62</v>
      </c>
      <c r="I8379" s="8">
        <v>0.01</v>
      </c>
      <c r="J8379" s="7">
        <v>7932.29</v>
      </c>
      <c r="K8379" s="7">
        <v>98.36</v>
      </c>
      <c r="L8379" s="7">
        <v>5508.16</v>
      </c>
      <c r="M8379" s="7">
        <v>657.78</v>
      </c>
    </row>
    <row r="8380" spans="2:13" x14ac:dyDescent="0.3">
      <c r="B8380" s="5">
        <v>46174</v>
      </c>
      <c r="C8380" s="4" t="s">
        <v>23</v>
      </c>
      <c r="D8380" s="4" t="s">
        <v>15</v>
      </c>
      <c r="E8380" s="4" t="s">
        <v>22</v>
      </c>
      <c r="F8380" s="4" t="s">
        <v>19</v>
      </c>
      <c r="G8380" s="6">
        <v>54</v>
      </c>
      <c r="H8380" s="7">
        <v>127.62</v>
      </c>
      <c r="I8380" s="8">
        <v>0.01</v>
      </c>
      <c r="J8380" s="7">
        <v>7679.82</v>
      </c>
      <c r="K8380" s="7">
        <v>98.07</v>
      </c>
      <c r="L8380" s="7">
        <v>5295.78</v>
      </c>
      <c r="M8380" s="7">
        <v>686.3</v>
      </c>
    </row>
    <row r="8381" spans="2:13" x14ac:dyDescent="0.3">
      <c r="B8381" s="5">
        <v>46174</v>
      </c>
      <c r="C8381" s="4" t="s">
        <v>24</v>
      </c>
      <c r="D8381" s="4" t="s">
        <v>15</v>
      </c>
      <c r="E8381" s="4" t="s">
        <v>16</v>
      </c>
      <c r="F8381" s="4" t="s">
        <v>17</v>
      </c>
      <c r="G8381" s="6">
        <v>363</v>
      </c>
      <c r="H8381" s="7">
        <v>211.97</v>
      </c>
      <c r="I8381" s="8">
        <v>0.01</v>
      </c>
      <c r="J8381" s="7">
        <v>75715.14</v>
      </c>
      <c r="K8381" s="7">
        <v>165.61</v>
      </c>
      <c r="L8381" s="7">
        <v>60116.43</v>
      </c>
      <c r="M8381" s="7">
        <v>596.15</v>
      </c>
    </row>
    <row r="8382" spans="2:13" x14ac:dyDescent="0.3">
      <c r="B8382" s="5">
        <v>46174</v>
      </c>
      <c r="C8382" s="4" t="s">
        <v>24</v>
      </c>
      <c r="D8382" s="4" t="s">
        <v>15</v>
      </c>
      <c r="E8382" s="4" t="s">
        <v>16</v>
      </c>
      <c r="F8382" s="4" t="s">
        <v>18</v>
      </c>
      <c r="G8382" s="6">
        <v>132</v>
      </c>
      <c r="H8382" s="7">
        <v>211.97</v>
      </c>
      <c r="I8382" s="8">
        <v>0.01</v>
      </c>
      <c r="J8382" s="7">
        <v>27643.919999999998</v>
      </c>
      <c r="K8382" s="7">
        <v>165.44</v>
      </c>
      <c r="L8382" s="7">
        <v>21838.080000000002</v>
      </c>
      <c r="M8382" s="7">
        <v>464.44</v>
      </c>
    </row>
    <row r="8383" spans="2:13" x14ac:dyDescent="0.3">
      <c r="B8383" s="5">
        <v>46174</v>
      </c>
      <c r="C8383" s="4" t="s">
        <v>24</v>
      </c>
      <c r="D8383" s="4" t="s">
        <v>15</v>
      </c>
      <c r="E8383" s="4" t="s">
        <v>16</v>
      </c>
      <c r="F8383" s="4" t="s">
        <v>19</v>
      </c>
      <c r="G8383" s="6">
        <v>130</v>
      </c>
      <c r="H8383" s="7">
        <v>211.97</v>
      </c>
      <c r="I8383" s="8">
        <v>0.01</v>
      </c>
      <c r="J8383" s="7">
        <v>27225.98</v>
      </c>
      <c r="K8383" s="7">
        <v>164.94</v>
      </c>
      <c r="L8383" s="7">
        <v>21442.2</v>
      </c>
      <c r="M8383" s="7">
        <v>595.41</v>
      </c>
    </row>
    <row r="8384" spans="2:13" x14ac:dyDescent="0.3">
      <c r="B8384" s="5">
        <v>46174</v>
      </c>
      <c r="C8384" s="4" t="s">
        <v>24</v>
      </c>
      <c r="D8384" s="4" t="s">
        <v>15</v>
      </c>
      <c r="E8384" s="4" t="s">
        <v>20</v>
      </c>
      <c r="F8384" s="4" t="s">
        <v>17</v>
      </c>
      <c r="G8384" s="6">
        <v>304</v>
      </c>
      <c r="H8384" s="7">
        <v>211.97</v>
      </c>
      <c r="I8384" s="8">
        <v>0.03</v>
      </c>
      <c r="J8384" s="7">
        <v>55060.03</v>
      </c>
      <c r="K8384" s="7">
        <v>165.28</v>
      </c>
      <c r="L8384" s="7">
        <v>50245.120000000003</v>
      </c>
      <c r="M8384" s="7">
        <v>526.34</v>
      </c>
    </row>
    <row r="8385" spans="2:13" x14ac:dyDescent="0.3">
      <c r="B8385" s="5">
        <v>46174</v>
      </c>
      <c r="C8385" s="4" t="s">
        <v>24</v>
      </c>
      <c r="D8385" s="4" t="s">
        <v>15</v>
      </c>
      <c r="E8385" s="4" t="s">
        <v>20</v>
      </c>
      <c r="F8385" s="4" t="s">
        <v>18</v>
      </c>
      <c r="G8385" s="6">
        <v>109</v>
      </c>
      <c r="H8385" s="7">
        <v>211.97</v>
      </c>
      <c r="I8385" s="8">
        <v>0.03</v>
      </c>
      <c r="J8385" s="7">
        <v>19643.310000000001</v>
      </c>
      <c r="K8385" s="7">
        <v>164.94</v>
      </c>
      <c r="L8385" s="7">
        <v>17978.46</v>
      </c>
      <c r="M8385" s="7">
        <v>381.95</v>
      </c>
    </row>
    <row r="8386" spans="2:13" x14ac:dyDescent="0.3">
      <c r="B8386" s="5">
        <v>46174</v>
      </c>
      <c r="C8386" s="4" t="s">
        <v>24</v>
      </c>
      <c r="D8386" s="4" t="s">
        <v>15</v>
      </c>
      <c r="E8386" s="4" t="s">
        <v>20</v>
      </c>
      <c r="F8386" s="4" t="s">
        <v>19</v>
      </c>
      <c r="G8386" s="6">
        <v>114</v>
      </c>
      <c r="H8386" s="7">
        <v>211.97</v>
      </c>
      <c r="I8386" s="8">
        <v>0.04</v>
      </c>
      <c r="J8386" s="7">
        <v>20414.240000000002</v>
      </c>
      <c r="K8386" s="7">
        <v>165.44</v>
      </c>
      <c r="L8386" s="7">
        <v>18860.16</v>
      </c>
      <c r="M8386" s="7">
        <v>520.1</v>
      </c>
    </row>
    <row r="8387" spans="2:13" x14ac:dyDescent="0.3">
      <c r="B8387" s="5">
        <v>46174</v>
      </c>
      <c r="C8387" s="4" t="s">
        <v>24</v>
      </c>
      <c r="D8387" s="4" t="s">
        <v>15</v>
      </c>
      <c r="E8387" s="4" t="s">
        <v>21</v>
      </c>
      <c r="F8387" s="4" t="s">
        <v>17</v>
      </c>
      <c r="G8387" s="6">
        <v>156</v>
      </c>
      <c r="H8387" s="7">
        <v>211.97</v>
      </c>
      <c r="I8387" s="8">
        <v>0</v>
      </c>
      <c r="J8387" s="7">
        <v>31319.71</v>
      </c>
      <c r="K8387" s="7">
        <v>165.77</v>
      </c>
      <c r="L8387" s="7">
        <v>25860.12</v>
      </c>
      <c r="M8387" s="7">
        <v>259.61</v>
      </c>
    </row>
    <row r="8388" spans="2:13" x14ac:dyDescent="0.3">
      <c r="B8388" s="5">
        <v>46174</v>
      </c>
      <c r="C8388" s="4" t="s">
        <v>24</v>
      </c>
      <c r="D8388" s="4" t="s">
        <v>15</v>
      </c>
      <c r="E8388" s="4" t="s">
        <v>21</v>
      </c>
      <c r="F8388" s="4" t="s">
        <v>18</v>
      </c>
      <c r="G8388" s="6">
        <v>57</v>
      </c>
      <c r="H8388" s="7">
        <v>211.97</v>
      </c>
      <c r="I8388" s="8">
        <v>0.01</v>
      </c>
      <c r="J8388" s="7">
        <v>11466.47</v>
      </c>
      <c r="K8388" s="7">
        <v>165.44</v>
      </c>
      <c r="L8388" s="7">
        <v>9430.08</v>
      </c>
      <c r="M8388" s="7">
        <v>209.31</v>
      </c>
    </row>
    <row r="8389" spans="2:13" x14ac:dyDescent="0.3">
      <c r="B8389" s="5">
        <v>46174</v>
      </c>
      <c r="C8389" s="4" t="s">
        <v>24</v>
      </c>
      <c r="D8389" s="4" t="s">
        <v>15</v>
      </c>
      <c r="E8389" s="4" t="s">
        <v>21</v>
      </c>
      <c r="F8389" s="4" t="s">
        <v>19</v>
      </c>
      <c r="G8389" s="6">
        <v>57</v>
      </c>
      <c r="H8389" s="7">
        <v>211.97</v>
      </c>
      <c r="I8389" s="8">
        <v>0.01</v>
      </c>
      <c r="J8389" s="7">
        <v>11374.46</v>
      </c>
      <c r="K8389" s="7">
        <v>165.44</v>
      </c>
      <c r="L8389" s="7">
        <v>9430.08</v>
      </c>
      <c r="M8389" s="7">
        <v>247.86</v>
      </c>
    </row>
    <row r="8390" spans="2:13" x14ac:dyDescent="0.3">
      <c r="B8390" s="5">
        <v>46174</v>
      </c>
      <c r="C8390" s="4" t="s">
        <v>24</v>
      </c>
      <c r="D8390" s="4" t="s">
        <v>15</v>
      </c>
      <c r="E8390" s="4" t="s">
        <v>22</v>
      </c>
      <c r="F8390" s="4" t="s">
        <v>17</v>
      </c>
      <c r="G8390" s="6">
        <v>68</v>
      </c>
      <c r="H8390" s="7">
        <v>211.97</v>
      </c>
      <c r="I8390" s="8">
        <v>0</v>
      </c>
      <c r="J8390" s="7">
        <v>16079.13</v>
      </c>
      <c r="K8390" s="7">
        <v>165.94</v>
      </c>
      <c r="L8390" s="7">
        <v>11283.92</v>
      </c>
      <c r="M8390" s="7">
        <v>679.15</v>
      </c>
    </row>
    <row r="8391" spans="2:13" x14ac:dyDescent="0.3">
      <c r="B8391" s="5">
        <v>46174</v>
      </c>
      <c r="C8391" s="4" t="s">
        <v>24</v>
      </c>
      <c r="D8391" s="4" t="s">
        <v>15</v>
      </c>
      <c r="E8391" s="4" t="s">
        <v>22</v>
      </c>
      <c r="F8391" s="4" t="s">
        <v>18</v>
      </c>
      <c r="G8391" s="6">
        <v>24</v>
      </c>
      <c r="H8391" s="7">
        <v>211.97</v>
      </c>
      <c r="I8391" s="8">
        <v>0.01</v>
      </c>
      <c r="J8391" s="7">
        <v>5635.18</v>
      </c>
      <c r="K8391" s="7">
        <v>165.44</v>
      </c>
      <c r="L8391" s="7">
        <v>3970.56</v>
      </c>
      <c r="M8391" s="7">
        <v>294.07</v>
      </c>
    </row>
    <row r="8392" spans="2:13" x14ac:dyDescent="0.3">
      <c r="B8392" s="5">
        <v>46174</v>
      </c>
      <c r="C8392" s="4" t="s">
        <v>24</v>
      </c>
      <c r="D8392" s="4" t="s">
        <v>15</v>
      </c>
      <c r="E8392" s="4" t="s">
        <v>22</v>
      </c>
      <c r="F8392" s="4" t="s">
        <v>19</v>
      </c>
      <c r="G8392" s="6">
        <v>25</v>
      </c>
      <c r="H8392" s="7">
        <v>211.97</v>
      </c>
      <c r="I8392" s="8">
        <v>0.01</v>
      </c>
      <c r="J8392" s="7">
        <v>5905.4</v>
      </c>
      <c r="K8392" s="7">
        <v>164.94</v>
      </c>
      <c r="L8392" s="7">
        <v>4123.5</v>
      </c>
      <c r="M8392" s="7">
        <v>328.74</v>
      </c>
    </row>
    <row r="8393" spans="2:13" x14ac:dyDescent="0.3">
      <c r="B8393" s="5">
        <v>46174</v>
      </c>
      <c r="C8393" s="4" t="s">
        <v>25</v>
      </c>
      <c r="D8393" s="4" t="s">
        <v>15</v>
      </c>
      <c r="E8393" s="4" t="s">
        <v>16</v>
      </c>
      <c r="F8393" s="4" t="s">
        <v>17</v>
      </c>
      <c r="G8393" s="6">
        <v>172</v>
      </c>
      <c r="H8393" s="7">
        <v>369.87</v>
      </c>
      <c r="I8393" s="8">
        <v>0.01</v>
      </c>
      <c r="J8393" s="7">
        <v>62918.99</v>
      </c>
      <c r="K8393" s="7">
        <v>291.49</v>
      </c>
      <c r="L8393" s="7">
        <v>50136.28</v>
      </c>
      <c r="M8393" s="7">
        <v>294.62</v>
      </c>
    </row>
    <row r="8394" spans="2:13" x14ac:dyDescent="0.3">
      <c r="B8394" s="5">
        <v>46174</v>
      </c>
      <c r="C8394" s="4" t="s">
        <v>25</v>
      </c>
      <c r="D8394" s="4" t="s">
        <v>15</v>
      </c>
      <c r="E8394" s="4" t="s">
        <v>16</v>
      </c>
      <c r="F8394" s="4" t="s">
        <v>18</v>
      </c>
      <c r="G8394" s="6">
        <v>64</v>
      </c>
      <c r="H8394" s="7">
        <v>369.87</v>
      </c>
      <c r="I8394" s="8">
        <v>0.01</v>
      </c>
      <c r="J8394" s="7">
        <v>23576.71</v>
      </c>
      <c r="K8394" s="7">
        <v>291.2</v>
      </c>
      <c r="L8394" s="7">
        <v>18636.8</v>
      </c>
      <c r="M8394" s="7">
        <v>233.64</v>
      </c>
    </row>
    <row r="8395" spans="2:13" x14ac:dyDescent="0.3">
      <c r="B8395" s="5">
        <v>46174</v>
      </c>
      <c r="C8395" s="4" t="s">
        <v>25</v>
      </c>
      <c r="D8395" s="4" t="s">
        <v>15</v>
      </c>
      <c r="E8395" s="4" t="s">
        <v>16</v>
      </c>
      <c r="F8395" s="4" t="s">
        <v>19</v>
      </c>
      <c r="G8395" s="6">
        <v>67</v>
      </c>
      <c r="H8395" s="7">
        <v>369.87</v>
      </c>
      <c r="I8395" s="8">
        <v>0.01</v>
      </c>
      <c r="J8395" s="7">
        <v>24582.82</v>
      </c>
      <c r="K8395" s="7">
        <v>290.61</v>
      </c>
      <c r="L8395" s="7">
        <v>19470.87</v>
      </c>
      <c r="M8395" s="7">
        <v>291.33999999999997</v>
      </c>
    </row>
    <row r="8396" spans="2:13" x14ac:dyDescent="0.3">
      <c r="B8396" s="5">
        <v>46174</v>
      </c>
      <c r="C8396" s="4" t="s">
        <v>25</v>
      </c>
      <c r="D8396" s="4" t="s">
        <v>15</v>
      </c>
      <c r="E8396" s="4" t="s">
        <v>20</v>
      </c>
      <c r="F8396" s="4" t="s">
        <v>17</v>
      </c>
      <c r="G8396" s="6">
        <v>146</v>
      </c>
      <c r="H8396" s="7">
        <v>369.87</v>
      </c>
      <c r="I8396" s="8">
        <v>0.03</v>
      </c>
      <c r="J8396" s="7">
        <v>46424.21</v>
      </c>
      <c r="K8396" s="7">
        <v>291.2</v>
      </c>
      <c r="L8396" s="7">
        <v>42515.199999999997</v>
      </c>
      <c r="M8396" s="7">
        <v>239.28</v>
      </c>
    </row>
    <row r="8397" spans="2:13" x14ac:dyDescent="0.3">
      <c r="B8397" s="5">
        <v>46174</v>
      </c>
      <c r="C8397" s="4" t="s">
        <v>25</v>
      </c>
      <c r="D8397" s="4" t="s">
        <v>15</v>
      </c>
      <c r="E8397" s="4" t="s">
        <v>20</v>
      </c>
      <c r="F8397" s="4" t="s">
        <v>18</v>
      </c>
      <c r="G8397" s="6">
        <v>50</v>
      </c>
      <c r="H8397" s="7">
        <v>369.87</v>
      </c>
      <c r="I8397" s="8">
        <v>0.01</v>
      </c>
      <c r="J8397" s="7">
        <v>16078.78</v>
      </c>
      <c r="K8397" s="7">
        <v>290.32</v>
      </c>
      <c r="L8397" s="7">
        <v>14516</v>
      </c>
      <c r="M8397" s="7">
        <v>173.78</v>
      </c>
    </row>
    <row r="8398" spans="2:13" x14ac:dyDescent="0.3">
      <c r="B8398" s="5">
        <v>46174</v>
      </c>
      <c r="C8398" s="4" t="s">
        <v>25</v>
      </c>
      <c r="D8398" s="4" t="s">
        <v>15</v>
      </c>
      <c r="E8398" s="4" t="s">
        <v>20</v>
      </c>
      <c r="F8398" s="4" t="s">
        <v>19</v>
      </c>
      <c r="G8398" s="6">
        <v>53</v>
      </c>
      <c r="H8398" s="7">
        <v>369.87</v>
      </c>
      <c r="I8398" s="8">
        <v>0.04</v>
      </c>
      <c r="J8398" s="7">
        <v>16544.150000000001</v>
      </c>
      <c r="K8398" s="7">
        <v>291.2</v>
      </c>
      <c r="L8398" s="7">
        <v>15433.6</v>
      </c>
      <c r="M8398" s="7">
        <v>234.48</v>
      </c>
    </row>
    <row r="8399" spans="2:13" x14ac:dyDescent="0.3">
      <c r="B8399" s="5">
        <v>46174</v>
      </c>
      <c r="C8399" s="4" t="s">
        <v>25</v>
      </c>
      <c r="D8399" s="4" t="s">
        <v>15</v>
      </c>
      <c r="E8399" s="4" t="s">
        <v>21</v>
      </c>
      <c r="F8399" s="4" t="s">
        <v>17</v>
      </c>
      <c r="G8399" s="6">
        <v>74</v>
      </c>
      <c r="H8399" s="7">
        <v>369.87</v>
      </c>
      <c r="I8399" s="8">
        <v>0.01</v>
      </c>
      <c r="J8399" s="7">
        <v>25611.83</v>
      </c>
      <c r="K8399" s="7">
        <v>290.02999999999997</v>
      </c>
      <c r="L8399" s="7">
        <v>21462.22</v>
      </c>
      <c r="M8399" s="7">
        <v>126.51</v>
      </c>
    </row>
    <row r="8400" spans="2:13" x14ac:dyDescent="0.3">
      <c r="B8400" s="5">
        <v>46174</v>
      </c>
      <c r="C8400" s="4" t="s">
        <v>25</v>
      </c>
      <c r="D8400" s="4" t="s">
        <v>15</v>
      </c>
      <c r="E8400" s="4" t="s">
        <v>21</v>
      </c>
      <c r="F8400" s="4" t="s">
        <v>18</v>
      </c>
      <c r="G8400" s="6">
        <v>27</v>
      </c>
      <c r="H8400" s="7">
        <v>369.87</v>
      </c>
      <c r="I8400" s="8">
        <v>0.01</v>
      </c>
      <c r="J8400" s="7">
        <v>9373.6200000000008</v>
      </c>
      <c r="K8400" s="7">
        <v>291.49</v>
      </c>
      <c r="L8400" s="7">
        <v>7870.23</v>
      </c>
      <c r="M8400" s="7">
        <v>98.37</v>
      </c>
    </row>
    <row r="8401" spans="2:13" x14ac:dyDescent="0.3">
      <c r="B8401" s="5">
        <v>46174</v>
      </c>
      <c r="C8401" s="4" t="s">
        <v>25</v>
      </c>
      <c r="D8401" s="4" t="s">
        <v>15</v>
      </c>
      <c r="E8401" s="4" t="s">
        <v>21</v>
      </c>
      <c r="F8401" s="4" t="s">
        <v>19</v>
      </c>
      <c r="G8401" s="6">
        <v>25</v>
      </c>
      <c r="H8401" s="7">
        <v>369.87</v>
      </c>
      <c r="I8401" s="8">
        <v>0.01</v>
      </c>
      <c r="J8401" s="7">
        <v>8705.35</v>
      </c>
      <c r="K8401" s="7">
        <v>290.02999999999997</v>
      </c>
      <c r="L8401" s="7">
        <v>7250.75</v>
      </c>
      <c r="M8401" s="7">
        <v>109.38</v>
      </c>
    </row>
    <row r="8402" spans="2:13" x14ac:dyDescent="0.3">
      <c r="B8402" s="5">
        <v>46174</v>
      </c>
      <c r="C8402" s="4" t="s">
        <v>25</v>
      </c>
      <c r="D8402" s="4" t="s">
        <v>15</v>
      </c>
      <c r="E8402" s="4" t="s">
        <v>22</v>
      </c>
      <c r="F8402" s="4" t="s">
        <v>17</v>
      </c>
      <c r="G8402" s="6">
        <v>31</v>
      </c>
      <c r="H8402" s="7">
        <v>369.87</v>
      </c>
      <c r="I8402" s="8">
        <v>0.01</v>
      </c>
      <c r="J8402" s="7">
        <v>12751.76</v>
      </c>
      <c r="K8402" s="7">
        <v>291.2</v>
      </c>
      <c r="L8402" s="7">
        <v>9027.2000000000007</v>
      </c>
      <c r="M8402" s="7">
        <v>308.67</v>
      </c>
    </row>
    <row r="8403" spans="2:13" x14ac:dyDescent="0.3">
      <c r="B8403" s="5">
        <v>46174</v>
      </c>
      <c r="C8403" s="4" t="s">
        <v>25</v>
      </c>
      <c r="D8403" s="4" t="s">
        <v>15</v>
      </c>
      <c r="E8403" s="4" t="s">
        <v>22</v>
      </c>
      <c r="F8403" s="4" t="s">
        <v>18</v>
      </c>
      <c r="G8403" s="6">
        <v>12</v>
      </c>
      <c r="H8403" s="7">
        <v>369.87</v>
      </c>
      <c r="I8403" s="8">
        <v>0</v>
      </c>
      <c r="J8403" s="7">
        <v>4971.05</v>
      </c>
      <c r="K8403" s="7">
        <v>290.02999999999997</v>
      </c>
      <c r="L8403" s="7">
        <v>3480.36</v>
      </c>
      <c r="M8403" s="7">
        <v>142.69</v>
      </c>
    </row>
    <row r="8404" spans="2:13" x14ac:dyDescent="0.3">
      <c r="B8404" s="5">
        <v>46174</v>
      </c>
      <c r="C8404" s="4" t="s">
        <v>25</v>
      </c>
      <c r="D8404" s="4" t="s">
        <v>15</v>
      </c>
      <c r="E8404" s="4" t="s">
        <v>22</v>
      </c>
      <c r="F8404" s="4" t="s">
        <v>19</v>
      </c>
      <c r="G8404" s="6">
        <v>12</v>
      </c>
      <c r="H8404" s="7">
        <v>369.87</v>
      </c>
      <c r="I8404" s="8">
        <v>0.01</v>
      </c>
      <c r="J8404" s="7">
        <v>4926.2</v>
      </c>
      <c r="K8404" s="7">
        <v>291.2</v>
      </c>
      <c r="L8404" s="7">
        <v>3494.4</v>
      </c>
      <c r="M8404" s="7">
        <v>159.35</v>
      </c>
    </row>
    <row r="8405" spans="2:13" x14ac:dyDescent="0.3">
      <c r="B8405" s="5">
        <v>46174</v>
      </c>
      <c r="C8405" s="4" t="s">
        <v>26</v>
      </c>
      <c r="D8405" s="4" t="s">
        <v>27</v>
      </c>
      <c r="E8405" s="4" t="s">
        <v>16</v>
      </c>
      <c r="F8405" s="4" t="s">
        <v>17</v>
      </c>
      <c r="G8405" s="6">
        <v>440</v>
      </c>
      <c r="H8405" s="7">
        <v>141.4</v>
      </c>
      <c r="I8405" s="8">
        <v>0</v>
      </c>
      <c r="J8405" s="7">
        <v>61843.26</v>
      </c>
      <c r="K8405" s="7">
        <v>97.93</v>
      </c>
      <c r="L8405" s="7">
        <v>43089.2</v>
      </c>
      <c r="M8405" s="7">
        <v>720.39</v>
      </c>
    </row>
    <row r="8406" spans="2:13" x14ac:dyDescent="0.3">
      <c r="B8406" s="5">
        <v>46174</v>
      </c>
      <c r="C8406" s="4" t="s">
        <v>26</v>
      </c>
      <c r="D8406" s="4" t="s">
        <v>27</v>
      </c>
      <c r="E8406" s="4" t="s">
        <v>16</v>
      </c>
      <c r="F8406" s="4" t="s">
        <v>18</v>
      </c>
      <c r="G8406" s="6">
        <v>156</v>
      </c>
      <c r="H8406" s="7">
        <v>141.4</v>
      </c>
      <c r="I8406" s="8">
        <v>0.01</v>
      </c>
      <c r="J8406" s="7">
        <v>21859.08</v>
      </c>
      <c r="K8406" s="7">
        <v>98.32</v>
      </c>
      <c r="L8406" s="7">
        <v>15337.92</v>
      </c>
      <c r="M8406" s="7">
        <v>557.79999999999995</v>
      </c>
    </row>
    <row r="8407" spans="2:13" x14ac:dyDescent="0.3">
      <c r="B8407" s="5">
        <v>46174</v>
      </c>
      <c r="C8407" s="4" t="s">
        <v>26</v>
      </c>
      <c r="D8407" s="4" t="s">
        <v>27</v>
      </c>
      <c r="E8407" s="4" t="s">
        <v>16</v>
      </c>
      <c r="F8407" s="4" t="s">
        <v>19</v>
      </c>
      <c r="G8407" s="6">
        <v>149</v>
      </c>
      <c r="H8407" s="7">
        <v>141.4</v>
      </c>
      <c r="I8407" s="8">
        <v>0.01</v>
      </c>
      <c r="J8407" s="7">
        <v>20773.32</v>
      </c>
      <c r="K8407" s="7">
        <v>97.73</v>
      </c>
      <c r="L8407" s="7">
        <v>14561.77</v>
      </c>
      <c r="M8407" s="7">
        <v>648.58000000000004</v>
      </c>
    </row>
    <row r="8408" spans="2:13" x14ac:dyDescent="0.3">
      <c r="B8408" s="5">
        <v>46174</v>
      </c>
      <c r="C8408" s="4" t="s">
        <v>26</v>
      </c>
      <c r="D8408" s="4" t="s">
        <v>27</v>
      </c>
      <c r="E8408" s="4" t="s">
        <v>20</v>
      </c>
      <c r="F8408" s="4" t="s">
        <v>17</v>
      </c>
      <c r="G8408" s="6">
        <v>342</v>
      </c>
      <c r="H8408" s="7">
        <v>141.4</v>
      </c>
      <c r="I8408" s="8">
        <v>0.02</v>
      </c>
      <c r="J8408" s="7">
        <v>41787.06</v>
      </c>
      <c r="K8408" s="7">
        <v>98.03</v>
      </c>
      <c r="L8408" s="7">
        <v>33526.26</v>
      </c>
      <c r="M8408" s="7">
        <v>576.61</v>
      </c>
    </row>
    <row r="8409" spans="2:13" x14ac:dyDescent="0.3">
      <c r="B8409" s="5">
        <v>46174</v>
      </c>
      <c r="C8409" s="4" t="s">
        <v>26</v>
      </c>
      <c r="D8409" s="4" t="s">
        <v>27</v>
      </c>
      <c r="E8409" s="4" t="s">
        <v>20</v>
      </c>
      <c r="F8409" s="4" t="s">
        <v>18</v>
      </c>
      <c r="G8409" s="6">
        <v>123</v>
      </c>
      <c r="H8409" s="7">
        <v>141.4</v>
      </c>
      <c r="I8409" s="8">
        <v>0.01</v>
      </c>
      <c r="J8409" s="7">
        <v>15121.05</v>
      </c>
      <c r="K8409" s="7">
        <v>98.22</v>
      </c>
      <c r="L8409" s="7">
        <v>12081.06</v>
      </c>
      <c r="M8409" s="7">
        <v>442</v>
      </c>
    </row>
    <row r="8410" spans="2:13" x14ac:dyDescent="0.3">
      <c r="B8410" s="5">
        <v>46174</v>
      </c>
      <c r="C8410" s="4" t="s">
        <v>26</v>
      </c>
      <c r="D8410" s="4" t="s">
        <v>27</v>
      </c>
      <c r="E8410" s="4" t="s">
        <v>20</v>
      </c>
      <c r="F8410" s="4" t="s">
        <v>19</v>
      </c>
      <c r="G8410" s="6">
        <v>120</v>
      </c>
      <c r="H8410" s="7">
        <v>141.4</v>
      </c>
      <c r="I8410" s="8">
        <v>0</v>
      </c>
      <c r="J8410" s="7">
        <v>14872.16</v>
      </c>
      <c r="K8410" s="7">
        <v>98.13</v>
      </c>
      <c r="L8410" s="7">
        <v>11775.6</v>
      </c>
      <c r="M8410" s="7">
        <v>543.20000000000005</v>
      </c>
    </row>
    <row r="8411" spans="2:13" x14ac:dyDescent="0.3">
      <c r="B8411" s="5">
        <v>46174</v>
      </c>
      <c r="C8411" s="4" t="s">
        <v>26</v>
      </c>
      <c r="D8411" s="4" t="s">
        <v>27</v>
      </c>
      <c r="E8411" s="4" t="s">
        <v>21</v>
      </c>
      <c r="F8411" s="4" t="s">
        <v>17</v>
      </c>
      <c r="G8411" s="6">
        <v>178</v>
      </c>
      <c r="H8411" s="7">
        <v>141.4</v>
      </c>
      <c r="I8411" s="8">
        <v>0.01</v>
      </c>
      <c r="J8411" s="7">
        <v>23694.68</v>
      </c>
      <c r="K8411" s="7">
        <v>98.32</v>
      </c>
      <c r="L8411" s="7">
        <v>17500.96</v>
      </c>
      <c r="M8411" s="7">
        <v>294.72000000000003</v>
      </c>
    </row>
    <row r="8412" spans="2:13" x14ac:dyDescent="0.3">
      <c r="B8412" s="5">
        <v>46174</v>
      </c>
      <c r="C8412" s="4" t="s">
        <v>26</v>
      </c>
      <c r="D8412" s="4" t="s">
        <v>27</v>
      </c>
      <c r="E8412" s="4" t="s">
        <v>21</v>
      </c>
      <c r="F8412" s="4" t="s">
        <v>18</v>
      </c>
      <c r="G8412" s="6">
        <v>65</v>
      </c>
      <c r="H8412" s="7">
        <v>141.4</v>
      </c>
      <c r="I8412" s="8">
        <v>0</v>
      </c>
      <c r="J8412" s="7">
        <v>8713.92</v>
      </c>
      <c r="K8412" s="7">
        <v>98.03</v>
      </c>
      <c r="L8412" s="7">
        <v>6371.95</v>
      </c>
      <c r="M8412" s="7">
        <v>225.22</v>
      </c>
    </row>
    <row r="8413" spans="2:13" x14ac:dyDescent="0.3">
      <c r="B8413" s="5">
        <v>46174</v>
      </c>
      <c r="C8413" s="4" t="s">
        <v>26</v>
      </c>
      <c r="D8413" s="4" t="s">
        <v>27</v>
      </c>
      <c r="E8413" s="4" t="s">
        <v>21</v>
      </c>
      <c r="F8413" s="4" t="s">
        <v>19</v>
      </c>
      <c r="G8413" s="6">
        <v>63</v>
      </c>
      <c r="H8413" s="7">
        <v>141.4</v>
      </c>
      <c r="I8413" s="8">
        <v>0.01</v>
      </c>
      <c r="J8413" s="7">
        <v>8327.6200000000008</v>
      </c>
      <c r="K8413" s="7">
        <v>97.93</v>
      </c>
      <c r="L8413" s="7">
        <v>6169.59</v>
      </c>
      <c r="M8413" s="7">
        <v>281.52999999999997</v>
      </c>
    </row>
    <row r="8414" spans="2:13" x14ac:dyDescent="0.3">
      <c r="B8414" s="5">
        <v>46174</v>
      </c>
      <c r="C8414" s="4" t="s">
        <v>26</v>
      </c>
      <c r="D8414" s="4" t="s">
        <v>27</v>
      </c>
      <c r="E8414" s="4" t="s">
        <v>22</v>
      </c>
      <c r="F8414" s="4" t="s">
        <v>17</v>
      </c>
      <c r="G8414" s="6">
        <v>79</v>
      </c>
      <c r="H8414" s="7">
        <v>141.4</v>
      </c>
      <c r="I8414" s="8">
        <v>0.01</v>
      </c>
      <c r="J8414" s="7">
        <v>12299.03</v>
      </c>
      <c r="K8414" s="7">
        <v>98.32</v>
      </c>
      <c r="L8414" s="7">
        <v>7767.28</v>
      </c>
      <c r="M8414" s="7">
        <v>820.38</v>
      </c>
    </row>
    <row r="8415" spans="2:13" x14ac:dyDescent="0.3">
      <c r="B8415" s="5">
        <v>46174</v>
      </c>
      <c r="C8415" s="4" t="s">
        <v>26</v>
      </c>
      <c r="D8415" s="4" t="s">
        <v>27</v>
      </c>
      <c r="E8415" s="4" t="s">
        <v>22</v>
      </c>
      <c r="F8415" s="4" t="s">
        <v>18</v>
      </c>
      <c r="G8415" s="6">
        <v>27</v>
      </c>
      <c r="H8415" s="7">
        <v>141.4</v>
      </c>
      <c r="I8415" s="8">
        <v>0.01</v>
      </c>
      <c r="J8415" s="7">
        <v>4228.6400000000003</v>
      </c>
      <c r="K8415" s="7">
        <v>97.83</v>
      </c>
      <c r="L8415" s="7">
        <v>2641.41</v>
      </c>
      <c r="M8415" s="7">
        <v>323.01</v>
      </c>
    </row>
    <row r="8416" spans="2:13" x14ac:dyDescent="0.3">
      <c r="B8416" s="5">
        <v>46174</v>
      </c>
      <c r="C8416" s="4" t="s">
        <v>26</v>
      </c>
      <c r="D8416" s="4" t="s">
        <v>27</v>
      </c>
      <c r="E8416" s="4" t="s">
        <v>22</v>
      </c>
      <c r="F8416" s="4" t="s">
        <v>19</v>
      </c>
      <c r="G8416" s="6">
        <v>28</v>
      </c>
      <c r="H8416" s="7">
        <v>141.4</v>
      </c>
      <c r="I8416" s="8">
        <v>0.01</v>
      </c>
      <c r="J8416" s="7">
        <v>4380.8900000000003</v>
      </c>
      <c r="K8416" s="7">
        <v>98.03</v>
      </c>
      <c r="L8416" s="7">
        <v>2744.84</v>
      </c>
      <c r="M8416" s="7">
        <v>370.01</v>
      </c>
    </row>
    <row r="8417" spans="2:13" x14ac:dyDescent="0.3">
      <c r="B8417" s="5">
        <v>46174</v>
      </c>
      <c r="C8417" s="4" t="s">
        <v>28</v>
      </c>
      <c r="D8417" s="4" t="s">
        <v>27</v>
      </c>
      <c r="E8417" s="4" t="s">
        <v>16</v>
      </c>
      <c r="F8417" s="4" t="s">
        <v>17</v>
      </c>
      <c r="G8417" s="6">
        <v>312</v>
      </c>
      <c r="H8417" s="7">
        <v>111.4</v>
      </c>
      <c r="I8417" s="8">
        <v>0.01</v>
      </c>
      <c r="J8417" s="7">
        <v>34409.79</v>
      </c>
      <c r="K8417" s="7">
        <v>76.36</v>
      </c>
      <c r="L8417" s="7">
        <v>23824.32</v>
      </c>
      <c r="M8417" s="7">
        <v>516.59</v>
      </c>
    </row>
    <row r="8418" spans="2:13" x14ac:dyDescent="0.3">
      <c r="B8418" s="5">
        <v>46174</v>
      </c>
      <c r="C8418" s="4" t="s">
        <v>28</v>
      </c>
      <c r="D8418" s="4" t="s">
        <v>27</v>
      </c>
      <c r="E8418" s="4" t="s">
        <v>16</v>
      </c>
      <c r="F8418" s="4" t="s">
        <v>18</v>
      </c>
      <c r="G8418" s="6">
        <v>110</v>
      </c>
      <c r="H8418" s="7">
        <v>111.4</v>
      </c>
      <c r="I8418" s="8">
        <v>0</v>
      </c>
      <c r="J8418" s="7">
        <v>12168.37</v>
      </c>
      <c r="K8418" s="7">
        <v>76.28</v>
      </c>
      <c r="L8418" s="7">
        <v>8390.7999999999993</v>
      </c>
      <c r="M8418" s="7">
        <v>383.89</v>
      </c>
    </row>
    <row r="8419" spans="2:13" x14ac:dyDescent="0.3">
      <c r="B8419" s="5">
        <v>46174</v>
      </c>
      <c r="C8419" s="4" t="s">
        <v>28</v>
      </c>
      <c r="D8419" s="4" t="s">
        <v>27</v>
      </c>
      <c r="E8419" s="4" t="s">
        <v>16</v>
      </c>
      <c r="F8419" s="4" t="s">
        <v>19</v>
      </c>
      <c r="G8419" s="6">
        <v>105</v>
      </c>
      <c r="H8419" s="7">
        <v>111.4</v>
      </c>
      <c r="I8419" s="8">
        <v>0</v>
      </c>
      <c r="J8419" s="7">
        <v>11720.39</v>
      </c>
      <c r="K8419" s="7">
        <v>76.209999999999994</v>
      </c>
      <c r="L8419" s="7">
        <v>8002.05</v>
      </c>
      <c r="M8419" s="7">
        <v>455.65</v>
      </c>
    </row>
    <row r="8420" spans="2:13" x14ac:dyDescent="0.3">
      <c r="B8420" s="5">
        <v>46174</v>
      </c>
      <c r="C8420" s="4" t="s">
        <v>28</v>
      </c>
      <c r="D8420" s="4" t="s">
        <v>27</v>
      </c>
      <c r="E8420" s="4" t="s">
        <v>20</v>
      </c>
      <c r="F8420" s="4" t="s">
        <v>17</v>
      </c>
      <c r="G8420" s="6">
        <v>256</v>
      </c>
      <c r="H8420" s="7">
        <v>111.4</v>
      </c>
      <c r="I8420" s="8">
        <v>0.01</v>
      </c>
      <c r="J8420" s="7">
        <v>24895.200000000001</v>
      </c>
      <c r="K8420" s="7">
        <v>76.28</v>
      </c>
      <c r="L8420" s="7">
        <v>19527.68</v>
      </c>
      <c r="M8420" s="7">
        <v>418.71</v>
      </c>
    </row>
    <row r="8421" spans="2:13" x14ac:dyDescent="0.3">
      <c r="B8421" s="5">
        <v>46174</v>
      </c>
      <c r="C8421" s="4" t="s">
        <v>28</v>
      </c>
      <c r="D8421" s="4" t="s">
        <v>27</v>
      </c>
      <c r="E8421" s="4" t="s">
        <v>20</v>
      </c>
      <c r="F8421" s="4" t="s">
        <v>18</v>
      </c>
      <c r="G8421" s="6">
        <v>89</v>
      </c>
      <c r="H8421" s="7">
        <v>111.4</v>
      </c>
      <c r="I8421" s="8">
        <v>0.04</v>
      </c>
      <c r="J8421" s="7">
        <v>8385.2199999999993</v>
      </c>
      <c r="K8421" s="7">
        <v>76.209999999999994</v>
      </c>
      <c r="L8421" s="7">
        <v>6782.69</v>
      </c>
      <c r="M8421" s="7">
        <v>326.18</v>
      </c>
    </row>
    <row r="8422" spans="2:13" x14ac:dyDescent="0.3">
      <c r="B8422" s="5">
        <v>46174</v>
      </c>
      <c r="C8422" s="4" t="s">
        <v>28</v>
      </c>
      <c r="D8422" s="4" t="s">
        <v>27</v>
      </c>
      <c r="E8422" s="4" t="s">
        <v>20</v>
      </c>
      <c r="F8422" s="4" t="s">
        <v>19</v>
      </c>
      <c r="G8422" s="6">
        <v>86</v>
      </c>
      <c r="H8422" s="7">
        <v>111.4</v>
      </c>
      <c r="I8422" s="8">
        <v>0</v>
      </c>
      <c r="J8422" s="7">
        <v>8430.6200000000008</v>
      </c>
      <c r="K8422" s="7">
        <v>76.28</v>
      </c>
      <c r="L8422" s="7">
        <v>6560.08</v>
      </c>
      <c r="M8422" s="7">
        <v>388.14</v>
      </c>
    </row>
    <row r="8423" spans="2:13" x14ac:dyDescent="0.3">
      <c r="B8423" s="5">
        <v>46174</v>
      </c>
      <c r="C8423" s="4" t="s">
        <v>28</v>
      </c>
      <c r="D8423" s="4" t="s">
        <v>27</v>
      </c>
      <c r="E8423" s="4" t="s">
        <v>21</v>
      </c>
      <c r="F8423" s="4" t="s">
        <v>17</v>
      </c>
      <c r="G8423" s="6">
        <v>125</v>
      </c>
      <c r="H8423" s="7">
        <v>111.4</v>
      </c>
      <c r="I8423" s="8">
        <v>0.01</v>
      </c>
      <c r="J8423" s="7">
        <v>13083.47</v>
      </c>
      <c r="K8423" s="7">
        <v>75.900000000000006</v>
      </c>
      <c r="L8423" s="7">
        <v>9487.5</v>
      </c>
      <c r="M8423" s="7">
        <v>216</v>
      </c>
    </row>
    <row r="8424" spans="2:13" x14ac:dyDescent="0.3">
      <c r="B8424" s="5">
        <v>46174</v>
      </c>
      <c r="C8424" s="4" t="s">
        <v>28</v>
      </c>
      <c r="D8424" s="4" t="s">
        <v>27</v>
      </c>
      <c r="E8424" s="4" t="s">
        <v>21</v>
      </c>
      <c r="F8424" s="4" t="s">
        <v>18</v>
      </c>
      <c r="G8424" s="6">
        <v>45</v>
      </c>
      <c r="H8424" s="7">
        <v>111.4</v>
      </c>
      <c r="I8424" s="8">
        <v>0.01</v>
      </c>
      <c r="J8424" s="7">
        <v>4704.99</v>
      </c>
      <c r="K8424" s="7">
        <v>76.28</v>
      </c>
      <c r="L8424" s="7">
        <v>3432.6</v>
      </c>
      <c r="M8424" s="7">
        <v>162.51</v>
      </c>
    </row>
    <row r="8425" spans="2:13" x14ac:dyDescent="0.3">
      <c r="B8425" s="5">
        <v>46174</v>
      </c>
      <c r="C8425" s="4" t="s">
        <v>28</v>
      </c>
      <c r="D8425" s="4" t="s">
        <v>27</v>
      </c>
      <c r="E8425" s="4" t="s">
        <v>21</v>
      </c>
      <c r="F8425" s="4" t="s">
        <v>19</v>
      </c>
      <c r="G8425" s="6">
        <v>43</v>
      </c>
      <c r="H8425" s="7">
        <v>111.4</v>
      </c>
      <c r="I8425" s="8">
        <v>0.01</v>
      </c>
      <c r="J8425" s="7">
        <v>4514.34</v>
      </c>
      <c r="K8425" s="7">
        <v>76.209999999999994</v>
      </c>
      <c r="L8425" s="7">
        <v>3277.03</v>
      </c>
      <c r="M8425" s="7">
        <v>197.14</v>
      </c>
    </row>
    <row r="8426" spans="2:13" x14ac:dyDescent="0.3">
      <c r="B8426" s="5">
        <v>46174</v>
      </c>
      <c r="C8426" s="4" t="s">
        <v>28</v>
      </c>
      <c r="D8426" s="4" t="s">
        <v>27</v>
      </c>
      <c r="E8426" s="4" t="s">
        <v>22</v>
      </c>
      <c r="F8426" s="4" t="s">
        <v>17</v>
      </c>
      <c r="G8426" s="6">
        <v>53</v>
      </c>
      <c r="H8426" s="7">
        <v>111.4</v>
      </c>
      <c r="I8426" s="8">
        <v>0</v>
      </c>
      <c r="J8426" s="7">
        <v>6625.91</v>
      </c>
      <c r="K8426" s="7">
        <v>76.209999999999994</v>
      </c>
      <c r="L8426" s="7">
        <v>4039.13</v>
      </c>
      <c r="M8426" s="7">
        <v>544.99</v>
      </c>
    </row>
    <row r="8427" spans="2:13" x14ac:dyDescent="0.3">
      <c r="B8427" s="5">
        <v>46174</v>
      </c>
      <c r="C8427" s="4" t="s">
        <v>28</v>
      </c>
      <c r="D8427" s="4" t="s">
        <v>27</v>
      </c>
      <c r="E8427" s="4" t="s">
        <v>22</v>
      </c>
      <c r="F8427" s="4" t="s">
        <v>18</v>
      </c>
      <c r="G8427" s="6">
        <v>20</v>
      </c>
      <c r="H8427" s="7">
        <v>111.4</v>
      </c>
      <c r="I8427" s="8">
        <v>0.01</v>
      </c>
      <c r="J8427" s="7">
        <v>2485.3000000000002</v>
      </c>
      <c r="K8427" s="7">
        <v>75.900000000000006</v>
      </c>
      <c r="L8427" s="7">
        <v>1518</v>
      </c>
      <c r="M8427" s="7">
        <v>244.82</v>
      </c>
    </row>
    <row r="8428" spans="2:13" x14ac:dyDescent="0.3">
      <c r="B8428" s="5">
        <v>46174</v>
      </c>
      <c r="C8428" s="4" t="s">
        <v>28</v>
      </c>
      <c r="D8428" s="4" t="s">
        <v>27</v>
      </c>
      <c r="E8428" s="4" t="s">
        <v>22</v>
      </c>
      <c r="F8428" s="4" t="s">
        <v>19</v>
      </c>
      <c r="G8428" s="6">
        <v>21</v>
      </c>
      <c r="H8428" s="7">
        <v>111.4</v>
      </c>
      <c r="I8428" s="8">
        <v>0</v>
      </c>
      <c r="J8428" s="7">
        <v>2625.35</v>
      </c>
      <c r="K8428" s="7">
        <v>76.28</v>
      </c>
      <c r="L8428" s="7">
        <v>1601.88</v>
      </c>
      <c r="M8428" s="7">
        <v>263.89999999999998</v>
      </c>
    </row>
    <row r="8429" spans="2:13" x14ac:dyDescent="0.3">
      <c r="B8429" s="5">
        <v>46174</v>
      </c>
      <c r="C8429" s="4" t="s">
        <v>29</v>
      </c>
      <c r="D8429" s="4" t="s">
        <v>27</v>
      </c>
      <c r="E8429" s="4" t="s">
        <v>16</v>
      </c>
      <c r="F8429" s="4" t="s">
        <v>17</v>
      </c>
      <c r="G8429" s="6">
        <v>279</v>
      </c>
      <c r="H8429" s="7">
        <v>156.4</v>
      </c>
      <c r="I8429" s="8">
        <v>0.01</v>
      </c>
      <c r="J8429" s="7">
        <v>43111.41</v>
      </c>
      <c r="K8429" s="7">
        <v>108.87</v>
      </c>
      <c r="L8429" s="7">
        <v>30374.73</v>
      </c>
      <c r="M8429" s="7">
        <v>479.77</v>
      </c>
    </row>
    <row r="8430" spans="2:13" x14ac:dyDescent="0.3">
      <c r="B8430" s="5">
        <v>46174</v>
      </c>
      <c r="C8430" s="4" t="s">
        <v>29</v>
      </c>
      <c r="D8430" s="4" t="s">
        <v>27</v>
      </c>
      <c r="E8430" s="4" t="s">
        <v>16</v>
      </c>
      <c r="F8430" s="4" t="s">
        <v>18</v>
      </c>
      <c r="G8430" s="6">
        <v>94</v>
      </c>
      <c r="H8430" s="7">
        <v>156.4</v>
      </c>
      <c r="I8430" s="8">
        <v>0.01</v>
      </c>
      <c r="J8430" s="7">
        <v>14568.52</v>
      </c>
      <c r="K8430" s="7">
        <v>109.42</v>
      </c>
      <c r="L8430" s="7">
        <v>10285.48</v>
      </c>
      <c r="M8430" s="7">
        <v>338.12</v>
      </c>
    </row>
    <row r="8431" spans="2:13" x14ac:dyDescent="0.3">
      <c r="B8431" s="5">
        <v>46174</v>
      </c>
      <c r="C8431" s="4" t="s">
        <v>29</v>
      </c>
      <c r="D8431" s="4" t="s">
        <v>27</v>
      </c>
      <c r="E8431" s="4" t="s">
        <v>16</v>
      </c>
      <c r="F8431" s="4" t="s">
        <v>19</v>
      </c>
      <c r="G8431" s="6">
        <v>94</v>
      </c>
      <c r="H8431" s="7">
        <v>156.4</v>
      </c>
      <c r="I8431" s="8">
        <v>0.01</v>
      </c>
      <c r="J8431" s="7">
        <v>14496.26</v>
      </c>
      <c r="K8431" s="7">
        <v>109.42</v>
      </c>
      <c r="L8431" s="7">
        <v>10285.48</v>
      </c>
      <c r="M8431" s="7">
        <v>420.06</v>
      </c>
    </row>
    <row r="8432" spans="2:13" x14ac:dyDescent="0.3">
      <c r="B8432" s="5">
        <v>46174</v>
      </c>
      <c r="C8432" s="4" t="s">
        <v>29</v>
      </c>
      <c r="D8432" s="4" t="s">
        <v>27</v>
      </c>
      <c r="E8432" s="4" t="s">
        <v>20</v>
      </c>
      <c r="F8432" s="4" t="s">
        <v>17</v>
      </c>
      <c r="G8432" s="6">
        <v>223</v>
      </c>
      <c r="H8432" s="7">
        <v>156.4</v>
      </c>
      <c r="I8432" s="8">
        <v>0.02</v>
      </c>
      <c r="J8432" s="7">
        <v>30291.47</v>
      </c>
      <c r="K8432" s="7">
        <v>108.87</v>
      </c>
      <c r="L8432" s="7">
        <v>24278.01</v>
      </c>
      <c r="M8432" s="7">
        <v>381.6</v>
      </c>
    </row>
    <row r="8433" spans="2:13" x14ac:dyDescent="0.3">
      <c r="B8433" s="5">
        <v>46174</v>
      </c>
      <c r="C8433" s="4" t="s">
        <v>29</v>
      </c>
      <c r="D8433" s="4" t="s">
        <v>27</v>
      </c>
      <c r="E8433" s="4" t="s">
        <v>20</v>
      </c>
      <c r="F8433" s="4" t="s">
        <v>18</v>
      </c>
      <c r="G8433" s="6">
        <v>80</v>
      </c>
      <c r="H8433" s="7">
        <v>156.4</v>
      </c>
      <c r="I8433" s="8">
        <v>0.03</v>
      </c>
      <c r="J8433" s="7">
        <v>10689.8</v>
      </c>
      <c r="K8433" s="7">
        <v>109.42</v>
      </c>
      <c r="L8433" s="7">
        <v>8753.6</v>
      </c>
      <c r="M8433" s="7">
        <v>292.62</v>
      </c>
    </row>
    <row r="8434" spans="2:13" x14ac:dyDescent="0.3">
      <c r="B8434" s="5">
        <v>46174</v>
      </c>
      <c r="C8434" s="4" t="s">
        <v>29</v>
      </c>
      <c r="D8434" s="4" t="s">
        <v>27</v>
      </c>
      <c r="E8434" s="4" t="s">
        <v>20</v>
      </c>
      <c r="F8434" s="4" t="s">
        <v>19</v>
      </c>
      <c r="G8434" s="6">
        <v>78</v>
      </c>
      <c r="H8434" s="7">
        <v>156.4</v>
      </c>
      <c r="I8434" s="8">
        <v>0.01</v>
      </c>
      <c r="J8434" s="7">
        <v>10660.26</v>
      </c>
      <c r="K8434" s="7">
        <v>109.31</v>
      </c>
      <c r="L8434" s="7">
        <v>8526.18</v>
      </c>
      <c r="M8434" s="7">
        <v>341.26</v>
      </c>
    </row>
    <row r="8435" spans="2:13" x14ac:dyDescent="0.3">
      <c r="B8435" s="5">
        <v>46174</v>
      </c>
      <c r="C8435" s="4" t="s">
        <v>29</v>
      </c>
      <c r="D8435" s="4" t="s">
        <v>27</v>
      </c>
      <c r="E8435" s="4" t="s">
        <v>21</v>
      </c>
      <c r="F8435" s="4" t="s">
        <v>17</v>
      </c>
      <c r="G8435" s="6">
        <v>108</v>
      </c>
      <c r="H8435" s="7">
        <v>156.4</v>
      </c>
      <c r="I8435" s="8">
        <v>0</v>
      </c>
      <c r="J8435" s="7">
        <v>15950.49</v>
      </c>
      <c r="K8435" s="7">
        <v>109.53</v>
      </c>
      <c r="L8435" s="7">
        <v>11829.24</v>
      </c>
      <c r="M8435" s="7">
        <v>180.82</v>
      </c>
    </row>
    <row r="8436" spans="2:13" x14ac:dyDescent="0.3">
      <c r="B8436" s="5">
        <v>46174</v>
      </c>
      <c r="C8436" s="4" t="s">
        <v>29</v>
      </c>
      <c r="D8436" s="4" t="s">
        <v>27</v>
      </c>
      <c r="E8436" s="4" t="s">
        <v>21</v>
      </c>
      <c r="F8436" s="4" t="s">
        <v>18</v>
      </c>
      <c r="G8436" s="6">
        <v>38</v>
      </c>
      <c r="H8436" s="7">
        <v>156.4</v>
      </c>
      <c r="I8436" s="8">
        <v>0</v>
      </c>
      <c r="J8436" s="7">
        <v>5629.11</v>
      </c>
      <c r="K8436" s="7">
        <v>109.31</v>
      </c>
      <c r="L8436" s="7">
        <v>4153.78</v>
      </c>
      <c r="M8436" s="7">
        <v>136.55000000000001</v>
      </c>
    </row>
    <row r="8437" spans="2:13" x14ac:dyDescent="0.3">
      <c r="B8437" s="5">
        <v>46174</v>
      </c>
      <c r="C8437" s="4" t="s">
        <v>29</v>
      </c>
      <c r="D8437" s="4" t="s">
        <v>27</v>
      </c>
      <c r="E8437" s="4" t="s">
        <v>21</v>
      </c>
      <c r="F8437" s="4" t="s">
        <v>19</v>
      </c>
      <c r="G8437" s="6">
        <v>39</v>
      </c>
      <c r="H8437" s="7">
        <v>156.4</v>
      </c>
      <c r="I8437" s="8">
        <v>0.01</v>
      </c>
      <c r="J8437" s="7">
        <v>5759.88</v>
      </c>
      <c r="K8437" s="7">
        <v>109.53</v>
      </c>
      <c r="L8437" s="7">
        <v>4271.67</v>
      </c>
      <c r="M8437" s="7">
        <v>177.76</v>
      </c>
    </row>
    <row r="8438" spans="2:13" x14ac:dyDescent="0.3">
      <c r="B8438" s="5">
        <v>46174</v>
      </c>
      <c r="C8438" s="4" t="s">
        <v>29</v>
      </c>
      <c r="D8438" s="4" t="s">
        <v>27</v>
      </c>
      <c r="E8438" s="4" t="s">
        <v>22</v>
      </c>
      <c r="F8438" s="4" t="s">
        <v>17</v>
      </c>
      <c r="G8438" s="6">
        <v>50</v>
      </c>
      <c r="H8438" s="7">
        <v>156.4</v>
      </c>
      <c r="I8438" s="8">
        <v>0</v>
      </c>
      <c r="J8438" s="7">
        <v>8732.14</v>
      </c>
      <c r="K8438" s="7">
        <v>109.53</v>
      </c>
      <c r="L8438" s="7">
        <v>5476.5</v>
      </c>
      <c r="M8438" s="7">
        <v>516.67999999999995</v>
      </c>
    </row>
    <row r="8439" spans="2:13" x14ac:dyDescent="0.3">
      <c r="B8439" s="5">
        <v>46174</v>
      </c>
      <c r="C8439" s="4" t="s">
        <v>29</v>
      </c>
      <c r="D8439" s="4" t="s">
        <v>27</v>
      </c>
      <c r="E8439" s="4" t="s">
        <v>22</v>
      </c>
      <c r="F8439" s="4" t="s">
        <v>18</v>
      </c>
      <c r="G8439" s="6">
        <v>18</v>
      </c>
      <c r="H8439" s="7">
        <v>156.4</v>
      </c>
      <c r="I8439" s="8">
        <v>0</v>
      </c>
      <c r="J8439" s="7">
        <v>3149.83</v>
      </c>
      <c r="K8439" s="7">
        <v>109.42</v>
      </c>
      <c r="L8439" s="7">
        <v>1969.56</v>
      </c>
      <c r="M8439" s="7">
        <v>213.17</v>
      </c>
    </row>
    <row r="8440" spans="2:13" x14ac:dyDescent="0.3">
      <c r="B8440" s="5">
        <v>46174</v>
      </c>
      <c r="C8440" s="4" t="s">
        <v>29</v>
      </c>
      <c r="D8440" s="4" t="s">
        <v>27</v>
      </c>
      <c r="E8440" s="4" t="s">
        <v>22</v>
      </c>
      <c r="F8440" s="4" t="s">
        <v>19</v>
      </c>
      <c r="G8440" s="6">
        <v>17</v>
      </c>
      <c r="H8440" s="7">
        <v>156.4</v>
      </c>
      <c r="I8440" s="8">
        <v>0.01</v>
      </c>
      <c r="J8440" s="7">
        <v>2939.25</v>
      </c>
      <c r="K8440" s="7">
        <v>109.42</v>
      </c>
      <c r="L8440" s="7">
        <v>1860.14</v>
      </c>
      <c r="M8440" s="7">
        <v>218.7</v>
      </c>
    </row>
    <row r="8441" spans="2:13" x14ac:dyDescent="0.3">
      <c r="B8441" s="5">
        <v>46174</v>
      </c>
      <c r="C8441" s="4" t="s">
        <v>30</v>
      </c>
      <c r="D8441" s="4" t="s">
        <v>27</v>
      </c>
      <c r="E8441" s="4" t="s">
        <v>16</v>
      </c>
      <c r="F8441" s="4" t="s">
        <v>17</v>
      </c>
      <c r="G8441" s="6">
        <v>395</v>
      </c>
      <c r="H8441" s="7">
        <v>98.55</v>
      </c>
      <c r="I8441" s="8">
        <v>0.01</v>
      </c>
      <c r="J8441" s="7">
        <v>38731.68</v>
      </c>
      <c r="K8441" s="7">
        <v>67.900000000000006</v>
      </c>
      <c r="L8441" s="7">
        <v>26820.5</v>
      </c>
      <c r="M8441" s="7">
        <v>678.59</v>
      </c>
    </row>
    <row r="8442" spans="2:13" x14ac:dyDescent="0.3">
      <c r="B8442" s="5">
        <v>46174</v>
      </c>
      <c r="C8442" s="4" t="s">
        <v>30</v>
      </c>
      <c r="D8442" s="4" t="s">
        <v>27</v>
      </c>
      <c r="E8442" s="4" t="s">
        <v>16</v>
      </c>
      <c r="F8442" s="4" t="s">
        <v>18</v>
      </c>
      <c r="G8442" s="6">
        <v>141</v>
      </c>
      <c r="H8442" s="7">
        <v>98.55</v>
      </c>
      <c r="I8442" s="8">
        <v>0</v>
      </c>
      <c r="J8442" s="7">
        <v>13881.65</v>
      </c>
      <c r="K8442" s="7">
        <v>67.900000000000006</v>
      </c>
      <c r="L8442" s="7">
        <v>9573.9</v>
      </c>
      <c r="M8442" s="7">
        <v>516.75</v>
      </c>
    </row>
    <row r="8443" spans="2:13" x14ac:dyDescent="0.3">
      <c r="B8443" s="5">
        <v>46174</v>
      </c>
      <c r="C8443" s="4" t="s">
        <v>30</v>
      </c>
      <c r="D8443" s="4" t="s">
        <v>27</v>
      </c>
      <c r="E8443" s="4" t="s">
        <v>16</v>
      </c>
      <c r="F8443" s="4" t="s">
        <v>19</v>
      </c>
      <c r="G8443" s="6">
        <v>144</v>
      </c>
      <c r="H8443" s="7">
        <v>98.55</v>
      </c>
      <c r="I8443" s="8">
        <v>0.01</v>
      </c>
      <c r="J8443" s="7">
        <v>14106.12</v>
      </c>
      <c r="K8443" s="7">
        <v>67.7</v>
      </c>
      <c r="L8443" s="7">
        <v>9748.7999999999993</v>
      </c>
      <c r="M8443" s="7">
        <v>651.20000000000005</v>
      </c>
    </row>
    <row r="8444" spans="2:13" x14ac:dyDescent="0.3">
      <c r="B8444" s="5">
        <v>46174</v>
      </c>
      <c r="C8444" s="4" t="s">
        <v>30</v>
      </c>
      <c r="D8444" s="4" t="s">
        <v>27</v>
      </c>
      <c r="E8444" s="4" t="s">
        <v>20</v>
      </c>
      <c r="F8444" s="4" t="s">
        <v>17</v>
      </c>
      <c r="G8444" s="6">
        <v>320</v>
      </c>
      <c r="H8444" s="7">
        <v>98.55</v>
      </c>
      <c r="I8444" s="8">
        <v>0.03</v>
      </c>
      <c r="J8444" s="7">
        <v>26948.38</v>
      </c>
      <c r="K8444" s="7">
        <v>67.900000000000006</v>
      </c>
      <c r="L8444" s="7">
        <v>21728</v>
      </c>
      <c r="M8444" s="7">
        <v>536.83000000000004</v>
      </c>
    </row>
    <row r="8445" spans="2:13" x14ac:dyDescent="0.3">
      <c r="B8445" s="5">
        <v>46174</v>
      </c>
      <c r="C8445" s="4" t="s">
        <v>30</v>
      </c>
      <c r="D8445" s="4" t="s">
        <v>27</v>
      </c>
      <c r="E8445" s="4" t="s">
        <v>20</v>
      </c>
      <c r="F8445" s="4" t="s">
        <v>18</v>
      </c>
      <c r="G8445" s="6">
        <v>119</v>
      </c>
      <c r="H8445" s="7">
        <v>98.55</v>
      </c>
      <c r="I8445" s="8">
        <v>0.04</v>
      </c>
      <c r="J8445" s="7">
        <v>9967.7000000000007</v>
      </c>
      <c r="K8445" s="7">
        <v>67.83</v>
      </c>
      <c r="L8445" s="7">
        <v>8071.77</v>
      </c>
      <c r="M8445" s="7">
        <v>434</v>
      </c>
    </row>
    <row r="8446" spans="2:13" x14ac:dyDescent="0.3">
      <c r="B8446" s="5">
        <v>46174</v>
      </c>
      <c r="C8446" s="4" t="s">
        <v>30</v>
      </c>
      <c r="D8446" s="4" t="s">
        <v>27</v>
      </c>
      <c r="E8446" s="4" t="s">
        <v>20</v>
      </c>
      <c r="F8446" s="4" t="s">
        <v>19</v>
      </c>
      <c r="G8446" s="6">
        <v>116</v>
      </c>
      <c r="H8446" s="7">
        <v>98.55</v>
      </c>
      <c r="I8446" s="8">
        <v>0</v>
      </c>
      <c r="J8446" s="7">
        <v>10059.94</v>
      </c>
      <c r="K8446" s="7">
        <v>67.83</v>
      </c>
      <c r="L8446" s="7">
        <v>7868.28</v>
      </c>
      <c r="M8446" s="7">
        <v>504.42</v>
      </c>
    </row>
    <row r="8447" spans="2:13" x14ac:dyDescent="0.3">
      <c r="B8447" s="5">
        <v>46174</v>
      </c>
      <c r="C8447" s="4" t="s">
        <v>30</v>
      </c>
      <c r="D8447" s="4" t="s">
        <v>27</v>
      </c>
      <c r="E8447" s="4" t="s">
        <v>21</v>
      </c>
      <c r="F8447" s="4" t="s">
        <v>17</v>
      </c>
      <c r="G8447" s="6">
        <v>155</v>
      </c>
      <c r="H8447" s="7">
        <v>98.55</v>
      </c>
      <c r="I8447" s="8">
        <v>0.01</v>
      </c>
      <c r="J8447" s="7">
        <v>14380.13</v>
      </c>
      <c r="K8447" s="7">
        <v>67.97</v>
      </c>
      <c r="L8447" s="7">
        <v>10535.35</v>
      </c>
      <c r="M8447" s="7">
        <v>254.56</v>
      </c>
    </row>
    <row r="8448" spans="2:13" x14ac:dyDescent="0.3">
      <c r="B8448" s="5">
        <v>46174</v>
      </c>
      <c r="C8448" s="4" t="s">
        <v>30</v>
      </c>
      <c r="D8448" s="4" t="s">
        <v>27</v>
      </c>
      <c r="E8448" s="4" t="s">
        <v>21</v>
      </c>
      <c r="F8448" s="4" t="s">
        <v>18</v>
      </c>
      <c r="G8448" s="6">
        <v>59</v>
      </c>
      <c r="H8448" s="7">
        <v>98.55</v>
      </c>
      <c r="I8448" s="8">
        <v>0</v>
      </c>
      <c r="J8448" s="7">
        <v>5496.13</v>
      </c>
      <c r="K8448" s="7">
        <v>67.900000000000006</v>
      </c>
      <c r="L8448" s="7">
        <v>4006.1</v>
      </c>
      <c r="M8448" s="7">
        <v>215.18</v>
      </c>
    </row>
    <row r="8449" spans="2:13" x14ac:dyDescent="0.3">
      <c r="B8449" s="5">
        <v>46174</v>
      </c>
      <c r="C8449" s="4" t="s">
        <v>30</v>
      </c>
      <c r="D8449" s="4" t="s">
        <v>27</v>
      </c>
      <c r="E8449" s="4" t="s">
        <v>21</v>
      </c>
      <c r="F8449" s="4" t="s">
        <v>19</v>
      </c>
      <c r="G8449" s="6">
        <v>55</v>
      </c>
      <c r="H8449" s="7">
        <v>98.55</v>
      </c>
      <c r="I8449" s="8">
        <v>0.01</v>
      </c>
      <c r="J8449" s="7">
        <v>5138.82</v>
      </c>
      <c r="K8449" s="7">
        <v>67.900000000000006</v>
      </c>
      <c r="L8449" s="7">
        <v>3734.5</v>
      </c>
      <c r="M8449" s="7">
        <v>250.44</v>
      </c>
    </row>
    <row r="8450" spans="2:13" x14ac:dyDescent="0.3">
      <c r="B8450" s="5">
        <v>46174</v>
      </c>
      <c r="C8450" s="4" t="s">
        <v>30</v>
      </c>
      <c r="D8450" s="4" t="s">
        <v>27</v>
      </c>
      <c r="E8450" s="4" t="s">
        <v>22</v>
      </c>
      <c r="F8450" s="4" t="s">
        <v>17</v>
      </c>
      <c r="G8450" s="6">
        <v>69</v>
      </c>
      <c r="H8450" s="7">
        <v>98.55</v>
      </c>
      <c r="I8450" s="8">
        <v>0.01</v>
      </c>
      <c r="J8450" s="7">
        <v>7600.53</v>
      </c>
      <c r="K8450" s="7">
        <v>67.77</v>
      </c>
      <c r="L8450" s="7">
        <v>4676.13</v>
      </c>
      <c r="M8450" s="7">
        <v>710.21</v>
      </c>
    </row>
    <row r="8451" spans="2:13" x14ac:dyDescent="0.3">
      <c r="B8451" s="5">
        <v>46174</v>
      </c>
      <c r="C8451" s="4" t="s">
        <v>30</v>
      </c>
      <c r="D8451" s="4" t="s">
        <v>27</v>
      </c>
      <c r="E8451" s="4" t="s">
        <v>22</v>
      </c>
      <c r="F8451" s="4" t="s">
        <v>18</v>
      </c>
      <c r="G8451" s="6">
        <v>26</v>
      </c>
      <c r="H8451" s="7">
        <v>98.55</v>
      </c>
      <c r="I8451" s="8">
        <v>0.01</v>
      </c>
      <c r="J8451" s="7">
        <v>2826.83</v>
      </c>
      <c r="K8451" s="7">
        <v>67.63</v>
      </c>
      <c r="L8451" s="7">
        <v>1758.38</v>
      </c>
      <c r="M8451" s="7">
        <v>322.02999999999997</v>
      </c>
    </row>
    <row r="8452" spans="2:13" x14ac:dyDescent="0.3">
      <c r="B8452" s="5">
        <v>46174</v>
      </c>
      <c r="C8452" s="4" t="s">
        <v>30</v>
      </c>
      <c r="D8452" s="4" t="s">
        <v>27</v>
      </c>
      <c r="E8452" s="4" t="s">
        <v>22</v>
      </c>
      <c r="F8452" s="4" t="s">
        <v>19</v>
      </c>
      <c r="G8452" s="6">
        <v>25</v>
      </c>
      <c r="H8452" s="7">
        <v>98.55</v>
      </c>
      <c r="I8452" s="8">
        <v>0</v>
      </c>
      <c r="J8452" s="7">
        <v>2751.13</v>
      </c>
      <c r="K8452" s="7">
        <v>67.900000000000006</v>
      </c>
      <c r="L8452" s="7">
        <v>1697.5</v>
      </c>
      <c r="M8452" s="7">
        <v>317.73</v>
      </c>
    </row>
    <row r="8453" spans="2:13" x14ac:dyDescent="0.3">
      <c r="B8453" s="5">
        <v>46174</v>
      </c>
      <c r="C8453" s="4" t="s">
        <v>31</v>
      </c>
      <c r="D8453" s="4" t="s">
        <v>32</v>
      </c>
      <c r="E8453" s="4" t="s">
        <v>16</v>
      </c>
      <c r="F8453" s="4" t="s">
        <v>17</v>
      </c>
      <c r="G8453" s="6">
        <v>666</v>
      </c>
      <c r="H8453" s="7">
        <v>83.55</v>
      </c>
      <c r="I8453" s="8">
        <v>0</v>
      </c>
      <c r="J8453" s="7">
        <v>55755.59</v>
      </c>
      <c r="K8453" s="7">
        <v>59.99</v>
      </c>
      <c r="L8453" s="7">
        <v>39953.339999999997</v>
      </c>
      <c r="M8453" s="7">
        <v>1148.6300000000001</v>
      </c>
    </row>
    <row r="8454" spans="2:13" x14ac:dyDescent="0.3">
      <c r="B8454" s="5">
        <v>46174</v>
      </c>
      <c r="C8454" s="4" t="s">
        <v>31</v>
      </c>
      <c r="D8454" s="4" t="s">
        <v>32</v>
      </c>
      <c r="E8454" s="4" t="s">
        <v>16</v>
      </c>
      <c r="F8454" s="4" t="s">
        <v>18</v>
      </c>
      <c r="G8454" s="6">
        <v>255</v>
      </c>
      <c r="H8454" s="7">
        <v>83.55</v>
      </c>
      <c r="I8454" s="8">
        <v>0.01</v>
      </c>
      <c r="J8454" s="7">
        <v>21262.13</v>
      </c>
      <c r="K8454" s="7">
        <v>59.93</v>
      </c>
      <c r="L8454" s="7">
        <v>15282.15</v>
      </c>
      <c r="M8454" s="7">
        <v>912.69</v>
      </c>
    </row>
    <row r="8455" spans="2:13" x14ac:dyDescent="0.3">
      <c r="B8455" s="5">
        <v>46174</v>
      </c>
      <c r="C8455" s="4" t="s">
        <v>31</v>
      </c>
      <c r="D8455" s="4" t="s">
        <v>32</v>
      </c>
      <c r="E8455" s="4" t="s">
        <v>16</v>
      </c>
      <c r="F8455" s="4" t="s">
        <v>19</v>
      </c>
      <c r="G8455" s="6">
        <v>248</v>
      </c>
      <c r="H8455" s="7">
        <v>83.55</v>
      </c>
      <c r="I8455" s="8">
        <v>0.01</v>
      </c>
      <c r="J8455" s="7">
        <v>20657.87</v>
      </c>
      <c r="K8455" s="7">
        <v>59.99</v>
      </c>
      <c r="L8455" s="7">
        <v>14877.52</v>
      </c>
      <c r="M8455" s="7">
        <v>1106.03</v>
      </c>
    </row>
    <row r="8456" spans="2:13" x14ac:dyDescent="0.3">
      <c r="B8456" s="5">
        <v>46174</v>
      </c>
      <c r="C8456" s="4" t="s">
        <v>31</v>
      </c>
      <c r="D8456" s="4" t="s">
        <v>32</v>
      </c>
      <c r="E8456" s="4" t="s">
        <v>20</v>
      </c>
      <c r="F8456" s="4" t="s">
        <v>17</v>
      </c>
      <c r="G8456" s="6">
        <v>554</v>
      </c>
      <c r="H8456" s="7">
        <v>83.55</v>
      </c>
      <c r="I8456" s="8">
        <v>0.04</v>
      </c>
      <c r="J8456" s="7">
        <v>39424.589999999997</v>
      </c>
      <c r="K8456" s="7">
        <v>60.05</v>
      </c>
      <c r="L8456" s="7">
        <v>33267.699999999997</v>
      </c>
      <c r="M8456" s="7">
        <v>911.7</v>
      </c>
    </row>
    <row r="8457" spans="2:13" x14ac:dyDescent="0.3">
      <c r="B8457" s="5">
        <v>46174</v>
      </c>
      <c r="C8457" s="4" t="s">
        <v>31</v>
      </c>
      <c r="D8457" s="4" t="s">
        <v>32</v>
      </c>
      <c r="E8457" s="4" t="s">
        <v>20</v>
      </c>
      <c r="F8457" s="4" t="s">
        <v>18</v>
      </c>
      <c r="G8457" s="6">
        <v>198</v>
      </c>
      <c r="H8457" s="7">
        <v>83.55</v>
      </c>
      <c r="I8457" s="8">
        <v>0.01</v>
      </c>
      <c r="J8457" s="7">
        <v>14339.59</v>
      </c>
      <c r="K8457" s="7">
        <v>59.99</v>
      </c>
      <c r="L8457" s="7">
        <v>11878.02</v>
      </c>
      <c r="M8457" s="7">
        <v>715.04</v>
      </c>
    </row>
    <row r="8458" spans="2:13" x14ac:dyDescent="0.3">
      <c r="B8458" s="5">
        <v>46174</v>
      </c>
      <c r="C8458" s="4" t="s">
        <v>31</v>
      </c>
      <c r="D8458" s="4" t="s">
        <v>32</v>
      </c>
      <c r="E8458" s="4" t="s">
        <v>20</v>
      </c>
      <c r="F8458" s="4" t="s">
        <v>19</v>
      </c>
      <c r="G8458" s="6">
        <v>211</v>
      </c>
      <c r="H8458" s="7">
        <v>83.55</v>
      </c>
      <c r="I8458" s="8">
        <v>0.02</v>
      </c>
      <c r="J8458" s="7">
        <v>15126.1</v>
      </c>
      <c r="K8458" s="7">
        <v>59.93</v>
      </c>
      <c r="L8458" s="7">
        <v>12645.23</v>
      </c>
      <c r="M8458" s="7">
        <v>921.28</v>
      </c>
    </row>
    <row r="8459" spans="2:13" x14ac:dyDescent="0.3">
      <c r="B8459" s="5">
        <v>46174</v>
      </c>
      <c r="C8459" s="4" t="s">
        <v>31</v>
      </c>
      <c r="D8459" s="4" t="s">
        <v>32</v>
      </c>
      <c r="E8459" s="4" t="s">
        <v>21</v>
      </c>
      <c r="F8459" s="4" t="s">
        <v>17</v>
      </c>
      <c r="G8459" s="6">
        <v>290</v>
      </c>
      <c r="H8459" s="7">
        <v>83.55</v>
      </c>
      <c r="I8459" s="8">
        <v>0.01</v>
      </c>
      <c r="J8459" s="7">
        <v>22948.74</v>
      </c>
      <c r="K8459" s="7">
        <v>59.99</v>
      </c>
      <c r="L8459" s="7">
        <v>17397.099999999999</v>
      </c>
      <c r="M8459" s="7">
        <v>489.92</v>
      </c>
    </row>
    <row r="8460" spans="2:13" x14ac:dyDescent="0.3">
      <c r="B8460" s="5">
        <v>46174</v>
      </c>
      <c r="C8460" s="4" t="s">
        <v>31</v>
      </c>
      <c r="D8460" s="4" t="s">
        <v>32</v>
      </c>
      <c r="E8460" s="4" t="s">
        <v>21</v>
      </c>
      <c r="F8460" s="4" t="s">
        <v>18</v>
      </c>
      <c r="G8460" s="6">
        <v>102</v>
      </c>
      <c r="H8460" s="7">
        <v>83.55</v>
      </c>
      <c r="I8460" s="8">
        <v>0</v>
      </c>
      <c r="J8460" s="7">
        <v>8087.8</v>
      </c>
      <c r="K8460" s="7">
        <v>59.99</v>
      </c>
      <c r="L8460" s="7">
        <v>6118.98</v>
      </c>
      <c r="M8460" s="7">
        <v>353.42</v>
      </c>
    </row>
    <row r="8461" spans="2:13" x14ac:dyDescent="0.3">
      <c r="B8461" s="5">
        <v>46174</v>
      </c>
      <c r="C8461" s="4" t="s">
        <v>31</v>
      </c>
      <c r="D8461" s="4" t="s">
        <v>32</v>
      </c>
      <c r="E8461" s="4" t="s">
        <v>21</v>
      </c>
      <c r="F8461" s="4" t="s">
        <v>19</v>
      </c>
      <c r="G8461" s="6">
        <v>101</v>
      </c>
      <c r="H8461" s="7">
        <v>83.55</v>
      </c>
      <c r="I8461" s="8">
        <v>0.01</v>
      </c>
      <c r="J8461" s="7">
        <v>7920.51</v>
      </c>
      <c r="K8461" s="7">
        <v>59.81</v>
      </c>
      <c r="L8461" s="7">
        <v>6040.81</v>
      </c>
      <c r="M8461" s="7">
        <v>446.84</v>
      </c>
    </row>
    <row r="8462" spans="2:13" x14ac:dyDescent="0.3">
      <c r="B8462" s="5">
        <v>46174</v>
      </c>
      <c r="C8462" s="4" t="s">
        <v>31</v>
      </c>
      <c r="D8462" s="4" t="s">
        <v>32</v>
      </c>
      <c r="E8462" s="4" t="s">
        <v>22</v>
      </c>
      <c r="F8462" s="4" t="s">
        <v>17</v>
      </c>
      <c r="G8462" s="6">
        <v>123</v>
      </c>
      <c r="H8462" s="7">
        <v>83.55</v>
      </c>
      <c r="I8462" s="8">
        <v>0.01</v>
      </c>
      <c r="J8462" s="7">
        <v>11371.21</v>
      </c>
      <c r="K8462" s="7">
        <v>59.99</v>
      </c>
      <c r="L8462" s="7">
        <v>7378.77</v>
      </c>
      <c r="M8462" s="7">
        <v>1281.06</v>
      </c>
    </row>
    <row r="8463" spans="2:13" x14ac:dyDescent="0.3">
      <c r="B8463" s="5">
        <v>46174</v>
      </c>
      <c r="C8463" s="4" t="s">
        <v>31</v>
      </c>
      <c r="D8463" s="4" t="s">
        <v>32</v>
      </c>
      <c r="E8463" s="4" t="s">
        <v>22</v>
      </c>
      <c r="F8463" s="4" t="s">
        <v>18</v>
      </c>
      <c r="G8463" s="6">
        <v>44</v>
      </c>
      <c r="H8463" s="7">
        <v>83.55</v>
      </c>
      <c r="I8463" s="8">
        <v>0.01</v>
      </c>
      <c r="J8463" s="7">
        <v>4076.01</v>
      </c>
      <c r="K8463" s="7">
        <v>59.99</v>
      </c>
      <c r="L8463" s="7">
        <v>2639.56</v>
      </c>
      <c r="M8463" s="7">
        <v>525.33000000000004</v>
      </c>
    </row>
    <row r="8464" spans="2:13" x14ac:dyDescent="0.3">
      <c r="B8464" s="5">
        <v>46174</v>
      </c>
      <c r="C8464" s="4" t="s">
        <v>31</v>
      </c>
      <c r="D8464" s="4" t="s">
        <v>32</v>
      </c>
      <c r="E8464" s="4" t="s">
        <v>22</v>
      </c>
      <c r="F8464" s="4" t="s">
        <v>19</v>
      </c>
      <c r="G8464" s="6">
        <v>44</v>
      </c>
      <c r="H8464" s="7">
        <v>83.55</v>
      </c>
      <c r="I8464" s="8">
        <v>0.01</v>
      </c>
      <c r="J8464" s="7">
        <v>4068.05</v>
      </c>
      <c r="K8464" s="7">
        <v>60.05</v>
      </c>
      <c r="L8464" s="7">
        <v>2642.2</v>
      </c>
      <c r="M8464" s="7">
        <v>573.46</v>
      </c>
    </row>
    <row r="8465" spans="2:13" x14ac:dyDescent="0.3">
      <c r="B8465" s="5">
        <v>46174</v>
      </c>
      <c r="C8465" s="4" t="s">
        <v>33</v>
      </c>
      <c r="D8465" s="4" t="s">
        <v>32</v>
      </c>
      <c r="E8465" s="4" t="s">
        <v>16</v>
      </c>
      <c r="F8465" s="4" t="s">
        <v>17</v>
      </c>
      <c r="G8465" s="6">
        <v>592</v>
      </c>
      <c r="H8465" s="7">
        <v>132.83000000000001</v>
      </c>
      <c r="I8465" s="8">
        <v>0.01</v>
      </c>
      <c r="J8465" s="7">
        <v>77772.259999999995</v>
      </c>
      <c r="K8465" s="7">
        <v>94.91</v>
      </c>
      <c r="L8465" s="7">
        <v>56186.720000000001</v>
      </c>
      <c r="M8465" s="7">
        <v>1015.03</v>
      </c>
    </row>
    <row r="8466" spans="2:13" x14ac:dyDescent="0.3">
      <c r="B8466" s="5">
        <v>46174</v>
      </c>
      <c r="C8466" s="4" t="s">
        <v>33</v>
      </c>
      <c r="D8466" s="4" t="s">
        <v>32</v>
      </c>
      <c r="E8466" s="4" t="s">
        <v>16</v>
      </c>
      <c r="F8466" s="4" t="s">
        <v>18</v>
      </c>
      <c r="G8466" s="6">
        <v>217</v>
      </c>
      <c r="H8466" s="7">
        <v>132.83000000000001</v>
      </c>
      <c r="I8466" s="8">
        <v>0.01</v>
      </c>
      <c r="J8466" s="7">
        <v>28650.959999999999</v>
      </c>
      <c r="K8466" s="7">
        <v>94.62</v>
      </c>
      <c r="L8466" s="7">
        <v>20532.54</v>
      </c>
      <c r="M8466" s="7">
        <v>767.38</v>
      </c>
    </row>
    <row r="8467" spans="2:13" x14ac:dyDescent="0.3">
      <c r="B8467" s="5">
        <v>46174</v>
      </c>
      <c r="C8467" s="4" t="s">
        <v>33</v>
      </c>
      <c r="D8467" s="4" t="s">
        <v>32</v>
      </c>
      <c r="E8467" s="4" t="s">
        <v>16</v>
      </c>
      <c r="F8467" s="4" t="s">
        <v>19</v>
      </c>
      <c r="G8467" s="6">
        <v>228</v>
      </c>
      <c r="H8467" s="7">
        <v>132.83000000000001</v>
      </c>
      <c r="I8467" s="8">
        <v>0.01</v>
      </c>
      <c r="J8467" s="7">
        <v>29922.79</v>
      </c>
      <c r="K8467" s="7">
        <v>95</v>
      </c>
      <c r="L8467" s="7">
        <v>21660</v>
      </c>
      <c r="M8467" s="7">
        <v>1009.73</v>
      </c>
    </row>
    <row r="8468" spans="2:13" x14ac:dyDescent="0.3">
      <c r="B8468" s="5">
        <v>46174</v>
      </c>
      <c r="C8468" s="4" t="s">
        <v>33</v>
      </c>
      <c r="D8468" s="4" t="s">
        <v>32</v>
      </c>
      <c r="E8468" s="4" t="s">
        <v>20</v>
      </c>
      <c r="F8468" s="4" t="s">
        <v>17</v>
      </c>
      <c r="G8468" s="6">
        <v>499</v>
      </c>
      <c r="H8468" s="7">
        <v>132.83000000000001</v>
      </c>
      <c r="I8468" s="8">
        <v>0.03</v>
      </c>
      <c r="J8468" s="7">
        <v>56746.21</v>
      </c>
      <c r="K8468" s="7">
        <v>94.43</v>
      </c>
      <c r="L8468" s="7">
        <v>47120.57</v>
      </c>
      <c r="M8468" s="7">
        <v>829.57</v>
      </c>
    </row>
    <row r="8469" spans="2:13" x14ac:dyDescent="0.3">
      <c r="B8469" s="5">
        <v>46174</v>
      </c>
      <c r="C8469" s="4" t="s">
        <v>33</v>
      </c>
      <c r="D8469" s="4" t="s">
        <v>32</v>
      </c>
      <c r="E8469" s="4" t="s">
        <v>20</v>
      </c>
      <c r="F8469" s="4" t="s">
        <v>18</v>
      </c>
      <c r="G8469" s="6">
        <v>186</v>
      </c>
      <c r="H8469" s="7">
        <v>132.83000000000001</v>
      </c>
      <c r="I8469" s="8">
        <v>0</v>
      </c>
      <c r="J8469" s="7">
        <v>21741.59</v>
      </c>
      <c r="K8469" s="7">
        <v>94.43</v>
      </c>
      <c r="L8469" s="7">
        <v>17563.98</v>
      </c>
      <c r="M8469" s="7">
        <v>645.79999999999995</v>
      </c>
    </row>
    <row r="8470" spans="2:13" x14ac:dyDescent="0.3">
      <c r="B8470" s="5">
        <v>46174</v>
      </c>
      <c r="C8470" s="4" t="s">
        <v>33</v>
      </c>
      <c r="D8470" s="4" t="s">
        <v>32</v>
      </c>
      <c r="E8470" s="4" t="s">
        <v>20</v>
      </c>
      <c r="F8470" s="4" t="s">
        <v>19</v>
      </c>
      <c r="G8470" s="6">
        <v>174</v>
      </c>
      <c r="H8470" s="7">
        <v>132.83000000000001</v>
      </c>
      <c r="I8470" s="8">
        <v>0.02</v>
      </c>
      <c r="J8470" s="7">
        <v>19973.48</v>
      </c>
      <c r="K8470" s="7">
        <v>94.43</v>
      </c>
      <c r="L8470" s="7">
        <v>16430.82</v>
      </c>
      <c r="M8470" s="7">
        <v>779.11</v>
      </c>
    </row>
    <row r="8471" spans="2:13" x14ac:dyDescent="0.3">
      <c r="B8471" s="5">
        <v>46174</v>
      </c>
      <c r="C8471" s="4" t="s">
        <v>33</v>
      </c>
      <c r="D8471" s="4" t="s">
        <v>32</v>
      </c>
      <c r="E8471" s="4" t="s">
        <v>21</v>
      </c>
      <c r="F8471" s="4" t="s">
        <v>17</v>
      </c>
      <c r="G8471" s="6">
        <v>258</v>
      </c>
      <c r="H8471" s="7">
        <v>132.83000000000001</v>
      </c>
      <c r="I8471" s="8">
        <v>0.01</v>
      </c>
      <c r="J8471" s="7">
        <v>32166.6</v>
      </c>
      <c r="K8471" s="7">
        <v>94.81</v>
      </c>
      <c r="L8471" s="7">
        <v>24460.98</v>
      </c>
      <c r="M8471" s="7">
        <v>421.11</v>
      </c>
    </row>
    <row r="8472" spans="2:13" x14ac:dyDescent="0.3">
      <c r="B8472" s="5">
        <v>46174</v>
      </c>
      <c r="C8472" s="4" t="s">
        <v>33</v>
      </c>
      <c r="D8472" s="4" t="s">
        <v>32</v>
      </c>
      <c r="E8472" s="4" t="s">
        <v>21</v>
      </c>
      <c r="F8472" s="4" t="s">
        <v>18</v>
      </c>
      <c r="G8472" s="6">
        <v>86</v>
      </c>
      <c r="H8472" s="7">
        <v>132.83000000000001</v>
      </c>
      <c r="I8472" s="8">
        <v>0</v>
      </c>
      <c r="J8472" s="7">
        <v>10852.04</v>
      </c>
      <c r="K8472" s="7">
        <v>94.91</v>
      </c>
      <c r="L8472" s="7">
        <v>8162.26</v>
      </c>
      <c r="M8472" s="7">
        <v>307.5</v>
      </c>
    </row>
    <row r="8473" spans="2:13" x14ac:dyDescent="0.3">
      <c r="B8473" s="5">
        <v>46174</v>
      </c>
      <c r="C8473" s="4" t="s">
        <v>33</v>
      </c>
      <c r="D8473" s="4" t="s">
        <v>32</v>
      </c>
      <c r="E8473" s="4" t="s">
        <v>21</v>
      </c>
      <c r="F8473" s="4" t="s">
        <v>19</v>
      </c>
      <c r="G8473" s="6">
        <v>86</v>
      </c>
      <c r="H8473" s="7">
        <v>132.83000000000001</v>
      </c>
      <c r="I8473" s="8">
        <v>0</v>
      </c>
      <c r="J8473" s="7">
        <v>10852.11</v>
      </c>
      <c r="K8473" s="7">
        <v>94.81</v>
      </c>
      <c r="L8473" s="7">
        <v>8153.66</v>
      </c>
      <c r="M8473" s="7">
        <v>371.67</v>
      </c>
    </row>
    <row r="8474" spans="2:13" x14ac:dyDescent="0.3">
      <c r="B8474" s="5">
        <v>46174</v>
      </c>
      <c r="C8474" s="4" t="s">
        <v>33</v>
      </c>
      <c r="D8474" s="4" t="s">
        <v>32</v>
      </c>
      <c r="E8474" s="4" t="s">
        <v>22</v>
      </c>
      <c r="F8474" s="4" t="s">
        <v>17</v>
      </c>
      <c r="G8474" s="6">
        <v>106</v>
      </c>
      <c r="H8474" s="7">
        <v>132.83000000000001</v>
      </c>
      <c r="I8474" s="8">
        <v>0.01</v>
      </c>
      <c r="J8474" s="7">
        <v>15580.14</v>
      </c>
      <c r="K8474" s="7">
        <v>94.53</v>
      </c>
      <c r="L8474" s="7">
        <v>10020.18</v>
      </c>
      <c r="M8474" s="7">
        <v>1095.3699999999999</v>
      </c>
    </row>
    <row r="8475" spans="2:13" x14ac:dyDescent="0.3">
      <c r="B8475" s="5">
        <v>46174</v>
      </c>
      <c r="C8475" s="4" t="s">
        <v>33</v>
      </c>
      <c r="D8475" s="4" t="s">
        <v>32</v>
      </c>
      <c r="E8475" s="4" t="s">
        <v>22</v>
      </c>
      <c r="F8475" s="4" t="s">
        <v>18</v>
      </c>
      <c r="G8475" s="6">
        <v>41</v>
      </c>
      <c r="H8475" s="7">
        <v>132.83000000000001</v>
      </c>
      <c r="I8475" s="8">
        <v>0.01</v>
      </c>
      <c r="J8475" s="7">
        <v>6020.33</v>
      </c>
      <c r="K8475" s="7">
        <v>94.91</v>
      </c>
      <c r="L8475" s="7">
        <v>3891.31</v>
      </c>
      <c r="M8475" s="7">
        <v>483.07</v>
      </c>
    </row>
    <row r="8476" spans="2:13" x14ac:dyDescent="0.3">
      <c r="B8476" s="5">
        <v>46174</v>
      </c>
      <c r="C8476" s="4" t="s">
        <v>33</v>
      </c>
      <c r="D8476" s="4" t="s">
        <v>32</v>
      </c>
      <c r="E8476" s="4" t="s">
        <v>22</v>
      </c>
      <c r="F8476" s="4" t="s">
        <v>19</v>
      </c>
      <c r="G8476" s="6">
        <v>40</v>
      </c>
      <c r="H8476" s="7">
        <v>132.83000000000001</v>
      </c>
      <c r="I8476" s="8">
        <v>0</v>
      </c>
      <c r="J8476" s="7">
        <v>5968.61</v>
      </c>
      <c r="K8476" s="7">
        <v>94.62</v>
      </c>
      <c r="L8476" s="7">
        <v>3784.8</v>
      </c>
      <c r="M8476" s="7">
        <v>509.4</v>
      </c>
    </row>
    <row r="8477" spans="2:13" x14ac:dyDescent="0.3">
      <c r="B8477" s="5">
        <v>46174</v>
      </c>
      <c r="C8477" s="4" t="s">
        <v>34</v>
      </c>
      <c r="D8477" s="4" t="s">
        <v>32</v>
      </c>
      <c r="E8477" s="4" t="s">
        <v>16</v>
      </c>
      <c r="F8477" s="4" t="s">
        <v>17</v>
      </c>
      <c r="G8477" s="6">
        <v>494</v>
      </c>
      <c r="H8477" s="7">
        <v>102.84</v>
      </c>
      <c r="I8477" s="8">
        <v>0.01</v>
      </c>
      <c r="J8477" s="7">
        <v>50547.73</v>
      </c>
      <c r="K8477" s="7">
        <v>72.819999999999993</v>
      </c>
      <c r="L8477" s="7">
        <v>35973.08</v>
      </c>
      <c r="M8477" s="7">
        <v>830.39</v>
      </c>
    </row>
    <row r="8478" spans="2:13" x14ac:dyDescent="0.3">
      <c r="B8478" s="5">
        <v>46174</v>
      </c>
      <c r="C8478" s="4" t="s">
        <v>34</v>
      </c>
      <c r="D8478" s="4" t="s">
        <v>32</v>
      </c>
      <c r="E8478" s="4" t="s">
        <v>16</v>
      </c>
      <c r="F8478" s="4" t="s">
        <v>18</v>
      </c>
      <c r="G8478" s="6">
        <v>179</v>
      </c>
      <c r="H8478" s="7">
        <v>102.84</v>
      </c>
      <c r="I8478" s="8">
        <v>0.01</v>
      </c>
      <c r="J8478" s="7">
        <v>18242.939999999999</v>
      </c>
      <c r="K8478" s="7">
        <v>72.75</v>
      </c>
      <c r="L8478" s="7">
        <v>13022.25</v>
      </c>
      <c r="M8478" s="7">
        <v>633.64</v>
      </c>
    </row>
    <row r="8479" spans="2:13" x14ac:dyDescent="0.3">
      <c r="B8479" s="5">
        <v>46174</v>
      </c>
      <c r="C8479" s="4" t="s">
        <v>34</v>
      </c>
      <c r="D8479" s="4" t="s">
        <v>32</v>
      </c>
      <c r="E8479" s="4" t="s">
        <v>16</v>
      </c>
      <c r="F8479" s="4" t="s">
        <v>19</v>
      </c>
      <c r="G8479" s="6">
        <v>171</v>
      </c>
      <c r="H8479" s="7">
        <v>102.84</v>
      </c>
      <c r="I8479" s="8">
        <v>0</v>
      </c>
      <c r="J8479" s="7">
        <v>17550.330000000002</v>
      </c>
      <c r="K8479" s="7">
        <v>73.040000000000006</v>
      </c>
      <c r="L8479" s="7">
        <v>12489.84</v>
      </c>
      <c r="M8479" s="7">
        <v>783.96</v>
      </c>
    </row>
    <row r="8480" spans="2:13" x14ac:dyDescent="0.3">
      <c r="B8480" s="5">
        <v>46174</v>
      </c>
      <c r="C8480" s="4" t="s">
        <v>34</v>
      </c>
      <c r="D8480" s="4" t="s">
        <v>32</v>
      </c>
      <c r="E8480" s="4" t="s">
        <v>20</v>
      </c>
      <c r="F8480" s="4" t="s">
        <v>17</v>
      </c>
      <c r="G8480" s="6">
        <v>392</v>
      </c>
      <c r="H8480" s="7">
        <v>102.84</v>
      </c>
      <c r="I8480" s="8">
        <v>0.04</v>
      </c>
      <c r="J8480" s="7">
        <v>34335.360000000001</v>
      </c>
      <c r="K8480" s="7">
        <v>72.599999999999994</v>
      </c>
      <c r="L8480" s="7">
        <v>28459.200000000001</v>
      </c>
      <c r="M8480" s="7">
        <v>672.77</v>
      </c>
    </row>
    <row r="8481" spans="2:13" x14ac:dyDescent="0.3">
      <c r="B8481" s="5">
        <v>46174</v>
      </c>
      <c r="C8481" s="4" t="s">
        <v>34</v>
      </c>
      <c r="D8481" s="4" t="s">
        <v>32</v>
      </c>
      <c r="E8481" s="4" t="s">
        <v>20</v>
      </c>
      <c r="F8481" s="4" t="s">
        <v>18</v>
      </c>
      <c r="G8481" s="6">
        <v>145</v>
      </c>
      <c r="H8481" s="7">
        <v>102.84</v>
      </c>
      <c r="I8481" s="8">
        <v>0.02</v>
      </c>
      <c r="J8481" s="7">
        <v>12821.12</v>
      </c>
      <c r="K8481" s="7">
        <v>72.599999999999994</v>
      </c>
      <c r="L8481" s="7">
        <v>10527</v>
      </c>
      <c r="M8481" s="7">
        <v>506.55</v>
      </c>
    </row>
    <row r="8482" spans="2:13" x14ac:dyDescent="0.3">
      <c r="B8482" s="5">
        <v>46174</v>
      </c>
      <c r="C8482" s="4" t="s">
        <v>34</v>
      </c>
      <c r="D8482" s="4" t="s">
        <v>32</v>
      </c>
      <c r="E8482" s="4" t="s">
        <v>20</v>
      </c>
      <c r="F8482" s="4" t="s">
        <v>19</v>
      </c>
      <c r="G8482" s="6">
        <v>153</v>
      </c>
      <c r="H8482" s="7">
        <v>102.84</v>
      </c>
      <c r="I8482" s="8">
        <v>0.01</v>
      </c>
      <c r="J8482" s="7">
        <v>13680.22</v>
      </c>
      <c r="K8482" s="7">
        <v>72.67</v>
      </c>
      <c r="L8482" s="7">
        <v>11118.51</v>
      </c>
      <c r="M8482" s="7">
        <v>685.08</v>
      </c>
    </row>
    <row r="8483" spans="2:13" x14ac:dyDescent="0.3">
      <c r="B8483" s="5">
        <v>46174</v>
      </c>
      <c r="C8483" s="4" t="s">
        <v>34</v>
      </c>
      <c r="D8483" s="4" t="s">
        <v>32</v>
      </c>
      <c r="E8483" s="4" t="s">
        <v>21</v>
      </c>
      <c r="F8483" s="4" t="s">
        <v>17</v>
      </c>
      <c r="G8483" s="6">
        <v>194</v>
      </c>
      <c r="H8483" s="7">
        <v>102.84</v>
      </c>
      <c r="I8483" s="8">
        <v>0.01</v>
      </c>
      <c r="J8483" s="7">
        <v>18763.669999999998</v>
      </c>
      <c r="K8483" s="7">
        <v>72.599999999999994</v>
      </c>
      <c r="L8483" s="7">
        <v>14084.4</v>
      </c>
      <c r="M8483" s="7">
        <v>332.63</v>
      </c>
    </row>
    <row r="8484" spans="2:13" x14ac:dyDescent="0.3">
      <c r="B8484" s="5">
        <v>46174</v>
      </c>
      <c r="C8484" s="4" t="s">
        <v>34</v>
      </c>
      <c r="D8484" s="4" t="s">
        <v>32</v>
      </c>
      <c r="E8484" s="4" t="s">
        <v>21</v>
      </c>
      <c r="F8484" s="4" t="s">
        <v>18</v>
      </c>
      <c r="G8484" s="6">
        <v>76</v>
      </c>
      <c r="H8484" s="7">
        <v>102.84</v>
      </c>
      <c r="I8484" s="8">
        <v>0.01</v>
      </c>
      <c r="J8484" s="7">
        <v>7343.51</v>
      </c>
      <c r="K8484" s="7">
        <v>72.599999999999994</v>
      </c>
      <c r="L8484" s="7">
        <v>5517.6</v>
      </c>
      <c r="M8484" s="7">
        <v>270.66000000000003</v>
      </c>
    </row>
    <row r="8485" spans="2:13" x14ac:dyDescent="0.3">
      <c r="B8485" s="5">
        <v>46174</v>
      </c>
      <c r="C8485" s="4" t="s">
        <v>34</v>
      </c>
      <c r="D8485" s="4" t="s">
        <v>32</v>
      </c>
      <c r="E8485" s="4" t="s">
        <v>21</v>
      </c>
      <c r="F8485" s="4" t="s">
        <v>19</v>
      </c>
      <c r="G8485" s="6">
        <v>74</v>
      </c>
      <c r="H8485" s="7">
        <v>102.84</v>
      </c>
      <c r="I8485" s="8">
        <v>0</v>
      </c>
      <c r="J8485" s="7">
        <v>7244.09</v>
      </c>
      <c r="K8485" s="7">
        <v>72.97</v>
      </c>
      <c r="L8485" s="7">
        <v>5399.78</v>
      </c>
      <c r="M8485" s="7">
        <v>330.03</v>
      </c>
    </row>
    <row r="8486" spans="2:13" x14ac:dyDescent="0.3">
      <c r="B8486" s="5">
        <v>46174</v>
      </c>
      <c r="C8486" s="4" t="s">
        <v>34</v>
      </c>
      <c r="D8486" s="4" t="s">
        <v>32</v>
      </c>
      <c r="E8486" s="4" t="s">
        <v>22</v>
      </c>
      <c r="F8486" s="4" t="s">
        <v>17</v>
      </c>
      <c r="G8486" s="6">
        <v>93</v>
      </c>
      <c r="H8486" s="7">
        <v>102.84</v>
      </c>
      <c r="I8486" s="8">
        <v>0.01</v>
      </c>
      <c r="J8486" s="7">
        <v>10679.57</v>
      </c>
      <c r="K8486" s="7">
        <v>72.599999999999994</v>
      </c>
      <c r="L8486" s="7">
        <v>6751.8</v>
      </c>
      <c r="M8486" s="7">
        <v>932.63</v>
      </c>
    </row>
    <row r="8487" spans="2:13" x14ac:dyDescent="0.3">
      <c r="B8487" s="5">
        <v>46174</v>
      </c>
      <c r="C8487" s="4" t="s">
        <v>34</v>
      </c>
      <c r="D8487" s="4" t="s">
        <v>32</v>
      </c>
      <c r="E8487" s="4" t="s">
        <v>22</v>
      </c>
      <c r="F8487" s="4" t="s">
        <v>18</v>
      </c>
      <c r="G8487" s="6">
        <v>32</v>
      </c>
      <c r="H8487" s="7">
        <v>102.84</v>
      </c>
      <c r="I8487" s="8">
        <v>0</v>
      </c>
      <c r="J8487" s="7">
        <v>3689.45</v>
      </c>
      <c r="K8487" s="7">
        <v>72.89</v>
      </c>
      <c r="L8487" s="7">
        <v>2332.48</v>
      </c>
      <c r="M8487" s="7">
        <v>377.42</v>
      </c>
    </row>
    <row r="8488" spans="2:13" x14ac:dyDescent="0.3">
      <c r="B8488" s="5">
        <v>46174</v>
      </c>
      <c r="C8488" s="4" t="s">
        <v>34</v>
      </c>
      <c r="D8488" s="4" t="s">
        <v>32</v>
      </c>
      <c r="E8488" s="4" t="s">
        <v>22</v>
      </c>
      <c r="F8488" s="4" t="s">
        <v>19</v>
      </c>
      <c r="G8488" s="6">
        <v>32</v>
      </c>
      <c r="H8488" s="7">
        <v>102.84</v>
      </c>
      <c r="I8488" s="8">
        <v>0</v>
      </c>
      <c r="J8488" s="7">
        <v>3678.41</v>
      </c>
      <c r="K8488" s="7">
        <v>72.97</v>
      </c>
      <c r="L8488" s="7">
        <v>2335.04</v>
      </c>
      <c r="M8488" s="7">
        <v>422.45</v>
      </c>
    </row>
    <row r="8489" spans="2:13" x14ac:dyDescent="0.3">
      <c r="B8489" s="5">
        <v>46174</v>
      </c>
      <c r="C8489" s="4" t="s">
        <v>35</v>
      </c>
      <c r="D8489" s="4" t="s">
        <v>32</v>
      </c>
      <c r="E8489" s="4" t="s">
        <v>16</v>
      </c>
      <c r="F8489" s="4" t="s">
        <v>17</v>
      </c>
      <c r="G8489" s="6">
        <v>120</v>
      </c>
      <c r="H8489" s="7">
        <v>201.39</v>
      </c>
      <c r="I8489" s="8">
        <v>0.01</v>
      </c>
      <c r="J8489" s="7">
        <v>23899.95</v>
      </c>
      <c r="K8489" s="7">
        <v>139.75</v>
      </c>
      <c r="L8489" s="7">
        <v>16770</v>
      </c>
      <c r="M8489" s="7">
        <v>199.9</v>
      </c>
    </row>
    <row r="8490" spans="2:13" x14ac:dyDescent="0.3">
      <c r="B8490" s="5">
        <v>46174</v>
      </c>
      <c r="C8490" s="4" t="s">
        <v>35</v>
      </c>
      <c r="D8490" s="4" t="s">
        <v>32</v>
      </c>
      <c r="E8490" s="4" t="s">
        <v>16</v>
      </c>
      <c r="F8490" s="4" t="s">
        <v>18</v>
      </c>
      <c r="G8490" s="6">
        <v>43</v>
      </c>
      <c r="H8490" s="7">
        <v>201.39</v>
      </c>
      <c r="I8490" s="8">
        <v>0</v>
      </c>
      <c r="J8490" s="7">
        <v>8590.6299999999992</v>
      </c>
      <c r="K8490" s="7">
        <v>139.61000000000001</v>
      </c>
      <c r="L8490" s="7">
        <v>6003.23</v>
      </c>
      <c r="M8490" s="7">
        <v>153.44</v>
      </c>
    </row>
    <row r="8491" spans="2:13" x14ac:dyDescent="0.3">
      <c r="B8491" s="5">
        <v>46174</v>
      </c>
      <c r="C8491" s="4" t="s">
        <v>35</v>
      </c>
      <c r="D8491" s="4" t="s">
        <v>32</v>
      </c>
      <c r="E8491" s="4" t="s">
        <v>16</v>
      </c>
      <c r="F8491" s="4" t="s">
        <v>19</v>
      </c>
      <c r="G8491" s="6">
        <v>40</v>
      </c>
      <c r="H8491" s="7">
        <v>201.39</v>
      </c>
      <c r="I8491" s="8">
        <v>0.01</v>
      </c>
      <c r="J8491" s="7">
        <v>8023.28</v>
      </c>
      <c r="K8491" s="7">
        <v>139.47</v>
      </c>
      <c r="L8491" s="7">
        <v>5578.8</v>
      </c>
      <c r="M8491" s="7">
        <v>181.42</v>
      </c>
    </row>
    <row r="8492" spans="2:13" x14ac:dyDescent="0.3">
      <c r="B8492" s="5">
        <v>46174</v>
      </c>
      <c r="C8492" s="4" t="s">
        <v>35</v>
      </c>
      <c r="D8492" s="4" t="s">
        <v>32</v>
      </c>
      <c r="E8492" s="4" t="s">
        <v>20</v>
      </c>
      <c r="F8492" s="4" t="s">
        <v>17</v>
      </c>
      <c r="G8492" s="6">
        <v>94</v>
      </c>
      <c r="H8492" s="7">
        <v>201.39</v>
      </c>
      <c r="I8492" s="8">
        <v>0</v>
      </c>
      <c r="J8492" s="7">
        <v>16692.25</v>
      </c>
      <c r="K8492" s="7">
        <v>140.03</v>
      </c>
      <c r="L8492" s="7">
        <v>13162.82</v>
      </c>
      <c r="M8492" s="7">
        <v>154.38</v>
      </c>
    </row>
    <row r="8493" spans="2:13" x14ac:dyDescent="0.3">
      <c r="B8493" s="5">
        <v>46174</v>
      </c>
      <c r="C8493" s="4" t="s">
        <v>35</v>
      </c>
      <c r="D8493" s="4" t="s">
        <v>32</v>
      </c>
      <c r="E8493" s="4" t="s">
        <v>20</v>
      </c>
      <c r="F8493" s="4" t="s">
        <v>18</v>
      </c>
      <c r="G8493" s="6">
        <v>35</v>
      </c>
      <c r="H8493" s="7">
        <v>201.39</v>
      </c>
      <c r="I8493" s="8">
        <v>0.03</v>
      </c>
      <c r="J8493" s="7">
        <v>6047.58</v>
      </c>
      <c r="K8493" s="7">
        <v>140.03</v>
      </c>
      <c r="L8493" s="7">
        <v>4901.05</v>
      </c>
      <c r="M8493" s="7">
        <v>123.15</v>
      </c>
    </row>
    <row r="8494" spans="2:13" x14ac:dyDescent="0.3">
      <c r="B8494" s="5">
        <v>46174</v>
      </c>
      <c r="C8494" s="4" t="s">
        <v>35</v>
      </c>
      <c r="D8494" s="4" t="s">
        <v>32</v>
      </c>
      <c r="E8494" s="4" t="s">
        <v>20</v>
      </c>
      <c r="F8494" s="4" t="s">
        <v>19</v>
      </c>
      <c r="G8494" s="6">
        <v>35</v>
      </c>
      <c r="H8494" s="7">
        <v>201.39</v>
      </c>
      <c r="I8494" s="8">
        <v>0.02</v>
      </c>
      <c r="J8494" s="7">
        <v>6054.22</v>
      </c>
      <c r="K8494" s="7">
        <v>140.03</v>
      </c>
      <c r="L8494" s="7">
        <v>4901.05</v>
      </c>
      <c r="M8494" s="7">
        <v>156.41</v>
      </c>
    </row>
    <row r="8495" spans="2:13" x14ac:dyDescent="0.3">
      <c r="B8495" s="5">
        <v>46174</v>
      </c>
      <c r="C8495" s="4" t="s">
        <v>35</v>
      </c>
      <c r="D8495" s="4" t="s">
        <v>32</v>
      </c>
      <c r="E8495" s="4" t="s">
        <v>21</v>
      </c>
      <c r="F8495" s="4" t="s">
        <v>17</v>
      </c>
      <c r="G8495" s="6">
        <v>49</v>
      </c>
      <c r="H8495" s="7">
        <v>201.39</v>
      </c>
      <c r="I8495" s="8">
        <v>0</v>
      </c>
      <c r="J8495" s="7">
        <v>9383.9699999999993</v>
      </c>
      <c r="K8495" s="7">
        <v>139.75</v>
      </c>
      <c r="L8495" s="7">
        <v>6847.75</v>
      </c>
      <c r="M8495" s="7">
        <v>81.3</v>
      </c>
    </row>
    <row r="8496" spans="2:13" x14ac:dyDescent="0.3">
      <c r="B8496" s="5">
        <v>46174</v>
      </c>
      <c r="C8496" s="4" t="s">
        <v>35</v>
      </c>
      <c r="D8496" s="4" t="s">
        <v>32</v>
      </c>
      <c r="E8496" s="4" t="s">
        <v>21</v>
      </c>
      <c r="F8496" s="4" t="s">
        <v>18</v>
      </c>
      <c r="G8496" s="6">
        <v>17</v>
      </c>
      <c r="H8496" s="7">
        <v>201.39</v>
      </c>
      <c r="I8496" s="8">
        <v>0</v>
      </c>
      <c r="J8496" s="7">
        <v>3252.4</v>
      </c>
      <c r="K8496" s="7">
        <v>140.03</v>
      </c>
      <c r="L8496" s="7">
        <v>2380.5100000000002</v>
      </c>
      <c r="M8496" s="7">
        <v>62.24</v>
      </c>
    </row>
    <row r="8497" spans="2:13" x14ac:dyDescent="0.3">
      <c r="B8497" s="5">
        <v>46174</v>
      </c>
      <c r="C8497" s="4" t="s">
        <v>35</v>
      </c>
      <c r="D8497" s="4" t="s">
        <v>32</v>
      </c>
      <c r="E8497" s="4" t="s">
        <v>21</v>
      </c>
      <c r="F8497" s="4" t="s">
        <v>19</v>
      </c>
      <c r="G8497" s="6">
        <v>17</v>
      </c>
      <c r="H8497" s="7">
        <v>201.39</v>
      </c>
      <c r="I8497" s="8">
        <v>0</v>
      </c>
      <c r="J8497" s="7">
        <v>3245.94</v>
      </c>
      <c r="K8497" s="7">
        <v>140.03</v>
      </c>
      <c r="L8497" s="7">
        <v>2380.5100000000002</v>
      </c>
      <c r="M8497" s="7">
        <v>74.91</v>
      </c>
    </row>
    <row r="8498" spans="2:13" x14ac:dyDescent="0.3">
      <c r="B8498" s="5">
        <v>46174</v>
      </c>
      <c r="C8498" s="4" t="s">
        <v>35</v>
      </c>
      <c r="D8498" s="4" t="s">
        <v>32</v>
      </c>
      <c r="E8498" s="4" t="s">
        <v>22</v>
      </c>
      <c r="F8498" s="4" t="s">
        <v>17</v>
      </c>
      <c r="G8498" s="6">
        <v>21</v>
      </c>
      <c r="H8498" s="7">
        <v>201.39</v>
      </c>
      <c r="I8498" s="8">
        <v>0.01</v>
      </c>
      <c r="J8498" s="7">
        <v>4684.6400000000003</v>
      </c>
      <c r="K8498" s="7">
        <v>139.61000000000001</v>
      </c>
      <c r="L8498" s="7">
        <v>2931.81</v>
      </c>
      <c r="M8498" s="7">
        <v>210.59</v>
      </c>
    </row>
    <row r="8499" spans="2:13" x14ac:dyDescent="0.3">
      <c r="B8499" s="5">
        <v>46174</v>
      </c>
      <c r="C8499" s="4" t="s">
        <v>35</v>
      </c>
      <c r="D8499" s="4" t="s">
        <v>32</v>
      </c>
      <c r="E8499" s="4" t="s">
        <v>22</v>
      </c>
      <c r="F8499" s="4" t="s">
        <v>18</v>
      </c>
      <c r="G8499" s="6">
        <v>7</v>
      </c>
      <c r="H8499" s="7">
        <v>201.39</v>
      </c>
      <c r="I8499" s="8">
        <v>0.01</v>
      </c>
      <c r="J8499" s="7">
        <v>1563.13</v>
      </c>
      <c r="K8499" s="7">
        <v>139.47</v>
      </c>
      <c r="L8499" s="7">
        <v>976.29</v>
      </c>
      <c r="M8499" s="7">
        <v>85.26</v>
      </c>
    </row>
    <row r="8500" spans="2:13" x14ac:dyDescent="0.3">
      <c r="B8500" s="5">
        <v>46174</v>
      </c>
      <c r="C8500" s="4" t="s">
        <v>35</v>
      </c>
      <c r="D8500" s="4" t="s">
        <v>32</v>
      </c>
      <c r="E8500" s="4" t="s">
        <v>22</v>
      </c>
      <c r="F8500" s="4" t="s">
        <v>19</v>
      </c>
      <c r="G8500" s="6">
        <v>8</v>
      </c>
      <c r="H8500" s="7">
        <v>201.39</v>
      </c>
      <c r="I8500" s="8">
        <v>0.01</v>
      </c>
      <c r="J8500" s="7">
        <v>1782.8</v>
      </c>
      <c r="K8500" s="7">
        <v>139.34</v>
      </c>
      <c r="L8500" s="7">
        <v>1114.72</v>
      </c>
      <c r="M8500" s="7">
        <v>105.72</v>
      </c>
    </row>
    <row r="8501" spans="2:13" x14ac:dyDescent="0.3">
      <c r="B8501" s="5">
        <v>46174</v>
      </c>
      <c r="C8501" s="4" t="s">
        <v>36</v>
      </c>
      <c r="D8501" s="4" t="s">
        <v>37</v>
      </c>
      <c r="E8501" s="4" t="s">
        <v>16</v>
      </c>
      <c r="F8501" s="4" t="s">
        <v>17</v>
      </c>
      <c r="G8501" s="6">
        <v>400</v>
      </c>
      <c r="H8501" s="7">
        <v>193.97</v>
      </c>
      <c r="I8501" s="8">
        <v>0.01</v>
      </c>
      <c r="J8501" s="7">
        <v>76348.759999999995</v>
      </c>
      <c r="K8501" s="7">
        <v>140.83000000000001</v>
      </c>
      <c r="L8501" s="7">
        <v>56332</v>
      </c>
      <c r="M8501" s="7">
        <v>675.75</v>
      </c>
    </row>
    <row r="8502" spans="2:13" x14ac:dyDescent="0.3">
      <c r="B8502" s="5">
        <v>46174</v>
      </c>
      <c r="C8502" s="4" t="s">
        <v>36</v>
      </c>
      <c r="D8502" s="4" t="s">
        <v>37</v>
      </c>
      <c r="E8502" s="4" t="s">
        <v>16</v>
      </c>
      <c r="F8502" s="4" t="s">
        <v>18</v>
      </c>
      <c r="G8502" s="6">
        <v>145</v>
      </c>
      <c r="H8502" s="7">
        <v>193.97</v>
      </c>
      <c r="I8502" s="8">
        <v>0.01</v>
      </c>
      <c r="J8502" s="7">
        <v>27928.94</v>
      </c>
      <c r="K8502" s="7">
        <v>140.83000000000001</v>
      </c>
      <c r="L8502" s="7">
        <v>20420.349999999999</v>
      </c>
      <c r="M8502" s="7">
        <v>504.48</v>
      </c>
    </row>
    <row r="8503" spans="2:13" x14ac:dyDescent="0.3">
      <c r="B8503" s="5">
        <v>46174</v>
      </c>
      <c r="C8503" s="4" t="s">
        <v>36</v>
      </c>
      <c r="D8503" s="4" t="s">
        <v>37</v>
      </c>
      <c r="E8503" s="4" t="s">
        <v>16</v>
      </c>
      <c r="F8503" s="4" t="s">
        <v>19</v>
      </c>
      <c r="G8503" s="6">
        <v>142</v>
      </c>
      <c r="H8503" s="7">
        <v>193.97</v>
      </c>
      <c r="I8503" s="8">
        <v>0</v>
      </c>
      <c r="J8503" s="7">
        <v>27571.279999999999</v>
      </c>
      <c r="K8503" s="7">
        <v>140.97</v>
      </c>
      <c r="L8503" s="7">
        <v>20017.740000000002</v>
      </c>
      <c r="M8503" s="7">
        <v>617.48</v>
      </c>
    </row>
    <row r="8504" spans="2:13" x14ac:dyDescent="0.3">
      <c r="B8504" s="5">
        <v>46174</v>
      </c>
      <c r="C8504" s="4" t="s">
        <v>36</v>
      </c>
      <c r="D8504" s="4" t="s">
        <v>37</v>
      </c>
      <c r="E8504" s="4" t="s">
        <v>20</v>
      </c>
      <c r="F8504" s="4" t="s">
        <v>17</v>
      </c>
      <c r="G8504" s="6">
        <v>325</v>
      </c>
      <c r="H8504" s="7">
        <v>193.97</v>
      </c>
      <c r="I8504" s="8">
        <v>0</v>
      </c>
      <c r="J8504" s="7">
        <v>55253.74</v>
      </c>
      <c r="K8504" s="7">
        <v>141.11000000000001</v>
      </c>
      <c r="L8504" s="7">
        <v>45860.75</v>
      </c>
      <c r="M8504" s="7">
        <v>549.59</v>
      </c>
    </row>
    <row r="8505" spans="2:13" x14ac:dyDescent="0.3">
      <c r="B8505" s="5">
        <v>46174</v>
      </c>
      <c r="C8505" s="4" t="s">
        <v>36</v>
      </c>
      <c r="D8505" s="4" t="s">
        <v>37</v>
      </c>
      <c r="E8505" s="4" t="s">
        <v>20</v>
      </c>
      <c r="F8505" s="4" t="s">
        <v>18</v>
      </c>
      <c r="G8505" s="6">
        <v>121</v>
      </c>
      <c r="H8505" s="7">
        <v>193.97</v>
      </c>
      <c r="I8505" s="8">
        <v>0.01</v>
      </c>
      <c r="J8505" s="7">
        <v>20303.88</v>
      </c>
      <c r="K8505" s="7">
        <v>140.83000000000001</v>
      </c>
      <c r="L8505" s="7">
        <v>17040.43</v>
      </c>
      <c r="M8505" s="7">
        <v>425.3</v>
      </c>
    </row>
    <row r="8506" spans="2:13" x14ac:dyDescent="0.3">
      <c r="B8506" s="5">
        <v>46174</v>
      </c>
      <c r="C8506" s="4" t="s">
        <v>36</v>
      </c>
      <c r="D8506" s="4" t="s">
        <v>37</v>
      </c>
      <c r="E8506" s="4" t="s">
        <v>20</v>
      </c>
      <c r="F8506" s="4" t="s">
        <v>19</v>
      </c>
      <c r="G8506" s="6">
        <v>119</v>
      </c>
      <c r="H8506" s="7">
        <v>193.97</v>
      </c>
      <c r="I8506" s="8">
        <v>0.02</v>
      </c>
      <c r="J8506" s="7">
        <v>19966.45</v>
      </c>
      <c r="K8506" s="7">
        <v>140.83000000000001</v>
      </c>
      <c r="L8506" s="7">
        <v>16758.77</v>
      </c>
      <c r="M8506" s="7">
        <v>517.99</v>
      </c>
    </row>
    <row r="8507" spans="2:13" x14ac:dyDescent="0.3">
      <c r="B8507" s="5">
        <v>46174</v>
      </c>
      <c r="C8507" s="4" t="s">
        <v>36</v>
      </c>
      <c r="D8507" s="4" t="s">
        <v>37</v>
      </c>
      <c r="E8507" s="4" t="s">
        <v>21</v>
      </c>
      <c r="F8507" s="4" t="s">
        <v>17</v>
      </c>
      <c r="G8507" s="6">
        <v>159</v>
      </c>
      <c r="H8507" s="7">
        <v>193.97</v>
      </c>
      <c r="I8507" s="8">
        <v>0.01</v>
      </c>
      <c r="J8507" s="7">
        <v>29064.78</v>
      </c>
      <c r="K8507" s="7">
        <v>140.69</v>
      </c>
      <c r="L8507" s="7">
        <v>22369.71</v>
      </c>
      <c r="M8507" s="7">
        <v>273.14999999999998</v>
      </c>
    </row>
    <row r="8508" spans="2:13" x14ac:dyDescent="0.3">
      <c r="B8508" s="5">
        <v>46174</v>
      </c>
      <c r="C8508" s="4" t="s">
        <v>36</v>
      </c>
      <c r="D8508" s="4" t="s">
        <v>37</v>
      </c>
      <c r="E8508" s="4" t="s">
        <v>21</v>
      </c>
      <c r="F8508" s="4" t="s">
        <v>18</v>
      </c>
      <c r="G8508" s="6">
        <v>59</v>
      </c>
      <c r="H8508" s="7">
        <v>193.97</v>
      </c>
      <c r="I8508" s="8">
        <v>0</v>
      </c>
      <c r="J8508" s="7">
        <v>10817.7</v>
      </c>
      <c r="K8508" s="7">
        <v>140.69</v>
      </c>
      <c r="L8508" s="7">
        <v>8300.7099999999991</v>
      </c>
      <c r="M8508" s="7">
        <v>216.23</v>
      </c>
    </row>
    <row r="8509" spans="2:13" x14ac:dyDescent="0.3">
      <c r="B8509" s="5">
        <v>46174</v>
      </c>
      <c r="C8509" s="4" t="s">
        <v>36</v>
      </c>
      <c r="D8509" s="4" t="s">
        <v>37</v>
      </c>
      <c r="E8509" s="4" t="s">
        <v>21</v>
      </c>
      <c r="F8509" s="4" t="s">
        <v>19</v>
      </c>
      <c r="G8509" s="6">
        <v>60</v>
      </c>
      <c r="H8509" s="7">
        <v>193.97</v>
      </c>
      <c r="I8509" s="8">
        <v>0.01</v>
      </c>
      <c r="J8509" s="7">
        <v>10901.87</v>
      </c>
      <c r="K8509" s="7">
        <v>141.11000000000001</v>
      </c>
      <c r="L8509" s="7">
        <v>8466.6</v>
      </c>
      <c r="M8509" s="7">
        <v>273.2</v>
      </c>
    </row>
    <row r="8510" spans="2:13" x14ac:dyDescent="0.3">
      <c r="B8510" s="5">
        <v>46174</v>
      </c>
      <c r="C8510" s="4" t="s">
        <v>36</v>
      </c>
      <c r="D8510" s="4" t="s">
        <v>37</v>
      </c>
      <c r="E8510" s="4" t="s">
        <v>22</v>
      </c>
      <c r="F8510" s="4" t="s">
        <v>17</v>
      </c>
      <c r="G8510" s="6">
        <v>70</v>
      </c>
      <c r="H8510" s="7">
        <v>193.97</v>
      </c>
      <c r="I8510" s="8">
        <v>0.01</v>
      </c>
      <c r="J8510" s="7">
        <v>15145.93</v>
      </c>
      <c r="K8510" s="7">
        <v>141.4</v>
      </c>
      <c r="L8510" s="7">
        <v>9898</v>
      </c>
      <c r="M8510" s="7">
        <v>716.23</v>
      </c>
    </row>
    <row r="8511" spans="2:13" x14ac:dyDescent="0.3">
      <c r="B8511" s="5">
        <v>46174</v>
      </c>
      <c r="C8511" s="4" t="s">
        <v>36</v>
      </c>
      <c r="D8511" s="4" t="s">
        <v>37</v>
      </c>
      <c r="E8511" s="4" t="s">
        <v>22</v>
      </c>
      <c r="F8511" s="4" t="s">
        <v>18</v>
      </c>
      <c r="G8511" s="6">
        <v>26</v>
      </c>
      <c r="H8511" s="7">
        <v>193.97</v>
      </c>
      <c r="I8511" s="8">
        <v>0.01</v>
      </c>
      <c r="J8511" s="7">
        <v>5597.65</v>
      </c>
      <c r="K8511" s="7">
        <v>140.55000000000001</v>
      </c>
      <c r="L8511" s="7">
        <v>3654.3</v>
      </c>
      <c r="M8511" s="7">
        <v>313.87</v>
      </c>
    </row>
    <row r="8512" spans="2:13" x14ac:dyDescent="0.3">
      <c r="B8512" s="5">
        <v>46174</v>
      </c>
      <c r="C8512" s="4" t="s">
        <v>36</v>
      </c>
      <c r="D8512" s="4" t="s">
        <v>37</v>
      </c>
      <c r="E8512" s="4" t="s">
        <v>22</v>
      </c>
      <c r="F8512" s="4" t="s">
        <v>19</v>
      </c>
      <c r="G8512" s="6">
        <v>26</v>
      </c>
      <c r="H8512" s="7">
        <v>193.97</v>
      </c>
      <c r="I8512" s="8">
        <v>0</v>
      </c>
      <c r="J8512" s="7">
        <v>5614.56</v>
      </c>
      <c r="K8512" s="7">
        <v>140.69</v>
      </c>
      <c r="L8512" s="7">
        <v>3657.94</v>
      </c>
      <c r="M8512" s="7">
        <v>339.2</v>
      </c>
    </row>
    <row r="8513" spans="2:13" x14ac:dyDescent="0.3">
      <c r="B8513" s="5">
        <v>46174</v>
      </c>
      <c r="C8513" s="4" t="s">
        <v>38</v>
      </c>
      <c r="D8513" s="4" t="s">
        <v>37</v>
      </c>
      <c r="E8513" s="4" t="s">
        <v>16</v>
      </c>
      <c r="F8513" s="4" t="s">
        <v>17</v>
      </c>
      <c r="G8513" s="6">
        <v>166</v>
      </c>
      <c r="H8513" s="7">
        <v>235.85</v>
      </c>
      <c r="I8513" s="8">
        <v>0</v>
      </c>
      <c r="J8513" s="7">
        <v>38877.51</v>
      </c>
      <c r="K8513" s="7">
        <v>170.79</v>
      </c>
      <c r="L8513" s="7">
        <v>28351.14</v>
      </c>
      <c r="M8513" s="7">
        <v>271.51</v>
      </c>
    </row>
    <row r="8514" spans="2:13" x14ac:dyDescent="0.3">
      <c r="B8514" s="5">
        <v>46174</v>
      </c>
      <c r="C8514" s="4" t="s">
        <v>38</v>
      </c>
      <c r="D8514" s="4" t="s">
        <v>37</v>
      </c>
      <c r="E8514" s="4" t="s">
        <v>16</v>
      </c>
      <c r="F8514" s="4" t="s">
        <v>18</v>
      </c>
      <c r="G8514" s="6">
        <v>63</v>
      </c>
      <c r="H8514" s="7">
        <v>235.85</v>
      </c>
      <c r="I8514" s="8">
        <v>0.01</v>
      </c>
      <c r="J8514" s="7">
        <v>14665.92</v>
      </c>
      <c r="K8514" s="7">
        <v>170.61</v>
      </c>
      <c r="L8514" s="7">
        <v>10748.43</v>
      </c>
      <c r="M8514" s="7">
        <v>231.79</v>
      </c>
    </row>
    <row r="8515" spans="2:13" x14ac:dyDescent="0.3">
      <c r="B8515" s="5">
        <v>46174</v>
      </c>
      <c r="C8515" s="4" t="s">
        <v>38</v>
      </c>
      <c r="D8515" s="4" t="s">
        <v>37</v>
      </c>
      <c r="E8515" s="4" t="s">
        <v>16</v>
      </c>
      <c r="F8515" s="4" t="s">
        <v>19</v>
      </c>
      <c r="G8515" s="6">
        <v>60</v>
      </c>
      <c r="H8515" s="7">
        <v>235.85</v>
      </c>
      <c r="I8515" s="8">
        <v>0.01</v>
      </c>
      <c r="J8515" s="7">
        <v>14108.29</v>
      </c>
      <c r="K8515" s="7">
        <v>169.93</v>
      </c>
      <c r="L8515" s="7">
        <v>10195.799999999999</v>
      </c>
      <c r="M8515" s="7">
        <v>270.52999999999997</v>
      </c>
    </row>
    <row r="8516" spans="2:13" x14ac:dyDescent="0.3">
      <c r="B8516" s="5">
        <v>46174</v>
      </c>
      <c r="C8516" s="4" t="s">
        <v>38</v>
      </c>
      <c r="D8516" s="4" t="s">
        <v>37</v>
      </c>
      <c r="E8516" s="4" t="s">
        <v>20</v>
      </c>
      <c r="F8516" s="4" t="s">
        <v>17</v>
      </c>
      <c r="G8516" s="6">
        <v>143</v>
      </c>
      <c r="H8516" s="7">
        <v>235.85</v>
      </c>
      <c r="I8516" s="8">
        <v>0.03</v>
      </c>
      <c r="J8516" s="7">
        <v>28732.95</v>
      </c>
      <c r="K8516" s="7">
        <v>170.1</v>
      </c>
      <c r="L8516" s="7">
        <v>24324.3</v>
      </c>
      <c r="M8516" s="7">
        <v>243.98</v>
      </c>
    </row>
    <row r="8517" spans="2:13" x14ac:dyDescent="0.3">
      <c r="B8517" s="5">
        <v>46174</v>
      </c>
      <c r="C8517" s="4" t="s">
        <v>38</v>
      </c>
      <c r="D8517" s="4" t="s">
        <v>37</v>
      </c>
      <c r="E8517" s="4" t="s">
        <v>20</v>
      </c>
      <c r="F8517" s="4" t="s">
        <v>18</v>
      </c>
      <c r="G8517" s="6">
        <v>49</v>
      </c>
      <c r="H8517" s="7">
        <v>235.85</v>
      </c>
      <c r="I8517" s="8">
        <v>0.03</v>
      </c>
      <c r="J8517" s="7">
        <v>9874.6200000000008</v>
      </c>
      <c r="K8517" s="7">
        <v>170.79</v>
      </c>
      <c r="L8517" s="7">
        <v>8368.7099999999991</v>
      </c>
      <c r="M8517" s="7">
        <v>172.58</v>
      </c>
    </row>
    <row r="8518" spans="2:13" x14ac:dyDescent="0.3">
      <c r="B8518" s="5">
        <v>46174</v>
      </c>
      <c r="C8518" s="4" t="s">
        <v>38</v>
      </c>
      <c r="D8518" s="4" t="s">
        <v>37</v>
      </c>
      <c r="E8518" s="4" t="s">
        <v>20</v>
      </c>
      <c r="F8518" s="4" t="s">
        <v>19</v>
      </c>
      <c r="G8518" s="6">
        <v>48</v>
      </c>
      <c r="H8518" s="7">
        <v>235.85</v>
      </c>
      <c r="I8518" s="8">
        <v>0.02</v>
      </c>
      <c r="J8518" s="7">
        <v>9822.51</v>
      </c>
      <c r="K8518" s="7">
        <v>170.27</v>
      </c>
      <c r="L8518" s="7">
        <v>8172.96</v>
      </c>
      <c r="M8518" s="7">
        <v>218.35</v>
      </c>
    </row>
    <row r="8519" spans="2:13" x14ac:dyDescent="0.3">
      <c r="B8519" s="5">
        <v>46174</v>
      </c>
      <c r="C8519" s="4" t="s">
        <v>38</v>
      </c>
      <c r="D8519" s="4" t="s">
        <v>37</v>
      </c>
      <c r="E8519" s="4" t="s">
        <v>21</v>
      </c>
      <c r="F8519" s="4" t="s">
        <v>17</v>
      </c>
      <c r="G8519" s="6">
        <v>71</v>
      </c>
      <c r="H8519" s="7">
        <v>235.85</v>
      </c>
      <c r="I8519" s="8">
        <v>0.01</v>
      </c>
      <c r="J8519" s="7">
        <v>15765.23</v>
      </c>
      <c r="K8519" s="7">
        <v>170.27</v>
      </c>
      <c r="L8519" s="7">
        <v>12089.17</v>
      </c>
      <c r="M8519" s="7">
        <v>121.62</v>
      </c>
    </row>
    <row r="8520" spans="2:13" x14ac:dyDescent="0.3">
      <c r="B8520" s="5">
        <v>46174</v>
      </c>
      <c r="C8520" s="4" t="s">
        <v>38</v>
      </c>
      <c r="D8520" s="4" t="s">
        <v>37</v>
      </c>
      <c r="E8520" s="4" t="s">
        <v>21</v>
      </c>
      <c r="F8520" s="4" t="s">
        <v>18</v>
      </c>
      <c r="G8520" s="6">
        <v>26</v>
      </c>
      <c r="H8520" s="7">
        <v>235.85</v>
      </c>
      <c r="I8520" s="8">
        <v>0</v>
      </c>
      <c r="J8520" s="7">
        <v>5808.02</v>
      </c>
      <c r="K8520" s="7">
        <v>170.44</v>
      </c>
      <c r="L8520" s="7">
        <v>4431.4399999999996</v>
      </c>
      <c r="M8520" s="7">
        <v>94.45</v>
      </c>
    </row>
    <row r="8521" spans="2:13" x14ac:dyDescent="0.3">
      <c r="B8521" s="5">
        <v>46174</v>
      </c>
      <c r="C8521" s="4" t="s">
        <v>38</v>
      </c>
      <c r="D8521" s="4" t="s">
        <v>37</v>
      </c>
      <c r="E8521" s="4" t="s">
        <v>21</v>
      </c>
      <c r="F8521" s="4" t="s">
        <v>19</v>
      </c>
      <c r="G8521" s="6">
        <v>26</v>
      </c>
      <c r="H8521" s="7">
        <v>235.85</v>
      </c>
      <c r="I8521" s="8">
        <v>0.01</v>
      </c>
      <c r="J8521" s="7">
        <v>5761.26</v>
      </c>
      <c r="K8521" s="7">
        <v>170.79</v>
      </c>
      <c r="L8521" s="7">
        <v>4440.54</v>
      </c>
      <c r="M8521" s="7">
        <v>116.77</v>
      </c>
    </row>
    <row r="8522" spans="2:13" x14ac:dyDescent="0.3">
      <c r="B8522" s="5">
        <v>46174</v>
      </c>
      <c r="C8522" s="4" t="s">
        <v>38</v>
      </c>
      <c r="D8522" s="4" t="s">
        <v>37</v>
      </c>
      <c r="E8522" s="4" t="s">
        <v>22</v>
      </c>
      <c r="F8522" s="4" t="s">
        <v>17</v>
      </c>
      <c r="G8522" s="6">
        <v>32</v>
      </c>
      <c r="H8522" s="7">
        <v>235.85</v>
      </c>
      <c r="I8522" s="8">
        <v>0.01</v>
      </c>
      <c r="J8522" s="7">
        <v>8376.7000000000007</v>
      </c>
      <c r="K8522" s="7">
        <v>170.1</v>
      </c>
      <c r="L8522" s="7">
        <v>5443.2</v>
      </c>
      <c r="M8522" s="7">
        <v>323.18</v>
      </c>
    </row>
    <row r="8523" spans="2:13" x14ac:dyDescent="0.3">
      <c r="B8523" s="5">
        <v>46174</v>
      </c>
      <c r="C8523" s="4" t="s">
        <v>38</v>
      </c>
      <c r="D8523" s="4" t="s">
        <v>37</v>
      </c>
      <c r="E8523" s="4" t="s">
        <v>22</v>
      </c>
      <c r="F8523" s="4" t="s">
        <v>18</v>
      </c>
      <c r="G8523" s="6">
        <v>12</v>
      </c>
      <c r="H8523" s="7">
        <v>235.85</v>
      </c>
      <c r="I8523" s="8">
        <v>0.01</v>
      </c>
      <c r="J8523" s="7">
        <v>3150.82</v>
      </c>
      <c r="K8523" s="7">
        <v>170.61</v>
      </c>
      <c r="L8523" s="7">
        <v>2047.32</v>
      </c>
      <c r="M8523" s="7">
        <v>140.94999999999999</v>
      </c>
    </row>
    <row r="8524" spans="2:13" x14ac:dyDescent="0.3">
      <c r="B8524" s="5">
        <v>46174</v>
      </c>
      <c r="C8524" s="4" t="s">
        <v>38</v>
      </c>
      <c r="D8524" s="4" t="s">
        <v>37</v>
      </c>
      <c r="E8524" s="4" t="s">
        <v>22</v>
      </c>
      <c r="F8524" s="4" t="s">
        <v>19</v>
      </c>
      <c r="G8524" s="6">
        <v>11</v>
      </c>
      <c r="H8524" s="7">
        <v>235.85</v>
      </c>
      <c r="I8524" s="8">
        <v>0.01</v>
      </c>
      <c r="J8524" s="7">
        <v>2865.06</v>
      </c>
      <c r="K8524" s="7">
        <v>170.27</v>
      </c>
      <c r="L8524" s="7">
        <v>1872.97</v>
      </c>
      <c r="M8524" s="7">
        <v>145.22</v>
      </c>
    </row>
    <row r="8525" spans="2:13" x14ac:dyDescent="0.3">
      <c r="B8525" s="5">
        <v>46174</v>
      </c>
      <c r="C8525" s="4" t="s">
        <v>39</v>
      </c>
      <c r="D8525" s="4" t="s">
        <v>37</v>
      </c>
      <c r="E8525" s="4" t="s">
        <v>16</v>
      </c>
      <c r="F8525" s="4" t="s">
        <v>17</v>
      </c>
      <c r="G8525" s="6">
        <v>110</v>
      </c>
      <c r="H8525" s="7">
        <v>336.14</v>
      </c>
      <c r="I8525" s="8">
        <v>0.01</v>
      </c>
      <c r="J8525" s="7">
        <v>36752.550000000003</v>
      </c>
      <c r="K8525" s="7">
        <v>241.55</v>
      </c>
      <c r="L8525" s="7">
        <v>26570.5</v>
      </c>
      <c r="M8525" s="7">
        <v>188.23</v>
      </c>
    </row>
    <row r="8526" spans="2:13" x14ac:dyDescent="0.3">
      <c r="B8526" s="5">
        <v>46174</v>
      </c>
      <c r="C8526" s="4" t="s">
        <v>39</v>
      </c>
      <c r="D8526" s="4" t="s">
        <v>37</v>
      </c>
      <c r="E8526" s="4" t="s">
        <v>16</v>
      </c>
      <c r="F8526" s="4" t="s">
        <v>18</v>
      </c>
      <c r="G8526" s="6">
        <v>37</v>
      </c>
      <c r="H8526" s="7">
        <v>336.14</v>
      </c>
      <c r="I8526" s="8">
        <v>0</v>
      </c>
      <c r="J8526" s="7">
        <v>12387.48</v>
      </c>
      <c r="K8526" s="7">
        <v>240.82</v>
      </c>
      <c r="L8526" s="7">
        <v>8910.34</v>
      </c>
      <c r="M8526" s="7">
        <v>128.46</v>
      </c>
    </row>
    <row r="8527" spans="2:13" x14ac:dyDescent="0.3">
      <c r="B8527" s="5">
        <v>46174</v>
      </c>
      <c r="C8527" s="4" t="s">
        <v>39</v>
      </c>
      <c r="D8527" s="4" t="s">
        <v>37</v>
      </c>
      <c r="E8527" s="4" t="s">
        <v>16</v>
      </c>
      <c r="F8527" s="4" t="s">
        <v>19</v>
      </c>
      <c r="G8527" s="6">
        <v>38</v>
      </c>
      <c r="H8527" s="7">
        <v>336.14</v>
      </c>
      <c r="I8527" s="8">
        <v>0.01</v>
      </c>
      <c r="J8527" s="7">
        <v>12658.46</v>
      </c>
      <c r="K8527" s="7">
        <v>240.34</v>
      </c>
      <c r="L8527" s="7">
        <v>9132.92</v>
      </c>
      <c r="M8527" s="7">
        <v>171.84</v>
      </c>
    </row>
    <row r="8528" spans="2:13" x14ac:dyDescent="0.3">
      <c r="B8528" s="5">
        <v>46174</v>
      </c>
      <c r="C8528" s="4" t="s">
        <v>39</v>
      </c>
      <c r="D8528" s="4" t="s">
        <v>37</v>
      </c>
      <c r="E8528" s="4" t="s">
        <v>20</v>
      </c>
      <c r="F8528" s="4" t="s">
        <v>17</v>
      </c>
      <c r="G8528" s="6">
        <v>89</v>
      </c>
      <c r="H8528" s="7">
        <v>336.14</v>
      </c>
      <c r="I8528" s="8">
        <v>0.04</v>
      </c>
      <c r="J8528" s="7">
        <v>25349.25</v>
      </c>
      <c r="K8528" s="7">
        <v>241.3</v>
      </c>
      <c r="L8528" s="7">
        <v>21475.7</v>
      </c>
      <c r="M8528" s="7">
        <v>145.57</v>
      </c>
    </row>
    <row r="8529" spans="2:13" x14ac:dyDescent="0.3">
      <c r="B8529" s="5">
        <v>46174</v>
      </c>
      <c r="C8529" s="4" t="s">
        <v>39</v>
      </c>
      <c r="D8529" s="4" t="s">
        <v>37</v>
      </c>
      <c r="E8529" s="4" t="s">
        <v>20</v>
      </c>
      <c r="F8529" s="4" t="s">
        <v>18</v>
      </c>
      <c r="G8529" s="6">
        <v>30</v>
      </c>
      <c r="H8529" s="7">
        <v>336.14</v>
      </c>
      <c r="I8529" s="8">
        <v>0.01</v>
      </c>
      <c r="J8529" s="7">
        <v>8723.7000000000007</v>
      </c>
      <c r="K8529" s="7">
        <v>240.34</v>
      </c>
      <c r="L8529" s="7">
        <v>7210.2</v>
      </c>
      <c r="M8529" s="7">
        <v>110.38</v>
      </c>
    </row>
    <row r="8530" spans="2:13" x14ac:dyDescent="0.3">
      <c r="B8530" s="5">
        <v>46174</v>
      </c>
      <c r="C8530" s="4" t="s">
        <v>39</v>
      </c>
      <c r="D8530" s="4" t="s">
        <v>37</v>
      </c>
      <c r="E8530" s="4" t="s">
        <v>20</v>
      </c>
      <c r="F8530" s="4" t="s">
        <v>19</v>
      </c>
      <c r="G8530" s="6">
        <v>31</v>
      </c>
      <c r="H8530" s="7">
        <v>336.14</v>
      </c>
      <c r="I8530" s="8">
        <v>0.02</v>
      </c>
      <c r="J8530" s="7">
        <v>8931.92</v>
      </c>
      <c r="K8530" s="7">
        <v>240.34</v>
      </c>
      <c r="L8530" s="7">
        <v>7450.54</v>
      </c>
      <c r="M8530" s="7">
        <v>138.25</v>
      </c>
    </row>
    <row r="8531" spans="2:13" x14ac:dyDescent="0.3">
      <c r="B8531" s="5">
        <v>46174</v>
      </c>
      <c r="C8531" s="4" t="s">
        <v>39</v>
      </c>
      <c r="D8531" s="4" t="s">
        <v>37</v>
      </c>
      <c r="E8531" s="4" t="s">
        <v>21</v>
      </c>
      <c r="F8531" s="4" t="s">
        <v>17</v>
      </c>
      <c r="G8531" s="6">
        <v>43</v>
      </c>
      <c r="H8531" s="7">
        <v>336.14</v>
      </c>
      <c r="I8531" s="8">
        <v>0.01</v>
      </c>
      <c r="J8531" s="7">
        <v>13703.53</v>
      </c>
      <c r="K8531" s="7">
        <v>241.06</v>
      </c>
      <c r="L8531" s="7">
        <v>10365.58</v>
      </c>
      <c r="M8531" s="7">
        <v>72.64</v>
      </c>
    </row>
    <row r="8532" spans="2:13" x14ac:dyDescent="0.3">
      <c r="B8532" s="5">
        <v>46174</v>
      </c>
      <c r="C8532" s="4" t="s">
        <v>39</v>
      </c>
      <c r="D8532" s="4" t="s">
        <v>37</v>
      </c>
      <c r="E8532" s="4" t="s">
        <v>21</v>
      </c>
      <c r="F8532" s="4" t="s">
        <v>18</v>
      </c>
      <c r="G8532" s="6">
        <v>16</v>
      </c>
      <c r="H8532" s="7">
        <v>336.14</v>
      </c>
      <c r="I8532" s="8">
        <v>0.01</v>
      </c>
      <c r="J8532" s="7">
        <v>5022.62</v>
      </c>
      <c r="K8532" s="7">
        <v>241.3</v>
      </c>
      <c r="L8532" s="7">
        <v>3860.8</v>
      </c>
      <c r="M8532" s="7">
        <v>57.9</v>
      </c>
    </row>
    <row r="8533" spans="2:13" x14ac:dyDescent="0.3">
      <c r="B8533" s="5">
        <v>46174</v>
      </c>
      <c r="C8533" s="4" t="s">
        <v>39</v>
      </c>
      <c r="D8533" s="4" t="s">
        <v>37</v>
      </c>
      <c r="E8533" s="4" t="s">
        <v>21</v>
      </c>
      <c r="F8533" s="4" t="s">
        <v>19</v>
      </c>
      <c r="G8533" s="6">
        <v>16</v>
      </c>
      <c r="H8533" s="7">
        <v>336.14</v>
      </c>
      <c r="I8533" s="8">
        <v>0.01</v>
      </c>
      <c r="J8533" s="7">
        <v>5068.41</v>
      </c>
      <c r="K8533" s="7">
        <v>241.06</v>
      </c>
      <c r="L8533" s="7">
        <v>3856.96</v>
      </c>
      <c r="M8533" s="7">
        <v>69.290000000000006</v>
      </c>
    </row>
    <row r="8534" spans="2:13" x14ac:dyDescent="0.3">
      <c r="B8534" s="5">
        <v>46174</v>
      </c>
      <c r="C8534" s="4" t="s">
        <v>39</v>
      </c>
      <c r="D8534" s="4" t="s">
        <v>37</v>
      </c>
      <c r="E8534" s="4" t="s">
        <v>22</v>
      </c>
      <c r="F8534" s="4" t="s">
        <v>17</v>
      </c>
      <c r="G8534" s="6">
        <v>19</v>
      </c>
      <c r="H8534" s="7">
        <v>336.14</v>
      </c>
      <c r="I8534" s="8">
        <v>0.01</v>
      </c>
      <c r="J8534" s="7">
        <v>7109.85</v>
      </c>
      <c r="K8534" s="7">
        <v>240.58</v>
      </c>
      <c r="L8534" s="7">
        <v>4571.0200000000004</v>
      </c>
      <c r="M8534" s="7">
        <v>195.76</v>
      </c>
    </row>
    <row r="8535" spans="2:13" x14ac:dyDescent="0.3">
      <c r="B8535" s="5">
        <v>46174</v>
      </c>
      <c r="C8535" s="4" t="s">
        <v>39</v>
      </c>
      <c r="D8535" s="4" t="s">
        <v>37</v>
      </c>
      <c r="E8535" s="4" t="s">
        <v>22</v>
      </c>
      <c r="F8535" s="4" t="s">
        <v>18</v>
      </c>
      <c r="G8535" s="6">
        <v>7</v>
      </c>
      <c r="H8535" s="7">
        <v>336.14</v>
      </c>
      <c r="I8535" s="8">
        <v>0.01</v>
      </c>
      <c r="J8535" s="7">
        <v>2616.84</v>
      </c>
      <c r="K8535" s="7">
        <v>241.06</v>
      </c>
      <c r="L8535" s="7">
        <v>1687.42</v>
      </c>
      <c r="M8535" s="7">
        <v>85.69</v>
      </c>
    </row>
    <row r="8536" spans="2:13" x14ac:dyDescent="0.3">
      <c r="B8536" s="5">
        <v>46174</v>
      </c>
      <c r="C8536" s="4" t="s">
        <v>39</v>
      </c>
      <c r="D8536" s="4" t="s">
        <v>37</v>
      </c>
      <c r="E8536" s="4" t="s">
        <v>22</v>
      </c>
      <c r="F8536" s="4" t="s">
        <v>19</v>
      </c>
      <c r="G8536" s="6">
        <v>7</v>
      </c>
      <c r="H8536" s="7">
        <v>336.14</v>
      </c>
      <c r="I8536" s="8">
        <v>0.01</v>
      </c>
      <c r="J8536" s="7">
        <v>2624.78</v>
      </c>
      <c r="K8536" s="7">
        <v>241.06</v>
      </c>
      <c r="L8536" s="7">
        <v>1687.42</v>
      </c>
      <c r="M8536" s="7">
        <v>88.24</v>
      </c>
    </row>
    <row r="8537" spans="2:13" x14ac:dyDescent="0.3">
      <c r="B8537" s="5">
        <v>46174</v>
      </c>
      <c r="C8537" s="4" t="s">
        <v>40</v>
      </c>
      <c r="D8537" s="4" t="s">
        <v>37</v>
      </c>
      <c r="E8537" s="4" t="s">
        <v>16</v>
      </c>
      <c r="F8537" s="4" t="s">
        <v>17</v>
      </c>
      <c r="G8537" s="6">
        <v>204</v>
      </c>
      <c r="H8537" s="7">
        <v>152.09</v>
      </c>
      <c r="I8537" s="8">
        <v>0.01</v>
      </c>
      <c r="J8537" s="7">
        <v>30870.79</v>
      </c>
      <c r="K8537" s="7">
        <v>110.02</v>
      </c>
      <c r="L8537" s="7">
        <v>22444.080000000002</v>
      </c>
      <c r="M8537" s="7">
        <v>346.34</v>
      </c>
    </row>
    <row r="8538" spans="2:13" x14ac:dyDescent="0.3">
      <c r="B8538" s="5">
        <v>46174</v>
      </c>
      <c r="C8538" s="4" t="s">
        <v>40</v>
      </c>
      <c r="D8538" s="4" t="s">
        <v>37</v>
      </c>
      <c r="E8538" s="4" t="s">
        <v>16</v>
      </c>
      <c r="F8538" s="4" t="s">
        <v>18</v>
      </c>
      <c r="G8538" s="6">
        <v>74</v>
      </c>
      <c r="H8538" s="7">
        <v>152.09</v>
      </c>
      <c r="I8538" s="8">
        <v>0.01</v>
      </c>
      <c r="J8538" s="7">
        <v>11175.99</v>
      </c>
      <c r="K8538" s="7">
        <v>109.58</v>
      </c>
      <c r="L8538" s="7">
        <v>8108.92</v>
      </c>
      <c r="M8538" s="7">
        <v>269.35000000000002</v>
      </c>
    </row>
    <row r="8539" spans="2:13" x14ac:dyDescent="0.3">
      <c r="B8539" s="5">
        <v>46174</v>
      </c>
      <c r="C8539" s="4" t="s">
        <v>40</v>
      </c>
      <c r="D8539" s="4" t="s">
        <v>37</v>
      </c>
      <c r="E8539" s="4" t="s">
        <v>16</v>
      </c>
      <c r="F8539" s="4" t="s">
        <v>19</v>
      </c>
      <c r="G8539" s="6">
        <v>72</v>
      </c>
      <c r="H8539" s="7">
        <v>152.09</v>
      </c>
      <c r="I8539" s="8">
        <v>0</v>
      </c>
      <c r="J8539" s="7">
        <v>10895.77</v>
      </c>
      <c r="K8539" s="7">
        <v>110.02</v>
      </c>
      <c r="L8539" s="7">
        <v>7921.44</v>
      </c>
      <c r="M8539" s="7">
        <v>326.24</v>
      </c>
    </row>
    <row r="8540" spans="2:13" x14ac:dyDescent="0.3">
      <c r="B8540" s="5">
        <v>46174</v>
      </c>
      <c r="C8540" s="4" t="s">
        <v>40</v>
      </c>
      <c r="D8540" s="4" t="s">
        <v>37</v>
      </c>
      <c r="E8540" s="4" t="s">
        <v>20</v>
      </c>
      <c r="F8540" s="4" t="s">
        <v>17</v>
      </c>
      <c r="G8540" s="6">
        <v>163</v>
      </c>
      <c r="H8540" s="7">
        <v>152.09</v>
      </c>
      <c r="I8540" s="8">
        <v>0.03</v>
      </c>
      <c r="J8540" s="7">
        <v>21312.94</v>
      </c>
      <c r="K8540" s="7">
        <v>109.47</v>
      </c>
      <c r="L8540" s="7">
        <v>17843.61</v>
      </c>
      <c r="M8540" s="7">
        <v>278.38</v>
      </c>
    </row>
    <row r="8541" spans="2:13" x14ac:dyDescent="0.3">
      <c r="B8541" s="5">
        <v>46174</v>
      </c>
      <c r="C8541" s="4" t="s">
        <v>40</v>
      </c>
      <c r="D8541" s="4" t="s">
        <v>37</v>
      </c>
      <c r="E8541" s="4" t="s">
        <v>20</v>
      </c>
      <c r="F8541" s="4" t="s">
        <v>18</v>
      </c>
      <c r="G8541" s="6">
        <v>59</v>
      </c>
      <c r="H8541" s="7">
        <v>152.09</v>
      </c>
      <c r="I8541" s="8">
        <v>0.03</v>
      </c>
      <c r="J8541" s="7">
        <v>7620.66</v>
      </c>
      <c r="K8541" s="7">
        <v>109.91</v>
      </c>
      <c r="L8541" s="7">
        <v>6484.69</v>
      </c>
      <c r="M8541" s="7">
        <v>210.33</v>
      </c>
    </row>
    <row r="8542" spans="2:13" x14ac:dyDescent="0.3">
      <c r="B8542" s="5">
        <v>46174</v>
      </c>
      <c r="C8542" s="4" t="s">
        <v>40</v>
      </c>
      <c r="D8542" s="4" t="s">
        <v>37</v>
      </c>
      <c r="E8542" s="4" t="s">
        <v>20</v>
      </c>
      <c r="F8542" s="4" t="s">
        <v>19</v>
      </c>
      <c r="G8542" s="6">
        <v>58</v>
      </c>
      <c r="H8542" s="7">
        <v>152.09</v>
      </c>
      <c r="I8542" s="8">
        <v>0.01</v>
      </c>
      <c r="J8542" s="7">
        <v>7747.03</v>
      </c>
      <c r="K8542" s="7">
        <v>110.13</v>
      </c>
      <c r="L8542" s="7">
        <v>6387.54</v>
      </c>
      <c r="M8542" s="7">
        <v>259.19</v>
      </c>
    </row>
    <row r="8543" spans="2:13" x14ac:dyDescent="0.3">
      <c r="B8543" s="5">
        <v>46174</v>
      </c>
      <c r="C8543" s="4" t="s">
        <v>40</v>
      </c>
      <c r="D8543" s="4" t="s">
        <v>37</v>
      </c>
      <c r="E8543" s="4" t="s">
        <v>21</v>
      </c>
      <c r="F8543" s="4" t="s">
        <v>17</v>
      </c>
      <c r="G8543" s="6">
        <v>78</v>
      </c>
      <c r="H8543" s="7">
        <v>152.09</v>
      </c>
      <c r="I8543" s="8">
        <v>0</v>
      </c>
      <c r="J8543" s="7">
        <v>11258.53</v>
      </c>
      <c r="K8543" s="7">
        <v>109.69</v>
      </c>
      <c r="L8543" s="7">
        <v>8555.82</v>
      </c>
      <c r="M8543" s="7">
        <v>134.26</v>
      </c>
    </row>
    <row r="8544" spans="2:13" x14ac:dyDescent="0.3">
      <c r="B8544" s="5">
        <v>46174</v>
      </c>
      <c r="C8544" s="4" t="s">
        <v>40</v>
      </c>
      <c r="D8544" s="4" t="s">
        <v>37</v>
      </c>
      <c r="E8544" s="4" t="s">
        <v>21</v>
      </c>
      <c r="F8544" s="4" t="s">
        <v>18</v>
      </c>
      <c r="G8544" s="6">
        <v>30</v>
      </c>
      <c r="H8544" s="7">
        <v>152.09</v>
      </c>
      <c r="I8544" s="8">
        <v>0.01</v>
      </c>
      <c r="J8544" s="7">
        <v>4299.8500000000004</v>
      </c>
      <c r="K8544" s="7">
        <v>109.8</v>
      </c>
      <c r="L8544" s="7">
        <v>3294</v>
      </c>
      <c r="M8544" s="7">
        <v>106.41</v>
      </c>
    </row>
    <row r="8545" spans="2:13" x14ac:dyDescent="0.3">
      <c r="B8545" s="5">
        <v>46174</v>
      </c>
      <c r="C8545" s="4" t="s">
        <v>40</v>
      </c>
      <c r="D8545" s="4" t="s">
        <v>37</v>
      </c>
      <c r="E8545" s="4" t="s">
        <v>21</v>
      </c>
      <c r="F8545" s="4" t="s">
        <v>19</v>
      </c>
      <c r="G8545" s="6">
        <v>29</v>
      </c>
      <c r="H8545" s="7">
        <v>152.09</v>
      </c>
      <c r="I8545" s="8">
        <v>0</v>
      </c>
      <c r="J8545" s="7">
        <v>4202.6499999999996</v>
      </c>
      <c r="K8545" s="7">
        <v>109.8</v>
      </c>
      <c r="L8545" s="7">
        <v>3184.2</v>
      </c>
      <c r="M8545" s="7">
        <v>126.75</v>
      </c>
    </row>
    <row r="8546" spans="2:13" x14ac:dyDescent="0.3">
      <c r="B8546" s="5">
        <v>46174</v>
      </c>
      <c r="C8546" s="4" t="s">
        <v>40</v>
      </c>
      <c r="D8546" s="4" t="s">
        <v>37</v>
      </c>
      <c r="E8546" s="4" t="s">
        <v>22</v>
      </c>
      <c r="F8546" s="4" t="s">
        <v>17</v>
      </c>
      <c r="G8546" s="6">
        <v>35</v>
      </c>
      <c r="H8546" s="7">
        <v>152.09</v>
      </c>
      <c r="I8546" s="8">
        <v>0</v>
      </c>
      <c r="J8546" s="7">
        <v>5944.04</v>
      </c>
      <c r="K8546" s="7">
        <v>109.58</v>
      </c>
      <c r="L8546" s="7">
        <v>3835.3</v>
      </c>
      <c r="M8546" s="7">
        <v>345.64</v>
      </c>
    </row>
    <row r="8547" spans="2:13" x14ac:dyDescent="0.3">
      <c r="B8547" s="5">
        <v>46174</v>
      </c>
      <c r="C8547" s="4" t="s">
        <v>40</v>
      </c>
      <c r="D8547" s="4" t="s">
        <v>37</v>
      </c>
      <c r="E8547" s="4" t="s">
        <v>22</v>
      </c>
      <c r="F8547" s="4" t="s">
        <v>18</v>
      </c>
      <c r="G8547" s="6">
        <v>13</v>
      </c>
      <c r="H8547" s="7">
        <v>152.09</v>
      </c>
      <c r="I8547" s="8">
        <v>0.01</v>
      </c>
      <c r="J8547" s="7">
        <v>2192.23</v>
      </c>
      <c r="K8547" s="7">
        <v>109.58</v>
      </c>
      <c r="L8547" s="7">
        <v>1424.54</v>
      </c>
      <c r="M8547" s="7">
        <v>155.52000000000001</v>
      </c>
    </row>
    <row r="8548" spans="2:13" x14ac:dyDescent="0.3">
      <c r="B8548" s="5">
        <v>46174</v>
      </c>
      <c r="C8548" s="4" t="s">
        <v>40</v>
      </c>
      <c r="D8548" s="4" t="s">
        <v>37</v>
      </c>
      <c r="E8548" s="4" t="s">
        <v>22</v>
      </c>
      <c r="F8548" s="4" t="s">
        <v>19</v>
      </c>
      <c r="G8548" s="6">
        <v>12</v>
      </c>
      <c r="H8548" s="7">
        <v>152.09</v>
      </c>
      <c r="I8548" s="8">
        <v>0.01</v>
      </c>
      <c r="J8548" s="7">
        <v>2029.79</v>
      </c>
      <c r="K8548" s="7">
        <v>109.47</v>
      </c>
      <c r="L8548" s="7">
        <v>1313.64</v>
      </c>
      <c r="M8548" s="7">
        <v>158.57</v>
      </c>
    </row>
    <row r="8549" spans="2:13" x14ac:dyDescent="0.3">
      <c r="B8549" s="5">
        <v>46174</v>
      </c>
      <c r="C8549" s="4" t="s">
        <v>41</v>
      </c>
      <c r="D8549" s="4" t="s">
        <v>42</v>
      </c>
      <c r="E8549" s="4" t="s">
        <v>16</v>
      </c>
      <c r="F8549" s="4" t="s">
        <v>17</v>
      </c>
      <c r="G8549" s="6">
        <v>174</v>
      </c>
      <c r="H8549" s="7">
        <v>201.39</v>
      </c>
      <c r="I8549" s="8">
        <v>0.01</v>
      </c>
      <c r="J8549" s="7">
        <v>34761.53</v>
      </c>
      <c r="K8549" s="7">
        <v>115.45</v>
      </c>
      <c r="L8549" s="7">
        <v>20088.3</v>
      </c>
      <c r="M8549" s="7">
        <v>297.17</v>
      </c>
    </row>
    <row r="8550" spans="2:13" x14ac:dyDescent="0.3">
      <c r="B8550" s="5">
        <v>46174</v>
      </c>
      <c r="C8550" s="4" t="s">
        <v>41</v>
      </c>
      <c r="D8550" s="4" t="s">
        <v>42</v>
      </c>
      <c r="E8550" s="4" t="s">
        <v>16</v>
      </c>
      <c r="F8550" s="4" t="s">
        <v>18</v>
      </c>
      <c r="G8550" s="6">
        <v>63</v>
      </c>
      <c r="H8550" s="7">
        <v>201.39</v>
      </c>
      <c r="I8550" s="8">
        <v>0</v>
      </c>
      <c r="J8550" s="7">
        <v>12586.27</v>
      </c>
      <c r="K8550" s="7">
        <v>115.45</v>
      </c>
      <c r="L8550" s="7">
        <v>7273.35</v>
      </c>
      <c r="M8550" s="7">
        <v>231.34</v>
      </c>
    </row>
    <row r="8551" spans="2:13" x14ac:dyDescent="0.3">
      <c r="B8551" s="5">
        <v>46174</v>
      </c>
      <c r="C8551" s="4" t="s">
        <v>41</v>
      </c>
      <c r="D8551" s="4" t="s">
        <v>42</v>
      </c>
      <c r="E8551" s="4" t="s">
        <v>16</v>
      </c>
      <c r="F8551" s="4" t="s">
        <v>19</v>
      </c>
      <c r="G8551" s="6">
        <v>63</v>
      </c>
      <c r="H8551" s="7">
        <v>201.39</v>
      </c>
      <c r="I8551" s="8">
        <v>0.01</v>
      </c>
      <c r="J8551" s="7">
        <v>12547.85</v>
      </c>
      <c r="K8551" s="7">
        <v>115.8</v>
      </c>
      <c r="L8551" s="7">
        <v>7295.4</v>
      </c>
      <c r="M8551" s="7">
        <v>279</v>
      </c>
    </row>
    <row r="8552" spans="2:13" x14ac:dyDescent="0.3">
      <c r="B8552" s="5">
        <v>46174</v>
      </c>
      <c r="C8552" s="4" t="s">
        <v>41</v>
      </c>
      <c r="D8552" s="4" t="s">
        <v>42</v>
      </c>
      <c r="E8552" s="4" t="s">
        <v>20</v>
      </c>
      <c r="F8552" s="4" t="s">
        <v>17</v>
      </c>
      <c r="G8552" s="6">
        <v>133</v>
      </c>
      <c r="H8552" s="7">
        <v>201.39</v>
      </c>
      <c r="I8552" s="8">
        <v>0.01</v>
      </c>
      <c r="J8552" s="7">
        <v>23382.12</v>
      </c>
      <c r="K8552" s="7">
        <v>115.8</v>
      </c>
      <c r="L8552" s="7">
        <v>15401.4</v>
      </c>
      <c r="M8552" s="7">
        <v>226.7</v>
      </c>
    </row>
    <row r="8553" spans="2:13" x14ac:dyDescent="0.3">
      <c r="B8553" s="5">
        <v>46174</v>
      </c>
      <c r="C8553" s="4" t="s">
        <v>41</v>
      </c>
      <c r="D8553" s="4" t="s">
        <v>42</v>
      </c>
      <c r="E8553" s="4" t="s">
        <v>20</v>
      </c>
      <c r="F8553" s="4" t="s">
        <v>18</v>
      </c>
      <c r="G8553" s="6">
        <v>52</v>
      </c>
      <c r="H8553" s="7">
        <v>201.39</v>
      </c>
      <c r="I8553" s="8">
        <v>0.01</v>
      </c>
      <c r="J8553" s="7">
        <v>9059.42</v>
      </c>
      <c r="K8553" s="7">
        <v>115.68</v>
      </c>
      <c r="L8553" s="7">
        <v>6015.36</v>
      </c>
      <c r="M8553" s="7">
        <v>185.56</v>
      </c>
    </row>
    <row r="8554" spans="2:13" x14ac:dyDescent="0.3">
      <c r="B8554" s="5">
        <v>46174</v>
      </c>
      <c r="C8554" s="4" t="s">
        <v>41</v>
      </c>
      <c r="D8554" s="4" t="s">
        <v>42</v>
      </c>
      <c r="E8554" s="4" t="s">
        <v>20</v>
      </c>
      <c r="F8554" s="4" t="s">
        <v>19</v>
      </c>
      <c r="G8554" s="6">
        <v>48</v>
      </c>
      <c r="H8554" s="7">
        <v>201.39</v>
      </c>
      <c r="I8554" s="8">
        <v>0.03</v>
      </c>
      <c r="J8554" s="7">
        <v>8260.26</v>
      </c>
      <c r="K8554" s="7">
        <v>115.45</v>
      </c>
      <c r="L8554" s="7">
        <v>5541.6</v>
      </c>
      <c r="M8554" s="7">
        <v>220.27</v>
      </c>
    </row>
    <row r="8555" spans="2:13" x14ac:dyDescent="0.3">
      <c r="B8555" s="5">
        <v>46174</v>
      </c>
      <c r="C8555" s="4" t="s">
        <v>41</v>
      </c>
      <c r="D8555" s="4" t="s">
        <v>42</v>
      </c>
      <c r="E8555" s="4" t="s">
        <v>21</v>
      </c>
      <c r="F8555" s="4" t="s">
        <v>17</v>
      </c>
      <c r="G8555" s="6">
        <v>71</v>
      </c>
      <c r="H8555" s="7">
        <v>201.39</v>
      </c>
      <c r="I8555" s="8">
        <v>0.01</v>
      </c>
      <c r="J8555" s="7">
        <v>13406.98</v>
      </c>
      <c r="K8555" s="7">
        <v>116.03</v>
      </c>
      <c r="L8555" s="7">
        <v>8238.1299999999992</v>
      </c>
      <c r="M8555" s="7">
        <v>120.78</v>
      </c>
    </row>
    <row r="8556" spans="2:13" x14ac:dyDescent="0.3">
      <c r="B8556" s="5">
        <v>46174</v>
      </c>
      <c r="C8556" s="4" t="s">
        <v>41</v>
      </c>
      <c r="D8556" s="4" t="s">
        <v>42</v>
      </c>
      <c r="E8556" s="4" t="s">
        <v>21</v>
      </c>
      <c r="F8556" s="4" t="s">
        <v>18</v>
      </c>
      <c r="G8556" s="6">
        <v>26</v>
      </c>
      <c r="H8556" s="7">
        <v>201.39</v>
      </c>
      <c r="I8556" s="8">
        <v>0.01</v>
      </c>
      <c r="J8556" s="7">
        <v>4939.5600000000004</v>
      </c>
      <c r="K8556" s="7">
        <v>115.45</v>
      </c>
      <c r="L8556" s="7">
        <v>3001.7</v>
      </c>
      <c r="M8556" s="7">
        <v>93.62</v>
      </c>
    </row>
    <row r="8557" spans="2:13" x14ac:dyDescent="0.3">
      <c r="B8557" s="5">
        <v>46174</v>
      </c>
      <c r="C8557" s="4" t="s">
        <v>41</v>
      </c>
      <c r="D8557" s="4" t="s">
        <v>42</v>
      </c>
      <c r="E8557" s="4" t="s">
        <v>21</v>
      </c>
      <c r="F8557" s="4" t="s">
        <v>19</v>
      </c>
      <c r="G8557" s="6">
        <v>24</v>
      </c>
      <c r="H8557" s="7">
        <v>201.39</v>
      </c>
      <c r="I8557" s="8">
        <v>0.01</v>
      </c>
      <c r="J8557" s="7">
        <v>4522.82</v>
      </c>
      <c r="K8557" s="7">
        <v>115.45</v>
      </c>
      <c r="L8557" s="7">
        <v>2770.8</v>
      </c>
      <c r="M8557" s="7">
        <v>105.43</v>
      </c>
    </row>
    <row r="8558" spans="2:13" x14ac:dyDescent="0.3">
      <c r="B8558" s="5">
        <v>46174</v>
      </c>
      <c r="C8558" s="4" t="s">
        <v>41</v>
      </c>
      <c r="D8558" s="4" t="s">
        <v>42</v>
      </c>
      <c r="E8558" s="4" t="s">
        <v>22</v>
      </c>
      <c r="F8558" s="4" t="s">
        <v>17</v>
      </c>
      <c r="G8558" s="6">
        <v>31</v>
      </c>
      <c r="H8558" s="7">
        <v>201.39</v>
      </c>
      <c r="I8558" s="8">
        <v>0.01</v>
      </c>
      <c r="J8558" s="7">
        <v>6908.26</v>
      </c>
      <c r="K8558" s="7">
        <v>116.03</v>
      </c>
      <c r="L8558" s="7">
        <v>3596.93</v>
      </c>
      <c r="M8558" s="7">
        <v>319.39999999999998</v>
      </c>
    </row>
    <row r="8559" spans="2:13" x14ac:dyDescent="0.3">
      <c r="B8559" s="5">
        <v>46174</v>
      </c>
      <c r="C8559" s="4" t="s">
        <v>41</v>
      </c>
      <c r="D8559" s="4" t="s">
        <v>42</v>
      </c>
      <c r="E8559" s="4" t="s">
        <v>22</v>
      </c>
      <c r="F8559" s="4" t="s">
        <v>18</v>
      </c>
      <c r="G8559" s="6">
        <v>11</v>
      </c>
      <c r="H8559" s="7">
        <v>201.39</v>
      </c>
      <c r="I8559" s="8">
        <v>0.01</v>
      </c>
      <c r="J8559" s="7">
        <v>2476.1</v>
      </c>
      <c r="K8559" s="7">
        <v>116.03</v>
      </c>
      <c r="L8559" s="7">
        <v>1276.33</v>
      </c>
      <c r="M8559" s="7">
        <v>133.72</v>
      </c>
    </row>
    <row r="8560" spans="2:13" x14ac:dyDescent="0.3">
      <c r="B8560" s="5">
        <v>46174</v>
      </c>
      <c r="C8560" s="4" t="s">
        <v>41</v>
      </c>
      <c r="D8560" s="4" t="s">
        <v>42</v>
      </c>
      <c r="E8560" s="4" t="s">
        <v>22</v>
      </c>
      <c r="F8560" s="4" t="s">
        <v>19</v>
      </c>
      <c r="G8560" s="6">
        <v>11</v>
      </c>
      <c r="H8560" s="7">
        <v>201.39</v>
      </c>
      <c r="I8560" s="8">
        <v>0</v>
      </c>
      <c r="J8560" s="7">
        <v>2466.2600000000002</v>
      </c>
      <c r="K8560" s="7">
        <v>115.33</v>
      </c>
      <c r="L8560" s="7">
        <v>1268.6300000000001</v>
      </c>
      <c r="M8560" s="7">
        <v>140.09</v>
      </c>
    </row>
    <row r="8561" spans="2:13" x14ac:dyDescent="0.3">
      <c r="B8561" s="5">
        <v>46174</v>
      </c>
      <c r="C8561" s="4" t="s">
        <v>43</v>
      </c>
      <c r="D8561" s="4" t="s">
        <v>42</v>
      </c>
      <c r="E8561" s="4" t="s">
        <v>16</v>
      </c>
      <c r="F8561" s="4" t="s">
        <v>17</v>
      </c>
      <c r="G8561" s="6">
        <v>148</v>
      </c>
      <c r="H8561" s="7">
        <v>167.11</v>
      </c>
      <c r="I8561" s="8">
        <v>0.01</v>
      </c>
      <c r="J8561" s="7">
        <v>24583.49</v>
      </c>
      <c r="K8561" s="7">
        <v>95.16</v>
      </c>
      <c r="L8561" s="7">
        <v>14083.68</v>
      </c>
      <c r="M8561" s="7">
        <v>253.01</v>
      </c>
    </row>
    <row r="8562" spans="2:13" x14ac:dyDescent="0.3">
      <c r="B8562" s="5">
        <v>46174</v>
      </c>
      <c r="C8562" s="4" t="s">
        <v>43</v>
      </c>
      <c r="D8562" s="4" t="s">
        <v>42</v>
      </c>
      <c r="E8562" s="4" t="s">
        <v>16</v>
      </c>
      <c r="F8562" s="4" t="s">
        <v>18</v>
      </c>
      <c r="G8562" s="6">
        <v>56</v>
      </c>
      <c r="H8562" s="7">
        <v>167.11</v>
      </c>
      <c r="I8562" s="8">
        <v>0.01</v>
      </c>
      <c r="J8562" s="7">
        <v>9245.86</v>
      </c>
      <c r="K8562" s="7">
        <v>95.16</v>
      </c>
      <c r="L8562" s="7">
        <v>5328.96</v>
      </c>
      <c r="M8562" s="7">
        <v>200.23</v>
      </c>
    </row>
    <row r="8563" spans="2:13" x14ac:dyDescent="0.3">
      <c r="B8563" s="5">
        <v>46174</v>
      </c>
      <c r="C8563" s="4" t="s">
        <v>43</v>
      </c>
      <c r="D8563" s="4" t="s">
        <v>42</v>
      </c>
      <c r="E8563" s="4" t="s">
        <v>16</v>
      </c>
      <c r="F8563" s="4" t="s">
        <v>19</v>
      </c>
      <c r="G8563" s="6">
        <v>53</v>
      </c>
      <c r="H8563" s="7">
        <v>167.11</v>
      </c>
      <c r="I8563" s="8">
        <v>0.01</v>
      </c>
      <c r="J8563" s="7">
        <v>8803.6299999999992</v>
      </c>
      <c r="K8563" s="7">
        <v>95.16</v>
      </c>
      <c r="L8563" s="7">
        <v>5043.4799999999996</v>
      </c>
      <c r="M8563" s="7">
        <v>236.13</v>
      </c>
    </row>
    <row r="8564" spans="2:13" x14ac:dyDescent="0.3">
      <c r="B8564" s="5">
        <v>46174</v>
      </c>
      <c r="C8564" s="4" t="s">
        <v>43</v>
      </c>
      <c r="D8564" s="4" t="s">
        <v>42</v>
      </c>
      <c r="E8564" s="4" t="s">
        <v>20</v>
      </c>
      <c r="F8564" s="4" t="s">
        <v>17</v>
      </c>
      <c r="G8564" s="6">
        <v>125</v>
      </c>
      <c r="H8564" s="7">
        <v>167.11</v>
      </c>
      <c r="I8564" s="8">
        <v>0.03</v>
      </c>
      <c r="J8564" s="7">
        <v>17902.57</v>
      </c>
      <c r="K8564" s="7">
        <v>95.26</v>
      </c>
      <c r="L8564" s="7">
        <v>11907.5</v>
      </c>
      <c r="M8564" s="7">
        <v>213.48</v>
      </c>
    </row>
    <row r="8565" spans="2:13" x14ac:dyDescent="0.3">
      <c r="B8565" s="5">
        <v>46174</v>
      </c>
      <c r="C8565" s="4" t="s">
        <v>43</v>
      </c>
      <c r="D8565" s="4" t="s">
        <v>42</v>
      </c>
      <c r="E8565" s="4" t="s">
        <v>20</v>
      </c>
      <c r="F8565" s="4" t="s">
        <v>18</v>
      </c>
      <c r="G8565" s="6">
        <v>43</v>
      </c>
      <c r="H8565" s="7">
        <v>167.11</v>
      </c>
      <c r="I8565" s="8">
        <v>0.03</v>
      </c>
      <c r="J8565" s="7">
        <v>6115.34</v>
      </c>
      <c r="K8565" s="7">
        <v>95.35</v>
      </c>
      <c r="L8565" s="7">
        <v>4100.05</v>
      </c>
      <c r="M8565" s="7">
        <v>154.37</v>
      </c>
    </row>
    <row r="8566" spans="2:13" x14ac:dyDescent="0.3">
      <c r="B8566" s="5">
        <v>46174</v>
      </c>
      <c r="C8566" s="4" t="s">
        <v>43</v>
      </c>
      <c r="D8566" s="4" t="s">
        <v>42</v>
      </c>
      <c r="E8566" s="4" t="s">
        <v>20</v>
      </c>
      <c r="F8566" s="4" t="s">
        <v>19</v>
      </c>
      <c r="G8566" s="6">
        <v>43</v>
      </c>
      <c r="H8566" s="7">
        <v>167.11</v>
      </c>
      <c r="I8566" s="8">
        <v>0.01</v>
      </c>
      <c r="J8566" s="7">
        <v>6279.18</v>
      </c>
      <c r="K8566" s="7">
        <v>95.16</v>
      </c>
      <c r="L8566" s="7">
        <v>4091.88</v>
      </c>
      <c r="M8566" s="7">
        <v>195.22</v>
      </c>
    </row>
    <row r="8567" spans="2:13" x14ac:dyDescent="0.3">
      <c r="B8567" s="5">
        <v>46174</v>
      </c>
      <c r="C8567" s="4" t="s">
        <v>43</v>
      </c>
      <c r="D8567" s="4" t="s">
        <v>42</v>
      </c>
      <c r="E8567" s="4" t="s">
        <v>21</v>
      </c>
      <c r="F8567" s="4" t="s">
        <v>17</v>
      </c>
      <c r="G8567" s="6">
        <v>58</v>
      </c>
      <c r="H8567" s="7">
        <v>167.11</v>
      </c>
      <c r="I8567" s="8">
        <v>0.01</v>
      </c>
      <c r="J8567" s="7">
        <v>9198.3700000000008</v>
      </c>
      <c r="K8567" s="7">
        <v>95.35</v>
      </c>
      <c r="L8567" s="7">
        <v>5530.3</v>
      </c>
      <c r="M8567" s="7">
        <v>97.5</v>
      </c>
    </row>
    <row r="8568" spans="2:13" x14ac:dyDescent="0.3">
      <c r="B8568" s="5">
        <v>46174</v>
      </c>
      <c r="C8568" s="4" t="s">
        <v>43</v>
      </c>
      <c r="D8568" s="4" t="s">
        <v>42</v>
      </c>
      <c r="E8568" s="4" t="s">
        <v>21</v>
      </c>
      <c r="F8568" s="4" t="s">
        <v>18</v>
      </c>
      <c r="G8568" s="6">
        <v>21</v>
      </c>
      <c r="H8568" s="7">
        <v>167.11</v>
      </c>
      <c r="I8568" s="8">
        <v>0</v>
      </c>
      <c r="J8568" s="7">
        <v>3320.51</v>
      </c>
      <c r="K8568" s="7">
        <v>94.97</v>
      </c>
      <c r="L8568" s="7">
        <v>1994.37</v>
      </c>
      <c r="M8568" s="7">
        <v>76.06</v>
      </c>
    </row>
    <row r="8569" spans="2:13" x14ac:dyDescent="0.3">
      <c r="B8569" s="5">
        <v>46174</v>
      </c>
      <c r="C8569" s="4" t="s">
        <v>43</v>
      </c>
      <c r="D8569" s="4" t="s">
        <v>42</v>
      </c>
      <c r="E8569" s="4" t="s">
        <v>21</v>
      </c>
      <c r="F8569" s="4" t="s">
        <v>19</v>
      </c>
      <c r="G8569" s="6">
        <v>22</v>
      </c>
      <c r="H8569" s="7">
        <v>167.11</v>
      </c>
      <c r="I8569" s="8">
        <v>0.01</v>
      </c>
      <c r="J8569" s="7">
        <v>3468.19</v>
      </c>
      <c r="K8569" s="7">
        <v>95.16</v>
      </c>
      <c r="L8569" s="7">
        <v>2093.52</v>
      </c>
      <c r="M8569" s="7">
        <v>97.92</v>
      </c>
    </row>
    <row r="8570" spans="2:13" x14ac:dyDescent="0.3">
      <c r="B8570" s="5">
        <v>46174</v>
      </c>
      <c r="C8570" s="4" t="s">
        <v>43</v>
      </c>
      <c r="D8570" s="4" t="s">
        <v>42</v>
      </c>
      <c r="E8570" s="4" t="s">
        <v>22</v>
      </c>
      <c r="F8570" s="4" t="s">
        <v>17</v>
      </c>
      <c r="G8570" s="6">
        <v>27</v>
      </c>
      <c r="H8570" s="7">
        <v>167.11</v>
      </c>
      <c r="I8570" s="8">
        <v>0.01</v>
      </c>
      <c r="J8570" s="7">
        <v>5002.87</v>
      </c>
      <c r="K8570" s="7">
        <v>95.26</v>
      </c>
      <c r="L8570" s="7">
        <v>2572.02</v>
      </c>
      <c r="M8570" s="7">
        <v>273.79000000000002</v>
      </c>
    </row>
    <row r="8571" spans="2:13" x14ac:dyDescent="0.3">
      <c r="B8571" s="5">
        <v>46174</v>
      </c>
      <c r="C8571" s="4" t="s">
        <v>43</v>
      </c>
      <c r="D8571" s="4" t="s">
        <v>42</v>
      </c>
      <c r="E8571" s="4" t="s">
        <v>22</v>
      </c>
      <c r="F8571" s="4" t="s">
        <v>18</v>
      </c>
      <c r="G8571" s="6">
        <v>10</v>
      </c>
      <c r="H8571" s="7">
        <v>167.11</v>
      </c>
      <c r="I8571" s="8">
        <v>0.01</v>
      </c>
      <c r="J8571" s="7">
        <v>1849.19</v>
      </c>
      <c r="K8571" s="7">
        <v>94.97</v>
      </c>
      <c r="L8571" s="7">
        <v>949.7</v>
      </c>
      <c r="M8571" s="7">
        <v>124.22</v>
      </c>
    </row>
    <row r="8572" spans="2:13" x14ac:dyDescent="0.3">
      <c r="B8572" s="5">
        <v>46174</v>
      </c>
      <c r="C8572" s="4" t="s">
        <v>43</v>
      </c>
      <c r="D8572" s="4" t="s">
        <v>42</v>
      </c>
      <c r="E8572" s="4" t="s">
        <v>22</v>
      </c>
      <c r="F8572" s="4" t="s">
        <v>19</v>
      </c>
      <c r="G8572" s="6">
        <v>10</v>
      </c>
      <c r="H8572" s="7">
        <v>167.11</v>
      </c>
      <c r="I8572" s="8">
        <v>0</v>
      </c>
      <c r="J8572" s="7">
        <v>1867.89</v>
      </c>
      <c r="K8572" s="7">
        <v>94.88</v>
      </c>
      <c r="L8572" s="7">
        <v>948.8</v>
      </c>
      <c r="M8572" s="7">
        <v>133.05000000000001</v>
      </c>
    </row>
    <row r="8573" spans="2:13" x14ac:dyDescent="0.3">
      <c r="B8573" s="5">
        <v>46174</v>
      </c>
      <c r="C8573" s="4" t="s">
        <v>44</v>
      </c>
      <c r="D8573" s="4" t="s">
        <v>42</v>
      </c>
      <c r="E8573" s="4" t="s">
        <v>16</v>
      </c>
      <c r="F8573" s="4" t="s">
        <v>17</v>
      </c>
      <c r="G8573" s="6">
        <v>75</v>
      </c>
      <c r="H8573" s="7">
        <v>218.52</v>
      </c>
      <c r="I8573" s="8">
        <v>0</v>
      </c>
      <c r="J8573" s="7">
        <v>16290.8</v>
      </c>
      <c r="K8573" s="7">
        <v>127.82</v>
      </c>
      <c r="L8573" s="7">
        <v>9586.5</v>
      </c>
      <c r="M8573" s="7">
        <v>124.31</v>
      </c>
    </row>
    <row r="8574" spans="2:13" x14ac:dyDescent="0.3">
      <c r="B8574" s="5">
        <v>46174</v>
      </c>
      <c r="C8574" s="4" t="s">
        <v>44</v>
      </c>
      <c r="D8574" s="4" t="s">
        <v>42</v>
      </c>
      <c r="E8574" s="4" t="s">
        <v>16</v>
      </c>
      <c r="F8574" s="4" t="s">
        <v>18</v>
      </c>
      <c r="G8574" s="6">
        <v>28</v>
      </c>
      <c r="H8574" s="7">
        <v>218.52</v>
      </c>
      <c r="I8574" s="8">
        <v>0</v>
      </c>
      <c r="J8574" s="7">
        <v>6087.99</v>
      </c>
      <c r="K8574" s="7">
        <v>128.07</v>
      </c>
      <c r="L8574" s="7">
        <v>3585.96</v>
      </c>
      <c r="M8574" s="7">
        <v>101.02</v>
      </c>
    </row>
    <row r="8575" spans="2:13" x14ac:dyDescent="0.3">
      <c r="B8575" s="5">
        <v>46174</v>
      </c>
      <c r="C8575" s="4" t="s">
        <v>44</v>
      </c>
      <c r="D8575" s="4" t="s">
        <v>42</v>
      </c>
      <c r="E8575" s="4" t="s">
        <v>16</v>
      </c>
      <c r="F8575" s="4" t="s">
        <v>19</v>
      </c>
      <c r="G8575" s="6">
        <v>28</v>
      </c>
      <c r="H8575" s="7">
        <v>218.52</v>
      </c>
      <c r="I8575" s="8">
        <v>0.01</v>
      </c>
      <c r="J8575" s="7">
        <v>6008.7</v>
      </c>
      <c r="K8575" s="7">
        <v>128.07</v>
      </c>
      <c r="L8575" s="7">
        <v>3585.96</v>
      </c>
      <c r="M8575" s="7">
        <v>121.63</v>
      </c>
    </row>
    <row r="8576" spans="2:13" x14ac:dyDescent="0.3">
      <c r="B8576" s="5">
        <v>46174</v>
      </c>
      <c r="C8576" s="4" t="s">
        <v>44</v>
      </c>
      <c r="D8576" s="4" t="s">
        <v>42</v>
      </c>
      <c r="E8576" s="4" t="s">
        <v>20</v>
      </c>
      <c r="F8576" s="4" t="s">
        <v>17</v>
      </c>
      <c r="G8576" s="6">
        <v>62</v>
      </c>
      <c r="H8576" s="7">
        <v>218.52</v>
      </c>
      <c r="I8576" s="8">
        <v>0.01</v>
      </c>
      <c r="J8576" s="7">
        <v>11814.72</v>
      </c>
      <c r="K8576" s="7">
        <v>128.07</v>
      </c>
      <c r="L8576" s="7">
        <v>7940.34</v>
      </c>
      <c r="M8576" s="7">
        <v>101.41</v>
      </c>
    </row>
    <row r="8577" spans="2:13" x14ac:dyDescent="0.3">
      <c r="B8577" s="5">
        <v>46174</v>
      </c>
      <c r="C8577" s="4" t="s">
        <v>44</v>
      </c>
      <c r="D8577" s="4" t="s">
        <v>42</v>
      </c>
      <c r="E8577" s="4" t="s">
        <v>20</v>
      </c>
      <c r="F8577" s="4" t="s">
        <v>18</v>
      </c>
      <c r="G8577" s="6">
        <v>22</v>
      </c>
      <c r="H8577" s="7">
        <v>218.52</v>
      </c>
      <c r="I8577" s="8">
        <v>0.02</v>
      </c>
      <c r="J8577" s="7">
        <v>4146.0200000000004</v>
      </c>
      <c r="K8577" s="7">
        <v>127.43</v>
      </c>
      <c r="L8577" s="7">
        <v>2803.46</v>
      </c>
      <c r="M8577" s="7">
        <v>78.11</v>
      </c>
    </row>
    <row r="8578" spans="2:13" x14ac:dyDescent="0.3">
      <c r="B8578" s="5">
        <v>46174</v>
      </c>
      <c r="C8578" s="4" t="s">
        <v>44</v>
      </c>
      <c r="D8578" s="4" t="s">
        <v>42</v>
      </c>
      <c r="E8578" s="4" t="s">
        <v>20</v>
      </c>
      <c r="F8578" s="4" t="s">
        <v>19</v>
      </c>
      <c r="G8578" s="6">
        <v>23</v>
      </c>
      <c r="H8578" s="7">
        <v>218.52</v>
      </c>
      <c r="I8578" s="8">
        <v>0.02</v>
      </c>
      <c r="J8578" s="7">
        <v>4334.47</v>
      </c>
      <c r="K8578" s="7">
        <v>127.56</v>
      </c>
      <c r="L8578" s="7">
        <v>2933.88</v>
      </c>
      <c r="M8578" s="7">
        <v>102.68</v>
      </c>
    </row>
    <row r="8579" spans="2:13" x14ac:dyDescent="0.3">
      <c r="B8579" s="5">
        <v>46174</v>
      </c>
      <c r="C8579" s="4" t="s">
        <v>44</v>
      </c>
      <c r="D8579" s="4" t="s">
        <v>42</v>
      </c>
      <c r="E8579" s="4" t="s">
        <v>21</v>
      </c>
      <c r="F8579" s="4" t="s">
        <v>17</v>
      </c>
      <c r="G8579" s="6">
        <v>32</v>
      </c>
      <c r="H8579" s="7">
        <v>218.52</v>
      </c>
      <c r="I8579" s="8">
        <v>0.01</v>
      </c>
      <c r="J8579" s="7">
        <v>6576.58</v>
      </c>
      <c r="K8579" s="7">
        <v>127.69</v>
      </c>
      <c r="L8579" s="7">
        <v>4086.08</v>
      </c>
      <c r="M8579" s="7">
        <v>55.14</v>
      </c>
    </row>
    <row r="8580" spans="2:13" x14ac:dyDescent="0.3">
      <c r="B8580" s="5">
        <v>46174</v>
      </c>
      <c r="C8580" s="4" t="s">
        <v>44</v>
      </c>
      <c r="D8580" s="4" t="s">
        <v>42</v>
      </c>
      <c r="E8580" s="4" t="s">
        <v>21</v>
      </c>
      <c r="F8580" s="4" t="s">
        <v>18</v>
      </c>
      <c r="G8580" s="6">
        <v>11</v>
      </c>
      <c r="H8580" s="7">
        <v>218.52</v>
      </c>
      <c r="I8580" s="8">
        <v>0</v>
      </c>
      <c r="J8580" s="7">
        <v>2274.41</v>
      </c>
      <c r="K8580" s="7">
        <v>127.82</v>
      </c>
      <c r="L8580" s="7">
        <v>1406.02</v>
      </c>
      <c r="M8580" s="7">
        <v>39.57</v>
      </c>
    </row>
    <row r="8581" spans="2:13" x14ac:dyDescent="0.3">
      <c r="B8581" s="5">
        <v>46174</v>
      </c>
      <c r="C8581" s="4" t="s">
        <v>44</v>
      </c>
      <c r="D8581" s="4" t="s">
        <v>42</v>
      </c>
      <c r="E8581" s="4" t="s">
        <v>21</v>
      </c>
      <c r="F8581" s="4" t="s">
        <v>19</v>
      </c>
      <c r="G8581" s="6">
        <v>12</v>
      </c>
      <c r="H8581" s="7">
        <v>218.52</v>
      </c>
      <c r="I8581" s="8">
        <v>0.01</v>
      </c>
      <c r="J8581" s="7">
        <v>2466.16</v>
      </c>
      <c r="K8581" s="7">
        <v>128.07</v>
      </c>
      <c r="L8581" s="7">
        <v>1536.84</v>
      </c>
      <c r="M8581" s="7">
        <v>53.04</v>
      </c>
    </row>
    <row r="8582" spans="2:13" x14ac:dyDescent="0.3">
      <c r="B8582" s="5">
        <v>46174</v>
      </c>
      <c r="C8582" s="4" t="s">
        <v>44</v>
      </c>
      <c r="D8582" s="4" t="s">
        <v>42</v>
      </c>
      <c r="E8582" s="4" t="s">
        <v>22</v>
      </c>
      <c r="F8582" s="4" t="s">
        <v>17</v>
      </c>
      <c r="G8582" s="6">
        <v>14</v>
      </c>
      <c r="H8582" s="7">
        <v>218.52</v>
      </c>
      <c r="I8582" s="8">
        <v>0.01</v>
      </c>
      <c r="J8582" s="7">
        <v>3395.6</v>
      </c>
      <c r="K8582" s="7">
        <v>127.43</v>
      </c>
      <c r="L8582" s="7">
        <v>1784.02</v>
      </c>
      <c r="M8582" s="7">
        <v>143.25</v>
      </c>
    </row>
    <row r="8583" spans="2:13" x14ac:dyDescent="0.3">
      <c r="B8583" s="5">
        <v>46174</v>
      </c>
      <c r="C8583" s="4" t="s">
        <v>44</v>
      </c>
      <c r="D8583" s="4" t="s">
        <v>42</v>
      </c>
      <c r="E8583" s="4" t="s">
        <v>22</v>
      </c>
      <c r="F8583" s="4" t="s">
        <v>18</v>
      </c>
      <c r="G8583" s="6">
        <v>5</v>
      </c>
      <c r="H8583" s="7">
        <v>218.52</v>
      </c>
      <c r="I8583" s="8">
        <v>0</v>
      </c>
      <c r="J8583" s="7">
        <v>1213.94</v>
      </c>
      <c r="K8583" s="7">
        <v>127.69</v>
      </c>
      <c r="L8583" s="7">
        <v>638.45000000000005</v>
      </c>
      <c r="M8583" s="7">
        <v>61.39</v>
      </c>
    </row>
    <row r="8584" spans="2:13" x14ac:dyDescent="0.3">
      <c r="B8584" s="5">
        <v>46174</v>
      </c>
      <c r="C8584" s="4" t="s">
        <v>44</v>
      </c>
      <c r="D8584" s="4" t="s">
        <v>42</v>
      </c>
      <c r="E8584" s="4" t="s">
        <v>22</v>
      </c>
      <c r="F8584" s="4" t="s">
        <v>19</v>
      </c>
      <c r="G8584" s="6">
        <v>5</v>
      </c>
      <c r="H8584" s="7">
        <v>218.52</v>
      </c>
      <c r="I8584" s="8">
        <v>0</v>
      </c>
      <c r="J8584" s="7">
        <v>1222.49</v>
      </c>
      <c r="K8584" s="7">
        <v>127.95</v>
      </c>
      <c r="L8584" s="7">
        <v>639.75</v>
      </c>
      <c r="M8584" s="7">
        <v>65.489999999999995</v>
      </c>
    </row>
    <row r="8585" spans="2:13" x14ac:dyDescent="0.3">
      <c r="B8585" s="5">
        <v>46174</v>
      </c>
      <c r="C8585" s="4" t="s">
        <v>45</v>
      </c>
      <c r="D8585" s="4" t="s">
        <v>42</v>
      </c>
      <c r="E8585" s="4" t="s">
        <v>16</v>
      </c>
      <c r="F8585" s="4" t="s">
        <v>17</v>
      </c>
      <c r="G8585" s="6">
        <v>134</v>
      </c>
      <c r="H8585" s="7">
        <v>102.84</v>
      </c>
      <c r="I8585" s="8">
        <v>0</v>
      </c>
      <c r="J8585" s="7">
        <v>13780.5</v>
      </c>
      <c r="K8585" s="7">
        <v>58.23</v>
      </c>
      <c r="L8585" s="7">
        <v>7802.82</v>
      </c>
      <c r="M8585" s="7">
        <v>222.1</v>
      </c>
    </row>
    <row r="8586" spans="2:13" x14ac:dyDescent="0.3">
      <c r="B8586" s="5">
        <v>46174</v>
      </c>
      <c r="C8586" s="4" t="s">
        <v>45</v>
      </c>
      <c r="D8586" s="4" t="s">
        <v>42</v>
      </c>
      <c r="E8586" s="4" t="s">
        <v>16</v>
      </c>
      <c r="F8586" s="4" t="s">
        <v>18</v>
      </c>
      <c r="G8586" s="6">
        <v>48</v>
      </c>
      <c r="H8586" s="7">
        <v>102.84</v>
      </c>
      <c r="I8586" s="8">
        <v>0</v>
      </c>
      <c r="J8586" s="7">
        <v>4916.59</v>
      </c>
      <c r="K8586" s="7">
        <v>57.88</v>
      </c>
      <c r="L8586" s="7">
        <v>2778.24</v>
      </c>
      <c r="M8586" s="7">
        <v>173.34</v>
      </c>
    </row>
    <row r="8587" spans="2:13" x14ac:dyDescent="0.3">
      <c r="B8587" s="5">
        <v>46174</v>
      </c>
      <c r="C8587" s="4" t="s">
        <v>45</v>
      </c>
      <c r="D8587" s="4" t="s">
        <v>42</v>
      </c>
      <c r="E8587" s="4" t="s">
        <v>16</v>
      </c>
      <c r="F8587" s="4" t="s">
        <v>19</v>
      </c>
      <c r="G8587" s="6">
        <v>48</v>
      </c>
      <c r="H8587" s="7">
        <v>102.84</v>
      </c>
      <c r="I8587" s="8">
        <v>0.01</v>
      </c>
      <c r="J8587" s="7">
        <v>4877.1400000000003</v>
      </c>
      <c r="K8587" s="7">
        <v>58.05</v>
      </c>
      <c r="L8587" s="7">
        <v>2786.4</v>
      </c>
      <c r="M8587" s="7">
        <v>214.07</v>
      </c>
    </row>
    <row r="8588" spans="2:13" x14ac:dyDescent="0.3">
      <c r="B8588" s="5">
        <v>46174</v>
      </c>
      <c r="C8588" s="4" t="s">
        <v>45</v>
      </c>
      <c r="D8588" s="4" t="s">
        <v>42</v>
      </c>
      <c r="E8588" s="4" t="s">
        <v>20</v>
      </c>
      <c r="F8588" s="4" t="s">
        <v>17</v>
      </c>
      <c r="G8588" s="6">
        <v>105</v>
      </c>
      <c r="H8588" s="7">
        <v>102.84</v>
      </c>
      <c r="I8588" s="8">
        <v>0.01</v>
      </c>
      <c r="J8588" s="7">
        <v>9464.2099999999991</v>
      </c>
      <c r="K8588" s="7">
        <v>58.11</v>
      </c>
      <c r="L8588" s="7">
        <v>6101.55</v>
      </c>
      <c r="M8588" s="7">
        <v>171.74</v>
      </c>
    </row>
    <row r="8589" spans="2:13" x14ac:dyDescent="0.3">
      <c r="B8589" s="5">
        <v>46174</v>
      </c>
      <c r="C8589" s="4" t="s">
        <v>45</v>
      </c>
      <c r="D8589" s="4" t="s">
        <v>42</v>
      </c>
      <c r="E8589" s="4" t="s">
        <v>20</v>
      </c>
      <c r="F8589" s="4" t="s">
        <v>18</v>
      </c>
      <c r="G8589" s="6">
        <v>38</v>
      </c>
      <c r="H8589" s="7">
        <v>102.84</v>
      </c>
      <c r="I8589" s="8">
        <v>0</v>
      </c>
      <c r="J8589" s="7">
        <v>3421.79</v>
      </c>
      <c r="K8589" s="7">
        <v>58.23</v>
      </c>
      <c r="L8589" s="7">
        <v>2212.7399999999998</v>
      </c>
      <c r="M8589" s="7">
        <v>133.16</v>
      </c>
    </row>
    <row r="8590" spans="2:13" x14ac:dyDescent="0.3">
      <c r="B8590" s="5">
        <v>46174</v>
      </c>
      <c r="C8590" s="4" t="s">
        <v>45</v>
      </c>
      <c r="D8590" s="4" t="s">
        <v>42</v>
      </c>
      <c r="E8590" s="4" t="s">
        <v>20</v>
      </c>
      <c r="F8590" s="4" t="s">
        <v>19</v>
      </c>
      <c r="G8590" s="6">
        <v>39</v>
      </c>
      <c r="H8590" s="7">
        <v>102.84</v>
      </c>
      <c r="I8590" s="8">
        <v>0.01</v>
      </c>
      <c r="J8590" s="7">
        <v>3515.24</v>
      </c>
      <c r="K8590" s="7">
        <v>57.99</v>
      </c>
      <c r="L8590" s="7">
        <v>2261.61</v>
      </c>
      <c r="M8590" s="7">
        <v>170.28</v>
      </c>
    </row>
    <row r="8591" spans="2:13" x14ac:dyDescent="0.3">
      <c r="B8591" s="5">
        <v>46174</v>
      </c>
      <c r="C8591" s="4" t="s">
        <v>45</v>
      </c>
      <c r="D8591" s="4" t="s">
        <v>42</v>
      </c>
      <c r="E8591" s="4" t="s">
        <v>21</v>
      </c>
      <c r="F8591" s="4" t="s">
        <v>17</v>
      </c>
      <c r="G8591" s="6">
        <v>55</v>
      </c>
      <c r="H8591" s="7">
        <v>102.84</v>
      </c>
      <c r="I8591" s="8">
        <v>0.01</v>
      </c>
      <c r="J8591" s="7">
        <v>5276.97</v>
      </c>
      <c r="K8591" s="7">
        <v>58.17</v>
      </c>
      <c r="L8591" s="7">
        <v>3199.35</v>
      </c>
      <c r="M8591" s="7">
        <v>92.73</v>
      </c>
    </row>
    <row r="8592" spans="2:13" x14ac:dyDescent="0.3">
      <c r="B8592" s="5">
        <v>46174</v>
      </c>
      <c r="C8592" s="4" t="s">
        <v>45</v>
      </c>
      <c r="D8592" s="4" t="s">
        <v>42</v>
      </c>
      <c r="E8592" s="4" t="s">
        <v>21</v>
      </c>
      <c r="F8592" s="4" t="s">
        <v>18</v>
      </c>
      <c r="G8592" s="6">
        <v>19</v>
      </c>
      <c r="H8592" s="7">
        <v>102.84</v>
      </c>
      <c r="I8592" s="8">
        <v>0</v>
      </c>
      <c r="J8592" s="7">
        <v>1846.99</v>
      </c>
      <c r="K8592" s="7">
        <v>57.99</v>
      </c>
      <c r="L8592" s="7">
        <v>1101.81</v>
      </c>
      <c r="M8592" s="7">
        <v>69.430000000000007</v>
      </c>
    </row>
    <row r="8593" spans="2:13" x14ac:dyDescent="0.3">
      <c r="B8593" s="5">
        <v>46174</v>
      </c>
      <c r="C8593" s="4" t="s">
        <v>45</v>
      </c>
      <c r="D8593" s="4" t="s">
        <v>42</v>
      </c>
      <c r="E8593" s="4" t="s">
        <v>21</v>
      </c>
      <c r="F8593" s="4" t="s">
        <v>19</v>
      </c>
      <c r="G8593" s="6">
        <v>20</v>
      </c>
      <c r="H8593" s="7">
        <v>102.84</v>
      </c>
      <c r="I8593" s="8">
        <v>0</v>
      </c>
      <c r="J8593" s="7">
        <v>1938.36</v>
      </c>
      <c r="K8593" s="7">
        <v>57.88</v>
      </c>
      <c r="L8593" s="7">
        <v>1157.5999999999999</v>
      </c>
      <c r="M8593" s="7">
        <v>88.84</v>
      </c>
    </row>
    <row r="8594" spans="2:13" x14ac:dyDescent="0.3">
      <c r="B8594" s="5">
        <v>46174</v>
      </c>
      <c r="C8594" s="4" t="s">
        <v>45</v>
      </c>
      <c r="D8594" s="4" t="s">
        <v>42</v>
      </c>
      <c r="E8594" s="4" t="s">
        <v>22</v>
      </c>
      <c r="F8594" s="4" t="s">
        <v>17</v>
      </c>
      <c r="G8594" s="6">
        <v>23</v>
      </c>
      <c r="H8594" s="7">
        <v>102.84</v>
      </c>
      <c r="I8594" s="8">
        <v>0</v>
      </c>
      <c r="J8594" s="7">
        <v>2643.86</v>
      </c>
      <c r="K8594" s="7">
        <v>57.94</v>
      </c>
      <c r="L8594" s="7">
        <v>1332.62</v>
      </c>
      <c r="M8594" s="7">
        <v>238.61</v>
      </c>
    </row>
    <row r="8595" spans="2:13" x14ac:dyDescent="0.3">
      <c r="B8595" s="5">
        <v>46174</v>
      </c>
      <c r="C8595" s="4" t="s">
        <v>45</v>
      </c>
      <c r="D8595" s="4" t="s">
        <v>42</v>
      </c>
      <c r="E8595" s="4" t="s">
        <v>22</v>
      </c>
      <c r="F8595" s="4" t="s">
        <v>18</v>
      </c>
      <c r="G8595" s="6">
        <v>9</v>
      </c>
      <c r="H8595" s="7">
        <v>102.84</v>
      </c>
      <c r="I8595" s="8">
        <v>0.01</v>
      </c>
      <c r="J8595" s="7">
        <v>1033.49</v>
      </c>
      <c r="K8595" s="7">
        <v>57.94</v>
      </c>
      <c r="L8595" s="7">
        <v>521.46</v>
      </c>
      <c r="M8595" s="7">
        <v>108.87</v>
      </c>
    </row>
    <row r="8596" spans="2:13" x14ac:dyDescent="0.3">
      <c r="B8596" s="5">
        <v>46174</v>
      </c>
      <c r="C8596" s="4" t="s">
        <v>45</v>
      </c>
      <c r="D8596" s="4" t="s">
        <v>42</v>
      </c>
      <c r="E8596" s="4" t="s">
        <v>22</v>
      </c>
      <c r="F8596" s="4" t="s">
        <v>19</v>
      </c>
      <c r="G8596" s="6">
        <v>9</v>
      </c>
      <c r="H8596" s="7">
        <v>102.84</v>
      </c>
      <c r="I8596" s="8">
        <v>0.01</v>
      </c>
      <c r="J8596" s="7">
        <v>1025.1600000000001</v>
      </c>
      <c r="K8596" s="7">
        <v>57.88</v>
      </c>
      <c r="L8596" s="7">
        <v>520.91999999999996</v>
      </c>
      <c r="M8596" s="7">
        <v>115.08</v>
      </c>
    </row>
    <row r="8597" spans="2:13" x14ac:dyDescent="0.3">
      <c r="B8597" s="5">
        <v>46174</v>
      </c>
      <c r="C8597" s="4" t="s">
        <v>46</v>
      </c>
      <c r="D8597" s="4" t="s">
        <v>47</v>
      </c>
      <c r="E8597" s="4" t="s">
        <v>16</v>
      </c>
      <c r="F8597" s="4" t="s">
        <v>17</v>
      </c>
      <c r="G8597" s="6">
        <v>210</v>
      </c>
      <c r="H8597" s="7">
        <v>152.11000000000001</v>
      </c>
      <c r="I8597" s="8">
        <v>0</v>
      </c>
      <c r="J8597" s="7">
        <v>31815.46</v>
      </c>
      <c r="K8597" s="7">
        <v>93.5</v>
      </c>
      <c r="L8597" s="7">
        <v>19635</v>
      </c>
      <c r="M8597" s="7">
        <v>354.06</v>
      </c>
    </row>
    <row r="8598" spans="2:13" x14ac:dyDescent="0.3">
      <c r="B8598" s="5">
        <v>46174</v>
      </c>
      <c r="C8598" s="4" t="s">
        <v>46</v>
      </c>
      <c r="D8598" s="4" t="s">
        <v>47</v>
      </c>
      <c r="E8598" s="4" t="s">
        <v>16</v>
      </c>
      <c r="F8598" s="4" t="s">
        <v>18</v>
      </c>
      <c r="G8598" s="6">
        <v>74</v>
      </c>
      <c r="H8598" s="7">
        <v>152.11000000000001</v>
      </c>
      <c r="I8598" s="8">
        <v>0.01</v>
      </c>
      <c r="J8598" s="7">
        <v>11132.44</v>
      </c>
      <c r="K8598" s="7">
        <v>93.31</v>
      </c>
      <c r="L8598" s="7">
        <v>6904.94</v>
      </c>
      <c r="M8598" s="7">
        <v>271.47000000000003</v>
      </c>
    </row>
    <row r="8599" spans="2:13" x14ac:dyDescent="0.3">
      <c r="B8599" s="5">
        <v>46174</v>
      </c>
      <c r="C8599" s="4" t="s">
        <v>46</v>
      </c>
      <c r="D8599" s="4" t="s">
        <v>47</v>
      </c>
      <c r="E8599" s="4" t="s">
        <v>16</v>
      </c>
      <c r="F8599" s="4" t="s">
        <v>19</v>
      </c>
      <c r="G8599" s="6">
        <v>73</v>
      </c>
      <c r="H8599" s="7">
        <v>152.11000000000001</v>
      </c>
      <c r="I8599" s="8">
        <v>0.01</v>
      </c>
      <c r="J8599" s="7">
        <v>11037.46</v>
      </c>
      <c r="K8599" s="7">
        <v>93.68</v>
      </c>
      <c r="L8599" s="7">
        <v>6838.64</v>
      </c>
      <c r="M8599" s="7">
        <v>327.19</v>
      </c>
    </row>
    <row r="8600" spans="2:13" x14ac:dyDescent="0.3">
      <c r="B8600" s="5">
        <v>46174</v>
      </c>
      <c r="C8600" s="4" t="s">
        <v>46</v>
      </c>
      <c r="D8600" s="4" t="s">
        <v>47</v>
      </c>
      <c r="E8600" s="4" t="s">
        <v>20</v>
      </c>
      <c r="F8600" s="4" t="s">
        <v>17</v>
      </c>
      <c r="G8600" s="6">
        <v>159</v>
      </c>
      <c r="H8600" s="7">
        <v>152.11000000000001</v>
      </c>
      <c r="I8600" s="8">
        <v>0.04</v>
      </c>
      <c r="J8600" s="7">
        <v>20370.61</v>
      </c>
      <c r="K8600" s="7">
        <v>93.12</v>
      </c>
      <c r="L8600" s="7">
        <v>14806.08</v>
      </c>
      <c r="M8600" s="7">
        <v>270.20999999999998</v>
      </c>
    </row>
    <row r="8601" spans="2:13" x14ac:dyDescent="0.3">
      <c r="B8601" s="5">
        <v>46174</v>
      </c>
      <c r="C8601" s="4" t="s">
        <v>46</v>
      </c>
      <c r="D8601" s="4" t="s">
        <v>47</v>
      </c>
      <c r="E8601" s="4" t="s">
        <v>20</v>
      </c>
      <c r="F8601" s="4" t="s">
        <v>18</v>
      </c>
      <c r="G8601" s="6">
        <v>59</v>
      </c>
      <c r="H8601" s="7">
        <v>152.11000000000001</v>
      </c>
      <c r="I8601" s="8">
        <v>0.02</v>
      </c>
      <c r="J8601" s="7">
        <v>7739.25</v>
      </c>
      <c r="K8601" s="7">
        <v>93.12</v>
      </c>
      <c r="L8601" s="7">
        <v>5494.08</v>
      </c>
      <c r="M8601" s="7">
        <v>212.65</v>
      </c>
    </row>
    <row r="8602" spans="2:13" x14ac:dyDescent="0.3">
      <c r="B8602" s="5">
        <v>46174</v>
      </c>
      <c r="C8602" s="4" t="s">
        <v>46</v>
      </c>
      <c r="D8602" s="4" t="s">
        <v>47</v>
      </c>
      <c r="E8602" s="4" t="s">
        <v>20</v>
      </c>
      <c r="F8602" s="4" t="s">
        <v>19</v>
      </c>
      <c r="G8602" s="6">
        <v>61</v>
      </c>
      <c r="H8602" s="7">
        <v>152.11000000000001</v>
      </c>
      <c r="I8602" s="8">
        <v>0.03</v>
      </c>
      <c r="J8602" s="7">
        <v>7872.36</v>
      </c>
      <c r="K8602" s="7">
        <v>93.21</v>
      </c>
      <c r="L8602" s="7">
        <v>5685.81</v>
      </c>
      <c r="M8602" s="7">
        <v>275.04000000000002</v>
      </c>
    </row>
    <row r="8603" spans="2:13" x14ac:dyDescent="0.3">
      <c r="B8603" s="5">
        <v>46174</v>
      </c>
      <c r="C8603" s="4" t="s">
        <v>46</v>
      </c>
      <c r="D8603" s="4" t="s">
        <v>47</v>
      </c>
      <c r="E8603" s="4" t="s">
        <v>21</v>
      </c>
      <c r="F8603" s="4" t="s">
        <v>17</v>
      </c>
      <c r="G8603" s="6">
        <v>82</v>
      </c>
      <c r="H8603" s="7">
        <v>152.11000000000001</v>
      </c>
      <c r="I8603" s="8">
        <v>0.01</v>
      </c>
      <c r="J8603" s="7">
        <v>11813.7</v>
      </c>
      <c r="K8603" s="7">
        <v>93.31</v>
      </c>
      <c r="L8603" s="7">
        <v>7651.42</v>
      </c>
      <c r="M8603" s="7">
        <v>138.94</v>
      </c>
    </row>
    <row r="8604" spans="2:13" x14ac:dyDescent="0.3">
      <c r="B8604" s="5">
        <v>46174</v>
      </c>
      <c r="C8604" s="4" t="s">
        <v>46</v>
      </c>
      <c r="D8604" s="4" t="s">
        <v>47</v>
      </c>
      <c r="E8604" s="4" t="s">
        <v>21</v>
      </c>
      <c r="F8604" s="4" t="s">
        <v>18</v>
      </c>
      <c r="G8604" s="6">
        <v>30</v>
      </c>
      <c r="H8604" s="7">
        <v>152.11000000000001</v>
      </c>
      <c r="I8604" s="8">
        <v>0.01</v>
      </c>
      <c r="J8604" s="7">
        <v>4270.26</v>
      </c>
      <c r="K8604" s="7">
        <v>93.21</v>
      </c>
      <c r="L8604" s="7">
        <v>2796.3</v>
      </c>
      <c r="M8604" s="7">
        <v>109.52</v>
      </c>
    </row>
    <row r="8605" spans="2:13" x14ac:dyDescent="0.3">
      <c r="B8605" s="5">
        <v>46174</v>
      </c>
      <c r="C8605" s="4" t="s">
        <v>46</v>
      </c>
      <c r="D8605" s="4" t="s">
        <v>47</v>
      </c>
      <c r="E8605" s="4" t="s">
        <v>21</v>
      </c>
      <c r="F8605" s="4" t="s">
        <v>19</v>
      </c>
      <c r="G8605" s="6">
        <v>30</v>
      </c>
      <c r="H8605" s="7">
        <v>152.11000000000001</v>
      </c>
      <c r="I8605" s="8">
        <v>0</v>
      </c>
      <c r="J8605" s="7">
        <v>4343.79</v>
      </c>
      <c r="K8605" s="7">
        <v>93.12</v>
      </c>
      <c r="L8605" s="7">
        <v>2793.6</v>
      </c>
      <c r="M8605" s="7">
        <v>131.38999999999999</v>
      </c>
    </row>
    <row r="8606" spans="2:13" x14ac:dyDescent="0.3">
      <c r="B8606" s="5">
        <v>46174</v>
      </c>
      <c r="C8606" s="4" t="s">
        <v>46</v>
      </c>
      <c r="D8606" s="4" t="s">
        <v>47</v>
      </c>
      <c r="E8606" s="4" t="s">
        <v>22</v>
      </c>
      <c r="F8606" s="4" t="s">
        <v>17</v>
      </c>
      <c r="G8606" s="6">
        <v>36</v>
      </c>
      <c r="H8606" s="7">
        <v>152.11000000000001</v>
      </c>
      <c r="I8606" s="8">
        <v>0.01</v>
      </c>
      <c r="J8606" s="7">
        <v>6114.5</v>
      </c>
      <c r="K8606" s="7">
        <v>93.5</v>
      </c>
      <c r="L8606" s="7">
        <v>3366</v>
      </c>
      <c r="M8606" s="7">
        <v>365.78</v>
      </c>
    </row>
    <row r="8607" spans="2:13" x14ac:dyDescent="0.3">
      <c r="B8607" s="5">
        <v>46174</v>
      </c>
      <c r="C8607" s="4" t="s">
        <v>46</v>
      </c>
      <c r="D8607" s="4" t="s">
        <v>47</v>
      </c>
      <c r="E8607" s="4" t="s">
        <v>22</v>
      </c>
      <c r="F8607" s="4" t="s">
        <v>18</v>
      </c>
      <c r="G8607" s="6">
        <v>13</v>
      </c>
      <c r="H8607" s="7">
        <v>152.11000000000001</v>
      </c>
      <c r="I8607" s="8">
        <v>0.01</v>
      </c>
      <c r="J8607" s="7">
        <v>2177.16</v>
      </c>
      <c r="K8607" s="7">
        <v>93.4</v>
      </c>
      <c r="L8607" s="7">
        <v>1214.2</v>
      </c>
      <c r="M8607" s="7">
        <v>155.68</v>
      </c>
    </row>
    <row r="8608" spans="2:13" x14ac:dyDescent="0.3">
      <c r="B8608" s="5">
        <v>46174</v>
      </c>
      <c r="C8608" s="4" t="s">
        <v>46</v>
      </c>
      <c r="D8608" s="4" t="s">
        <v>47</v>
      </c>
      <c r="E8608" s="4" t="s">
        <v>22</v>
      </c>
      <c r="F8608" s="4" t="s">
        <v>19</v>
      </c>
      <c r="G8608" s="6">
        <v>13</v>
      </c>
      <c r="H8608" s="7">
        <v>152.11000000000001</v>
      </c>
      <c r="I8608" s="8">
        <v>0.01</v>
      </c>
      <c r="J8608" s="7">
        <v>2194.7399999999998</v>
      </c>
      <c r="K8608" s="7">
        <v>93.12</v>
      </c>
      <c r="L8608" s="7">
        <v>1210.56</v>
      </c>
      <c r="M8608" s="7">
        <v>170.27</v>
      </c>
    </row>
    <row r="8609" spans="2:13" x14ac:dyDescent="0.3">
      <c r="B8609" s="5">
        <v>46174</v>
      </c>
      <c r="C8609" s="4" t="s">
        <v>48</v>
      </c>
      <c r="D8609" s="4" t="s">
        <v>47</v>
      </c>
      <c r="E8609" s="4" t="s">
        <v>16</v>
      </c>
      <c r="F8609" s="4" t="s">
        <v>17</v>
      </c>
      <c r="G8609" s="6">
        <v>181</v>
      </c>
      <c r="H8609" s="7">
        <v>126.4</v>
      </c>
      <c r="I8609" s="8">
        <v>0.01</v>
      </c>
      <c r="J8609" s="7">
        <v>22604.48</v>
      </c>
      <c r="K8609" s="7">
        <v>76.760000000000005</v>
      </c>
      <c r="L8609" s="7">
        <v>13893.56</v>
      </c>
      <c r="M8609" s="7">
        <v>301.52</v>
      </c>
    </row>
    <row r="8610" spans="2:13" x14ac:dyDescent="0.3">
      <c r="B8610" s="5">
        <v>46174</v>
      </c>
      <c r="C8610" s="4" t="s">
        <v>48</v>
      </c>
      <c r="D8610" s="4" t="s">
        <v>47</v>
      </c>
      <c r="E8610" s="4" t="s">
        <v>16</v>
      </c>
      <c r="F8610" s="4" t="s">
        <v>18</v>
      </c>
      <c r="G8610" s="6">
        <v>63</v>
      </c>
      <c r="H8610" s="7">
        <v>126.4</v>
      </c>
      <c r="I8610" s="8">
        <v>0.01</v>
      </c>
      <c r="J8610" s="7">
        <v>7907.51</v>
      </c>
      <c r="K8610" s="7">
        <v>77.069999999999993</v>
      </c>
      <c r="L8610" s="7">
        <v>4855.41</v>
      </c>
      <c r="M8610" s="7">
        <v>220.09</v>
      </c>
    </row>
    <row r="8611" spans="2:13" x14ac:dyDescent="0.3">
      <c r="B8611" s="5">
        <v>46174</v>
      </c>
      <c r="C8611" s="4" t="s">
        <v>48</v>
      </c>
      <c r="D8611" s="4" t="s">
        <v>47</v>
      </c>
      <c r="E8611" s="4" t="s">
        <v>16</v>
      </c>
      <c r="F8611" s="4" t="s">
        <v>19</v>
      </c>
      <c r="G8611" s="6">
        <v>64</v>
      </c>
      <c r="H8611" s="7">
        <v>126.4</v>
      </c>
      <c r="I8611" s="8">
        <v>0.01</v>
      </c>
      <c r="J8611" s="7">
        <v>7992.52</v>
      </c>
      <c r="K8611" s="7">
        <v>76.91</v>
      </c>
      <c r="L8611" s="7">
        <v>4922.24</v>
      </c>
      <c r="M8611" s="7">
        <v>289.42</v>
      </c>
    </row>
    <row r="8612" spans="2:13" x14ac:dyDescent="0.3">
      <c r="B8612" s="5">
        <v>46174</v>
      </c>
      <c r="C8612" s="4" t="s">
        <v>48</v>
      </c>
      <c r="D8612" s="4" t="s">
        <v>47</v>
      </c>
      <c r="E8612" s="4" t="s">
        <v>20</v>
      </c>
      <c r="F8612" s="4" t="s">
        <v>17</v>
      </c>
      <c r="G8612" s="6">
        <v>139</v>
      </c>
      <c r="H8612" s="7">
        <v>126.4</v>
      </c>
      <c r="I8612" s="8">
        <v>0.02</v>
      </c>
      <c r="J8612" s="7">
        <v>15137.15</v>
      </c>
      <c r="K8612" s="7">
        <v>76.760000000000005</v>
      </c>
      <c r="L8612" s="7">
        <v>10669.64</v>
      </c>
      <c r="M8612" s="7">
        <v>236.69</v>
      </c>
    </row>
    <row r="8613" spans="2:13" x14ac:dyDescent="0.3">
      <c r="B8613" s="5">
        <v>46174</v>
      </c>
      <c r="C8613" s="4" t="s">
        <v>48</v>
      </c>
      <c r="D8613" s="4" t="s">
        <v>47</v>
      </c>
      <c r="E8613" s="4" t="s">
        <v>20</v>
      </c>
      <c r="F8613" s="4" t="s">
        <v>18</v>
      </c>
      <c r="G8613" s="6">
        <v>52</v>
      </c>
      <c r="H8613" s="7">
        <v>126.4</v>
      </c>
      <c r="I8613" s="8">
        <v>0</v>
      </c>
      <c r="J8613" s="7">
        <v>5749.41</v>
      </c>
      <c r="K8613" s="7">
        <v>77.069999999999993</v>
      </c>
      <c r="L8613" s="7">
        <v>4007.64</v>
      </c>
      <c r="M8613" s="7">
        <v>186.86</v>
      </c>
    </row>
    <row r="8614" spans="2:13" x14ac:dyDescent="0.3">
      <c r="B8614" s="5">
        <v>46174</v>
      </c>
      <c r="C8614" s="4" t="s">
        <v>48</v>
      </c>
      <c r="D8614" s="4" t="s">
        <v>47</v>
      </c>
      <c r="E8614" s="4" t="s">
        <v>20</v>
      </c>
      <c r="F8614" s="4" t="s">
        <v>19</v>
      </c>
      <c r="G8614" s="6">
        <v>52</v>
      </c>
      <c r="H8614" s="7">
        <v>126.4</v>
      </c>
      <c r="I8614" s="8">
        <v>0.01</v>
      </c>
      <c r="J8614" s="7">
        <v>5778.16</v>
      </c>
      <c r="K8614" s="7">
        <v>77.22</v>
      </c>
      <c r="L8614" s="7">
        <v>4015.44</v>
      </c>
      <c r="M8614" s="7">
        <v>232.84</v>
      </c>
    </row>
    <row r="8615" spans="2:13" x14ac:dyDescent="0.3">
      <c r="B8615" s="5">
        <v>46174</v>
      </c>
      <c r="C8615" s="4" t="s">
        <v>48</v>
      </c>
      <c r="D8615" s="4" t="s">
        <v>47</v>
      </c>
      <c r="E8615" s="4" t="s">
        <v>21</v>
      </c>
      <c r="F8615" s="4" t="s">
        <v>17</v>
      </c>
      <c r="G8615" s="6">
        <v>71</v>
      </c>
      <c r="H8615" s="7">
        <v>126.4</v>
      </c>
      <c r="I8615" s="8">
        <v>0.01</v>
      </c>
      <c r="J8615" s="7">
        <v>8516.98</v>
      </c>
      <c r="K8615" s="7">
        <v>77.22</v>
      </c>
      <c r="L8615" s="7">
        <v>5482.62</v>
      </c>
      <c r="M8615" s="7">
        <v>116.96</v>
      </c>
    </row>
    <row r="8616" spans="2:13" x14ac:dyDescent="0.3">
      <c r="B8616" s="5">
        <v>46174</v>
      </c>
      <c r="C8616" s="4" t="s">
        <v>48</v>
      </c>
      <c r="D8616" s="4" t="s">
        <v>47</v>
      </c>
      <c r="E8616" s="4" t="s">
        <v>21</v>
      </c>
      <c r="F8616" s="4" t="s">
        <v>18</v>
      </c>
      <c r="G8616" s="6">
        <v>26</v>
      </c>
      <c r="H8616" s="7">
        <v>126.4</v>
      </c>
      <c r="I8616" s="8">
        <v>0</v>
      </c>
      <c r="J8616" s="7">
        <v>3103.37</v>
      </c>
      <c r="K8616" s="7">
        <v>76.84</v>
      </c>
      <c r="L8616" s="7">
        <v>1997.84</v>
      </c>
      <c r="M8616" s="7">
        <v>93.8</v>
      </c>
    </row>
    <row r="8617" spans="2:13" x14ac:dyDescent="0.3">
      <c r="B8617" s="5">
        <v>46174</v>
      </c>
      <c r="C8617" s="4" t="s">
        <v>48</v>
      </c>
      <c r="D8617" s="4" t="s">
        <v>47</v>
      </c>
      <c r="E8617" s="4" t="s">
        <v>21</v>
      </c>
      <c r="F8617" s="4" t="s">
        <v>19</v>
      </c>
      <c r="G8617" s="6">
        <v>26</v>
      </c>
      <c r="H8617" s="7">
        <v>126.4</v>
      </c>
      <c r="I8617" s="8">
        <v>0.01</v>
      </c>
      <c r="J8617" s="7">
        <v>3100.17</v>
      </c>
      <c r="K8617" s="7">
        <v>77.14</v>
      </c>
      <c r="L8617" s="7">
        <v>2005.64</v>
      </c>
      <c r="M8617" s="7">
        <v>116.3</v>
      </c>
    </row>
    <row r="8618" spans="2:13" x14ac:dyDescent="0.3">
      <c r="B8618" s="5">
        <v>46174</v>
      </c>
      <c r="C8618" s="4" t="s">
        <v>48</v>
      </c>
      <c r="D8618" s="4" t="s">
        <v>47</v>
      </c>
      <c r="E8618" s="4" t="s">
        <v>22</v>
      </c>
      <c r="F8618" s="4" t="s">
        <v>17</v>
      </c>
      <c r="G8618" s="6">
        <v>30</v>
      </c>
      <c r="H8618" s="7">
        <v>126.4</v>
      </c>
      <c r="I8618" s="8">
        <v>0.01</v>
      </c>
      <c r="J8618" s="7">
        <v>4175.0600000000004</v>
      </c>
      <c r="K8618" s="7">
        <v>76.84</v>
      </c>
      <c r="L8618" s="7">
        <v>2305.1999999999998</v>
      </c>
      <c r="M8618" s="7">
        <v>313.06</v>
      </c>
    </row>
    <row r="8619" spans="2:13" x14ac:dyDescent="0.3">
      <c r="B8619" s="5">
        <v>46174</v>
      </c>
      <c r="C8619" s="4" t="s">
        <v>48</v>
      </c>
      <c r="D8619" s="4" t="s">
        <v>47</v>
      </c>
      <c r="E8619" s="4" t="s">
        <v>22</v>
      </c>
      <c r="F8619" s="4" t="s">
        <v>18</v>
      </c>
      <c r="G8619" s="6">
        <v>12</v>
      </c>
      <c r="H8619" s="7">
        <v>126.4</v>
      </c>
      <c r="I8619" s="8">
        <v>0.01</v>
      </c>
      <c r="J8619" s="7">
        <v>1671.68</v>
      </c>
      <c r="K8619" s="7">
        <v>76.760000000000005</v>
      </c>
      <c r="L8619" s="7">
        <v>921.12</v>
      </c>
      <c r="M8619" s="7">
        <v>143.27000000000001</v>
      </c>
    </row>
    <row r="8620" spans="2:13" x14ac:dyDescent="0.3">
      <c r="B8620" s="5">
        <v>46174</v>
      </c>
      <c r="C8620" s="4" t="s">
        <v>48</v>
      </c>
      <c r="D8620" s="4" t="s">
        <v>47</v>
      </c>
      <c r="E8620" s="4" t="s">
        <v>22</v>
      </c>
      <c r="F8620" s="4" t="s">
        <v>19</v>
      </c>
      <c r="G8620" s="6">
        <v>11</v>
      </c>
      <c r="H8620" s="7">
        <v>126.4</v>
      </c>
      <c r="I8620" s="8">
        <v>0.01</v>
      </c>
      <c r="J8620" s="7">
        <v>1543.25</v>
      </c>
      <c r="K8620" s="7">
        <v>77.14</v>
      </c>
      <c r="L8620" s="7">
        <v>848.54</v>
      </c>
      <c r="M8620" s="7">
        <v>138.94999999999999</v>
      </c>
    </row>
    <row r="8621" spans="2:13" x14ac:dyDescent="0.3">
      <c r="B8621" s="5">
        <v>46174</v>
      </c>
      <c r="C8621" s="4" t="s">
        <v>49</v>
      </c>
      <c r="D8621" s="4" t="s">
        <v>47</v>
      </c>
      <c r="E8621" s="4" t="s">
        <v>16</v>
      </c>
      <c r="F8621" s="4" t="s">
        <v>17</v>
      </c>
      <c r="G8621" s="6">
        <v>93</v>
      </c>
      <c r="H8621" s="7">
        <v>252.8</v>
      </c>
      <c r="I8621" s="8">
        <v>0.01</v>
      </c>
      <c r="J8621" s="7">
        <v>23368.7</v>
      </c>
      <c r="K8621" s="7">
        <v>158.21</v>
      </c>
      <c r="L8621" s="7">
        <v>14713.53</v>
      </c>
      <c r="M8621" s="7">
        <v>151.94999999999999</v>
      </c>
    </row>
    <row r="8622" spans="2:13" x14ac:dyDescent="0.3">
      <c r="B8622" s="5">
        <v>46174</v>
      </c>
      <c r="C8622" s="4" t="s">
        <v>49</v>
      </c>
      <c r="D8622" s="4" t="s">
        <v>47</v>
      </c>
      <c r="E8622" s="4" t="s">
        <v>16</v>
      </c>
      <c r="F8622" s="4" t="s">
        <v>18</v>
      </c>
      <c r="G8622" s="6">
        <v>33</v>
      </c>
      <c r="H8622" s="7">
        <v>252.8</v>
      </c>
      <c r="I8622" s="8">
        <v>0</v>
      </c>
      <c r="J8622" s="7">
        <v>8300.7199999999993</v>
      </c>
      <c r="K8622" s="7">
        <v>158.21</v>
      </c>
      <c r="L8622" s="7">
        <v>5220.93</v>
      </c>
      <c r="M8622" s="7">
        <v>120.47</v>
      </c>
    </row>
    <row r="8623" spans="2:13" x14ac:dyDescent="0.3">
      <c r="B8623" s="5">
        <v>46174</v>
      </c>
      <c r="C8623" s="4" t="s">
        <v>49</v>
      </c>
      <c r="D8623" s="4" t="s">
        <v>47</v>
      </c>
      <c r="E8623" s="4" t="s">
        <v>16</v>
      </c>
      <c r="F8623" s="4" t="s">
        <v>19</v>
      </c>
      <c r="G8623" s="6">
        <v>34</v>
      </c>
      <c r="H8623" s="7">
        <v>252.8</v>
      </c>
      <c r="I8623" s="8">
        <v>0.01</v>
      </c>
      <c r="J8623" s="7">
        <v>8560.5400000000009</v>
      </c>
      <c r="K8623" s="7">
        <v>157.58000000000001</v>
      </c>
      <c r="L8623" s="7">
        <v>5357.72</v>
      </c>
      <c r="M8623" s="7">
        <v>149.36000000000001</v>
      </c>
    </row>
    <row r="8624" spans="2:13" x14ac:dyDescent="0.3">
      <c r="B8624" s="5">
        <v>46174</v>
      </c>
      <c r="C8624" s="4" t="s">
        <v>49</v>
      </c>
      <c r="D8624" s="4" t="s">
        <v>47</v>
      </c>
      <c r="E8624" s="4" t="s">
        <v>20</v>
      </c>
      <c r="F8624" s="4" t="s">
        <v>17</v>
      </c>
      <c r="G8624" s="6">
        <v>74</v>
      </c>
      <c r="H8624" s="7">
        <v>252.8</v>
      </c>
      <c r="I8624" s="8">
        <v>0.03</v>
      </c>
      <c r="J8624" s="7">
        <v>16066.83</v>
      </c>
      <c r="K8624" s="7">
        <v>157.41999999999999</v>
      </c>
      <c r="L8624" s="7">
        <v>11649.08</v>
      </c>
      <c r="M8624" s="7">
        <v>121.9</v>
      </c>
    </row>
    <row r="8625" spans="2:13" x14ac:dyDescent="0.3">
      <c r="B8625" s="5">
        <v>46174</v>
      </c>
      <c r="C8625" s="4" t="s">
        <v>49</v>
      </c>
      <c r="D8625" s="4" t="s">
        <v>47</v>
      </c>
      <c r="E8625" s="4" t="s">
        <v>20</v>
      </c>
      <c r="F8625" s="4" t="s">
        <v>18</v>
      </c>
      <c r="G8625" s="6">
        <v>28</v>
      </c>
      <c r="H8625" s="7">
        <v>252.8</v>
      </c>
      <c r="I8625" s="8">
        <v>0.01</v>
      </c>
      <c r="J8625" s="7">
        <v>6148.15</v>
      </c>
      <c r="K8625" s="7">
        <v>157.58000000000001</v>
      </c>
      <c r="L8625" s="7">
        <v>4412.24</v>
      </c>
      <c r="M8625" s="7">
        <v>101.02</v>
      </c>
    </row>
    <row r="8626" spans="2:13" x14ac:dyDescent="0.3">
      <c r="B8626" s="5">
        <v>46174</v>
      </c>
      <c r="C8626" s="4" t="s">
        <v>49</v>
      </c>
      <c r="D8626" s="4" t="s">
        <v>47</v>
      </c>
      <c r="E8626" s="4" t="s">
        <v>20</v>
      </c>
      <c r="F8626" s="4" t="s">
        <v>19</v>
      </c>
      <c r="G8626" s="6">
        <v>28</v>
      </c>
      <c r="H8626" s="7">
        <v>252.8</v>
      </c>
      <c r="I8626" s="8">
        <v>0.04</v>
      </c>
      <c r="J8626" s="7">
        <v>6004.52</v>
      </c>
      <c r="K8626" s="7">
        <v>157.72999999999999</v>
      </c>
      <c r="L8626" s="7">
        <v>4416.4399999999996</v>
      </c>
      <c r="M8626" s="7">
        <v>125.62</v>
      </c>
    </row>
    <row r="8627" spans="2:13" x14ac:dyDescent="0.3">
      <c r="B8627" s="5">
        <v>46174</v>
      </c>
      <c r="C8627" s="4" t="s">
        <v>49</v>
      </c>
      <c r="D8627" s="4" t="s">
        <v>47</v>
      </c>
      <c r="E8627" s="4" t="s">
        <v>21</v>
      </c>
      <c r="F8627" s="4" t="s">
        <v>17</v>
      </c>
      <c r="G8627" s="6">
        <v>36</v>
      </c>
      <c r="H8627" s="7">
        <v>252.8</v>
      </c>
      <c r="I8627" s="8">
        <v>0.01</v>
      </c>
      <c r="J8627" s="7">
        <v>8542.01</v>
      </c>
      <c r="K8627" s="7">
        <v>157.58000000000001</v>
      </c>
      <c r="L8627" s="7">
        <v>5672.88</v>
      </c>
      <c r="M8627" s="7">
        <v>58.7</v>
      </c>
    </row>
    <row r="8628" spans="2:13" x14ac:dyDescent="0.3">
      <c r="B8628" s="5">
        <v>46174</v>
      </c>
      <c r="C8628" s="4" t="s">
        <v>49</v>
      </c>
      <c r="D8628" s="4" t="s">
        <v>47</v>
      </c>
      <c r="E8628" s="4" t="s">
        <v>21</v>
      </c>
      <c r="F8628" s="4" t="s">
        <v>18</v>
      </c>
      <c r="G8628" s="6">
        <v>14</v>
      </c>
      <c r="H8628" s="7">
        <v>252.8</v>
      </c>
      <c r="I8628" s="8">
        <v>0</v>
      </c>
      <c r="J8628" s="7">
        <v>3348.8</v>
      </c>
      <c r="K8628" s="7">
        <v>157.88999999999999</v>
      </c>
      <c r="L8628" s="7">
        <v>2210.46</v>
      </c>
      <c r="M8628" s="7">
        <v>51.11</v>
      </c>
    </row>
    <row r="8629" spans="2:13" x14ac:dyDescent="0.3">
      <c r="B8629" s="5">
        <v>46174</v>
      </c>
      <c r="C8629" s="4" t="s">
        <v>49</v>
      </c>
      <c r="D8629" s="4" t="s">
        <v>47</v>
      </c>
      <c r="E8629" s="4" t="s">
        <v>21</v>
      </c>
      <c r="F8629" s="4" t="s">
        <v>19</v>
      </c>
      <c r="G8629" s="6">
        <v>13</v>
      </c>
      <c r="H8629" s="7">
        <v>252.8</v>
      </c>
      <c r="I8629" s="8">
        <v>0.01</v>
      </c>
      <c r="J8629" s="7">
        <v>3090.82</v>
      </c>
      <c r="K8629" s="7">
        <v>157.41999999999999</v>
      </c>
      <c r="L8629" s="7">
        <v>2046.46</v>
      </c>
      <c r="M8629" s="7">
        <v>57.05</v>
      </c>
    </row>
    <row r="8630" spans="2:13" x14ac:dyDescent="0.3">
      <c r="B8630" s="5">
        <v>46174</v>
      </c>
      <c r="C8630" s="4" t="s">
        <v>49</v>
      </c>
      <c r="D8630" s="4" t="s">
        <v>47</v>
      </c>
      <c r="E8630" s="4" t="s">
        <v>22</v>
      </c>
      <c r="F8630" s="4" t="s">
        <v>17</v>
      </c>
      <c r="G8630" s="6">
        <v>17</v>
      </c>
      <c r="H8630" s="7">
        <v>252.8</v>
      </c>
      <c r="I8630" s="8">
        <v>0.01</v>
      </c>
      <c r="J8630" s="7">
        <v>4793.8999999999996</v>
      </c>
      <c r="K8630" s="7">
        <v>158.21</v>
      </c>
      <c r="L8630" s="7">
        <v>2689.57</v>
      </c>
      <c r="M8630" s="7">
        <v>173.08</v>
      </c>
    </row>
    <row r="8631" spans="2:13" x14ac:dyDescent="0.3">
      <c r="B8631" s="5">
        <v>46174</v>
      </c>
      <c r="C8631" s="4" t="s">
        <v>49</v>
      </c>
      <c r="D8631" s="4" t="s">
        <v>47</v>
      </c>
      <c r="E8631" s="4" t="s">
        <v>22</v>
      </c>
      <c r="F8631" s="4" t="s">
        <v>18</v>
      </c>
      <c r="G8631" s="6">
        <v>6</v>
      </c>
      <c r="H8631" s="7">
        <v>252.8</v>
      </c>
      <c r="I8631" s="8">
        <v>0</v>
      </c>
      <c r="J8631" s="7">
        <v>1693.72</v>
      </c>
      <c r="K8631" s="7">
        <v>158.21</v>
      </c>
      <c r="L8631" s="7">
        <v>949.26</v>
      </c>
      <c r="M8631" s="7">
        <v>73.010000000000005</v>
      </c>
    </row>
    <row r="8632" spans="2:13" x14ac:dyDescent="0.3">
      <c r="B8632" s="5">
        <v>46174</v>
      </c>
      <c r="C8632" s="4" t="s">
        <v>49</v>
      </c>
      <c r="D8632" s="4" t="s">
        <v>47</v>
      </c>
      <c r="E8632" s="4" t="s">
        <v>22</v>
      </c>
      <c r="F8632" s="4" t="s">
        <v>19</v>
      </c>
      <c r="G8632" s="6">
        <v>6</v>
      </c>
      <c r="H8632" s="7">
        <v>252.8</v>
      </c>
      <c r="I8632" s="8">
        <v>0</v>
      </c>
      <c r="J8632" s="7">
        <v>1686.94</v>
      </c>
      <c r="K8632" s="7">
        <v>157.41999999999999</v>
      </c>
      <c r="L8632" s="7">
        <v>944.52</v>
      </c>
      <c r="M8632" s="7">
        <v>79.13</v>
      </c>
    </row>
    <row r="8633" spans="2:13" x14ac:dyDescent="0.3">
      <c r="B8633" s="5">
        <v>46174</v>
      </c>
      <c r="C8633" s="4" t="s">
        <v>50</v>
      </c>
      <c r="D8633" s="4" t="s">
        <v>47</v>
      </c>
      <c r="E8633" s="4" t="s">
        <v>16</v>
      </c>
      <c r="F8633" s="4" t="s">
        <v>17</v>
      </c>
      <c r="G8633" s="6">
        <v>250</v>
      </c>
      <c r="H8633" s="7">
        <v>92.12</v>
      </c>
      <c r="I8633" s="8">
        <v>0</v>
      </c>
      <c r="J8633" s="7">
        <v>23099</v>
      </c>
      <c r="K8633" s="7">
        <v>55.49</v>
      </c>
      <c r="L8633" s="7">
        <v>13872.5</v>
      </c>
      <c r="M8633" s="7">
        <v>414.36</v>
      </c>
    </row>
    <row r="8634" spans="2:13" x14ac:dyDescent="0.3">
      <c r="B8634" s="5">
        <v>46174</v>
      </c>
      <c r="C8634" s="4" t="s">
        <v>50</v>
      </c>
      <c r="D8634" s="4" t="s">
        <v>47</v>
      </c>
      <c r="E8634" s="4" t="s">
        <v>16</v>
      </c>
      <c r="F8634" s="4" t="s">
        <v>18</v>
      </c>
      <c r="G8634" s="6">
        <v>93</v>
      </c>
      <c r="H8634" s="7">
        <v>92.12</v>
      </c>
      <c r="I8634" s="8">
        <v>0.01</v>
      </c>
      <c r="J8634" s="7">
        <v>8532.7900000000009</v>
      </c>
      <c r="K8634" s="7">
        <v>55.71</v>
      </c>
      <c r="L8634" s="7">
        <v>5181.03</v>
      </c>
      <c r="M8634" s="7">
        <v>327.88</v>
      </c>
    </row>
    <row r="8635" spans="2:13" x14ac:dyDescent="0.3">
      <c r="B8635" s="5">
        <v>46174</v>
      </c>
      <c r="C8635" s="4" t="s">
        <v>50</v>
      </c>
      <c r="D8635" s="4" t="s">
        <v>47</v>
      </c>
      <c r="E8635" s="4" t="s">
        <v>16</v>
      </c>
      <c r="F8635" s="4" t="s">
        <v>19</v>
      </c>
      <c r="G8635" s="6">
        <v>95</v>
      </c>
      <c r="H8635" s="7">
        <v>92.12</v>
      </c>
      <c r="I8635" s="8">
        <v>0</v>
      </c>
      <c r="J8635" s="7">
        <v>8786.41</v>
      </c>
      <c r="K8635" s="7">
        <v>55.71</v>
      </c>
      <c r="L8635" s="7">
        <v>5292.45</v>
      </c>
      <c r="M8635" s="7">
        <v>418.6</v>
      </c>
    </row>
    <row r="8636" spans="2:13" x14ac:dyDescent="0.3">
      <c r="B8636" s="5">
        <v>46174</v>
      </c>
      <c r="C8636" s="4" t="s">
        <v>50</v>
      </c>
      <c r="D8636" s="4" t="s">
        <v>47</v>
      </c>
      <c r="E8636" s="4" t="s">
        <v>20</v>
      </c>
      <c r="F8636" s="4" t="s">
        <v>17</v>
      </c>
      <c r="G8636" s="6">
        <v>214</v>
      </c>
      <c r="H8636" s="7">
        <v>92.12</v>
      </c>
      <c r="I8636" s="8">
        <v>0</v>
      </c>
      <c r="J8636" s="7">
        <v>17400.080000000002</v>
      </c>
      <c r="K8636" s="7">
        <v>55.71</v>
      </c>
      <c r="L8636" s="7">
        <v>11921.94</v>
      </c>
      <c r="M8636" s="7">
        <v>349.65</v>
      </c>
    </row>
    <row r="8637" spans="2:13" x14ac:dyDescent="0.3">
      <c r="B8637" s="5">
        <v>46174</v>
      </c>
      <c r="C8637" s="4" t="s">
        <v>50</v>
      </c>
      <c r="D8637" s="4" t="s">
        <v>47</v>
      </c>
      <c r="E8637" s="4" t="s">
        <v>20</v>
      </c>
      <c r="F8637" s="4" t="s">
        <v>18</v>
      </c>
      <c r="G8637" s="6">
        <v>73</v>
      </c>
      <c r="H8637" s="7">
        <v>92.12</v>
      </c>
      <c r="I8637" s="8">
        <v>0.01</v>
      </c>
      <c r="J8637" s="7">
        <v>5888.06</v>
      </c>
      <c r="K8637" s="7">
        <v>55.77</v>
      </c>
      <c r="L8637" s="7">
        <v>4071.21</v>
      </c>
      <c r="M8637" s="7">
        <v>263.37</v>
      </c>
    </row>
    <row r="8638" spans="2:13" x14ac:dyDescent="0.3">
      <c r="B8638" s="5">
        <v>46174</v>
      </c>
      <c r="C8638" s="4" t="s">
        <v>50</v>
      </c>
      <c r="D8638" s="4" t="s">
        <v>47</v>
      </c>
      <c r="E8638" s="4" t="s">
        <v>20</v>
      </c>
      <c r="F8638" s="4" t="s">
        <v>19</v>
      </c>
      <c r="G8638" s="6">
        <v>72</v>
      </c>
      <c r="H8638" s="7">
        <v>92.12</v>
      </c>
      <c r="I8638" s="8">
        <v>0.01</v>
      </c>
      <c r="J8638" s="7">
        <v>5778.45</v>
      </c>
      <c r="K8638" s="7">
        <v>55.71</v>
      </c>
      <c r="L8638" s="7">
        <v>4011.12</v>
      </c>
      <c r="M8638" s="7">
        <v>327.84</v>
      </c>
    </row>
    <row r="8639" spans="2:13" x14ac:dyDescent="0.3">
      <c r="B8639" s="5">
        <v>46174</v>
      </c>
      <c r="C8639" s="4" t="s">
        <v>50</v>
      </c>
      <c r="D8639" s="4" t="s">
        <v>47</v>
      </c>
      <c r="E8639" s="4" t="s">
        <v>21</v>
      </c>
      <c r="F8639" s="4" t="s">
        <v>17</v>
      </c>
      <c r="G8639" s="6">
        <v>99</v>
      </c>
      <c r="H8639" s="7">
        <v>92.12</v>
      </c>
      <c r="I8639" s="8">
        <v>0.01</v>
      </c>
      <c r="J8639" s="7">
        <v>8577.43</v>
      </c>
      <c r="K8639" s="7">
        <v>55.77</v>
      </c>
      <c r="L8639" s="7">
        <v>5521.23</v>
      </c>
      <c r="M8639" s="7">
        <v>162.59</v>
      </c>
    </row>
    <row r="8640" spans="2:13" x14ac:dyDescent="0.3">
      <c r="B8640" s="5">
        <v>46174</v>
      </c>
      <c r="C8640" s="4" t="s">
        <v>50</v>
      </c>
      <c r="D8640" s="4" t="s">
        <v>47</v>
      </c>
      <c r="E8640" s="4" t="s">
        <v>21</v>
      </c>
      <c r="F8640" s="4" t="s">
        <v>18</v>
      </c>
      <c r="G8640" s="6">
        <v>38</v>
      </c>
      <c r="H8640" s="7">
        <v>92.12</v>
      </c>
      <c r="I8640" s="8">
        <v>0.01</v>
      </c>
      <c r="J8640" s="7">
        <v>3315.46</v>
      </c>
      <c r="K8640" s="7">
        <v>55.71</v>
      </c>
      <c r="L8640" s="7">
        <v>2116.98</v>
      </c>
      <c r="M8640" s="7">
        <v>131.94</v>
      </c>
    </row>
    <row r="8641" spans="2:13" x14ac:dyDescent="0.3">
      <c r="B8641" s="5">
        <v>46174</v>
      </c>
      <c r="C8641" s="4" t="s">
        <v>50</v>
      </c>
      <c r="D8641" s="4" t="s">
        <v>47</v>
      </c>
      <c r="E8641" s="4" t="s">
        <v>21</v>
      </c>
      <c r="F8641" s="4" t="s">
        <v>19</v>
      </c>
      <c r="G8641" s="6">
        <v>36</v>
      </c>
      <c r="H8641" s="7">
        <v>92.12</v>
      </c>
      <c r="I8641" s="8">
        <v>0</v>
      </c>
      <c r="J8641" s="7">
        <v>3147.35</v>
      </c>
      <c r="K8641" s="7">
        <v>55.54</v>
      </c>
      <c r="L8641" s="7">
        <v>1999.44</v>
      </c>
      <c r="M8641" s="7">
        <v>161.03</v>
      </c>
    </row>
    <row r="8642" spans="2:13" x14ac:dyDescent="0.3">
      <c r="B8642" s="5">
        <v>46174</v>
      </c>
      <c r="C8642" s="4" t="s">
        <v>50</v>
      </c>
      <c r="D8642" s="4" t="s">
        <v>47</v>
      </c>
      <c r="E8642" s="4" t="s">
        <v>22</v>
      </c>
      <c r="F8642" s="4" t="s">
        <v>17</v>
      </c>
      <c r="G8642" s="6">
        <v>46</v>
      </c>
      <c r="H8642" s="7">
        <v>92.12</v>
      </c>
      <c r="I8642" s="8">
        <v>0.01</v>
      </c>
      <c r="J8642" s="7">
        <v>4703.37</v>
      </c>
      <c r="K8642" s="7">
        <v>55.49</v>
      </c>
      <c r="L8642" s="7">
        <v>2552.54</v>
      </c>
      <c r="M8642" s="7">
        <v>457.08</v>
      </c>
    </row>
    <row r="8643" spans="2:13" x14ac:dyDescent="0.3">
      <c r="B8643" s="5">
        <v>46174</v>
      </c>
      <c r="C8643" s="4" t="s">
        <v>50</v>
      </c>
      <c r="D8643" s="4" t="s">
        <v>47</v>
      </c>
      <c r="E8643" s="4" t="s">
        <v>22</v>
      </c>
      <c r="F8643" s="4" t="s">
        <v>18</v>
      </c>
      <c r="G8643" s="6">
        <v>17</v>
      </c>
      <c r="H8643" s="7">
        <v>92.12</v>
      </c>
      <c r="I8643" s="8">
        <v>0.01</v>
      </c>
      <c r="J8643" s="7">
        <v>1739.88</v>
      </c>
      <c r="K8643" s="7">
        <v>55.82</v>
      </c>
      <c r="L8643" s="7">
        <v>948.94</v>
      </c>
      <c r="M8643" s="7">
        <v>206.87</v>
      </c>
    </row>
    <row r="8644" spans="2:13" x14ac:dyDescent="0.3">
      <c r="B8644" s="5">
        <v>46174</v>
      </c>
      <c r="C8644" s="4" t="s">
        <v>50</v>
      </c>
      <c r="D8644" s="4" t="s">
        <v>47</v>
      </c>
      <c r="E8644" s="4" t="s">
        <v>22</v>
      </c>
      <c r="F8644" s="4" t="s">
        <v>19</v>
      </c>
      <c r="G8644" s="6">
        <v>17</v>
      </c>
      <c r="H8644" s="7">
        <v>92.12</v>
      </c>
      <c r="I8644" s="8">
        <v>0.01</v>
      </c>
      <c r="J8644" s="7">
        <v>1724.22</v>
      </c>
      <c r="K8644" s="7">
        <v>55.82</v>
      </c>
      <c r="L8644" s="7">
        <v>948.94</v>
      </c>
      <c r="M8644" s="7">
        <v>226.41</v>
      </c>
    </row>
    <row r="8645" spans="2:13" x14ac:dyDescent="0.3">
      <c r="B8645" s="5">
        <v>46204</v>
      </c>
      <c r="C8645" s="4" t="s">
        <v>14</v>
      </c>
      <c r="D8645" s="4" t="s">
        <v>15</v>
      </c>
      <c r="E8645" s="4" t="s">
        <v>16</v>
      </c>
      <c r="F8645" s="4" t="s">
        <v>17</v>
      </c>
      <c r="G8645" s="6">
        <v>338</v>
      </c>
      <c r="H8645" s="7">
        <v>289.83999999999997</v>
      </c>
      <c r="I8645" s="8">
        <v>0.01</v>
      </c>
      <c r="J8645" s="7">
        <v>96596.75</v>
      </c>
      <c r="K8645" s="7">
        <v>224.25</v>
      </c>
      <c r="L8645" s="7">
        <v>75796.5</v>
      </c>
      <c r="M8645" s="7">
        <v>553.39</v>
      </c>
    </row>
    <row r="8646" spans="2:13" x14ac:dyDescent="0.3">
      <c r="B8646" s="5">
        <v>46204</v>
      </c>
      <c r="C8646" s="4" t="s">
        <v>14</v>
      </c>
      <c r="D8646" s="4" t="s">
        <v>15</v>
      </c>
      <c r="E8646" s="4" t="s">
        <v>16</v>
      </c>
      <c r="F8646" s="4" t="s">
        <v>18</v>
      </c>
      <c r="G8646" s="6">
        <v>113</v>
      </c>
      <c r="H8646" s="7">
        <v>289.83999999999997</v>
      </c>
      <c r="I8646" s="8">
        <v>0.01</v>
      </c>
      <c r="J8646" s="7">
        <v>32455.45</v>
      </c>
      <c r="K8646" s="7">
        <v>224.47</v>
      </c>
      <c r="L8646" s="7">
        <v>25365.11</v>
      </c>
      <c r="M8646" s="7">
        <v>406.47</v>
      </c>
    </row>
    <row r="8647" spans="2:13" x14ac:dyDescent="0.3">
      <c r="B8647" s="5">
        <v>46204</v>
      </c>
      <c r="C8647" s="4" t="s">
        <v>14</v>
      </c>
      <c r="D8647" s="4" t="s">
        <v>15</v>
      </c>
      <c r="E8647" s="4" t="s">
        <v>16</v>
      </c>
      <c r="F8647" s="4" t="s">
        <v>19</v>
      </c>
      <c r="G8647" s="6">
        <v>115</v>
      </c>
      <c r="H8647" s="7">
        <v>289.83999999999997</v>
      </c>
      <c r="I8647" s="8">
        <v>0.01</v>
      </c>
      <c r="J8647" s="7">
        <v>32833.089999999997</v>
      </c>
      <c r="K8647" s="7">
        <v>224.92</v>
      </c>
      <c r="L8647" s="7">
        <v>25865.8</v>
      </c>
      <c r="M8647" s="7">
        <v>514.92999999999995</v>
      </c>
    </row>
    <row r="8648" spans="2:13" x14ac:dyDescent="0.3">
      <c r="B8648" s="5">
        <v>46204</v>
      </c>
      <c r="C8648" s="4" t="s">
        <v>14</v>
      </c>
      <c r="D8648" s="4" t="s">
        <v>15</v>
      </c>
      <c r="E8648" s="4" t="s">
        <v>20</v>
      </c>
      <c r="F8648" s="4" t="s">
        <v>17</v>
      </c>
      <c r="G8648" s="6">
        <v>256</v>
      </c>
      <c r="H8648" s="7">
        <v>289.83999999999997</v>
      </c>
      <c r="I8648" s="8">
        <v>0.03</v>
      </c>
      <c r="J8648" s="7">
        <v>63659.25</v>
      </c>
      <c r="K8648" s="7">
        <v>224.92</v>
      </c>
      <c r="L8648" s="7">
        <v>57579.519999999997</v>
      </c>
      <c r="M8648" s="7">
        <v>441.94</v>
      </c>
    </row>
    <row r="8649" spans="2:13" x14ac:dyDescent="0.3">
      <c r="B8649" s="5">
        <v>46204</v>
      </c>
      <c r="C8649" s="4" t="s">
        <v>14</v>
      </c>
      <c r="D8649" s="4" t="s">
        <v>15</v>
      </c>
      <c r="E8649" s="4" t="s">
        <v>20</v>
      </c>
      <c r="F8649" s="4" t="s">
        <v>18</v>
      </c>
      <c r="G8649" s="6">
        <v>93</v>
      </c>
      <c r="H8649" s="7">
        <v>289.83999999999997</v>
      </c>
      <c r="I8649" s="8">
        <v>0.01</v>
      </c>
      <c r="J8649" s="7">
        <v>23601.33</v>
      </c>
      <c r="K8649" s="7">
        <v>224.7</v>
      </c>
      <c r="L8649" s="7">
        <v>20897.099999999999</v>
      </c>
      <c r="M8649" s="7">
        <v>330.87</v>
      </c>
    </row>
    <row r="8650" spans="2:13" x14ac:dyDescent="0.3">
      <c r="B8650" s="5">
        <v>46204</v>
      </c>
      <c r="C8650" s="4" t="s">
        <v>14</v>
      </c>
      <c r="D8650" s="4" t="s">
        <v>15</v>
      </c>
      <c r="E8650" s="4" t="s">
        <v>20</v>
      </c>
      <c r="F8650" s="4" t="s">
        <v>19</v>
      </c>
      <c r="G8650" s="6">
        <v>96</v>
      </c>
      <c r="H8650" s="7">
        <v>289.83999999999997</v>
      </c>
      <c r="I8650" s="8">
        <v>0</v>
      </c>
      <c r="J8650" s="7">
        <v>24412.28</v>
      </c>
      <c r="K8650" s="7">
        <v>224.7</v>
      </c>
      <c r="L8650" s="7">
        <v>21571.200000000001</v>
      </c>
      <c r="M8650" s="7">
        <v>416.59</v>
      </c>
    </row>
    <row r="8651" spans="2:13" x14ac:dyDescent="0.3">
      <c r="B8651" s="5">
        <v>46204</v>
      </c>
      <c r="C8651" s="4" t="s">
        <v>14</v>
      </c>
      <c r="D8651" s="4" t="s">
        <v>15</v>
      </c>
      <c r="E8651" s="4" t="s">
        <v>21</v>
      </c>
      <c r="F8651" s="4" t="s">
        <v>17</v>
      </c>
      <c r="G8651" s="6">
        <v>137</v>
      </c>
      <c r="H8651" s="7">
        <v>289.83999999999997</v>
      </c>
      <c r="I8651" s="8">
        <v>0</v>
      </c>
      <c r="J8651" s="7">
        <v>37571.79</v>
      </c>
      <c r="K8651" s="7">
        <v>225.15</v>
      </c>
      <c r="L8651" s="7">
        <v>30845.55</v>
      </c>
      <c r="M8651" s="7">
        <v>233.06</v>
      </c>
    </row>
    <row r="8652" spans="2:13" x14ac:dyDescent="0.3">
      <c r="B8652" s="5">
        <v>46204</v>
      </c>
      <c r="C8652" s="4" t="s">
        <v>14</v>
      </c>
      <c r="D8652" s="4" t="s">
        <v>15</v>
      </c>
      <c r="E8652" s="4" t="s">
        <v>21</v>
      </c>
      <c r="F8652" s="4" t="s">
        <v>18</v>
      </c>
      <c r="G8652" s="6">
        <v>46</v>
      </c>
      <c r="H8652" s="7">
        <v>289.83999999999997</v>
      </c>
      <c r="I8652" s="8">
        <v>0.01</v>
      </c>
      <c r="J8652" s="7">
        <v>12552.19</v>
      </c>
      <c r="K8652" s="7">
        <v>224.25</v>
      </c>
      <c r="L8652" s="7">
        <v>10315.5</v>
      </c>
      <c r="M8652" s="7">
        <v>164.97</v>
      </c>
    </row>
    <row r="8653" spans="2:13" x14ac:dyDescent="0.3">
      <c r="B8653" s="5">
        <v>46204</v>
      </c>
      <c r="C8653" s="4" t="s">
        <v>14</v>
      </c>
      <c r="D8653" s="4" t="s">
        <v>15</v>
      </c>
      <c r="E8653" s="4" t="s">
        <v>21</v>
      </c>
      <c r="F8653" s="4" t="s">
        <v>19</v>
      </c>
      <c r="G8653" s="6">
        <v>49</v>
      </c>
      <c r="H8653" s="7">
        <v>289.83999999999997</v>
      </c>
      <c r="I8653" s="8">
        <v>0</v>
      </c>
      <c r="J8653" s="7">
        <v>13465.07</v>
      </c>
      <c r="K8653" s="7">
        <v>224.02</v>
      </c>
      <c r="L8653" s="7">
        <v>10976.98</v>
      </c>
      <c r="M8653" s="7">
        <v>213.07</v>
      </c>
    </row>
    <row r="8654" spans="2:13" x14ac:dyDescent="0.3">
      <c r="B8654" s="5">
        <v>46204</v>
      </c>
      <c r="C8654" s="4" t="s">
        <v>14</v>
      </c>
      <c r="D8654" s="4" t="s">
        <v>15</v>
      </c>
      <c r="E8654" s="4" t="s">
        <v>22</v>
      </c>
      <c r="F8654" s="4" t="s">
        <v>17</v>
      </c>
      <c r="G8654" s="6">
        <v>57</v>
      </c>
      <c r="H8654" s="7">
        <v>289.83999999999997</v>
      </c>
      <c r="I8654" s="8">
        <v>0</v>
      </c>
      <c r="J8654" s="7">
        <v>18429.37</v>
      </c>
      <c r="K8654" s="7">
        <v>224.47</v>
      </c>
      <c r="L8654" s="7">
        <v>12794.79</v>
      </c>
      <c r="M8654" s="7">
        <v>564.65</v>
      </c>
    </row>
    <row r="8655" spans="2:13" x14ac:dyDescent="0.3">
      <c r="B8655" s="5">
        <v>46204</v>
      </c>
      <c r="C8655" s="4" t="s">
        <v>14</v>
      </c>
      <c r="D8655" s="4" t="s">
        <v>15</v>
      </c>
      <c r="E8655" s="4" t="s">
        <v>22</v>
      </c>
      <c r="F8655" s="4" t="s">
        <v>18</v>
      </c>
      <c r="G8655" s="6">
        <v>21</v>
      </c>
      <c r="H8655" s="7">
        <v>289.83999999999997</v>
      </c>
      <c r="I8655" s="8">
        <v>0</v>
      </c>
      <c r="J8655" s="7">
        <v>6837.49</v>
      </c>
      <c r="K8655" s="7">
        <v>225.37</v>
      </c>
      <c r="L8655" s="7">
        <v>4732.7700000000004</v>
      </c>
      <c r="M8655" s="7">
        <v>257.82</v>
      </c>
    </row>
    <row r="8656" spans="2:13" x14ac:dyDescent="0.3">
      <c r="B8656" s="5">
        <v>46204</v>
      </c>
      <c r="C8656" s="4" t="s">
        <v>14</v>
      </c>
      <c r="D8656" s="4" t="s">
        <v>15</v>
      </c>
      <c r="E8656" s="4" t="s">
        <v>22</v>
      </c>
      <c r="F8656" s="4" t="s">
        <v>19</v>
      </c>
      <c r="G8656" s="6">
        <v>21</v>
      </c>
      <c r="H8656" s="7">
        <v>289.83999999999997</v>
      </c>
      <c r="I8656" s="8">
        <v>0.01</v>
      </c>
      <c r="J8656" s="7">
        <v>6701.5</v>
      </c>
      <c r="K8656" s="7">
        <v>225.15</v>
      </c>
      <c r="L8656" s="7">
        <v>4728.1499999999996</v>
      </c>
      <c r="M8656" s="7">
        <v>273.69</v>
      </c>
    </row>
    <row r="8657" spans="2:13" x14ac:dyDescent="0.3">
      <c r="B8657" s="5">
        <v>46204</v>
      </c>
      <c r="C8657" s="4" t="s">
        <v>23</v>
      </c>
      <c r="D8657" s="4" t="s">
        <v>15</v>
      </c>
      <c r="E8657" s="4" t="s">
        <v>16</v>
      </c>
      <c r="F8657" s="4" t="s">
        <v>17</v>
      </c>
      <c r="G8657" s="6">
        <v>896</v>
      </c>
      <c r="H8657" s="7">
        <v>127.62</v>
      </c>
      <c r="I8657" s="8">
        <v>0.01</v>
      </c>
      <c r="J8657" s="7">
        <v>113775.1</v>
      </c>
      <c r="K8657" s="7">
        <v>98.07</v>
      </c>
      <c r="L8657" s="7">
        <v>87870.720000000001</v>
      </c>
      <c r="M8657" s="7">
        <v>1545.3</v>
      </c>
    </row>
    <row r="8658" spans="2:13" x14ac:dyDescent="0.3">
      <c r="B8658" s="5">
        <v>46204</v>
      </c>
      <c r="C8658" s="4" t="s">
        <v>23</v>
      </c>
      <c r="D8658" s="4" t="s">
        <v>15</v>
      </c>
      <c r="E8658" s="4" t="s">
        <v>16</v>
      </c>
      <c r="F8658" s="4" t="s">
        <v>18</v>
      </c>
      <c r="G8658" s="6">
        <v>316</v>
      </c>
      <c r="H8658" s="7">
        <v>127.62</v>
      </c>
      <c r="I8658" s="8">
        <v>0.01</v>
      </c>
      <c r="J8658" s="7">
        <v>40206.53</v>
      </c>
      <c r="K8658" s="7">
        <v>98.17</v>
      </c>
      <c r="L8658" s="7">
        <v>31021.72</v>
      </c>
      <c r="M8658" s="7">
        <v>1147.95</v>
      </c>
    </row>
    <row r="8659" spans="2:13" x14ac:dyDescent="0.3">
      <c r="B8659" s="5">
        <v>46204</v>
      </c>
      <c r="C8659" s="4" t="s">
        <v>23</v>
      </c>
      <c r="D8659" s="4" t="s">
        <v>15</v>
      </c>
      <c r="E8659" s="4" t="s">
        <v>16</v>
      </c>
      <c r="F8659" s="4" t="s">
        <v>19</v>
      </c>
      <c r="G8659" s="6">
        <v>315</v>
      </c>
      <c r="H8659" s="7">
        <v>127.62</v>
      </c>
      <c r="I8659" s="8">
        <v>0.01</v>
      </c>
      <c r="J8659" s="7">
        <v>40118.93</v>
      </c>
      <c r="K8659" s="7">
        <v>98.46</v>
      </c>
      <c r="L8659" s="7">
        <v>31014.9</v>
      </c>
      <c r="M8659" s="7">
        <v>1411.86</v>
      </c>
    </row>
    <row r="8660" spans="2:13" x14ac:dyDescent="0.3">
      <c r="B8660" s="5">
        <v>46204</v>
      </c>
      <c r="C8660" s="4" t="s">
        <v>23</v>
      </c>
      <c r="D8660" s="4" t="s">
        <v>15</v>
      </c>
      <c r="E8660" s="4" t="s">
        <v>20</v>
      </c>
      <c r="F8660" s="4" t="s">
        <v>17</v>
      </c>
      <c r="G8660" s="6">
        <v>720</v>
      </c>
      <c r="H8660" s="7">
        <v>127.62</v>
      </c>
      <c r="I8660" s="8">
        <v>0.01</v>
      </c>
      <c r="J8660" s="7">
        <v>80048.28</v>
      </c>
      <c r="K8660" s="7">
        <v>98.56</v>
      </c>
      <c r="L8660" s="7">
        <v>70963.199999999997</v>
      </c>
      <c r="M8660" s="7">
        <v>1173.98</v>
      </c>
    </row>
    <row r="8661" spans="2:13" x14ac:dyDescent="0.3">
      <c r="B8661" s="5">
        <v>46204</v>
      </c>
      <c r="C8661" s="4" t="s">
        <v>23</v>
      </c>
      <c r="D8661" s="4" t="s">
        <v>15</v>
      </c>
      <c r="E8661" s="4" t="s">
        <v>20</v>
      </c>
      <c r="F8661" s="4" t="s">
        <v>18</v>
      </c>
      <c r="G8661" s="6">
        <v>248</v>
      </c>
      <c r="H8661" s="7">
        <v>127.62</v>
      </c>
      <c r="I8661" s="8">
        <v>0.02</v>
      </c>
      <c r="J8661" s="7">
        <v>27156.78</v>
      </c>
      <c r="K8661" s="7">
        <v>98.17</v>
      </c>
      <c r="L8661" s="7">
        <v>24346.16</v>
      </c>
      <c r="M8661" s="7">
        <v>871.69</v>
      </c>
    </row>
    <row r="8662" spans="2:13" x14ac:dyDescent="0.3">
      <c r="B8662" s="5">
        <v>46204</v>
      </c>
      <c r="C8662" s="4" t="s">
        <v>23</v>
      </c>
      <c r="D8662" s="4" t="s">
        <v>15</v>
      </c>
      <c r="E8662" s="4" t="s">
        <v>20</v>
      </c>
      <c r="F8662" s="4" t="s">
        <v>19</v>
      </c>
      <c r="G8662" s="6">
        <v>269</v>
      </c>
      <c r="H8662" s="7">
        <v>127.62</v>
      </c>
      <c r="I8662" s="8">
        <v>0.01</v>
      </c>
      <c r="J8662" s="7">
        <v>29697.9</v>
      </c>
      <c r="K8662" s="7">
        <v>98.36</v>
      </c>
      <c r="L8662" s="7">
        <v>26458.84</v>
      </c>
      <c r="M8662" s="7">
        <v>1188.9000000000001</v>
      </c>
    </row>
    <row r="8663" spans="2:13" x14ac:dyDescent="0.3">
      <c r="B8663" s="5">
        <v>46204</v>
      </c>
      <c r="C8663" s="4" t="s">
        <v>23</v>
      </c>
      <c r="D8663" s="4" t="s">
        <v>15</v>
      </c>
      <c r="E8663" s="4" t="s">
        <v>21</v>
      </c>
      <c r="F8663" s="4" t="s">
        <v>17</v>
      </c>
      <c r="G8663" s="6">
        <v>348</v>
      </c>
      <c r="H8663" s="7">
        <v>127.62</v>
      </c>
      <c r="I8663" s="8">
        <v>0.01</v>
      </c>
      <c r="J8663" s="7">
        <v>41854.28</v>
      </c>
      <c r="K8663" s="7">
        <v>98.36</v>
      </c>
      <c r="L8663" s="7">
        <v>34229.279999999999</v>
      </c>
      <c r="M8663" s="7">
        <v>596.66999999999996</v>
      </c>
    </row>
    <row r="8664" spans="2:13" x14ac:dyDescent="0.3">
      <c r="B8664" s="5">
        <v>46204</v>
      </c>
      <c r="C8664" s="4" t="s">
        <v>23</v>
      </c>
      <c r="D8664" s="4" t="s">
        <v>15</v>
      </c>
      <c r="E8664" s="4" t="s">
        <v>21</v>
      </c>
      <c r="F8664" s="4" t="s">
        <v>18</v>
      </c>
      <c r="G8664" s="6">
        <v>129</v>
      </c>
      <c r="H8664" s="7">
        <v>127.62</v>
      </c>
      <c r="I8664" s="8">
        <v>0.01</v>
      </c>
      <c r="J8664" s="7">
        <v>15576.77</v>
      </c>
      <c r="K8664" s="7">
        <v>98.36</v>
      </c>
      <c r="L8664" s="7">
        <v>12688.44</v>
      </c>
      <c r="M8664" s="7">
        <v>449.27</v>
      </c>
    </row>
    <row r="8665" spans="2:13" x14ac:dyDescent="0.3">
      <c r="B8665" s="5">
        <v>46204</v>
      </c>
      <c r="C8665" s="4" t="s">
        <v>23</v>
      </c>
      <c r="D8665" s="4" t="s">
        <v>15</v>
      </c>
      <c r="E8665" s="4" t="s">
        <v>21</v>
      </c>
      <c r="F8665" s="4" t="s">
        <v>19</v>
      </c>
      <c r="G8665" s="6">
        <v>130</v>
      </c>
      <c r="H8665" s="7">
        <v>127.62</v>
      </c>
      <c r="I8665" s="8">
        <v>0.01</v>
      </c>
      <c r="J8665" s="7">
        <v>15602.58</v>
      </c>
      <c r="K8665" s="7">
        <v>98.17</v>
      </c>
      <c r="L8665" s="7">
        <v>12762.1</v>
      </c>
      <c r="M8665" s="7">
        <v>590.20000000000005</v>
      </c>
    </row>
    <row r="8666" spans="2:13" x14ac:dyDescent="0.3">
      <c r="B8666" s="5">
        <v>46204</v>
      </c>
      <c r="C8666" s="4" t="s">
        <v>23</v>
      </c>
      <c r="D8666" s="4" t="s">
        <v>15</v>
      </c>
      <c r="E8666" s="4" t="s">
        <v>22</v>
      </c>
      <c r="F8666" s="4" t="s">
        <v>17</v>
      </c>
      <c r="G8666" s="6">
        <v>156</v>
      </c>
      <c r="H8666" s="7">
        <v>127.62</v>
      </c>
      <c r="I8666" s="8">
        <v>0.01</v>
      </c>
      <c r="J8666" s="7">
        <v>21875.45</v>
      </c>
      <c r="K8666" s="7">
        <v>98.17</v>
      </c>
      <c r="L8666" s="7">
        <v>15314.52</v>
      </c>
      <c r="M8666" s="7">
        <v>1621.58</v>
      </c>
    </row>
    <row r="8667" spans="2:13" x14ac:dyDescent="0.3">
      <c r="B8667" s="5">
        <v>46204</v>
      </c>
      <c r="C8667" s="4" t="s">
        <v>23</v>
      </c>
      <c r="D8667" s="4" t="s">
        <v>15</v>
      </c>
      <c r="E8667" s="4" t="s">
        <v>22</v>
      </c>
      <c r="F8667" s="4" t="s">
        <v>18</v>
      </c>
      <c r="G8667" s="6">
        <v>56</v>
      </c>
      <c r="H8667" s="7">
        <v>127.62</v>
      </c>
      <c r="I8667" s="8">
        <v>0.01</v>
      </c>
      <c r="J8667" s="7">
        <v>7964.26</v>
      </c>
      <c r="K8667" s="7">
        <v>98.27</v>
      </c>
      <c r="L8667" s="7">
        <v>5503.12</v>
      </c>
      <c r="M8667" s="7">
        <v>692.26</v>
      </c>
    </row>
    <row r="8668" spans="2:13" x14ac:dyDescent="0.3">
      <c r="B8668" s="5">
        <v>46204</v>
      </c>
      <c r="C8668" s="4" t="s">
        <v>23</v>
      </c>
      <c r="D8668" s="4" t="s">
        <v>15</v>
      </c>
      <c r="E8668" s="4" t="s">
        <v>22</v>
      </c>
      <c r="F8668" s="4" t="s">
        <v>19</v>
      </c>
      <c r="G8668" s="6">
        <v>59</v>
      </c>
      <c r="H8668" s="7">
        <v>127.62</v>
      </c>
      <c r="I8668" s="8">
        <v>0</v>
      </c>
      <c r="J8668" s="7">
        <v>8441.51</v>
      </c>
      <c r="K8668" s="7">
        <v>98.56</v>
      </c>
      <c r="L8668" s="7">
        <v>5815.04</v>
      </c>
      <c r="M8668" s="7">
        <v>741.44</v>
      </c>
    </row>
    <row r="8669" spans="2:13" x14ac:dyDescent="0.3">
      <c r="B8669" s="5">
        <v>46204</v>
      </c>
      <c r="C8669" s="4" t="s">
        <v>24</v>
      </c>
      <c r="D8669" s="4" t="s">
        <v>15</v>
      </c>
      <c r="E8669" s="4" t="s">
        <v>16</v>
      </c>
      <c r="F8669" s="4" t="s">
        <v>17</v>
      </c>
      <c r="G8669" s="6">
        <v>376</v>
      </c>
      <c r="H8669" s="7">
        <v>211.97</v>
      </c>
      <c r="I8669" s="8">
        <v>0.01</v>
      </c>
      <c r="J8669" s="7">
        <v>79141.38</v>
      </c>
      <c r="K8669" s="7">
        <v>165.28</v>
      </c>
      <c r="L8669" s="7">
        <v>62145.279999999999</v>
      </c>
      <c r="M8669" s="7">
        <v>614.34</v>
      </c>
    </row>
    <row r="8670" spans="2:13" x14ac:dyDescent="0.3">
      <c r="B8670" s="5">
        <v>46204</v>
      </c>
      <c r="C8670" s="4" t="s">
        <v>24</v>
      </c>
      <c r="D8670" s="4" t="s">
        <v>15</v>
      </c>
      <c r="E8670" s="4" t="s">
        <v>16</v>
      </c>
      <c r="F8670" s="4" t="s">
        <v>18</v>
      </c>
      <c r="G8670" s="6">
        <v>138</v>
      </c>
      <c r="H8670" s="7">
        <v>211.97</v>
      </c>
      <c r="I8670" s="8">
        <v>0</v>
      </c>
      <c r="J8670" s="7">
        <v>29047.45</v>
      </c>
      <c r="K8670" s="7">
        <v>165.11</v>
      </c>
      <c r="L8670" s="7">
        <v>22785.18</v>
      </c>
      <c r="M8670" s="7">
        <v>486.04</v>
      </c>
    </row>
    <row r="8671" spans="2:13" x14ac:dyDescent="0.3">
      <c r="B8671" s="5">
        <v>46204</v>
      </c>
      <c r="C8671" s="4" t="s">
        <v>24</v>
      </c>
      <c r="D8671" s="4" t="s">
        <v>15</v>
      </c>
      <c r="E8671" s="4" t="s">
        <v>16</v>
      </c>
      <c r="F8671" s="4" t="s">
        <v>19</v>
      </c>
      <c r="G8671" s="6">
        <v>141</v>
      </c>
      <c r="H8671" s="7">
        <v>211.97</v>
      </c>
      <c r="I8671" s="8">
        <v>0</v>
      </c>
      <c r="J8671" s="7">
        <v>29798.17</v>
      </c>
      <c r="K8671" s="7">
        <v>165.77</v>
      </c>
      <c r="L8671" s="7">
        <v>23373.57</v>
      </c>
      <c r="M8671" s="7">
        <v>635.74</v>
      </c>
    </row>
    <row r="8672" spans="2:13" x14ac:dyDescent="0.3">
      <c r="B8672" s="5">
        <v>46204</v>
      </c>
      <c r="C8672" s="4" t="s">
        <v>24</v>
      </c>
      <c r="D8672" s="4" t="s">
        <v>15</v>
      </c>
      <c r="E8672" s="4" t="s">
        <v>20</v>
      </c>
      <c r="F8672" s="4" t="s">
        <v>17</v>
      </c>
      <c r="G8672" s="6">
        <v>314</v>
      </c>
      <c r="H8672" s="7">
        <v>211.97</v>
      </c>
      <c r="I8672" s="8">
        <v>0.04</v>
      </c>
      <c r="J8672" s="7">
        <v>56517.21</v>
      </c>
      <c r="K8672" s="7">
        <v>165.61</v>
      </c>
      <c r="L8672" s="7">
        <v>52001.54</v>
      </c>
      <c r="M8672" s="7">
        <v>534.67999999999995</v>
      </c>
    </row>
    <row r="8673" spans="2:13" x14ac:dyDescent="0.3">
      <c r="B8673" s="5">
        <v>46204</v>
      </c>
      <c r="C8673" s="4" t="s">
        <v>24</v>
      </c>
      <c r="D8673" s="4" t="s">
        <v>15</v>
      </c>
      <c r="E8673" s="4" t="s">
        <v>20</v>
      </c>
      <c r="F8673" s="4" t="s">
        <v>18</v>
      </c>
      <c r="G8673" s="6">
        <v>110</v>
      </c>
      <c r="H8673" s="7">
        <v>211.97</v>
      </c>
      <c r="I8673" s="8">
        <v>0</v>
      </c>
      <c r="J8673" s="7">
        <v>20457.14</v>
      </c>
      <c r="K8673" s="7">
        <v>165.77</v>
      </c>
      <c r="L8673" s="7">
        <v>18234.7</v>
      </c>
      <c r="M8673" s="7">
        <v>394.5</v>
      </c>
    </row>
    <row r="8674" spans="2:13" x14ac:dyDescent="0.3">
      <c r="B8674" s="5">
        <v>46204</v>
      </c>
      <c r="C8674" s="4" t="s">
        <v>24</v>
      </c>
      <c r="D8674" s="4" t="s">
        <v>15</v>
      </c>
      <c r="E8674" s="4" t="s">
        <v>20</v>
      </c>
      <c r="F8674" s="4" t="s">
        <v>19</v>
      </c>
      <c r="G8674" s="6">
        <v>115</v>
      </c>
      <c r="H8674" s="7">
        <v>211.97</v>
      </c>
      <c r="I8674" s="8">
        <v>0.01</v>
      </c>
      <c r="J8674" s="7">
        <v>21171.85</v>
      </c>
      <c r="K8674" s="7">
        <v>165.11</v>
      </c>
      <c r="L8674" s="7">
        <v>18987.650000000001</v>
      </c>
      <c r="M8674" s="7">
        <v>522.61</v>
      </c>
    </row>
    <row r="8675" spans="2:13" x14ac:dyDescent="0.3">
      <c r="B8675" s="5">
        <v>46204</v>
      </c>
      <c r="C8675" s="4" t="s">
        <v>24</v>
      </c>
      <c r="D8675" s="4" t="s">
        <v>15</v>
      </c>
      <c r="E8675" s="4" t="s">
        <v>21</v>
      </c>
      <c r="F8675" s="4" t="s">
        <v>17</v>
      </c>
      <c r="G8675" s="6">
        <v>149</v>
      </c>
      <c r="H8675" s="7">
        <v>211.97</v>
      </c>
      <c r="I8675" s="8">
        <v>0</v>
      </c>
      <c r="J8675" s="7">
        <v>30004.35</v>
      </c>
      <c r="K8675" s="7">
        <v>165.61</v>
      </c>
      <c r="L8675" s="7">
        <v>24675.89</v>
      </c>
      <c r="M8675" s="7">
        <v>254.97</v>
      </c>
    </row>
    <row r="8676" spans="2:13" x14ac:dyDescent="0.3">
      <c r="B8676" s="5">
        <v>46204</v>
      </c>
      <c r="C8676" s="4" t="s">
        <v>24</v>
      </c>
      <c r="D8676" s="4" t="s">
        <v>15</v>
      </c>
      <c r="E8676" s="4" t="s">
        <v>21</v>
      </c>
      <c r="F8676" s="4" t="s">
        <v>18</v>
      </c>
      <c r="G8676" s="6">
        <v>56</v>
      </c>
      <c r="H8676" s="7">
        <v>211.97</v>
      </c>
      <c r="I8676" s="8">
        <v>0</v>
      </c>
      <c r="J8676" s="7">
        <v>11209.23</v>
      </c>
      <c r="K8676" s="7">
        <v>165.61</v>
      </c>
      <c r="L8676" s="7">
        <v>9274.16</v>
      </c>
      <c r="M8676" s="7">
        <v>195.83</v>
      </c>
    </row>
    <row r="8677" spans="2:13" x14ac:dyDescent="0.3">
      <c r="B8677" s="5">
        <v>46204</v>
      </c>
      <c r="C8677" s="4" t="s">
        <v>24</v>
      </c>
      <c r="D8677" s="4" t="s">
        <v>15</v>
      </c>
      <c r="E8677" s="4" t="s">
        <v>21</v>
      </c>
      <c r="F8677" s="4" t="s">
        <v>19</v>
      </c>
      <c r="G8677" s="6">
        <v>58</v>
      </c>
      <c r="H8677" s="7">
        <v>211.97</v>
      </c>
      <c r="I8677" s="8">
        <v>0.01</v>
      </c>
      <c r="J8677" s="7">
        <v>11550.77</v>
      </c>
      <c r="K8677" s="7">
        <v>165.28</v>
      </c>
      <c r="L8677" s="7">
        <v>9586.24</v>
      </c>
      <c r="M8677" s="7">
        <v>259.7</v>
      </c>
    </row>
    <row r="8678" spans="2:13" x14ac:dyDescent="0.3">
      <c r="B8678" s="5">
        <v>46204</v>
      </c>
      <c r="C8678" s="4" t="s">
        <v>24</v>
      </c>
      <c r="D8678" s="4" t="s">
        <v>15</v>
      </c>
      <c r="E8678" s="4" t="s">
        <v>22</v>
      </c>
      <c r="F8678" s="4" t="s">
        <v>17</v>
      </c>
      <c r="G8678" s="6">
        <v>71</v>
      </c>
      <c r="H8678" s="7">
        <v>211.97</v>
      </c>
      <c r="I8678" s="8">
        <v>0.01</v>
      </c>
      <c r="J8678" s="7">
        <v>16687.45</v>
      </c>
      <c r="K8678" s="7">
        <v>165.61</v>
      </c>
      <c r="L8678" s="7">
        <v>11758.31</v>
      </c>
      <c r="M8678" s="7">
        <v>722.85</v>
      </c>
    </row>
    <row r="8679" spans="2:13" x14ac:dyDescent="0.3">
      <c r="B8679" s="5">
        <v>46204</v>
      </c>
      <c r="C8679" s="4" t="s">
        <v>24</v>
      </c>
      <c r="D8679" s="4" t="s">
        <v>15</v>
      </c>
      <c r="E8679" s="4" t="s">
        <v>22</v>
      </c>
      <c r="F8679" s="4" t="s">
        <v>18</v>
      </c>
      <c r="G8679" s="6">
        <v>26</v>
      </c>
      <c r="H8679" s="7">
        <v>211.97</v>
      </c>
      <c r="I8679" s="8">
        <v>0.01</v>
      </c>
      <c r="J8679" s="7">
        <v>6104.84</v>
      </c>
      <c r="K8679" s="7">
        <v>165.28</v>
      </c>
      <c r="L8679" s="7">
        <v>4297.28</v>
      </c>
      <c r="M8679" s="7">
        <v>311.05</v>
      </c>
    </row>
    <row r="8680" spans="2:13" x14ac:dyDescent="0.3">
      <c r="B8680" s="5">
        <v>46204</v>
      </c>
      <c r="C8680" s="4" t="s">
        <v>24</v>
      </c>
      <c r="D8680" s="4" t="s">
        <v>15</v>
      </c>
      <c r="E8680" s="4" t="s">
        <v>22</v>
      </c>
      <c r="F8680" s="4" t="s">
        <v>19</v>
      </c>
      <c r="G8680" s="6">
        <v>26</v>
      </c>
      <c r="H8680" s="7">
        <v>211.97</v>
      </c>
      <c r="I8680" s="8">
        <v>0.01</v>
      </c>
      <c r="J8680" s="7">
        <v>6074.1</v>
      </c>
      <c r="K8680" s="7">
        <v>165.61</v>
      </c>
      <c r="L8680" s="7">
        <v>4305.8599999999997</v>
      </c>
      <c r="M8680" s="7">
        <v>334.82</v>
      </c>
    </row>
    <row r="8681" spans="2:13" x14ac:dyDescent="0.3">
      <c r="B8681" s="5">
        <v>46204</v>
      </c>
      <c r="C8681" s="4" t="s">
        <v>25</v>
      </c>
      <c r="D8681" s="4" t="s">
        <v>15</v>
      </c>
      <c r="E8681" s="4" t="s">
        <v>16</v>
      </c>
      <c r="F8681" s="4" t="s">
        <v>17</v>
      </c>
      <c r="G8681" s="6">
        <v>183</v>
      </c>
      <c r="H8681" s="7">
        <v>369.87</v>
      </c>
      <c r="I8681" s="8">
        <v>0.01</v>
      </c>
      <c r="J8681" s="7">
        <v>67145.53</v>
      </c>
      <c r="K8681" s="7">
        <v>290.02999999999997</v>
      </c>
      <c r="L8681" s="7">
        <v>53075.49</v>
      </c>
      <c r="M8681" s="7">
        <v>301.77</v>
      </c>
    </row>
    <row r="8682" spans="2:13" x14ac:dyDescent="0.3">
      <c r="B8682" s="5">
        <v>46204</v>
      </c>
      <c r="C8682" s="4" t="s">
        <v>25</v>
      </c>
      <c r="D8682" s="4" t="s">
        <v>15</v>
      </c>
      <c r="E8682" s="4" t="s">
        <v>16</v>
      </c>
      <c r="F8682" s="4" t="s">
        <v>18</v>
      </c>
      <c r="G8682" s="6">
        <v>65</v>
      </c>
      <c r="H8682" s="7">
        <v>369.87</v>
      </c>
      <c r="I8682" s="8">
        <v>0.01</v>
      </c>
      <c r="J8682" s="7">
        <v>23777.33</v>
      </c>
      <c r="K8682" s="7">
        <v>290.91000000000003</v>
      </c>
      <c r="L8682" s="7">
        <v>18909.150000000001</v>
      </c>
      <c r="M8682" s="7">
        <v>229.4</v>
      </c>
    </row>
    <row r="8683" spans="2:13" x14ac:dyDescent="0.3">
      <c r="B8683" s="5">
        <v>46204</v>
      </c>
      <c r="C8683" s="4" t="s">
        <v>25</v>
      </c>
      <c r="D8683" s="4" t="s">
        <v>15</v>
      </c>
      <c r="E8683" s="4" t="s">
        <v>16</v>
      </c>
      <c r="F8683" s="4" t="s">
        <v>19</v>
      </c>
      <c r="G8683" s="6">
        <v>67</v>
      </c>
      <c r="H8683" s="7">
        <v>369.87</v>
      </c>
      <c r="I8683" s="8">
        <v>0.01</v>
      </c>
      <c r="J8683" s="7">
        <v>24582.22</v>
      </c>
      <c r="K8683" s="7">
        <v>291.49</v>
      </c>
      <c r="L8683" s="7">
        <v>19529.830000000002</v>
      </c>
      <c r="M8683" s="7">
        <v>307.17</v>
      </c>
    </row>
    <row r="8684" spans="2:13" x14ac:dyDescent="0.3">
      <c r="B8684" s="5">
        <v>46204</v>
      </c>
      <c r="C8684" s="4" t="s">
        <v>25</v>
      </c>
      <c r="D8684" s="4" t="s">
        <v>15</v>
      </c>
      <c r="E8684" s="4" t="s">
        <v>20</v>
      </c>
      <c r="F8684" s="4" t="s">
        <v>17</v>
      </c>
      <c r="G8684" s="6">
        <v>151</v>
      </c>
      <c r="H8684" s="7">
        <v>369.87</v>
      </c>
      <c r="I8684" s="8">
        <v>0.01</v>
      </c>
      <c r="J8684" s="7">
        <v>48412.87</v>
      </c>
      <c r="K8684" s="7">
        <v>289.74</v>
      </c>
      <c r="L8684" s="7">
        <v>43750.74</v>
      </c>
      <c r="M8684" s="7">
        <v>258.89999999999998</v>
      </c>
    </row>
    <row r="8685" spans="2:13" x14ac:dyDescent="0.3">
      <c r="B8685" s="5">
        <v>46204</v>
      </c>
      <c r="C8685" s="4" t="s">
        <v>25</v>
      </c>
      <c r="D8685" s="4" t="s">
        <v>15</v>
      </c>
      <c r="E8685" s="4" t="s">
        <v>20</v>
      </c>
      <c r="F8685" s="4" t="s">
        <v>18</v>
      </c>
      <c r="G8685" s="6">
        <v>51</v>
      </c>
      <c r="H8685" s="7">
        <v>369.87</v>
      </c>
      <c r="I8685" s="8">
        <v>0.03</v>
      </c>
      <c r="J8685" s="7">
        <v>16052.5</v>
      </c>
      <c r="K8685" s="7">
        <v>289.74</v>
      </c>
      <c r="L8685" s="7">
        <v>14776.74</v>
      </c>
      <c r="M8685" s="7">
        <v>182.72</v>
      </c>
    </row>
    <row r="8686" spans="2:13" x14ac:dyDescent="0.3">
      <c r="B8686" s="5">
        <v>46204</v>
      </c>
      <c r="C8686" s="4" t="s">
        <v>25</v>
      </c>
      <c r="D8686" s="4" t="s">
        <v>15</v>
      </c>
      <c r="E8686" s="4" t="s">
        <v>20</v>
      </c>
      <c r="F8686" s="4" t="s">
        <v>19</v>
      </c>
      <c r="G8686" s="6">
        <v>52</v>
      </c>
      <c r="H8686" s="7">
        <v>369.87</v>
      </c>
      <c r="I8686" s="8">
        <v>0.02</v>
      </c>
      <c r="J8686" s="7">
        <v>16721.060000000001</v>
      </c>
      <c r="K8686" s="7">
        <v>290.61</v>
      </c>
      <c r="L8686" s="7">
        <v>15111.72</v>
      </c>
      <c r="M8686" s="7">
        <v>235.85</v>
      </c>
    </row>
    <row r="8687" spans="2:13" x14ac:dyDescent="0.3">
      <c r="B8687" s="5">
        <v>46204</v>
      </c>
      <c r="C8687" s="4" t="s">
        <v>25</v>
      </c>
      <c r="D8687" s="4" t="s">
        <v>15</v>
      </c>
      <c r="E8687" s="4" t="s">
        <v>21</v>
      </c>
      <c r="F8687" s="4" t="s">
        <v>17</v>
      </c>
      <c r="G8687" s="6">
        <v>74</v>
      </c>
      <c r="H8687" s="7">
        <v>369.87</v>
      </c>
      <c r="I8687" s="8">
        <v>0.01</v>
      </c>
      <c r="J8687" s="7">
        <v>25845.67</v>
      </c>
      <c r="K8687" s="7">
        <v>291.2</v>
      </c>
      <c r="L8687" s="7">
        <v>21548.799999999999</v>
      </c>
      <c r="M8687" s="7">
        <v>122.4</v>
      </c>
    </row>
    <row r="8688" spans="2:13" x14ac:dyDescent="0.3">
      <c r="B8688" s="5">
        <v>46204</v>
      </c>
      <c r="C8688" s="4" t="s">
        <v>25</v>
      </c>
      <c r="D8688" s="4" t="s">
        <v>15</v>
      </c>
      <c r="E8688" s="4" t="s">
        <v>21</v>
      </c>
      <c r="F8688" s="4" t="s">
        <v>18</v>
      </c>
      <c r="G8688" s="6">
        <v>26</v>
      </c>
      <c r="H8688" s="7">
        <v>369.87</v>
      </c>
      <c r="I8688" s="8">
        <v>0</v>
      </c>
      <c r="J8688" s="7">
        <v>9099.27</v>
      </c>
      <c r="K8688" s="7">
        <v>290.32</v>
      </c>
      <c r="L8688" s="7">
        <v>7548.32</v>
      </c>
      <c r="M8688" s="7">
        <v>95.19</v>
      </c>
    </row>
    <row r="8689" spans="2:13" x14ac:dyDescent="0.3">
      <c r="B8689" s="5">
        <v>46204</v>
      </c>
      <c r="C8689" s="4" t="s">
        <v>25</v>
      </c>
      <c r="D8689" s="4" t="s">
        <v>15</v>
      </c>
      <c r="E8689" s="4" t="s">
        <v>21</v>
      </c>
      <c r="F8689" s="4" t="s">
        <v>19</v>
      </c>
      <c r="G8689" s="6">
        <v>27</v>
      </c>
      <c r="H8689" s="7">
        <v>369.87</v>
      </c>
      <c r="I8689" s="8">
        <v>0.01</v>
      </c>
      <c r="J8689" s="7">
        <v>9449.17</v>
      </c>
      <c r="K8689" s="7">
        <v>290.02999999999997</v>
      </c>
      <c r="L8689" s="7">
        <v>7830.81</v>
      </c>
      <c r="M8689" s="7">
        <v>118.25</v>
      </c>
    </row>
    <row r="8690" spans="2:13" x14ac:dyDescent="0.3">
      <c r="B8690" s="5">
        <v>46204</v>
      </c>
      <c r="C8690" s="4" t="s">
        <v>25</v>
      </c>
      <c r="D8690" s="4" t="s">
        <v>15</v>
      </c>
      <c r="E8690" s="4" t="s">
        <v>22</v>
      </c>
      <c r="F8690" s="4" t="s">
        <v>17</v>
      </c>
      <c r="G8690" s="6">
        <v>33</v>
      </c>
      <c r="H8690" s="7">
        <v>369.87</v>
      </c>
      <c r="I8690" s="8">
        <v>0.01</v>
      </c>
      <c r="J8690" s="7">
        <v>13561.03</v>
      </c>
      <c r="K8690" s="7">
        <v>290.32</v>
      </c>
      <c r="L8690" s="7">
        <v>9580.56</v>
      </c>
      <c r="M8690" s="7">
        <v>334.29</v>
      </c>
    </row>
    <row r="8691" spans="2:13" x14ac:dyDescent="0.3">
      <c r="B8691" s="5">
        <v>46204</v>
      </c>
      <c r="C8691" s="4" t="s">
        <v>25</v>
      </c>
      <c r="D8691" s="4" t="s">
        <v>15</v>
      </c>
      <c r="E8691" s="4" t="s">
        <v>22</v>
      </c>
      <c r="F8691" s="4" t="s">
        <v>18</v>
      </c>
      <c r="G8691" s="6">
        <v>12</v>
      </c>
      <c r="H8691" s="7">
        <v>369.87</v>
      </c>
      <c r="I8691" s="8">
        <v>0.01</v>
      </c>
      <c r="J8691" s="7">
        <v>4931.05</v>
      </c>
      <c r="K8691" s="7">
        <v>290.02999999999997</v>
      </c>
      <c r="L8691" s="7">
        <v>3480.36</v>
      </c>
      <c r="M8691" s="7">
        <v>147.91</v>
      </c>
    </row>
    <row r="8692" spans="2:13" x14ac:dyDescent="0.3">
      <c r="B8692" s="5">
        <v>46204</v>
      </c>
      <c r="C8692" s="4" t="s">
        <v>25</v>
      </c>
      <c r="D8692" s="4" t="s">
        <v>15</v>
      </c>
      <c r="E8692" s="4" t="s">
        <v>22</v>
      </c>
      <c r="F8692" s="4" t="s">
        <v>19</v>
      </c>
      <c r="G8692" s="6">
        <v>12</v>
      </c>
      <c r="H8692" s="7">
        <v>369.87</v>
      </c>
      <c r="I8692" s="8">
        <v>0.01</v>
      </c>
      <c r="J8692" s="7">
        <v>4936.29</v>
      </c>
      <c r="K8692" s="7">
        <v>290.61</v>
      </c>
      <c r="L8692" s="7">
        <v>3487.32</v>
      </c>
      <c r="M8692" s="7">
        <v>157.94999999999999</v>
      </c>
    </row>
    <row r="8693" spans="2:13" x14ac:dyDescent="0.3">
      <c r="B8693" s="5">
        <v>46204</v>
      </c>
      <c r="C8693" s="4" t="s">
        <v>26</v>
      </c>
      <c r="D8693" s="4" t="s">
        <v>27</v>
      </c>
      <c r="E8693" s="4" t="s">
        <v>16</v>
      </c>
      <c r="F8693" s="4" t="s">
        <v>17</v>
      </c>
      <c r="G8693" s="6">
        <v>437</v>
      </c>
      <c r="H8693" s="7">
        <v>141.4</v>
      </c>
      <c r="I8693" s="8">
        <v>0.01</v>
      </c>
      <c r="J8693" s="7">
        <v>60867.64</v>
      </c>
      <c r="K8693" s="7">
        <v>98.22</v>
      </c>
      <c r="L8693" s="7">
        <v>42922.14</v>
      </c>
      <c r="M8693" s="7">
        <v>725.76</v>
      </c>
    </row>
    <row r="8694" spans="2:13" x14ac:dyDescent="0.3">
      <c r="B8694" s="5">
        <v>46204</v>
      </c>
      <c r="C8694" s="4" t="s">
        <v>26</v>
      </c>
      <c r="D8694" s="4" t="s">
        <v>27</v>
      </c>
      <c r="E8694" s="4" t="s">
        <v>16</v>
      </c>
      <c r="F8694" s="4" t="s">
        <v>18</v>
      </c>
      <c r="G8694" s="6">
        <v>149</v>
      </c>
      <c r="H8694" s="7">
        <v>141.4</v>
      </c>
      <c r="I8694" s="8">
        <v>0</v>
      </c>
      <c r="J8694" s="7">
        <v>21005.439999999999</v>
      </c>
      <c r="K8694" s="7">
        <v>98.13</v>
      </c>
      <c r="L8694" s="7">
        <v>14621.37</v>
      </c>
      <c r="M8694" s="7">
        <v>516.27</v>
      </c>
    </row>
    <row r="8695" spans="2:13" x14ac:dyDescent="0.3">
      <c r="B8695" s="5">
        <v>46204</v>
      </c>
      <c r="C8695" s="4" t="s">
        <v>26</v>
      </c>
      <c r="D8695" s="4" t="s">
        <v>27</v>
      </c>
      <c r="E8695" s="4" t="s">
        <v>16</v>
      </c>
      <c r="F8695" s="4" t="s">
        <v>19</v>
      </c>
      <c r="G8695" s="6">
        <v>160</v>
      </c>
      <c r="H8695" s="7">
        <v>141.4</v>
      </c>
      <c r="I8695" s="8">
        <v>0</v>
      </c>
      <c r="J8695" s="7">
        <v>22488.46</v>
      </c>
      <c r="K8695" s="7">
        <v>97.83</v>
      </c>
      <c r="L8695" s="7">
        <v>15652.8</v>
      </c>
      <c r="M8695" s="7">
        <v>721.41</v>
      </c>
    </row>
    <row r="8696" spans="2:13" x14ac:dyDescent="0.3">
      <c r="B8696" s="5">
        <v>46204</v>
      </c>
      <c r="C8696" s="4" t="s">
        <v>26</v>
      </c>
      <c r="D8696" s="4" t="s">
        <v>27</v>
      </c>
      <c r="E8696" s="4" t="s">
        <v>20</v>
      </c>
      <c r="F8696" s="4" t="s">
        <v>17</v>
      </c>
      <c r="G8696" s="6">
        <v>362</v>
      </c>
      <c r="H8696" s="7">
        <v>141.4</v>
      </c>
      <c r="I8696" s="8">
        <v>0.03</v>
      </c>
      <c r="J8696" s="7">
        <v>43599.9</v>
      </c>
      <c r="K8696" s="7">
        <v>98.32</v>
      </c>
      <c r="L8696" s="7">
        <v>35591.839999999997</v>
      </c>
      <c r="M8696" s="7">
        <v>606.67999999999995</v>
      </c>
    </row>
    <row r="8697" spans="2:13" x14ac:dyDescent="0.3">
      <c r="B8697" s="5">
        <v>46204</v>
      </c>
      <c r="C8697" s="4" t="s">
        <v>26</v>
      </c>
      <c r="D8697" s="4" t="s">
        <v>27</v>
      </c>
      <c r="E8697" s="4" t="s">
        <v>20</v>
      </c>
      <c r="F8697" s="4" t="s">
        <v>18</v>
      </c>
      <c r="G8697" s="6">
        <v>131</v>
      </c>
      <c r="H8697" s="7">
        <v>141.4</v>
      </c>
      <c r="I8697" s="8">
        <v>0.03</v>
      </c>
      <c r="J8697" s="7">
        <v>15779.48</v>
      </c>
      <c r="K8697" s="7">
        <v>98.22</v>
      </c>
      <c r="L8697" s="7">
        <v>12866.82</v>
      </c>
      <c r="M8697" s="7">
        <v>460.92</v>
      </c>
    </row>
    <row r="8698" spans="2:13" x14ac:dyDescent="0.3">
      <c r="B8698" s="5">
        <v>46204</v>
      </c>
      <c r="C8698" s="4" t="s">
        <v>26</v>
      </c>
      <c r="D8698" s="4" t="s">
        <v>27</v>
      </c>
      <c r="E8698" s="4" t="s">
        <v>20</v>
      </c>
      <c r="F8698" s="4" t="s">
        <v>19</v>
      </c>
      <c r="G8698" s="6">
        <v>121</v>
      </c>
      <c r="H8698" s="7">
        <v>141.4</v>
      </c>
      <c r="I8698" s="8">
        <v>0</v>
      </c>
      <c r="J8698" s="7">
        <v>15086.34</v>
      </c>
      <c r="K8698" s="7">
        <v>97.73</v>
      </c>
      <c r="L8698" s="7">
        <v>11825.33</v>
      </c>
      <c r="M8698" s="7">
        <v>539.64</v>
      </c>
    </row>
    <row r="8699" spans="2:13" x14ac:dyDescent="0.3">
      <c r="B8699" s="5">
        <v>46204</v>
      </c>
      <c r="C8699" s="4" t="s">
        <v>26</v>
      </c>
      <c r="D8699" s="4" t="s">
        <v>27</v>
      </c>
      <c r="E8699" s="4" t="s">
        <v>21</v>
      </c>
      <c r="F8699" s="4" t="s">
        <v>17</v>
      </c>
      <c r="G8699" s="6">
        <v>181</v>
      </c>
      <c r="H8699" s="7">
        <v>141.4</v>
      </c>
      <c r="I8699" s="8">
        <v>0</v>
      </c>
      <c r="J8699" s="7">
        <v>24289.42</v>
      </c>
      <c r="K8699" s="7">
        <v>98.03</v>
      </c>
      <c r="L8699" s="7">
        <v>17743.43</v>
      </c>
      <c r="M8699" s="7">
        <v>306.08</v>
      </c>
    </row>
    <row r="8700" spans="2:13" x14ac:dyDescent="0.3">
      <c r="B8700" s="5">
        <v>46204</v>
      </c>
      <c r="C8700" s="4" t="s">
        <v>26</v>
      </c>
      <c r="D8700" s="4" t="s">
        <v>27</v>
      </c>
      <c r="E8700" s="4" t="s">
        <v>21</v>
      </c>
      <c r="F8700" s="4" t="s">
        <v>18</v>
      </c>
      <c r="G8700" s="6">
        <v>62</v>
      </c>
      <c r="H8700" s="7">
        <v>141.4</v>
      </c>
      <c r="I8700" s="8">
        <v>0</v>
      </c>
      <c r="J8700" s="7">
        <v>8295.17</v>
      </c>
      <c r="K8700" s="7">
        <v>98.03</v>
      </c>
      <c r="L8700" s="7">
        <v>6077.86</v>
      </c>
      <c r="M8700" s="7">
        <v>215.49</v>
      </c>
    </row>
    <row r="8701" spans="2:13" x14ac:dyDescent="0.3">
      <c r="B8701" s="5">
        <v>46204</v>
      </c>
      <c r="C8701" s="4" t="s">
        <v>26</v>
      </c>
      <c r="D8701" s="4" t="s">
        <v>27</v>
      </c>
      <c r="E8701" s="4" t="s">
        <v>21</v>
      </c>
      <c r="F8701" s="4" t="s">
        <v>19</v>
      </c>
      <c r="G8701" s="6">
        <v>64</v>
      </c>
      <c r="H8701" s="7">
        <v>141.4</v>
      </c>
      <c r="I8701" s="8">
        <v>0.01</v>
      </c>
      <c r="J8701" s="7">
        <v>8562.4599999999991</v>
      </c>
      <c r="K8701" s="7">
        <v>98.13</v>
      </c>
      <c r="L8701" s="7">
        <v>6280.32</v>
      </c>
      <c r="M8701" s="7">
        <v>288.85000000000002</v>
      </c>
    </row>
    <row r="8702" spans="2:13" x14ac:dyDescent="0.3">
      <c r="B8702" s="5">
        <v>46204</v>
      </c>
      <c r="C8702" s="4" t="s">
        <v>26</v>
      </c>
      <c r="D8702" s="4" t="s">
        <v>27</v>
      </c>
      <c r="E8702" s="4" t="s">
        <v>22</v>
      </c>
      <c r="F8702" s="4" t="s">
        <v>17</v>
      </c>
      <c r="G8702" s="6">
        <v>78</v>
      </c>
      <c r="H8702" s="7">
        <v>141.4</v>
      </c>
      <c r="I8702" s="8">
        <v>0.01</v>
      </c>
      <c r="J8702" s="7">
        <v>12167.73</v>
      </c>
      <c r="K8702" s="7">
        <v>97.93</v>
      </c>
      <c r="L8702" s="7">
        <v>7638.54</v>
      </c>
      <c r="M8702" s="7">
        <v>800.47</v>
      </c>
    </row>
    <row r="8703" spans="2:13" x14ac:dyDescent="0.3">
      <c r="B8703" s="5">
        <v>46204</v>
      </c>
      <c r="C8703" s="4" t="s">
        <v>26</v>
      </c>
      <c r="D8703" s="4" t="s">
        <v>27</v>
      </c>
      <c r="E8703" s="4" t="s">
        <v>22</v>
      </c>
      <c r="F8703" s="4" t="s">
        <v>18</v>
      </c>
      <c r="G8703" s="6">
        <v>28</v>
      </c>
      <c r="H8703" s="7">
        <v>141.4</v>
      </c>
      <c r="I8703" s="8">
        <v>0.01</v>
      </c>
      <c r="J8703" s="7">
        <v>4390.07</v>
      </c>
      <c r="K8703" s="7">
        <v>98.03</v>
      </c>
      <c r="L8703" s="7">
        <v>2744.84</v>
      </c>
      <c r="M8703" s="7">
        <v>339.71</v>
      </c>
    </row>
    <row r="8704" spans="2:13" x14ac:dyDescent="0.3">
      <c r="B8704" s="5">
        <v>46204</v>
      </c>
      <c r="C8704" s="4" t="s">
        <v>26</v>
      </c>
      <c r="D8704" s="4" t="s">
        <v>27</v>
      </c>
      <c r="E8704" s="4" t="s">
        <v>22</v>
      </c>
      <c r="F8704" s="4" t="s">
        <v>19</v>
      </c>
      <c r="G8704" s="6">
        <v>29</v>
      </c>
      <c r="H8704" s="7">
        <v>141.4</v>
      </c>
      <c r="I8704" s="8">
        <v>0.01</v>
      </c>
      <c r="J8704" s="7">
        <v>4574.25</v>
      </c>
      <c r="K8704" s="7">
        <v>98.03</v>
      </c>
      <c r="L8704" s="7">
        <v>2842.87</v>
      </c>
      <c r="M8704" s="7">
        <v>364.43</v>
      </c>
    </row>
    <row r="8705" spans="2:13" x14ac:dyDescent="0.3">
      <c r="B8705" s="5">
        <v>46204</v>
      </c>
      <c r="C8705" s="4" t="s">
        <v>28</v>
      </c>
      <c r="D8705" s="4" t="s">
        <v>27</v>
      </c>
      <c r="E8705" s="4" t="s">
        <v>16</v>
      </c>
      <c r="F8705" s="4" t="s">
        <v>17</v>
      </c>
      <c r="G8705" s="6">
        <v>306</v>
      </c>
      <c r="H8705" s="7">
        <v>111.4</v>
      </c>
      <c r="I8705" s="8">
        <v>0.01</v>
      </c>
      <c r="J8705" s="7">
        <v>33678.379999999997</v>
      </c>
      <c r="K8705" s="7">
        <v>76.209999999999994</v>
      </c>
      <c r="L8705" s="7">
        <v>23320.26</v>
      </c>
      <c r="M8705" s="7">
        <v>506.14</v>
      </c>
    </row>
    <row r="8706" spans="2:13" x14ac:dyDescent="0.3">
      <c r="B8706" s="5">
        <v>46204</v>
      </c>
      <c r="C8706" s="4" t="s">
        <v>28</v>
      </c>
      <c r="D8706" s="4" t="s">
        <v>27</v>
      </c>
      <c r="E8706" s="4" t="s">
        <v>16</v>
      </c>
      <c r="F8706" s="4" t="s">
        <v>18</v>
      </c>
      <c r="G8706" s="6">
        <v>110</v>
      </c>
      <c r="H8706" s="7">
        <v>111.4</v>
      </c>
      <c r="I8706" s="8">
        <v>0.01</v>
      </c>
      <c r="J8706" s="7">
        <v>12082.44</v>
      </c>
      <c r="K8706" s="7">
        <v>76.13</v>
      </c>
      <c r="L8706" s="7">
        <v>8374.2999999999993</v>
      </c>
      <c r="M8706" s="7">
        <v>400</v>
      </c>
    </row>
    <row r="8707" spans="2:13" x14ac:dyDescent="0.3">
      <c r="B8707" s="5">
        <v>46204</v>
      </c>
      <c r="C8707" s="4" t="s">
        <v>28</v>
      </c>
      <c r="D8707" s="4" t="s">
        <v>27</v>
      </c>
      <c r="E8707" s="4" t="s">
        <v>16</v>
      </c>
      <c r="F8707" s="4" t="s">
        <v>19</v>
      </c>
      <c r="G8707" s="6">
        <v>113</v>
      </c>
      <c r="H8707" s="7">
        <v>111.4</v>
      </c>
      <c r="I8707" s="8">
        <v>0.01</v>
      </c>
      <c r="J8707" s="7">
        <v>12550.08</v>
      </c>
      <c r="K8707" s="7">
        <v>75.98</v>
      </c>
      <c r="L8707" s="7">
        <v>8585.74</v>
      </c>
      <c r="M8707" s="7">
        <v>513.02</v>
      </c>
    </row>
    <row r="8708" spans="2:13" x14ac:dyDescent="0.3">
      <c r="B8708" s="5">
        <v>46204</v>
      </c>
      <c r="C8708" s="4" t="s">
        <v>28</v>
      </c>
      <c r="D8708" s="4" t="s">
        <v>27</v>
      </c>
      <c r="E8708" s="4" t="s">
        <v>20</v>
      </c>
      <c r="F8708" s="4" t="s">
        <v>17</v>
      </c>
      <c r="G8708" s="6">
        <v>247</v>
      </c>
      <c r="H8708" s="7">
        <v>111.4</v>
      </c>
      <c r="I8708" s="8">
        <v>0.04</v>
      </c>
      <c r="J8708" s="7">
        <v>23318.86</v>
      </c>
      <c r="K8708" s="7">
        <v>75.900000000000006</v>
      </c>
      <c r="L8708" s="7">
        <v>18747.3</v>
      </c>
      <c r="M8708" s="7">
        <v>415.2</v>
      </c>
    </row>
    <row r="8709" spans="2:13" x14ac:dyDescent="0.3">
      <c r="B8709" s="5">
        <v>46204</v>
      </c>
      <c r="C8709" s="4" t="s">
        <v>28</v>
      </c>
      <c r="D8709" s="4" t="s">
        <v>27</v>
      </c>
      <c r="E8709" s="4" t="s">
        <v>20</v>
      </c>
      <c r="F8709" s="4" t="s">
        <v>18</v>
      </c>
      <c r="G8709" s="6">
        <v>87</v>
      </c>
      <c r="H8709" s="7">
        <v>111.4</v>
      </c>
      <c r="I8709" s="8">
        <v>0.01</v>
      </c>
      <c r="J8709" s="7">
        <v>8485.83</v>
      </c>
      <c r="K8709" s="7">
        <v>75.98</v>
      </c>
      <c r="L8709" s="7">
        <v>6610.26</v>
      </c>
      <c r="M8709" s="7">
        <v>311.08</v>
      </c>
    </row>
    <row r="8710" spans="2:13" x14ac:dyDescent="0.3">
      <c r="B8710" s="5">
        <v>46204</v>
      </c>
      <c r="C8710" s="4" t="s">
        <v>28</v>
      </c>
      <c r="D8710" s="4" t="s">
        <v>27</v>
      </c>
      <c r="E8710" s="4" t="s">
        <v>20</v>
      </c>
      <c r="F8710" s="4" t="s">
        <v>19</v>
      </c>
      <c r="G8710" s="6">
        <v>86</v>
      </c>
      <c r="H8710" s="7">
        <v>111.4</v>
      </c>
      <c r="I8710" s="8">
        <v>0.03</v>
      </c>
      <c r="J8710" s="7">
        <v>8194.92</v>
      </c>
      <c r="K8710" s="7">
        <v>75.98</v>
      </c>
      <c r="L8710" s="7">
        <v>6534.28</v>
      </c>
      <c r="M8710" s="7">
        <v>389.67</v>
      </c>
    </row>
    <row r="8711" spans="2:13" x14ac:dyDescent="0.3">
      <c r="B8711" s="5">
        <v>46204</v>
      </c>
      <c r="C8711" s="4" t="s">
        <v>28</v>
      </c>
      <c r="D8711" s="4" t="s">
        <v>27</v>
      </c>
      <c r="E8711" s="4" t="s">
        <v>21</v>
      </c>
      <c r="F8711" s="4" t="s">
        <v>17</v>
      </c>
      <c r="G8711" s="6">
        <v>126</v>
      </c>
      <c r="H8711" s="7">
        <v>111.4</v>
      </c>
      <c r="I8711" s="8">
        <v>0.01</v>
      </c>
      <c r="J8711" s="7">
        <v>13254.48</v>
      </c>
      <c r="K8711" s="7">
        <v>76.36</v>
      </c>
      <c r="L8711" s="7">
        <v>9621.36</v>
      </c>
      <c r="M8711" s="7">
        <v>207.35</v>
      </c>
    </row>
    <row r="8712" spans="2:13" x14ac:dyDescent="0.3">
      <c r="B8712" s="5">
        <v>46204</v>
      </c>
      <c r="C8712" s="4" t="s">
        <v>28</v>
      </c>
      <c r="D8712" s="4" t="s">
        <v>27</v>
      </c>
      <c r="E8712" s="4" t="s">
        <v>21</v>
      </c>
      <c r="F8712" s="4" t="s">
        <v>18</v>
      </c>
      <c r="G8712" s="6">
        <v>45</v>
      </c>
      <c r="H8712" s="7">
        <v>111.4</v>
      </c>
      <c r="I8712" s="8">
        <v>0.01</v>
      </c>
      <c r="J8712" s="7">
        <v>4728.9799999999996</v>
      </c>
      <c r="K8712" s="7">
        <v>76.28</v>
      </c>
      <c r="L8712" s="7">
        <v>3432.6</v>
      </c>
      <c r="M8712" s="7">
        <v>164.28</v>
      </c>
    </row>
    <row r="8713" spans="2:13" x14ac:dyDescent="0.3">
      <c r="B8713" s="5">
        <v>46204</v>
      </c>
      <c r="C8713" s="4" t="s">
        <v>28</v>
      </c>
      <c r="D8713" s="4" t="s">
        <v>27</v>
      </c>
      <c r="E8713" s="4" t="s">
        <v>21</v>
      </c>
      <c r="F8713" s="4" t="s">
        <v>19</v>
      </c>
      <c r="G8713" s="6">
        <v>44</v>
      </c>
      <c r="H8713" s="7">
        <v>111.4</v>
      </c>
      <c r="I8713" s="8">
        <v>0.01</v>
      </c>
      <c r="J8713" s="7">
        <v>4642.42</v>
      </c>
      <c r="K8713" s="7">
        <v>76.36</v>
      </c>
      <c r="L8713" s="7">
        <v>3359.84</v>
      </c>
      <c r="M8713" s="7">
        <v>194.27</v>
      </c>
    </row>
    <row r="8714" spans="2:13" x14ac:dyDescent="0.3">
      <c r="B8714" s="5">
        <v>46204</v>
      </c>
      <c r="C8714" s="4" t="s">
        <v>28</v>
      </c>
      <c r="D8714" s="4" t="s">
        <v>27</v>
      </c>
      <c r="E8714" s="4" t="s">
        <v>22</v>
      </c>
      <c r="F8714" s="4" t="s">
        <v>17</v>
      </c>
      <c r="G8714" s="6">
        <v>53</v>
      </c>
      <c r="H8714" s="7">
        <v>111.4</v>
      </c>
      <c r="I8714" s="8">
        <v>0.01</v>
      </c>
      <c r="J8714" s="7">
        <v>6513.51</v>
      </c>
      <c r="K8714" s="7">
        <v>76.13</v>
      </c>
      <c r="L8714" s="7">
        <v>4034.89</v>
      </c>
      <c r="M8714" s="7">
        <v>523.4</v>
      </c>
    </row>
    <row r="8715" spans="2:13" x14ac:dyDescent="0.3">
      <c r="B8715" s="5">
        <v>46204</v>
      </c>
      <c r="C8715" s="4" t="s">
        <v>28</v>
      </c>
      <c r="D8715" s="4" t="s">
        <v>27</v>
      </c>
      <c r="E8715" s="4" t="s">
        <v>22</v>
      </c>
      <c r="F8715" s="4" t="s">
        <v>18</v>
      </c>
      <c r="G8715" s="6">
        <v>21</v>
      </c>
      <c r="H8715" s="7">
        <v>111.4</v>
      </c>
      <c r="I8715" s="8">
        <v>0</v>
      </c>
      <c r="J8715" s="7">
        <v>2607.04</v>
      </c>
      <c r="K8715" s="7">
        <v>76.28</v>
      </c>
      <c r="L8715" s="7">
        <v>1601.88</v>
      </c>
      <c r="M8715" s="7">
        <v>248.19</v>
      </c>
    </row>
    <row r="8716" spans="2:13" x14ac:dyDescent="0.3">
      <c r="B8716" s="5">
        <v>46204</v>
      </c>
      <c r="C8716" s="4" t="s">
        <v>28</v>
      </c>
      <c r="D8716" s="4" t="s">
        <v>27</v>
      </c>
      <c r="E8716" s="4" t="s">
        <v>22</v>
      </c>
      <c r="F8716" s="4" t="s">
        <v>19</v>
      </c>
      <c r="G8716" s="6">
        <v>20</v>
      </c>
      <c r="H8716" s="7">
        <v>111.4</v>
      </c>
      <c r="I8716" s="8">
        <v>0</v>
      </c>
      <c r="J8716" s="7">
        <v>2490.36</v>
      </c>
      <c r="K8716" s="7">
        <v>76.13</v>
      </c>
      <c r="L8716" s="7">
        <v>1522.6</v>
      </c>
      <c r="M8716" s="7">
        <v>256</v>
      </c>
    </row>
    <row r="8717" spans="2:13" x14ac:dyDescent="0.3">
      <c r="B8717" s="5">
        <v>46204</v>
      </c>
      <c r="C8717" s="4" t="s">
        <v>29</v>
      </c>
      <c r="D8717" s="4" t="s">
        <v>27</v>
      </c>
      <c r="E8717" s="4" t="s">
        <v>16</v>
      </c>
      <c r="F8717" s="4" t="s">
        <v>17</v>
      </c>
      <c r="G8717" s="6">
        <v>263</v>
      </c>
      <c r="H8717" s="7">
        <v>156.4</v>
      </c>
      <c r="I8717" s="8">
        <v>0.01</v>
      </c>
      <c r="J8717" s="7">
        <v>40394.65</v>
      </c>
      <c r="K8717" s="7">
        <v>109.09</v>
      </c>
      <c r="L8717" s="7">
        <v>28690.67</v>
      </c>
      <c r="M8717" s="7">
        <v>455.36</v>
      </c>
    </row>
    <row r="8718" spans="2:13" x14ac:dyDescent="0.3">
      <c r="B8718" s="5">
        <v>46204</v>
      </c>
      <c r="C8718" s="4" t="s">
        <v>29</v>
      </c>
      <c r="D8718" s="4" t="s">
        <v>27</v>
      </c>
      <c r="E8718" s="4" t="s">
        <v>16</v>
      </c>
      <c r="F8718" s="4" t="s">
        <v>18</v>
      </c>
      <c r="G8718" s="6">
        <v>95</v>
      </c>
      <c r="H8718" s="7">
        <v>156.4</v>
      </c>
      <c r="I8718" s="8">
        <v>0</v>
      </c>
      <c r="J8718" s="7">
        <v>14828.3</v>
      </c>
      <c r="K8718" s="7">
        <v>108.98</v>
      </c>
      <c r="L8718" s="7">
        <v>10353.1</v>
      </c>
      <c r="M8718" s="7">
        <v>336.97</v>
      </c>
    </row>
    <row r="8719" spans="2:13" x14ac:dyDescent="0.3">
      <c r="B8719" s="5">
        <v>46204</v>
      </c>
      <c r="C8719" s="4" t="s">
        <v>29</v>
      </c>
      <c r="D8719" s="4" t="s">
        <v>27</v>
      </c>
      <c r="E8719" s="4" t="s">
        <v>16</v>
      </c>
      <c r="F8719" s="4" t="s">
        <v>19</v>
      </c>
      <c r="G8719" s="6">
        <v>95</v>
      </c>
      <c r="H8719" s="7">
        <v>156.4</v>
      </c>
      <c r="I8719" s="8">
        <v>0</v>
      </c>
      <c r="J8719" s="7">
        <v>14902.57</v>
      </c>
      <c r="K8719" s="7">
        <v>109.2</v>
      </c>
      <c r="L8719" s="7">
        <v>10374</v>
      </c>
      <c r="M8719" s="7">
        <v>416.91</v>
      </c>
    </row>
    <row r="8720" spans="2:13" x14ac:dyDescent="0.3">
      <c r="B8720" s="5">
        <v>46204</v>
      </c>
      <c r="C8720" s="4" t="s">
        <v>29</v>
      </c>
      <c r="D8720" s="4" t="s">
        <v>27</v>
      </c>
      <c r="E8720" s="4" t="s">
        <v>20</v>
      </c>
      <c r="F8720" s="4" t="s">
        <v>17</v>
      </c>
      <c r="G8720" s="6">
        <v>223</v>
      </c>
      <c r="H8720" s="7">
        <v>156.4</v>
      </c>
      <c r="I8720" s="8">
        <v>0.01</v>
      </c>
      <c r="J8720" s="7">
        <v>30385.66</v>
      </c>
      <c r="K8720" s="7">
        <v>109.53</v>
      </c>
      <c r="L8720" s="7">
        <v>24425.19</v>
      </c>
      <c r="M8720" s="7">
        <v>384.23</v>
      </c>
    </row>
    <row r="8721" spans="2:13" x14ac:dyDescent="0.3">
      <c r="B8721" s="5">
        <v>46204</v>
      </c>
      <c r="C8721" s="4" t="s">
        <v>29</v>
      </c>
      <c r="D8721" s="4" t="s">
        <v>27</v>
      </c>
      <c r="E8721" s="4" t="s">
        <v>20</v>
      </c>
      <c r="F8721" s="4" t="s">
        <v>18</v>
      </c>
      <c r="G8721" s="6">
        <v>80</v>
      </c>
      <c r="H8721" s="7">
        <v>156.4</v>
      </c>
      <c r="I8721" s="8">
        <v>0.02</v>
      </c>
      <c r="J8721" s="7">
        <v>10736.22</v>
      </c>
      <c r="K8721" s="7">
        <v>109.53</v>
      </c>
      <c r="L8721" s="7">
        <v>8762.4</v>
      </c>
      <c r="M8721" s="7">
        <v>277.76</v>
      </c>
    </row>
    <row r="8722" spans="2:13" x14ac:dyDescent="0.3">
      <c r="B8722" s="5">
        <v>46204</v>
      </c>
      <c r="C8722" s="4" t="s">
        <v>29</v>
      </c>
      <c r="D8722" s="4" t="s">
        <v>27</v>
      </c>
      <c r="E8722" s="4" t="s">
        <v>20</v>
      </c>
      <c r="F8722" s="4" t="s">
        <v>19</v>
      </c>
      <c r="G8722" s="6">
        <v>76</v>
      </c>
      <c r="H8722" s="7">
        <v>156.4</v>
      </c>
      <c r="I8722" s="8">
        <v>0</v>
      </c>
      <c r="J8722" s="7">
        <v>10428.61</v>
      </c>
      <c r="K8722" s="7">
        <v>108.87</v>
      </c>
      <c r="L8722" s="7">
        <v>8274.1200000000008</v>
      </c>
      <c r="M8722" s="7">
        <v>337.25</v>
      </c>
    </row>
    <row r="8723" spans="2:13" x14ac:dyDescent="0.3">
      <c r="B8723" s="5">
        <v>46204</v>
      </c>
      <c r="C8723" s="4" t="s">
        <v>29</v>
      </c>
      <c r="D8723" s="4" t="s">
        <v>27</v>
      </c>
      <c r="E8723" s="4" t="s">
        <v>21</v>
      </c>
      <c r="F8723" s="4" t="s">
        <v>17</v>
      </c>
      <c r="G8723" s="6">
        <v>106</v>
      </c>
      <c r="H8723" s="7">
        <v>156.4</v>
      </c>
      <c r="I8723" s="8">
        <v>0.01</v>
      </c>
      <c r="J8723" s="7">
        <v>15670.64</v>
      </c>
      <c r="K8723" s="7">
        <v>108.87</v>
      </c>
      <c r="L8723" s="7">
        <v>11540.22</v>
      </c>
      <c r="M8723" s="7">
        <v>181.03</v>
      </c>
    </row>
    <row r="8724" spans="2:13" x14ac:dyDescent="0.3">
      <c r="B8724" s="5">
        <v>46204</v>
      </c>
      <c r="C8724" s="4" t="s">
        <v>29</v>
      </c>
      <c r="D8724" s="4" t="s">
        <v>27</v>
      </c>
      <c r="E8724" s="4" t="s">
        <v>21</v>
      </c>
      <c r="F8724" s="4" t="s">
        <v>18</v>
      </c>
      <c r="G8724" s="6">
        <v>38</v>
      </c>
      <c r="H8724" s="7">
        <v>156.4</v>
      </c>
      <c r="I8724" s="8">
        <v>0.01</v>
      </c>
      <c r="J8724" s="7">
        <v>5561.6</v>
      </c>
      <c r="K8724" s="7">
        <v>109.09</v>
      </c>
      <c r="L8724" s="7">
        <v>4145.42</v>
      </c>
      <c r="M8724" s="7">
        <v>137.37</v>
      </c>
    </row>
    <row r="8725" spans="2:13" x14ac:dyDescent="0.3">
      <c r="B8725" s="5">
        <v>46204</v>
      </c>
      <c r="C8725" s="4" t="s">
        <v>29</v>
      </c>
      <c r="D8725" s="4" t="s">
        <v>27</v>
      </c>
      <c r="E8725" s="4" t="s">
        <v>21</v>
      </c>
      <c r="F8725" s="4" t="s">
        <v>19</v>
      </c>
      <c r="G8725" s="6">
        <v>40</v>
      </c>
      <c r="H8725" s="7">
        <v>156.4</v>
      </c>
      <c r="I8725" s="8">
        <v>0.01</v>
      </c>
      <c r="J8725" s="7">
        <v>5913.45</v>
      </c>
      <c r="K8725" s="7">
        <v>109.42</v>
      </c>
      <c r="L8725" s="7">
        <v>4376.8</v>
      </c>
      <c r="M8725" s="7">
        <v>173.94</v>
      </c>
    </row>
    <row r="8726" spans="2:13" x14ac:dyDescent="0.3">
      <c r="B8726" s="5">
        <v>46204</v>
      </c>
      <c r="C8726" s="4" t="s">
        <v>29</v>
      </c>
      <c r="D8726" s="4" t="s">
        <v>27</v>
      </c>
      <c r="E8726" s="4" t="s">
        <v>22</v>
      </c>
      <c r="F8726" s="4" t="s">
        <v>17</v>
      </c>
      <c r="G8726" s="6">
        <v>49</v>
      </c>
      <c r="H8726" s="7">
        <v>156.4</v>
      </c>
      <c r="I8726" s="8">
        <v>0.01</v>
      </c>
      <c r="J8726" s="7">
        <v>8557.33</v>
      </c>
      <c r="K8726" s="7">
        <v>109.09</v>
      </c>
      <c r="L8726" s="7">
        <v>5345.41</v>
      </c>
      <c r="M8726" s="7">
        <v>488.39</v>
      </c>
    </row>
    <row r="8727" spans="2:13" x14ac:dyDescent="0.3">
      <c r="B8727" s="5">
        <v>46204</v>
      </c>
      <c r="C8727" s="4" t="s">
        <v>29</v>
      </c>
      <c r="D8727" s="4" t="s">
        <v>27</v>
      </c>
      <c r="E8727" s="4" t="s">
        <v>22</v>
      </c>
      <c r="F8727" s="4" t="s">
        <v>18</v>
      </c>
      <c r="G8727" s="6">
        <v>17</v>
      </c>
      <c r="H8727" s="7">
        <v>156.4</v>
      </c>
      <c r="I8727" s="8">
        <v>0.01</v>
      </c>
      <c r="J8727" s="7">
        <v>2953.93</v>
      </c>
      <c r="K8727" s="7">
        <v>109.09</v>
      </c>
      <c r="L8727" s="7">
        <v>1854.53</v>
      </c>
      <c r="M8727" s="7">
        <v>209.53</v>
      </c>
    </row>
    <row r="8728" spans="2:13" x14ac:dyDescent="0.3">
      <c r="B8728" s="5">
        <v>46204</v>
      </c>
      <c r="C8728" s="4" t="s">
        <v>29</v>
      </c>
      <c r="D8728" s="4" t="s">
        <v>27</v>
      </c>
      <c r="E8728" s="4" t="s">
        <v>22</v>
      </c>
      <c r="F8728" s="4" t="s">
        <v>19</v>
      </c>
      <c r="G8728" s="6">
        <v>18</v>
      </c>
      <c r="H8728" s="7">
        <v>156.4</v>
      </c>
      <c r="I8728" s="8">
        <v>0</v>
      </c>
      <c r="J8728" s="7">
        <v>3149.87</v>
      </c>
      <c r="K8728" s="7">
        <v>109.31</v>
      </c>
      <c r="L8728" s="7">
        <v>1967.58</v>
      </c>
      <c r="M8728" s="7">
        <v>237.86</v>
      </c>
    </row>
    <row r="8729" spans="2:13" x14ac:dyDescent="0.3">
      <c r="B8729" s="5">
        <v>46204</v>
      </c>
      <c r="C8729" s="4" t="s">
        <v>30</v>
      </c>
      <c r="D8729" s="4" t="s">
        <v>27</v>
      </c>
      <c r="E8729" s="4" t="s">
        <v>16</v>
      </c>
      <c r="F8729" s="4" t="s">
        <v>17</v>
      </c>
      <c r="G8729" s="6">
        <v>381</v>
      </c>
      <c r="H8729" s="7">
        <v>98.55</v>
      </c>
      <c r="I8729" s="8">
        <v>0</v>
      </c>
      <c r="J8729" s="7">
        <v>37509.93</v>
      </c>
      <c r="K8729" s="7">
        <v>67.63</v>
      </c>
      <c r="L8729" s="7">
        <v>25767.03</v>
      </c>
      <c r="M8729" s="7">
        <v>627</v>
      </c>
    </row>
    <row r="8730" spans="2:13" x14ac:dyDescent="0.3">
      <c r="B8730" s="5">
        <v>46204</v>
      </c>
      <c r="C8730" s="4" t="s">
        <v>30</v>
      </c>
      <c r="D8730" s="4" t="s">
        <v>27</v>
      </c>
      <c r="E8730" s="4" t="s">
        <v>16</v>
      </c>
      <c r="F8730" s="4" t="s">
        <v>18</v>
      </c>
      <c r="G8730" s="6">
        <v>140</v>
      </c>
      <c r="H8730" s="7">
        <v>98.55</v>
      </c>
      <c r="I8730" s="8">
        <v>0</v>
      </c>
      <c r="J8730" s="7">
        <v>13796.78</v>
      </c>
      <c r="K8730" s="7">
        <v>67.900000000000006</v>
      </c>
      <c r="L8730" s="7">
        <v>9506</v>
      </c>
      <c r="M8730" s="7">
        <v>500.09</v>
      </c>
    </row>
    <row r="8731" spans="2:13" x14ac:dyDescent="0.3">
      <c r="B8731" s="5">
        <v>46204</v>
      </c>
      <c r="C8731" s="4" t="s">
        <v>30</v>
      </c>
      <c r="D8731" s="4" t="s">
        <v>27</v>
      </c>
      <c r="E8731" s="4" t="s">
        <v>16</v>
      </c>
      <c r="F8731" s="4" t="s">
        <v>19</v>
      </c>
      <c r="G8731" s="6">
        <v>134</v>
      </c>
      <c r="H8731" s="7">
        <v>98.55</v>
      </c>
      <c r="I8731" s="8">
        <v>0.01</v>
      </c>
      <c r="J8731" s="7">
        <v>13139.2</v>
      </c>
      <c r="K8731" s="7">
        <v>67.900000000000006</v>
      </c>
      <c r="L8731" s="7">
        <v>9098.6</v>
      </c>
      <c r="M8731" s="7">
        <v>582.69000000000005</v>
      </c>
    </row>
    <row r="8732" spans="2:13" x14ac:dyDescent="0.3">
      <c r="B8732" s="5">
        <v>46204</v>
      </c>
      <c r="C8732" s="4" t="s">
        <v>30</v>
      </c>
      <c r="D8732" s="4" t="s">
        <v>27</v>
      </c>
      <c r="E8732" s="4" t="s">
        <v>20</v>
      </c>
      <c r="F8732" s="4" t="s">
        <v>17</v>
      </c>
      <c r="G8732" s="6">
        <v>317</v>
      </c>
      <c r="H8732" s="7">
        <v>98.55</v>
      </c>
      <c r="I8732" s="8">
        <v>0.04</v>
      </c>
      <c r="J8732" s="7">
        <v>26449.72</v>
      </c>
      <c r="K8732" s="7">
        <v>67.63</v>
      </c>
      <c r="L8732" s="7">
        <v>21438.71</v>
      </c>
      <c r="M8732" s="7">
        <v>537.13</v>
      </c>
    </row>
    <row r="8733" spans="2:13" x14ac:dyDescent="0.3">
      <c r="B8733" s="5">
        <v>46204</v>
      </c>
      <c r="C8733" s="4" t="s">
        <v>30</v>
      </c>
      <c r="D8733" s="4" t="s">
        <v>27</v>
      </c>
      <c r="E8733" s="4" t="s">
        <v>20</v>
      </c>
      <c r="F8733" s="4" t="s">
        <v>18</v>
      </c>
      <c r="G8733" s="6">
        <v>114</v>
      </c>
      <c r="H8733" s="7">
        <v>98.55</v>
      </c>
      <c r="I8733" s="8">
        <v>0.02</v>
      </c>
      <c r="J8733" s="7">
        <v>9669.74</v>
      </c>
      <c r="K8733" s="7">
        <v>68.040000000000006</v>
      </c>
      <c r="L8733" s="7">
        <v>7756.56</v>
      </c>
      <c r="M8733" s="7">
        <v>414.54</v>
      </c>
    </row>
    <row r="8734" spans="2:13" x14ac:dyDescent="0.3">
      <c r="B8734" s="5">
        <v>46204</v>
      </c>
      <c r="C8734" s="4" t="s">
        <v>30</v>
      </c>
      <c r="D8734" s="4" t="s">
        <v>27</v>
      </c>
      <c r="E8734" s="4" t="s">
        <v>20</v>
      </c>
      <c r="F8734" s="4" t="s">
        <v>19</v>
      </c>
      <c r="G8734" s="6">
        <v>118</v>
      </c>
      <c r="H8734" s="7">
        <v>98.55</v>
      </c>
      <c r="I8734" s="8">
        <v>0.02</v>
      </c>
      <c r="J8734" s="7">
        <v>10029.290000000001</v>
      </c>
      <c r="K8734" s="7">
        <v>67.97</v>
      </c>
      <c r="L8734" s="7">
        <v>8020.46</v>
      </c>
      <c r="M8734" s="7">
        <v>523.1</v>
      </c>
    </row>
    <row r="8735" spans="2:13" x14ac:dyDescent="0.3">
      <c r="B8735" s="5">
        <v>46204</v>
      </c>
      <c r="C8735" s="4" t="s">
        <v>30</v>
      </c>
      <c r="D8735" s="4" t="s">
        <v>27</v>
      </c>
      <c r="E8735" s="4" t="s">
        <v>21</v>
      </c>
      <c r="F8735" s="4" t="s">
        <v>17</v>
      </c>
      <c r="G8735" s="6">
        <v>159</v>
      </c>
      <c r="H8735" s="7">
        <v>98.55</v>
      </c>
      <c r="I8735" s="8">
        <v>0</v>
      </c>
      <c r="J8735" s="7">
        <v>14841.35</v>
      </c>
      <c r="K8735" s="7">
        <v>67.97</v>
      </c>
      <c r="L8735" s="7">
        <v>10807.23</v>
      </c>
      <c r="M8735" s="7">
        <v>267.01</v>
      </c>
    </row>
    <row r="8736" spans="2:13" x14ac:dyDescent="0.3">
      <c r="B8736" s="5">
        <v>46204</v>
      </c>
      <c r="C8736" s="4" t="s">
        <v>30</v>
      </c>
      <c r="D8736" s="4" t="s">
        <v>27</v>
      </c>
      <c r="E8736" s="4" t="s">
        <v>21</v>
      </c>
      <c r="F8736" s="4" t="s">
        <v>18</v>
      </c>
      <c r="G8736" s="6">
        <v>58</v>
      </c>
      <c r="H8736" s="7">
        <v>98.55</v>
      </c>
      <c r="I8736" s="8">
        <v>0</v>
      </c>
      <c r="J8736" s="7">
        <v>5392.16</v>
      </c>
      <c r="K8736" s="7">
        <v>67.7</v>
      </c>
      <c r="L8736" s="7">
        <v>3926.6</v>
      </c>
      <c r="M8736" s="7">
        <v>203.24</v>
      </c>
    </row>
    <row r="8737" spans="2:13" x14ac:dyDescent="0.3">
      <c r="B8737" s="5">
        <v>46204</v>
      </c>
      <c r="C8737" s="4" t="s">
        <v>30</v>
      </c>
      <c r="D8737" s="4" t="s">
        <v>27</v>
      </c>
      <c r="E8737" s="4" t="s">
        <v>21</v>
      </c>
      <c r="F8737" s="4" t="s">
        <v>19</v>
      </c>
      <c r="G8737" s="6">
        <v>60</v>
      </c>
      <c r="H8737" s="7">
        <v>98.55</v>
      </c>
      <c r="I8737" s="8">
        <v>0.01</v>
      </c>
      <c r="J8737" s="7">
        <v>5566.5</v>
      </c>
      <c r="K8737" s="7">
        <v>67.97</v>
      </c>
      <c r="L8737" s="7">
        <v>4078.2</v>
      </c>
      <c r="M8737" s="7">
        <v>265.72000000000003</v>
      </c>
    </row>
    <row r="8738" spans="2:13" x14ac:dyDescent="0.3">
      <c r="B8738" s="5">
        <v>46204</v>
      </c>
      <c r="C8738" s="4" t="s">
        <v>30</v>
      </c>
      <c r="D8738" s="4" t="s">
        <v>27</v>
      </c>
      <c r="E8738" s="4" t="s">
        <v>22</v>
      </c>
      <c r="F8738" s="4" t="s">
        <v>17</v>
      </c>
      <c r="G8738" s="6">
        <v>67</v>
      </c>
      <c r="H8738" s="7">
        <v>98.55</v>
      </c>
      <c r="I8738" s="8">
        <v>0.01</v>
      </c>
      <c r="J8738" s="7">
        <v>7321.24</v>
      </c>
      <c r="K8738" s="7">
        <v>67.900000000000006</v>
      </c>
      <c r="L8738" s="7">
        <v>4549.3</v>
      </c>
      <c r="M8738" s="7">
        <v>688.26</v>
      </c>
    </row>
    <row r="8739" spans="2:13" x14ac:dyDescent="0.3">
      <c r="B8739" s="5">
        <v>46204</v>
      </c>
      <c r="C8739" s="4" t="s">
        <v>30</v>
      </c>
      <c r="D8739" s="4" t="s">
        <v>27</v>
      </c>
      <c r="E8739" s="4" t="s">
        <v>22</v>
      </c>
      <c r="F8739" s="4" t="s">
        <v>18</v>
      </c>
      <c r="G8739" s="6">
        <v>25</v>
      </c>
      <c r="H8739" s="7">
        <v>98.55</v>
      </c>
      <c r="I8739" s="8">
        <v>0.01</v>
      </c>
      <c r="J8739" s="7">
        <v>2715.36</v>
      </c>
      <c r="K8739" s="7">
        <v>67.77</v>
      </c>
      <c r="L8739" s="7">
        <v>1694.25</v>
      </c>
      <c r="M8739" s="7">
        <v>296.67</v>
      </c>
    </row>
    <row r="8740" spans="2:13" x14ac:dyDescent="0.3">
      <c r="B8740" s="5">
        <v>46204</v>
      </c>
      <c r="C8740" s="4" t="s">
        <v>30</v>
      </c>
      <c r="D8740" s="4" t="s">
        <v>27</v>
      </c>
      <c r="E8740" s="4" t="s">
        <v>22</v>
      </c>
      <c r="F8740" s="4" t="s">
        <v>19</v>
      </c>
      <c r="G8740" s="6">
        <v>25</v>
      </c>
      <c r="H8740" s="7">
        <v>98.55</v>
      </c>
      <c r="I8740" s="8">
        <v>0</v>
      </c>
      <c r="J8740" s="7">
        <v>2762.16</v>
      </c>
      <c r="K8740" s="7">
        <v>68.040000000000006</v>
      </c>
      <c r="L8740" s="7">
        <v>1701</v>
      </c>
      <c r="M8740" s="7">
        <v>328.09</v>
      </c>
    </row>
    <row r="8741" spans="2:13" x14ac:dyDescent="0.3">
      <c r="B8741" s="5">
        <v>46204</v>
      </c>
      <c r="C8741" s="4" t="s">
        <v>31</v>
      </c>
      <c r="D8741" s="4" t="s">
        <v>32</v>
      </c>
      <c r="E8741" s="4" t="s">
        <v>16</v>
      </c>
      <c r="F8741" s="4" t="s">
        <v>17</v>
      </c>
      <c r="G8741" s="6">
        <v>663</v>
      </c>
      <c r="H8741" s="7">
        <v>83.55</v>
      </c>
      <c r="I8741" s="8">
        <v>0.01</v>
      </c>
      <c r="J8741" s="7">
        <v>54951.17</v>
      </c>
      <c r="K8741" s="7">
        <v>59.99</v>
      </c>
      <c r="L8741" s="7">
        <v>39773.370000000003</v>
      </c>
      <c r="M8741" s="7">
        <v>1124.51</v>
      </c>
    </row>
    <row r="8742" spans="2:13" x14ac:dyDescent="0.3">
      <c r="B8742" s="5">
        <v>46204</v>
      </c>
      <c r="C8742" s="4" t="s">
        <v>31</v>
      </c>
      <c r="D8742" s="4" t="s">
        <v>32</v>
      </c>
      <c r="E8742" s="4" t="s">
        <v>16</v>
      </c>
      <c r="F8742" s="4" t="s">
        <v>18</v>
      </c>
      <c r="G8742" s="6">
        <v>254</v>
      </c>
      <c r="H8742" s="7">
        <v>83.55</v>
      </c>
      <c r="I8742" s="8">
        <v>0</v>
      </c>
      <c r="J8742" s="7">
        <v>21179.26</v>
      </c>
      <c r="K8742" s="7">
        <v>59.93</v>
      </c>
      <c r="L8742" s="7">
        <v>15222.22</v>
      </c>
      <c r="M8742" s="7">
        <v>920</v>
      </c>
    </row>
    <row r="8743" spans="2:13" x14ac:dyDescent="0.3">
      <c r="B8743" s="5">
        <v>46204</v>
      </c>
      <c r="C8743" s="4" t="s">
        <v>31</v>
      </c>
      <c r="D8743" s="4" t="s">
        <v>32</v>
      </c>
      <c r="E8743" s="4" t="s">
        <v>16</v>
      </c>
      <c r="F8743" s="4" t="s">
        <v>19</v>
      </c>
      <c r="G8743" s="6">
        <v>241</v>
      </c>
      <c r="H8743" s="7">
        <v>83.55</v>
      </c>
      <c r="I8743" s="8">
        <v>0.01</v>
      </c>
      <c r="J8743" s="7">
        <v>19954.73</v>
      </c>
      <c r="K8743" s="7">
        <v>59.99</v>
      </c>
      <c r="L8743" s="7">
        <v>14457.59</v>
      </c>
      <c r="M8743" s="7">
        <v>1104.8800000000001</v>
      </c>
    </row>
    <row r="8744" spans="2:13" x14ac:dyDescent="0.3">
      <c r="B8744" s="5">
        <v>46204</v>
      </c>
      <c r="C8744" s="4" t="s">
        <v>31</v>
      </c>
      <c r="D8744" s="4" t="s">
        <v>32</v>
      </c>
      <c r="E8744" s="4" t="s">
        <v>20</v>
      </c>
      <c r="F8744" s="4" t="s">
        <v>17</v>
      </c>
      <c r="G8744" s="6">
        <v>549</v>
      </c>
      <c r="H8744" s="7">
        <v>83.55</v>
      </c>
      <c r="I8744" s="8">
        <v>0.03</v>
      </c>
      <c r="J8744" s="7">
        <v>39316.199999999997</v>
      </c>
      <c r="K8744" s="7">
        <v>60.17</v>
      </c>
      <c r="L8744" s="7">
        <v>33033.33</v>
      </c>
      <c r="M8744" s="7">
        <v>924.69</v>
      </c>
    </row>
    <row r="8745" spans="2:13" x14ac:dyDescent="0.3">
      <c r="B8745" s="5">
        <v>46204</v>
      </c>
      <c r="C8745" s="4" t="s">
        <v>31</v>
      </c>
      <c r="D8745" s="4" t="s">
        <v>32</v>
      </c>
      <c r="E8745" s="4" t="s">
        <v>20</v>
      </c>
      <c r="F8745" s="4" t="s">
        <v>18</v>
      </c>
      <c r="G8745" s="6">
        <v>206</v>
      </c>
      <c r="H8745" s="7">
        <v>83.55</v>
      </c>
      <c r="I8745" s="8">
        <v>0.01</v>
      </c>
      <c r="J8745" s="7">
        <v>15009.09</v>
      </c>
      <c r="K8745" s="7">
        <v>60.11</v>
      </c>
      <c r="L8745" s="7">
        <v>12382.66</v>
      </c>
      <c r="M8745" s="7">
        <v>753.5</v>
      </c>
    </row>
    <row r="8746" spans="2:13" x14ac:dyDescent="0.3">
      <c r="B8746" s="5">
        <v>46204</v>
      </c>
      <c r="C8746" s="4" t="s">
        <v>31</v>
      </c>
      <c r="D8746" s="4" t="s">
        <v>32</v>
      </c>
      <c r="E8746" s="4" t="s">
        <v>20</v>
      </c>
      <c r="F8746" s="4" t="s">
        <v>19</v>
      </c>
      <c r="G8746" s="6">
        <v>195</v>
      </c>
      <c r="H8746" s="7">
        <v>83.55</v>
      </c>
      <c r="I8746" s="8">
        <v>0.03</v>
      </c>
      <c r="J8746" s="7">
        <v>13850.63</v>
      </c>
      <c r="K8746" s="7">
        <v>60.05</v>
      </c>
      <c r="L8746" s="7">
        <v>11709.75</v>
      </c>
      <c r="M8746" s="7">
        <v>862.71</v>
      </c>
    </row>
    <row r="8747" spans="2:13" x14ac:dyDescent="0.3">
      <c r="B8747" s="5">
        <v>46204</v>
      </c>
      <c r="C8747" s="4" t="s">
        <v>31</v>
      </c>
      <c r="D8747" s="4" t="s">
        <v>32</v>
      </c>
      <c r="E8747" s="4" t="s">
        <v>21</v>
      </c>
      <c r="F8747" s="4" t="s">
        <v>17</v>
      </c>
      <c r="G8747" s="6">
        <v>285</v>
      </c>
      <c r="H8747" s="7">
        <v>83.55</v>
      </c>
      <c r="I8747" s="8">
        <v>0</v>
      </c>
      <c r="J8747" s="7">
        <v>22598.27</v>
      </c>
      <c r="K8747" s="7">
        <v>60.11</v>
      </c>
      <c r="L8747" s="7">
        <v>17131.349999999999</v>
      </c>
      <c r="M8747" s="7">
        <v>479.07</v>
      </c>
    </row>
    <row r="8748" spans="2:13" x14ac:dyDescent="0.3">
      <c r="B8748" s="5">
        <v>46204</v>
      </c>
      <c r="C8748" s="4" t="s">
        <v>31</v>
      </c>
      <c r="D8748" s="4" t="s">
        <v>32</v>
      </c>
      <c r="E8748" s="4" t="s">
        <v>21</v>
      </c>
      <c r="F8748" s="4" t="s">
        <v>18</v>
      </c>
      <c r="G8748" s="6">
        <v>103</v>
      </c>
      <c r="H8748" s="7">
        <v>83.55</v>
      </c>
      <c r="I8748" s="8">
        <v>0.01</v>
      </c>
      <c r="J8748" s="7">
        <v>8158.89</v>
      </c>
      <c r="K8748" s="7">
        <v>60.05</v>
      </c>
      <c r="L8748" s="7">
        <v>6185.15</v>
      </c>
      <c r="M8748" s="7">
        <v>377.85</v>
      </c>
    </row>
    <row r="8749" spans="2:13" x14ac:dyDescent="0.3">
      <c r="B8749" s="5">
        <v>46204</v>
      </c>
      <c r="C8749" s="4" t="s">
        <v>31</v>
      </c>
      <c r="D8749" s="4" t="s">
        <v>32</v>
      </c>
      <c r="E8749" s="4" t="s">
        <v>21</v>
      </c>
      <c r="F8749" s="4" t="s">
        <v>19</v>
      </c>
      <c r="G8749" s="6">
        <v>103</v>
      </c>
      <c r="H8749" s="7">
        <v>83.55</v>
      </c>
      <c r="I8749" s="8">
        <v>0</v>
      </c>
      <c r="J8749" s="7">
        <v>8142.67</v>
      </c>
      <c r="K8749" s="7">
        <v>59.93</v>
      </c>
      <c r="L8749" s="7">
        <v>6172.79</v>
      </c>
      <c r="M8749" s="7">
        <v>463.03</v>
      </c>
    </row>
    <row r="8750" spans="2:13" x14ac:dyDescent="0.3">
      <c r="B8750" s="5">
        <v>46204</v>
      </c>
      <c r="C8750" s="4" t="s">
        <v>31</v>
      </c>
      <c r="D8750" s="4" t="s">
        <v>32</v>
      </c>
      <c r="E8750" s="4" t="s">
        <v>22</v>
      </c>
      <c r="F8750" s="4" t="s">
        <v>17</v>
      </c>
      <c r="G8750" s="6">
        <v>131</v>
      </c>
      <c r="H8750" s="7">
        <v>83.55</v>
      </c>
      <c r="I8750" s="8">
        <v>0.01</v>
      </c>
      <c r="J8750" s="7">
        <v>12122.88</v>
      </c>
      <c r="K8750" s="7">
        <v>59.99</v>
      </c>
      <c r="L8750" s="7">
        <v>7858.69</v>
      </c>
      <c r="M8750" s="7">
        <v>1339.04</v>
      </c>
    </row>
    <row r="8751" spans="2:13" x14ac:dyDescent="0.3">
      <c r="B8751" s="5">
        <v>46204</v>
      </c>
      <c r="C8751" s="4" t="s">
        <v>31</v>
      </c>
      <c r="D8751" s="4" t="s">
        <v>32</v>
      </c>
      <c r="E8751" s="4" t="s">
        <v>22</v>
      </c>
      <c r="F8751" s="4" t="s">
        <v>18</v>
      </c>
      <c r="G8751" s="6">
        <v>46</v>
      </c>
      <c r="H8751" s="7">
        <v>83.55</v>
      </c>
      <c r="I8751" s="8">
        <v>0.01</v>
      </c>
      <c r="J8751" s="7">
        <v>4278.5</v>
      </c>
      <c r="K8751" s="7">
        <v>60.17</v>
      </c>
      <c r="L8751" s="7">
        <v>2767.82</v>
      </c>
      <c r="M8751" s="7">
        <v>557.54</v>
      </c>
    </row>
    <row r="8752" spans="2:13" x14ac:dyDescent="0.3">
      <c r="B8752" s="5">
        <v>46204</v>
      </c>
      <c r="C8752" s="4" t="s">
        <v>31</v>
      </c>
      <c r="D8752" s="4" t="s">
        <v>32</v>
      </c>
      <c r="E8752" s="4" t="s">
        <v>22</v>
      </c>
      <c r="F8752" s="4" t="s">
        <v>19</v>
      </c>
      <c r="G8752" s="6">
        <v>47</v>
      </c>
      <c r="H8752" s="7">
        <v>83.55</v>
      </c>
      <c r="I8752" s="8">
        <v>0.01</v>
      </c>
      <c r="J8752" s="7">
        <v>4367.21</v>
      </c>
      <c r="K8752" s="7">
        <v>59.93</v>
      </c>
      <c r="L8752" s="7">
        <v>2816.71</v>
      </c>
      <c r="M8752" s="7">
        <v>600.38</v>
      </c>
    </row>
    <row r="8753" spans="2:13" x14ac:dyDescent="0.3">
      <c r="B8753" s="5">
        <v>46204</v>
      </c>
      <c r="C8753" s="4" t="s">
        <v>33</v>
      </c>
      <c r="D8753" s="4" t="s">
        <v>32</v>
      </c>
      <c r="E8753" s="4" t="s">
        <v>16</v>
      </c>
      <c r="F8753" s="4" t="s">
        <v>17</v>
      </c>
      <c r="G8753" s="6">
        <v>619</v>
      </c>
      <c r="H8753" s="7">
        <v>132.83000000000001</v>
      </c>
      <c r="I8753" s="8">
        <v>0.01</v>
      </c>
      <c r="J8753" s="7">
        <v>81071.73</v>
      </c>
      <c r="K8753" s="7">
        <v>94.53</v>
      </c>
      <c r="L8753" s="7">
        <v>58514.07</v>
      </c>
      <c r="M8753" s="7">
        <v>1051.96</v>
      </c>
    </row>
    <row r="8754" spans="2:13" x14ac:dyDescent="0.3">
      <c r="B8754" s="5">
        <v>46204</v>
      </c>
      <c r="C8754" s="4" t="s">
        <v>33</v>
      </c>
      <c r="D8754" s="4" t="s">
        <v>32</v>
      </c>
      <c r="E8754" s="4" t="s">
        <v>16</v>
      </c>
      <c r="F8754" s="4" t="s">
        <v>18</v>
      </c>
      <c r="G8754" s="6">
        <v>225</v>
      </c>
      <c r="H8754" s="7">
        <v>132.83000000000001</v>
      </c>
      <c r="I8754" s="8">
        <v>0.01</v>
      </c>
      <c r="J8754" s="7">
        <v>29469.32</v>
      </c>
      <c r="K8754" s="7">
        <v>94.43</v>
      </c>
      <c r="L8754" s="7">
        <v>21246.75</v>
      </c>
      <c r="M8754" s="7">
        <v>814.96</v>
      </c>
    </row>
    <row r="8755" spans="2:13" x14ac:dyDescent="0.3">
      <c r="B8755" s="5">
        <v>46204</v>
      </c>
      <c r="C8755" s="4" t="s">
        <v>33</v>
      </c>
      <c r="D8755" s="4" t="s">
        <v>32</v>
      </c>
      <c r="E8755" s="4" t="s">
        <v>16</v>
      </c>
      <c r="F8755" s="4" t="s">
        <v>19</v>
      </c>
      <c r="G8755" s="6">
        <v>211</v>
      </c>
      <c r="H8755" s="7">
        <v>132.83000000000001</v>
      </c>
      <c r="I8755" s="8">
        <v>0.01</v>
      </c>
      <c r="J8755" s="7">
        <v>27801.57</v>
      </c>
      <c r="K8755" s="7">
        <v>94.72</v>
      </c>
      <c r="L8755" s="7">
        <v>19985.919999999998</v>
      </c>
      <c r="M8755" s="7">
        <v>933.5</v>
      </c>
    </row>
    <row r="8756" spans="2:13" x14ac:dyDescent="0.3">
      <c r="B8756" s="5">
        <v>46204</v>
      </c>
      <c r="C8756" s="4" t="s">
        <v>33</v>
      </c>
      <c r="D8756" s="4" t="s">
        <v>32</v>
      </c>
      <c r="E8756" s="4" t="s">
        <v>20</v>
      </c>
      <c r="F8756" s="4" t="s">
        <v>17</v>
      </c>
      <c r="G8756" s="6">
        <v>489</v>
      </c>
      <c r="H8756" s="7">
        <v>132.83000000000001</v>
      </c>
      <c r="I8756" s="8">
        <v>0.02</v>
      </c>
      <c r="J8756" s="7">
        <v>56128.25</v>
      </c>
      <c r="K8756" s="7">
        <v>94.53</v>
      </c>
      <c r="L8756" s="7">
        <v>46225.17</v>
      </c>
      <c r="M8756" s="7">
        <v>812.13</v>
      </c>
    </row>
    <row r="8757" spans="2:13" x14ac:dyDescent="0.3">
      <c r="B8757" s="5">
        <v>46204</v>
      </c>
      <c r="C8757" s="4" t="s">
        <v>33</v>
      </c>
      <c r="D8757" s="4" t="s">
        <v>32</v>
      </c>
      <c r="E8757" s="4" t="s">
        <v>20</v>
      </c>
      <c r="F8757" s="4" t="s">
        <v>18</v>
      </c>
      <c r="G8757" s="6">
        <v>173</v>
      </c>
      <c r="H8757" s="7">
        <v>132.83000000000001</v>
      </c>
      <c r="I8757" s="8">
        <v>0</v>
      </c>
      <c r="J8757" s="7">
        <v>20161.29</v>
      </c>
      <c r="K8757" s="7">
        <v>95</v>
      </c>
      <c r="L8757" s="7">
        <v>16435</v>
      </c>
      <c r="M8757" s="7">
        <v>634.03</v>
      </c>
    </row>
    <row r="8758" spans="2:13" x14ac:dyDescent="0.3">
      <c r="B8758" s="5">
        <v>46204</v>
      </c>
      <c r="C8758" s="4" t="s">
        <v>33</v>
      </c>
      <c r="D8758" s="4" t="s">
        <v>32</v>
      </c>
      <c r="E8758" s="4" t="s">
        <v>20</v>
      </c>
      <c r="F8758" s="4" t="s">
        <v>19</v>
      </c>
      <c r="G8758" s="6">
        <v>179</v>
      </c>
      <c r="H8758" s="7">
        <v>132.83000000000001</v>
      </c>
      <c r="I8758" s="8">
        <v>0.01</v>
      </c>
      <c r="J8758" s="7">
        <v>20839.25</v>
      </c>
      <c r="K8758" s="7">
        <v>94.53</v>
      </c>
      <c r="L8758" s="7">
        <v>16920.87</v>
      </c>
      <c r="M8758" s="7">
        <v>812.66</v>
      </c>
    </row>
    <row r="8759" spans="2:13" x14ac:dyDescent="0.3">
      <c r="B8759" s="5">
        <v>46204</v>
      </c>
      <c r="C8759" s="4" t="s">
        <v>33</v>
      </c>
      <c r="D8759" s="4" t="s">
        <v>32</v>
      </c>
      <c r="E8759" s="4" t="s">
        <v>21</v>
      </c>
      <c r="F8759" s="4" t="s">
        <v>17</v>
      </c>
      <c r="G8759" s="6">
        <v>250</v>
      </c>
      <c r="H8759" s="7">
        <v>132.83000000000001</v>
      </c>
      <c r="I8759" s="8">
        <v>0.01</v>
      </c>
      <c r="J8759" s="7">
        <v>31043.25</v>
      </c>
      <c r="K8759" s="7">
        <v>94.81</v>
      </c>
      <c r="L8759" s="7">
        <v>23702.5</v>
      </c>
      <c r="M8759" s="7">
        <v>413.52</v>
      </c>
    </row>
    <row r="8760" spans="2:13" x14ac:dyDescent="0.3">
      <c r="B8760" s="5">
        <v>46204</v>
      </c>
      <c r="C8760" s="4" t="s">
        <v>33</v>
      </c>
      <c r="D8760" s="4" t="s">
        <v>32</v>
      </c>
      <c r="E8760" s="4" t="s">
        <v>21</v>
      </c>
      <c r="F8760" s="4" t="s">
        <v>18</v>
      </c>
      <c r="G8760" s="6">
        <v>92</v>
      </c>
      <c r="H8760" s="7">
        <v>132.83000000000001</v>
      </c>
      <c r="I8760" s="8">
        <v>0.01</v>
      </c>
      <c r="J8760" s="7">
        <v>11539.22</v>
      </c>
      <c r="K8760" s="7">
        <v>94.91</v>
      </c>
      <c r="L8760" s="7">
        <v>8731.7199999999993</v>
      </c>
      <c r="M8760" s="7">
        <v>327.64</v>
      </c>
    </row>
    <row r="8761" spans="2:13" x14ac:dyDescent="0.3">
      <c r="B8761" s="5">
        <v>46204</v>
      </c>
      <c r="C8761" s="4" t="s">
        <v>33</v>
      </c>
      <c r="D8761" s="4" t="s">
        <v>32</v>
      </c>
      <c r="E8761" s="4" t="s">
        <v>21</v>
      </c>
      <c r="F8761" s="4" t="s">
        <v>19</v>
      </c>
      <c r="G8761" s="6">
        <v>90</v>
      </c>
      <c r="H8761" s="7">
        <v>132.83000000000001</v>
      </c>
      <c r="I8761" s="8">
        <v>0.01</v>
      </c>
      <c r="J8761" s="7">
        <v>11265.88</v>
      </c>
      <c r="K8761" s="7">
        <v>94.43</v>
      </c>
      <c r="L8761" s="7">
        <v>8498.7000000000007</v>
      </c>
      <c r="M8761" s="7">
        <v>402.59</v>
      </c>
    </row>
    <row r="8762" spans="2:13" x14ac:dyDescent="0.3">
      <c r="B8762" s="5">
        <v>46204</v>
      </c>
      <c r="C8762" s="4" t="s">
        <v>33</v>
      </c>
      <c r="D8762" s="4" t="s">
        <v>32</v>
      </c>
      <c r="E8762" s="4" t="s">
        <v>22</v>
      </c>
      <c r="F8762" s="4" t="s">
        <v>17</v>
      </c>
      <c r="G8762" s="6">
        <v>108</v>
      </c>
      <c r="H8762" s="7">
        <v>132.83000000000001</v>
      </c>
      <c r="I8762" s="8">
        <v>0.01</v>
      </c>
      <c r="J8762" s="7">
        <v>15986.68</v>
      </c>
      <c r="K8762" s="7">
        <v>94.62</v>
      </c>
      <c r="L8762" s="7">
        <v>10218.959999999999</v>
      </c>
      <c r="M8762" s="7">
        <v>1121.53</v>
      </c>
    </row>
    <row r="8763" spans="2:13" x14ac:dyDescent="0.3">
      <c r="B8763" s="5">
        <v>46204</v>
      </c>
      <c r="C8763" s="4" t="s">
        <v>33</v>
      </c>
      <c r="D8763" s="4" t="s">
        <v>32</v>
      </c>
      <c r="E8763" s="4" t="s">
        <v>22</v>
      </c>
      <c r="F8763" s="4" t="s">
        <v>18</v>
      </c>
      <c r="G8763" s="6">
        <v>41</v>
      </c>
      <c r="H8763" s="7">
        <v>132.83000000000001</v>
      </c>
      <c r="I8763" s="8">
        <v>0</v>
      </c>
      <c r="J8763" s="7">
        <v>6063.01</v>
      </c>
      <c r="K8763" s="7">
        <v>94.62</v>
      </c>
      <c r="L8763" s="7">
        <v>3879.42</v>
      </c>
      <c r="M8763" s="7">
        <v>508.32</v>
      </c>
    </row>
    <row r="8764" spans="2:13" x14ac:dyDescent="0.3">
      <c r="B8764" s="5">
        <v>46204</v>
      </c>
      <c r="C8764" s="4" t="s">
        <v>33</v>
      </c>
      <c r="D8764" s="4" t="s">
        <v>32</v>
      </c>
      <c r="E8764" s="4" t="s">
        <v>22</v>
      </c>
      <c r="F8764" s="4" t="s">
        <v>19</v>
      </c>
      <c r="G8764" s="6">
        <v>41</v>
      </c>
      <c r="H8764" s="7">
        <v>132.83000000000001</v>
      </c>
      <c r="I8764" s="8">
        <v>0.01</v>
      </c>
      <c r="J8764" s="7">
        <v>6044.74</v>
      </c>
      <c r="K8764" s="7">
        <v>94.91</v>
      </c>
      <c r="L8764" s="7">
        <v>3891.31</v>
      </c>
      <c r="M8764" s="7">
        <v>529.58000000000004</v>
      </c>
    </row>
    <row r="8765" spans="2:13" x14ac:dyDescent="0.3">
      <c r="B8765" s="5">
        <v>46204</v>
      </c>
      <c r="C8765" s="4" t="s">
        <v>34</v>
      </c>
      <c r="D8765" s="4" t="s">
        <v>32</v>
      </c>
      <c r="E8765" s="4" t="s">
        <v>16</v>
      </c>
      <c r="F8765" s="4" t="s">
        <v>17</v>
      </c>
      <c r="G8765" s="6">
        <v>503</v>
      </c>
      <c r="H8765" s="7">
        <v>102.84</v>
      </c>
      <c r="I8765" s="8">
        <v>0</v>
      </c>
      <c r="J8765" s="7">
        <v>51573.33</v>
      </c>
      <c r="K8765" s="7">
        <v>72.819999999999993</v>
      </c>
      <c r="L8765" s="7">
        <v>36628.46</v>
      </c>
      <c r="M8765" s="7">
        <v>837.07</v>
      </c>
    </row>
    <row r="8766" spans="2:13" x14ac:dyDescent="0.3">
      <c r="B8766" s="5">
        <v>46204</v>
      </c>
      <c r="C8766" s="4" t="s">
        <v>34</v>
      </c>
      <c r="D8766" s="4" t="s">
        <v>32</v>
      </c>
      <c r="E8766" s="4" t="s">
        <v>16</v>
      </c>
      <c r="F8766" s="4" t="s">
        <v>18</v>
      </c>
      <c r="G8766" s="6">
        <v>181</v>
      </c>
      <c r="H8766" s="7">
        <v>102.84</v>
      </c>
      <c r="I8766" s="8">
        <v>0.01</v>
      </c>
      <c r="J8766" s="7">
        <v>18464.509999999998</v>
      </c>
      <c r="K8766" s="7">
        <v>72.599999999999994</v>
      </c>
      <c r="L8766" s="7">
        <v>13140.6</v>
      </c>
      <c r="M8766" s="7">
        <v>632.32000000000005</v>
      </c>
    </row>
    <row r="8767" spans="2:13" x14ac:dyDescent="0.3">
      <c r="B8767" s="5">
        <v>46204</v>
      </c>
      <c r="C8767" s="4" t="s">
        <v>34</v>
      </c>
      <c r="D8767" s="4" t="s">
        <v>32</v>
      </c>
      <c r="E8767" s="4" t="s">
        <v>16</v>
      </c>
      <c r="F8767" s="4" t="s">
        <v>19</v>
      </c>
      <c r="G8767" s="6">
        <v>187</v>
      </c>
      <c r="H8767" s="7">
        <v>102.84</v>
      </c>
      <c r="I8767" s="8">
        <v>0.01</v>
      </c>
      <c r="J8767" s="7">
        <v>18981.5</v>
      </c>
      <c r="K8767" s="7">
        <v>73.040000000000006</v>
      </c>
      <c r="L8767" s="7">
        <v>13658.48</v>
      </c>
      <c r="M8767" s="7">
        <v>829.82</v>
      </c>
    </row>
    <row r="8768" spans="2:13" x14ac:dyDescent="0.3">
      <c r="B8768" s="5">
        <v>46204</v>
      </c>
      <c r="C8768" s="4" t="s">
        <v>34</v>
      </c>
      <c r="D8768" s="4" t="s">
        <v>32</v>
      </c>
      <c r="E8768" s="4" t="s">
        <v>20</v>
      </c>
      <c r="F8768" s="4" t="s">
        <v>17</v>
      </c>
      <c r="G8768" s="6">
        <v>390</v>
      </c>
      <c r="H8768" s="7">
        <v>102.84</v>
      </c>
      <c r="I8768" s="8">
        <v>0.04</v>
      </c>
      <c r="J8768" s="7">
        <v>34056.76</v>
      </c>
      <c r="K8768" s="7">
        <v>72.97</v>
      </c>
      <c r="L8768" s="7">
        <v>28458.3</v>
      </c>
      <c r="M8768" s="7">
        <v>670.65</v>
      </c>
    </row>
    <row r="8769" spans="2:13" x14ac:dyDescent="0.3">
      <c r="B8769" s="5">
        <v>46204</v>
      </c>
      <c r="C8769" s="4" t="s">
        <v>34</v>
      </c>
      <c r="D8769" s="4" t="s">
        <v>32</v>
      </c>
      <c r="E8769" s="4" t="s">
        <v>20</v>
      </c>
      <c r="F8769" s="4" t="s">
        <v>18</v>
      </c>
      <c r="G8769" s="6">
        <v>143</v>
      </c>
      <c r="H8769" s="7">
        <v>102.84</v>
      </c>
      <c r="I8769" s="8">
        <v>0.04</v>
      </c>
      <c r="J8769" s="7">
        <v>12499.41</v>
      </c>
      <c r="K8769" s="7">
        <v>72.97</v>
      </c>
      <c r="L8769" s="7">
        <v>10434.709999999999</v>
      </c>
      <c r="M8769" s="7">
        <v>517.44000000000005</v>
      </c>
    </row>
    <row r="8770" spans="2:13" x14ac:dyDescent="0.3">
      <c r="B8770" s="5">
        <v>46204</v>
      </c>
      <c r="C8770" s="4" t="s">
        <v>34</v>
      </c>
      <c r="D8770" s="4" t="s">
        <v>32</v>
      </c>
      <c r="E8770" s="4" t="s">
        <v>20</v>
      </c>
      <c r="F8770" s="4" t="s">
        <v>19</v>
      </c>
      <c r="G8770" s="6">
        <v>147</v>
      </c>
      <c r="H8770" s="7">
        <v>102.84</v>
      </c>
      <c r="I8770" s="8">
        <v>0.03</v>
      </c>
      <c r="J8770" s="7">
        <v>12970.45</v>
      </c>
      <c r="K8770" s="7">
        <v>72.599999999999994</v>
      </c>
      <c r="L8770" s="7">
        <v>10672.2</v>
      </c>
      <c r="M8770" s="7">
        <v>659.52</v>
      </c>
    </row>
    <row r="8771" spans="2:13" x14ac:dyDescent="0.3">
      <c r="B8771" s="5">
        <v>46204</v>
      </c>
      <c r="C8771" s="4" t="s">
        <v>34</v>
      </c>
      <c r="D8771" s="4" t="s">
        <v>32</v>
      </c>
      <c r="E8771" s="4" t="s">
        <v>21</v>
      </c>
      <c r="F8771" s="4" t="s">
        <v>17</v>
      </c>
      <c r="G8771" s="6">
        <v>211</v>
      </c>
      <c r="H8771" s="7">
        <v>102.84</v>
      </c>
      <c r="I8771" s="8">
        <v>0.01</v>
      </c>
      <c r="J8771" s="7">
        <v>20448.37</v>
      </c>
      <c r="K8771" s="7">
        <v>72.599999999999994</v>
      </c>
      <c r="L8771" s="7">
        <v>15318.6</v>
      </c>
      <c r="M8771" s="7">
        <v>350.43</v>
      </c>
    </row>
    <row r="8772" spans="2:13" x14ac:dyDescent="0.3">
      <c r="B8772" s="5">
        <v>46204</v>
      </c>
      <c r="C8772" s="4" t="s">
        <v>34</v>
      </c>
      <c r="D8772" s="4" t="s">
        <v>32</v>
      </c>
      <c r="E8772" s="4" t="s">
        <v>21</v>
      </c>
      <c r="F8772" s="4" t="s">
        <v>18</v>
      </c>
      <c r="G8772" s="6">
        <v>74</v>
      </c>
      <c r="H8772" s="7">
        <v>102.84</v>
      </c>
      <c r="I8772" s="8">
        <v>0</v>
      </c>
      <c r="J8772" s="7">
        <v>7179.13</v>
      </c>
      <c r="K8772" s="7">
        <v>73.040000000000006</v>
      </c>
      <c r="L8772" s="7">
        <v>5404.96</v>
      </c>
      <c r="M8772" s="7">
        <v>270.94</v>
      </c>
    </row>
    <row r="8773" spans="2:13" x14ac:dyDescent="0.3">
      <c r="B8773" s="5">
        <v>46204</v>
      </c>
      <c r="C8773" s="4" t="s">
        <v>34</v>
      </c>
      <c r="D8773" s="4" t="s">
        <v>32</v>
      </c>
      <c r="E8773" s="4" t="s">
        <v>21</v>
      </c>
      <c r="F8773" s="4" t="s">
        <v>19</v>
      </c>
      <c r="G8773" s="6">
        <v>77</v>
      </c>
      <c r="H8773" s="7">
        <v>102.84</v>
      </c>
      <c r="I8773" s="8">
        <v>0.01</v>
      </c>
      <c r="J8773" s="7">
        <v>7432.13</v>
      </c>
      <c r="K8773" s="7">
        <v>72.67</v>
      </c>
      <c r="L8773" s="7">
        <v>5595.59</v>
      </c>
      <c r="M8773" s="7">
        <v>351.3</v>
      </c>
    </row>
    <row r="8774" spans="2:13" x14ac:dyDescent="0.3">
      <c r="B8774" s="5">
        <v>46204</v>
      </c>
      <c r="C8774" s="4" t="s">
        <v>34</v>
      </c>
      <c r="D8774" s="4" t="s">
        <v>32</v>
      </c>
      <c r="E8774" s="4" t="s">
        <v>22</v>
      </c>
      <c r="F8774" s="4" t="s">
        <v>17</v>
      </c>
      <c r="G8774" s="6">
        <v>87</v>
      </c>
      <c r="H8774" s="7">
        <v>102.84</v>
      </c>
      <c r="I8774" s="8">
        <v>0.01</v>
      </c>
      <c r="J8774" s="7">
        <v>9920.1299999999992</v>
      </c>
      <c r="K8774" s="7">
        <v>72.67</v>
      </c>
      <c r="L8774" s="7">
        <v>6322.29</v>
      </c>
      <c r="M8774" s="7">
        <v>868.91</v>
      </c>
    </row>
    <row r="8775" spans="2:13" x14ac:dyDescent="0.3">
      <c r="B8775" s="5">
        <v>46204</v>
      </c>
      <c r="C8775" s="4" t="s">
        <v>34</v>
      </c>
      <c r="D8775" s="4" t="s">
        <v>32</v>
      </c>
      <c r="E8775" s="4" t="s">
        <v>22</v>
      </c>
      <c r="F8775" s="4" t="s">
        <v>18</v>
      </c>
      <c r="G8775" s="6">
        <v>32</v>
      </c>
      <c r="H8775" s="7">
        <v>102.84</v>
      </c>
      <c r="I8775" s="8">
        <v>0.01</v>
      </c>
      <c r="J8775" s="7">
        <v>3638</v>
      </c>
      <c r="K8775" s="7">
        <v>72.67</v>
      </c>
      <c r="L8775" s="7">
        <v>2325.44</v>
      </c>
      <c r="M8775" s="7">
        <v>395.19</v>
      </c>
    </row>
    <row r="8776" spans="2:13" x14ac:dyDescent="0.3">
      <c r="B8776" s="5">
        <v>46204</v>
      </c>
      <c r="C8776" s="4" t="s">
        <v>34</v>
      </c>
      <c r="D8776" s="4" t="s">
        <v>32</v>
      </c>
      <c r="E8776" s="4" t="s">
        <v>22</v>
      </c>
      <c r="F8776" s="4" t="s">
        <v>19</v>
      </c>
      <c r="G8776" s="6">
        <v>33</v>
      </c>
      <c r="H8776" s="7">
        <v>102.84</v>
      </c>
      <c r="I8776" s="8">
        <v>0.01</v>
      </c>
      <c r="J8776" s="7">
        <v>3793.27</v>
      </c>
      <c r="K8776" s="7">
        <v>72.67</v>
      </c>
      <c r="L8776" s="7">
        <v>2398.11</v>
      </c>
      <c r="M8776" s="7">
        <v>421.54</v>
      </c>
    </row>
    <row r="8777" spans="2:13" x14ac:dyDescent="0.3">
      <c r="B8777" s="5">
        <v>46204</v>
      </c>
      <c r="C8777" s="4" t="s">
        <v>35</v>
      </c>
      <c r="D8777" s="4" t="s">
        <v>32</v>
      </c>
      <c r="E8777" s="4" t="s">
        <v>16</v>
      </c>
      <c r="F8777" s="4" t="s">
        <v>17</v>
      </c>
      <c r="G8777" s="6">
        <v>115</v>
      </c>
      <c r="H8777" s="7">
        <v>201.39</v>
      </c>
      <c r="I8777" s="8">
        <v>0.01</v>
      </c>
      <c r="J8777" s="7">
        <v>22835.61</v>
      </c>
      <c r="K8777" s="7">
        <v>139.88999999999999</v>
      </c>
      <c r="L8777" s="7">
        <v>16087.35</v>
      </c>
      <c r="M8777" s="7">
        <v>198.72</v>
      </c>
    </row>
    <row r="8778" spans="2:13" x14ac:dyDescent="0.3">
      <c r="B8778" s="5">
        <v>46204</v>
      </c>
      <c r="C8778" s="4" t="s">
        <v>35</v>
      </c>
      <c r="D8778" s="4" t="s">
        <v>32</v>
      </c>
      <c r="E8778" s="4" t="s">
        <v>16</v>
      </c>
      <c r="F8778" s="4" t="s">
        <v>18</v>
      </c>
      <c r="G8778" s="6">
        <v>40</v>
      </c>
      <c r="H8778" s="7">
        <v>201.39</v>
      </c>
      <c r="I8778" s="8">
        <v>0.01</v>
      </c>
      <c r="J8778" s="7">
        <v>7983.16</v>
      </c>
      <c r="K8778" s="7">
        <v>139.47</v>
      </c>
      <c r="L8778" s="7">
        <v>5578.8</v>
      </c>
      <c r="M8778" s="7">
        <v>138.74</v>
      </c>
    </row>
    <row r="8779" spans="2:13" x14ac:dyDescent="0.3">
      <c r="B8779" s="5">
        <v>46204</v>
      </c>
      <c r="C8779" s="4" t="s">
        <v>35</v>
      </c>
      <c r="D8779" s="4" t="s">
        <v>32</v>
      </c>
      <c r="E8779" s="4" t="s">
        <v>16</v>
      </c>
      <c r="F8779" s="4" t="s">
        <v>19</v>
      </c>
      <c r="G8779" s="6">
        <v>42</v>
      </c>
      <c r="H8779" s="7">
        <v>201.39</v>
      </c>
      <c r="I8779" s="8">
        <v>0.01</v>
      </c>
      <c r="J8779" s="7">
        <v>8441.34</v>
      </c>
      <c r="K8779" s="7">
        <v>139.75</v>
      </c>
      <c r="L8779" s="7">
        <v>5869.5</v>
      </c>
      <c r="M8779" s="7">
        <v>190.12</v>
      </c>
    </row>
    <row r="8780" spans="2:13" x14ac:dyDescent="0.3">
      <c r="B8780" s="5">
        <v>46204</v>
      </c>
      <c r="C8780" s="4" t="s">
        <v>35</v>
      </c>
      <c r="D8780" s="4" t="s">
        <v>32</v>
      </c>
      <c r="E8780" s="4" t="s">
        <v>20</v>
      </c>
      <c r="F8780" s="4" t="s">
        <v>17</v>
      </c>
      <c r="G8780" s="6">
        <v>92</v>
      </c>
      <c r="H8780" s="7">
        <v>201.39</v>
      </c>
      <c r="I8780" s="8">
        <v>0.01</v>
      </c>
      <c r="J8780" s="7">
        <v>16141.1</v>
      </c>
      <c r="K8780" s="7">
        <v>139.75</v>
      </c>
      <c r="L8780" s="7">
        <v>12857</v>
      </c>
      <c r="M8780" s="7">
        <v>153.57</v>
      </c>
    </row>
    <row r="8781" spans="2:13" x14ac:dyDescent="0.3">
      <c r="B8781" s="5">
        <v>46204</v>
      </c>
      <c r="C8781" s="4" t="s">
        <v>35</v>
      </c>
      <c r="D8781" s="4" t="s">
        <v>32</v>
      </c>
      <c r="E8781" s="4" t="s">
        <v>20</v>
      </c>
      <c r="F8781" s="4" t="s">
        <v>18</v>
      </c>
      <c r="G8781" s="6">
        <v>34</v>
      </c>
      <c r="H8781" s="7">
        <v>201.39</v>
      </c>
      <c r="I8781" s="8">
        <v>0.03</v>
      </c>
      <c r="J8781" s="7">
        <v>5874.79</v>
      </c>
      <c r="K8781" s="7">
        <v>139.75</v>
      </c>
      <c r="L8781" s="7">
        <v>4751.5</v>
      </c>
      <c r="M8781" s="7">
        <v>118.41</v>
      </c>
    </row>
    <row r="8782" spans="2:13" x14ac:dyDescent="0.3">
      <c r="B8782" s="5">
        <v>46204</v>
      </c>
      <c r="C8782" s="4" t="s">
        <v>35</v>
      </c>
      <c r="D8782" s="4" t="s">
        <v>32</v>
      </c>
      <c r="E8782" s="4" t="s">
        <v>20</v>
      </c>
      <c r="F8782" s="4" t="s">
        <v>19</v>
      </c>
      <c r="G8782" s="6">
        <v>34</v>
      </c>
      <c r="H8782" s="7">
        <v>201.39</v>
      </c>
      <c r="I8782" s="8">
        <v>0.03</v>
      </c>
      <c r="J8782" s="7">
        <v>5868.76</v>
      </c>
      <c r="K8782" s="7">
        <v>139.61000000000001</v>
      </c>
      <c r="L8782" s="7">
        <v>4746.74</v>
      </c>
      <c r="M8782" s="7">
        <v>152.24</v>
      </c>
    </row>
    <row r="8783" spans="2:13" x14ac:dyDescent="0.3">
      <c r="B8783" s="5">
        <v>46204</v>
      </c>
      <c r="C8783" s="4" t="s">
        <v>35</v>
      </c>
      <c r="D8783" s="4" t="s">
        <v>32</v>
      </c>
      <c r="E8783" s="4" t="s">
        <v>21</v>
      </c>
      <c r="F8783" s="4" t="s">
        <v>17</v>
      </c>
      <c r="G8783" s="6">
        <v>49</v>
      </c>
      <c r="H8783" s="7">
        <v>201.39</v>
      </c>
      <c r="I8783" s="8">
        <v>0.01</v>
      </c>
      <c r="J8783" s="7">
        <v>9234.42</v>
      </c>
      <c r="K8783" s="7">
        <v>139.75</v>
      </c>
      <c r="L8783" s="7">
        <v>6847.75</v>
      </c>
      <c r="M8783" s="7">
        <v>84.34</v>
      </c>
    </row>
    <row r="8784" spans="2:13" x14ac:dyDescent="0.3">
      <c r="B8784" s="5">
        <v>46204</v>
      </c>
      <c r="C8784" s="4" t="s">
        <v>35</v>
      </c>
      <c r="D8784" s="4" t="s">
        <v>32</v>
      </c>
      <c r="E8784" s="4" t="s">
        <v>21</v>
      </c>
      <c r="F8784" s="4" t="s">
        <v>18</v>
      </c>
      <c r="G8784" s="6">
        <v>17</v>
      </c>
      <c r="H8784" s="7">
        <v>201.39</v>
      </c>
      <c r="I8784" s="8">
        <v>0.01</v>
      </c>
      <c r="J8784" s="7">
        <v>3216.63</v>
      </c>
      <c r="K8784" s="7">
        <v>140.03</v>
      </c>
      <c r="L8784" s="7">
        <v>2380.5100000000002</v>
      </c>
      <c r="M8784" s="7">
        <v>59.27</v>
      </c>
    </row>
    <row r="8785" spans="2:13" x14ac:dyDescent="0.3">
      <c r="B8785" s="5">
        <v>46204</v>
      </c>
      <c r="C8785" s="4" t="s">
        <v>35</v>
      </c>
      <c r="D8785" s="4" t="s">
        <v>32</v>
      </c>
      <c r="E8785" s="4" t="s">
        <v>21</v>
      </c>
      <c r="F8785" s="4" t="s">
        <v>19</v>
      </c>
      <c r="G8785" s="6">
        <v>17</v>
      </c>
      <c r="H8785" s="7">
        <v>201.39</v>
      </c>
      <c r="I8785" s="8">
        <v>0.01</v>
      </c>
      <c r="J8785" s="7">
        <v>3236.14</v>
      </c>
      <c r="K8785" s="7">
        <v>140.03</v>
      </c>
      <c r="L8785" s="7">
        <v>2380.5100000000002</v>
      </c>
      <c r="M8785" s="7">
        <v>77.709999999999994</v>
      </c>
    </row>
    <row r="8786" spans="2:13" x14ac:dyDescent="0.3">
      <c r="B8786" s="5">
        <v>46204</v>
      </c>
      <c r="C8786" s="4" t="s">
        <v>35</v>
      </c>
      <c r="D8786" s="4" t="s">
        <v>32</v>
      </c>
      <c r="E8786" s="4" t="s">
        <v>22</v>
      </c>
      <c r="F8786" s="4" t="s">
        <v>17</v>
      </c>
      <c r="G8786" s="6">
        <v>20</v>
      </c>
      <c r="H8786" s="7">
        <v>201.39</v>
      </c>
      <c r="I8786" s="8">
        <v>0.01</v>
      </c>
      <c r="J8786" s="7">
        <v>4461.62</v>
      </c>
      <c r="K8786" s="7">
        <v>139.61000000000001</v>
      </c>
      <c r="L8786" s="7">
        <v>2792.2</v>
      </c>
      <c r="M8786" s="7">
        <v>209.12</v>
      </c>
    </row>
    <row r="8787" spans="2:13" x14ac:dyDescent="0.3">
      <c r="B8787" s="5">
        <v>46204</v>
      </c>
      <c r="C8787" s="4" t="s">
        <v>35</v>
      </c>
      <c r="D8787" s="4" t="s">
        <v>32</v>
      </c>
      <c r="E8787" s="4" t="s">
        <v>22</v>
      </c>
      <c r="F8787" s="4" t="s">
        <v>18</v>
      </c>
      <c r="G8787" s="6">
        <v>8</v>
      </c>
      <c r="H8787" s="7">
        <v>201.39</v>
      </c>
      <c r="I8787" s="8">
        <v>0.01</v>
      </c>
      <c r="J8787" s="7">
        <v>1789.96</v>
      </c>
      <c r="K8787" s="7">
        <v>139.19999999999999</v>
      </c>
      <c r="L8787" s="7">
        <v>1113.5999999999999</v>
      </c>
      <c r="M8787" s="7">
        <v>95.03</v>
      </c>
    </row>
    <row r="8788" spans="2:13" x14ac:dyDescent="0.3">
      <c r="B8788" s="5">
        <v>46204</v>
      </c>
      <c r="C8788" s="4" t="s">
        <v>35</v>
      </c>
      <c r="D8788" s="4" t="s">
        <v>32</v>
      </c>
      <c r="E8788" s="4" t="s">
        <v>22</v>
      </c>
      <c r="F8788" s="4" t="s">
        <v>19</v>
      </c>
      <c r="G8788" s="6">
        <v>7</v>
      </c>
      <c r="H8788" s="7">
        <v>201.39</v>
      </c>
      <c r="I8788" s="8">
        <v>0.01</v>
      </c>
      <c r="J8788" s="7">
        <v>1569.41</v>
      </c>
      <c r="K8788" s="7">
        <v>139.88999999999999</v>
      </c>
      <c r="L8788" s="7">
        <v>979.23</v>
      </c>
      <c r="M8788" s="7">
        <v>91.05</v>
      </c>
    </row>
    <row r="8789" spans="2:13" x14ac:dyDescent="0.3">
      <c r="B8789" s="5">
        <v>46204</v>
      </c>
      <c r="C8789" s="4" t="s">
        <v>36</v>
      </c>
      <c r="D8789" s="4" t="s">
        <v>37</v>
      </c>
      <c r="E8789" s="4" t="s">
        <v>16</v>
      </c>
      <c r="F8789" s="4" t="s">
        <v>17</v>
      </c>
      <c r="G8789" s="6">
        <v>358</v>
      </c>
      <c r="H8789" s="7">
        <v>193.97</v>
      </c>
      <c r="I8789" s="8">
        <v>0</v>
      </c>
      <c r="J8789" s="7">
        <v>69302.38</v>
      </c>
      <c r="K8789" s="7">
        <v>140.69</v>
      </c>
      <c r="L8789" s="7">
        <v>50367.02</v>
      </c>
      <c r="M8789" s="7">
        <v>588.54</v>
      </c>
    </row>
    <row r="8790" spans="2:13" x14ac:dyDescent="0.3">
      <c r="B8790" s="5">
        <v>46204</v>
      </c>
      <c r="C8790" s="4" t="s">
        <v>36</v>
      </c>
      <c r="D8790" s="4" t="s">
        <v>37</v>
      </c>
      <c r="E8790" s="4" t="s">
        <v>16</v>
      </c>
      <c r="F8790" s="4" t="s">
        <v>18</v>
      </c>
      <c r="G8790" s="6">
        <v>138</v>
      </c>
      <c r="H8790" s="7">
        <v>193.97</v>
      </c>
      <c r="I8790" s="8">
        <v>0</v>
      </c>
      <c r="J8790" s="7">
        <v>26634.18</v>
      </c>
      <c r="K8790" s="7">
        <v>140.97</v>
      </c>
      <c r="L8790" s="7">
        <v>19453.86</v>
      </c>
      <c r="M8790" s="7">
        <v>492.94</v>
      </c>
    </row>
    <row r="8791" spans="2:13" x14ac:dyDescent="0.3">
      <c r="B8791" s="5">
        <v>46204</v>
      </c>
      <c r="C8791" s="4" t="s">
        <v>36</v>
      </c>
      <c r="D8791" s="4" t="s">
        <v>37</v>
      </c>
      <c r="E8791" s="4" t="s">
        <v>16</v>
      </c>
      <c r="F8791" s="4" t="s">
        <v>19</v>
      </c>
      <c r="G8791" s="6">
        <v>129</v>
      </c>
      <c r="H8791" s="7">
        <v>193.97</v>
      </c>
      <c r="I8791" s="8">
        <v>0.01</v>
      </c>
      <c r="J8791" s="7">
        <v>24820.75</v>
      </c>
      <c r="K8791" s="7">
        <v>140.69</v>
      </c>
      <c r="L8791" s="7">
        <v>18149.009999999998</v>
      </c>
      <c r="M8791" s="7">
        <v>558.07000000000005</v>
      </c>
    </row>
    <row r="8792" spans="2:13" x14ac:dyDescent="0.3">
      <c r="B8792" s="5">
        <v>46204</v>
      </c>
      <c r="C8792" s="4" t="s">
        <v>36</v>
      </c>
      <c r="D8792" s="4" t="s">
        <v>37</v>
      </c>
      <c r="E8792" s="4" t="s">
        <v>20</v>
      </c>
      <c r="F8792" s="4" t="s">
        <v>17</v>
      </c>
      <c r="G8792" s="6">
        <v>295</v>
      </c>
      <c r="H8792" s="7">
        <v>193.97</v>
      </c>
      <c r="I8792" s="8">
        <v>0.01</v>
      </c>
      <c r="J8792" s="7">
        <v>49950.11</v>
      </c>
      <c r="K8792" s="7">
        <v>140.69</v>
      </c>
      <c r="L8792" s="7">
        <v>41503.550000000003</v>
      </c>
      <c r="M8792" s="7">
        <v>498.36</v>
      </c>
    </row>
    <row r="8793" spans="2:13" x14ac:dyDescent="0.3">
      <c r="B8793" s="5">
        <v>46204</v>
      </c>
      <c r="C8793" s="4" t="s">
        <v>36</v>
      </c>
      <c r="D8793" s="4" t="s">
        <v>37</v>
      </c>
      <c r="E8793" s="4" t="s">
        <v>20</v>
      </c>
      <c r="F8793" s="4" t="s">
        <v>18</v>
      </c>
      <c r="G8793" s="6">
        <v>107</v>
      </c>
      <c r="H8793" s="7">
        <v>193.97</v>
      </c>
      <c r="I8793" s="8">
        <v>0.01</v>
      </c>
      <c r="J8793" s="7">
        <v>18008.240000000002</v>
      </c>
      <c r="K8793" s="7">
        <v>140.69</v>
      </c>
      <c r="L8793" s="7">
        <v>15053.83</v>
      </c>
      <c r="M8793" s="7">
        <v>371.12</v>
      </c>
    </row>
    <row r="8794" spans="2:13" x14ac:dyDescent="0.3">
      <c r="B8794" s="5">
        <v>46204</v>
      </c>
      <c r="C8794" s="4" t="s">
        <v>36</v>
      </c>
      <c r="D8794" s="4" t="s">
        <v>37</v>
      </c>
      <c r="E8794" s="4" t="s">
        <v>20</v>
      </c>
      <c r="F8794" s="4" t="s">
        <v>19</v>
      </c>
      <c r="G8794" s="6">
        <v>105</v>
      </c>
      <c r="H8794" s="7">
        <v>193.97</v>
      </c>
      <c r="I8794" s="8">
        <v>0.01</v>
      </c>
      <c r="J8794" s="7">
        <v>17832.57</v>
      </c>
      <c r="K8794" s="7">
        <v>140.55000000000001</v>
      </c>
      <c r="L8794" s="7">
        <v>14757.75</v>
      </c>
      <c r="M8794" s="7">
        <v>457.05</v>
      </c>
    </row>
    <row r="8795" spans="2:13" x14ac:dyDescent="0.3">
      <c r="B8795" s="5">
        <v>46204</v>
      </c>
      <c r="C8795" s="4" t="s">
        <v>36</v>
      </c>
      <c r="D8795" s="4" t="s">
        <v>37</v>
      </c>
      <c r="E8795" s="4" t="s">
        <v>21</v>
      </c>
      <c r="F8795" s="4" t="s">
        <v>17</v>
      </c>
      <c r="G8795" s="6">
        <v>150</v>
      </c>
      <c r="H8795" s="7">
        <v>193.97</v>
      </c>
      <c r="I8795" s="8">
        <v>0</v>
      </c>
      <c r="J8795" s="7">
        <v>27640.28</v>
      </c>
      <c r="K8795" s="7">
        <v>141.25</v>
      </c>
      <c r="L8795" s="7">
        <v>21187.5</v>
      </c>
      <c r="M8795" s="7">
        <v>245.08</v>
      </c>
    </row>
    <row r="8796" spans="2:13" x14ac:dyDescent="0.3">
      <c r="B8796" s="5">
        <v>46204</v>
      </c>
      <c r="C8796" s="4" t="s">
        <v>36</v>
      </c>
      <c r="D8796" s="4" t="s">
        <v>37</v>
      </c>
      <c r="E8796" s="4" t="s">
        <v>21</v>
      </c>
      <c r="F8796" s="4" t="s">
        <v>18</v>
      </c>
      <c r="G8796" s="6">
        <v>56</v>
      </c>
      <c r="H8796" s="7">
        <v>193.97</v>
      </c>
      <c r="I8796" s="8">
        <v>0.01</v>
      </c>
      <c r="J8796" s="7">
        <v>10256.879999999999</v>
      </c>
      <c r="K8796" s="7">
        <v>140.83000000000001</v>
      </c>
      <c r="L8796" s="7">
        <v>7886.48</v>
      </c>
      <c r="M8796" s="7">
        <v>196.23</v>
      </c>
    </row>
    <row r="8797" spans="2:13" x14ac:dyDescent="0.3">
      <c r="B8797" s="5">
        <v>46204</v>
      </c>
      <c r="C8797" s="4" t="s">
        <v>36</v>
      </c>
      <c r="D8797" s="4" t="s">
        <v>37</v>
      </c>
      <c r="E8797" s="4" t="s">
        <v>21</v>
      </c>
      <c r="F8797" s="4" t="s">
        <v>19</v>
      </c>
      <c r="G8797" s="6">
        <v>54</v>
      </c>
      <c r="H8797" s="7">
        <v>193.97</v>
      </c>
      <c r="I8797" s="8">
        <v>0</v>
      </c>
      <c r="J8797" s="7">
        <v>9891.0400000000009</v>
      </c>
      <c r="K8797" s="7">
        <v>140.97</v>
      </c>
      <c r="L8797" s="7">
        <v>7612.38</v>
      </c>
      <c r="M8797" s="7">
        <v>241.07</v>
      </c>
    </row>
    <row r="8798" spans="2:13" x14ac:dyDescent="0.3">
      <c r="B8798" s="5">
        <v>46204</v>
      </c>
      <c r="C8798" s="4" t="s">
        <v>36</v>
      </c>
      <c r="D8798" s="4" t="s">
        <v>37</v>
      </c>
      <c r="E8798" s="4" t="s">
        <v>22</v>
      </c>
      <c r="F8798" s="4" t="s">
        <v>17</v>
      </c>
      <c r="G8798" s="6">
        <v>64</v>
      </c>
      <c r="H8798" s="7">
        <v>193.97</v>
      </c>
      <c r="I8798" s="8">
        <v>0</v>
      </c>
      <c r="J8798" s="7">
        <v>13820.46</v>
      </c>
      <c r="K8798" s="7">
        <v>141.4</v>
      </c>
      <c r="L8798" s="7">
        <v>9049.6</v>
      </c>
      <c r="M8798" s="7">
        <v>634.64</v>
      </c>
    </row>
    <row r="8799" spans="2:13" x14ac:dyDescent="0.3">
      <c r="B8799" s="5">
        <v>46204</v>
      </c>
      <c r="C8799" s="4" t="s">
        <v>36</v>
      </c>
      <c r="D8799" s="4" t="s">
        <v>37</v>
      </c>
      <c r="E8799" s="4" t="s">
        <v>22</v>
      </c>
      <c r="F8799" s="4" t="s">
        <v>18</v>
      </c>
      <c r="G8799" s="6">
        <v>23</v>
      </c>
      <c r="H8799" s="7">
        <v>193.97</v>
      </c>
      <c r="I8799" s="8">
        <v>0.01</v>
      </c>
      <c r="J8799" s="7">
        <v>4956.75</v>
      </c>
      <c r="K8799" s="7">
        <v>140.83000000000001</v>
      </c>
      <c r="L8799" s="7">
        <v>3239.09</v>
      </c>
      <c r="M8799" s="7">
        <v>272.10000000000002</v>
      </c>
    </row>
    <row r="8800" spans="2:13" x14ac:dyDescent="0.3">
      <c r="B8800" s="5">
        <v>46204</v>
      </c>
      <c r="C8800" s="4" t="s">
        <v>36</v>
      </c>
      <c r="D8800" s="4" t="s">
        <v>37</v>
      </c>
      <c r="E8800" s="4" t="s">
        <v>22</v>
      </c>
      <c r="F8800" s="4" t="s">
        <v>19</v>
      </c>
      <c r="G8800" s="6">
        <v>24</v>
      </c>
      <c r="H8800" s="7">
        <v>193.97</v>
      </c>
      <c r="I8800" s="8">
        <v>0.01</v>
      </c>
      <c r="J8800" s="7">
        <v>5172.28</v>
      </c>
      <c r="K8800" s="7">
        <v>141.11000000000001</v>
      </c>
      <c r="L8800" s="7">
        <v>3386.64</v>
      </c>
      <c r="M8800" s="7">
        <v>304.39999999999998</v>
      </c>
    </row>
    <row r="8801" spans="2:13" x14ac:dyDescent="0.3">
      <c r="B8801" s="5">
        <v>46204</v>
      </c>
      <c r="C8801" s="4" t="s">
        <v>38</v>
      </c>
      <c r="D8801" s="4" t="s">
        <v>37</v>
      </c>
      <c r="E8801" s="4" t="s">
        <v>16</v>
      </c>
      <c r="F8801" s="4" t="s">
        <v>17</v>
      </c>
      <c r="G8801" s="6">
        <v>150</v>
      </c>
      <c r="H8801" s="7">
        <v>235.85</v>
      </c>
      <c r="I8801" s="8">
        <v>0.01</v>
      </c>
      <c r="J8801" s="7">
        <v>35235.57</v>
      </c>
      <c r="K8801" s="7">
        <v>169.76</v>
      </c>
      <c r="L8801" s="7">
        <v>25464</v>
      </c>
      <c r="M8801" s="7">
        <v>248.36</v>
      </c>
    </row>
    <row r="8802" spans="2:13" x14ac:dyDescent="0.3">
      <c r="B8802" s="5">
        <v>46204</v>
      </c>
      <c r="C8802" s="4" t="s">
        <v>38</v>
      </c>
      <c r="D8802" s="4" t="s">
        <v>37</v>
      </c>
      <c r="E8802" s="4" t="s">
        <v>16</v>
      </c>
      <c r="F8802" s="4" t="s">
        <v>18</v>
      </c>
      <c r="G8802" s="6">
        <v>55</v>
      </c>
      <c r="H8802" s="7">
        <v>235.85</v>
      </c>
      <c r="I8802" s="8">
        <v>0.01</v>
      </c>
      <c r="J8802" s="7">
        <v>12855.19</v>
      </c>
      <c r="K8802" s="7">
        <v>170.61</v>
      </c>
      <c r="L8802" s="7">
        <v>9383.5499999999993</v>
      </c>
      <c r="M8802" s="7">
        <v>198.62</v>
      </c>
    </row>
    <row r="8803" spans="2:13" x14ac:dyDescent="0.3">
      <c r="B8803" s="5">
        <v>46204</v>
      </c>
      <c r="C8803" s="4" t="s">
        <v>38</v>
      </c>
      <c r="D8803" s="4" t="s">
        <v>37</v>
      </c>
      <c r="E8803" s="4" t="s">
        <v>16</v>
      </c>
      <c r="F8803" s="4" t="s">
        <v>19</v>
      </c>
      <c r="G8803" s="6">
        <v>58</v>
      </c>
      <c r="H8803" s="7">
        <v>235.85</v>
      </c>
      <c r="I8803" s="8">
        <v>0</v>
      </c>
      <c r="J8803" s="7">
        <v>13651.96</v>
      </c>
      <c r="K8803" s="7">
        <v>169.93</v>
      </c>
      <c r="L8803" s="7">
        <v>9855.94</v>
      </c>
      <c r="M8803" s="7">
        <v>251.95</v>
      </c>
    </row>
    <row r="8804" spans="2:13" x14ac:dyDescent="0.3">
      <c r="B8804" s="5">
        <v>46204</v>
      </c>
      <c r="C8804" s="4" t="s">
        <v>38</v>
      </c>
      <c r="D8804" s="4" t="s">
        <v>37</v>
      </c>
      <c r="E8804" s="4" t="s">
        <v>20</v>
      </c>
      <c r="F8804" s="4" t="s">
        <v>17</v>
      </c>
      <c r="G8804" s="6">
        <v>123</v>
      </c>
      <c r="H8804" s="7">
        <v>235.85</v>
      </c>
      <c r="I8804" s="8">
        <v>0.02</v>
      </c>
      <c r="J8804" s="7">
        <v>25018.32</v>
      </c>
      <c r="K8804" s="7">
        <v>170.79</v>
      </c>
      <c r="L8804" s="7">
        <v>21007.17</v>
      </c>
      <c r="M8804" s="7">
        <v>204.07</v>
      </c>
    </row>
    <row r="8805" spans="2:13" x14ac:dyDescent="0.3">
      <c r="B8805" s="5">
        <v>46204</v>
      </c>
      <c r="C8805" s="4" t="s">
        <v>38</v>
      </c>
      <c r="D8805" s="4" t="s">
        <v>37</v>
      </c>
      <c r="E8805" s="4" t="s">
        <v>20</v>
      </c>
      <c r="F8805" s="4" t="s">
        <v>18</v>
      </c>
      <c r="G8805" s="6">
        <v>47</v>
      </c>
      <c r="H8805" s="7">
        <v>235.85</v>
      </c>
      <c r="I8805" s="8">
        <v>0</v>
      </c>
      <c r="J8805" s="7">
        <v>9696.31</v>
      </c>
      <c r="K8805" s="7">
        <v>169.76</v>
      </c>
      <c r="L8805" s="7">
        <v>7978.72</v>
      </c>
      <c r="M8805" s="7">
        <v>171.41</v>
      </c>
    </row>
    <row r="8806" spans="2:13" x14ac:dyDescent="0.3">
      <c r="B8806" s="5">
        <v>46204</v>
      </c>
      <c r="C8806" s="4" t="s">
        <v>38</v>
      </c>
      <c r="D8806" s="4" t="s">
        <v>37</v>
      </c>
      <c r="E8806" s="4" t="s">
        <v>20</v>
      </c>
      <c r="F8806" s="4" t="s">
        <v>19</v>
      </c>
      <c r="G8806" s="6">
        <v>48</v>
      </c>
      <c r="H8806" s="7">
        <v>235.85</v>
      </c>
      <c r="I8806" s="8">
        <v>0</v>
      </c>
      <c r="J8806" s="7">
        <v>9912.5499999999993</v>
      </c>
      <c r="K8806" s="7">
        <v>170.27</v>
      </c>
      <c r="L8806" s="7">
        <v>8172.96</v>
      </c>
      <c r="M8806" s="7">
        <v>215.78</v>
      </c>
    </row>
    <row r="8807" spans="2:13" x14ac:dyDescent="0.3">
      <c r="B8807" s="5">
        <v>46204</v>
      </c>
      <c r="C8807" s="4" t="s">
        <v>38</v>
      </c>
      <c r="D8807" s="4" t="s">
        <v>37</v>
      </c>
      <c r="E8807" s="4" t="s">
        <v>21</v>
      </c>
      <c r="F8807" s="4" t="s">
        <v>17</v>
      </c>
      <c r="G8807" s="6">
        <v>62</v>
      </c>
      <c r="H8807" s="7">
        <v>235.85</v>
      </c>
      <c r="I8807" s="8">
        <v>0</v>
      </c>
      <c r="J8807" s="7">
        <v>13822.19</v>
      </c>
      <c r="K8807" s="7">
        <v>170.61</v>
      </c>
      <c r="L8807" s="7">
        <v>10577.82</v>
      </c>
      <c r="M8807" s="7">
        <v>105.16</v>
      </c>
    </row>
    <row r="8808" spans="2:13" x14ac:dyDescent="0.3">
      <c r="B8808" s="5">
        <v>46204</v>
      </c>
      <c r="C8808" s="4" t="s">
        <v>38</v>
      </c>
      <c r="D8808" s="4" t="s">
        <v>37</v>
      </c>
      <c r="E8808" s="4" t="s">
        <v>21</v>
      </c>
      <c r="F8808" s="4" t="s">
        <v>18</v>
      </c>
      <c r="G8808" s="6">
        <v>24</v>
      </c>
      <c r="H8808" s="7">
        <v>235.85</v>
      </c>
      <c r="I8808" s="8">
        <v>0.01</v>
      </c>
      <c r="J8808" s="7">
        <v>5339.77</v>
      </c>
      <c r="K8808" s="7">
        <v>170.61</v>
      </c>
      <c r="L8808" s="7">
        <v>4094.64</v>
      </c>
      <c r="M8808" s="7">
        <v>86.84</v>
      </c>
    </row>
    <row r="8809" spans="2:13" x14ac:dyDescent="0.3">
      <c r="B8809" s="5">
        <v>46204</v>
      </c>
      <c r="C8809" s="4" t="s">
        <v>38</v>
      </c>
      <c r="D8809" s="4" t="s">
        <v>37</v>
      </c>
      <c r="E8809" s="4" t="s">
        <v>21</v>
      </c>
      <c r="F8809" s="4" t="s">
        <v>19</v>
      </c>
      <c r="G8809" s="6">
        <v>23</v>
      </c>
      <c r="H8809" s="7">
        <v>235.85</v>
      </c>
      <c r="I8809" s="8">
        <v>0</v>
      </c>
      <c r="J8809" s="7">
        <v>5158.4399999999996</v>
      </c>
      <c r="K8809" s="7">
        <v>170.1</v>
      </c>
      <c r="L8809" s="7">
        <v>3912.3</v>
      </c>
      <c r="M8809" s="7">
        <v>105.04</v>
      </c>
    </row>
    <row r="8810" spans="2:13" x14ac:dyDescent="0.3">
      <c r="B8810" s="5">
        <v>46204</v>
      </c>
      <c r="C8810" s="4" t="s">
        <v>38</v>
      </c>
      <c r="D8810" s="4" t="s">
        <v>37</v>
      </c>
      <c r="E8810" s="4" t="s">
        <v>22</v>
      </c>
      <c r="F8810" s="4" t="s">
        <v>17</v>
      </c>
      <c r="G8810" s="6">
        <v>27</v>
      </c>
      <c r="H8810" s="7">
        <v>235.85</v>
      </c>
      <c r="I8810" s="8">
        <v>0</v>
      </c>
      <c r="J8810" s="7">
        <v>7117.84</v>
      </c>
      <c r="K8810" s="7">
        <v>170.61</v>
      </c>
      <c r="L8810" s="7">
        <v>4606.47</v>
      </c>
      <c r="M8810" s="7">
        <v>269.66000000000003</v>
      </c>
    </row>
    <row r="8811" spans="2:13" x14ac:dyDescent="0.3">
      <c r="B8811" s="5">
        <v>46204</v>
      </c>
      <c r="C8811" s="4" t="s">
        <v>38</v>
      </c>
      <c r="D8811" s="4" t="s">
        <v>37</v>
      </c>
      <c r="E8811" s="4" t="s">
        <v>22</v>
      </c>
      <c r="F8811" s="4" t="s">
        <v>18</v>
      </c>
      <c r="G8811" s="6">
        <v>10</v>
      </c>
      <c r="H8811" s="7">
        <v>235.85</v>
      </c>
      <c r="I8811" s="8">
        <v>0.01</v>
      </c>
      <c r="J8811" s="7">
        <v>2604.5700000000002</v>
      </c>
      <c r="K8811" s="7">
        <v>169.93</v>
      </c>
      <c r="L8811" s="7">
        <v>1699.3</v>
      </c>
      <c r="M8811" s="7">
        <v>119.03</v>
      </c>
    </row>
    <row r="8812" spans="2:13" x14ac:dyDescent="0.3">
      <c r="B8812" s="5">
        <v>46204</v>
      </c>
      <c r="C8812" s="4" t="s">
        <v>38</v>
      </c>
      <c r="D8812" s="4" t="s">
        <v>37</v>
      </c>
      <c r="E8812" s="4" t="s">
        <v>22</v>
      </c>
      <c r="F8812" s="4" t="s">
        <v>19</v>
      </c>
      <c r="G8812" s="6">
        <v>10</v>
      </c>
      <c r="H8812" s="7">
        <v>235.85</v>
      </c>
      <c r="I8812" s="8">
        <v>0.01</v>
      </c>
      <c r="J8812" s="7">
        <v>2612.5100000000002</v>
      </c>
      <c r="K8812" s="7">
        <v>170.61</v>
      </c>
      <c r="L8812" s="7">
        <v>1706.1</v>
      </c>
      <c r="M8812" s="7">
        <v>130.46</v>
      </c>
    </row>
    <row r="8813" spans="2:13" x14ac:dyDescent="0.3">
      <c r="B8813" s="5">
        <v>46204</v>
      </c>
      <c r="C8813" s="4" t="s">
        <v>39</v>
      </c>
      <c r="D8813" s="4" t="s">
        <v>37</v>
      </c>
      <c r="E8813" s="4" t="s">
        <v>16</v>
      </c>
      <c r="F8813" s="4" t="s">
        <v>17</v>
      </c>
      <c r="G8813" s="6">
        <v>94</v>
      </c>
      <c r="H8813" s="7">
        <v>336.14</v>
      </c>
      <c r="I8813" s="8">
        <v>0.01</v>
      </c>
      <c r="J8813" s="7">
        <v>31343.34</v>
      </c>
      <c r="K8813" s="7">
        <v>241.79</v>
      </c>
      <c r="L8813" s="7">
        <v>22728.26</v>
      </c>
      <c r="M8813" s="7">
        <v>160.69999999999999</v>
      </c>
    </row>
    <row r="8814" spans="2:13" x14ac:dyDescent="0.3">
      <c r="B8814" s="5">
        <v>46204</v>
      </c>
      <c r="C8814" s="4" t="s">
        <v>39</v>
      </c>
      <c r="D8814" s="4" t="s">
        <v>37</v>
      </c>
      <c r="E8814" s="4" t="s">
        <v>16</v>
      </c>
      <c r="F8814" s="4" t="s">
        <v>18</v>
      </c>
      <c r="G8814" s="6">
        <v>37</v>
      </c>
      <c r="H8814" s="7">
        <v>336.14</v>
      </c>
      <c r="I8814" s="8">
        <v>0.01</v>
      </c>
      <c r="J8814" s="7">
        <v>12325.12</v>
      </c>
      <c r="K8814" s="7">
        <v>241.79</v>
      </c>
      <c r="L8814" s="7">
        <v>8946.23</v>
      </c>
      <c r="M8814" s="7">
        <v>129.79</v>
      </c>
    </row>
    <row r="8815" spans="2:13" x14ac:dyDescent="0.3">
      <c r="B8815" s="5">
        <v>46204</v>
      </c>
      <c r="C8815" s="4" t="s">
        <v>39</v>
      </c>
      <c r="D8815" s="4" t="s">
        <v>37</v>
      </c>
      <c r="E8815" s="4" t="s">
        <v>16</v>
      </c>
      <c r="F8815" s="4" t="s">
        <v>19</v>
      </c>
      <c r="G8815" s="6">
        <v>36</v>
      </c>
      <c r="H8815" s="7">
        <v>336.14</v>
      </c>
      <c r="I8815" s="8">
        <v>0.01</v>
      </c>
      <c r="J8815" s="7">
        <v>11931.44</v>
      </c>
      <c r="K8815" s="7">
        <v>241.79</v>
      </c>
      <c r="L8815" s="7">
        <v>8704.44</v>
      </c>
      <c r="M8815" s="7">
        <v>162.32</v>
      </c>
    </row>
    <row r="8816" spans="2:13" x14ac:dyDescent="0.3">
      <c r="B8816" s="5">
        <v>46204</v>
      </c>
      <c r="C8816" s="4" t="s">
        <v>39</v>
      </c>
      <c r="D8816" s="4" t="s">
        <v>37</v>
      </c>
      <c r="E8816" s="4" t="s">
        <v>20</v>
      </c>
      <c r="F8816" s="4" t="s">
        <v>17</v>
      </c>
      <c r="G8816" s="6">
        <v>78</v>
      </c>
      <c r="H8816" s="7">
        <v>336.14</v>
      </c>
      <c r="I8816" s="8">
        <v>0.02</v>
      </c>
      <c r="J8816" s="7">
        <v>22726.19</v>
      </c>
      <c r="K8816" s="7">
        <v>240.58</v>
      </c>
      <c r="L8816" s="7">
        <v>18765.240000000002</v>
      </c>
      <c r="M8816" s="7">
        <v>128.75</v>
      </c>
    </row>
    <row r="8817" spans="2:13" x14ac:dyDescent="0.3">
      <c r="B8817" s="5">
        <v>46204</v>
      </c>
      <c r="C8817" s="4" t="s">
        <v>39</v>
      </c>
      <c r="D8817" s="4" t="s">
        <v>37</v>
      </c>
      <c r="E8817" s="4" t="s">
        <v>20</v>
      </c>
      <c r="F8817" s="4" t="s">
        <v>18</v>
      </c>
      <c r="G8817" s="6">
        <v>28</v>
      </c>
      <c r="H8817" s="7">
        <v>336.14</v>
      </c>
      <c r="I8817" s="8">
        <v>0.03</v>
      </c>
      <c r="J8817" s="7">
        <v>8058.63</v>
      </c>
      <c r="K8817" s="7">
        <v>240.58</v>
      </c>
      <c r="L8817" s="7">
        <v>6736.24</v>
      </c>
      <c r="M8817" s="7">
        <v>102.32</v>
      </c>
    </row>
    <row r="8818" spans="2:13" x14ac:dyDescent="0.3">
      <c r="B8818" s="5">
        <v>46204</v>
      </c>
      <c r="C8818" s="4" t="s">
        <v>39</v>
      </c>
      <c r="D8818" s="4" t="s">
        <v>37</v>
      </c>
      <c r="E8818" s="4" t="s">
        <v>20</v>
      </c>
      <c r="F8818" s="4" t="s">
        <v>19</v>
      </c>
      <c r="G8818" s="6">
        <v>29</v>
      </c>
      <c r="H8818" s="7">
        <v>336.14</v>
      </c>
      <c r="I8818" s="8">
        <v>0.03</v>
      </c>
      <c r="J8818" s="7">
        <v>8329.26</v>
      </c>
      <c r="K8818" s="7">
        <v>241.3</v>
      </c>
      <c r="L8818" s="7">
        <v>6997.7</v>
      </c>
      <c r="M8818" s="7">
        <v>131.79</v>
      </c>
    </row>
    <row r="8819" spans="2:13" x14ac:dyDescent="0.3">
      <c r="B8819" s="5">
        <v>46204</v>
      </c>
      <c r="C8819" s="4" t="s">
        <v>39</v>
      </c>
      <c r="D8819" s="4" t="s">
        <v>37</v>
      </c>
      <c r="E8819" s="4" t="s">
        <v>21</v>
      </c>
      <c r="F8819" s="4" t="s">
        <v>17</v>
      </c>
      <c r="G8819" s="6">
        <v>40</v>
      </c>
      <c r="H8819" s="7">
        <v>336.14</v>
      </c>
      <c r="I8819" s="8">
        <v>0</v>
      </c>
      <c r="J8819" s="7">
        <v>12722.28</v>
      </c>
      <c r="K8819" s="7">
        <v>240.34</v>
      </c>
      <c r="L8819" s="7">
        <v>9613.6</v>
      </c>
      <c r="M8819" s="7">
        <v>67.040000000000006</v>
      </c>
    </row>
    <row r="8820" spans="2:13" x14ac:dyDescent="0.3">
      <c r="B8820" s="5">
        <v>46204</v>
      </c>
      <c r="C8820" s="4" t="s">
        <v>39</v>
      </c>
      <c r="D8820" s="4" t="s">
        <v>37</v>
      </c>
      <c r="E8820" s="4" t="s">
        <v>21</v>
      </c>
      <c r="F8820" s="4" t="s">
        <v>18</v>
      </c>
      <c r="G8820" s="6">
        <v>15</v>
      </c>
      <c r="H8820" s="7">
        <v>336.14</v>
      </c>
      <c r="I8820" s="8">
        <v>0.01</v>
      </c>
      <c r="J8820" s="7">
        <v>4746.71</v>
      </c>
      <c r="K8820" s="7">
        <v>240.82</v>
      </c>
      <c r="L8820" s="7">
        <v>3612.3</v>
      </c>
      <c r="M8820" s="7">
        <v>52.88</v>
      </c>
    </row>
    <row r="8821" spans="2:13" x14ac:dyDescent="0.3">
      <c r="B8821" s="5">
        <v>46204</v>
      </c>
      <c r="C8821" s="4" t="s">
        <v>39</v>
      </c>
      <c r="D8821" s="4" t="s">
        <v>37</v>
      </c>
      <c r="E8821" s="4" t="s">
        <v>21</v>
      </c>
      <c r="F8821" s="4" t="s">
        <v>19</v>
      </c>
      <c r="G8821" s="6">
        <v>15</v>
      </c>
      <c r="H8821" s="7">
        <v>336.14</v>
      </c>
      <c r="I8821" s="8">
        <v>0.01</v>
      </c>
      <c r="J8821" s="7">
        <v>4713.49</v>
      </c>
      <c r="K8821" s="7">
        <v>240.82</v>
      </c>
      <c r="L8821" s="7">
        <v>3612.3</v>
      </c>
      <c r="M8821" s="7">
        <v>65.16</v>
      </c>
    </row>
    <row r="8822" spans="2:13" x14ac:dyDescent="0.3">
      <c r="B8822" s="5">
        <v>46204</v>
      </c>
      <c r="C8822" s="4" t="s">
        <v>39</v>
      </c>
      <c r="D8822" s="4" t="s">
        <v>37</v>
      </c>
      <c r="E8822" s="4" t="s">
        <v>22</v>
      </c>
      <c r="F8822" s="4" t="s">
        <v>17</v>
      </c>
      <c r="G8822" s="6">
        <v>18</v>
      </c>
      <c r="H8822" s="7">
        <v>336.14</v>
      </c>
      <c r="I8822" s="8">
        <v>0.01</v>
      </c>
      <c r="J8822" s="7">
        <v>6654.91</v>
      </c>
      <c r="K8822" s="7">
        <v>241.79</v>
      </c>
      <c r="L8822" s="7">
        <v>4352.22</v>
      </c>
      <c r="M8822" s="7">
        <v>188.21</v>
      </c>
    </row>
    <row r="8823" spans="2:13" x14ac:dyDescent="0.3">
      <c r="B8823" s="5">
        <v>46204</v>
      </c>
      <c r="C8823" s="4" t="s">
        <v>39</v>
      </c>
      <c r="D8823" s="4" t="s">
        <v>37</v>
      </c>
      <c r="E8823" s="4" t="s">
        <v>22</v>
      </c>
      <c r="F8823" s="4" t="s">
        <v>18</v>
      </c>
      <c r="G8823" s="6">
        <v>6</v>
      </c>
      <c r="H8823" s="7">
        <v>336.14</v>
      </c>
      <c r="I8823" s="8">
        <v>0.01</v>
      </c>
      <c r="J8823" s="7">
        <v>2233.88</v>
      </c>
      <c r="K8823" s="7">
        <v>240.82</v>
      </c>
      <c r="L8823" s="7">
        <v>1444.92</v>
      </c>
      <c r="M8823" s="7">
        <v>70.55</v>
      </c>
    </row>
    <row r="8824" spans="2:13" x14ac:dyDescent="0.3">
      <c r="B8824" s="5">
        <v>46204</v>
      </c>
      <c r="C8824" s="4" t="s">
        <v>39</v>
      </c>
      <c r="D8824" s="4" t="s">
        <v>37</v>
      </c>
      <c r="E8824" s="4" t="s">
        <v>22</v>
      </c>
      <c r="F8824" s="4" t="s">
        <v>19</v>
      </c>
      <c r="G8824" s="6">
        <v>7</v>
      </c>
      <c r="H8824" s="7">
        <v>336.14</v>
      </c>
      <c r="I8824" s="8">
        <v>0</v>
      </c>
      <c r="J8824" s="7">
        <v>2622.17</v>
      </c>
      <c r="K8824" s="7">
        <v>240.58</v>
      </c>
      <c r="L8824" s="7">
        <v>1684.06</v>
      </c>
      <c r="M8824" s="7">
        <v>89.69</v>
      </c>
    </row>
    <row r="8825" spans="2:13" x14ac:dyDescent="0.3">
      <c r="B8825" s="5">
        <v>46204</v>
      </c>
      <c r="C8825" s="4" t="s">
        <v>40</v>
      </c>
      <c r="D8825" s="4" t="s">
        <v>37</v>
      </c>
      <c r="E8825" s="4" t="s">
        <v>16</v>
      </c>
      <c r="F8825" s="4" t="s">
        <v>17</v>
      </c>
      <c r="G8825" s="6">
        <v>189</v>
      </c>
      <c r="H8825" s="7">
        <v>152.09</v>
      </c>
      <c r="I8825" s="8">
        <v>0.01</v>
      </c>
      <c r="J8825" s="7">
        <v>28600.6</v>
      </c>
      <c r="K8825" s="7">
        <v>109.69</v>
      </c>
      <c r="L8825" s="7">
        <v>20731.41</v>
      </c>
      <c r="M8825" s="7">
        <v>319.29000000000002</v>
      </c>
    </row>
    <row r="8826" spans="2:13" x14ac:dyDescent="0.3">
      <c r="B8826" s="5">
        <v>46204</v>
      </c>
      <c r="C8826" s="4" t="s">
        <v>40</v>
      </c>
      <c r="D8826" s="4" t="s">
        <v>37</v>
      </c>
      <c r="E8826" s="4" t="s">
        <v>16</v>
      </c>
      <c r="F8826" s="4" t="s">
        <v>18</v>
      </c>
      <c r="G8826" s="6">
        <v>65</v>
      </c>
      <c r="H8826" s="7">
        <v>152.09</v>
      </c>
      <c r="I8826" s="8">
        <v>0.01</v>
      </c>
      <c r="J8826" s="7">
        <v>9796.52</v>
      </c>
      <c r="K8826" s="7">
        <v>109.69</v>
      </c>
      <c r="L8826" s="7">
        <v>7129.85</v>
      </c>
      <c r="M8826" s="7">
        <v>236.59</v>
      </c>
    </row>
    <row r="8827" spans="2:13" x14ac:dyDescent="0.3">
      <c r="B8827" s="5">
        <v>46204</v>
      </c>
      <c r="C8827" s="4" t="s">
        <v>40</v>
      </c>
      <c r="D8827" s="4" t="s">
        <v>37</v>
      </c>
      <c r="E8827" s="4" t="s">
        <v>16</v>
      </c>
      <c r="F8827" s="4" t="s">
        <v>19</v>
      </c>
      <c r="G8827" s="6">
        <v>68</v>
      </c>
      <c r="H8827" s="7">
        <v>152.09</v>
      </c>
      <c r="I8827" s="8">
        <v>0.01</v>
      </c>
      <c r="J8827" s="7">
        <v>10238.92</v>
      </c>
      <c r="K8827" s="7">
        <v>109.47</v>
      </c>
      <c r="L8827" s="7">
        <v>7443.96</v>
      </c>
      <c r="M8827" s="7">
        <v>297.51</v>
      </c>
    </row>
    <row r="8828" spans="2:13" x14ac:dyDescent="0.3">
      <c r="B8828" s="5">
        <v>46204</v>
      </c>
      <c r="C8828" s="4" t="s">
        <v>40</v>
      </c>
      <c r="D8828" s="4" t="s">
        <v>37</v>
      </c>
      <c r="E8828" s="4" t="s">
        <v>20</v>
      </c>
      <c r="F8828" s="4" t="s">
        <v>17</v>
      </c>
      <c r="G8828" s="6">
        <v>148</v>
      </c>
      <c r="H8828" s="7">
        <v>152.09</v>
      </c>
      <c r="I8828" s="8">
        <v>0.02</v>
      </c>
      <c r="J8828" s="7">
        <v>19413.05</v>
      </c>
      <c r="K8828" s="7">
        <v>110.13</v>
      </c>
      <c r="L8828" s="7">
        <v>16299.24</v>
      </c>
      <c r="M8828" s="7">
        <v>246.54</v>
      </c>
    </row>
    <row r="8829" spans="2:13" x14ac:dyDescent="0.3">
      <c r="B8829" s="5">
        <v>46204</v>
      </c>
      <c r="C8829" s="4" t="s">
        <v>40</v>
      </c>
      <c r="D8829" s="4" t="s">
        <v>37</v>
      </c>
      <c r="E8829" s="4" t="s">
        <v>20</v>
      </c>
      <c r="F8829" s="4" t="s">
        <v>18</v>
      </c>
      <c r="G8829" s="6">
        <v>53</v>
      </c>
      <c r="H8829" s="7">
        <v>152.09</v>
      </c>
      <c r="I8829" s="8">
        <v>0.01</v>
      </c>
      <c r="J8829" s="7">
        <v>7029.69</v>
      </c>
      <c r="K8829" s="7">
        <v>109.58</v>
      </c>
      <c r="L8829" s="7">
        <v>5807.74</v>
      </c>
      <c r="M8829" s="7">
        <v>184.59</v>
      </c>
    </row>
    <row r="8830" spans="2:13" x14ac:dyDescent="0.3">
      <c r="B8830" s="5">
        <v>46204</v>
      </c>
      <c r="C8830" s="4" t="s">
        <v>40</v>
      </c>
      <c r="D8830" s="4" t="s">
        <v>37</v>
      </c>
      <c r="E8830" s="4" t="s">
        <v>20</v>
      </c>
      <c r="F8830" s="4" t="s">
        <v>19</v>
      </c>
      <c r="G8830" s="6">
        <v>54</v>
      </c>
      <c r="H8830" s="7">
        <v>152.09</v>
      </c>
      <c r="I8830" s="8">
        <v>0.02</v>
      </c>
      <c r="J8830" s="7">
        <v>7075.21</v>
      </c>
      <c r="K8830" s="7">
        <v>109.47</v>
      </c>
      <c r="L8830" s="7">
        <v>5911.38</v>
      </c>
      <c r="M8830" s="7">
        <v>247.57</v>
      </c>
    </row>
    <row r="8831" spans="2:13" x14ac:dyDescent="0.3">
      <c r="B8831" s="5">
        <v>46204</v>
      </c>
      <c r="C8831" s="4" t="s">
        <v>40</v>
      </c>
      <c r="D8831" s="4" t="s">
        <v>37</v>
      </c>
      <c r="E8831" s="4" t="s">
        <v>21</v>
      </c>
      <c r="F8831" s="4" t="s">
        <v>17</v>
      </c>
      <c r="G8831" s="6">
        <v>72</v>
      </c>
      <c r="H8831" s="7">
        <v>152.09</v>
      </c>
      <c r="I8831" s="8">
        <v>0</v>
      </c>
      <c r="J8831" s="7">
        <v>10361.34</v>
      </c>
      <c r="K8831" s="7">
        <v>109.91</v>
      </c>
      <c r="L8831" s="7">
        <v>7913.52</v>
      </c>
      <c r="M8831" s="7">
        <v>123.81</v>
      </c>
    </row>
    <row r="8832" spans="2:13" x14ac:dyDescent="0.3">
      <c r="B8832" s="5">
        <v>46204</v>
      </c>
      <c r="C8832" s="4" t="s">
        <v>40</v>
      </c>
      <c r="D8832" s="4" t="s">
        <v>37</v>
      </c>
      <c r="E8832" s="4" t="s">
        <v>21</v>
      </c>
      <c r="F8832" s="4" t="s">
        <v>18</v>
      </c>
      <c r="G8832" s="6">
        <v>26</v>
      </c>
      <c r="H8832" s="7">
        <v>152.09</v>
      </c>
      <c r="I8832" s="8">
        <v>0.01</v>
      </c>
      <c r="J8832" s="7">
        <v>3741.52</v>
      </c>
      <c r="K8832" s="7">
        <v>110.02</v>
      </c>
      <c r="L8832" s="7">
        <v>2860.52</v>
      </c>
      <c r="M8832" s="7">
        <v>94.27</v>
      </c>
    </row>
    <row r="8833" spans="2:13" x14ac:dyDescent="0.3">
      <c r="B8833" s="5">
        <v>46204</v>
      </c>
      <c r="C8833" s="4" t="s">
        <v>40</v>
      </c>
      <c r="D8833" s="4" t="s">
        <v>37</v>
      </c>
      <c r="E8833" s="4" t="s">
        <v>21</v>
      </c>
      <c r="F8833" s="4" t="s">
        <v>19</v>
      </c>
      <c r="G8833" s="6">
        <v>27</v>
      </c>
      <c r="H8833" s="7">
        <v>152.09</v>
      </c>
      <c r="I8833" s="8">
        <v>0</v>
      </c>
      <c r="J8833" s="7">
        <v>3901.1</v>
      </c>
      <c r="K8833" s="7">
        <v>110.13</v>
      </c>
      <c r="L8833" s="7">
        <v>2973.51</v>
      </c>
      <c r="M8833" s="7">
        <v>116.69</v>
      </c>
    </row>
    <row r="8834" spans="2:13" x14ac:dyDescent="0.3">
      <c r="B8834" s="5">
        <v>46204</v>
      </c>
      <c r="C8834" s="4" t="s">
        <v>40</v>
      </c>
      <c r="D8834" s="4" t="s">
        <v>37</v>
      </c>
      <c r="E8834" s="4" t="s">
        <v>22</v>
      </c>
      <c r="F8834" s="4" t="s">
        <v>17</v>
      </c>
      <c r="G8834" s="6">
        <v>33</v>
      </c>
      <c r="H8834" s="7">
        <v>152.09</v>
      </c>
      <c r="I8834" s="8">
        <v>0</v>
      </c>
      <c r="J8834" s="7">
        <v>5587.56</v>
      </c>
      <c r="K8834" s="7">
        <v>109.69</v>
      </c>
      <c r="L8834" s="7">
        <v>3619.77</v>
      </c>
      <c r="M8834" s="7">
        <v>333.96</v>
      </c>
    </row>
    <row r="8835" spans="2:13" x14ac:dyDescent="0.3">
      <c r="B8835" s="5">
        <v>46204</v>
      </c>
      <c r="C8835" s="4" t="s">
        <v>40</v>
      </c>
      <c r="D8835" s="4" t="s">
        <v>37</v>
      </c>
      <c r="E8835" s="4" t="s">
        <v>22</v>
      </c>
      <c r="F8835" s="4" t="s">
        <v>18</v>
      </c>
      <c r="G8835" s="6">
        <v>12</v>
      </c>
      <c r="H8835" s="7">
        <v>152.09</v>
      </c>
      <c r="I8835" s="8">
        <v>0</v>
      </c>
      <c r="J8835" s="7">
        <v>2046.13</v>
      </c>
      <c r="K8835" s="7">
        <v>109.58</v>
      </c>
      <c r="L8835" s="7">
        <v>1314.96</v>
      </c>
      <c r="M8835" s="7">
        <v>145.59</v>
      </c>
    </row>
    <row r="8836" spans="2:13" x14ac:dyDescent="0.3">
      <c r="B8836" s="5">
        <v>46204</v>
      </c>
      <c r="C8836" s="4" t="s">
        <v>40</v>
      </c>
      <c r="D8836" s="4" t="s">
        <v>37</v>
      </c>
      <c r="E8836" s="4" t="s">
        <v>22</v>
      </c>
      <c r="F8836" s="4" t="s">
        <v>19</v>
      </c>
      <c r="G8836" s="6">
        <v>12</v>
      </c>
      <c r="H8836" s="7">
        <v>152.09</v>
      </c>
      <c r="I8836" s="8">
        <v>0</v>
      </c>
      <c r="J8836" s="7">
        <v>2035.92</v>
      </c>
      <c r="K8836" s="7">
        <v>110.02</v>
      </c>
      <c r="L8836" s="7">
        <v>1320.24</v>
      </c>
      <c r="M8836" s="7">
        <v>151.58000000000001</v>
      </c>
    </row>
    <row r="8837" spans="2:13" x14ac:dyDescent="0.3">
      <c r="B8837" s="5">
        <v>46204</v>
      </c>
      <c r="C8837" s="4" t="s">
        <v>41</v>
      </c>
      <c r="D8837" s="4" t="s">
        <v>42</v>
      </c>
      <c r="E8837" s="4" t="s">
        <v>16</v>
      </c>
      <c r="F8837" s="4" t="s">
        <v>17</v>
      </c>
      <c r="G8837" s="6">
        <v>171</v>
      </c>
      <c r="H8837" s="7">
        <v>201.39</v>
      </c>
      <c r="I8837" s="8">
        <v>0</v>
      </c>
      <c r="J8837" s="7">
        <v>34368.71</v>
      </c>
      <c r="K8837" s="7">
        <v>115.8</v>
      </c>
      <c r="L8837" s="7">
        <v>19801.8</v>
      </c>
      <c r="M8837" s="7">
        <v>284.27999999999997</v>
      </c>
    </row>
    <row r="8838" spans="2:13" x14ac:dyDescent="0.3">
      <c r="B8838" s="5">
        <v>46204</v>
      </c>
      <c r="C8838" s="4" t="s">
        <v>41</v>
      </c>
      <c r="D8838" s="4" t="s">
        <v>42</v>
      </c>
      <c r="E8838" s="4" t="s">
        <v>16</v>
      </c>
      <c r="F8838" s="4" t="s">
        <v>18</v>
      </c>
      <c r="G8838" s="6">
        <v>59</v>
      </c>
      <c r="H8838" s="7">
        <v>201.39</v>
      </c>
      <c r="I8838" s="8">
        <v>0.01</v>
      </c>
      <c r="J8838" s="7">
        <v>11750.59</v>
      </c>
      <c r="K8838" s="7">
        <v>116.03</v>
      </c>
      <c r="L8838" s="7">
        <v>6845.77</v>
      </c>
      <c r="M8838" s="7">
        <v>204.85</v>
      </c>
    </row>
    <row r="8839" spans="2:13" x14ac:dyDescent="0.3">
      <c r="B8839" s="5">
        <v>46204</v>
      </c>
      <c r="C8839" s="4" t="s">
        <v>41</v>
      </c>
      <c r="D8839" s="4" t="s">
        <v>42</v>
      </c>
      <c r="E8839" s="4" t="s">
        <v>16</v>
      </c>
      <c r="F8839" s="4" t="s">
        <v>19</v>
      </c>
      <c r="G8839" s="6">
        <v>58</v>
      </c>
      <c r="H8839" s="7">
        <v>201.39</v>
      </c>
      <c r="I8839" s="8">
        <v>0.01</v>
      </c>
      <c r="J8839" s="7">
        <v>11587.07</v>
      </c>
      <c r="K8839" s="7">
        <v>115.45</v>
      </c>
      <c r="L8839" s="7">
        <v>6696.1</v>
      </c>
      <c r="M8839" s="7">
        <v>256.60000000000002</v>
      </c>
    </row>
    <row r="8840" spans="2:13" x14ac:dyDescent="0.3">
      <c r="B8840" s="5">
        <v>46204</v>
      </c>
      <c r="C8840" s="4" t="s">
        <v>41</v>
      </c>
      <c r="D8840" s="4" t="s">
        <v>42</v>
      </c>
      <c r="E8840" s="4" t="s">
        <v>20</v>
      </c>
      <c r="F8840" s="4" t="s">
        <v>17</v>
      </c>
      <c r="G8840" s="6">
        <v>140</v>
      </c>
      <c r="H8840" s="7">
        <v>201.39</v>
      </c>
      <c r="I8840" s="8">
        <v>0</v>
      </c>
      <c r="J8840" s="7">
        <v>24761.63</v>
      </c>
      <c r="K8840" s="7">
        <v>115.45</v>
      </c>
      <c r="L8840" s="7">
        <v>16163</v>
      </c>
      <c r="M8840" s="7">
        <v>231.8</v>
      </c>
    </row>
    <row r="8841" spans="2:13" x14ac:dyDescent="0.3">
      <c r="B8841" s="5">
        <v>46204</v>
      </c>
      <c r="C8841" s="4" t="s">
        <v>41</v>
      </c>
      <c r="D8841" s="4" t="s">
        <v>42</v>
      </c>
      <c r="E8841" s="4" t="s">
        <v>20</v>
      </c>
      <c r="F8841" s="4" t="s">
        <v>18</v>
      </c>
      <c r="G8841" s="6">
        <v>51</v>
      </c>
      <c r="H8841" s="7">
        <v>201.39</v>
      </c>
      <c r="I8841" s="8">
        <v>0.04</v>
      </c>
      <c r="J8841" s="7">
        <v>8694.92</v>
      </c>
      <c r="K8841" s="7">
        <v>115.91</v>
      </c>
      <c r="L8841" s="7">
        <v>5911.41</v>
      </c>
      <c r="M8841" s="7">
        <v>183.63</v>
      </c>
    </row>
    <row r="8842" spans="2:13" x14ac:dyDescent="0.3">
      <c r="B8842" s="5">
        <v>46204</v>
      </c>
      <c r="C8842" s="4" t="s">
        <v>41</v>
      </c>
      <c r="D8842" s="4" t="s">
        <v>42</v>
      </c>
      <c r="E8842" s="4" t="s">
        <v>20</v>
      </c>
      <c r="F8842" s="4" t="s">
        <v>19</v>
      </c>
      <c r="G8842" s="6">
        <v>48</v>
      </c>
      <c r="H8842" s="7">
        <v>201.39</v>
      </c>
      <c r="I8842" s="8">
        <v>0.04</v>
      </c>
      <c r="J8842" s="7">
        <v>8184.35</v>
      </c>
      <c r="K8842" s="7">
        <v>115.68</v>
      </c>
      <c r="L8842" s="7">
        <v>5552.64</v>
      </c>
      <c r="M8842" s="7">
        <v>220.06</v>
      </c>
    </row>
    <row r="8843" spans="2:13" x14ac:dyDescent="0.3">
      <c r="B8843" s="5">
        <v>46204</v>
      </c>
      <c r="C8843" s="4" t="s">
        <v>41</v>
      </c>
      <c r="D8843" s="4" t="s">
        <v>42</v>
      </c>
      <c r="E8843" s="4" t="s">
        <v>21</v>
      </c>
      <c r="F8843" s="4" t="s">
        <v>17</v>
      </c>
      <c r="G8843" s="6">
        <v>66</v>
      </c>
      <c r="H8843" s="7">
        <v>201.39</v>
      </c>
      <c r="I8843" s="8">
        <v>0.01</v>
      </c>
      <c r="J8843" s="7">
        <v>12576.58</v>
      </c>
      <c r="K8843" s="7">
        <v>115.8</v>
      </c>
      <c r="L8843" s="7">
        <v>7642.8</v>
      </c>
      <c r="M8843" s="7">
        <v>111.05</v>
      </c>
    </row>
    <row r="8844" spans="2:13" x14ac:dyDescent="0.3">
      <c r="B8844" s="5">
        <v>46204</v>
      </c>
      <c r="C8844" s="4" t="s">
        <v>41</v>
      </c>
      <c r="D8844" s="4" t="s">
        <v>42</v>
      </c>
      <c r="E8844" s="4" t="s">
        <v>21</v>
      </c>
      <c r="F8844" s="4" t="s">
        <v>18</v>
      </c>
      <c r="G8844" s="6">
        <v>24</v>
      </c>
      <c r="H8844" s="7">
        <v>201.39</v>
      </c>
      <c r="I8844" s="8">
        <v>0.01</v>
      </c>
      <c r="J8844" s="7">
        <v>4563.96</v>
      </c>
      <c r="K8844" s="7">
        <v>115.91</v>
      </c>
      <c r="L8844" s="7">
        <v>2781.84</v>
      </c>
      <c r="M8844" s="7">
        <v>86.24</v>
      </c>
    </row>
    <row r="8845" spans="2:13" x14ac:dyDescent="0.3">
      <c r="B8845" s="5">
        <v>46204</v>
      </c>
      <c r="C8845" s="4" t="s">
        <v>41</v>
      </c>
      <c r="D8845" s="4" t="s">
        <v>42</v>
      </c>
      <c r="E8845" s="4" t="s">
        <v>21</v>
      </c>
      <c r="F8845" s="4" t="s">
        <v>19</v>
      </c>
      <c r="G8845" s="6">
        <v>25</v>
      </c>
      <c r="H8845" s="7">
        <v>201.39</v>
      </c>
      <c r="I8845" s="8">
        <v>0.01</v>
      </c>
      <c r="J8845" s="7">
        <v>4739.97</v>
      </c>
      <c r="K8845" s="7">
        <v>115.91</v>
      </c>
      <c r="L8845" s="7">
        <v>2897.75</v>
      </c>
      <c r="M8845" s="7">
        <v>112.5</v>
      </c>
    </row>
    <row r="8846" spans="2:13" x14ac:dyDescent="0.3">
      <c r="B8846" s="5">
        <v>46204</v>
      </c>
      <c r="C8846" s="4" t="s">
        <v>41</v>
      </c>
      <c r="D8846" s="4" t="s">
        <v>42</v>
      </c>
      <c r="E8846" s="4" t="s">
        <v>22</v>
      </c>
      <c r="F8846" s="4" t="s">
        <v>17</v>
      </c>
      <c r="G8846" s="6">
        <v>29</v>
      </c>
      <c r="H8846" s="7">
        <v>201.39</v>
      </c>
      <c r="I8846" s="8">
        <v>0.01</v>
      </c>
      <c r="J8846" s="7">
        <v>6482.21</v>
      </c>
      <c r="K8846" s="7">
        <v>115.45</v>
      </c>
      <c r="L8846" s="7">
        <v>3348.05</v>
      </c>
      <c r="M8846" s="7">
        <v>292.3</v>
      </c>
    </row>
    <row r="8847" spans="2:13" x14ac:dyDescent="0.3">
      <c r="B8847" s="5">
        <v>46204</v>
      </c>
      <c r="C8847" s="4" t="s">
        <v>41</v>
      </c>
      <c r="D8847" s="4" t="s">
        <v>42</v>
      </c>
      <c r="E8847" s="4" t="s">
        <v>22</v>
      </c>
      <c r="F8847" s="4" t="s">
        <v>18</v>
      </c>
      <c r="G8847" s="6">
        <v>11</v>
      </c>
      <c r="H8847" s="7">
        <v>201.39</v>
      </c>
      <c r="I8847" s="8">
        <v>0.01</v>
      </c>
      <c r="J8847" s="7">
        <v>2458.7399999999998</v>
      </c>
      <c r="K8847" s="7">
        <v>115.68</v>
      </c>
      <c r="L8847" s="7">
        <v>1272.48</v>
      </c>
      <c r="M8847" s="7">
        <v>132.26</v>
      </c>
    </row>
    <row r="8848" spans="2:13" x14ac:dyDescent="0.3">
      <c r="B8848" s="5">
        <v>46204</v>
      </c>
      <c r="C8848" s="4" t="s">
        <v>41</v>
      </c>
      <c r="D8848" s="4" t="s">
        <v>42</v>
      </c>
      <c r="E8848" s="4" t="s">
        <v>22</v>
      </c>
      <c r="F8848" s="4" t="s">
        <v>19</v>
      </c>
      <c r="G8848" s="6">
        <v>11</v>
      </c>
      <c r="H8848" s="7">
        <v>201.39</v>
      </c>
      <c r="I8848" s="8">
        <v>0</v>
      </c>
      <c r="J8848" s="7">
        <v>2476.16</v>
      </c>
      <c r="K8848" s="7">
        <v>115.91</v>
      </c>
      <c r="L8848" s="7">
        <v>1275.01</v>
      </c>
      <c r="M8848" s="7">
        <v>141.51</v>
      </c>
    </row>
    <row r="8849" spans="2:13" x14ac:dyDescent="0.3">
      <c r="B8849" s="5">
        <v>46204</v>
      </c>
      <c r="C8849" s="4" t="s">
        <v>43</v>
      </c>
      <c r="D8849" s="4" t="s">
        <v>42</v>
      </c>
      <c r="E8849" s="4" t="s">
        <v>16</v>
      </c>
      <c r="F8849" s="4" t="s">
        <v>17</v>
      </c>
      <c r="G8849" s="6">
        <v>152</v>
      </c>
      <c r="H8849" s="7">
        <v>167.11</v>
      </c>
      <c r="I8849" s="8">
        <v>0.01</v>
      </c>
      <c r="J8849" s="7">
        <v>25298.81</v>
      </c>
      <c r="K8849" s="7">
        <v>95.26</v>
      </c>
      <c r="L8849" s="7">
        <v>14479.52</v>
      </c>
      <c r="M8849" s="7">
        <v>254.48</v>
      </c>
    </row>
    <row r="8850" spans="2:13" x14ac:dyDescent="0.3">
      <c r="B8850" s="5">
        <v>46204</v>
      </c>
      <c r="C8850" s="4" t="s">
        <v>43</v>
      </c>
      <c r="D8850" s="4" t="s">
        <v>42</v>
      </c>
      <c r="E8850" s="4" t="s">
        <v>16</v>
      </c>
      <c r="F8850" s="4" t="s">
        <v>18</v>
      </c>
      <c r="G8850" s="6">
        <v>55</v>
      </c>
      <c r="H8850" s="7">
        <v>167.11</v>
      </c>
      <c r="I8850" s="8">
        <v>0.01</v>
      </c>
      <c r="J8850" s="7">
        <v>9126.7999999999993</v>
      </c>
      <c r="K8850" s="7">
        <v>95.35</v>
      </c>
      <c r="L8850" s="7">
        <v>5244.25</v>
      </c>
      <c r="M8850" s="7">
        <v>195.28</v>
      </c>
    </row>
    <row r="8851" spans="2:13" x14ac:dyDescent="0.3">
      <c r="B8851" s="5">
        <v>46204</v>
      </c>
      <c r="C8851" s="4" t="s">
        <v>43</v>
      </c>
      <c r="D8851" s="4" t="s">
        <v>42</v>
      </c>
      <c r="E8851" s="4" t="s">
        <v>16</v>
      </c>
      <c r="F8851" s="4" t="s">
        <v>19</v>
      </c>
      <c r="G8851" s="6">
        <v>53</v>
      </c>
      <c r="H8851" s="7">
        <v>167.11</v>
      </c>
      <c r="I8851" s="8">
        <v>0.01</v>
      </c>
      <c r="J8851" s="7">
        <v>8750.5499999999993</v>
      </c>
      <c r="K8851" s="7">
        <v>95.16</v>
      </c>
      <c r="L8851" s="7">
        <v>5043.4799999999996</v>
      </c>
      <c r="M8851" s="7">
        <v>240.86</v>
      </c>
    </row>
    <row r="8852" spans="2:13" x14ac:dyDescent="0.3">
      <c r="B8852" s="5">
        <v>46204</v>
      </c>
      <c r="C8852" s="4" t="s">
        <v>43</v>
      </c>
      <c r="D8852" s="4" t="s">
        <v>42</v>
      </c>
      <c r="E8852" s="4" t="s">
        <v>20</v>
      </c>
      <c r="F8852" s="4" t="s">
        <v>17</v>
      </c>
      <c r="G8852" s="6">
        <v>118</v>
      </c>
      <c r="H8852" s="7">
        <v>167.11</v>
      </c>
      <c r="I8852" s="8">
        <v>0.04</v>
      </c>
      <c r="J8852" s="7">
        <v>16743.38</v>
      </c>
      <c r="K8852" s="7">
        <v>95.35</v>
      </c>
      <c r="L8852" s="7">
        <v>11251.3</v>
      </c>
      <c r="M8852" s="7">
        <v>199.74</v>
      </c>
    </row>
    <row r="8853" spans="2:13" x14ac:dyDescent="0.3">
      <c r="B8853" s="5">
        <v>46204</v>
      </c>
      <c r="C8853" s="4" t="s">
        <v>43</v>
      </c>
      <c r="D8853" s="4" t="s">
        <v>42</v>
      </c>
      <c r="E8853" s="4" t="s">
        <v>20</v>
      </c>
      <c r="F8853" s="4" t="s">
        <v>18</v>
      </c>
      <c r="G8853" s="6">
        <v>43</v>
      </c>
      <c r="H8853" s="7">
        <v>167.11</v>
      </c>
      <c r="I8853" s="8">
        <v>0.01</v>
      </c>
      <c r="J8853" s="7">
        <v>6209.9</v>
      </c>
      <c r="K8853" s="7">
        <v>94.97</v>
      </c>
      <c r="L8853" s="7">
        <v>4083.71</v>
      </c>
      <c r="M8853" s="7">
        <v>149.13999999999999</v>
      </c>
    </row>
    <row r="8854" spans="2:13" x14ac:dyDescent="0.3">
      <c r="B8854" s="5">
        <v>46204</v>
      </c>
      <c r="C8854" s="4" t="s">
        <v>43</v>
      </c>
      <c r="D8854" s="4" t="s">
        <v>42</v>
      </c>
      <c r="E8854" s="4" t="s">
        <v>20</v>
      </c>
      <c r="F8854" s="4" t="s">
        <v>19</v>
      </c>
      <c r="G8854" s="6">
        <v>43</v>
      </c>
      <c r="H8854" s="7">
        <v>167.11</v>
      </c>
      <c r="I8854" s="8">
        <v>0.04</v>
      </c>
      <c r="J8854" s="7">
        <v>6071.42</v>
      </c>
      <c r="K8854" s="7">
        <v>95.26</v>
      </c>
      <c r="L8854" s="7">
        <v>4096.18</v>
      </c>
      <c r="M8854" s="7">
        <v>190.43</v>
      </c>
    </row>
    <row r="8855" spans="2:13" x14ac:dyDescent="0.3">
      <c r="B8855" s="5">
        <v>46204</v>
      </c>
      <c r="C8855" s="4" t="s">
        <v>43</v>
      </c>
      <c r="D8855" s="4" t="s">
        <v>42</v>
      </c>
      <c r="E8855" s="4" t="s">
        <v>21</v>
      </c>
      <c r="F8855" s="4" t="s">
        <v>17</v>
      </c>
      <c r="G8855" s="6">
        <v>59</v>
      </c>
      <c r="H8855" s="7">
        <v>167.11</v>
      </c>
      <c r="I8855" s="8">
        <v>0.01</v>
      </c>
      <c r="J8855" s="7">
        <v>9282.2900000000009</v>
      </c>
      <c r="K8855" s="7">
        <v>95.16</v>
      </c>
      <c r="L8855" s="7">
        <v>5614.44</v>
      </c>
      <c r="M8855" s="7">
        <v>99.18</v>
      </c>
    </row>
    <row r="8856" spans="2:13" x14ac:dyDescent="0.3">
      <c r="B8856" s="5">
        <v>46204</v>
      </c>
      <c r="C8856" s="4" t="s">
        <v>43</v>
      </c>
      <c r="D8856" s="4" t="s">
        <v>42</v>
      </c>
      <c r="E8856" s="4" t="s">
        <v>21</v>
      </c>
      <c r="F8856" s="4" t="s">
        <v>18</v>
      </c>
      <c r="G8856" s="6">
        <v>21</v>
      </c>
      <c r="H8856" s="7">
        <v>167.11</v>
      </c>
      <c r="I8856" s="8">
        <v>0.01</v>
      </c>
      <c r="J8856" s="7">
        <v>3283.92</v>
      </c>
      <c r="K8856" s="7">
        <v>94.88</v>
      </c>
      <c r="L8856" s="7">
        <v>1992.48</v>
      </c>
      <c r="M8856" s="7">
        <v>74.790000000000006</v>
      </c>
    </row>
    <row r="8857" spans="2:13" x14ac:dyDescent="0.3">
      <c r="B8857" s="5">
        <v>46204</v>
      </c>
      <c r="C8857" s="4" t="s">
        <v>43</v>
      </c>
      <c r="D8857" s="4" t="s">
        <v>42</v>
      </c>
      <c r="E8857" s="4" t="s">
        <v>21</v>
      </c>
      <c r="F8857" s="4" t="s">
        <v>19</v>
      </c>
      <c r="G8857" s="6">
        <v>22</v>
      </c>
      <c r="H8857" s="7">
        <v>167.11</v>
      </c>
      <c r="I8857" s="8">
        <v>0.01</v>
      </c>
      <c r="J8857" s="7">
        <v>3457.54</v>
      </c>
      <c r="K8857" s="7">
        <v>95.35</v>
      </c>
      <c r="L8857" s="7">
        <v>2097.6999999999998</v>
      </c>
      <c r="M8857" s="7">
        <v>95.67</v>
      </c>
    </row>
    <row r="8858" spans="2:13" x14ac:dyDescent="0.3">
      <c r="B8858" s="5">
        <v>46204</v>
      </c>
      <c r="C8858" s="4" t="s">
        <v>43</v>
      </c>
      <c r="D8858" s="4" t="s">
        <v>42</v>
      </c>
      <c r="E8858" s="4" t="s">
        <v>22</v>
      </c>
      <c r="F8858" s="4" t="s">
        <v>17</v>
      </c>
      <c r="G8858" s="6">
        <v>26</v>
      </c>
      <c r="H8858" s="7">
        <v>167.11</v>
      </c>
      <c r="I8858" s="8">
        <v>0</v>
      </c>
      <c r="J8858" s="7">
        <v>4837.08</v>
      </c>
      <c r="K8858" s="7">
        <v>94.97</v>
      </c>
      <c r="L8858" s="7">
        <v>2469.2199999999998</v>
      </c>
      <c r="M8858" s="7">
        <v>259.41000000000003</v>
      </c>
    </row>
    <row r="8859" spans="2:13" x14ac:dyDescent="0.3">
      <c r="B8859" s="5">
        <v>46204</v>
      </c>
      <c r="C8859" s="4" t="s">
        <v>43</v>
      </c>
      <c r="D8859" s="4" t="s">
        <v>42</v>
      </c>
      <c r="E8859" s="4" t="s">
        <v>22</v>
      </c>
      <c r="F8859" s="4" t="s">
        <v>18</v>
      </c>
      <c r="G8859" s="6">
        <v>10</v>
      </c>
      <c r="H8859" s="7">
        <v>167.11</v>
      </c>
      <c r="I8859" s="8">
        <v>0</v>
      </c>
      <c r="J8859" s="7">
        <v>1856.69</v>
      </c>
      <c r="K8859" s="7">
        <v>95.35</v>
      </c>
      <c r="L8859" s="7">
        <v>953.5</v>
      </c>
      <c r="M8859" s="7">
        <v>119.63</v>
      </c>
    </row>
    <row r="8860" spans="2:13" x14ac:dyDescent="0.3">
      <c r="B8860" s="5">
        <v>46204</v>
      </c>
      <c r="C8860" s="4" t="s">
        <v>43</v>
      </c>
      <c r="D8860" s="4" t="s">
        <v>42</v>
      </c>
      <c r="E8860" s="4" t="s">
        <v>22</v>
      </c>
      <c r="F8860" s="4" t="s">
        <v>19</v>
      </c>
      <c r="G8860" s="6">
        <v>10</v>
      </c>
      <c r="H8860" s="7">
        <v>167.11</v>
      </c>
      <c r="I8860" s="8">
        <v>0</v>
      </c>
      <c r="J8860" s="7">
        <v>1877.25</v>
      </c>
      <c r="K8860" s="7">
        <v>95.07</v>
      </c>
      <c r="L8860" s="7">
        <v>950.7</v>
      </c>
      <c r="M8860" s="7">
        <v>130.97999999999999</v>
      </c>
    </row>
    <row r="8861" spans="2:13" x14ac:dyDescent="0.3">
      <c r="B8861" s="5">
        <v>46204</v>
      </c>
      <c r="C8861" s="4" t="s">
        <v>44</v>
      </c>
      <c r="D8861" s="4" t="s">
        <v>42</v>
      </c>
      <c r="E8861" s="4" t="s">
        <v>16</v>
      </c>
      <c r="F8861" s="4" t="s">
        <v>17</v>
      </c>
      <c r="G8861" s="6">
        <v>73</v>
      </c>
      <c r="H8861" s="7">
        <v>218.52</v>
      </c>
      <c r="I8861" s="8">
        <v>0.01</v>
      </c>
      <c r="J8861" s="7">
        <v>15856.14</v>
      </c>
      <c r="K8861" s="7">
        <v>127.69</v>
      </c>
      <c r="L8861" s="7">
        <v>9321.3700000000008</v>
      </c>
      <c r="M8861" s="7">
        <v>123.45</v>
      </c>
    </row>
    <row r="8862" spans="2:13" x14ac:dyDescent="0.3">
      <c r="B8862" s="5">
        <v>46204</v>
      </c>
      <c r="C8862" s="4" t="s">
        <v>44</v>
      </c>
      <c r="D8862" s="4" t="s">
        <v>42</v>
      </c>
      <c r="E8862" s="4" t="s">
        <v>16</v>
      </c>
      <c r="F8862" s="4" t="s">
        <v>18</v>
      </c>
      <c r="G8862" s="6">
        <v>27</v>
      </c>
      <c r="H8862" s="7">
        <v>218.52</v>
      </c>
      <c r="I8862" s="8">
        <v>0.01</v>
      </c>
      <c r="J8862" s="7">
        <v>5794.17</v>
      </c>
      <c r="K8862" s="7">
        <v>127.43</v>
      </c>
      <c r="L8862" s="7">
        <v>3440.61</v>
      </c>
      <c r="M8862" s="7">
        <v>95</v>
      </c>
    </row>
    <row r="8863" spans="2:13" x14ac:dyDescent="0.3">
      <c r="B8863" s="5">
        <v>46204</v>
      </c>
      <c r="C8863" s="4" t="s">
        <v>44</v>
      </c>
      <c r="D8863" s="4" t="s">
        <v>42</v>
      </c>
      <c r="E8863" s="4" t="s">
        <v>16</v>
      </c>
      <c r="F8863" s="4" t="s">
        <v>19</v>
      </c>
      <c r="G8863" s="6">
        <v>28</v>
      </c>
      <c r="H8863" s="7">
        <v>218.52</v>
      </c>
      <c r="I8863" s="8">
        <v>0.01</v>
      </c>
      <c r="J8863" s="7">
        <v>6087.88</v>
      </c>
      <c r="K8863" s="7">
        <v>127.95</v>
      </c>
      <c r="L8863" s="7">
        <v>3582.6</v>
      </c>
      <c r="M8863" s="7">
        <v>127.12</v>
      </c>
    </row>
    <row r="8864" spans="2:13" x14ac:dyDescent="0.3">
      <c r="B8864" s="5">
        <v>46204</v>
      </c>
      <c r="C8864" s="4" t="s">
        <v>44</v>
      </c>
      <c r="D8864" s="4" t="s">
        <v>42</v>
      </c>
      <c r="E8864" s="4" t="s">
        <v>20</v>
      </c>
      <c r="F8864" s="4" t="s">
        <v>17</v>
      </c>
      <c r="G8864" s="6">
        <v>62</v>
      </c>
      <c r="H8864" s="7">
        <v>218.52</v>
      </c>
      <c r="I8864" s="8">
        <v>0</v>
      </c>
      <c r="J8864" s="7">
        <v>11898.62</v>
      </c>
      <c r="K8864" s="7">
        <v>127.31</v>
      </c>
      <c r="L8864" s="7">
        <v>7893.22</v>
      </c>
      <c r="M8864" s="7">
        <v>106.72</v>
      </c>
    </row>
    <row r="8865" spans="2:13" x14ac:dyDescent="0.3">
      <c r="B8865" s="5">
        <v>46204</v>
      </c>
      <c r="C8865" s="4" t="s">
        <v>44</v>
      </c>
      <c r="D8865" s="4" t="s">
        <v>42</v>
      </c>
      <c r="E8865" s="4" t="s">
        <v>20</v>
      </c>
      <c r="F8865" s="4" t="s">
        <v>18</v>
      </c>
      <c r="G8865" s="6">
        <v>23</v>
      </c>
      <c r="H8865" s="7">
        <v>218.52</v>
      </c>
      <c r="I8865" s="8">
        <v>0.01</v>
      </c>
      <c r="J8865" s="7">
        <v>4396.28</v>
      </c>
      <c r="K8865" s="7">
        <v>127.95</v>
      </c>
      <c r="L8865" s="7">
        <v>2942.85</v>
      </c>
      <c r="M8865" s="7">
        <v>83.14</v>
      </c>
    </row>
    <row r="8866" spans="2:13" x14ac:dyDescent="0.3">
      <c r="B8866" s="5">
        <v>46204</v>
      </c>
      <c r="C8866" s="4" t="s">
        <v>44</v>
      </c>
      <c r="D8866" s="4" t="s">
        <v>42</v>
      </c>
      <c r="E8866" s="4" t="s">
        <v>20</v>
      </c>
      <c r="F8866" s="4" t="s">
        <v>19</v>
      </c>
      <c r="G8866" s="6">
        <v>22</v>
      </c>
      <c r="H8866" s="7">
        <v>218.52</v>
      </c>
      <c r="I8866" s="8">
        <v>0.03</v>
      </c>
      <c r="J8866" s="7">
        <v>4107.6000000000004</v>
      </c>
      <c r="K8866" s="7">
        <v>128.07</v>
      </c>
      <c r="L8866" s="7">
        <v>2817.54</v>
      </c>
      <c r="M8866" s="7">
        <v>95.57</v>
      </c>
    </row>
    <row r="8867" spans="2:13" x14ac:dyDescent="0.3">
      <c r="B8867" s="5">
        <v>46204</v>
      </c>
      <c r="C8867" s="4" t="s">
        <v>44</v>
      </c>
      <c r="D8867" s="4" t="s">
        <v>42</v>
      </c>
      <c r="E8867" s="4" t="s">
        <v>21</v>
      </c>
      <c r="F8867" s="4" t="s">
        <v>17</v>
      </c>
      <c r="G8867" s="6">
        <v>32</v>
      </c>
      <c r="H8867" s="7">
        <v>218.52</v>
      </c>
      <c r="I8867" s="8">
        <v>0.01</v>
      </c>
      <c r="J8867" s="7">
        <v>6589.86</v>
      </c>
      <c r="K8867" s="7">
        <v>127.69</v>
      </c>
      <c r="L8867" s="7">
        <v>4086.08</v>
      </c>
      <c r="M8867" s="7">
        <v>54.97</v>
      </c>
    </row>
    <row r="8868" spans="2:13" x14ac:dyDescent="0.3">
      <c r="B8868" s="5">
        <v>46204</v>
      </c>
      <c r="C8868" s="4" t="s">
        <v>44</v>
      </c>
      <c r="D8868" s="4" t="s">
        <v>42</v>
      </c>
      <c r="E8868" s="4" t="s">
        <v>21</v>
      </c>
      <c r="F8868" s="4" t="s">
        <v>18</v>
      </c>
      <c r="G8868" s="6">
        <v>11</v>
      </c>
      <c r="H8868" s="7">
        <v>218.52</v>
      </c>
      <c r="I8868" s="8">
        <v>0</v>
      </c>
      <c r="J8868" s="7">
        <v>2269.85</v>
      </c>
      <c r="K8868" s="7">
        <v>127.31</v>
      </c>
      <c r="L8868" s="7">
        <v>1400.41</v>
      </c>
      <c r="M8868" s="7">
        <v>38.94</v>
      </c>
    </row>
    <row r="8869" spans="2:13" x14ac:dyDescent="0.3">
      <c r="B8869" s="5">
        <v>46204</v>
      </c>
      <c r="C8869" s="4" t="s">
        <v>44</v>
      </c>
      <c r="D8869" s="4" t="s">
        <v>42</v>
      </c>
      <c r="E8869" s="4" t="s">
        <v>21</v>
      </c>
      <c r="F8869" s="4" t="s">
        <v>19</v>
      </c>
      <c r="G8869" s="6">
        <v>11</v>
      </c>
      <c r="H8869" s="7">
        <v>218.52</v>
      </c>
      <c r="I8869" s="8">
        <v>0.01</v>
      </c>
      <c r="J8869" s="7">
        <v>2272.0300000000002</v>
      </c>
      <c r="K8869" s="7">
        <v>127.56</v>
      </c>
      <c r="L8869" s="7">
        <v>1403.16</v>
      </c>
      <c r="M8869" s="7">
        <v>50.48</v>
      </c>
    </row>
    <row r="8870" spans="2:13" x14ac:dyDescent="0.3">
      <c r="B8870" s="5">
        <v>46204</v>
      </c>
      <c r="C8870" s="4" t="s">
        <v>44</v>
      </c>
      <c r="D8870" s="4" t="s">
        <v>42</v>
      </c>
      <c r="E8870" s="4" t="s">
        <v>22</v>
      </c>
      <c r="F8870" s="4" t="s">
        <v>17</v>
      </c>
      <c r="G8870" s="6">
        <v>14</v>
      </c>
      <c r="H8870" s="7">
        <v>218.52</v>
      </c>
      <c r="I8870" s="8">
        <v>0</v>
      </c>
      <c r="J8870" s="7">
        <v>3419.54</v>
      </c>
      <c r="K8870" s="7">
        <v>127.95</v>
      </c>
      <c r="L8870" s="7">
        <v>1791.3</v>
      </c>
      <c r="M8870" s="7">
        <v>142.82</v>
      </c>
    </row>
    <row r="8871" spans="2:13" x14ac:dyDescent="0.3">
      <c r="B8871" s="5">
        <v>46204</v>
      </c>
      <c r="C8871" s="4" t="s">
        <v>44</v>
      </c>
      <c r="D8871" s="4" t="s">
        <v>42</v>
      </c>
      <c r="E8871" s="4" t="s">
        <v>22</v>
      </c>
      <c r="F8871" s="4" t="s">
        <v>18</v>
      </c>
      <c r="G8871" s="6">
        <v>5</v>
      </c>
      <c r="H8871" s="7">
        <v>218.52</v>
      </c>
      <c r="I8871" s="8">
        <v>0.01</v>
      </c>
      <c r="J8871" s="7">
        <v>1206.6300000000001</v>
      </c>
      <c r="K8871" s="7">
        <v>127.69</v>
      </c>
      <c r="L8871" s="7">
        <v>638.45000000000005</v>
      </c>
      <c r="M8871" s="7">
        <v>60.78</v>
      </c>
    </row>
    <row r="8872" spans="2:13" x14ac:dyDescent="0.3">
      <c r="B8872" s="5">
        <v>46204</v>
      </c>
      <c r="C8872" s="4" t="s">
        <v>44</v>
      </c>
      <c r="D8872" s="4" t="s">
        <v>42</v>
      </c>
      <c r="E8872" s="4" t="s">
        <v>22</v>
      </c>
      <c r="F8872" s="4" t="s">
        <v>19</v>
      </c>
      <c r="G8872" s="6">
        <v>5</v>
      </c>
      <c r="H8872" s="7">
        <v>218.52</v>
      </c>
      <c r="I8872" s="8">
        <v>0</v>
      </c>
      <c r="J8872" s="7">
        <v>1227.3800000000001</v>
      </c>
      <c r="K8872" s="7">
        <v>127.56</v>
      </c>
      <c r="L8872" s="7">
        <v>637.79999999999995</v>
      </c>
      <c r="M8872" s="7">
        <v>66.14</v>
      </c>
    </row>
    <row r="8873" spans="2:13" x14ac:dyDescent="0.3">
      <c r="B8873" s="5">
        <v>46204</v>
      </c>
      <c r="C8873" s="4" t="s">
        <v>45</v>
      </c>
      <c r="D8873" s="4" t="s">
        <v>42</v>
      </c>
      <c r="E8873" s="4" t="s">
        <v>16</v>
      </c>
      <c r="F8873" s="4" t="s">
        <v>17</v>
      </c>
      <c r="G8873" s="6">
        <v>129</v>
      </c>
      <c r="H8873" s="7">
        <v>102.84</v>
      </c>
      <c r="I8873" s="8">
        <v>0.01</v>
      </c>
      <c r="J8873" s="7">
        <v>13094.37</v>
      </c>
      <c r="K8873" s="7">
        <v>57.88</v>
      </c>
      <c r="L8873" s="7">
        <v>7466.52</v>
      </c>
      <c r="M8873" s="7">
        <v>220.1</v>
      </c>
    </row>
    <row r="8874" spans="2:13" x14ac:dyDescent="0.3">
      <c r="B8874" s="5">
        <v>46204</v>
      </c>
      <c r="C8874" s="4" t="s">
        <v>45</v>
      </c>
      <c r="D8874" s="4" t="s">
        <v>42</v>
      </c>
      <c r="E8874" s="4" t="s">
        <v>16</v>
      </c>
      <c r="F8874" s="4" t="s">
        <v>18</v>
      </c>
      <c r="G8874" s="6">
        <v>46</v>
      </c>
      <c r="H8874" s="7">
        <v>102.84</v>
      </c>
      <c r="I8874" s="8">
        <v>0</v>
      </c>
      <c r="J8874" s="7">
        <v>4711.74</v>
      </c>
      <c r="K8874" s="7">
        <v>58.23</v>
      </c>
      <c r="L8874" s="7">
        <v>2678.58</v>
      </c>
      <c r="M8874" s="7">
        <v>163.33000000000001</v>
      </c>
    </row>
    <row r="8875" spans="2:13" x14ac:dyDescent="0.3">
      <c r="B8875" s="5">
        <v>46204</v>
      </c>
      <c r="C8875" s="4" t="s">
        <v>45</v>
      </c>
      <c r="D8875" s="4" t="s">
        <v>42</v>
      </c>
      <c r="E8875" s="4" t="s">
        <v>16</v>
      </c>
      <c r="F8875" s="4" t="s">
        <v>19</v>
      </c>
      <c r="G8875" s="6">
        <v>48</v>
      </c>
      <c r="H8875" s="7">
        <v>102.84</v>
      </c>
      <c r="I8875" s="8">
        <v>0</v>
      </c>
      <c r="J8875" s="7">
        <v>4926.45</v>
      </c>
      <c r="K8875" s="7">
        <v>58.23</v>
      </c>
      <c r="L8875" s="7">
        <v>2795.04</v>
      </c>
      <c r="M8875" s="7">
        <v>218.35</v>
      </c>
    </row>
    <row r="8876" spans="2:13" x14ac:dyDescent="0.3">
      <c r="B8876" s="5">
        <v>46204</v>
      </c>
      <c r="C8876" s="4" t="s">
        <v>45</v>
      </c>
      <c r="D8876" s="4" t="s">
        <v>42</v>
      </c>
      <c r="E8876" s="4" t="s">
        <v>20</v>
      </c>
      <c r="F8876" s="4" t="s">
        <v>17</v>
      </c>
      <c r="G8876" s="6">
        <v>108</v>
      </c>
      <c r="H8876" s="7">
        <v>102.84</v>
      </c>
      <c r="I8876" s="8">
        <v>0.01</v>
      </c>
      <c r="J8876" s="7">
        <v>9705.2000000000007</v>
      </c>
      <c r="K8876" s="7">
        <v>57.99</v>
      </c>
      <c r="L8876" s="7">
        <v>6262.92</v>
      </c>
      <c r="M8876" s="7">
        <v>186.81</v>
      </c>
    </row>
    <row r="8877" spans="2:13" x14ac:dyDescent="0.3">
      <c r="B8877" s="5">
        <v>46204</v>
      </c>
      <c r="C8877" s="4" t="s">
        <v>45</v>
      </c>
      <c r="D8877" s="4" t="s">
        <v>42</v>
      </c>
      <c r="E8877" s="4" t="s">
        <v>20</v>
      </c>
      <c r="F8877" s="4" t="s">
        <v>18</v>
      </c>
      <c r="G8877" s="6">
        <v>40</v>
      </c>
      <c r="H8877" s="7">
        <v>102.84</v>
      </c>
      <c r="I8877" s="8">
        <v>0</v>
      </c>
      <c r="J8877" s="7">
        <v>3623.59</v>
      </c>
      <c r="K8877" s="7">
        <v>57.88</v>
      </c>
      <c r="L8877" s="7">
        <v>2315.1999999999998</v>
      </c>
      <c r="M8877" s="7">
        <v>143.44999999999999</v>
      </c>
    </row>
    <row r="8878" spans="2:13" x14ac:dyDescent="0.3">
      <c r="B8878" s="5">
        <v>46204</v>
      </c>
      <c r="C8878" s="4" t="s">
        <v>45</v>
      </c>
      <c r="D8878" s="4" t="s">
        <v>42</v>
      </c>
      <c r="E8878" s="4" t="s">
        <v>20</v>
      </c>
      <c r="F8878" s="4" t="s">
        <v>19</v>
      </c>
      <c r="G8878" s="6">
        <v>41</v>
      </c>
      <c r="H8878" s="7">
        <v>102.84</v>
      </c>
      <c r="I8878" s="8">
        <v>0.02</v>
      </c>
      <c r="J8878" s="7">
        <v>3643.74</v>
      </c>
      <c r="K8878" s="7">
        <v>57.88</v>
      </c>
      <c r="L8878" s="7">
        <v>2373.08</v>
      </c>
      <c r="M8878" s="7">
        <v>183.58</v>
      </c>
    </row>
    <row r="8879" spans="2:13" x14ac:dyDescent="0.3">
      <c r="B8879" s="5">
        <v>46204</v>
      </c>
      <c r="C8879" s="4" t="s">
        <v>45</v>
      </c>
      <c r="D8879" s="4" t="s">
        <v>42</v>
      </c>
      <c r="E8879" s="4" t="s">
        <v>21</v>
      </c>
      <c r="F8879" s="4" t="s">
        <v>17</v>
      </c>
      <c r="G8879" s="6">
        <v>56</v>
      </c>
      <c r="H8879" s="7">
        <v>102.84</v>
      </c>
      <c r="I8879" s="8">
        <v>0</v>
      </c>
      <c r="J8879" s="7">
        <v>5482.01</v>
      </c>
      <c r="K8879" s="7">
        <v>58.23</v>
      </c>
      <c r="L8879" s="7">
        <v>3260.88</v>
      </c>
      <c r="M8879" s="7">
        <v>94.89</v>
      </c>
    </row>
    <row r="8880" spans="2:13" x14ac:dyDescent="0.3">
      <c r="B8880" s="5">
        <v>46204</v>
      </c>
      <c r="C8880" s="4" t="s">
        <v>45</v>
      </c>
      <c r="D8880" s="4" t="s">
        <v>42</v>
      </c>
      <c r="E8880" s="4" t="s">
        <v>21</v>
      </c>
      <c r="F8880" s="4" t="s">
        <v>18</v>
      </c>
      <c r="G8880" s="6">
        <v>20</v>
      </c>
      <c r="H8880" s="7">
        <v>102.84</v>
      </c>
      <c r="I8880" s="8">
        <v>0.01</v>
      </c>
      <c r="J8880" s="7">
        <v>1934.4</v>
      </c>
      <c r="K8880" s="7">
        <v>58.11</v>
      </c>
      <c r="L8880" s="7">
        <v>1162.2</v>
      </c>
      <c r="M8880" s="7">
        <v>72.66</v>
      </c>
    </row>
    <row r="8881" spans="2:13" x14ac:dyDescent="0.3">
      <c r="B8881" s="5">
        <v>46204</v>
      </c>
      <c r="C8881" s="4" t="s">
        <v>45</v>
      </c>
      <c r="D8881" s="4" t="s">
        <v>42</v>
      </c>
      <c r="E8881" s="4" t="s">
        <v>21</v>
      </c>
      <c r="F8881" s="4" t="s">
        <v>19</v>
      </c>
      <c r="G8881" s="6">
        <v>20</v>
      </c>
      <c r="H8881" s="7">
        <v>102.84</v>
      </c>
      <c r="I8881" s="8">
        <v>0</v>
      </c>
      <c r="J8881" s="7">
        <v>1952.01</v>
      </c>
      <c r="K8881" s="7">
        <v>57.94</v>
      </c>
      <c r="L8881" s="7">
        <v>1158.8</v>
      </c>
      <c r="M8881" s="7">
        <v>86.97</v>
      </c>
    </row>
    <row r="8882" spans="2:13" x14ac:dyDescent="0.3">
      <c r="B8882" s="5">
        <v>46204</v>
      </c>
      <c r="C8882" s="4" t="s">
        <v>45</v>
      </c>
      <c r="D8882" s="4" t="s">
        <v>42</v>
      </c>
      <c r="E8882" s="4" t="s">
        <v>22</v>
      </c>
      <c r="F8882" s="4" t="s">
        <v>17</v>
      </c>
      <c r="G8882" s="6">
        <v>25</v>
      </c>
      <c r="H8882" s="7">
        <v>102.84</v>
      </c>
      <c r="I8882" s="8">
        <v>0.01</v>
      </c>
      <c r="J8882" s="7">
        <v>2856.52</v>
      </c>
      <c r="K8882" s="7">
        <v>58.23</v>
      </c>
      <c r="L8882" s="7">
        <v>1455.75</v>
      </c>
      <c r="M8882" s="7">
        <v>255.29</v>
      </c>
    </row>
    <row r="8883" spans="2:13" x14ac:dyDescent="0.3">
      <c r="B8883" s="5">
        <v>46204</v>
      </c>
      <c r="C8883" s="4" t="s">
        <v>45</v>
      </c>
      <c r="D8883" s="4" t="s">
        <v>42</v>
      </c>
      <c r="E8883" s="4" t="s">
        <v>22</v>
      </c>
      <c r="F8883" s="4" t="s">
        <v>18</v>
      </c>
      <c r="G8883" s="6">
        <v>9</v>
      </c>
      <c r="H8883" s="7">
        <v>102.84</v>
      </c>
      <c r="I8883" s="8">
        <v>0</v>
      </c>
      <c r="J8883" s="7">
        <v>1039.74</v>
      </c>
      <c r="K8883" s="7">
        <v>58.17</v>
      </c>
      <c r="L8883" s="7">
        <v>523.53</v>
      </c>
      <c r="M8883" s="7">
        <v>106.69</v>
      </c>
    </row>
    <row r="8884" spans="2:13" x14ac:dyDescent="0.3">
      <c r="B8884" s="5">
        <v>46204</v>
      </c>
      <c r="C8884" s="4" t="s">
        <v>45</v>
      </c>
      <c r="D8884" s="4" t="s">
        <v>42</v>
      </c>
      <c r="E8884" s="4" t="s">
        <v>22</v>
      </c>
      <c r="F8884" s="4" t="s">
        <v>19</v>
      </c>
      <c r="G8884" s="6">
        <v>9</v>
      </c>
      <c r="H8884" s="7">
        <v>102.84</v>
      </c>
      <c r="I8884" s="8">
        <v>0.01</v>
      </c>
      <c r="J8884" s="7">
        <v>1023.19</v>
      </c>
      <c r="K8884" s="7">
        <v>58.05</v>
      </c>
      <c r="L8884" s="7">
        <v>522.45000000000005</v>
      </c>
      <c r="M8884" s="7">
        <v>114.15</v>
      </c>
    </row>
    <row r="8885" spans="2:13" x14ac:dyDescent="0.3">
      <c r="B8885" s="5">
        <v>46204</v>
      </c>
      <c r="C8885" s="4" t="s">
        <v>46</v>
      </c>
      <c r="D8885" s="4" t="s">
        <v>47</v>
      </c>
      <c r="E8885" s="4" t="s">
        <v>16</v>
      </c>
      <c r="F8885" s="4" t="s">
        <v>17</v>
      </c>
      <c r="G8885" s="6">
        <v>198</v>
      </c>
      <c r="H8885" s="7">
        <v>152.11000000000001</v>
      </c>
      <c r="I8885" s="8">
        <v>0.01</v>
      </c>
      <c r="J8885" s="7">
        <v>29666.43</v>
      </c>
      <c r="K8885" s="7">
        <v>93.21</v>
      </c>
      <c r="L8885" s="7">
        <v>18455.580000000002</v>
      </c>
      <c r="M8885" s="7">
        <v>323.83999999999997</v>
      </c>
    </row>
    <row r="8886" spans="2:13" x14ac:dyDescent="0.3">
      <c r="B8886" s="5">
        <v>46204</v>
      </c>
      <c r="C8886" s="4" t="s">
        <v>46</v>
      </c>
      <c r="D8886" s="4" t="s">
        <v>47</v>
      </c>
      <c r="E8886" s="4" t="s">
        <v>16</v>
      </c>
      <c r="F8886" s="4" t="s">
        <v>18</v>
      </c>
      <c r="G8886" s="6">
        <v>76</v>
      </c>
      <c r="H8886" s="7">
        <v>152.11000000000001</v>
      </c>
      <c r="I8886" s="8">
        <v>0.01</v>
      </c>
      <c r="J8886" s="7">
        <v>11502.56</v>
      </c>
      <c r="K8886" s="7">
        <v>93.4</v>
      </c>
      <c r="L8886" s="7">
        <v>7098.4</v>
      </c>
      <c r="M8886" s="7">
        <v>272.02</v>
      </c>
    </row>
    <row r="8887" spans="2:13" x14ac:dyDescent="0.3">
      <c r="B8887" s="5">
        <v>46204</v>
      </c>
      <c r="C8887" s="4" t="s">
        <v>46</v>
      </c>
      <c r="D8887" s="4" t="s">
        <v>47</v>
      </c>
      <c r="E8887" s="4" t="s">
        <v>16</v>
      </c>
      <c r="F8887" s="4" t="s">
        <v>19</v>
      </c>
      <c r="G8887" s="6">
        <v>75</v>
      </c>
      <c r="H8887" s="7">
        <v>152.11000000000001</v>
      </c>
      <c r="I8887" s="8">
        <v>0</v>
      </c>
      <c r="J8887" s="7">
        <v>11374.03</v>
      </c>
      <c r="K8887" s="7">
        <v>93.31</v>
      </c>
      <c r="L8887" s="7">
        <v>6998.25</v>
      </c>
      <c r="M8887" s="7">
        <v>344.18</v>
      </c>
    </row>
    <row r="8888" spans="2:13" x14ac:dyDescent="0.3">
      <c r="B8888" s="5">
        <v>46204</v>
      </c>
      <c r="C8888" s="4" t="s">
        <v>46</v>
      </c>
      <c r="D8888" s="4" t="s">
        <v>47</v>
      </c>
      <c r="E8888" s="4" t="s">
        <v>20</v>
      </c>
      <c r="F8888" s="4" t="s">
        <v>17</v>
      </c>
      <c r="G8888" s="6">
        <v>173</v>
      </c>
      <c r="H8888" s="7">
        <v>152.11000000000001</v>
      </c>
      <c r="I8888" s="8">
        <v>0.01</v>
      </c>
      <c r="J8888" s="7">
        <v>22787.61</v>
      </c>
      <c r="K8888" s="7">
        <v>93.68</v>
      </c>
      <c r="L8888" s="7">
        <v>16206.64</v>
      </c>
      <c r="M8888" s="7">
        <v>295.17</v>
      </c>
    </row>
    <row r="8889" spans="2:13" x14ac:dyDescent="0.3">
      <c r="B8889" s="5">
        <v>46204</v>
      </c>
      <c r="C8889" s="4" t="s">
        <v>46</v>
      </c>
      <c r="D8889" s="4" t="s">
        <v>47</v>
      </c>
      <c r="E8889" s="4" t="s">
        <v>20</v>
      </c>
      <c r="F8889" s="4" t="s">
        <v>18</v>
      </c>
      <c r="G8889" s="6">
        <v>62</v>
      </c>
      <c r="H8889" s="7">
        <v>152.11000000000001</v>
      </c>
      <c r="I8889" s="8">
        <v>0.03</v>
      </c>
      <c r="J8889" s="7">
        <v>8057.35</v>
      </c>
      <c r="K8889" s="7">
        <v>93.68</v>
      </c>
      <c r="L8889" s="7">
        <v>5808.16</v>
      </c>
      <c r="M8889" s="7">
        <v>221.02</v>
      </c>
    </row>
    <row r="8890" spans="2:13" x14ac:dyDescent="0.3">
      <c r="B8890" s="5">
        <v>46204</v>
      </c>
      <c r="C8890" s="4" t="s">
        <v>46</v>
      </c>
      <c r="D8890" s="4" t="s">
        <v>47</v>
      </c>
      <c r="E8890" s="4" t="s">
        <v>20</v>
      </c>
      <c r="F8890" s="4" t="s">
        <v>19</v>
      </c>
      <c r="G8890" s="6">
        <v>62</v>
      </c>
      <c r="H8890" s="7">
        <v>152.11000000000001</v>
      </c>
      <c r="I8890" s="8">
        <v>0.02</v>
      </c>
      <c r="J8890" s="7">
        <v>8140.67</v>
      </c>
      <c r="K8890" s="7">
        <v>93.21</v>
      </c>
      <c r="L8890" s="7">
        <v>5779.02</v>
      </c>
      <c r="M8890" s="7">
        <v>271.81</v>
      </c>
    </row>
    <row r="8891" spans="2:13" x14ac:dyDescent="0.3">
      <c r="B8891" s="5">
        <v>46204</v>
      </c>
      <c r="C8891" s="4" t="s">
        <v>46</v>
      </c>
      <c r="D8891" s="4" t="s">
        <v>47</v>
      </c>
      <c r="E8891" s="4" t="s">
        <v>21</v>
      </c>
      <c r="F8891" s="4" t="s">
        <v>17</v>
      </c>
      <c r="G8891" s="6">
        <v>81</v>
      </c>
      <c r="H8891" s="7">
        <v>152.11000000000001</v>
      </c>
      <c r="I8891" s="8">
        <v>0.01</v>
      </c>
      <c r="J8891" s="7">
        <v>11494.7</v>
      </c>
      <c r="K8891" s="7">
        <v>93.21</v>
      </c>
      <c r="L8891" s="7">
        <v>7550.01</v>
      </c>
      <c r="M8891" s="7">
        <v>137.66</v>
      </c>
    </row>
    <row r="8892" spans="2:13" x14ac:dyDescent="0.3">
      <c r="B8892" s="5">
        <v>46204</v>
      </c>
      <c r="C8892" s="4" t="s">
        <v>46</v>
      </c>
      <c r="D8892" s="4" t="s">
        <v>47</v>
      </c>
      <c r="E8892" s="4" t="s">
        <v>21</v>
      </c>
      <c r="F8892" s="4" t="s">
        <v>18</v>
      </c>
      <c r="G8892" s="6">
        <v>29</v>
      </c>
      <c r="H8892" s="7">
        <v>152.11000000000001</v>
      </c>
      <c r="I8892" s="8">
        <v>0</v>
      </c>
      <c r="J8892" s="7">
        <v>4157.17</v>
      </c>
      <c r="K8892" s="7">
        <v>93.12</v>
      </c>
      <c r="L8892" s="7">
        <v>2700.48</v>
      </c>
      <c r="M8892" s="7">
        <v>102.14</v>
      </c>
    </row>
    <row r="8893" spans="2:13" x14ac:dyDescent="0.3">
      <c r="B8893" s="5">
        <v>46204</v>
      </c>
      <c r="C8893" s="4" t="s">
        <v>46</v>
      </c>
      <c r="D8893" s="4" t="s">
        <v>47</v>
      </c>
      <c r="E8893" s="4" t="s">
        <v>21</v>
      </c>
      <c r="F8893" s="4" t="s">
        <v>19</v>
      </c>
      <c r="G8893" s="6">
        <v>30</v>
      </c>
      <c r="H8893" s="7">
        <v>152.11000000000001</v>
      </c>
      <c r="I8893" s="8">
        <v>0.01</v>
      </c>
      <c r="J8893" s="7">
        <v>4274.38</v>
      </c>
      <c r="K8893" s="7">
        <v>93.68</v>
      </c>
      <c r="L8893" s="7">
        <v>2810.4</v>
      </c>
      <c r="M8893" s="7">
        <v>131.38999999999999</v>
      </c>
    </row>
    <row r="8894" spans="2:13" x14ac:dyDescent="0.3">
      <c r="B8894" s="5">
        <v>46204</v>
      </c>
      <c r="C8894" s="4" t="s">
        <v>46</v>
      </c>
      <c r="D8894" s="4" t="s">
        <v>47</v>
      </c>
      <c r="E8894" s="4" t="s">
        <v>22</v>
      </c>
      <c r="F8894" s="4" t="s">
        <v>17</v>
      </c>
      <c r="G8894" s="6">
        <v>36</v>
      </c>
      <c r="H8894" s="7">
        <v>152.11000000000001</v>
      </c>
      <c r="I8894" s="8">
        <v>0.01</v>
      </c>
      <c r="J8894" s="7">
        <v>6059.2</v>
      </c>
      <c r="K8894" s="7">
        <v>93.68</v>
      </c>
      <c r="L8894" s="7">
        <v>3372.48</v>
      </c>
      <c r="M8894" s="7">
        <v>374.58</v>
      </c>
    </row>
    <row r="8895" spans="2:13" x14ac:dyDescent="0.3">
      <c r="B8895" s="5">
        <v>46204</v>
      </c>
      <c r="C8895" s="4" t="s">
        <v>46</v>
      </c>
      <c r="D8895" s="4" t="s">
        <v>47</v>
      </c>
      <c r="E8895" s="4" t="s">
        <v>22</v>
      </c>
      <c r="F8895" s="4" t="s">
        <v>18</v>
      </c>
      <c r="G8895" s="6">
        <v>14</v>
      </c>
      <c r="H8895" s="7">
        <v>152.11000000000001</v>
      </c>
      <c r="I8895" s="8">
        <v>0</v>
      </c>
      <c r="J8895" s="7">
        <v>2373.17</v>
      </c>
      <c r="K8895" s="7">
        <v>93.31</v>
      </c>
      <c r="L8895" s="7">
        <v>1306.3399999999999</v>
      </c>
      <c r="M8895" s="7">
        <v>172.56</v>
      </c>
    </row>
    <row r="8896" spans="2:13" x14ac:dyDescent="0.3">
      <c r="B8896" s="5">
        <v>46204</v>
      </c>
      <c r="C8896" s="4" t="s">
        <v>46</v>
      </c>
      <c r="D8896" s="4" t="s">
        <v>47</v>
      </c>
      <c r="E8896" s="4" t="s">
        <v>22</v>
      </c>
      <c r="F8896" s="4" t="s">
        <v>19</v>
      </c>
      <c r="G8896" s="6">
        <v>14</v>
      </c>
      <c r="H8896" s="7">
        <v>152.11000000000001</v>
      </c>
      <c r="I8896" s="8">
        <v>0</v>
      </c>
      <c r="J8896" s="7">
        <v>2392.2399999999998</v>
      </c>
      <c r="K8896" s="7">
        <v>93.31</v>
      </c>
      <c r="L8896" s="7">
        <v>1306.3399999999999</v>
      </c>
      <c r="M8896" s="7">
        <v>179.56</v>
      </c>
    </row>
    <row r="8897" spans="2:13" x14ac:dyDescent="0.3">
      <c r="B8897" s="5">
        <v>46204</v>
      </c>
      <c r="C8897" s="4" t="s">
        <v>48</v>
      </c>
      <c r="D8897" s="4" t="s">
        <v>47</v>
      </c>
      <c r="E8897" s="4" t="s">
        <v>16</v>
      </c>
      <c r="F8897" s="4" t="s">
        <v>17</v>
      </c>
      <c r="G8897" s="6">
        <v>175</v>
      </c>
      <c r="H8897" s="7">
        <v>126.4</v>
      </c>
      <c r="I8897" s="8">
        <v>0.01</v>
      </c>
      <c r="J8897" s="7">
        <v>22075.43</v>
      </c>
      <c r="K8897" s="7">
        <v>76.91</v>
      </c>
      <c r="L8897" s="7">
        <v>13459.25</v>
      </c>
      <c r="M8897" s="7">
        <v>290.05</v>
      </c>
    </row>
    <row r="8898" spans="2:13" x14ac:dyDescent="0.3">
      <c r="B8898" s="5">
        <v>46204</v>
      </c>
      <c r="C8898" s="4" t="s">
        <v>48</v>
      </c>
      <c r="D8898" s="4" t="s">
        <v>47</v>
      </c>
      <c r="E8898" s="4" t="s">
        <v>16</v>
      </c>
      <c r="F8898" s="4" t="s">
        <v>18</v>
      </c>
      <c r="G8898" s="6">
        <v>65</v>
      </c>
      <c r="H8898" s="7">
        <v>126.4</v>
      </c>
      <c r="I8898" s="8">
        <v>0.01</v>
      </c>
      <c r="J8898" s="7">
        <v>8125.28</v>
      </c>
      <c r="K8898" s="7">
        <v>76.84</v>
      </c>
      <c r="L8898" s="7">
        <v>4994.6000000000004</v>
      </c>
      <c r="M8898" s="7">
        <v>237.99</v>
      </c>
    </row>
    <row r="8899" spans="2:13" x14ac:dyDescent="0.3">
      <c r="B8899" s="5">
        <v>46204</v>
      </c>
      <c r="C8899" s="4" t="s">
        <v>48</v>
      </c>
      <c r="D8899" s="4" t="s">
        <v>47</v>
      </c>
      <c r="E8899" s="4" t="s">
        <v>16</v>
      </c>
      <c r="F8899" s="4" t="s">
        <v>19</v>
      </c>
      <c r="G8899" s="6">
        <v>64</v>
      </c>
      <c r="H8899" s="7">
        <v>126.4</v>
      </c>
      <c r="I8899" s="8">
        <v>0.01</v>
      </c>
      <c r="J8899" s="7">
        <v>8049.1</v>
      </c>
      <c r="K8899" s="7">
        <v>77.22</v>
      </c>
      <c r="L8899" s="7">
        <v>4942.08</v>
      </c>
      <c r="M8899" s="7">
        <v>284.86</v>
      </c>
    </row>
    <row r="8900" spans="2:13" x14ac:dyDescent="0.3">
      <c r="B8900" s="5">
        <v>46204</v>
      </c>
      <c r="C8900" s="4" t="s">
        <v>48</v>
      </c>
      <c r="D8900" s="4" t="s">
        <v>47</v>
      </c>
      <c r="E8900" s="4" t="s">
        <v>20</v>
      </c>
      <c r="F8900" s="4" t="s">
        <v>17</v>
      </c>
      <c r="G8900" s="6">
        <v>147</v>
      </c>
      <c r="H8900" s="7">
        <v>126.4</v>
      </c>
      <c r="I8900" s="8">
        <v>0</v>
      </c>
      <c r="J8900" s="7">
        <v>16367.36</v>
      </c>
      <c r="K8900" s="7">
        <v>77.22</v>
      </c>
      <c r="L8900" s="7">
        <v>11351.34</v>
      </c>
      <c r="M8900" s="7">
        <v>254.27</v>
      </c>
    </row>
    <row r="8901" spans="2:13" x14ac:dyDescent="0.3">
      <c r="B8901" s="5">
        <v>46204</v>
      </c>
      <c r="C8901" s="4" t="s">
        <v>48</v>
      </c>
      <c r="D8901" s="4" t="s">
        <v>47</v>
      </c>
      <c r="E8901" s="4" t="s">
        <v>20</v>
      </c>
      <c r="F8901" s="4" t="s">
        <v>18</v>
      </c>
      <c r="G8901" s="6">
        <v>53</v>
      </c>
      <c r="H8901" s="7">
        <v>126.4</v>
      </c>
      <c r="I8901" s="8">
        <v>0</v>
      </c>
      <c r="J8901" s="7">
        <v>5854.1</v>
      </c>
      <c r="K8901" s="7">
        <v>76.84</v>
      </c>
      <c r="L8901" s="7">
        <v>4072.52</v>
      </c>
      <c r="M8901" s="7">
        <v>185.53</v>
      </c>
    </row>
    <row r="8902" spans="2:13" x14ac:dyDescent="0.3">
      <c r="B8902" s="5">
        <v>46204</v>
      </c>
      <c r="C8902" s="4" t="s">
        <v>48</v>
      </c>
      <c r="D8902" s="4" t="s">
        <v>47</v>
      </c>
      <c r="E8902" s="4" t="s">
        <v>20</v>
      </c>
      <c r="F8902" s="4" t="s">
        <v>19</v>
      </c>
      <c r="G8902" s="6">
        <v>54</v>
      </c>
      <c r="H8902" s="7">
        <v>126.4</v>
      </c>
      <c r="I8902" s="8">
        <v>0.01</v>
      </c>
      <c r="J8902" s="7">
        <v>5964.52</v>
      </c>
      <c r="K8902" s="7">
        <v>77.069999999999993</v>
      </c>
      <c r="L8902" s="7">
        <v>4161.78</v>
      </c>
      <c r="M8902" s="7">
        <v>239.87</v>
      </c>
    </row>
    <row r="8903" spans="2:13" x14ac:dyDescent="0.3">
      <c r="B8903" s="5">
        <v>46204</v>
      </c>
      <c r="C8903" s="4" t="s">
        <v>48</v>
      </c>
      <c r="D8903" s="4" t="s">
        <v>47</v>
      </c>
      <c r="E8903" s="4" t="s">
        <v>21</v>
      </c>
      <c r="F8903" s="4" t="s">
        <v>17</v>
      </c>
      <c r="G8903" s="6">
        <v>68</v>
      </c>
      <c r="H8903" s="7">
        <v>126.4</v>
      </c>
      <c r="I8903" s="8">
        <v>0.01</v>
      </c>
      <c r="J8903" s="7">
        <v>8083.7</v>
      </c>
      <c r="K8903" s="7">
        <v>77.22</v>
      </c>
      <c r="L8903" s="7">
        <v>5250.96</v>
      </c>
      <c r="M8903" s="7">
        <v>114.65</v>
      </c>
    </row>
    <row r="8904" spans="2:13" x14ac:dyDescent="0.3">
      <c r="B8904" s="5">
        <v>46204</v>
      </c>
      <c r="C8904" s="4" t="s">
        <v>48</v>
      </c>
      <c r="D8904" s="4" t="s">
        <v>47</v>
      </c>
      <c r="E8904" s="4" t="s">
        <v>21</v>
      </c>
      <c r="F8904" s="4" t="s">
        <v>18</v>
      </c>
      <c r="G8904" s="6">
        <v>25</v>
      </c>
      <c r="H8904" s="7">
        <v>126.4</v>
      </c>
      <c r="I8904" s="8">
        <v>0.01</v>
      </c>
      <c r="J8904" s="7">
        <v>2959.97</v>
      </c>
      <c r="K8904" s="7">
        <v>76.84</v>
      </c>
      <c r="L8904" s="7">
        <v>1921</v>
      </c>
      <c r="M8904" s="7">
        <v>90.73</v>
      </c>
    </row>
    <row r="8905" spans="2:13" x14ac:dyDescent="0.3">
      <c r="B8905" s="5">
        <v>46204</v>
      </c>
      <c r="C8905" s="4" t="s">
        <v>48</v>
      </c>
      <c r="D8905" s="4" t="s">
        <v>47</v>
      </c>
      <c r="E8905" s="4" t="s">
        <v>21</v>
      </c>
      <c r="F8905" s="4" t="s">
        <v>19</v>
      </c>
      <c r="G8905" s="6">
        <v>27</v>
      </c>
      <c r="H8905" s="7">
        <v>126.4</v>
      </c>
      <c r="I8905" s="8">
        <v>0.01</v>
      </c>
      <c r="J8905" s="7">
        <v>3203.16</v>
      </c>
      <c r="K8905" s="7">
        <v>76.91</v>
      </c>
      <c r="L8905" s="7">
        <v>2076.5700000000002</v>
      </c>
      <c r="M8905" s="7">
        <v>117.41</v>
      </c>
    </row>
    <row r="8906" spans="2:13" x14ac:dyDescent="0.3">
      <c r="B8906" s="5">
        <v>46204</v>
      </c>
      <c r="C8906" s="4" t="s">
        <v>48</v>
      </c>
      <c r="D8906" s="4" t="s">
        <v>47</v>
      </c>
      <c r="E8906" s="4" t="s">
        <v>22</v>
      </c>
      <c r="F8906" s="4" t="s">
        <v>17</v>
      </c>
      <c r="G8906" s="6">
        <v>32</v>
      </c>
      <c r="H8906" s="7">
        <v>126.4</v>
      </c>
      <c r="I8906" s="8">
        <v>0.01</v>
      </c>
      <c r="J8906" s="7">
        <v>4475.8599999999997</v>
      </c>
      <c r="K8906" s="7">
        <v>76.760000000000005</v>
      </c>
      <c r="L8906" s="7">
        <v>2456.3200000000002</v>
      </c>
      <c r="M8906" s="7">
        <v>323.18</v>
      </c>
    </row>
    <row r="8907" spans="2:13" x14ac:dyDescent="0.3">
      <c r="B8907" s="5">
        <v>46204</v>
      </c>
      <c r="C8907" s="4" t="s">
        <v>48</v>
      </c>
      <c r="D8907" s="4" t="s">
        <v>47</v>
      </c>
      <c r="E8907" s="4" t="s">
        <v>22</v>
      </c>
      <c r="F8907" s="4" t="s">
        <v>18</v>
      </c>
      <c r="G8907" s="6">
        <v>12</v>
      </c>
      <c r="H8907" s="7">
        <v>126.4</v>
      </c>
      <c r="I8907" s="8">
        <v>0.01</v>
      </c>
      <c r="J8907" s="7">
        <v>1671.68</v>
      </c>
      <c r="K8907" s="7">
        <v>76.84</v>
      </c>
      <c r="L8907" s="7">
        <v>922.08</v>
      </c>
      <c r="M8907" s="7">
        <v>140.94999999999999</v>
      </c>
    </row>
    <row r="8908" spans="2:13" x14ac:dyDescent="0.3">
      <c r="B8908" s="5">
        <v>46204</v>
      </c>
      <c r="C8908" s="4" t="s">
        <v>48</v>
      </c>
      <c r="D8908" s="4" t="s">
        <v>47</v>
      </c>
      <c r="E8908" s="4" t="s">
        <v>22</v>
      </c>
      <c r="F8908" s="4" t="s">
        <v>19</v>
      </c>
      <c r="G8908" s="6">
        <v>12</v>
      </c>
      <c r="H8908" s="7">
        <v>126.4</v>
      </c>
      <c r="I8908" s="8">
        <v>0</v>
      </c>
      <c r="J8908" s="7">
        <v>1695.42</v>
      </c>
      <c r="K8908" s="7">
        <v>76.989999999999995</v>
      </c>
      <c r="L8908" s="7">
        <v>923.88</v>
      </c>
      <c r="M8908" s="7">
        <v>152.82</v>
      </c>
    </row>
    <row r="8909" spans="2:13" x14ac:dyDescent="0.3">
      <c r="B8909" s="5">
        <v>46204</v>
      </c>
      <c r="C8909" s="4" t="s">
        <v>49</v>
      </c>
      <c r="D8909" s="4" t="s">
        <v>47</v>
      </c>
      <c r="E8909" s="4" t="s">
        <v>16</v>
      </c>
      <c r="F8909" s="4" t="s">
        <v>17</v>
      </c>
      <c r="G8909" s="6">
        <v>93</v>
      </c>
      <c r="H8909" s="7">
        <v>252.8</v>
      </c>
      <c r="I8909" s="8">
        <v>0.01</v>
      </c>
      <c r="J8909" s="7">
        <v>23158.07</v>
      </c>
      <c r="K8909" s="7">
        <v>158.05000000000001</v>
      </c>
      <c r="L8909" s="7">
        <v>14698.65</v>
      </c>
      <c r="M8909" s="7">
        <v>158.83000000000001</v>
      </c>
    </row>
    <row r="8910" spans="2:13" x14ac:dyDescent="0.3">
      <c r="B8910" s="5">
        <v>46204</v>
      </c>
      <c r="C8910" s="4" t="s">
        <v>49</v>
      </c>
      <c r="D8910" s="4" t="s">
        <v>47</v>
      </c>
      <c r="E8910" s="4" t="s">
        <v>16</v>
      </c>
      <c r="F8910" s="4" t="s">
        <v>18</v>
      </c>
      <c r="G8910" s="6">
        <v>34</v>
      </c>
      <c r="H8910" s="7">
        <v>252.8</v>
      </c>
      <c r="I8910" s="8">
        <v>0</v>
      </c>
      <c r="J8910" s="7">
        <v>8560.85</v>
      </c>
      <c r="K8910" s="7">
        <v>157.72999999999999</v>
      </c>
      <c r="L8910" s="7">
        <v>5362.82</v>
      </c>
      <c r="M8910" s="7">
        <v>118.05</v>
      </c>
    </row>
    <row r="8911" spans="2:13" x14ac:dyDescent="0.3">
      <c r="B8911" s="5">
        <v>46204</v>
      </c>
      <c r="C8911" s="4" t="s">
        <v>49</v>
      </c>
      <c r="D8911" s="4" t="s">
        <v>47</v>
      </c>
      <c r="E8911" s="4" t="s">
        <v>16</v>
      </c>
      <c r="F8911" s="4" t="s">
        <v>19</v>
      </c>
      <c r="G8911" s="6">
        <v>34</v>
      </c>
      <c r="H8911" s="7">
        <v>252.8</v>
      </c>
      <c r="I8911" s="8">
        <v>0.01</v>
      </c>
      <c r="J8911" s="7">
        <v>8466.5</v>
      </c>
      <c r="K8911" s="7">
        <v>158.21</v>
      </c>
      <c r="L8911" s="7">
        <v>5379.14</v>
      </c>
      <c r="M8911" s="7">
        <v>148.15</v>
      </c>
    </row>
    <row r="8912" spans="2:13" x14ac:dyDescent="0.3">
      <c r="B8912" s="5">
        <v>46204</v>
      </c>
      <c r="C8912" s="4" t="s">
        <v>49</v>
      </c>
      <c r="D8912" s="4" t="s">
        <v>47</v>
      </c>
      <c r="E8912" s="4" t="s">
        <v>20</v>
      </c>
      <c r="F8912" s="4" t="s">
        <v>17</v>
      </c>
      <c r="G8912" s="6">
        <v>72</v>
      </c>
      <c r="H8912" s="7">
        <v>252.8</v>
      </c>
      <c r="I8912" s="8">
        <v>0.03</v>
      </c>
      <c r="J8912" s="7">
        <v>15506.24</v>
      </c>
      <c r="K8912" s="7">
        <v>157.88999999999999</v>
      </c>
      <c r="L8912" s="7">
        <v>11368.08</v>
      </c>
      <c r="M8912" s="7">
        <v>122.97</v>
      </c>
    </row>
    <row r="8913" spans="2:13" x14ac:dyDescent="0.3">
      <c r="B8913" s="5">
        <v>46204</v>
      </c>
      <c r="C8913" s="4" t="s">
        <v>49</v>
      </c>
      <c r="D8913" s="4" t="s">
        <v>47</v>
      </c>
      <c r="E8913" s="4" t="s">
        <v>20</v>
      </c>
      <c r="F8913" s="4" t="s">
        <v>18</v>
      </c>
      <c r="G8913" s="6">
        <v>28</v>
      </c>
      <c r="H8913" s="7">
        <v>252.8</v>
      </c>
      <c r="I8913" s="8">
        <v>0.01</v>
      </c>
      <c r="J8913" s="7">
        <v>6191.57</v>
      </c>
      <c r="K8913" s="7">
        <v>157.72999999999999</v>
      </c>
      <c r="L8913" s="7">
        <v>4416.4399999999996</v>
      </c>
      <c r="M8913" s="7">
        <v>101.52</v>
      </c>
    </row>
    <row r="8914" spans="2:13" x14ac:dyDescent="0.3">
      <c r="B8914" s="5">
        <v>46204</v>
      </c>
      <c r="C8914" s="4" t="s">
        <v>49</v>
      </c>
      <c r="D8914" s="4" t="s">
        <v>47</v>
      </c>
      <c r="E8914" s="4" t="s">
        <v>20</v>
      </c>
      <c r="F8914" s="4" t="s">
        <v>19</v>
      </c>
      <c r="G8914" s="6">
        <v>27</v>
      </c>
      <c r="H8914" s="7">
        <v>252.8</v>
      </c>
      <c r="I8914" s="8">
        <v>0.04</v>
      </c>
      <c r="J8914" s="7">
        <v>5778.28</v>
      </c>
      <c r="K8914" s="7">
        <v>158.05000000000001</v>
      </c>
      <c r="L8914" s="7">
        <v>4267.3500000000004</v>
      </c>
      <c r="M8914" s="7">
        <v>119.69</v>
      </c>
    </row>
    <row r="8915" spans="2:13" x14ac:dyDescent="0.3">
      <c r="B8915" s="5">
        <v>46204</v>
      </c>
      <c r="C8915" s="4" t="s">
        <v>49</v>
      </c>
      <c r="D8915" s="4" t="s">
        <v>47</v>
      </c>
      <c r="E8915" s="4" t="s">
        <v>21</v>
      </c>
      <c r="F8915" s="4" t="s">
        <v>17</v>
      </c>
      <c r="G8915" s="6">
        <v>39</v>
      </c>
      <c r="H8915" s="7">
        <v>252.8</v>
      </c>
      <c r="I8915" s="8">
        <v>0.01</v>
      </c>
      <c r="J8915" s="7">
        <v>9309.67</v>
      </c>
      <c r="K8915" s="7">
        <v>157.88999999999999</v>
      </c>
      <c r="L8915" s="7">
        <v>6157.71</v>
      </c>
      <c r="M8915" s="7">
        <v>64.709999999999994</v>
      </c>
    </row>
    <row r="8916" spans="2:13" x14ac:dyDescent="0.3">
      <c r="B8916" s="5">
        <v>46204</v>
      </c>
      <c r="C8916" s="4" t="s">
        <v>49</v>
      </c>
      <c r="D8916" s="4" t="s">
        <v>47</v>
      </c>
      <c r="E8916" s="4" t="s">
        <v>21</v>
      </c>
      <c r="F8916" s="4" t="s">
        <v>18</v>
      </c>
      <c r="G8916" s="6">
        <v>13</v>
      </c>
      <c r="H8916" s="7">
        <v>252.8</v>
      </c>
      <c r="I8916" s="8">
        <v>0.01</v>
      </c>
      <c r="J8916" s="7">
        <v>3087.74</v>
      </c>
      <c r="K8916" s="7">
        <v>157.72999999999999</v>
      </c>
      <c r="L8916" s="7">
        <v>2050.4899999999998</v>
      </c>
      <c r="M8916" s="7">
        <v>45.41</v>
      </c>
    </row>
    <row r="8917" spans="2:13" x14ac:dyDescent="0.3">
      <c r="B8917" s="5">
        <v>46204</v>
      </c>
      <c r="C8917" s="4" t="s">
        <v>49</v>
      </c>
      <c r="D8917" s="4" t="s">
        <v>47</v>
      </c>
      <c r="E8917" s="4" t="s">
        <v>21</v>
      </c>
      <c r="F8917" s="4" t="s">
        <v>19</v>
      </c>
      <c r="G8917" s="6">
        <v>13</v>
      </c>
      <c r="H8917" s="7">
        <v>252.8</v>
      </c>
      <c r="I8917" s="8">
        <v>0.01</v>
      </c>
      <c r="J8917" s="7">
        <v>3106.39</v>
      </c>
      <c r="K8917" s="7">
        <v>157.58000000000001</v>
      </c>
      <c r="L8917" s="7">
        <v>2048.54</v>
      </c>
      <c r="M8917" s="7">
        <v>57.75</v>
      </c>
    </row>
    <row r="8918" spans="2:13" x14ac:dyDescent="0.3">
      <c r="B8918" s="5">
        <v>46204</v>
      </c>
      <c r="C8918" s="4" t="s">
        <v>49</v>
      </c>
      <c r="D8918" s="4" t="s">
        <v>47</v>
      </c>
      <c r="E8918" s="4" t="s">
        <v>22</v>
      </c>
      <c r="F8918" s="4" t="s">
        <v>17</v>
      </c>
      <c r="G8918" s="6">
        <v>16</v>
      </c>
      <c r="H8918" s="7">
        <v>252.8</v>
      </c>
      <c r="I8918" s="8">
        <v>0.01</v>
      </c>
      <c r="J8918" s="7">
        <v>4511.96</v>
      </c>
      <c r="K8918" s="7">
        <v>157.26</v>
      </c>
      <c r="L8918" s="7">
        <v>2516.16</v>
      </c>
      <c r="M8918" s="7">
        <v>159.31</v>
      </c>
    </row>
    <row r="8919" spans="2:13" x14ac:dyDescent="0.3">
      <c r="B8919" s="5">
        <v>46204</v>
      </c>
      <c r="C8919" s="4" t="s">
        <v>49</v>
      </c>
      <c r="D8919" s="4" t="s">
        <v>47</v>
      </c>
      <c r="E8919" s="4" t="s">
        <v>22</v>
      </c>
      <c r="F8919" s="4" t="s">
        <v>18</v>
      </c>
      <c r="G8919" s="6">
        <v>6</v>
      </c>
      <c r="H8919" s="7">
        <v>252.8</v>
      </c>
      <c r="I8919" s="8">
        <v>0.01</v>
      </c>
      <c r="J8919" s="7">
        <v>1686.87</v>
      </c>
      <c r="K8919" s="7">
        <v>157.41999999999999</v>
      </c>
      <c r="L8919" s="7">
        <v>944.52</v>
      </c>
      <c r="M8919" s="7">
        <v>74.319999999999993</v>
      </c>
    </row>
    <row r="8920" spans="2:13" x14ac:dyDescent="0.3">
      <c r="B8920" s="5">
        <v>46204</v>
      </c>
      <c r="C8920" s="4" t="s">
        <v>49</v>
      </c>
      <c r="D8920" s="4" t="s">
        <v>47</v>
      </c>
      <c r="E8920" s="4" t="s">
        <v>22</v>
      </c>
      <c r="F8920" s="4" t="s">
        <v>19</v>
      </c>
      <c r="G8920" s="6">
        <v>6</v>
      </c>
      <c r="H8920" s="7">
        <v>252.8</v>
      </c>
      <c r="I8920" s="8">
        <v>0.01</v>
      </c>
      <c r="J8920" s="7">
        <v>1695.38</v>
      </c>
      <c r="K8920" s="7">
        <v>157.88999999999999</v>
      </c>
      <c r="L8920" s="7">
        <v>947.34</v>
      </c>
      <c r="M8920" s="7">
        <v>76.88</v>
      </c>
    </row>
    <row r="8921" spans="2:13" x14ac:dyDescent="0.3">
      <c r="B8921" s="5">
        <v>46204</v>
      </c>
      <c r="C8921" s="4" t="s">
        <v>50</v>
      </c>
      <c r="D8921" s="4" t="s">
        <v>47</v>
      </c>
      <c r="E8921" s="4" t="s">
        <v>16</v>
      </c>
      <c r="F8921" s="4" t="s">
        <v>17</v>
      </c>
      <c r="G8921" s="6">
        <v>251</v>
      </c>
      <c r="H8921" s="7">
        <v>92.12</v>
      </c>
      <c r="I8921" s="8">
        <v>0</v>
      </c>
      <c r="J8921" s="7">
        <v>23075.81</v>
      </c>
      <c r="K8921" s="7">
        <v>55.82</v>
      </c>
      <c r="L8921" s="7">
        <v>14010.82</v>
      </c>
      <c r="M8921" s="7">
        <v>426.56</v>
      </c>
    </row>
    <row r="8922" spans="2:13" x14ac:dyDescent="0.3">
      <c r="B8922" s="5">
        <v>46204</v>
      </c>
      <c r="C8922" s="4" t="s">
        <v>50</v>
      </c>
      <c r="D8922" s="4" t="s">
        <v>47</v>
      </c>
      <c r="E8922" s="4" t="s">
        <v>16</v>
      </c>
      <c r="F8922" s="4" t="s">
        <v>18</v>
      </c>
      <c r="G8922" s="6">
        <v>89</v>
      </c>
      <c r="H8922" s="7">
        <v>92.12</v>
      </c>
      <c r="I8922" s="8">
        <v>0.01</v>
      </c>
      <c r="J8922" s="7">
        <v>8084.17</v>
      </c>
      <c r="K8922" s="7">
        <v>55.71</v>
      </c>
      <c r="L8922" s="7">
        <v>4958.1899999999996</v>
      </c>
      <c r="M8922" s="7">
        <v>311.55</v>
      </c>
    </row>
    <row r="8923" spans="2:13" x14ac:dyDescent="0.3">
      <c r="B8923" s="5">
        <v>46204</v>
      </c>
      <c r="C8923" s="4" t="s">
        <v>50</v>
      </c>
      <c r="D8923" s="4" t="s">
        <v>47</v>
      </c>
      <c r="E8923" s="4" t="s">
        <v>16</v>
      </c>
      <c r="F8923" s="4" t="s">
        <v>19</v>
      </c>
      <c r="G8923" s="6">
        <v>94</v>
      </c>
      <c r="H8923" s="7">
        <v>92.12</v>
      </c>
      <c r="I8923" s="8">
        <v>0</v>
      </c>
      <c r="J8923" s="7">
        <v>8641.9599999999991</v>
      </c>
      <c r="K8923" s="7">
        <v>55.6</v>
      </c>
      <c r="L8923" s="7">
        <v>5226.3999999999996</v>
      </c>
      <c r="M8923" s="7">
        <v>420.06</v>
      </c>
    </row>
    <row r="8924" spans="2:13" x14ac:dyDescent="0.3">
      <c r="B8924" s="5">
        <v>46204</v>
      </c>
      <c r="C8924" s="4" t="s">
        <v>50</v>
      </c>
      <c r="D8924" s="4" t="s">
        <v>47</v>
      </c>
      <c r="E8924" s="4" t="s">
        <v>20</v>
      </c>
      <c r="F8924" s="4" t="s">
        <v>17</v>
      </c>
      <c r="G8924" s="6">
        <v>202</v>
      </c>
      <c r="H8924" s="7">
        <v>92.12</v>
      </c>
      <c r="I8924" s="8">
        <v>0.04</v>
      </c>
      <c r="J8924" s="7">
        <v>15657.36</v>
      </c>
      <c r="K8924" s="7">
        <v>55.54</v>
      </c>
      <c r="L8924" s="7">
        <v>11219.08</v>
      </c>
      <c r="M8924" s="7">
        <v>348.38</v>
      </c>
    </row>
    <row r="8925" spans="2:13" x14ac:dyDescent="0.3">
      <c r="B8925" s="5">
        <v>46204</v>
      </c>
      <c r="C8925" s="4" t="s">
        <v>50</v>
      </c>
      <c r="D8925" s="4" t="s">
        <v>47</v>
      </c>
      <c r="E8925" s="4" t="s">
        <v>20</v>
      </c>
      <c r="F8925" s="4" t="s">
        <v>18</v>
      </c>
      <c r="G8925" s="6">
        <v>75</v>
      </c>
      <c r="H8925" s="7">
        <v>92.12</v>
      </c>
      <c r="I8925" s="8">
        <v>0.03</v>
      </c>
      <c r="J8925" s="7">
        <v>5903.02</v>
      </c>
      <c r="K8925" s="7">
        <v>55.82</v>
      </c>
      <c r="L8925" s="7">
        <v>4186.5</v>
      </c>
      <c r="M8925" s="7">
        <v>269.51</v>
      </c>
    </row>
    <row r="8926" spans="2:13" x14ac:dyDescent="0.3">
      <c r="B8926" s="5">
        <v>46204</v>
      </c>
      <c r="C8926" s="4" t="s">
        <v>50</v>
      </c>
      <c r="D8926" s="4" t="s">
        <v>47</v>
      </c>
      <c r="E8926" s="4" t="s">
        <v>20</v>
      </c>
      <c r="F8926" s="4" t="s">
        <v>19</v>
      </c>
      <c r="G8926" s="6">
        <v>73</v>
      </c>
      <c r="H8926" s="7">
        <v>92.12</v>
      </c>
      <c r="I8926" s="8">
        <v>0.01</v>
      </c>
      <c r="J8926" s="7">
        <v>5864.47</v>
      </c>
      <c r="K8926" s="7">
        <v>55.77</v>
      </c>
      <c r="L8926" s="7">
        <v>4071.21</v>
      </c>
      <c r="M8926" s="7">
        <v>333.37</v>
      </c>
    </row>
    <row r="8927" spans="2:13" x14ac:dyDescent="0.3">
      <c r="B8927" s="5">
        <v>46204</v>
      </c>
      <c r="C8927" s="4" t="s">
        <v>50</v>
      </c>
      <c r="D8927" s="4" t="s">
        <v>47</v>
      </c>
      <c r="E8927" s="4" t="s">
        <v>21</v>
      </c>
      <c r="F8927" s="4" t="s">
        <v>17</v>
      </c>
      <c r="G8927" s="6">
        <v>101</v>
      </c>
      <c r="H8927" s="7">
        <v>92.12</v>
      </c>
      <c r="I8927" s="8">
        <v>0.01</v>
      </c>
      <c r="J8927" s="7">
        <v>8768.34</v>
      </c>
      <c r="K8927" s="7">
        <v>55.54</v>
      </c>
      <c r="L8927" s="7">
        <v>5609.54</v>
      </c>
      <c r="M8927" s="7">
        <v>169.78</v>
      </c>
    </row>
    <row r="8928" spans="2:13" x14ac:dyDescent="0.3">
      <c r="B8928" s="5">
        <v>46204</v>
      </c>
      <c r="C8928" s="4" t="s">
        <v>50</v>
      </c>
      <c r="D8928" s="4" t="s">
        <v>47</v>
      </c>
      <c r="E8928" s="4" t="s">
        <v>21</v>
      </c>
      <c r="F8928" s="4" t="s">
        <v>18</v>
      </c>
      <c r="G8928" s="6">
        <v>38</v>
      </c>
      <c r="H8928" s="7">
        <v>92.12</v>
      </c>
      <c r="I8928" s="8">
        <v>0.01</v>
      </c>
      <c r="J8928" s="7">
        <v>3272.45</v>
      </c>
      <c r="K8928" s="7">
        <v>55.77</v>
      </c>
      <c r="L8928" s="7">
        <v>2119.2600000000002</v>
      </c>
      <c r="M8928" s="7">
        <v>133.84</v>
      </c>
    </row>
    <row r="8929" spans="2:13" x14ac:dyDescent="0.3">
      <c r="B8929" s="5">
        <v>46204</v>
      </c>
      <c r="C8929" s="4" t="s">
        <v>50</v>
      </c>
      <c r="D8929" s="4" t="s">
        <v>47</v>
      </c>
      <c r="E8929" s="4" t="s">
        <v>21</v>
      </c>
      <c r="F8929" s="4" t="s">
        <v>19</v>
      </c>
      <c r="G8929" s="6">
        <v>39</v>
      </c>
      <c r="H8929" s="7">
        <v>92.12</v>
      </c>
      <c r="I8929" s="8">
        <v>0.01</v>
      </c>
      <c r="J8929" s="7">
        <v>3348.4</v>
      </c>
      <c r="K8929" s="7">
        <v>55.82</v>
      </c>
      <c r="L8929" s="7">
        <v>2176.98</v>
      </c>
      <c r="M8929" s="7">
        <v>170.63</v>
      </c>
    </row>
    <row r="8930" spans="2:13" x14ac:dyDescent="0.3">
      <c r="B8930" s="5">
        <v>46204</v>
      </c>
      <c r="C8930" s="4" t="s">
        <v>50</v>
      </c>
      <c r="D8930" s="4" t="s">
        <v>47</v>
      </c>
      <c r="E8930" s="4" t="s">
        <v>22</v>
      </c>
      <c r="F8930" s="4" t="s">
        <v>17</v>
      </c>
      <c r="G8930" s="6">
        <v>46</v>
      </c>
      <c r="H8930" s="7">
        <v>92.12</v>
      </c>
      <c r="I8930" s="8">
        <v>0.01</v>
      </c>
      <c r="J8930" s="7">
        <v>4707.83</v>
      </c>
      <c r="K8930" s="7">
        <v>55.54</v>
      </c>
      <c r="L8930" s="7">
        <v>2554.84</v>
      </c>
      <c r="M8930" s="7">
        <v>465.51</v>
      </c>
    </row>
    <row r="8931" spans="2:13" x14ac:dyDescent="0.3">
      <c r="B8931" s="5">
        <v>46204</v>
      </c>
      <c r="C8931" s="4" t="s">
        <v>50</v>
      </c>
      <c r="D8931" s="4" t="s">
        <v>47</v>
      </c>
      <c r="E8931" s="4" t="s">
        <v>22</v>
      </c>
      <c r="F8931" s="4" t="s">
        <v>18</v>
      </c>
      <c r="G8931" s="6">
        <v>17</v>
      </c>
      <c r="H8931" s="7">
        <v>92.12</v>
      </c>
      <c r="I8931" s="8">
        <v>0</v>
      </c>
      <c r="J8931" s="7">
        <v>1750.46</v>
      </c>
      <c r="K8931" s="7">
        <v>55.54</v>
      </c>
      <c r="L8931" s="7">
        <v>944.18</v>
      </c>
      <c r="M8931" s="7">
        <v>203.58</v>
      </c>
    </row>
    <row r="8932" spans="2:13" x14ac:dyDescent="0.3">
      <c r="B8932" s="5">
        <v>46204</v>
      </c>
      <c r="C8932" s="4" t="s">
        <v>50</v>
      </c>
      <c r="D8932" s="4" t="s">
        <v>47</v>
      </c>
      <c r="E8932" s="4" t="s">
        <v>22</v>
      </c>
      <c r="F8932" s="4" t="s">
        <v>19</v>
      </c>
      <c r="G8932" s="6">
        <v>16</v>
      </c>
      <c r="H8932" s="7">
        <v>92.12</v>
      </c>
      <c r="I8932" s="8">
        <v>0</v>
      </c>
      <c r="J8932" s="7">
        <v>1645.84</v>
      </c>
      <c r="K8932" s="7">
        <v>55.54</v>
      </c>
      <c r="L8932" s="7">
        <v>888.64</v>
      </c>
      <c r="M8932" s="7">
        <v>206.87</v>
      </c>
    </row>
    <row r="8933" spans="2:13" x14ac:dyDescent="0.3">
      <c r="B8933" s="5">
        <v>46235</v>
      </c>
      <c r="C8933" s="4" t="s">
        <v>14</v>
      </c>
      <c r="D8933" s="4" t="s">
        <v>15</v>
      </c>
      <c r="E8933" s="4" t="s">
        <v>16</v>
      </c>
      <c r="F8933" s="4" t="s">
        <v>17</v>
      </c>
      <c r="G8933" s="6">
        <v>310</v>
      </c>
      <c r="H8933" s="7">
        <v>289.83999999999997</v>
      </c>
      <c r="I8933" s="8">
        <v>0</v>
      </c>
      <c r="J8933" s="7">
        <v>90029.83</v>
      </c>
      <c r="K8933" s="7">
        <v>225.37</v>
      </c>
      <c r="L8933" s="7">
        <v>69864.7</v>
      </c>
      <c r="M8933" s="7">
        <v>534.65</v>
      </c>
    </row>
    <row r="8934" spans="2:13" x14ac:dyDescent="0.3">
      <c r="B8934" s="5">
        <v>46235</v>
      </c>
      <c r="C8934" s="4" t="s">
        <v>14</v>
      </c>
      <c r="D8934" s="4" t="s">
        <v>15</v>
      </c>
      <c r="E8934" s="4" t="s">
        <v>16</v>
      </c>
      <c r="F8934" s="4" t="s">
        <v>18</v>
      </c>
      <c r="G8934" s="6">
        <v>112</v>
      </c>
      <c r="H8934" s="7">
        <v>289.83999999999997</v>
      </c>
      <c r="I8934" s="8">
        <v>0.01</v>
      </c>
      <c r="J8934" s="7">
        <v>32105.78</v>
      </c>
      <c r="K8934" s="7">
        <v>224.25</v>
      </c>
      <c r="L8934" s="7">
        <v>25116</v>
      </c>
      <c r="M8934" s="7">
        <v>400.87</v>
      </c>
    </row>
    <row r="8935" spans="2:13" x14ac:dyDescent="0.3">
      <c r="B8935" s="5">
        <v>46235</v>
      </c>
      <c r="C8935" s="4" t="s">
        <v>14</v>
      </c>
      <c r="D8935" s="4" t="s">
        <v>15</v>
      </c>
      <c r="E8935" s="4" t="s">
        <v>16</v>
      </c>
      <c r="F8935" s="4" t="s">
        <v>19</v>
      </c>
      <c r="G8935" s="6">
        <v>110</v>
      </c>
      <c r="H8935" s="7">
        <v>289.83999999999997</v>
      </c>
      <c r="I8935" s="8">
        <v>0</v>
      </c>
      <c r="J8935" s="7">
        <v>31786.82</v>
      </c>
      <c r="K8935" s="7">
        <v>224.7</v>
      </c>
      <c r="L8935" s="7">
        <v>24717</v>
      </c>
      <c r="M8935" s="7">
        <v>487.15</v>
      </c>
    </row>
    <row r="8936" spans="2:13" x14ac:dyDescent="0.3">
      <c r="B8936" s="5">
        <v>46235</v>
      </c>
      <c r="C8936" s="4" t="s">
        <v>14</v>
      </c>
      <c r="D8936" s="4" t="s">
        <v>15</v>
      </c>
      <c r="E8936" s="4" t="s">
        <v>20</v>
      </c>
      <c r="F8936" s="4" t="s">
        <v>17</v>
      </c>
      <c r="G8936" s="6">
        <v>258</v>
      </c>
      <c r="H8936" s="7">
        <v>289.83999999999997</v>
      </c>
      <c r="I8936" s="8">
        <v>0.04</v>
      </c>
      <c r="J8936" s="7">
        <v>63491.82</v>
      </c>
      <c r="K8936" s="7">
        <v>224.7</v>
      </c>
      <c r="L8936" s="7">
        <v>57972.6</v>
      </c>
      <c r="M8936" s="7">
        <v>443.23</v>
      </c>
    </row>
    <row r="8937" spans="2:13" x14ac:dyDescent="0.3">
      <c r="B8937" s="5">
        <v>46235</v>
      </c>
      <c r="C8937" s="4" t="s">
        <v>14</v>
      </c>
      <c r="D8937" s="4" t="s">
        <v>15</v>
      </c>
      <c r="E8937" s="4" t="s">
        <v>20</v>
      </c>
      <c r="F8937" s="4" t="s">
        <v>18</v>
      </c>
      <c r="G8937" s="6">
        <v>92</v>
      </c>
      <c r="H8937" s="7">
        <v>289.83999999999997</v>
      </c>
      <c r="I8937" s="8">
        <v>0.04</v>
      </c>
      <c r="J8937" s="7">
        <v>22641.48</v>
      </c>
      <c r="K8937" s="7">
        <v>225.37</v>
      </c>
      <c r="L8937" s="7">
        <v>20734.04</v>
      </c>
      <c r="M8937" s="7">
        <v>329.61</v>
      </c>
    </row>
    <row r="8938" spans="2:13" x14ac:dyDescent="0.3">
      <c r="B8938" s="5">
        <v>46235</v>
      </c>
      <c r="C8938" s="4" t="s">
        <v>14</v>
      </c>
      <c r="D8938" s="4" t="s">
        <v>15</v>
      </c>
      <c r="E8938" s="4" t="s">
        <v>20</v>
      </c>
      <c r="F8938" s="4" t="s">
        <v>19</v>
      </c>
      <c r="G8938" s="6">
        <v>89</v>
      </c>
      <c r="H8938" s="7">
        <v>289.83999999999997</v>
      </c>
      <c r="I8938" s="8">
        <v>0.04</v>
      </c>
      <c r="J8938" s="7">
        <v>21749.51</v>
      </c>
      <c r="K8938" s="7">
        <v>224.7</v>
      </c>
      <c r="L8938" s="7">
        <v>19998.3</v>
      </c>
      <c r="M8938" s="7">
        <v>390.58</v>
      </c>
    </row>
    <row r="8939" spans="2:13" x14ac:dyDescent="0.3">
      <c r="B8939" s="5">
        <v>46235</v>
      </c>
      <c r="C8939" s="4" t="s">
        <v>14</v>
      </c>
      <c r="D8939" s="4" t="s">
        <v>15</v>
      </c>
      <c r="E8939" s="4" t="s">
        <v>21</v>
      </c>
      <c r="F8939" s="4" t="s">
        <v>17</v>
      </c>
      <c r="G8939" s="6">
        <v>124</v>
      </c>
      <c r="H8939" s="7">
        <v>289.83999999999997</v>
      </c>
      <c r="I8939" s="8">
        <v>0.01</v>
      </c>
      <c r="J8939" s="7">
        <v>33836.339999999997</v>
      </c>
      <c r="K8939" s="7">
        <v>225.37</v>
      </c>
      <c r="L8939" s="7">
        <v>27945.88</v>
      </c>
      <c r="M8939" s="7">
        <v>205.31</v>
      </c>
    </row>
    <row r="8940" spans="2:13" x14ac:dyDescent="0.3">
      <c r="B8940" s="5">
        <v>46235</v>
      </c>
      <c r="C8940" s="4" t="s">
        <v>14</v>
      </c>
      <c r="D8940" s="4" t="s">
        <v>15</v>
      </c>
      <c r="E8940" s="4" t="s">
        <v>21</v>
      </c>
      <c r="F8940" s="4" t="s">
        <v>18</v>
      </c>
      <c r="G8940" s="6">
        <v>48</v>
      </c>
      <c r="H8940" s="7">
        <v>289.83999999999997</v>
      </c>
      <c r="I8940" s="8">
        <v>0</v>
      </c>
      <c r="J8940" s="7">
        <v>13190.27</v>
      </c>
      <c r="K8940" s="7">
        <v>224.25</v>
      </c>
      <c r="L8940" s="7">
        <v>10764</v>
      </c>
      <c r="M8940" s="7">
        <v>168.37</v>
      </c>
    </row>
    <row r="8941" spans="2:13" x14ac:dyDescent="0.3">
      <c r="B8941" s="5">
        <v>46235</v>
      </c>
      <c r="C8941" s="4" t="s">
        <v>14</v>
      </c>
      <c r="D8941" s="4" t="s">
        <v>15</v>
      </c>
      <c r="E8941" s="4" t="s">
        <v>21</v>
      </c>
      <c r="F8941" s="4" t="s">
        <v>19</v>
      </c>
      <c r="G8941" s="6">
        <v>48</v>
      </c>
      <c r="H8941" s="7">
        <v>289.83999999999997</v>
      </c>
      <c r="I8941" s="8">
        <v>0</v>
      </c>
      <c r="J8941" s="7">
        <v>13177.08</v>
      </c>
      <c r="K8941" s="7">
        <v>224.47</v>
      </c>
      <c r="L8941" s="7">
        <v>10774.56</v>
      </c>
      <c r="M8941" s="7">
        <v>215.78</v>
      </c>
    </row>
    <row r="8942" spans="2:13" x14ac:dyDescent="0.3">
      <c r="B8942" s="5">
        <v>46235</v>
      </c>
      <c r="C8942" s="4" t="s">
        <v>14</v>
      </c>
      <c r="D8942" s="4" t="s">
        <v>15</v>
      </c>
      <c r="E8942" s="4" t="s">
        <v>22</v>
      </c>
      <c r="F8942" s="4" t="s">
        <v>17</v>
      </c>
      <c r="G8942" s="6">
        <v>58</v>
      </c>
      <c r="H8942" s="7">
        <v>289.83999999999997</v>
      </c>
      <c r="I8942" s="8">
        <v>0</v>
      </c>
      <c r="J8942" s="7">
        <v>18828.009999999998</v>
      </c>
      <c r="K8942" s="7">
        <v>224.92</v>
      </c>
      <c r="L8942" s="7">
        <v>13045.36</v>
      </c>
      <c r="M8942" s="7">
        <v>607.03</v>
      </c>
    </row>
    <row r="8943" spans="2:13" x14ac:dyDescent="0.3">
      <c r="B8943" s="5">
        <v>46235</v>
      </c>
      <c r="C8943" s="4" t="s">
        <v>14</v>
      </c>
      <c r="D8943" s="4" t="s">
        <v>15</v>
      </c>
      <c r="E8943" s="4" t="s">
        <v>22</v>
      </c>
      <c r="F8943" s="4" t="s">
        <v>18</v>
      </c>
      <c r="G8943" s="6">
        <v>21</v>
      </c>
      <c r="H8943" s="7">
        <v>289.83999999999997</v>
      </c>
      <c r="I8943" s="8">
        <v>0.01</v>
      </c>
      <c r="J8943" s="7">
        <v>6776.03</v>
      </c>
      <c r="K8943" s="7">
        <v>224.47</v>
      </c>
      <c r="L8943" s="7">
        <v>4713.87</v>
      </c>
      <c r="M8943" s="7">
        <v>248.95</v>
      </c>
    </row>
    <row r="8944" spans="2:13" x14ac:dyDescent="0.3">
      <c r="B8944" s="5">
        <v>46235</v>
      </c>
      <c r="C8944" s="4" t="s">
        <v>14</v>
      </c>
      <c r="D8944" s="4" t="s">
        <v>15</v>
      </c>
      <c r="E8944" s="4" t="s">
        <v>22</v>
      </c>
      <c r="F8944" s="4" t="s">
        <v>19</v>
      </c>
      <c r="G8944" s="6">
        <v>21</v>
      </c>
      <c r="H8944" s="7">
        <v>289.83999999999997</v>
      </c>
      <c r="I8944" s="8">
        <v>0.01</v>
      </c>
      <c r="J8944" s="7">
        <v>6694.64</v>
      </c>
      <c r="K8944" s="7">
        <v>224.92</v>
      </c>
      <c r="L8944" s="7">
        <v>4723.32</v>
      </c>
      <c r="M8944" s="7">
        <v>266.08</v>
      </c>
    </row>
    <row r="8945" spans="2:13" x14ac:dyDescent="0.3">
      <c r="B8945" s="5">
        <v>46235</v>
      </c>
      <c r="C8945" s="4" t="s">
        <v>23</v>
      </c>
      <c r="D8945" s="4" t="s">
        <v>15</v>
      </c>
      <c r="E8945" s="4" t="s">
        <v>16</v>
      </c>
      <c r="F8945" s="4" t="s">
        <v>17</v>
      </c>
      <c r="G8945" s="6">
        <v>834</v>
      </c>
      <c r="H8945" s="7">
        <v>127.62</v>
      </c>
      <c r="I8945" s="8">
        <v>0.01</v>
      </c>
      <c r="J8945" s="7">
        <v>105902.27</v>
      </c>
      <c r="K8945" s="7">
        <v>98.27</v>
      </c>
      <c r="L8945" s="7">
        <v>81957.179999999993</v>
      </c>
      <c r="M8945" s="7">
        <v>1385.1</v>
      </c>
    </row>
    <row r="8946" spans="2:13" x14ac:dyDescent="0.3">
      <c r="B8946" s="5">
        <v>46235</v>
      </c>
      <c r="C8946" s="4" t="s">
        <v>23</v>
      </c>
      <c r="D8946" s="4" t="s">
        <v>15</v>
      </c>
      <c r="E8946" s="4" t="s">
        <v>16</v>
      </c>
      <c r="F8946" s="4" t="s">
        <v>18</v>
      </c>
      <c r="G8946" s="6">
        <v>313</v>
      </c>
      <c r="H8946" s="7">
        <v>127.62</v>
      </c>
      <c r="I8946" s="8">
        <v>0.01</v>
      </c>
      <c r="J8946" s="7">
        <v>39704.75</v>
      </c>
      <c r="K8946" s="7">
        <v>98.17</v>
      </c>
      <c r="L8946" s="7">
        <v>30727.21</v>
      </c>
      <c r="M8946" s="7">
        <v>1087.8599999999999</v>
      </c>
    </row>
    <row r="8947" spans="2:13" x14ac:dyDescent="0.3">
      <c r="B8947" s="5">
        <v>46235</v>
      </c>
      <c r="C8947" s="4" t="s">
        <v>23</v>
      </c>
      <c r="D8947" s="4" t="s">
        <v>15</v>
      </c>
      <c r="E8947" s="4" t="s">
        <v>16</v>
      </c>
      <c r="F8947" s="4" t="s">
        <v>19</v>
      </c>
      <c r="G8947" s="6">
        <v>312</v>
      </c>
      <c r="H8947" s="7">
        <v>127.62</v>
      </c>
      <c r="I8947" s="8">
        <v>0.01</v>
      </c>
      <c r="J8947" s="7">
        <v>39459.08</v>
      </c>
      <c r="K8947" s="7">
        <v>98.17</v>
      </c>
      <c r="L8947" s="7">
        <v>30629.040000000001</v>
      </c>
      <c r="M8947" s="7">
        <v>1365.05</v>
      </c>
    </row>
    <row r="8948" spans="2:13" x14ac:dyDescent="0.3">
      <c r="B8948" s="5">
        <v>46235</v>
      </c>
      <c r="C8948" s="4" t="s">
        <v>23</v>
      </c>
      <c r="D8948" s="4" t="s">
        <v>15</v>
      </c>
      <c r="E8948" s="4" t="s">
        <v>20</v>
      </c>
      <c r="F8948" s="4" t="s">
        <v>17</v>
      </c>
      <c r="G8948" s="6">
        <v>657</v>
      </c>
      <c r="H8948" s="7">
        <v>127.62</v>
      </c>
      <c r="I8948" s="8">
        <v>0.01</v>
      </c>
      <c r="J8948" s="7">
        <v>72751.789999999994</v>
      </c>
      <c r="K8948" s="7">
        <v>97.97</v>
      </c>
      <c r="L8948" s="7">
        <v>64366.29</v>
      </c>
      <c r="M8948" s="7">
        <v>1094.45</v>
      </c>
    </row>
    <row r="8949" spans="2:13" x14ac:dyDescent="0.3">
      <c r="B8949" s="5">
        <v>46235</v>
      </c>
      <c r="C8949" s="4" t="s">
        <v>23</v>
      </c>
      <c r="D8949" s="4" t="s">
        <v>15</v>
      </c>
      <c r="E8949" s="4" t="s">
        <v>20</v>
      </c>
      <c r="F8949" s="4" t="s">
        <v>18</v>
      </c>
      <c r="G8949" s="6">
        <v>246</v>
      </c>
      <c r="H8949" s="7">
        <v>127.62</v>
      </c>
      <c r="I8949" s="8">
        <v>0.03</v>
      </c>
      <c r="J8949" s="7">
        <v>26662.05</v>
      </c>
      <c r="K8949" s="7">
        <v>98.36</v>
      </c>
      <c r="L8949" s="7">
        <v>24196.560000000001</v>
      </c>
      <c r="M8949" s="7">
        <v>874.33</v>
      </c>
    </row>
    <row r="8950" spans="2:13" x14ac:dyDescent="0.3">
      <c r="B8950" s="5">
        <v>46235</v>
      </c>
      <c r="C8950" s="4" t="s">
        <v>23</v>
      </c>
      <c r="D8950" s="4" t="s">
        <v>15</v>
      </c>
      <c r="E8950" s="4" t="s">
        <v>20</v>
      </c>
      <c r="F8950" s="4" t="s">
        <v>19</v>
      </c>
      <c r="G8950" s="6">
        <v>246</v>
      </c>
      <c r="H8950" s="7">
        <v>127.62</v>
      </c>
      <c r="I8950" s="8">
        <v>0</v>
      </c>
      <c r="J8950" s="7">
        <v>27627.15</v>
      </c>
      <c r="K8950" s="7">
        <v>98.07</v>
      </c>
      <c r="L8950" s="7">
        <v>24125.22</v>
      </c>
      <c r="M8950" s="7">
        <v>1092.73</v>
      </c>
    </row>
    <row r="8951" spans="2:13" x14ac:dyDescent="0.3">
      <c r="B8951" s="5">
        <v>46235</v>
      </c>
      <c r="C8951" s="4" t="s">
        <v>23</v>
      </c>
      <c r="D8951" s="4" t="s">
        <v>15</v>
      </c>
      <c r="E8951" s="4" t="s">
        <v>21</v>
      </c>
      <c r="F8951" s="4" t="s">
        <v>17</v>
      </c>
      <c r="G8951" s="6">
        <v>337</v>
      </c>
      <c r="H8951" s="7">
        <v>127.62</v>
      </c>
      <c r="I8951" s="8">
        <v>0.01</v>
      </c>
      <c r="J8951" s="7">
        <v>40123.949999999997</v>
      </c>
      <c r="K8951" s="7">
        <v>97.97</v>
      </c>
      <c r="L8951" s="7">
        <v>33015.89</v>
      </c>
      <c r="M8951" s="7">
        <v>559.69000000000005</v>
      </c>
    </row>
    <row r="8952" spans="2:13" x14ac:dyDescent="0.3">
      <c r="B8952" s="5">
        <v>46235</v>
      </c>
      <c r="C8952" s="4" t="s">
        <v>23</v>
      </c>
      <c r="D8952" s="4" t="s">
        <v>15</v>
      </c>
      <c r="E8952" s="4" t="s">
        <v>21</v>
      </c>
      <c r="F8952" s="4" t="s">
        <v>18</v>
      </c>
      <c r="G8952" s="6">
        <v>125</v>
      </c>
      <c r="H8952" s="7">
        <v>127.62</v>
      </c>
      <c r="I8952" s="8">
        <v>0.01</v>
      </c>
      <c r="J8952" s="7">
        <v>14988.54</v>
      </c>
      <c r="K8952" s="7">
        <v>98.17</v>
      </c>
      <c r="L8952" s="7">
        <v>12271.25</v>
      </c>
      <c r="M8952" s="7">
        <v>456.77</v>
      </c>
    </row>
    <row r="8953" spans="2:13" x14ac:dyDescent="0.3">
      <c r="B8953" s="5">
        <v>46235</v>
      </c>
      <c r="C8953" s="4" t="s">
        <v>23</v>
      </c>
      <c r="D8953" s="4" t="s">
        <v>15</v>
      </c>
      <c r="E8953" s="4" t="s">
        <v>21</v>
      </c>
      <c r="F8953" s="4" t="s">
        <v>19</v>
      </c>
      <c r="G8953" s="6">
        <v>126</v>
      </c>
      <c r="H8953" s="7">
        <v>127.62</v>
      </c>
      <c r="I8953" s="8">
        <v>0.01</v>
      </c>
      <c r="J8953" s="7">
        <v>15229.86</v>
      </c>
      <c r="K8953" s="7">
        <v>98.46</v>
      </c>
      <c r="L8953" s="7">
        <v>12405.96</v>
      </c>
      <c r="M8953" s="7">
        <v>567.54999999999995</v>
      </c>
    </row>
    <row r="8954" spans="2:13" x14ac:dyDescent="0.3">
      <c r="B8954" s="5">
        <v>46235</v>
      </c>
      <c r="C8954" s="4" t="s">
        <v>23</v>
      </c>
      <c r="D8954" s="4" t="s">
        <v>15</v>
      </c>
      <c r="E8954" s="4" t="s">
        <v>22</v>
      </c>
      <c r="F8954" s="4" t="s">
        <v>17</v>
      </c>
      <c r="G8954" s="6">
        <v>151</v>
      </c>
      <c r="H8954" s="7">
        <v>127.62</v>
      </c>
      <c r="I8954" s="8">
        <v>0.01</v>
      </c>
      <c r="J8954" s="7">
        <v>21303.16</v>
      </c>
      <c r="K8954" s="7">
        <v>98.07</v>
      </c>
      <c r="L8954" s="7">
        <v>14808.57</v>
      </c>
      <c r="M8954" s="7">
        <v>1517.34</v>
      </c>
    </row>
    <row r="8955" spans="2:13" x14ac:dyDescent="0.3">
      <c r="B8955" s="5">
        <v>46235</v>
      </c>
      <c r="C8955" s="4" t="s">
        <v>23</v>
      </c>
      <c r="D8955" s="4" t="s">
        <v>15</v>
      </c>
      <c r="E8955" s="4" t="s">
        <v>22</v>
      </c>
      <c r="F8955" s="4" t="s">
        <v>18</v>
      </c>
      <c r="G8955" s="6">
        <v>54</v>
      </c>
      <c r="H8955" s="7">
        <v>127.62</v>
      </c>
      <c r="I8955" s="8">
        <v>0.01</v>
      </c>
      <c r="J8955" s="7">
        <v>7656.64</v>
      </c>
      <c r="K8955" s="7">
        <v>98.46</v>
      </c>
      <c r="L8955" s="7">
        <v>5316.84</v>
      </c>
      <c r="M8955" s="7">
        <v>659.06</v>
      </c>
    </row>
    <row r="8956" spans="2:13" x14ac:dyDescent="0.3">
      <c r="B8956" s="5">
        <v>46235</v>
      </c>
      <c r="C8956" s="4" t="s">
        <v>23</v>
      </c>
      <c r="D8956" s="4" t="s">
        <v>15</v>
      </c>
      <c r="E8956" s="4" t="s">
        <v>22</v>
      </c>
      <c r="F8956" s="4" t="s">
        <v>19</v>
      </c>
      <c r="G8956" s="6">
        <v>54</v>
      </c>
      <c r="H8956" s="7">
        <v>127.62</v>
      </c>
      <c r="I8956" s="8">
        <v>0.01</v>
      </c>
      <c r="J8956" s="7">
        <v>7664.37</v>
      </c>
      <c r="K8956" s="7">
        <v>98.36</v>
      </c>
      <c r="L8956" s="7">
        <v>5311.44</v>
      </c>
      <c r="M8956" s="7">
        <v>714.28</v>
      </c>
    </row>
    <row r="8957" spans="2:13" x14ac:dyDescent="0.3">
      <c r="B8957" s="5">
        <v>46235</v>
      </c>
      <c r="C8957" s="4" t="s">
        <v>24</v>
      </c>
      <c r="D8957" s="4" t="s">
        <v>15</v>
      </c>
      <c r="E8957" s="4" t="s">
        <v>16</v>
      </c>
      <c r="F8957" s="4" t="s">
        <v>17</v>
      </c>
      <c r="G8957" s="6">
        <v>377</v>
      </c>
      <c r="H8957" s="7">
        <v>211.97</v>
      </c>
      <c r="I8957" s="8">
        <v>0.01</v>
      </c>
      <c r="J8957" s="7">
        <v>79189.320000000007</v>
      </c>
      <c r="K8957" s="7">
        <v>165.11</v>
      </c>
      <c r="L8957" s="7">
        <v>62246.47</v>
      </c>
      <c r="M8957" s="7">
        <v>640.69000000000005</v>
      </c>
    </row>
    <row r="8958" spans="2:13" x14ac:dyDescent="0.3">
      <c r="B8958" s="5">
        <v>46235</v>
      </c>
      <c r="C8958" s="4" t="s">
        <v>24</v>
      </c>
      <c r="D8958" s="4" t="s">
        <v>15</v>
      </c>
      <c r="E8958" s="4" t="s">
        <v>16</v>
      </c>
      <c r="F8958" s="4" t="s">
        <v>18</v>
      </c>
      <c r="G8958" s="6">
        <v>132</v>
      </c>
      <c r="H8958" s="7">
        <v>211.97</v>
      </c>
      <c r="I8958" s="8">
        <v>0</v>
      </c>
      <c r="J8958" s="7">
        <v>28063.98</v>
      </c>
      <c r="K8958" s="7">
        <v>165.28</v>
      </c>
      <c r="L8958" s="7">
        <v>21816.959999999999</v>
      </c>
      <c r="M8958" s="7">
        <v>474.81</v>
      </c>
    </row>
    <row r="8959" spans="2:13" x14ac:dyDescent="0.3">
      <c r="B8959" s="5">
        <v>46235</v>
      </c>
      <c r="C8959" s="4" t="s">
        <v>24</v>
      </c>
      <c r="D8959" s="4" t="s">
        <v>15</v>
      </c>
      <c r="E8959" s="4" t="s">
        <v>16</v>
      </c>
      <c r="F8959" s="4" t="s">
        <v>19</v>
      </c>
      <c r="G8959" s="6">
        <v>127</v>
      </c>
      <c r="H8959" s="7">
        <v>211.97</v>
      </c>
      <c r="I8959" s="8">
        <v>0.01</v>
      </c>
      <c r="J8959" s="7">
        <v>26571.040000000001</v>
      </c>
      <c r="K8959" s="7">
        <v>165.11</v>
      </c>
      <c r="L8959" s="7">
        <v>20968.97</v>
      </c>
      <c r="M8959" s="7">
        <v>559.61</v>
      </c>
    </row>
    <row r="8960" spans="2:13" x14ac:dyDescent="0.3">
      <c r="B8960" s="5">
        <v>46235</v>
      </c>
      <c r="C8960" s="4" t="s">
        <v>24</v>
      </c>
      <c r="D8960" s="4" t="s">
        <v>15</v>
      </c>
      <c r="E8960" s="4" t="s">
        <v>20</v>
      </c>
      <c r="F8960" s="4" t="s">
        <v>17</v>
      </c>
      <c r="G8960" s="6">
        <v>292</v>
      </c>
      <c r="H8960" s="7">
        <v>211.97</v>
      </c>
      <c r="I8960" s="8">
        <v>0.03</v>
      </c>
      <c r="J8960" s="7">
        <v>52617.7</v>
      </c>
      <c r="K8960" s="7">
        <v>165.94</v>
      </c>
      <c r="L8960" s="7">
        <v>48454.48</v>
      </c>
      <c r="M8960" s="7">
        <v>489.86</v>
      </c>
    </row>
    <row r="8961" spans="2:13" x14ac:dyDescent="0.3">
      <c r="B8961" s="5">
        <v>46235</v>
      </c>
      <c r="C8961" s="4" t="s">
        <v>24</v>
      </c>
      <c r="D8961" s="4" t="s">
        <v>15</v>
      </c>
      <c r="E8961" s="4" t="s">
        <v>20</v>
      </c>
      <c r="F8961" s="4" t="s">
        <v>18</v>
      </c>
      <c r="G8961" s="6">
        <v>103</v>
      </c>
      <c r="H8961" s="7">
        <v>211.97</v>
      </c>
      <c r="I8961" s="8">
        <v>0.04</v>
      </c>
      <c r="J8961" s="7">
        <v>18502.080000000002</v>
      </c>
      <c r="K8961" s="7">
        <v>165.28</v>
      </c>
      <c r="L8961" s="7">
        <v>17023.84</v>
      </c>
      <c r="M8961" s="7">
        <v>364.24</v>
      </c>
    </row>
    <row r="8962" spans="2:13" x14ac:dyDescent="0.3">
      <c r="B8962" s="5">
        <v>46235</v>
      </c>
      <c r="C8962" s="4" t="s">
        <v>24</v>
      </c>
      <c r="D8962" s="4" t="s">
        <v>15</v>
      </c>
      <c r="E8962" s="4" t="s">
        <v>20</v>
      </c>
      <c r="F8962" s="4" t="s">
        <v>19</v>
      </c>
      <c r="G8962" s="6">
        <v>107</v>
      </c>
      <c r="H8962" s="7">
        <v>211.97</v>
      </c>
      <c r="I8962" s="8">
        <v>0.01</v>
      </c>
      <c r="J8962" s="7">
        <v>19759.98</v>
      </c>
      <c r="K8962" s="7">
        <v>165.11</v>
      </c>
      <c r="L8962" s="7">
        <v>17666.77</v>
      </c>
      <c r="M8962" s="7">
        <v>472.43</v>
      </c>
    </row>
    <row r="8963" spans="2:13" x14ac:dyDescent="0.3">
      <c r="B8963" s="5">
        <v>46235</v>
      </c>
      <c r="C8963" s="4" t="s">
        <v>24</v>
      </c>
      <c r="D8963" s="4" t="s">
        <v>15</v>
      </c>
      <c r="E8963" s="4" t="s">
        <v>21</v>
      </c>
      <c r="F8963" s="4" t="s">
        <v>17</v>
      </c>
      <c r="G8963" s="6">
        <v>144</v>
      </c>
      <c r="H8963" s="7">
        <v>211.97</v>
      </c>
      <c r="I8963" s="8">
        <v>0.01</v>
      </c>
      <c r="J8963" s="7">
        <v>28822.35</v>
      </c>
      <c r="K8963" s="7">
        <v>164.94</v>
      </c>
      <c r="L8963" s="7">
        <v>23751.360000000001</v>
      </c>
      <c r="M8963" s="7">
        <v>244.48</v>
      </c>
    </row>
    <row r="8964" spans="2:13" x14ac:dyDescent="0.3">
      <c r="B8964" s="5">
        <v>46235</v>
      </c>
      <c r="C8964" s="4" t="s">
        <v>24</v>
      </c>
      <c r="D8964" s="4" t="s">
        <v>15</v>
      </c>
      <c r="E8964" s="4" t="s">
        <v>21</v>
      </c>
      <c r="F8964" s="4" t="s">
        <v>18</v>
      </c>
      <c r="G8964" s="6">
        <v>52</v>
      </c>
      <c r="H8964" s="7">
        <v>211.97</v>
      </c>
      <c r="I8964" s="8">
        <v>0.01</v>
      </c>
      <c r="J8964" s="7">
        <v>10345.19</v>
      </c>
      <c r="K8964" s="7">
        <v>165.94</v>
      </c>
      <c r="L8964" s="7">
        <v>8628.8799999999992</v>
      </c>
      <c r="M8964" s="7">
        <v>190.95</v>
      </c>
    </row>
    <row r="8965" spans="2:13" x14ac:dyDescent="0.3">
      <c r="B8965" s="5">
        <v>46235</v>
      </c>
      <c r="C8965" s="4" t="s">
        <v>24</v>
      </c>
      <c r="D8965" s="4" t="s">
        <v>15</v>
      </c>
      <c r="E8965" s="4" t="s">
        <v>21</v>
      </c>
      <c r="F8965" s="4" t="s">
        <v>19</v>
      </c>
      <c r="G8965" s="6">
        <v>56</v>
      </c>
      <c r="H8965" s="7">
        <v>211.97</v>
      </c>
      <c r="I8965" s="8">
        <v>0</v>
      </c>
      <c r="J8965" s="7">
        <v>11254.22</v>
      </c>
      <c r="K8965" s="7">
        <v>164.94</v>
      </c>
      <c r="L8965" s="7">
        <v>9236.64</v>
      </c>
      <c r="M8965" s="7">
        <v>254.74</v>
      </c>
    </row>
    <row r="8966" spans="2:13" x14ac:dyDescent="0.3">
      <c r="B8966" s="5">
        <v>46235</v>
      </c>
      <c r="C8966" s="4" t="s">
        <v>24</v>
      </c>
      <c r="D8966" s="4" t="s">
        <v>15</v>
      </c>
      <c r="E8966" s="4" t="s">
        <v>22</v>
      </c>
      <c r="F8966" s="4" t="s">
        <v>17</v>
      </c>
      <c r="G8966" s="6">
        <v>69</v>
      </c>
      <c r="H8966" s="7">
        <v>211.97</v>
      </c>
      <c r="I8966" s="8">
        <v>0.01</v>
      </c>
      <c r="J8966" s="7">
        <v>16119.58</v>
      </c>
      <c r="K8966" s="7">
        <v>165.61</v>
      </c>
      <c r="L8966" s="7">
        <v>11427.09</v>
      </c>
      <c r="M8966" s="7">
        <v>702.49</v>
      </c>
    </row>
    <row r="8967" spans="2:13" x14ac:dyDescent="0.3">
      <c r="B8967" s="5">
        <v>46235</v>
      </c>
      <c r="C8967" s="4" t="s">
        <v>24</v>
      </c>
      <c r="D8967" s="4" t="s">
        <v>15</v>
      </c>
      <c r="E8967" s="4" t="s">
        <v>22</v>
      </c>
      <c r="F8967" s="4" t="s">
        <v>18</v>
      </c>
      <c r="G8967" s="6">
        <v>25</v>
      </c>
      <c r="H8967" s="7">
        <v>211.97</v>
      </c>
      <c r="I8967" s="8">
        <v>0.01</v>
      </c>
      <c r="J8967" s="7">
        <v>5905.45</v>
      </c>
      <c r="K8967" s="7">
        <v>165.94</v>
      </c>
      <c r="L8967" s="7">
        <v>4148.5</v>
      </c>
      <c r="M8967" s="7">
        <v>299.39</v>
      </c>
    </row>
    <row r="8968" spans="2:13" x14ac:dyDescent="0.3">
      <c r="B8968" s="5">
        <v>46235</v>
      </c>
      <c r="C8968" s="4" t="s">
        <v>24</v>
      </c>
      <c r="D8968" s="4" t="s">
        <v>15</v>
      </c>
      <c r="E8968" s="4" t="s">
        <v>22</v>
      </c>
      <c r="F8968" s="4" t="s">
        <v>19</v>
      </c>
      <c r="G8968" s="6">
        <v>24</v>
      </c>
      <c r="H8968" s="7">
        <v>211.97</v>
      </c>
      <c r="I8968" s="8">
        <v>0</v>
      </c>
      <c r="J8968" s="7">
        <v>5692.02</v>
      </c>
      <c r="K8968" s="7">
        <v>165.61</v>
      </c>
      <c r="L8968" s="7">
        <v>3974.64</v>
      </c>
      <c r="M8968" s="7">
        <v>305.02</v>
      </c>
    </row>
    <row r="8969" spans="2:13" x14ac:dyDescent="0.3">
      <c r="B8969" s="5">
        <v>46235</v>
      </c>
      <c r="C8969" s="4" t="s">
        <v>25</v>
      </c>
      <c r="D8969" s="4" t="s">
        <v>15</v>
      </c>
      <c r="E8969" s="4" t="s">
        <v>16</v>
      </c>
      <c r="F8969" s="4" t="s">
        <v>17</v>
      </c>
      <c r="G8969" s="6">
        <v>174</v>
      </c>
      <c r="H8969" s="7">
        <v>369.87</v>
      </c>
      <c r="I8969" s="8">
        <v>0</v>
      </c>
      <c r="J8969" s="7">
        <v>64100.21</v>
      </c>
      <c r="K8969" s="7">
        <v>291.49</v>
      </c>
      <c r="L8969" s="7">
        <v>50719.26</v>
      </c>
      <c r="M8969" s="7">
        <v>290.44</v>
      </c>
    </row>
    <row r="8970" spans="2:13" x14ac:dyDescent="0.3">
      <c r="B8970" s="5">
        <v>46235</v>
      </c>
      <c r="C8970" s="4" t="s">
        <v>25</v>
      </c>
      <c r="D8970" s="4" t="s">
        <v>15</v>
      </c>
      <c r="E8970" s="4" t="s">
        <v>16</v>
      </c>
      <c r="F8970" s="4" t="s">
        <v>18</v>
      </c>
      <c r="G8970" s="6">
        <v>65</v>
      </c>
      <c r="H8970" s="7">
        <v>369.87</v>
      </c>
      <c r="I8970" s="8">
        <v>0.01</v>
      </c>
      <c r="J8970" s="7">
        <v>23729.01</v>
      </c>
      <c r="K8970" s="7">
        <v>291.49</v>
      </c>
      <c r="L8970" s="7">
        <v>18946.849999999999</v>
      </c>
      <c r="M8970" s="7">
        <v>239.15</v>
      </c>
    </row>
    <row r="8971" spans="2:13" x14ac:dyDescent="0.3">
      <c r="B8971" s="5">
        <v>46235</v>
      </c>
      <c r="C8971" s="4" t="s">
        <v>25</v>
      </c>
      <c r="D8971" s="4" t="s">
        <v>15</v>
      </c>
      <c r="E8971" s="4" t="s">
        <v>16</v>
      </c>
      <c r="F8971" s="4" t="s">
        <v>19</v>
      </c>
      <c r="G8971" s="6">
        <v>65</v>
      </c>
      <c r="H8971" s="7">
        <v>369.87</v>
      </c>
      <c r="I8971" s="8">
        <v>0.01</v>
      </c>
      <c r="J8971" s="7">
        <v>23824.94</v>
      </c>
      <c r="K8971" s="7">
        <v>290.32</v>
      </c>
      <c r="L8971" s="7">
        <v>18870.8</v>
      </c>
      <c r="M8971" s="7">
        <v>295.97000000000003</v>
      </c>
    </row>
    <row r="8972" spans="2:13" x14ac:dyDescent="0.3">
      <c r="B8972" s="5">
        <v>46235</v>
      </c>
      <c r="C8972" s="4" t="s">
        <v>25</v>
      </c>
      <c r="D8972" s="4" t="s">
        <v>15</v>
      </c>
      <c r="E8972" s="4" t="s">
        <v>20</v>
      </c>
      <c r="F8972" s="4" t="s">
        <v>17</v>
      </c>
      <c r="G8972" s="6">
        <v>137</v>
      </c>
      <c r="H8972" s="7">
        <v>369.87</v>
      </c>
      <c r="I8972" s="8">
        <v>0.03</v>
      </c>
      <c r="J8972" s="7">
        <v>43294.09</v>
      </c>
      <c r="K8972" s="7">
        <v>290.61</v>
      </c>
      <c r="L8972" s="7">
        <v>39813.57</v>
      </c>
      <c r="M8972" s="7">
        <v>226.61</v>
      </c>
    </row>
    <row r="8973" spans="2:13" x14ac:dyDescent="0.3">
      <c r="B8973" s="5">
        <v>46235</v>
      </c>
      <c r="C8973" s="4" t="s">
        <v>25</v>
      </c>
      <c r="D8973" s="4" t="s">
        <v>15</v>
      </c>
      <c r="E8973" s="4" t="s">
        <v>20</v>
      </c>
      <c r="F8973" s="4" t="s">
        <v>18</v>
      </c>
      <c r="G8973" s="6">
        <v>51</v>
      </c>
      <c r="H8973" s="7">
        <v>369.87</v>
      </c>
      <c r="I8973" s="8">
        <v>0</v>
      </c>
      <c r="J8973" s="7">
        <v>16566.57</v>
      </c>
      <c r="K8973" s="7">
        <v>291.2</v>
      </c>
      <c r="L8973" s="7">
        <v>14851.2</v>
      </c>
      <c r="M8973" s="7">
        <v>183.08</v>
      </c>
    </row>
    <row r="8974" spans="2:13" x14ac:dyDescent="0.3">
      <c r="B8974" s="5">
        <v>46235</v>
      </c>
      <c r="C8974" s="4" t="s">
        <v>25</v>
      </c>
      <c r="D8974" s="4" t="s">
        <v>15</v>
      </c>
      <c r="E8974" s="4" t="s">
        <v>20</v>
      </c>
      <c r="F8974" s="4" t="s">
        <v>19</v>
      </c>
      <c r="G8974" s="6">
        <v>53</v>
      </c>
      <c r="H8974" s="7">
        <v>369.87</v>
      </c>
      <c r="I8974" s="8">
        <v>0.01</v>
      </c>
      <c r="J8974" s="7">
        <v>17078.38</v>
      </c>
      <c r="K8974" s="7">
        <v>290.32</v>
      </c>
      <c r="L8974" s="7">
        <v>15386.96</v>
      </c>
      <c r="M8974" s="7">
        <v>234.72</v>
      </c>
    </row>
    <row r="8975" spans="2:13" x14ac:dyDescent="0.3">
      <c r="B8975" s="5">
        <v>46235</v>
      </c>
      <c r="C8975" s="4" t="s">
        <v>25</v>
      </c>
      <c r="D8975" s="4" t="s">
        <v>15</v>
      </c>
      <c r="E8975" s="4" t="s">
        <v>21</v>
      </c>
      <c r="F8975" s="4" t="s">
        <v>17</v>
      </c>
      <c r="G8975" s="6">
        <v>73</v>
      </c>
      <c r="H8975" s="7">
        <v>369.87</v>
      </c>
      <c r="I8975" s="8">
        <v>0.01</v>
      </c>
      <c r="J8975" s="7">
        <v>25215.5</v>
      </c>
      <c r="K8975" s="7">
        <v>289.74</v>
      </c>
      <c r="L8975" s="7">
        <v>21151.02</v>
      </c>
      <c r="M8975" s="7">
        <v>119.27</v>
      </c>
    </row>
    <row r="8976" spans="2:13" x14ac:dyDescent="0.3">
      <c r="B8976" s="5">
        <v>46235</v>
      </c>
      <c r="C8976" s="4" t="s">
        <v>25</v>
      </c>
      <c r="D8976" s="4" t="s">
        <v>15</v>
      </c>
      <c r="E8976" s="4" t="s">
        <v>21</v>
      </c>
      <c r="F8976" s="4" t="s">
        <v>18</v>
      </c>
      <c r="G8976" s="6">
        <v>24</v>
      </c>
      <c r="H8976" s="7">
        <v>369.87</v>
      </c>
      <c r="I8976" s="8">
        <v>0.01</v>
      </c>
      <c r="J8976" s="7">
        <v>8331.4599999999991</v>
      </c>
      <c r="K8976" s="7">
        <v>290.61</v>
      </c>
      <c r="L8976" s="7">
        <v>6974.64</v>
      </c>
      <c r="M8976" s="7">
        <v>85.64</v>
      </c>
    </row>
    <row r="8977" spans="2:13" x14ac:dyDescent="0.3">
      <c r="B8977" s="5">
        <v>46235</v>
      </c>
      <c r="C8977" s="4" t="s">
        <v>25</v>
      </c>
      <c r="D8977" s="4" t="s">
        <v>15</v>
      </c>
      <c r="E8977" s="4" t="s">
        <v>21</v>
      </c>
      <c r="F8977" s="4" t="s">
        <v>19</v>
      </c>
      <c r="G8977" s="6">
        <v>26</v>
      </c>
      <c r="H8977" s="7">
        <v>369.87</v>
      </c>
      <c r="I8977" s="8">
        <v>0.01</v>
      </c>
      <c r="J8977" s="7">
        <v>9081.02</v>
      </c>
      <c r="K8977" s="7">
        <v>290.61</v>
      </c>
      <c r="L8977" s="7">
        <v>7555.86</v>
      </c>
      <c r="M8977" s="7">
        <v>114.33</v>
      </c>
    </row>
    <row r="8978" spans="2:13" x14ac:dyDescent="0.3">
      <c r="B8978" s="5">
        <v>46235</v>
      </c>
      <c r="C8978" s="4" t="s">
        <v>25</v>
      </c>
      <c r="D8978" s="4" t="s">
        <v>15</v>
      </c>
      <c r="E8978" s="4" t="s">
        <v>22</v>
      </c>
      <c r="F8978" s="4" t="s">
        <v>17</v>
      </c>
      <c r="G8978" s="6">
        <v>32</v>
      </c>
      <c r="H8978" s="7">
        <v>369.87</v>
      </c>
      <c r="I8978" s="8">
        <v>0.01</v>
      </c>
      <c r="J8978" s="7">
        <v>13189.38</v>
      </c>
      <c r="K8978" s="7">
        <v>291.2</v>
      </c>
      <c r="L8978" s="7">
        <v>9318.4</v>
      </c>
      <c r="M8978" s="7">
        <v>333.28</v>
      </c>
    </row>
    <row r="8979" spans="2:13" x14ac:dyDescent="0.3">
      <c r="B8979" s="5">
        <v>46235</v>
      </c>
      <c r="C8979" s="4" t="s">
        <v>25</v>
      </c>
      <c r="D8979" s="4" t="s">
        <v>15</v>
      </c>
      <c r="E8979" s="4" t="s">
        <v>22</v>
      </c>
      <c r="F8979" s="4" t="s">
        <v>18</v>
      </c>
      <c r="G8979" s="6">
        <v>11</v>
      </c>
      <c r="H8979" s="7">
        <v>369.87</v>
      </c>
      <c r="I8979" s="8">
        <v>0.01</v>
      </c>
      <c r="J8979" s="7">
        <v>4533.8500000000004</v>
      </c>
      <c r="K8979" s="7">
        <v>289.74</v>
      </c>
      <c r="L8979" s="7">
        <v>3187.14</v>
      </c>
      <c r="M8979" s="7">
        <v>129.21</v>
      </c>
    </row>
    <row r="8980" spans="2:13" x14ac:dyDescent="0.3">
      <c r="B8980" s="5">
        <v>46235</v>
      </c>
      <c r="C8980" s="4" t="s">
        <v>25</v>
      </c>
      <c r="D8980" s="4" t="s">
        <v>15</v>
      </c>
      <c r="E8980" s="4" t="s">
        <v>22</v>
      </c>
      <c r="F8980" s="4" t="s">
        <v>19</v>
      </c>
      <c r="G8980" s="6">
        <v>11</v>
      </c>
      <c r="H8980" s="7">
        <v>369.87</v>
      </c>
      <c r="I8980" s="8">
        <v>0.01</v>
      </c>
      <c r="J8980" s="7">
        <v>4511.05</v>
      </c>
      <c r="K8980" s="7">
        <v>290.32</v>
      </c>
      <c r="L8980" s="7">
        <v>3193.52</v>
      </c>
      <c r="M8980" s="7">
        <v>138.94999999999999</v>
      </c>
    </row>
    <row r="8981" spans="2:13" x14ac:dyDescent="0.3">
      <c r="B8981" s="5">
        <v>46235</v>
      </c>
      <c r="C8981" s="4" t="s">
        <v>26</v>
      </c>
      <c r="D8981" s="4" t="s">
        <v>27</v>
      </c>
      <c r="E8981" s="4" t="s">
        <v>16</v>
      </c>
      <c r="F8981" s="4" t="s">
        <v>17</v>
      </c>
      <c r="G8981" s="6">
        <v>440</v>
      </c>
      <c r="H8981" s="7">
        <v>141.4</v>
      </c>
      <c r="I8981" s="8">
        <v>0.01</v>
      </c>
      <c r="J8981" s="7">
        <v>61532.25</v>
      </c>
      <c r="K8981" s="7">
        <v>98.22</v>
      </c>
      <c r="L8981" s="7">
        <v>43216.800000000003</v>
      </c>
      <c r="M8981" s="7">
        <v>720.39</v>
      </c>
    </row>
    <row r="8982" spans="2:13" x14ac:dyDescent="0.3">
      <c r="B8982" s="5">
        <v>46235</v>
      </c>
      <c r="C8982" s="4" t="s">
        <v>26</v>
      </c>
      <c r="D8982" s="4" t="s">
        <v>27</v>
      </c>
      <c r="E8982" s="4" t="s">
        <v>16</v>
      </c>
      <c r="F8982" s="4" t="s">
        <v>18</v>
      </c>
      <c r="G8982" s="6">
        <v>150</v>
      </c>
      <c r="H8982" s="7">
        <v>141.4</v>
      </c>
      <c r="I8982" s="8">
        <v>0.01</v>
      </c>
      <c r="J8982" s="7">
        <v>20996.71</v>
      </c>
      <c r="K8982" s="7">
        <v>98.32</v>
      </c>
      <c r="L8982" s="7">
        <v>14748</v>
      </c>
      <c r="M8982" s="7">
        <v>535.80999999999995</v>
      </c>
    </row>
    <row r="8983" spans="2:13" x14ac:dyDescent="0.3">
      <c r="B8983" s="5">
        <v>46235</v>
      </c>
      <c r="C8983" s="4" t="s">
        <v>26</v>
      </c>
      <c r="D8983" s="4" t="s">
        <v>27</v>
      </c>
      <c r="E8983" s="4" t="s">
        <v>16</v>
      </c>
      <c r="F8983" s="4" t="s">
        <v>19</v>
      </c>
      <c r="G8983" s="6">
        <v>147</v>
      </c>
      <c r="H8983" s="7">
        <v>141.4</v>
      </c>
      <c r="I8983" s="8">
        <v>0.01</v>
      </c>
      <c r="J8983" s="7">
        <v>20474.55</v>
      </c>
      <c r="K8983" s="7">
        <v>97.83</v>
      </c>
      <c r="L8983" s="7">
        <v>14381.01</v>
      </c>
      <c r="M8983" s="7">
        <v>665.42</v>
      </c>
    </row>
    <row r="8984" spans="2:13" x14ac:dyDescent="0.3">
      <c r="B8984" s="5">
        <v>46235</v>
      </c>
      <c r="C8984" s="4" t="s">
        <v>26</v>
      </c>
      <c r="D8984" s="4" t="s">
        <v>27</v>
      </c>
      <c r="E8984" s="4" t="s">
        <v>20</v>
      </c>
      <c r="F8984" s="4" t="s">
        <v>17</v>
      </c>
      <c r="G8984" s="6">
        <v>350</v>
      </c>
      <c r="H8984" s="7">
        <v>141.4</v>
      </c>
      <c r="I8984" s="8">
        <v>0.04</v>
      </c>
      <c r="J8984" s="7">
        <v>41769</v>
      </c>
      <c r="K8984" s="7">
        <v>98.22</v>
      </c>
      <c r="L8984" s="7">
        <v>34377</v>
      </c>
      <c r="M8984" s="7">
        <v>600.1</v>
      </c>
    </row>
    <row r="8985" spans="2:13" x14ac:dyDescent="0.3">
      <c r="B8985" s="5">
        <v>46235</v>
      </c>
      <c r="C8985" s="4" t="s">
        <v>26</v>
      </c>
      <c r="D8985" s="4" t="s">
        <v>27</v>
      </c>
      <c r="E8985" s="4" t="s">
        <v>20</v>
      </c>
      <c r="F8985" s="4" t="s">
        <v>18</v>
      </c>
      <c r="G8985" s="6">
        <v>129</v>
      </c>
      <c r="H8985" s="7">
        <v>141.4</v>
      </c>
      <c r="I8985" s="8">
        <v>0.04</v>
      </c>
      <c r="J8985" s="7">
        <v>15395.44</v>
      </c>
      <c r="K8985" s="7">
        <v>98.03</v>
      </c>
      <c r="L8985" s="7">
        <v>12645.87</v>
      </c>
      <c r="M8985" s="7">
        <v>446.97</v>
      </c>
    </row>
    <row r="8986" spans="2:13" x14ac:dyDescent="0.3">
      <c r="B8986" s="5">
        <v>46235</v>
      </c>
      <c r="C8986" s="4" t="s">
        <v>26</v>
      </c>
      <c r="D8986" s="4" t="s">
        <v>27</v>
      </c>
      <c r="E8986" s="4" t="s">
        <v>20</v>
      </c>
      <c r="F8986" s="4" t="s">
        <v>19</v>
      </c>
      <c r="G8986" s="6">
        <v>129</v>
      </c>
      <c r="H8986" s="7">
        <v>141.4</v>
      </c>
      <c r="I8986" s="8">
        <v>0.04</v>
      </c>
      <c r="J8986" s="7">
        <v>15520.9</v>
      </c>
      <c r="K8986" s="7">
        <v>97.83</v>
      </c>
      <c r="L8986" s="7">
        <v>12620.07</v>
      </c>
      <c r="M8986" s="7">
        <v>565.54999999999995</v>
      </c>
    </row>
    <row r="8987" spans="2:13" x14ac:dyDescent="0.3">
      <c r="B8987" s="5">
        <v>46235</v>
      </c>
      <c r="C8987" s="4" t="s">
        <v>26</v>
      </c>
      <c r="D8987" s="4" t="s">
        <v>27</v>
      </c>
      <c r="E8987" s="4" t="s">
        <v>21</v>
      </c>
      <c r="F8987" s="4" t="s">
        <v>17</v>
      </c>
      <c r="G8987" s="6">
        <v>173</v>
      </c>
      <c r="H8987" s="7">
        <v>141.4</v>
      </c>
      <c r="I8987" s="8">
        <v>0.01</v>
      </c>
      <c r="J8987" s="7">
        <v>23169.14</v>
      </c>
      <c r="K8987" s="7">
        <v>97.73</v>
      </c>
      <c r="L8987" s="7">
        <v>16907.29</v>
      </c>
      <c r="M8987" s="7">
        <v>298.37</v>
      </c>
    </row>
    <row r="8988" spans="2:13" x14ac:dyDescent="0.3">
      <c r="B8988" s="5">
        <v>46235</v>
      </c>
      <c r="C8988" s="4" t="s">
        <v>26</v>
      </c>
      <c r="D8988" s="4" t="s">
        <v>27</v>
      </c>
      <c r="E8988" s="4" t="s">
        <v>21</v>
      </c>
      <c r="F8988" s="4" t="s">
        <v>18</v>
      </c>
      <c r="G8988" s="6">
        <v>62</v>
      </c>
      <c r="H8988" s="7">
        <v>141.4</v>
      </c>
      <c r="I8988" s="8">
        <v>0.01</v>
      </c>
      <c r="J8988" s="7">
        <v>8179.01</v>
      </c>
      <c r="K8988" s="7">
        <v>97.93</v>
      </c>
      <c r="L8988" s="7">
        <v>6071.66</v>
      </c>
      <c r="M8988" s="7">
        <v>221.69</v>
      </c>
    </row>
    <row r="8989" spans="2:13" x14ac:dyDescent="0.3">
      <c r="B8989" s="5">
        <v>46235</v>
      </c>
      <c r="C8989" s="4" t="s">
        <v>26</v>
      </c>
      <c r="D8989" s="4" t="s">
        <v>27</v>
      </c>
      <c r="E8989" s="4" t="s">
        <v>21</v>
      </c>
      <c r="F8989" s="4" t="s">
        <v>19</v>
      </c>
      <c r="G8989" s="6">
        <v>62</v>
      </c>
      <c r="H8989" s="7">
        <v>141.4</v>
      </c>
      <c r="I8989" s="8">
        <v>0.01</v>
      </c>
      <c r="J8989" s="7">
        <v>8187.13</v>
      </c>
      <c r="K8989" s="7">
        <v>97.93</v>
      </c>
      <c r="L8989" s="7">
        <v>6071.66</v>
      </c>
      <c r="M8989" s="7">
        <v>272.08999999999997</v>
      </c>
    </row>
    <row r="8990" spans="2:13" x14ac:dyDescent="0.3">
      <c r="B8990" s="5">
        <v>46235</v>
      </c>
      <c r="C8990" s="4" t="s">
        <v>26</v>
      </c>
      <c r="D8990" s="4" t="s">
        <v>27</v>
      </c>
      <c r="E8990" s="4" t="s">
        <v>22</v>
      </c>
      <c r="F8990" s="4" t="s">
        <v>17</v>
      </c>
      <c r="G8990" s="6">
        <v>80</v>
      </c>
      <c r="H8990" s="7">
        <v>141.4</v>
      </c>
      <c r="I8990" s="8">
        <v>0.01</v>
      </c>
      <c r="J8990" s="7">
        <v>12479.58</v>
      </c>
      <c r="K8990" s="7">
        <v>97.93</v>
      </c>
      <c r="L8990" s="7">
        <v>7834.4</v>
      </c>
      <c r="M8990" s="7">
        <v>792.49</v>
      </c>
    </row>
    <row r="8991" spans="2:13" x14ac:dyDescent="0.3">
      <c r="B8991" s="5">
        <v>46235</v>
      </c>
      <c r="C8991" s="4" t="s">
        <v>26</v>
      </c>
      <c r="D8991" s="4" t="s">
        <v>27</v>
      </c>
      <c r="E8991" s="4" t="s">
        <v>22</v>
      </c>
      <c r="F8991" s="4" t="s">
        <v>18</v>
      </c>
      <c r="G8991" s="6">
        <v>29</v>
      </c>
      <c r="H8991" s="7">
        <v>141.4</v>
      </c>
      <c r="I8991" s="8">
        <v>0.01</v>
      </c>
      <c r="J8991" s="7">
        <v>4523.8500000000004</v>
      </c>
      <c r="K8991" s="7">
        <v>98.03</v>
      </c>
      <c r="L8991" s="7">
        <v>2842.87</v>
      </c>
      <c r="M8991" s="7">
        <v>356.04</v>
      </c>
    </row>
    <row r="8992" spans="2:13" x14ac:dyDescent="0.3">
      <c r="B8992" s="5">
        <v>46235</v>
      </c>
      <c r="C8992" s="4" t="s">
        <v>26</v>
      </c>
      <c r="D8992" s="4" t="s">
        <v>27</v>
      </c>
      <c r="E8992" s="4" t="s">
        <v>22</v>
      </c>
      <c r="F8992" s="4" t="s">
        <v>19</v>
      </c>
      <c r="G8992" s="6">
        <v>27</v>
      </c>
      <c r="H8992" s="7">
        <v>141.4</v>
      </c>
      <c r="I8992" s="8">
        <v>0.01</v>
      </c>
      <c r="J8992" s="7">
        <v>4241.7299999999996</v>
      </c>
      <c r="K8992" s="7">
        <v>98.32</v>
      </c>
      <c r="L8992" s="7">
        <v>2654.64</v>
      </c>
      <c r="M8992" s="7">
        <v>355.04</v>
      </c>
    </row>
    <row r="8993" spans="2:13" x14ac:dyDescent="0.3">
      <c r="B8993" s="5">
        <v>46235</v>
      </c>
      <c r="C8993" s="4" t="s">
        <v>28</v>
      </c>
      <c r="D8993" s="4" t="s">
        <v>27</v>
      </c>
      <c r="E8993" s="4" t="s">
        <v>16</v>
      </c>
      <c r="F8993" s="4" t="s">
        <v>17</v>
      </c>
      <c r="G8993" s="6">
        <v>291</v>
      </c>
      <c r="H8993" s="7">
        <v>111.4</v>
      </c>
      <c r="I8993" s="8">
        <v>0.01</v>
      </c>
      <c r="J8993" s="7">
        <v>32156.99</v>
      </c>
      <c r="K8993" s="7">
        <v>75.98</v>
      </c>
      <c r="L8993" s="7">
        <v>22110.18</v>
      </c>
      <c r="M8993" s="7">
        <v>482.31</v>
      </c>
    </row>
    <row r="8994" spans="2:13" x14ac:dyDescent="0.3">
      <c r="B8994" s="5">
        <v>46235</v>
      </c>
      <c r="C8994" s="4" t="s">
        <v>28</v>
      </c>
      <c r="D8994" s="4" t="s">
        <v>27</v>
      </c>
      <c r="E8994" s="4" t="s">
        <v>16</v>
      </c>
      <c r="F8994" s="4" t="s">
        <v>18</v>
      </c>
      <c r="G8994" s="6">
        <v>113</v>
      </c>
      <c r="H8994" s="7">
        <v>111.4</v>
      </c>
      <c r="I8994" s="8">
        <v>0.01</v>
      </c>
      <c r="J8994" s="7">
        <v>12475.13</v>
      </c>
      <c r="K8994" s="7">
        <v>76.209999999999994</v>
      </c>
      <c r="L8994" s="7">
        <v>8611.73</v>
      </c>
      <c r="M8994" s="7">
        <v>414.14</v>
      </c>
    </row>
    <row r="8995" spans="2:13" x14ac:dyDescent="0.3">
      <c r="B8995" s="5">
        <v>46235</v>
      </c>
      <c r="C8995" s="4" t="s">
        <v>28</v>
      </c>
      <c r="D8995" s="4" t="s">
        <v>27</v>
      </c>
      <c r="E8995" s="4" t="s">
        <v>16</v>
      </c>
      <c r="F8995" s="4" t="s">
        <v>19</v>
      </c>
      <c r="G8995" s="6">
        <v>109</v>
      </c>
      <c r="H8995" s="7">
        <v>111.4</v>
      </c>
      <c r="I8995" s="8">
        <v>0.01</v>
      </c>
      <c r="J8995" s="7">
        <v>12093.97</v>
      </c>
      <c r="K8995" s="7">
        <v>76.28</v>
      </c>
      <c r="L8995" s="7">
        <v>8314.52</v>
      </c>
      <c r="M8995" s="7">
        <v>494.38</v>
      </c>
    </row>
    <row r="8996" spans="2:13" x14ac:dyDescent="0.3">
      <c r="B8996" s="5">
        <v>46235</v>
      </c>
      <c r="C8996" s="4" t="s">
        <v>28</v>
      </c>
      <c r="D8996" s="4" t="s">
        <v>27</v>
      </c>
      <c r="E8996" s="4" t="s">
        <v>20</v>
      </c>
      <c r="F8996" s="4" t="s">
        <v>17</v>
      </c>
      <c r="G8996" s="6">
        <v>250</v>
      </c>
      <c r="H8996" s="7">
        <v>111.4</v>
      </c>
      <c r="I8996" s="8">
        <v>0.02</v>
      </c>
      <c r="J8996" s="7">
        <v>24067.27</v>
      </c>
      <c r="K8996" s="7">
        <v>76.13</v>
      </c>
      <c r="L8996" s="7">
        <v>19032.5</v>
      </c>
      <c r="M8996" s="7">
        <v>431.59</v>
      </c>
    </row>
    <row r="8997" spans="2:13" x14ac:dyDescent="0.3">
      <c r="B8997" s="5">
        <v>46235</v>
      </c>
      <c r="C8997" s="4" t="s">
        <v>28</v>
      </c>
      <c r="D8997" s="4" t="s">
        <v>27</v>
      </c>
      <c r="E8997" s="4" t="s">
        <v>20</v>
      </c>
      <c r="F8997" s="4" t="s">
        <v>18</v>
      </c>
      <c r="G8997" s="6">
        <v>92</v>
      </c>
      <c r="H8997" s="7">
        <v>111.4</v>
      </c>
      <c r="I8997" s="8">
        <v>0.01</v>
      </c>
      <c r="J8997" s="7">
        <v>8919.9</v>
      </c>
      <c r="K8997" s="7">
        <v>76.209999999999994</v>
      </c>
      <c r="L8997" s="7">
        <v>7011.32</v>
      </c>
      <c r="M8997" s="7">
        <v>335.53</v>
      </c>
    </row>
    <row r="8998" spans="2:13" x14ac:dyDescent="0.3">
      <c r="B8998" s="5">
        <v>46235</v>
      </c>
      <c r="C8998" s="4" t="s">
        <v>28</v>
      </c>
      <c r="D8998" s="4" t="s">
        <v>27</v>
      </c>
      <c r="E8998" s="4" t="s">
        <v>20</v>
      </c>
      <c r="F8998" s="4" t="s">
        <v>19</v>
      </c>
      <c r="G8998" s="6">
        <v>88</v>
      </c>
      <c r="H8998" s="7">
        <v>111.4</v>
      </c>
      <c r="I8998" s="8">
        <v>0.02</v>
      </c>
      <c r="J8998" s="7">
        <v>8497.2800000000007</v>
      </c>
      <c r="K8998" s="7">
        <v>76.28</v>
      </c>
      <c r="L8998" s="7">
        <v>6712.64</v>
      </c>
      <c r="M8998" s="7">
        <v>381.49</v>
      </c>
    </row>
    <row r="8999" spans="2:13" x14ac:dyDescent="0.3">
      <c r="B8999" s="5">
        <v>46235</v>
      </c>
      <c r="C8999" s="4" t="s">
        <v>28</v>
      </c>
      <c r="D8999" s="4" t="s">
        <v>27</v>
      </c>
      <c r="E8999" s="4" t="s">
        <v>21</v>
      </c>
      <c r="F8999" s="4" t="s">
        <v>17</v>
      </c>
      <c r="G8999" s="6">
        <v>122</v>
      </c>
      <c r="H8999" s="7">
        <v>111.4</v>
      </c>
      <c r="I8999" s="8">
        <v>0.01</v>
      </c>
      <c r="J8999" s="7">
        <v>12692.31</v>
      </c>
      <c r="K8999" s="7">
        <v>76.13</v>
      </c>
      <c r="L8999" s="7">
        <v>9287.86</v>
      </c>
      <c r="M8999" s="7">
        <v>200.57</v>
      </c>
    </row>
    <row r="9000" spans="2:13" x14ac:dyDescent="0.3">
      <c r="B9000" s="5">
        <v>46235</v>
      </c>
      <c r="C9000" s="4" t="s">
        <v>28</v>
      </c>
      <c r="D9000" s="4" t="s">
        <v>27</v>
      </c>
      <c r="E9000" s="4" t="s">
        <v>21</v>
      </c>
      <c r="F9000" s="4" t="s">
        <v>18</v>
      </c>
      <c r="G9000" s="6">
        <v>45</v>
      </c>
      <c r="H9000" s="7">
        <v>111.4</v>
      </c>
      <c r="I9000" s="8">
        <v>0</v>
      </c>
      <c r="J9000" s="7">
        <v>4743.3</v>
      </c>
      <c r="K9000" s="7">
        <v>75.98</v>
      </c>
      <c r="L9000" s="7">
        <v>3419.1</v>
      </c>
      <c r="M9000" s="7">
        <v>156.56</v>
      </c>
    </row>
    <row r="9001" spans="2:13" x14ac:dyDescent="0.3">
      <c r="B9001" s="5">
        <v>46235</v>
      </c>
      <c r="C9001" s="4" t="s">
        <v>28</v>
      </c>
      <c r="D9001" s="4" t="s">
        <v>27</v>
      </c>
      <c r="E9001" s="4" t="s">
        <v>21</v>
      </c>
      <c r="F9001" s="4" t="s">
        <v>19</v>
      </c>
      <c r="G9001" s="6">
        <v>46</v>
      </c>
      <c r="H9001" s="7">
        <v>111.4</v>
      </c>
      <c r="I9001" s="8">
        <v>0.01</v>
      </c>
      <c r="J9001" s="7">
        <v>4824.26</v>
      </c>
      <c r="K9001" s="7">
        <v>76.209999999999994</v>
      </c>
      <c r="L9001" s="7">
        <v>3505.66</v>
      </c>
      <c r="M9001" s="7">
        <v>200.03</v>
      </c>
    </row>
    <row r="9002" spans="2:13" x14ac:dyDescent="0.3">
      <c r="B9002" s="5">
        <v>46235</v>
      </c>
      <c r="C9002" s="4" t="s">
        <v>28</v>
      </c>
      <c r="D9002" s="4" t="s">
        <v>27</v>
      </c>
      <c r="E9002" s="4" t="s">
        <v>22</v>
      </c>
      <c r="F9002" s="4" t="s">
        <v>17</v>
      </c>
      <c r="G9002" s="6">
        <v>56</v>
      </c>
      <c r="H9002" s="7">
        <v>111.4</v>
      </c>
      <c r="I9002" s="8">
        <v>0</v>
      </c>
      <c r="J9002" s="7">
        <v>6979.94</v>
      </c>
      <c r="K9002" s="7">
        <v>76.36</v>
      </c>
      <c r="L9002" s="7">
        <v>4276.16</v>
      </c>
      <c r="M9002" s="7">
        <v>570.13</v>
      </c>
    </row>
    <row r="9003" spans="2:13" x14ac:dyDescent="0.3">
      <c r="B9003" s="5">
        <v>46235</v>
      </c>
      <c r="C9003" s="4" t="s">
        <v>28</v>
      </c>
      <c r="D9003" s="4" t="s">
        <v>27</v>
      </c>
      <c r="E9003" s="4" t="s">
        <v>22</v>
      </c>
      <c r="F9003" s="4" t="s">
        <v>18</v>
      </c>
      <c r="G9003" s="6">
        <v>20</v>
      </c>
      <c r="H9003" s="7">
        <v>111.4</v>
      </c>
      <c r="I9003" s="8">
        <v>0</v>
      </c>
      <c r="J9003" s="7">
        <v>2505.34</v>
      </c>
      <c r="K9003" s="7">
        <v>76.05</v>
      </c>
      <c r="L9003" s="7">
        <v>1521</v>
      </c>
      <c r="M9003" s="7">
        <v>245.06</v>
      </c>
    </row>
    <row r="9004" spans="2:13" x14ac:dyDescent="0.3">
      <c r="B9004" s="5">
        <v>46235</v>
      </c>
      <c r="C9004" s="4" t="s">
        <v>28</v>
      </c>
      <c r="D9004" s="4" t="s">
        <v>27</v>
      </c>
      <c r="E9004" s="4" t="s">
        <v>22</v>
      </c>
      <c r="F9004" s="4" t="s">
        <v>19</v>
      </c>
      <c r="G9004" s="6">
        <v>20</v>
      </c>
      <c r="H9004" s="7">
        <v>111.4</v>
      </c>
      <c r="I9004" s="8">
        <v>0.01</v>
      </c>
      <c r="J9004" s="7">
        <v>2480.37</v>
      </c>
      <c r="K9004" s="7">
        <v>75.900000000000006</v>
      </c>
      <c r="L9004" s="7">
        <v>1518</v>
      </c>
      <c r="M9004" s="7">
        <v>257.55</v>
      </c>
    </row>
    <row r="9005" spans="2:13" x14ac:dyDescent="0.3">
      <c r="B9005" s="5">
        <v>46235</v>
      </c>
      <c r="C9005" s="4" t="s">
        <v>29</v>
      </c>
      <c r="D9005" s="4" t="s">
        <v>27</v>
      </c>
      <c r="E9005" s="4" t="s">
        <v>16</v>
      </c>
      <c r="F9005" s="4" t="s">
        <v>17</v>
      </c>
      <c r="G9005" s="6">
        <v>272</v>
      </c>
      <c r="H9005" s="7">
        <v>156.4</v>
      </c>
      <c r="I9005" s="8">
        <v>0.01</v>
      </c>
      <c r="J9005" s="7">
        <v>41862.19</v>
      </c>
      <c r="K9005" s="7">
        <v>109.09</v>
      </c>
      <c r="L9005" s="7">
        <v>29672.48</v>
      </c>
      <c r="M9005" s="7">
        <v>455.85</v>
      </c>
    </row>
    <row r="9006" spans="2:13" x14ac:dyDescent="0.3">
      <c r="B9006" s="5">
        <v>46235</v>
      </c>
      <c r="C9006" s="4" t="s">
        <v>29</v>
      </c>
      <c r="D9006" s="4" t="s">
        <v>27</v>
      </c>
      <c r="E9006" s="4" t="s">
        <v>16</v>
      </c>
      <c r="F9006" s="4" t="s">
        <v>18</v>
      </c>
      <c r="G9006" s="6">
        <v>99</v>
      </c>
      <c r="H9006" s="7">
        <v>156.4</v>
      </c>
      <c r="I9006" s="8">
        <v>0</v>
      </c>
      <c r="J9006" s="7">
        <v>15545.53</v>
      </c>
      <c r="K9006" s="7">
        <v>109.09</v>
      </c>
      <c r="L9006" s="7">
        <v>10799.91</v>
      </c>
      <c r="M9006" s="7">
        <v>348.68</v>
      </c>
    </row>
    <row r="9007" spans="2:13" x14ac:dyDescent="0.3">
      <c r="B9007" s="5">
        <v>46235</v>
      </c>
      <c r="C9007" s="4" t="s">
        <v>29</v>
      </c>
      <c r="D9007" s="4" t="s">
        <v>27</v>
      </c>
      <c r="E9007" s="4" t="s">
        <v>16</v>
      </c>
      <c r="F9007" s="4" t="s">
        <v>19</v>
      </c>
      <c r="G9007" s="6">
        <v>101</v>
      </c>
      <c r="H9007" s="7">
        <v>156.4</v>
      </c>
      <c r="I9007" s="8">
        <v>0</v>
      </c>
      <c r="J9007" s="7">
        <v>15780.41</v>
      </c>
      <c r="K9007" s="7">
        <v>109.53</v>
      </c>
      <c r="L9007" s="7">
        <v>11062.53</v>
      </c>
      <c r="M9007" s="7">
        <v>451.79</v>
      </c>
    </row>
    <row r="9008" spans="2:13" x14ac:dyDescent="0.3">
      <c r="B9008" s="5">
        <v>46235</v>
      </c>
      <c r="C9008" s="4" t="s">
        <v>29</v>
      </c>
      <c r="D9008" s="4" t="s">
        <v>27</v>
      </c>
      <c r="E9008" s="4" t="s">
        <v>20</v>
      </c>
      <c r="F9008" s="4" t="s">
        <v>17</v>
      </c>
      <c r="G9008" s="6">
        <v>224</v>
      </c>
      <c r="H9008" s="7">
        <v>156.4</v>
      </c>
      <c r="I9008" s="8">
        <v>0.03</v>
      </c>
      <c r="J9008" s="7">
        <v>29843.02</v>
      </c>
      <c r="K9008" s="7">
        <v>109.53</v>
      </c>
      <c r="L9008" s="7">
        <v>24534.720000000001</v>
      </c>
      <c r="M9008" s="7">
        <v>370.51</v>
      </c>
    </row>
    <row r="9009" spans="2:13" x14ac:dyDescent="0.3">
      <c r="B9009" s="5">
        <v>46235</v>
      </c>
      <c r="C9009" s="4" t="s">
        <v>29</v>
      </c>
      <c r="D9009" s="4" t="s">
        <v>27</v>
      </c>
      <c r="E9009" s="4" t="s">
        <v>20</v>
      </c>
      <c r="F9009" s="4" t="s">
        <v>18</v>
      </c>
      <c r="G9009" s="6">
        <v>82</v>
      </c>
      <c r="H9009" s="7">
        <v>156.4</v>
      </c>
      <c r="I9009" s="8">
        <v>0.02</v>
      </c>
      <c r="J9009" s="7">
        <v>11071.17</v>
      </c>
      <c r="K9009" s="7">
        <v>109.42</v>
      </c>
      <c r="L9009" s="7">
        <v>8972.44</v>
      </c>
      <c r="M9009" s="7">
        <v>291.74</v>
      </c>
    </row>
    <row r="9010" spans="2:13" x14ac:dyDescent="0.3">
      <c r="B9010" s="5">
        <v>46235</v>
      </c>
      <c r="C9010" s="4" t="s">
        <v>29</v>
      </c>
      <c r="D9010" s="4" t="s">
        <v>27</v>
      </c>
      <c r="E9010" s="4" t="s">
        <v>20</v>
      </c>
      <c r="F9010" s="4" t="s">
        <v>19</v>
      </c>
      <c r="G9010" s="6">
        <v>77</v>
      </c>
      <c r="H9010" s="7">
        <v>156.4</v>
      </c>
      <c r="I9010" s="8">
        <v>0.03</v>
      </c>
      <c r="J9010" s="7">
        <v>10332.719999999999</v>
      </c>
      <c r="K9010" s="7">
        <v>109.09</v>
      </c>
      <c r="L9010" s="7">
        <v>8399.93</v>
      </c>
      <c r="M9010" s="7">
        <v>333.8</v>
      </c>
    </row>
    <row r="9011" spans="2:13" x14ac:dyDescent="0.3">
      <c r="B9011" s="5">
        <v>46235</v>
      </c>
      <c r="C9011" s="4" t="s">
        <v>29</v>
      </c>
      <c r="D9011" s="4" t="s">
        <v>27</v>
      </c>
      <c r="E9011" s="4" t="s">
        <v>21</v>
      </c>
      <c r="F9011" s="4" t="s">
        <v>17</v>
      </c>
      <c r="G9011" s="6">
        <v>105</v>
      </c>
      <c r="H9011" s="7">
        <v>156.4</v>
      </c>
      <c r="I9011" s="8">
        <v>0.01</v>
      </c>
      <c r="J9011" s="7">
        <v>15538.31</v>
      </c>
      <c r="K9011" s="7">
        <v>109.2</v>
      </c>
      <c r="L9011" s="7">
        <v>11466</v>
      </c>
      <c r="M9011" s="7">
        <v>178.62</v>
      </c>
    </row>
    <row r="9012" spans="2:13" x14ac:dyDescent="0.3">
      <c r="B9012" s="5">
        <v>46235</v>
      </c>
      <c r="C9012" s="4" t="s">
        <v>29</v>
      </c>
      <c r="D9012" s="4" t="s">
        <v>27</v>
      </c>
      <c r="E9012" s="4" t="s">
        <v>21</v>
      </c>
      <c r="F9012" s="4" t="s">
        <v>18</v>
      </c>
      <c r="G9012" s="6">
        <v>39</v>
      </c>
      <c r="H9012" s="7">
        <v>156.4</v>
      </c>
      <c r="I9012" s="8">
        <v>0</v>
      </c>
      <c r="J9012" s="7">
        <v>5783.03</v>
      </c>
      <c r="K9012" s="7">
        <v>109.2</v>
      </c>
      <c r="L9012" s="7">
        <v>4258.8</v>
      </c>
      <c r="M9012" s="7">
        <v>135.55000000000001</v>
      </c>
    </row>
    <row r="9013" spans="2:13" x14ac:dyDescent="0.3">
      <c r="B9013" s="5">
        <v>46235</v>
      </c>
      <c r="C9013" s="4" t="s">
        <v>29</v>
      </c>
      <c r="D9013" s="4" t="s">
        <v>27</v>
      </c>
      <c r="E9013" s="4" t="s">
        <v>21</v>
      </c>
      <c r="F9013" s="4" t="s">
        <v>19</v>
      </c>
      <c r="G9013" s="6">
        <v>39</v>
      </c>
      <c r="H9013" s="7">
        <v>156.4</v>
      </c>
      <c r="I9013" s="8">
        <v>0.01</v>
      </c>
      <c r="J9013" s="7">
        <v>5771.37</v>
      </c>
      <c r="K9013" s="7">
        <v>108.87</v>
      </c>
      <c r="L9013" s="7">
        <v>4245.93</v>
      </c>
      <c r="M9013" s="7">
        <v>178.97</v>
      </c>
    </row>
    <row r="9014" spans="2:13" x14ac:dyDescent="0.3">
      <c r="B9014" s="5">
        <v>46235</v>
      </c>
      <c r="C9014" s="4" t="s">
        <v>29</v>
      </c>
      <c r="D9014" s="4" t="s">
        <v>27</v>
      </c>
      <c r="E9014" s="4" t="s">
        <v>22</v>
      </c>
      <c r="F9014" s="4" t="s">
        <v>17</v>
      </c>
      <c r="G9014" s="6">
        <v>48</v>
      </c>
      <c r="H9014" s="7">
        <v>156.4</v>
      </c>
      <c r="I9014" s="8">
        <v>0.01</v>
      </c>
      <c r="J9014" s="7">
        <v>8299.06</v>
      </c>
      <c r="K9014" s="7">
        <v>108.87</v>
      </c>
      <c r="L9014" s="7">
        <v>5225.76</v>
      </c>
      <c r="M9014" s="7">
        <v>483.8</v>
      </c>
    </row>
    <row r="9015" spans="2:13" x14ac:dyDescent="0.3">
      <c r="B9015" s="5">
        <v>46235</v>
      </c>
      <c r="C9015" s="4" t="s">
        <v>29</v>
      </c>
      <c r="D9015" s="4" t="s">
        <v>27</v>
      </c>
      <c r="E9015" s="4" t="s">
        <v>22</v>
      </c>
      <c r="F9015" s="4" t="s">
        <v>18</v>
      </c>
      <c r="G9015" s="6">
        <v>17</v>
      </c>
      <c r="H9015" s="7">
        <v>156.4</v>
      </c>
      <c r="I9015" s="8">
        <v>0.01</v>
      </c>
      <c r="J9015" s="7">
        <v>2948.08</v>
      </c>
      <c r="K9015" s="7">
        <v>108.98</v>
      </c>
      <c r="L9015" s="7">
        <v>1852.66</v>
      </c>
      <c r="M9015" s="7">
        <v>204.81</v>
      </c>
    </row>
    <row r="9016" spans="2:13" x14ac:dyDescent="0.3">
      <c r="B9016" s="5">
        <v>46235</v>
      </c>
      <c r="C9016" s="4" t="s">
        <v>29</v>
      </c>
      <c r="D9016" s="4" t="s">
        <v>27</v>
      </c>
      <c r="E9016" s="4" t="s">
        <v>22</v>
      </c>
      <c r="F9016" s="4" t="s">
        <v>19</v>
      </c>
      <c r="G9016" s="6">
        <v>18</v>
      </c>
      <c r="H9016" s="7">
        <v>156.4</v>
      </c>
      <c r="I9016" s="8">
        <v>0</v>
      </c>
      <c r="J9016" s="7">
        <v>3130.99</v>
      </c>
      <c r="K9016" s="7">
        <v>109.31</v>
      </c>
      <c r="L9016" s="7">
        <v>1967.58</v>
      </c>
      <c r="M9016" s="7">
        <v>231.8</v>
      </c>
    </row>
    <row r="9017" spans="2:13" x14ac:dyDescent="0.3">
      <c r="B9017" s="5">
        <v>46235</v>
      </c>
      <c r="C9017" s="4" t="s">
        <v>30</v>
      </c>
      <c r="D9017" s="4" t="s">
        <v>27</v>
      </c>
      <c r="E9017" s="4" t="s">
        <v>16</v>
      </c>
      <c r="F9017" s="4" t="s">
        <v>17</v>
      </c>
      <c r="G9017" s="6">
        <v>383</v>
      </c>
      <c r="H9017" s="7">
        <v>98.55</v>
      </c>
      <c r="I9017" s="8">
        <v>0.01</v>
      </c>
      <c r="J9017" s="7">
        <v>37292.730000000003</v>
      </c>
      <c r="K9017" s="7">
        <v>67.77</v>
      </c>
      <c r="L9017" s="7">
        <v>25955.91</v>
      </c>
      <c r="M9017" s="7">
        <v>648.96</v>
      </c>
    </row>
    <row r="9018" spans="2:13" x14ac:dyDescent="0.3">
      <c r="B9018" s="5">
        <v>46235</v>
      </c>
      <c r="C9018" s="4" t="s">
        <v>30</v>
      </c>
      <c r="D9018" s="4" t="s">
        <v>27</v>
      </c>
      <c r="E9018" s="4" t="s">
        <v>16</v>
      </c>
      <c r="F9018" s="4" t="s">
        <v>18</v>
      </c>
      <c r="G9018" s="6">
        <v>142</v>
      </c>
      <c r="H9018" s="7">
        <v>98.55</v>
      </c>
      <c r="I9018" s="8">
        <v>0.01</v>
      </c>
      <c r="J9018" s="7">
        <v>13896.28</v>
      </c>
      <c r="K9018" s="7">
        <v>67.63</v>
      </c>
      <c r="L9018" s="7">
        <v>9603.4599999999991</v>
      </c>
      <c r="M9018" s="7">
        <v>509.77</v>
      </c>
    </row>
    <row r="9019" spans="2:13" x14ac:dyDescent="0.3">
      <c r="B9019" s="5">
        <v>46235</v>
      </c>
      <c r="C9019" s="4" t="s">
        <v>30</v>
      </c>
      <c r="D9019" s="4" t="s">
        <v>27</v>
      </c>
      <c r="E9019" s="4" t="s">
        <v>16</v>
      </c>
      <c r="F9019" s="4" t="s">
        <v>19</v>
      </c>
      <c r="G9019" s="6">
        <v>136</v>
      </c>
      <c r="H9019" s="7">
        <v>98.55</v>
      </c>
      <c r="I9019" s="8">
        <v>0</v>
      </c>
      <c r="J9019" s="7">
        <v>13443.01</v>
      </c>
      <c r="K9019" s="7">
        <v>68.040000000000006</v>
      </c>
      <c r="L9019" s="7">
        <v>9253.44</v>
      </c>
      <c r="M9019" s="7">
        <v>589.57000000000005</v>
      </c>
    </row>
    <row r="9020" spans="2:13" x14ac:dyDescent="0.3">
      <c r="B9020" s="5">
        <v>46235</v>
      </c>
      <c r="C9020" s="4" t="s">
        <v>30</v>
      </c>
      <c r="D9020" s="4" t="s">
        <v>27</v>
      </c>
      <c r="E9020" s="4" t="s">
        <v>20</v>
      </c>
      <c r="F9020" s="4" t="s">
        <v>17</v>
      </c>
      <c r="G9020" s="6">
        <v>316</v>
      </c>
      <c r="H9020" s="7">
        <v>98.55</v>
      </c>
      <c r="I9020" s="8">
        <v>0.04</v>
      </c>
      <c r="J9020" s="7">
        <v>26417.200000000001</v>
      </c>
      <c r="K9020" s="7">
        <v>67.83</v>
      </c>
      <c r="L9020" s="7">
        <v>21434.28</v>
      </c>
      <c r="M9020" s="7">
        <v>528.53</v>
      </c>
    </row>
    <row r="9021" spans="2:13" x14ac:dyDescent="0.3">
      <c r="B9021" s="5">
        <v>46235</v>
      </c>
      <c r="C9021" s="4" t="s">
        <v>30</v>
      </c>
      <c r="D9021" s="4" t="s">
        <v>27</v>
      </c>
      <c r="E9021" s="4" t="s">
        <v>20</v>
      </c>
      <c r="F9021" s="4" t="s">
        <v>18</v>
      </c>
      <c r="G9021" s="6">
        <v>114</v>
      </c>
      <c r="H9021" s="7">
        <v>98.55</v>
      </c>
      <c r="I9021" s="8">
        <v>0.02</v>
      </c>
      <c r="J9021" s="7">
        <v>9688.3700000000008</v>
      </c>
      <c r="K9021" s="7">
        <v>67.97</v>
      </c>
      <c r="L9021" s="7">
        <v>7748.58</v>
      </c>
      <c r="M9021" s="7">
        <v>399.07</v>
      </c>
    </row>
    <row r="9022" spans="2:13" x14ac:dyDescent="0.3">
      <c r="B9022" s="5">
        <v>46235</v>
      </c>
      <c r="C9022" s="4" t="s">
        <v>30</v>
      </c>
      <c r="D9022" s="4" t="s">
        <v>27</v>
      </c>
      <c r="E9022" s="4" t="s">
        <v>20</v>
      </c>
      <c r="F9022" s="4" t="s">
        <v>19</v>
      </c>
      <c r="G9022" s="6">
        <v>118</v>
      </c>
      <c r="H9022" s="7">
        <v>98.55</v>
      </c>
      <c r="I9022" s="8">
        <v>0.03</v>
      </c>
      <c r="J9022" s="7">
        <v>10007.23</v>
      </c>
      <c r="K9022" s="7">
        <v>67.7</v>
      </c>
      <c r="L9022" s="7">
        <v>7988.6</v>
      </c>
      <c r="M9022" s="7">
        <v>530.46</v>
      </c>
    </row>
    <row r="9023" spans="2:13" x14ac:dyDescent="0.3">
      <c r="B9023" s="5">
        <v>46235</v>
      </c>
      <c r="C9023" s="4" t="s">
        <v>30</v>
      </c>
      <c r="D9023" s="4" t="s">
        <v>27</v>
      </c>
      <c r="E9023" s="4" t="s">
        <v>21</v>
      </c>
      <c r="F9023" s="4" t="s">
        <v>17</v>
      </c>
      <c r="G9023" s="6">
        <v>151</v>
      </c>
      <c r="H9023" s="7">
        <v>98.55</v>
      </c>
      <c r="I9023" s="8">
        <v>0.01</v>
      </c>
      <c r="J9023" s="7">
        <v>13897.4</v>
      </c>
      <c r="K9023" s="7">
        <v>68.040000000000006</v>
      </c>
      <c r="L9023" s="7">
        <v>10274.040000000001</v>
      </c>
      <c r="M9023" s="7">
        <v>247.23</v>
      </c>
    </row>
    <row r="9024" spans="2:13" x14ac:dyDescent="0.3">
      <c r="B9024" s="5">
        <v>46235</v>
      </c>
      <c r="C9024" s="4" t="s">
        <v>30</v>
      </c>
      <c r="D9024" s="4" t="s">
        <v>27</v>
      </c>
      <c r="E9024" s="4" t="s">
        <v>21</v>
      </c>
      <c r="F9024" s="4" t="s">
        <v>18</v>
      </c>
      <c r="G9024" s="6">
        <v>58</v>
      </c>
      <c r="H9024" s="7">
        <v>98.55</v>
      </c>
      <c r="I9024" s="8">
        <v>0.01</v>
      </c>
      <c r="J9024" s="7">
        <v>5397.52</v>
      </c>
      <c r="K9024" s="7">
        <v>67.7</v>
      </c>
      <c r="L9024" s="7">
        <v>3926.6</v>
      </c>
      <c r="M9024" s="7">
        <v>211.32</v>
      </c>
    </row>
    <row r="9025" spans="2:13" x14ac:dyDescent="0.3">
      <c r="B9025" s="5">
        <v>46235</v>
      </c>
      <c r="C9025" s="4" t="s">
        <v>30</v>
      </c>
      <c r="D9025" s="4" t="s">
        <v>27</v>
      </c>
      <c r="E9025" s="4" t="s">
        <v>21</v>
      </c>
      <c r="F9025" s="4" t="s">
        <v>19</v>
      </c>
      <c r="G9025" s="6">
        <v>56</v>
      </c>
      <c r="H9025" s="7">
        <v>98.55</v>
      </c>
      <c r="I9025" s="8">
        <v>0</v>
      </c>
      <c r="J9025" s="7">
        <v>5242.8599999999997</v>
      </c>
      <c r="K9025" s="7">
        <v>67.900000000000006</v>
      </c>
      <c r="L9025" s="7">
        <v>3802.4</v>
      </c>
      <c r="M9025" s="7">
        <v>254.49</v>
      </c>
    </row>
    <row r="9026" spans="2:13" x14ac:dyDescent="0.3">
      <c r="B9026" s="5">
        <v>46235</v>
      </c>
      <c r="C9026" s="4" t="s">
        <v>30</v>
      </c>
      <c r="D9026" s="4" t="s">
        <v>27</v>
      </c>
      <c r="E9026" s="4" t="s">
        <v>22</v>
      </c>
      <c r="F9026" s="4" t="s">
        <v>17</v>
      </c>
      <c r="G9026" s="6">
        <v>68</v>
      </c>
      <c r="H9026" s="7">
        <v>98.55</v>
      </c>
      <c r="I9026" s="8">
        <v>0</v>
      </c>
      <c r="J9026" s="7">
        <v>7483.05</v>
      </c>
      <c r="K9026" s="7">
        <v>67.900000000000006</v>
      </c>
      <c r="L9026" s="7">
        <v>4617.2</v>
      </c>
      <c r="M9026" s="7">
        <v>680.54</v>
      </c>
    </row>
    <row r="9027" spans="2:13" x14ac:dyDescent="0.3">
      <c r="B9027" s="5">
        <v>46235</v>
      </c>
      <c r="C9027" s="4" t="s">
        <v>30</v>
      </c>
      <c r="D9027" s="4" t="s">
        <v>27</v>
      </c>
      <c r="E9027" s="4" t="s">
        <v>22</v>
      </c>
      <c r="F9027" s="4" t="s">
        <v>18</v>
      </c>
      <c r="G9027" s="6">
        <v>26</v>
      </c>
      <c r="H9027" s="7">
        <v>98.55</v>
      </c>
      <c r="I9027" s="8">
        <v>0</v>
      </c>
      <c r="J9027" s="7">
        <v>2858.3</v>
      </c>
      <c r="K9027" s="7">
        <v>67.63</v>
      </c>
      <c r="L9027" s="7">
        <v>1758.38</v>
      </c>
      <c r="M9027" s="7">
        <v>305.39999999999998</v>
      </c>
    </row>
    <row r="9028" spans="2:13" x14ac:dyDescent="0.3">
      <c r="B9028" s="5">
        <v>46235</v>
      </c>
      <c r="C9028" s="4" t="s">
        <v>30</v>
      </c>
      <c r="D9028" s="4" t="s">
        <v>27</v>
      </c>
      <c r="E9028" s="4" t="s">
        <v>22</v>
      </c>
      <c r="F9028" s="4" t="s">
        <v>19</v>
      </c>
      <c r="G9028" s="6">
        <v>24</v>
      </c>
      <c r="H9028" s="7">
        <v>98.55</v>
      </c>
      <c r="I9028" s="8">
        <v>0</v>
      </c>
      <c r="J9028" s="7">
        <v>2646.36</v>
      </c>
      <c r="K9028" s="7">
        <v>67.97</v>
      </c>
      <c r="L9028" s="7">
        <v>1631.28</v>
      </c>
      <c r="M9028" s="7">
        <v>306.58</v>
      </c>
    </row>
    <row r="9029" spans="2:13" x14ac:dyDescent="0.3">
      <c r="B9029" s="5">
        <v>46235</v>
      </c>
      <c r="C9029" s="4" t="s">
        <v>31</v>
      </c>
      <c r="D9029" s="4" t="s">
        <v>32</v>
      </c>
      <c r="E9029" s="4" t="s">
        <v>16</v>
      </c>
      <c r="F9029" s="4" t="s">
        <v>17</v>
      </c>
      <c r="G9029" s="6">
        <v>692</v>
      </c>
      <c r="H9029" s="7">
        <v>83.55</v>
      </c>
      <c r="I9029" s="8">
        <v>0.01</v>
      </c>
      <c r="J9029" s="7">
        <v>57236.18</v>
      </c>
      <c r="K9029" s="7">
        <v>60.05</v>
      </c>
      <c r="L9029" s="7">
        <v>41554.6</v>
      </c>
      <c r="M9029" s="7">
        <v>1174.8599999999999</v>
      </c>
    </row>
    <row r="9030" spans="2:13" x14ac:dyDescent="0.3">
      <c r="B9030" s="5">
        <v>46235</v>
      </c>
      <c r="C9030" s="4" t="s">
        <v>31</v>
      </c>
      <c r="D9030" s="4" t="s">
        <v>32</v>
      </c>
      <c r="E9030" s="4" t="s">
        <v>16</v>
      </c>
      <c r="F9030" s="4" t="s">
        <v>18</v>
      </c>
      <c r="G9030" s="6">
        <v>252</v>
      </c>
      <c r="H9030" s="7">
        <v>83.55</v>
      </c>
      <c r="I9030" s="8">
        <v>0.01</v>
      </c>
      <c r="J9030" s="7">
        <v>20801.669999999998</v>
      </c>
      <c r="K9030" s="7">
        <v>59.99</v>
      </c>
      <c r="L9030" s="7">
        <v>15117.48</v>
      </c>
      <c r="M9030" s="7">
        <v>910.06</v>
      </c>
    </row>
    <row r="9031" spans="2:13" x14ac:dyDescent="0.3">
      <c r="B9031" s="5">
        <v>46235</v>
      </c>
      <c r="C9031" s="4" t="s">
        <v>31</v>
      </c>
      <c r="D9031" s="4" t="s">
        <v>32</v>
      </c>
      <c r="E9031" s="4" t="s">
        <v>16</v>
      </c>
      <c r="F9031" s="4" t="s">
        <v>19</v>
      </c>
      <c r="G9031" s="6">
        <v>239</v>
      </c>
      <c r="H9031" s="7">
        <v>83.55</v>
      </c>
      <c r="I9031" s="8">
        <v>0.01</v>
      </c>
      <c r="J9031" s="7">
        <v>19788.73</v>
      </c>
      <c r="K9031" s="7">
        <v>59.87</v>
      </c>
      <c r="L9031" s="7">
        <v>14308.93</v>
      </c>
      <c r="M9031" s="7">
        <v>1036.08</v>
      </c>
    </row>
    <row r="9032" spans="2:13" x14ac:dyDescent="0.3">
      <c r="B9032" s="5">
        <v>46235</v>
      </c>
      <c r="C9032" s="4" t="s">
        <v>31</v>
      </c>
      <c r="D9032" s="4" t="s">
        <v>32</v>
      </c>
      <c r="E9032" s="4" t="s">
        <v>20</v>
      </c>
      <c r="F9032" s="4" t="s">
        <v>17</v>
      </c>
      <c r="G9032" s="6">
        <v>579</v>
      </c>
      <c r="H9032" s="7">
        <v>83.55</v>
      </c>
      <c r="I9032" s="8">
        <v>0.04</v>
      </c>
      <c r="J9032" s="7">
        <v>41077.279999999999</v>
      </c>
      <c r="K9032" s="7">
        <v>60.11</v>
      </c>
      <c r="L9032" s="7">
        <v>34803.69</v>
      </c>
      <c r="M9032" s="7">
        <v>968.41</v>
      </c>
    </row>
    <row r="9033" spans="2:13" x14ac:dyDescent="0.3">
      <c r="B9033" s="5">
        <v>46235</v>
      </c>
      <c r="C9033" s="4" t="s">
        <v>31</v>
      </c>
      <c r="D9033" s="4" t="s">
        <v>32</v>
      </c>
      <c r="E9033" s="4" t="s">
        <v>20</v>
      </c>
      <c r="F9033" s="4" t="s">
        <v>18</v>
      </c>
      <c r="G9033" s="6">
        <v>193</v>
      </c>
      <c r="H9033" s="7">
        <v>83.55</v>
      </c>
      <c r="I9033" s="8">
        <v>0.02</v>
      </c>
      <c r="J9033" s="7">
        <v>13864.61</v>
      </c>
      <c r="K9033" s="7">
        <v>59.87</v>
      </c>
      <c r="L9033" s="7">
        <v>11554.91</v>
      </c>
      <c r="M9033" s="7">
        <v>694.23</v>
      </c>
    </row>
    <row r="9034" spans="2:13" x14ac:dyDescent="0.3">
      <c r="B9034" s="5">
        <v>46235</v>
      </c>
      <c r="C9034" s="4" t="s">
        <v>31</v>
      </c>
      <c r="D9034" s="4" t="s">
        <v>32</v>
      </c>
      <c r="E9034" s="4" t="s">
        <v>20</v>
      </c>
      <c r="F9034" s="4" t="s">
        <v>19</v>
      </c>
      <c r="G9034" s="6">
        <v>210</v>
      </c>
      <c r="H9034" s="7">
        <v>83.55</v>
      </c>
      <c r="I9034" s="8">
        <v>0.01</v>
      </c>
      <c r="J9034" s="7">
        <v>15346.98</v>
      </c>
      <c r="K9034" s="7">
        <v>59.87</v>
      </c>
      <c r="L9034" s="7">
        <v>12572.7</v>
      </c>
      <c r="M9034" s="7">
        <v>948.72</v>
      </c>
    </row>
    <row r="9035" spans="2:13" x14ac:dyDescent="0.3">
      <c r="B9035" s="5">
        <v>46235</v>
      </c>
      <c r="C9035" s="4" t="s">
        <v>31</v>
      </c>
      <c r="D9035" s="4" t="s">
        <v>32</v>
      </c>
      <c r="E9035" s="4" t="s">
        <v>21</v>
      </c>
      <c r="F9035" s="4" t="s">
        <v>17</v>
      </c>
      <c r="G9035" s="6">
        <v>291</v>
      </c>
      <c r="H9035" s="7">
        <v>83.55</v>
      </c>
      <c r="I9035" s="8">
        <v>0.01</v>
      </c>
      <c r="J9035" s="7">
        <v>22751.95</v>
      </c>
      <c r="K9035" s="7">
        <v>60.05</v>
      </c>
      <c r="L9035" s="7">
        <v>17474.55</v>
      </c>
      <c r="M9035" s="7">
        <v>480.35</v>
      </c>
    </row>
    <row r="9036" spans="2:13" x14ac:dyDescent="0.3">
      <c r="B9036" s="5">
        <v>46235</v>
      </c>
      <c r="C9036" s="4" t="s">
        <v>31</v>
      </c>
      <c r="D9036" s="4" t="s">
        <v>32</v>
      </c>
      <c r="E9036" s="4" t="s">
        <v>21</v>
      </c>
      <c r="F9036" s="4" t="s">
        <v>18</v>
      </c>
      <c r="G9036" s="6">
        <v>105</v>
      </c>
      <c r="H9036" s="7">
        <v>83.55</v>
      </c>
      <c r="I9036" s="8">
        <v>0.01</v>
      </c>
      <c r="J9036" s="7">
        <v>8200.89</v>
      </c>
      <c r="K9036" s="7">
        <v>59.99</v>
      </c>
      <c r="L9036" s="7">
        <v>6298.95</v>
      </c>
      <c r="M9036" s="7">
        <v>371.31</v>
      </c>
    </row>
    <row r="9037" spans="2:13" x14ac:dyDescent="0.3">
      <c r="B9037" s="5">
        <v>46235</v>
      </c>
      <c r="C9037" s="4" t="s">
        <v>31</v>
      </c>
      <c r="D9037" s="4" t="s">
        <v>32</v>
      </c>
      <c r="E9037" s="4" t="s">
        <v>21</v>
      </c>
      <c r="F9037" s="4" t="s">
        <v>19</v>
      </c>
      <c r="G9037" s="6">
        <v>99</v>
      </c>
      <c r="H9037" s="7">
        <v>83.55</v>
      </c>
      <c r="I9037" s="8">
        <v>0</v>
      </c>
      <c r="J9037" s="7">
        <v>7842.14</v>
      </c>
      <c r="K9037" s="7">
        <v>59.87</v>
      </c>
      <c r="L9037" s="7">
        <v>5927.13</v>
      </c>
      <c r="M9037" s="7">
        <v>432.26</v>
      </c>
    </row>
    <row r="9038" spans="2:13" x14ac:dyDescent="0.3">
      <c r="B9038" s="5">
        <v>46235</v>
      </c>
      <c r="C9038" s="4" t="s">
        <v>31</v>
      </c>
      <c r="D9038" s="4" t="s">
        <v>32</v>
      </c>
      <c r="E9038" s="4" t="s">
        <v>22</v>
      </c>
      <c r="F9038" s="4" t="s">
        <v>17</v>
      </c>
      <c r="G9038" s="6">
        <v>124</v>
      </c>
      <c r="H9038" s="7">
        <v>83.55</v>
      </c>
      <c r="I9038" s="8">
        <v>0</v>
      </c>
      <c r="J9038" s="7">
        <v>11580.23</v>
      </c>
      <c r="K9038" s="7">
        <v>59.81</v>
      </c>
      <c r="L9038" s="7">
        <v>7416.44</v>
      </c>
      <c r="M9038" s="7">
        <v>1268.75</v>
      </c>
    </row>
    <row r="9039" spans="2:13" x14ac:dyDescent="0.3">
      <c r="B9039" s="5">
        <v>46235</v>
      </c>
      <c r="C9039" s="4" t="s">
        <v>31</v>
      </c>
      <c r="D9039" s="4" t="s">
        <v>32</v>
      </c>
      <c r="E9039" s="4" t="s">
        <v>22</v>
      </c>
      <c r="F9039" s="4" t="s">
        <v>18</v>
      </c>
      <c r="G9039" s="6">
        <v>45</v>
      </c>
      <c r="H9039" s="7">
        <v>83.55</v>
      </c>
      <c r="I9039" s="8">
        <v>0.01</v>
      </c>
      <c r="J9039" s="7">
        <v>4181.4399999999996</v>
      </c>
      <c r="K9039" s="7">
        <v>59.87</v>
      </c>
      <c r="L9039" s="7">
        <v>2694.15</v>
      </c>
      <c r="M9039" s="7">
        <v>548.13</v>
      </c>
    </row>
    <row r="9040" spans="2:13" x14ac:dyDescent="0.3">
      <c r="B9040" s="5">
        <v>46235</v>
      </c>
      <c r="C9040" s="4" t="s">
        <v>31</v>
      </c>
      <c r="D9040" s="4" t="s">
        <v>32</v>
      </c>
      <c r="E9040" s="4" t="s">
        <v>22</v>
      </c>
      <c r="F9040" s="4" t="s">
        <v>19</v>
      </c>
      <c r="G9040" s="6">
        <v>44</v>
      </c>
      <c r="H9040" s="7">
        <v>83.55</v>
      </c>
      <c r="I9040" s="8">
        <v>0.01</v>
      </c>
      <c r="J9040" s="7">
        <v>4092.48</v>
      </c>
      <c r="K9040" s="7">
        <v>60.11</v>
      </c>
      <c r="L9040" s="7">
        <v>2644.84</v>
      </c>
      <c r="M9040" s="7">
        <v>555.21</v>
      </c>
    </row>
    <row r="9041" spans="2:13" x14ac:dyDescent="0.3">
      <c r="B9041" s="5">
        <v>46235</v>
      </c>
      <c r="C9041" s="4" t="s">
        <v>33</v>
      </c>
      <c r="D9041" s="4" t="s">
        <v>32</v>
      </c>
      <c r="E9041" s="4" t="s">
        <v>16</v>
      </c>
      <c r="F9041" s="4" t="s">
        <v>17</v>
      </c>
      <c r="G9041" s="6">
        <v>593</v>
      </c>
      <c r="H9041" s="7">
        <v>132.83000000000001</v>
      </c>
      <c r="I9041" s="8">
        <v>0.01</v>
      </c>
      <c r="J9041" s="7">
        <v>77819.429999999993</v>
      </c>
      <c r="K9041" s="7">
        <v>94.53</v>
      </c>
      <c r="L9041" s="7">
        <v>56056.29</v>
      </c>
      <c r="M9041" s="7">
        <v>1020.73</v>
      </c>
    </row>
    <row r="9042" spans="2:13" x14ac:dyDescent="0.3">
      <c r="B9042" s="5">
        <v>46235</v>
      </c>
      <c r="C9042" s="4" t="s">
        <v>33</v>
      </c>
      <c r="D9042" s="4" t="s">
        <v>32</v>
      </c>
      <c r="E9042" s="4" t="s">
        <v>16</v>
      </c>
      <c r="F9042" s="4" t="s">
        <v>18</v>
      </c>
      <c r="G9042" s="6">
        <v>213</v>
      </c>
      <c r="H9042" s="7">
        <v>132.83000000000001</v>
      </c>
      <c r="I9042" s="8">
        <v>0</v>
      </c>
      <c r="J9042" s="7">
        <v>28236.2</v>
      </c>
      <c r="K9042" s="7">
        <v>94.91</v>
      </c>
      <c r="L9042" s="7">
        <v>20215.830000000002</v>
      </c>
      <c r="M9042" s="7">
        <v>741.82</v>
      </c>
    </row>
    <row r="9043" spans="2:13" x14ac:dyDescent="0.3">
      <c r="B9043" s="5">
        <v>46235</v>
      </c>
      <c r="C9043" s="4" t="s">
        <v>33</v>
      </c>
      <c r="D9043" s="4" t="s">
        <v>32</v>
      </c>
      <c r="E9043" s="4" t="s">
        <v>16</v>
      </c>
      <c r="F9043" s="4" t="s">
        <v>19</v>
      </c>
      <c r="G9043" s="6">
        <v>207</v>
      </c>
      <c r="H9043" s="7">
        <v>132.83000000000001</v>
      </c>
      <c r="I9043" s="8">
        <v>0.01</v>
      </c>
      <c r="J9043" s="7">
        <v>27139.19</v>
      </c>
      <c r="K9043" s="7">
        <v>94.72</v>
      </c>
      <c r="L9043" s="7">
        <v>19607.04</v>
      </c>
      <c r="M9043" s="7">
        <v>927.79</v>
      </c>
    </row>
    <row r="9044" spans="2:13" x14ac:dyDescent="0.3">
      <c r="B9044" s="5">
        <v>46235</v>
      </c>
      <c r="C9044" s="4" t="s">
        <v>33</v>
      </c>
      <c r="D9044" s="4" t="s">
        <v>32</v>
      </c>
      <c r="E9044" s="4" t="s">
        <v>20</v>
      </c>
      <c r="F9044" s="4" t="s">
        <v>17</v>
      </c>
      <c r="G9044" s="6">
        <v>512</v>
      </c>
      <c r="H9044" s="7">
        <v>132.83000000000001</v>
      </c>
      <c r="I9044" s="8">
        <v>0.03</v>
      </c>
      <c r="J9044" s="7">
        <v>57699.29</v>
      </c>
      <c r="K9044" s="7">
        <v>94.62</v>
      </c>
      <c r="L9044" s="7">
        <v>48445.440000000002</v>
      </c>
      <c r="M9044" s="7">
        <v>852.91</v>
      </c>
    </row>
    <row r="9045" spans="2:13" x14ac:dyDescent="0.3">
      <c r="B9045" s="5">
        <v>46235</v>
      </c>
      <c r="C9045" s="4" t="s">
        <v>33</v>
      </c>
      <c r="D9045" s="4" t="s">
        <v>32</v>
      </c>
      <c r="E9045" s="4" t="s">
        <v>20</v>
      </c>
      <c r="F9045" s="4" t="s">
        <v>18</v>
      </c>
      <c r="G9045" s="6">
        <v>176</v>
      </c>
      <c r="H9045" s="7">
        <v>132.83000000000001</v>
      </c>
      <c r="I9045" s="8">
        <v>0.02</v>
      </c>
      <c r="J9045" s="7">
        <v>20242.37</v>
      </c>
      <c r="K9045" s="7">
        <v>95</v>
      </c>
      <c r="L9045" s="7">
        <v>16720</v>
      </c>
      <c r="M9045" s="7">
        <v>629.30999999999995</v>
      </c>
    </row>
    <row r="9046" spans="2:13" x14ac:dyDescent="0.3">
      <c r="B9046" s="5">
        <v>46235</v>
      </c>
      <c r="C9046" s="4" t="s">
        <v>33</v>
      </c>
      <c r="D9046" s="4" t="s">
        <v>32</v>
      </c>
      <c r="E9046" s="4" t="s">
        <v>20</v>
      </c>
      <c r="F9046" s="4" t="s">
        <v>19</v>
      </c>
      <c r="G9046" s="6">
        <v>182</v>
      </c>
      <c r="H9046" s="7">
        <v>132.83000000000001</v>
      </c>
      <c r="I9046" s="8">
        <v>0.02</v>
      </c>
      <c r="J9046" s="7">
        <v>20954.599999999999</v>
      </c>
      <c r="K9046" s="7">
        <v>95</v>
      </c>
      <c r="L9046" s="7">
        <v>17290</v>
      </c>
      <c r="M9046" s="7">
        <v>789.79</v>
      </c>
    </row>
    <row r="9047" spans="2:13" x14ac:dyDescent="0.3">
      <c r="B9047" s="5">
        <v>46235</v>
      </c>
      <c r="C9047" s="4" t="s">
        <v>33</v>
      </c>
      <c r="D9047" s="4" t="s">
        <v>32</v>
      </c>
      <c r="E9047" s="4" t="s">
        <v>21</v>
      </c>
      <c r="F9047" s="4" t="s">
        <v>17</v>
      </c>
      <c r="G9047" s="6">
        <v>234</v>
      </c>
      <c r="H9047" s="7">
        <v>132.83000000000001</v>
      </c>
      <c r="I9047" s="8">
        <v>0.01</v>
      </c>
      <c r="J9047" s="7">
        <v>29321.18</v>
      </c>
      <c r="K9047" s="7">
        <v>94.72</v>
      </c>
      <c r="L9047" s="7">
        <v>22164.48</v>
      </c>
      <c r="M9047" s="7">
        <v>396.49</v>
      </c>
    </row>
    <row r="9048" spans="2:13" x14ac:dyDescent="0.3">
      <c r="B9048" s="5">
        <v>46235</v>
      </c>
      <c r="C9048" s="4" t="s">
        <v>33</v>
      </c>
      <c r="D9048" s="4" t="s">
        <v>32</v>
      </c>
      <c r="E9048" s="4" t="s">
        <v>21</v>
      </c>
      <c r="F9048" s="4" t="s">
        <v>18</v>
      </c>
      <c r="G9048" s="6">
        <v>88</v>
      </c>
      <c r="H9048" s="7">
        <v>132.83000000000001</v>
      </c>
      <c r="I9048" s="8">
        <v>0.01</v>
      </c>
      <c r="J9048" s="7">
        <v>10971.33</v>
      </c>
      <c r="K9048" s="7">
        <v>94.91</v>
      </c>
      <c r="L9048" s="7">
        <v>8352.08</v>
      </c>
      <c r="M9048" s="7">
        <v>316.54000000000002</v>
      </c>
    </row>
    <row r="9049" spans="2:13" x14ac:dyDescent="0.3">
      <c r="B9049" s="5">
        <v>46235</v>
      </c>
      <c r="C9049" s="4" t="s">
        <v>33</v>
      </c>
      <c r="D9049" s="4" t="s">
        <v>32</v>
      </c>
      <c r="E9049" s="4" t="s">
        <v>21</v>
      </c>
      <c r="F9049" s="4" t="s">
        <v>19</v>
      </c>
      <c r="G9049" s="6">
        <v>89</v>
      </c>
      <c r="H9049" s="7">
        <v>132.83000000000001</v>
      </c>
      <c r="I9049" s="8">
        <v>0</v>
      </c>
      <c r="J9049" s="7">
        <v>11230.73</v>
      </c>
      <c r="K9049" s="7">
        <v>94.81</v>
      </c>
      <c r="L9049" s="7">
        <v>8438.09</v>
      </c>
      <c r="M9049" s="7">
        <v>391.37</v>
      </c>
    </row>
    <row r="9050" spans="2:13" x14ac:dyDescent="0.3">
      <c r="B9050" s="5">
        <v>46235</v>
      </c>
      <c r="C9050" s="4" t="s">
        <v>33</v>
      </c>
      <c r="D9050" s="4" t="s">
        <v>32</v>
      </c>
      <c r="E9050" s="4" t="s">
        <v>22</v>
      </c>
      <c r="F9050" s="4" t="s">
        <v>17</v>
      </c>
      <c r="G9050" s="6">
        <v>109</v>
      </c>
      <c r="H9050" s="7">
        <v>132.83000000000001</v>
      </c>
      <c r="I9050" s="8">
        <v>0</v>
      </c>
      <c r="J9050" s="7">
        <v>16118.74</v>
      </c>
      <c r="K9050" s="7">
        <v>94.53</v>
      </c>
      <c r="L9050" s="7">
        <v>10303.77</v>
      </c>
      <c r="M9050" s="7">
        <v>1129.7</v>
      </c>
    </row>
    <row r="9051" spans="2:13" x14ac:dyDescent="0.3">
      <c r="B9051" s="5">
        <v>46235</v>
      </c>
      <c r="C9051" s="4" t="s">
        <v>33</v>
      </c>
      <c r="D9051" s="4" t="s">
        <v>32</v>
      </c>
      <c r="E9051" s="4" t="s">
        <v>22</v>
      </c>
      <c r="F9051" s="4" t="s">
        <v>18</v>
      </c>
      <c r="G9051" s="6">
        <v>38</v>
      </c>
      <c r="H9051" s="7">
        <v>132.83000000000001</v>
      </c>
      <c r="I9051" s="8">
        <v>0</v>
      </c>
      <c r="J9051" s="7">
        <v>5647.56</v>
      </c>
      <c r="K9051" s="7">
        <v>94.91</v>
      </c>
      <c r="L9051" s="7">
        <v>3606.58</v>
      </c>
      <c r="M9051" s="7">
        <v>446.35</v>
      </c>
    </row>
    <row r="9052" spans="2:13" x14ac:dyDescent="0.3">
      <c r="B9052" s="5">
        <v>46235</v>
      </c>
      <c r="C9052" s="4" t="s">
        <v>33</v>
      </c>
      <c r="D9052" s="4" t="s">
        <v>32</v>
      </c>
      <c r="E9052" s="4" t="s">
        <v>22</v>
      </c>
      <c r="F9052" s="4" t="s">
        <v>19</v>
      </c>
      <c r="G9052" s="6">
        <v>39</v>
      </c>
      <c r="H9052" s="7">
        <v>132.83000000000001</v>
      </c>
      <c r="I9052" s="8">
        <v>0.01</v>
      </c>
      <c r="J9052" s="7">
        <v>5692.12</v>
      </c>
      <c r="K9052" s="7">
        <v>94.62</v>
      </c>
      <c r="L9052" s="7">
        <v>3690.18</v>
      </c>
      <c r="M9052" s="7">
        <v>503.74</v>
      </c>
    </row>
    <row r="9053" spans="2:13" x14ac:dyDescent="0.3">
      <c r="B9053" s="5">
        <v>46235</v>
      </c>
      <c r="C9053" s="4" t="s">
        <v>34</v>
      </c>
      <c r="D9053" s="4" t="s">
        <v>32</v>
      </c>
      <c r="E9053" s="4" t="s">
        <v>16</v>
      </c>
      <c r="F9053" s="4" t="s">
        <v>17</v>
      </c>
      <c r="G9053" s="6">
        <v>510</v>
      </c>
      <c r="H9053" s="7">
        <v>102.84</v>
      </c>
      <c r="I9053" s="8">
        <v>0.01</v>
      </c>
      <c r="J9053" s="7">
        <v>51872.41</v>
      </c>
      <c r="K9053" s="7">
        <v>73.040000000000006</v>
      </c>
      <c r="L9053" s="7">
        <v>37250.400000000001</v>
      </c>
      <c r="M9053" s="7">
        <v>850.43</v>
      </c>
    </row>
    <row r="9054" spans="2:13" x14ac:dyDescent="0.3">
      <c r="B9054" s="5">
        <v>46235</v>
      </c>
      <c r="C9054" s="4" t="s">
        <v>34</v>
      </c>
      <c r="D9054" s="4" t="s">
        <v>32</v>
      </c>
      <c r="E9054" s="4" t="s">
        <v>16</v>
      </c>
      <c r="F9054" s="4" t="s">
        <v>18</v>
      </c>
      <c r="G9054" s="6">
        <v>179</v>
      </c>
      <c r="H9054" s="7">
        <v>102.84</v>
      </c>
      <c r="I9054" s="8">
        <v>0</v>
      </c>
      <c r="J9054" s="7">
        <v>18463.59</v>
      </c>
      <c r="K9054" s="7">
        <v>72.97</v>
      </c>
      <c r="L9054" s="7">
        <v>13061.63</v>
      </c>
      <c r="M9054" s="7">
        <v>625.97</v>
      </c>
    </row>
    <row r="9055" spans="2:13" x14ac:dyDescent="0.3">
      <c r="B9055" s="5">
        <v>46235</v>
      </c>
      <c r="C9055" s="4" t="s">
        <v>34</v>
      </c>
      <c r="D9055" s="4" t="s">
        <v>32</v>
      </c>
      <c r="E9055" s="4" t="s">
        <v>16</v>
      </c>
      <c r="F9055" s="4" t="s">
        <v>19</v>
      </c>
      <c r="G9055" s="6">
        <v>180</v>
      </c>
      <c r="H9055" s="7">
        <v>102.84</v>
      </c>
      <c r="I9055" s="8">
        <v>0</v>
      </c>
      <c r="J9055" s="7">
        <v>18548.22</v>
      </c>
      <c r="K9055" s="7">
        <v>72.89</v>
      </c>
      <c r="L9055" s="7">
        <v>13120.2</v>
      </c>
      <c r="M9055" s="7">
        <v>785.12</v>
      </c>
    </row>
    <row r="9056" spans="2:13" x14ac:dyDescent="0.3">
      <c r="B9056" s="5">
        <v>46235</v>
      </c>
      <c r="C9056" s="4" t="s">
        <v>34</v>
      </c>
      <c r="D9056" s="4" t="s">
        <v>32</v>
      </c>
      <c r="E9056" s="4" t="s">
        <v>20</v>
      </c>
      <c r="F9056" s="4" t="s">
        <v>17</v>
      </c>
      <c r="G9056" s="6">
        <v>405</v>
      </c>
      <c r="H9056" s="7">
        <v>102.84</v>
      </c>
      <c r="I9056" s="8">
        <v>0</v>
      </c>
      <c r="J9056" s="7">
        <v>36505.68</v>
      </c>
      <c r="K9056" s="7">
        <v>72.89</v>
      </c>
      <c r="L9056" s="7">
        <v>29520.45</v>
      </c>
      <c r="M9056" s="7">
        <v>668.53</v>
      </c>
    </row>
    <row r="9057" spans="2:13" x14ac:dyDescent="0.3">
      <c r="B9057" s="5">
        <v>46235</v>
      </c>
      <c r="C9057" s="4" t="s">
        <v>34</v>
      </c>
      <c r="D9057" s="4" t="s">
        <v>32</v>
      </c>
      <c r="E9057" s="4" t="s">
        <v>20</v>
      </c>
      <c r="F9057" s="4" t="s">
        <v>18</v>
      </c>
      <c r="G9057" s="6">
        <v>141</v>
      </c>
      <c r="H9057" s="7">
        <v>102.84</v>
      </c>
      <c r="I9057" s="8">
        <v>0.02</v>
      </c>
      <c r="J9057" s="7">
        <v>12543.46</v>
      </c>
      <c r="K9057" s="7">
        <v>72.819999999999993</v>
      </c>
      <c r="L9057" s="7">
        <v>10267.620000000001</v>
      </c>
      <c r="M9057" s="7">
        <v>502.65</v>
      </c>
    </row>
    <row r="9058" spans="2:13" x14ac:dyDescent="0.3">
      <c r="B9058" s="5">
        <v>46235</v>
      </c>
      <c r="C9058" s="4" t="s">
        <v>34</v>
      </c>
      <c r="D9058" s="4" t="s">
        <v>32</v>
      </c>
      <c r="E9058" s="4" t="s">
        <v>20</v>
      </c>
      <c r="F9058" s="4" t="s">
        <v>19</v>
      </c>
      <c r="G9058" s="6">
        <v>150</v>
      </c>
      <c r="H9058" s="7">
        <v>102.84</v>
      </c>
      <c r="I9058" s="8">
        <v>0.01</v>
      </c>
      <c r="J9058" s="7">
        <v>13358.06</v>
      </c>
      <c r="K9058" s="7">
        <v>72.97</v>
      </c>
      <c r="L9058" s="7">
        <v>10945.5</v>
      </c>
      <c r="M9058" s="7">
        <v>685.68</v>
      </c>
    </row>
    <row r="9059" spans="2:13" x14ac:dyDescent="0.3">
      <c r="B9059" s="5">
        <v>46235</v>
      </c>
      <c r="C9059" s="4" t="s">
        <v>34</v>
      </c>
      <c r="D9059" s="4" t="s">
        <v>32</v>
      </c>
      <c r="E9059" s="4" t="s">
        <v>21</v>
      </c>
      <c r="F9059" s="4" t="s">
        <v>17</v>
      </c>
      <c r="G9059" s="6">
        <v>204</v>
      </c>
      <c r="H9059" s="7">
        <v>102.84</v>
      </c>
      <c r="I9059" s="8">
        <v>0.01</v>
      </c>
      <c r="J9059" s="7">
        <v>19790.52</v>
      </c>
      <c r="K9059" s="7">
        <v>72.75</v>
      </c>
      <c r="L9059" s="7">
        <v>14841</v>
      </c>
      <c r="M9059" s="7">
        <v>336.4</v>
      </c>
    </row>
    <row r="9060" spans="2:13" x14ac:dyDescent="0.3">
      <c r="B9060" s="5">
        <v>46235</v>
      </c>
      <c r="C9060" s="4" t="s">
        <v>34</v>
      </c>
      <c r="D9060" s="4" t="s">
        <v>32</v>
      </c>
      <c r="E9060" s="4" t="s">
        <v>21</v>
      </c>
      <c r="F9060" s="4" t="s">
        <v>18</v>
      </c>
      <c r="G9060" s="6">
        <v>71</v>
      </c>
      <c r="H9060" s="7">
        <v>102.84</v>
      </c>
      <c r="I9060" s="8">
        <v>0</v>
      </c>
      <c r="J9060" s="7">
        <v>6915.75</v>
      </c>
      <c r="K9060" s="7">
        <v>72.599999999999994</v>
      </c>
      <c r="L9060" s="7">
        <v>5154.6000000000004</v>
      </c>
      <c r="M9060" s="7">
        <v>259.7</v>
      </c>
    </row>
    <row r="9061" spans="2:13" x14ac:dyDescent="0.3">
      <c r="B9061" s="5">
        <v>46235</v>
      </c>
      <c r="C9061" s="4" t="s">
        <v>34</v>
      </c>
      <c r="D9061" s="4" t="s">
        <v>32</v>
      </c>
      <c r="E9061" s="4" t="s">
        <v>21</v>
      </c>
      <c r="F9061" s="4" t="s">
        <v>19</v>
      </c>
      <c r="G9061" s="6">
        <v>73</v>
      </c>
      <c r="H9061" s="7">
        <v>102.84</v>
      </c>
      <c r="I9061" s="8">
        <v>0</v>
      </c>
      <c r="J9061" s="7">
        <v>7096.32</v>
      </c>
      <c r="K9061" s="7">
        <v>72.819999999999993</v>
      </c>
      <c r="L9061" s="7">
        <v>5315.86</v>
      </c>
      <c r="M9061" s="7">
        <v>333.37</v>
      </c>
    </row>
    <row r="9062" spans="2:13" x14ac:dyDescent="0.3">
      <c r="B9062" s="5">
        <v>46235</v>
      </c>
      <c r="C9062" s="4" t="s">
        <v>34</v>
      </c>
      <c r="D9062" s="4" t="s">
        <v>32</v>
      </c>
      <c r="E9062" s="4" t="s">
        <v>22</v>
      </c>
      <c r="F9062" s="4" t="s">
        <v>17</v>
      </c>
      <c r="G9062" s="6">
        <v>91</v>
      </c>
      <c r="H9062" s="7">
        <v>102.84</v>
      </c>
      <c r="I9062" s="8">
        <v>0.01</v>
      </c>
      <c r="J9062" s="7">
        <v>10428.790000000001</v>
      </c>
      <c r="K9062" s="7">
        <v>73.040000000000006</v>
      </c>
      <c r="L9062" s="7">
        <v>6646.64</v>
      </c>
      <c r="M9062" s="7">
        <v>954.26</v>
      </c>
    </row>
    <row r="9063" spans="2:13" x14ac:dyDescent="0.3">
      <c r="B9063" s="5">
        <v>46235</v>
      </c>
      <c r="C9063" s="4" t="s">
        <v>34</v>
      </c>
      <c r="D9063" s="4" t="s">
        <v>32</v>
      </c>
      <c r="E9063" s="4" t="s">
        <v>22</v>
      </c>
      <c r="F9063" s="4" t="s">
        <v>18</v>
      </c>
      <c r="G9063" s="6">
        <v>31</v>
      </c>
      <c r="H9063" s="7">
        <v>102.84</v>
      </c>
      <c r="I9063" s="8">
        <v>0</v>
      </c>
      <c r="J9063" s="7">
        <v>3574.17</v>
      </c>
      <c r="K9063" s="7">
        <v>72.89</v>
      </c>
      <c r="L9063" s="7">
        <v>2259.59</v>
      </c>
      <c r="M9063" s="7">
        <v>383.59</v>
      </c>
    </row>
    <row r="9064" spans="2:13" x14ac:dyDescent="0.3">
      <c r="B9064" s="5">
        <v>46235</v>
      </c>
      <c r="C9064" s="4" t="s">
        <v>34</v>
      </c>
      <c r="D9064" s="4" t="s">
        <v>32</v>
      </c>
      <c r="E9064" s="4" t="s">
        <v>22</v>
      </c>
      <c r="F9064" s="4" t="s">
        <v>19</v>
      </c>
      <c r="G9064" s="6">
        <v>31</v>
      </c>
      <c r="H9064" s="7">
        <v>102.84</v>
      </c>
      <c r="I9064" s="8">
        <v>0.01</v>
      </c>
      <c r="J9064" s="7">
        <v>3542.08</v>
      </c>
      <c r="K9064" s="7">
        <v>72.75</v>
      </c>
      <c r="L9064" s="7">
        <v>2255.25</v>
      </c>
      <c r="M9064" s="7">
        <v>410.85</v>
      </c>
    </row>
    <row r="9065" spans="2:13" x14ac:dyDescent="0.3">
      <c r="B9065" s="5">
        <v>46235</v>
      </c>
      <c r="C9065" s="4" t="s">
        <v>35</v>
      </c>
      <c r="D9065" s="4" t="s">
        <v>32</v>
      </c>
      <c r="E9065" s="4" t="s">
        <v>16</v>
      </c>
      <c r="F9065" s="4" t="s">
        <v>17</v>
      </c>
      <c r="G9065" s="6">
        <v>114</v>
      </c>
      <c r="H9065" s="7">
        <v>201.39</v>
      </c>
      <c r="I9065" s="8">
        <v>0.01</v>
      </c>
      <c r="J9065" s="7">
        <v>22774.79</v>
      </c>
      <c r="K9065" s="7">
        <v>139.75</v>
      </c>
      <c r="L9065" s="7">
        <v>15931.5</v>
      </c>
      <c r="M9065" s="7">
        <v>189.52</v>
      </c>
    </row>
    <row r="9066" spans="2:13" x14ac:dyDescent="0.3">
      <c r="B9066" s="5">
        <v>46235</v>
      </c>
      <c r="C9066" s="4" t="s">
        <v>35</v>
      </c>
      <c r="D9066" s="4" t="s">
        <v>32</v>
      </c>
      <c r="E9066" s="4" t="s">
        <v>16</v>
      </c>
      <c r="F9066" s="4" t="s">
        <v>18</v>
      </c>
      <c r="G9066" s="6">
        <v>41</v>
      </c>
      <c r="H9066" s="7">
        <v>201.39</v>
      </c>
      <c r="I9066" s="8">
        <v>0</v>
      </c>
      <c r="J9066" s="7">
        <v>8232.19</v>
      </c>
      <c r="K9066" s="7">
        <v>139.75</v>
      </c>
      <c r="L9066" s="7">
        <v>5729.75</v>
      </c>
      <c r="M9066" s="7">
        <v>145.13999999999999</v>
      </c>
    </row>
    <row r="9067" spans="2:13" x14ac:dyDescent="0.3">
      <c r="B9067" s="5">
        <v>46235</v>
      </c>
      <c r="C9067" s="4" t="s">
        <v>35</v>
      </c>
      <c r="D9067" s="4" t="s">
        <v>32</v>
      </c>
      <c r="E9067" s="4" t="s">
        <v>16</v>
      </c>
      <c r="F9067" s="4" t="s">
        <v>19</v>
      </c>
      <c r="G9067" s="6">
        <v>41</v>
      </c>
      <c r="H9067" s="7">
        <v>201.39</v>
      </c>
      <c r="I9067" s="8">
        <v>0</v>
      </c>
      <c r="J9067" s="7">
        <v>8248.73</v>
      </c>
      <c r="K9067" s="7">
        <v>139.75</v>
      </c>
      <c r="L9067" s="7">
        <v>5729.75</v>
      </c>
      <c r="M9067" s="7">
        <v>180.11</v>
      </c>
    </row>
    <row r="9068" spans="2:13" x14ac:dyDescent="0.3">
      <c r="B9068" s="5">
        <v>46235</v>
      </c>
      <c r="C9068" s="4" t="s">
        <v>35</v>
      </c>
      <c r="D9068" s="4" t="s">
        <v>32</v>
      </c>
      <c r="E9068" s="4" t="s">
        <v>20</v>
      </c>
      <c r="F9068" s="4" t="s">
        <v>17</v>
      </c>
      <c r="G9068" s="6">
        <v>96</v>
      </c>
      <c r="H9068" s="7">
        <v>201.39</v>
      </c>
      <c r="I9068" s="8">
        <v>0.03</v>
      </c>
      <c r="J9068" s="7">
        <v>16586.66</v>
      </c>
      <c r="K9068" s="7">
        <v>139.88999999999999</v>
      </c>
      <c r="L9068" s="7">
        <v>13429.44</v>
      </c>
      <c r="M9068" s="7">
        <v>162.18</v>
      </c>
    </row>
    <row r="9069" spans="2:13" x14ac:dyDescent="0.3">
      <c r="B9069" s="5">
        <v>46235</v>
      </c>
      <c r="C9069" s="4" t="s">
        <v>35</v>
      </c>
      <c r="D9069" s="4" t="s">
        <v>32</v>
      </c>
      <c r="E9069" s="4" t="s">
        <v>20</v>
      </c>
      <c r="F9069" s="4" t="s">
        <v>18</v>
      </c>
      <c r="G9069" s="6">
        <v>34</v>
      </c>
      <c r="H9069" s="7">
        <v>201.39</v>
      </c>
      <c r="I9069" s="8">
        <v>0.01</v>
      </c>
      <c r="J9069" s="7">
        <v>5989.19</v>
      </c>
      <c r="K9069" s="7">
        <v>139.75</v>
      </c>
      <c r="L9069" s="7">
        <v>4751.5</v>
      </c>
      <c r="M9069" s="7">
        <v>124.24</v>
      </c>
    </row>
    <row r="9070" spans="2:13" x14ac:dyDescent="0.3">
      <c r="B9070" s="5">
        <v>46235</v>
      </c>
      <c r="C9070" s="4" t="s">
        <v>35</v>
      </c>
      <c r="D9070" s="4" t="s">
        <v>32</v>
      </c>
      <c r="E9070" s="4" t="s">
        <v>20</v>
      </c>
      <c r="F9070" s="4" t="s">
        <v>19</v>
      </c>
      <c r="G9070" s="6">
        <v>34</v>
      </c>
      <c r="H9070" s="7">
        <v>201.39</v>
      </c>
      <c r="I9070" s="8">
        <v>0.03</v>
      </c>
      <c r="J9070" s="7">
        <v>5863.05</v>
      </c>
      <c r="K9070" s="7">
        <v>139.34</v>
      </c>
      <c r="L9070" s="7">
        <v>4737.5600000000004</v>
      </c>
      <c r="M9070" s="7">
        <v>147.09</v>
      </c>
    </row>
    <row r="9071" spans="2:13" x14ac:dyDescent="0.3">
      <c r="B9071" s="5">
        <v>46235</v>
      </c>
      <c r="C9071" s="4" t="s">
        <v>35</v>
      </c>
      <c r="D9071" s="4" t="s">
        <v>32</v>
      </c>
      <c r="E9071" s="4" t="s">
        <v>21</v>
      </c>
      <c r="F9071" s="4" t="s">
        <v>17</v>
      </c>
      <c r="G9071" s="6">
        <v>47</v>
      </c>
      <c r="H9071" s="7">
        <v>201.39</v>
      </c>
      <c r="I9071" s="8">
        <v>0</v>
      </c>
      <c r="J9071" s="7">
        <v>9028.0300000000007</v>
      </c>
      <c r="K9071" s="7">
        <v>139.47</v>
      </c>
      <c r="L9071" s="7">
        <v>6555.09</v>
      </c>
      <c r="M9071" s="7">
        <v>81.38</v>
      </c>
    </row>
    <row r="9072" spans="2:13" x14ac:dyDescent="0.3">
      <c r="B9072" s="5">
        <v>46235</v>
      </c>
      <c r="C9072" s="4" t="s">
        <v>35</v>
      </c>
      <c r="D9072" s="4" t="s">
        <v>32</v>
      </c>
      <c r="E9072" s="4" t="s">
        <v>21</v>
      </c>
      <c r="F9072" s="4" t="s">
        <v>18</v>
      </c>
      <c r="G9072" s="6">
        <v>17</v>
      </c>
      <c r="H9072" s="7">
        <v>201.39</v>
      </c>
      <c r="I9072" s="8">
        <v>0.01</v>
      </c>
      <c r="J9072" s="7">
        <v>3213.38</v>
      </c>
      <c r="K9072" s="7">
        <v>139.34</v>
      </c>
      <c r="L9072" s="7">
        <v>2368.7800000000002</v>
      </c>
      <c r="M9072" s="7">
        <v>61.45</v>
      </c>
    </row>
    <row r="9073" spans="2:13" x14ac:dyDescent="0.3">
      <c r="B9073" s="5">
        <v>46235</v>
      </c>
      <c r="C9073" s="4" t="s">
        <v>35</v>
      </c>
      <c r="D9073" s="4" t="s">
        <v>32</v>
      </c>
      <c r="E9073" s="4" t="s">
        <v>21</v>
      </c>
      <c r="F9073" s="4" t="s">
        <v>19</v>
      </c>
      <c r="G9073" s="6">
        <v>17</v>
      </c>
      <c r="H9073" s="7">
        <v>201.39</v>
      </c>
      <c r="I9073" s="8">
        <v>0</v>
      </c>
      <c r="J9073" s="7">
        <v>3262.21</v>
      </c>
      <c r="K9073" s="7">
        <v>139.34</v>
      </c>
      <c r="L9073" s="7">
        <v>2368.7800000000002</v>
      </c>
      <c r="M9073" s="7">
        <v>73.540000000000006</v>
      </c>
    </row>
    <row r="9074" spans="2:13" x14ac:dyDescent="0.3">
      <c r="B9074" s="5">
        <v>46235</v>
      </c>
      <c r="C9074" s="4" t="s">
        <v>35</v>
      </c>
      <c r="D9074" s="4" t="s">
        <v>32</v>
      </c>
      <c r="E9074" s="4" t="s">
        <v>22</v>
      </c>
      <c r="F9074" s="4" t="s">
        <v>17</v>
      </c>
      <c r="G9074" s="6">
        <v>21</v>
      </c>
      <c r="H9074" s="7">
        <v>201.39</v>
      </c>
      <c r="I9074" s="8">
        <v>0.01</v>
      </c>
      <c r="J9074" s="7">
        <v>4708.08</v>
      </c>
      <c r="K9074" s="7">
        <v>139.61000000000001</v>
      </c>
      <c r="L9074" s="7">
        <v>2931.81</v>
      </c>
      <c r="M9074" s="7">
        <v>214.66</v>
      </c>
    </row>
    <row r="9075" spans="2:13" x14ac:dyDescent="0.3">
      <c r="B9075" s="5">
        <v>46235</v>
      </c>
      <c r="C9075" s="4" t="s">
        <v>35</v>
      </c>
      <c r="D9075" s="4" t="s">
        <v>32</v>
      </c>
      <c r="E9075" s="4" t="s">
        <v>22</v>
      </c>
      <c r="F9075" s="4" t="s">
        <v>18</v>
      </c>
      <c r="G9075" s="6">
        <v>7</v>
      </c>
      <c r="H9075" s="7">
        <v>201.39</v>
      </c>
      <c r="I9075" s="8">
        <v>0.01</v>
      </c>
      <c r="J9075" s="7">
        <v>1566.19</v>
      </c>
      <c r="K9075" s="7">
        <v>139.47</v>
      </c>
      <c r="L9075" s="7">
        <v>976.29</v>
      </c>
      <c r="M9075" s="7">
        <v>84.34</v>
      </c>
    </row>
    <row r="9076" spans="2:13" x14ac:dyDescent="0.3">
      <c r="B9076" s="5">
        <v>46235</v>
      </c>
      <c r="C9076" s="4" t="s">
        <v>35</v>
      </c>
      <c r="D9076" s="4" t="s">
        <v>32</v>
      </c>
      <c r="E9076" s="4" t="s">
        <v>22</v>
      </c>
      <c r="F9076" s="4" t="s">
        <v>19</v>
      </c>
      <c r="G9076" s="6">
        <v>7</v>
      </c>
      <c r="H9076" s="7">
        <v>201.39</v>
      </c>
      <c r="I9076" s="8">
        <v>0.01</v>
      </c>
      <c r="J9076" s="7">
        <v>1572.57</v>
      </c>
      <c r="K9076" s="7">
        <v>139.34</v>
      </c>
      <c r="L9076" s="7">
        <v>975.38</v>
      </c>
      <c r="M9076" s="7">
        <v>88.06</v>
      </c>
    </row>
    <row r="9077" spans="2:13" x14ac:dyDescent="0.3">
      <c r="B9077" s="5">
        <v>46235</v>
      </c>
      <c r="C9077" s="4" t="s">
        <v>36</v>
      </c>
      <c r="D9077" s="4" t="s">
        <v>37</v>
      </c>
      <c r="E9077" s="4" t="s">
        <v>16</v>
      </c>
      <c r="F9077" s="4" t="s">
        <v>17</v>
      </c>
      <c r="G9077" s="6">
        <v>327</v>
      </c>
      <c r="H9077" s="7">
        <v>193.97</v>
      </c>
      <c r="I9077" s="8">
        <v>0.01</v>
      </c>
      <c r="J9077" s="7">
        <v>62921.21</v>
      </c>
      <c r="K9077" s="7">
        <v>141.11000000000001</v>
      </c>
      <c r="L9077" s="7">
        <v>46142.97</v>
      </c>
      <c r="M9077" s="7">
        <v>566.16</v>
      </c>
    </row>
    <row r="9078" spans="2:13" x14ac:dyDescent="0.3">
      <c r="B9078" s="5">
        <v>46235</v>
      </c>
      <c r="C9078" s="4" t="s">
        <v>36</v>
      </c>
      <c r="D9078" s="4" t="s">
        <v>37</v>
      </c>
      <c r="E9078" s="4" t="s">
        <v>16</v>
      </c>
      <c r="F9078" s="4" t="s">
        <v>18</v>
      </c>
      <c r="G9078" s="6">
        <v>116</v>
      </c>
      <c r="H9078" s="7">
        <v>193.97</v>
      </c>
      <c r="I9078" s="8">
        <v>0.01</v>
      </c>
      <c r="J9078" s="7">
        <v>22186.41</v>
      </c>
      <c r="K9078" s="7">
        <v>140.97</v>
      </c>
      <c r="L9078" s="7">
        <v>16352.52</v>
      </c>
      <c r="M9078" s="7">
        <v>402.34</v>
      </c>
    </row>
    <row r="9079" spans="2:13" x14ac:dyDescent="0.3">
      <c r="B9079" s="5">
        <v>46235</v>
      </c>
      <c r="C9079" s="4" t="s">
        <v>36</v>
      </c>
      <c r="D9079" s="4" t="s">
        <v>37</v>
      </c>
      <c r="E9079" s="4" t="s">
        <v>16</v>
      </c>
      <c r="F9079" s="4" t="s">
        <v>19</v>
      </c>
      <c r="G9079" s="6">
        <v>117</v>
      </c>
      <c r="H9079" s="7">
        <v>193.97</v>
      </c>
      <c r="I9079" s="8">
        <v>0.01</v>
      </c>
      <c r="J9079" s="7">
        <v>22489.06</v>
      </c>
      <c r="K9079" s="7">
        <v>140.55000000000001</v>
      </c>
      <c r="L9079" s="7">
        <v>16444.349999999999</v>
      </c>
      <c r="M9079" s="7">
        <v>524.92999999999995</v>
      </c>
    </row>
    <row r="9080" spans="2:13" x14ac:dyDescent="0.3">
      <c r="B9080" s="5">
        <v>46235</v>
      </c>
      <c r="C9080" s="4" t="s">
        <v>36</v>
      </c>
      <c r="D9080" s="4" t="s">
        <v>37</v>
      </c>
      <c r="E9080" s="4" t="s">
        <v>20</v>
      </c>
      <c r="F9080" s="4" t="s">
        <v>17</v>
      </c>
      <c r="G9080" s="6">
        <v>269</v>
      </c>
      <c r="H9080" s="7">
        <v>193.97</v>
      </c>
      <c r="I9080" s="8">
        <v>0.01</v>
      </c>
      <c r="J9080" s="7">
        <v>45687</v>
      </c>
      <c r="K9080" s="7">
        <v>140.55000000000001</v>
      </c>
      <c r="L9080" s="7">
        <v>37807.949999999997</v>
      </c>
      <c r="M9080" s="7">
        <v>448.56</v>
      </c>
    </row>
    <row r="9081" spans="2:13" x14ac:dyDescent="0.3">
      <c r="B9081" s="5">
        <v>46235</v>
      </c>
      <c r="C9081" s="4" t="s">
        <v>36</v>
      </c>
      <c r="D9081" s="4" t="s">
        <v>37</v>
      </c>
      <c r="E9081" s="4" t="s">
        <v>20</v>
      </c>
      <c r="F9081" s="4" t="s">
        <v>18</v>
      </c>
      <c r="G9081" s="6">
        <v>102</v>
      </c>
      <c r="H9081" s="7">
        <v>193.97</v>
      </c>
      <c r="I9081" s="8">
        <v>0.04</v>
      </c>
      <c r="J9081" s="7">
        <v>16818.169999999998</v>
      </c>
      <c r="K9081" s="7">
        <v>140.55000000000001</v>
      </c>
      <c r="L9081" s="7">
        <v>14336.1</v>
      </c>
      <c r="M9081" s="7">
        <v>367.63</v>
      </c>
    </row>
    <row r="9082" spans="2:13" x14ac:dyDescent="0.3">
      <c r="B9082" s="5">
        <v>46235</v>
      </c>
      <c r="C9082" s="4" t="s">
        <v>36</v>
      </c>
      <c r="D9082" s="4" t="s">
        <v>37</v>
      </c>
      <c r="E9082" s="4" t="s">
        <v>20</v>
      </c>
      <c r="F9082" s="4" t="s">
        <v>19</v>
      </c>
      <c r="G9082" s="6">
        <v>100</v>
      </c>
      <c r="H9082" s="7">
        <v>193.97</v>
      </c>
      <c r="I9082" s="8">
        <v>0</v>
      </c>
      <c r="J9082" s="7">
        <v>17052.29</v>
      </c>
      <c r="K9082" s="7">
        <v>141.4</v>
      </c>
      <c r="L9082" s="7">
        <v>14140</v>
      </c>
      <c r="M9082" s="7">
        <v>450.88</v>
      </c>
    </row>
    <row r="9083" spans="2:13" x14ac:dyDescent="0.3">
      <c r="B9083" s="5">
        <v>46235</v>
      </c>
      <c r="C9083" s="4" t="s">
        <v>36</v>
      </c>
      <c r="D9083" s="4" t="s">
        <v>37</v>
      </c>
      <c r="E9083" s="4" t="s">
        <v>21</v>
      </c>
      <c r="F9083" s="4" t="s">
        <v>17</v>
      </c>
      <c r="G9083" s="6">
        <v>133</v>
      </c>
      <c r="H9083" s="7">
        <v>193.97</v>
      </c>
      <c r="I9083" s="8">
        <v>0.01</v>
      </c>
      <c r="J9083" s="7">
        <v>24287</v>
      </c>
      <c r="K9083" s="7">
        <v>141.25</v>
      </c>
      <c r="L9083" s="7">
        <v>18786.25</v>
      </c>
      <c r="M9083" s="7">
        <v>221.56</v>
      </c>
    </row>
    <row r="9084" spans="2:13" x14ac:dyDescent="0.3">
      <c r="B9084" s="5">
        <v>46235</v>
      </c>
      <c r="C9084" s="4" t="s">
        <v>36</v>
      </c>
      <c r="D9084" s="4" t="s">
        <v>37</v>
      </c>
      <c r="E9084" s="4" t="s">
        <v>21</v>
      </c>
      <c r="F9084" s="4" t="s">
        <v>18</v>
      </c>
      <c r="G9084" s="6">
        <v>51</v>
      </c>
      <c r="H9084" s="7">
        <v>193.97</v>
      </c>
      <c r="I9084" s="8">
        <v>0.01</v>
      </c>
      <c r="J9084" s="7">
        <v>9276.01</v>
      </c>
      <c r="K9084" s="7">
        <v>141.11000000000001</v>
      </c>
      <c r="L9084" s="7">
        <v>7196.61</v>
      </c>
      <c r="M9084" s="7">
        <v>178.53</v>
      </c>
    </row>
    <row r="9085" spans="2:13" x14ac:dyDescent="0.3">
      <c r="B9085" s="5">
        <v>46235</v>
      </c>
      <c r="C9085" s="4" t="s">
        <v>36</v>
      </c>
      <c r="D9085" s="4" t="s">
        <v>37</v>
      </c>
      <c r="E9085" s="4" t="s">
        <v>21</v>
      </c>
      <c r="F9085" s="4" t="s">
        <v>19</v>
      </c>
      <c r="G9085" s="6">
        <v>48</v>
      </c>
      <c r="H9085" s="7">
        <v>193.97</v>
      </c>
      <c r="I9085" s="8">
        <v>0</v>
      </c>
      <c r="J9085" s="7">
        <v>8800.84</v>
      </c>
      <c r="K9085" s="7">
        <v>140.55000000000001</v>
      </c>
      <c r="L9085" s="7">
        <v>6746.4</v>
      </c>
      <c r="M9085" s="7">
        <v>217.49</v>
      </c>
    </row>
    <row r="9086" spans="2:13" x14ac:dyDescent="0.3">
      <c r="B9086" s="5">
        <v>46235</v>
      </c>
      <c r="C9086" s="4" t="s">
        <v>36</v>
      </c>
      <c r="D9086" s="4" t="s">
        <v>37</v>
      </c>
      <c r="E9086" s="4" t="s">
        <v>22</v>
      </c>
      <c r="F9086" s="4" t="s">
        <v>17</v>
      </c>
      <c r="G9086" s="6">
        <v>62</v>
      </c>
      <c r="H9086" s="7">
        <v>193.97</v>
      </c>
      <c r="I9086" s="8">
        <v>0.01</v>
      </c>
      <c r="J9086" s="7">
        <v>13334.06</v>
      </c>
      <c r="K9086" s="7">
        <v>140.69</v>
      </c>
      <c r="L9086" s="7">
        <v>8722.7800000000007</v>
      </c>
      <c r="M9086" s="7">
        <v>647.63</v>
      </c>
    </row>
    <row r="9087" spans="2:13" x14ac:dyDescent="0.3">
      <c r="B9087" s="5">
        <v>46235</v>
      </c>
      <c r="C9087" s="4" t="s">
        <v>36</v>
      </c>
      <c r="D9087" s="4" t="s">
        <v>37</v>
      </c>
      <c r="E9087" s="4" t="s">
        <v>22</v>
      </c>
      <c r="F9087" s="4" t="s">
        <v>18</v>
      </c>
      <c r="G9087" s="6">
        <v>22</v>
      </c>
      <c r="H9087" s="7">
        <v>193.97</v>
      </c>
      <c r="I9087" s="8">
        <v>0</v>
      </c>
      <c r="J9087" s="7">
        <v>4760.32</v>
      </c>
      <c r="K9087" s="7">
        <v>141.4</v>
      </c>
      <c r="L9087" s="7">
        <v>3110.8</v>
      </c>
      <c r="M9087" s="7">
        <v>266.91000000000003</v>
      </c>
    </row>
    <row r="9088" spans="2:13" x14ac:dyDescent="0.3">
      <c r="B9088" s="5">
        <v>46235</v>
      </c>
      <c r="C9088" s="4" t="s">
        <v>36</v>
      </c>
      <c r="D9088" s="4" t="s">
        <v>37</v>
      </c>
      <c r="E9088" s="4" t="s">
        <v>22</v>
      </c>
      <c r="F9088" s="4" t="s">
        <v>19</v>
      </c>
      <c r="G9088" s="6">
        <v>21</v>
      </c>
      <c r="H9088" s="7">
        <v>193.97</v>
      </c>
      <c r="I9088" s="8">
        <v>0.01</v>
      </c>
      <c r="J9088" s="7">
        <v>4511.8</v>
      </c>
      <c r="K9088" s="7">
        <v>141.4</v>
      </c>
      <c r="L9088" s="7">
        <v>2969.4</v>
      </c>
      <c r="M9088" s="7">
        <v>279.41000000000003</v>
      </c>
    </row>
    <row r="9089" spans="2:13" x14ac:dyDescent="0.3">
      <c r="B9089" s="5">
        <v>46235</v>
      </c>
      <c r="C9089" s="4" t="s">
        <v>38</v>
      </c>
      <c r="D9089" s="4" t="s">
        <v>37</v>
      </c>
      <c r="E9089" s="4" t="s">
        <v>16</v>
      </c>
      <c r="F9089" s="4" t="s">
        <v>17</v>
      </c>
      <c r="G9089" s="6">
        <v>142</v>
      </c>
      <c r="H9089" s="7">
        <v>235.85</v>
      </c>
      <c r="I9089" s="8">
        <v>0.01</v>
      </c>
      <c r="J9089" s="7">
        <v>33389.629999999997</v>
      </c>
      <c r="K9089" s="7">
        <v>169.76</v>
      </c>
      <c r="L9089" s="7">
        <v>24105.919999999998</v>
      </c>
      <c r="M9089" s="7">
        <v>240.13</v>
      </c>
    </row>
    <row r="9090" spans="2:13" x14ac:dyDescent="0.3">
      <c r="B9090" s="5">
        <v>46235</v>
      </c>
      <c r="C9090" s="4" t="s">
        <v>38</v>
      </c>
      <c r="D9090" s="4" t="s">
        <v>37</v>
      </c>
      <c r="E9090" s="4" t="s">
        <v>16</v>
      </c>
      <c r="F9090" s="4" t="s">
        <v>18</v>
      </c>
      <c r="G9090" s="6">
        <v>53</v>
      </c>
      <c r="H9090" s="7">
        <v>235.85</v>
      </c>
      <c r="I9090" s="8">
        <v>0.01</v>
      </c>
      <c r="J9090" s="7">
        <v>12313</v>
      </c>
      <c r="K9090" s="7">
        <v>170.1</v>
      </c>
      <c r="L9090" s="7">
        <v>9015.2999999999993</v>
      </c>
      <c r="M9090" s="7">
        <v>193.29</v>
      </c>
    </row>
    <row r="9091" spans="2:13" x14ac:dyDescent="0.3">
      <c r="B9091" s="5">
        <v>46235</v>
      </c>
      <c r="C9091" s="4" t="s">
        <v>38</v>
      </c>
      <c r="D9091" s="4" t="s">
        <v>37</v>
      </c>
      <c r="E9091" s="4" t="s">
        <v>16</v>
      </c>
      <c r="F9091" s="4" t="s">
        <v>19</v>
      </c>
      <c r="G9091" s="6">
        <v>54</v>
      </c>
      <c r="H9091" s="7">
        <v>235.85</v>
      </c>
      <c r="I9091" s="8">
        <v>0.01</v>
      </c>
      <c r="J9091" s="7">
        <v>12583.41</v>
      </c>
      <c r="K9091" s="7">
        <v>169.76</v>
      </c>
      <c r="L9091" s="7">
        <v>9167.0400000000009</v>
      </c>
      <c r="M9091" s="7">
        <v>245.4</v>
      </c>
    </row>
    <row r="9092" spans="2:13" x14ac:dyDescent="0.3">
      <c r="B9092" s="5">
        <v>46235</v>
      </c>
      <c r="C9092" s="4" t="s">
        <v>38</v>
      </c>
      <c r="D9092" s="4" t="s">
        <v>37</v>
      </c>
      <c r="E9092" s="4" t="s">
        <v>20</v>
      </c>
      <c r="F9092" s="4" t="s">
        <v>17</v>
      </c>
      <c r="G9092" s="6">
        <v>118</v>
      </c>
      <c r="H9092" s="7">
        <v>235.85</v>
      </c>
      <c r="I9092" s="8">
        <v>0</v>
      </c>
      <c r="J9092" s="7">
        <v>24392.77</v>
      </c>
      <c r="K9092" s="7">
        <v>169.76</v>
      </c>
      <c r="L9092" s="7">
        <v>20031.68</v>
      </c>
      <c r="M9092" s="7">
        <v>201.92</v>
      </c>
    </row>
    <row r="9093" spans="2:13" x14ac:dyDescent="0.3">
      <c r="B9093" s="5">
        <v>46235</v>
      </c>
      <c r="C9093" s="4" t="s">
        <v>38</v>
      </c>
      <c r="D9093" s="4" t="s">
        <v>37</v>
      </c>
      <c r="E9093" s="4" t="s">
        <v>20</v>
      </c>
      <c r="F9093" s="4" t="s">
        <v>18</v>
      </c>
      <c r="G9093" s="6">
        <v>43</v>
      </c>
      <c r="H9093" s="7">
        <v>235.85</v>
      </c>
      <c r="I9093" s="8">
        <v>0.01</v>
      </c>
      <c r="J9093" s="7">
        <v>8826.16</v>
      </c>
      <c r="K9093" s="7">
        <v>169.76</v>
      </c>
      <c r="L9093" s="7">
        <v>7299.68</v>
      </c>
      <c r="M9093" s="7">
        <v>151.6</v>
      </c>
    </row>
    <row r="9094" spans="2:13" x14ac:dyDescent="0.3">
      <c r="B9094" s="5">
        <v>46235</v>
      </c>
      <c r="C9094" s="4" t="s">
        <v>38</v>
      </c>
      <c r="D9094" s="4" t="s">
        <v>37</v>
      </c>
      <c r="E9094" s="4" t="s">
        <v>20</v>
      </c>
      <c r="F9094" s="4" t="s">
        <v>19</v>
      </c>
      <c r="G9094" s="6">
        <v>41</v>
      </c>
      <c r="H9094" s="7">
        <v>235.85</v>
      </c>
      <c r="I9094" s="8">
        <v>0.03</v>
      </c>
      <c r="J9094" s="7">
        <v>8270.69</v>
      </c>
      <c r="K9094" s="7">
        <v>170.1</v>
      </c>
      <c r="L9094" s="7">
        <v>6974.1</v>
      </c>
      <c r="M9094" s="7">
        <v>180.48</v>
      </c>
    </row>
    <row r="9095" spans="2:13" x14ac:dyDescent="0.3">
      <c r="B9095" s="5">
        <v>46235</v>
      </c>
      <c r="C9095" s="4" t="s">
        <v>38</v>
      </c>
      <c r="D9095" s="4" t="s">
        <v>37</v>
      </c>
      <c r="E9095" s="4" t="s">
        <v>21</v>
      </c>
      <c r="F9095" s="4" t="s">
        <v>17</v>
      </c>
      <c r="G9095" s="6">
        <v>58</v>
      </c>
      <c r="H9095" s="7">
        <v>235.85</v>
      </c>
      <c r="I9095" s="8">
        <v>0.01</v>
      </c>
      <c r="J9095" s="7">
        <v>12851.61</v>
      </c>
      <c r="K9095" s="7">
        <v>169.93</v>
      </c>
      <c r="L9095" s="7">
        <v>9855.94</v>
      </c>
      <c r="M9095" s="7">
        <v>98.67</v>
      </c>
    </row>
    <row r="9096" spans="2:13" x14ac:dyDescent="0.3">
      <c r="B9096" s="5">
        <v>46235</v>
      </c>
      <c r="C9096" s="4" t="s">
        <v>38</v>
      </c>
      <c r="D9096" s="4" t="s">
        <v>37</v>
      </c>
      <c r="E9096" s="4" t="s">
        <v>21</v>
      </c>
      <c r="F9096" s="4" t="s">
        <v>18</v>
      </c>
      <c r="G9096" s="6">
        <v>21</v>
      </c>
      <c r="H9096" s="7">
        <v>235.85</v>
      </c>
      <c r="I9096" s="8">
        <v>0</v>
      </c>
      <c r="J9096" s="7">
        <v>4705.2</v>
      </c>
      <c r="K9096" s="7">
        <v>169.76</v>
      </c>
      <c r="L9096" s="7">
        <v>3564.96</v>
      </c>
      <c r="M9096" s="7">
        <v>72.91</v>
      </c>
    </row>
    <row r="9097" spans="2:13" x14ac:dyDescent="0.3">
      <c r="B9097" s="5">
        <v>46235</v>
      </c>
      <c r="C9097" s="4" t="s">
        <v>38</v>
      </c>
      <c r="D9097" s="4" t="s">
        <v>37</v>
      </c>
      <c r="E9097" s="4" t="s">
        <v>21</v>
      </c>
      <c r="F9097" s="4" t="s">
        <v>19</v>
      </c>
      <c r="G9097" s="6">
        <v>22</v>
      </c>
      <c r="H9097" s="7">
        <v>235.85</v>
      </c>
      <c r="I9097" s="8">
        <v>0</v>
      </c>
      <c r="J9097" s="7">
        <v>4939.08</v>
      </c>
      <c r="K9097" s="7">
        <v>169.76</v>
      </c>
      <c r="L9097" s="7">
        <v>3734.72</v>
      </c>
      <c r="M9097" s="7">
        <v>96.25</v>
      </c>
    </row>
    <row r="9098" spans="2:13" x14ac:dyDescent="0.3">
      <c r="B9098" s="5">
        <v>46235</v>
      </c>
      <c r="C9098" s="4" t="s">
        <v>38</v>
      </c>
      <c r="D9098" s="4" t="s">
        <v>37</v>
      </c>
      <c r="E9098" s="4" t="s">
        <v>22</v>
      </c>
      <c r="F9098" s="4" t="s">
        <v>17</v>
      </c>
      <c r="G9098" s="6">
        <v>26</v>
      </c>
      <c r="H9098" s="7">
        <v>235.85</v>
      </c>
      <c r="I9098" s="8">
        <v>0</v>
      </c>
      <c r="J9098" s="7">
        <v>6867.95</v>
      </c>
      <c r="K9098" s="7">
        <v>170.1</v>
      </c>
      <c r="L9098" s="7">
        <v>4422.6000000000004</v>
      </c>
      <c r="M9098" s="7">
        <v>267.62</v>
      </c>
    </row>
    <row r="9099" spans="2:13" x14ac:dyDescent="0.3">
      <c r="B9099" s="5">
        <v>46235</v>
      </c>
      <c r="C9099" s="4" t="s">
        <v>38</v>
      </c>
      <c r="D9099" s="4" t="s">
        <v>37</v>
      </c>
      <c r="E9099" s="4" t="s">
        <v>22</v>
      </c>
      <c r="F9099" s="4" t="s">
        <v>18</v>
      </c>
      <c r="G9099" s="6">
        <v>9</v>
      </c>
      <c r="H9099" s="7">
        <v>235.85</v>
      </c>
      <c r="I9099" s="8">
        <v>0.01</v>
      </c>
      <c r="J9099" s="7">
        <v>2353.59</v>
      </c>
      <c r="K9099" s="7">
        <v>170.61</v>
      </c>
      <c r="L9099" s="7">
        <v>1535.49</v>
      </c>
      <c r="M9099" s="7">
        <v>108.87</v>
      </c>
    </row>
    <row r="9100" spans="2:13" x14ac:dyDescent="0.3">
      <c r="B9100" s="5">
        <v>46235</v>
      </c>
      <c r="C9100" s="4" t="s">
        <v>38</v>
      </c>
      <c r="D9100" s="4" t="s">
        <v>37</v>
      </c>
      <c r="E9100" s="4" t="s">
        <v>22</v>
      </c>
      <c r="F9100" s="4" t="s">
        <v>19</v>
      </c>
      <c r="G9100" s="6">
        <v>9</v>
      </c>
      <c r="H9100" s="7">
        <v>235.85</v>
      </c>
      <c r="I9100" s="8">
        <v>0.01</v>
      </c>
      <c r="J9100" s="7">
        <v>2358.3000000000002</v>
      </c>
      <c r="K9100" s="7">
        <v>170.79</v>
      </c>
      <c r="L9100" s="7">
        <v>1537.11</v>
      </c>
      <c r="M9100" s="7">
        <v>115.55</v>
      </c>
    </row>
    <row r="9101" spans="2:13" x14ac:dyDescent="0.3">
      <c r="B9101" s="5">
        <v>46235</v>
      </c>
      <c r="C9101" s="4" t="s">
        <v>39</v>
      </c>
      <c r="D9101" s="4" t="s">
        <v>37</v>
      </c>
      <c r="E9101" s="4" t="s">
        <v>16</v>
      </c>
      <c r="F9101" s="4" t="s">
        <v>17</v>
      </c>
      <c r="G9101" s="6">
        <v>87</v>
      </c>
      <c r="H9101" s="7">
        <v>336.14</v>
      </c>
      <c r="I9101" s="8">
        <v>0.01</v>
      </c>
      <c r="J9101" s="7">
        <v>28863.599999999999</v>
      </c>
      <c r="K9101" s="7">
        <v>240.58</v>
      </c>
      <c r="L9101" s="7">
        <v>20930.46</v>
      </c>
      <c r="M9101" s="7">
        <v>142.29</v>
      </c>
    </row>
    <row r="9102" spans="2:13" x14ac:dyDescent="0.3">
      <c r="B9102" s="5">
        <v>46235</v>
      </c>
      <c r="C9102" s="4" t="s">
        <v>39</v>
      </c>
      <c r="D9102" s="4" t="s">
        <v>37</v>
      </c>
      <c r="E9102" s="4" t="s">
        <v>16</v>
      </c>
      <c r="F9102" s="4" t="s">
        <v>18</v>
      </c>
      <c r="G9102" s="6">
        <v>31</v>
      </c>
      <c r="H9102" s="7">
        <v>336.14</v>
      </c>
      <c r="I9102" s="8">
        <v>0.01</v>
      </c>
      <c r="J9102" s="7">
        <v>10378.61</v>
      </c>
      <c r="K9102" s="7">
        <v>240.34</v>
      </c>
      <c r="L9102" s="7">
        <v>7450.54</v>
      </c>
      <c r="M9102" s="7">
        <v>109.96</v>
      </c>
    </row>
    <row r="9103" spans="2:13" x14ac:dyDescent="0.3">
      <c r="B9103" s="5">
        <v>46235</v>
      </c>
      <c r="C9103" s="4" t="s">
        <v>39</v>
      </c>
      <c r="D9103" s="4" t="s">
        <v>37</v>
      </c>
      <c r="E9103" s="4" t="s">
        <v>16</v>
      </c>
      <c r="F9103" s="4" t="s">
        <v>19</v>
      </c>
      <c r="G9103" s="6">
        <v>33</v>
      </c>
      <c r="H9103" s="7">
        <v>336.14</v>
      </c>
      <c r="I9103" s="8">
        <v>0.01</v>
      </c>
      <c r="J9103" s="7">
        <v>11015.08</v>
      </c>
      <c r="K9103" s="7">
        <v>241.3</v>
      </c>
      <c r="L9103" s="7">
        <v>7962.9</v>
      </c>
      <c r="M9103" s="7">
        <v>146</v>
      </c>
    </row>
    <row r="9104" spans="2:13" x14ac:dyDescent="0.3">
      <c r="B9104" s="5">
        <v>46235</v>
      </c>
      <c r="C9104" s="4" t="s">
        <v>39</v>
      </c>
      <c r="D9104" s="4" t="s">
        <v>37</v>
      </c>
      <c r="E9104" s="4" t="s">
        <v>20</v>
      </c>
      <c r="F9104" s="4" t="s">
        <v>17</v>
      </c>
      <c r="G9104" s="6">
        <v>74</v>
      </c>
      <c r="H9104" s="7">
        <v>336.14</v>
      </c>
      <c r="I9104" s="8">
        <v>0.03</v>
      </c>
      <c r="J9104" s="7">
        <v>21318.41</v>
      </c>
      <c r="K9104" s="7">
        <v>241.55</v>
      </c>
      <c r="L9104" s="7">
        <v>17874.7</v>
      </c>
      <c r="M9104" s="7">
        <v>124.27</v>
      </c>
    </row>
    <row r="9105" spans="2:13" x14ac:dyDescent="0.3">
      <c r="B9105" s="5">
        <v>46235</v>
      </c>
      <c r="C9105" s="4" t="s">
        <v>39</v>
      </c>
      <c r="D9105" s="4" t="s">
        <v>37</v>
      </c>
      <c r="E9105" s="4" t="s">
        <v>20</v>
      </c>
      <c r="F9105" s="4" t="s">
        <v>18</v>
      </c>
      <c r="G9105" s="6">
        <v>27</v>
      </c>
      <c r="H9105" s="7">
        <v>336.14</v>
      </c>
      <c r="I9105" s="8">
        <v>0</v>
      </c>
      <c r="J9105" s="7">
        <v>7986.56</v>
      </c>
      <c r="K9105" s="7">
        <v>240.58</v>
      </c>
      <c r="L9105" s="7">
        <v>6495.66</v>
      </c>
      <c r="M9105" s="7">
        <v>98.76</v>
      </c>
    </row>
    <row r="9106" spans="2:13" x14ac:dyDescent="0.3">
      <c r="B9106" s="5">
        <v>46235</v>
      </c>
      <c r="C9106" s="4" t="s">
        <v>39</v>
      </c>
      <c r="D9106" s="4" t="s">
        <v>37</v>
      </c>
      <c r="E9106" s="4" t="s">
        <v>20</v>
      </c>
      <c r="F9106" s="4" t="s">
        <v>19</v>
      </c>
      <c r="G9106" s="6">
        <v>27</v>
      </c>
      <c r="H9106" s="7">
        <v>336.14</v>
      </c>
      <c r="I9106" s="8">
        <v>0.04</v>
      </c>
      <c r="J9106" s="7">
        <v>7729.96</v>
      </c>
      <c r="K9106" s="7">
        <v>241.79</v>
      </c>
      <c r="L9106" s="7">
        <v>6528.33</v>
      </c>
      <c r="M9106" s="7">
        <v>122.94</v>
      </c>
    </row>
    <row r="9107" spans="2:13" x14ac:dyDescent="0.3">
      <c r="B9107" s="5">
        <v>46235</v>
      </c>
      <c r="C9107" s="4" t="s">
        <v>39</v>
      </c>
      <c r="D9107" s="4" t="s">
        <v>37</v>
      </c>
      <c r="E9107" s="4" t="s">
        <v>21</v>
      </c>
      <c r="F9107" s="4" t="s">
        <v>17</v>
      </c>
      <c r="G9107" s="6">
        <v>37</v>
      </c>
      <c r="H9107" s="7">
        <v>336.14</v>
      </c>
      <c r="I9107" s="8">
        <v>0</v>
      </c>
      <c r="J9107" s="7">
        <v>11815.21</v>
      </c>
      <c r="K9107" s="7">
        <v>240.34</v>
      </c>
      <c r="L9107" s="7">
        <v>8892.58</v>
      </c>
      <c r="M9107" s="7">
        <v>61.01</v>
      </c>
    </row>
    <row r="9108" spans="2:13" x14ac:dyDescent="0.3">
      <c r="B9108" s="5">
        <v>46235</v>
      </c>
      <c r="C9108" s="4" t="s">
        <v>39</v>
      </c>
      <c r="D9108" s="4" t="s">
        <v>37</v>
      </c>
      <c r="E9108" s="4" t="s">
        <v>21</v>
      </c>
      <c r="F9108" s="4" t="s">
        <v>18</v>
      </c>
      <c r="G9108" s="6">
        <v>14</v>
      </c>
      <c r="H9108" s="7">
        <v>336.14</v>
      </c>
      <c r="I9108" s="8">
        <v>0.01</v>
      </c>
      <c r="J9108" s="7">
        <v>4443.8100000000004</v>
      </c>
      <c r="K9108" s="7">
        <v>240.82</v>
      </c>
      <c r="L9108" s="7">
        <v>3371.48</v>
      </c>
      <c r="M9108" s="7">
        <v>48.91</v>
      </c>
    </row>
    <row r="9109" spans="2:13" x14ac:dyDescent="0.3">
      <c r="B9109" s="5">
        <v>46235</v>
      </c>
      <c r="C9109" s="4" t="s">
        <v>39</v>
      </c>
      <c r="D9109" s="4" t="s">
        <v>37</v>
      </c>
      <c r="E9109" s="4" t="s">
        <v>21</v>
      </c>
      <c r="F9109" s="4" t="s">
        <v>19</v>
      </c>
      <c r="G9109" s="6">
        <v>13</v>
      </c>
      <c r="H9109" s="7">
        <v>336.14</v>
      </c>
      <c r="I9109" s="8">
        <v>0</v>
      </c>
      <c r="J9109" s="7">
        <v>4138.88</v>
      </c>
      <c r="K9109" s="7">
        <v>241.3</v>
      </c>
      <c r="L9109" s="7">
        <v>3136.9</v>
      </c>
      <c r="M9109" s="7">
        <v>57.57</v>
      </c>
    </row>
    <row r="9110" spans="2:13" x14ac:dyDescent="0.3">
      <c r="B9110" s="5">
        <v>46235</v>
      </c>
      <c r="C9110" s="4" t="s">
        <v>39</v>
      </c>
      <c r="D9110" s="4" t="s">
        <v>37</v>
      </c>
      <c r="E9110" s="4" t="s">
        <v>22</v>
      </c>
      <c r="F9110" s="4" t="s">
        <v>17</v>
      </c>
      <c r="G9110" s="6">
        <v>16</v>
      </c>
      <c r="H9110" s="7">
        <v>336.14</v>
      </c>
      <c r="I9110" s="8">
        <v>0.01</v>
      </c>
      <c r="J9110" s="7">
        <v>5993.29</v>
      </c>
      <c r="K9110" s="7">
        <v>241.3</v>
      </c>
      <c r="L9110" s="7">
        <v>3860.8</v>
      </c>
      <c r="M9110" s="7">
        <v>164.36</v>
      </c>
    </row>
    <row r="9111" spans="2:13" x14ac:dyDescent="0.3">
      <c r="B9111" s="5">
        <v>46235</v>
      </c>
      <c r="C9111" s="4" t="s">
        <v>39</v>
      </c>
      <c r="D9111" s="4" t="s">
        <v>37</v>
      </c>
      <c r="E9111" s="4" t="s">
        <v>22</v>
      </c>
      <c r="F9111" s="4" t="s">
        <v>18</v>
      </c>
      <c r="G9111" s="6">
        <v>6</v>
      </c>
      <c r="H9111" s="7">
        <v>336.14</v>
      </c>
      <c r="I9111" s="8">
        <v>0</v>
      </c>
      <c r="J9111" s="7">
        <v>2245.33</v>
      </c>
      <c r="K9111" s="7">
        <v>241.55</v>
      </c>
      <c r="L9111" s="7">
        <v>1449.3</v>
      </c>
      <c r="M9111" s="7">
        <v>70.260000000000005</v>
      </c>
    </row>
    <row r="9112" spans="2:13" x14ac:dyDescent="0.3">
      <c r="B9112" s="5">
        <v>46235</v>
      </c>
      <c r="C9112" s="4" t="s">
        <v>39</v>
      </c>
      <c r="D9112" s="4" t="s">
        <v>37</v>
      </c>
      <c r="E9112" s="4" t="s">
        <v>22</v>
      </c>
      <c r="F9112" s="4" t="s">
        <v>19</v>
      </c>
      <c r="G9112" s="6">
        <v>6</v>
      </c>
      <c r="H9112" s="7">
        <v>336.14</v>
      </c>
      <c r="I9112" s="8">
        <v>0.01</v>
      </c>
      <c r="J9112" s="7">
        <v>2231.65</v>
      </c>
      <c r="K9112" s="7">
        <v>241.79</v>
      </c>
      <c r="L9112" s="7">
        <v>1450.74</v>
      </c>
      <c r="M9112" s="7">
        <v>79.290000000000006</v>
      </c>
    </row>
    <row r="9113" spans="2:13" x14ac:dyDescent="0.3">
      <c r="B9113" s="5">
        <v>46235</v>
      </c>
      <c r="C9113" s="4" t="s">
        <v>40</v>
      </c>
      <c r="D9113" s="4" t="s">
        <v>37</v>
      </c>
      <c r="E9113" s="4" t="s">
        <v>16</v>
      </c>
      <c r="F9113" s="4" t="s">
        <v>17</v>
      </c>
      <c r="G9113" s="6">
        <v>174</v>
      </c>
      <c r="H9113" s="7">
        <v>152.09</v>
      </c>
      <c r="I9113" s="8">
        <v>0.01</v>
      </c>
      <c r="J9113" s="7">
        <v>26225.86</v>
      </c>
      <c r="K9113" s="7">
        <v>110.13</v>
      </c>
      <c r="L9113" s="7">
        <v>19162.62</v>
      </c>
      <c r="M9113" s="7">
        <v>293.07</v>
      </c>
    </row>
    <row r="9114" spans="2:13" x14ac:dyDescent="0.3">
      <c r="B9114" s="5">
        <v>46235</v>
      </c>
      <c r="C9114" s="4" t="s">
        <v>40</v>
      </c>
      <c r="D9114" s="4" t="s">
        <v>37</v>
      </c>
      <c r="E9114" s="4" t="s">
        <v>16</v>
      </c>
      <c r="F9114" s="4" t="s">
        <v>18</v>
      </c>
      <c r="G9114" s="6">
        <v>63</v>
      </c>
      <c r="H9114" s="7">
        <v>152.09</v>
      </c>
      <c r="I9114" s="8">
        <v>0</v>
      </c>
      <c r="J9114" s="7">
        <v>9562.51</v>
      </c>
      <c r="K9114" s="7">
        <v>109.8</v>
      </c>
      <c r="L9114" s="7">
        <v>6917.4</v>
      </c>
      <c r="M9114" s="7">
        <v>227.74</v>
      </c>
    </row>
    <row r="9115" spans="2:13" x14ac:dyDescent="0.3">
      <c r="B9115" s="5">
        <v>46235</v>
      </c>
      <c r="C9115" s="4" t="s">
        <v>40</v>
      </c>
      <c r="D9115" s="4" t="s">
        <v>37</v>
      </c>
      <c r="E9115" s="4" t="s">
        <v>16</v>
      </c>
      <c r="F9115" s="4" t="s">
        <v>19</v>
      </c>
      <c r="G9115" s="6">
        <v>61</v>
      </c>
      <c r="H9115" s="7">
        <v>152.09</v>
      </c>
      <c r="I9115" s="8">
        <v>0</v>
      </c>
      <c r="J9115" s="7">
        <v>9203.42</v>
      </c>
      <c r="K9115" s="7">
        <v>109.91</v>
      </c>
      <c r="L9115" s="7">
        <v>6704.51</v>
      </c>
      <c r="M9115" s="7">
        <v>278.3</v>
      </c>
    </row>
    <row r="9116" spans="2:13" x14ac:dyDescent="0.3">
      <c r="B9116" s="5">
        <v>46235</v>
      </c>
      <c r="C9116" s="4" t="s">
        <v>40</v>
      </c>
      <c r="D9116" s="4" t="s">
        <v>37</v>
      </c>
      <c r="E9116" s="4" t="s">
        <v>20</v>
      </c>
      <c r="F9116" s="4" t="s">
        <v>17</v>
      </c>
      <c r="G9116" s="6">
        <v>133</v>
      </c>
      <c r="H9116" s="7">
        <v>152.09</v>
      </c>
      <c r="I9116" s="8">
        <v>0.03</v>
      </c>
      <c r="J9116" s="7">
        <v>17246.98</v>
      </c>
      <c r="K9116" s="7">
        <v>109.47</v>
      </c>
      <c r="L9116" s="7">
        <v>14559.51</v>
      </c>
      <c r="M9116" s="7">
        <v>224.46</v>
      </c>
    </row>
    <row r="9117" spans="2:13" x14ac:dyDescent="0.3">
      <c r="B9117" s="5">
        <v>46235</v>
      </c>
      <c r="C9117" s="4" t="s">
        <v>40</v>
      </c>
      <c r="D9117" s="4" t="s">
        <v>37</v>
      </c>
      <c r="E9117" s="4" t="s">
        <v>20</v>
      </c>
      <c r="F9117" s="4" t="s">
        <v>18</v>
      </c>
      <c r="G9117" s="6">
        <v>48</v>
      </c>
      <c r="H9117" s="7">
        <v>152.09</v>
      </c>
      <c r="I9117" s="8">
        <v>0.04</v>
      </c>
      <c r="J9117" s="7">
        <v>6192.77</v>
      </c>
      <c r="K9117" s="7">
        <v>109.8</v>
      </c>
      <c r="L9117" s="7">
        <v>5270.4</v>
      </c>
      <c r="M9117" s="7">
        <v>170.6</v>
      </c>
    </row>
    <row r="9118" spans="2:13" x14ac:dyDescent="0.3">
      <c r="B9118" s="5">
        <v>46235</v>
      </c>
      <c r="C9118" s="4" t="s">
        <v>40</v>
      </c>
      <c r="D9118" s="4" t="s">
        <v>37</v>
      </c>
      <c r="E9118" s="4" t="s">
        <v>20</v>
      </c>
      <c r="F9118" s="4" t="s">
        <v>19</v>
      </c>
      <c r="G9118" s="6">
        <v>49</v>
      </c>
      <c r="H9118" s="7">
        <v>152.09</v>
      </c>
      <c r="I9118" s="8">
        <v>0.02</v>
      </c>
      <c r="J9118" s="7">
        <v>6446.74</v>
      </c>
      <c r="K9118" s="7">
        <v>109.47</v>
      </c>
      <c r="L9118" s="7">
        <v>5364.03</v>
      </c>
      <c r="M9118" s="7">
        <v>219.19</v>
      </c>
    </row>
    <row r="9119" spans="2:13" x14ac:dyDescent="0.3">
      <c r="B9119" s="5">
        <v>46235</v>
      </c>
      <c r="C9119" s="4" t="s">
        <v>40</v>
      </c>
      <c r="D9119" s="4" t="s">
        <v>37</v>
      </c>
      <c r="E9119" s="4" t="s">
        <v>21</v>
      </c>
      <c r="F9119" s="4" t="s">
        <v>17</v>
      </c>
      <c r="G9119" s="6">
        <v>66</v>
      </c>
      <c r="H9119" s="7">
        <v>152.09</v>
      </c>
      <c r="I9119" s="8">
        <v>0.01</v>
      </c>
      <c r="J9119" s="7">
        <v>9449.7199999999993</v>
      </c>
      <c r="K9119" s="7">
        <v>109.8</v>
      </c>
      <c r="L9119" s="7">
        <v>7246.8</v>
      </c>
      <c r="M9119" s="7">
        <v>110.17</v>
      </c>
    </row>
    <row r="9120" spans="2:13" x14ac:dyDescent="0.3">
      <c r="B9120" s="5">
        <v>46235</v>
      </c>
      <c r="C9120" s="4" t="s">
        <v>40</v>
      </c>
      <c r="D9120" s="4" t="s">
        <v>37</v>
      </c>
      <c r="E9120" s="4" t="s">
        <v>21</v>
      </c>
      <c r="F9120" s="4" t="s">
        <v>18</v>
      </c>
      <c r="G9120" s="6">
        <v>24</v>
      </c>
      <c r="H9120" s="7">
        <v>152.09</v>
      </c>
      <c r="I9120" s="8">
        <v>0.01</v>
      </c>
      <c r="J9120" s="7">
        <v>3419.05</v>
      </c>
      <c r="K9120" s="7">
        <v>110.13</v>
      </c>
      <c r="L9120" s="7">
        <v>2643.12</v>
      </c>
      <c r="M9120" s="7">
        <v>83.93</v>
      </c>
    </row>
    <row r="9121" spans="2:13" x14ac:dyDescent="0.3">
      <c r="B9121" s="5">
        <v>46235</v>
      </c>
      <c r="C9121" s="4" t="s">
        <v>40</v>
      </c>
      <c r="D9121" s="4" t="s">
        <v>37</v>
      </c>
      <c r="E9121" s="4" t="s">
        <v>21</v>
      </c>
      <c r="F9121" s="4" t="s">
        <v>19</v>
      </c>
      <c r="G9121" s="6">
        <v>25</v>
      </c>
      <c r="H9121" s="7">
        <v>152.09</v>
      </c>
      <c r="I9121" s="8">
        <v>0.01</v>
      </c>
      <c r="J9121" s="7">
        <v>3590.32</v>
      </c>
      <c r="K9121" s="7">
        <v>109.8</v>
      </c>
      <c r="L9121" s="7">
        <v>2745</v>
      </c>
      <c r="M9121" s="7">
        <v>110.83</v>
      </c>
    </row>
    <row r="9122" spans="2:13" x14ac:dyDescent="0.3">
      <c r="B9122" s="5">
        <v>46235</v>
      </c>
      <c r="C9122" s="4" t="s">
        <v>40</v>
      </c>
      <c r="D9122" s="4" t="s">
        <v>37</v>
      </c>
      <c r="E9122" s="4" t="s">
        <v>22</v>
      </c>
      <c r="F9122" s="4" t="s">
        <v>17</v>
      </c>
      <c r="G9122" s="6">
        <v>30</v>
      </c>
      <c r="H9122" s="7">
        <v>152.09</v>
      </c>
      <c r="I9122" s="8">
        <v>0.01</v>
      </c>
      <c r="J9122" s="7">
        <v>5033.6400000000003</v>
      </c>
      <c r="K9122" s="7">
        <v>110.13</v>
      </c>
      <c r="L9122" s="7">
        <v>3303.9</v>
      </c>
      <c r="M9122" s="7">
        <v>304.82</v>
      </c>
    </row>
    <row r="9123" spans="2:13" x14ac:dyDescent="0.3">
      <c r="B9123" s="5">
        <v>46235</v>
      </c>
      <c r="C9123" s="4" t="s">
        <v>40</v>
      </c>
      <c r="D9123" s="4" t="s">
        <v>37</v>
      </c>
      <c r="E9123" s="4" t="s">
        <v>22</v>
      </c>
      <c r="F9123" s="4" t="s">
        <v>18</v>
      </c>
      <c r="G9123" s="6">
        <v>11</v>
      </c>
      <c r="H9123" s="7">
        <v>152.09</v>
      </c>
      <c r="I9123" s="8">
        <v>0.01</v>
      </c>
      <c r="J9123" s="7">
        <v>1840.11</v>
      </c>
      <c r="K9123" s="7">
        <v>109.8</v>
      </c>
      <c r="L9123" s="7">
        <v>1207.8</v>
      </c>
      <c r="M9123" s="7">
        <v>133.72</v>
      </c>
    </row>
    <row r="9124" spans="2:13" x14ac:dyDescent="0.3">
      <c r="B9124" s="5">
        <v>46235</v>
      </c>
      <c r="C9124" s="4" t="s">
        <v>40</v>
      </c>
      <c r="D9124" s="4" t="s">
        <v>37</v>
      </c>
      <c r="E9124" s="4" t="s">
        <v>22</v>
      </c>
      <c r="F9124" s="4" t="s">
        <v>19</v>
      </c>
      <c r="G9124" s="6">
        <v>11</v>
      </c>
      <c r="H9124" s="7">
        <v>152.09</v>
      </c>
      <c r="I9124" s="8">
        <v>0.01</v>
      </c>
      <c r="J9124" s="7">
        <v>1853.03</v>
      </c>
      <c r="K9124" s="7">
        <v>109.47</v>
      </c>
      <c r="L9124" s="7">
        <v>1204.17</v>
      </c>
      <c r="M9124" s="7">
        <v>145.36000000000001</v>
      </c>
    </row>
    <row r="9125" spans="2:13" x14ac:dyDescent="0.3">
      <c r="B9125" s="5">
        <v>46235</v>
      </c>
      <c r="C9125" s="4" t="s">
        <v>41</v>
      </c>
      <c r="D9125" s="4" t="s">
        <v>42</v>
      </c>
      <c r="E9125" s="4" t="s">
        <v>16</v>
      </c>
      <c r="F9125" s="4" t="s">
        <v>17</v>
      </c>
      <c r="G9125" s="6">
        <v>163</v>
      </c>
      <c r="H9125" s="7">
        <v>201.39</v>
      </c>
      <c r="I9125" s="8">
        <v>0.01</v>
      </c>
      <c r="J9125" s="7">
        <v>32431.73</v>
      </c>
      <c r="K9125" s="7">
        <v>115.56</v>
      </c>
      <c r="L9125" s="7">
        <v>18836.28</v>
      </c>
      <c r="M9125" s="7">
        <v>270.43</v>
      </c>
    </row>
    <row r="9126" spans="2:13" x14ac:dyDescent="0.3">
      <c r="B9126" s="5">
        <v>46235</v>
      </c>
      <c r="C9126" s="4" t="s">
        <v>41</v>
      </c>
      <c r="D9126" s="4" t="s">
        <v>42</v>
      </c>
      <c r="E9126" s="4" t="s">
        <v>16</v>
      </c>
      <c r="F9126" s="4" t="s">
        <v>18</v>
      </c>
      <c r="G9126" s="6">
        <v>61</v>
      </c>
      <c r="H9126" s="7">
        <v>201.39</v>
      </c>
      <c r="I9126" s="8">
        <v>0</v>
      </c>
      <c r="J9126" s="7">
        <v>12309.36</v>
      </c>
      <c r="K9126" s="7">
        <v>115.45</v>
      </c>
      <c r="L9126" s="7">
        <v>7042.45</v>
      </c>
      <c r="M9126" s="7">
        <v>220.94</v>
      </c>
    </row>
    <row r="9127" spans="2:13" x14ac:dyDescent="0.3">
      <c r="B9127" s="5">
        <v>46235</v>
      </c>
      <c r="C9127" s="4" t="s">
        <v>41</v>
      </c>
      <c r="D9127" s="4" t="s">
        <v>42</v>
      </c>
      <c r="E9127" s="4" t="s">
        <v>16</v>
      </c>
      <c r="F9127" s="4" t="s">
        <v>19</v>
      </c>
      <c r="G9127" s="6">
        <v>60</v>
      </c>
      <c r="H9127" s="7">
        <v>201.39</v>
      </c>
      <c r="I9127" s="8">
        <v>0</v>
      </c>
      <c r="J9127" s="7">
        <v>12035.07</v>
      </c>
      <c r="K9127" s="7">
        <v>115.8</v>
      </c>
      <c r="L9127" s="7">
        <v>6948</v>
      </c>
      <c r="M9127" s="7">
        <v>264.11</v>
      </c>
    </row>
    <row r="9128" spans="2:13" x14ac:dyDescent="0.3">
      <c r="B9128" s="5">
        <v>46235</v>
      </c>
      <c r="C9128" s="4" t="s">
        <v>41</v>
      </c>
      <c r="D9128" s="4" t="s">
        <v>42</v>
      </c>
      <c r="E9128" s="4" t="s">
        <v>20</v>
      </c>
      <c r="F9128" s="4" t="s">
        <v>17</v>
      </c>
      <c r="G9128" s="6">
        <v>143</v>
      </c>
      <c r="H9128" s="7">
        <v>201.39</v>
      </c>
      <c r="I9128" s="8">
        <v>0.03</v>
      </c>
      <c r="J9128" s="7">
        <v>24534.78</v>
      </c>
      <c r="K9128" s="7">
        <v>116.03</v>
      </c>
      <c r="L9128" s="7">
        <v>16592.29</v>
      </c>
      <c r="M9128" s="7">
        <v>235.57</v>
      </c>
    </row>
    <row r="9129" spans="2:13" x14ac:dyDescent="0.3">
      <c r="B9129" s="5">
        <v>46235</v>
      </c>
      <c r="C9129" s="4" t="s">
        <v>41</v>
      </c>
      <c r="D9129" s="4" t="s">
        <v>42</v>
      </c>
      <c r="E9129" s="4" t="s">
        <v>20</v>
      </c>
      <c r="F9129" s="4" t="s">
        <v>18</v>
      </c>
      <c r="G9129" s="6">
        <v>49</v>
      </c>
      <c r="H9129" s="7">
        <v>201.39</v>
      </c>
      <c r="I9129" s="8">
        <v>0.01</v>
      </c>
      <c r="J9129" s="7">
        <v>8605.33</v>
      </c>
      <c r="K9129" s="7">
        <v>115.8</v>
      </c>
      <c r="L9129" s="7">
        <v>5674.2</v>
      </c>
      <c r="M9129" s="7">
        <v>178.53</v>
      </c>
    </row>
    <row r="9130" spans="2:13" x14ac:dyDescent="0.3">
      <c r="B9130" s="5">
        <v>46235</v>
      </c>
      <c r="C9130" s="4" t="s">
        <v>41</v>
      </c>
      <c r="D9130" s="4" t="s">
        <v>42</v>
      </c>
      <c r="E9130" s="4" t="s">
        <v>20</v>
      </c>
      <c r="F9130" s="4" t="s">
        <v>19</v>
      </c>
      <c r="G9130" s="6">
        <v>48</v>
      </c>
      <c r="H9130" s="7">
        <v>201.39</v>
      </c>
      <c r="I9130" s="8">
        <v>0.01</v>
      </c>
      <c r="J9130" s="7">
        <v>8447.17</v>
      </c>
      <c r="K9130" s="7">
        <v>115.8</v>
      </c>
      <c r="L9130" s="7">
        <v>5558.4</v>
      </c>
      <c r="M9130" s="7">
        <v>214.71</v>
      </c>
    </row>
    <row r="9131" spans="2:13" x14ac:dyDescent="0.3">
      <c r="B9131" s="5">
        <v>46235</v>
      </c>
      <c r="C9131" s="4" t="s">
        <v>41</v>
      </c>
      <c r="D9131" s="4" t="s">
        <v>42</v>
      </c>
      <c r="E9131" s="4" t="s">
        <v>21</v>
      </c>
      <c r="F9131" s="4" t="s">
        <v>17</v>
      </c>
      <c r="G9131" s="6">
        <v>67</v>
      </c>
      <c r="H9131" s="7">
        <v>201.39</v>
      </c>
      <c r="I9131" s="8">
        <v>0.01</v>
      </c>
      <c r="J9131" s="7">
        <v>12588.32</v>
      </c>
      <c r="K9131" s="7">
        <v>115.45</v>
      </c>
      <c r="L9131" s="7">
        <v>7735.15</v>
      </c>
      <c r="M9131" s="7">
        <v>111.84</v>
      </c>
    </row>
    <row r="9132" spans="2:13" x14ac:dyDescent="0.3">
      <c r="B9132" s="5">
        <v>46235</v>
      </c>
      <c r="C9132" s="4" t="s">
        <v>41</v>
      </c>
      <c r="D9132" s="4" t="s">
        <v>42</v>
      </c>
      <c r="E9132" s="4" t="s">
        <v>21</v>
      </c>
      <c r="F9132" s="4" t="s">
        <v>18</v>
      </c>
      <c r="G9132" s="6">
        <v>25</v>
      </c>
      <c r="H9132" s="7">
        <v>201.39</v>
      </c>
      <c r="I9132" s="8">
        <v>0.01</v>
      </c>
      <c r="J9132" s="7">
        <v>4758.9799999999996</v>
      </c>
      <c r="K9132" s="7">
        <v>115.68</v>
      </c>
      <c r="L9132" s="7">
        <v>2892</v>
      </c>
      <c r="M9132" s="7">
        <v>90.82</v>
      </c>
    </row>
    <row r="9133" spans="2:13" x14ac:dyDescent="0.3">
      <c r="B9133" s="5">
        <v>46235</v>
      </c>
      <c r="C9133" s="4" t="s">
        <v>41</v>
      </c>
      <c r="D9133" s="4" t="s">
        <v>42</v>
      </c>
      <c r="E9133" s="4" t="s">
        <v>21</v>
      </c>
      <c r="F9133" s="4" t="s">
        <v>19</v>
      </c>
      <c r="G9133" s="6">
        <v>25</v>
      </c>
      <c r="H9133" s="7">
        <v>201.39</v>
      </c>
      <c r="I9133" s="8">
        <v>0.01</v>
      </c>
      <c r="J9133" s="7">
        <v>4739.8599999999997</v>
      </c>
      <c r="K9133" s="7">
        <v>115.68</v>
      </c>
      <c r="L9133" s="7">
        <v>2892</v>
      </c>
      <c r="M9133" s="7">
        <v>108.49</v>
      </c>
    </row>
    <row r="9134" spans="2:13" x14ac:dyDescent="0.3">
      <c r="B9134" s="5">
        <v>46235</v>
      </c>
      <c r="C9134" s="4" t="s">
        <v>41</v>
      </c>
      <c r="D9134" s="4" t="s">
        <v>42</v>
      </c>
      <c r="E9134" s="4" t="s">
        <v>22</v>
      </c>
      <c r="F9134" s="4" t="s">
        <v>17</v>
      </c>
      <c r="G9134" s="6">
        <v>31</v>
      </c>
      <c r="H9134" s="7">
        <v>201.39</v>
      </c>
      <c r="I9134" s="8">
        <v>0.01</v>
      </c>
      <c r="J9134" s="7">
        <v>6943.11</v>
      </c>
      <c r="K9134" s="7">
        <v>115.45</v>
      </c>
      <c r="L9134" s="7">
        <v>3578.95</v>
      </c>
      <c r="M9134" s="7">
        <v>315.29000000000002</v>
      </c>
    </row>
    <row r="9135" spans="2:13" x14ac:dyDescent="0.3">
      <c r="B9135" s="5">
        <v>46235</v>
      </c>
      <c r="C9135" s="4" t="s">
        <v>41</v>
      </c>
      <c r="D9135" s="4" t="s">
        <v>42</v>
      </c>
      <c r="E9135" s="4" t="s">
        <v>22</v>
      </c>
      <c r="F9135" s="4" t="s">
        <v>18</v>
      </c>
      <c r="G9135" s="6">
        <v>11</v>
      </c>
      <c r="H9135" s="7">
        <v>201.39</v>
      </c>
      <c r="I9135" s="8">
        <v>0.01</v>
      </c>
      <c r="J9135" s="7">
        <v>2453.88</v>
      </c>
      <c r="K9135" s="7">
        <v>115.68</v>
      </c>
      <c r="L9135" s="7">
        <v>1272.48</v>
      </c>
      <c r="M9135" s="7">
        <v>135.97999999999999</v>
      </c>
    </row>
    <row r="9136" spans="2:13" x14ac:dyDescent="0.3">
      <c r="B9136" s="5">
        <v>46235</v>
      </c>
      <c r="C9136" s="4" t="s">
        <v>41</v>
      </c>
      <c r="D9136" s="4" t="s">
        <v>42</v>
      </c>
      <c r="E9136" s="4" t="s">
        <v>22</v>
      </c>
      <c r="F9136" s="4" t="s">
        <v>19</v>
      </c>
      <c r="G9136" s="6">
        <v>11</v>
      </c>
      <c r="H9136" s="7">
        <v>201.39</v>
      </c>
      <c r="I9136" s="8">
        <v>0</v>
      </c>
      <c r="J9136" s="7">
        <v>2473.6799999999998</v>
      </c>
      <c r="K9136" s="7">
        <v>115.56</v>
      </c>
      <c r="L9136" s="7">
        <v>1271.1600000000001</v>
      </c>
      <c r="M9136" s="7">
        <v>138.22999999999999</v>
      </c>
    </row>
    <row r="9137" spans="2:13" x14ac:dyDescent="0.3">
      <c r="B9137" s="5">
        <v>46235</v>
      </c>
      <c r="C9137" s="4" t="s">
        <v>43</v>
      </c>
      <c r="D9137" s="4" t="s">
        <v>42</v>
      </c>
      <c r="E9137" s="4" t="s">
        <v>16</v>
      </c>
      <c r="F9137" s="4" t="s">
        <v>17</v>
      </c>
      <c r="G9137" s="6">
        <v>147</v>
      </c>
      <c r="H9137" s="7">
        <v>167.11</v>
      </c>
      <c r="I9137" s="8">
        <v>0</v>
      </c>
      <c r="J9137" s="7">
        <v>24614.1</v>
      </c>
      <c r="K9137" s="7">
        <v>94.88</v>
      </c>
      <c r="L9137" s="7">
        <v>13947.36</v>
      </c>
      <c r="M9137" s="7">
        <v>253.53</v>
      </c>
    </row>
    <row r="9138" spans="2:13" x14ac:dyDescent="0.3">
      <c r="B9138" s="5">
        <v>46235</v>
      </c>
      <c r="C9138" s="4" t="s">
        <v>43</v>
      </c>
      <c r="D9138" s="4" t="s">
        <v>42</v>
      </c>
      <c r="E9138" s="4" t="s">
        <v>16</v>
      </c>
      <c r="F9138" s="4" t="s">
        <v>18</v>
      </c>
      <c r="G9138" s="6">
        <v>56</v>
      </c>
      <c r="H9138" s="7">
        <v>167.11</v>
      </c>
      <c r="I9138" s="8">
        <v>0</v>
      </c>
      <c r="J9138" s="7">
        <v>9311.43</v>
      </c>
      <c r="K9138" s="7">
        <v>94.88</v>
      </c>
      <c r="L9138" s="7">
        <v>5313.28</v>
      </c>
      <c r="M9138" s="7">
        <v>199.03</v>
      </c>
    </row>
    <row r="9139" spans="2:13" x14ac:dyDescent="0.3">
      <c r="B9139" s="5">
        <v>46235</v>
      </c>
      <c r="C9139" s="4" t="s">
        <v>43</v>
      </c>
      <c r="D9139" s="4" t="s">
        <v>42</v>
      </c>
      <c r="E9139" s="4" t="s">
        <v>16</v>
      </c>
      <c r="F9139" s="4" t="s">
        <v>19</v>
      </c>
      <c r="G9139" s="6">
        <v>51</v>
      </c>
      <c r="H9139" s="7">
        <v>167.11</v>
      </c>
      <c r="I9139" s="8">
        <v>0</v>
      </c>
      <c r="J9139" s="7">
        <v>8539.66</v>
      </c>
      <c r="K9139" s="7">
        <v>95.16</v>
      </c>
      <c r="L9139" s="7">
        <v>4853.16</v>
      </c>
      <c r="M9139" s="7">
        <v>233.36</v>
      </c>
    </row>
    <row r="9140" spans="2:13" x14ac:dyDescent="0.3">
      <c r="B9140" s="5">
        <v>46235</v>
      </c>
      <c r="C9140" s="4" t="s">
        <v>43</v>
      </c>
      <c r="D9140" s="4" t="s">
        <v>42</v>
      </c>
      <c r="E9140" s="4" t="s">
        <v>20</v>
      </c>
      <c r="F9140" s="4" t="s">
        <v>17</v>
      </c>
      <c r="G9140" s="6">
        <v>116</v>
      </c>
      <c r="H9140" s="7">
        <v>167.11</v>
      </c>
      <c r="I9140" s="8">
        <v>0.04</v>
      </c>
      <c r="J9140" s="7">
        <v>16376.25</v>
      </c>
      <c r="K9140" s="7">
        <v>95.07</v>
      </c>
      <c r="L9140" s="7">
        <v>11028.12</v>
      </c>
      <c r="M9140" s="7">
        <v>198.5</v>
      </c>
    </row>
    <row r="9141" spans="2:13" x14ac:dyDescent="0.3">
      <c r="B9141" s="5">
        <v>46235</v>
      </c>
      <c r="C9141" s="4" t="s">
        <v>43</v>
      </c>
      <c r="D9141" s="4" t="s">
        <v>42</v>
      </c>
      <c r="E9141" s="4" t="s">
        <v>20</v>
      </c>
      <c r="F9141" s="4" t="s">
        <v>18</v>
      </c>
      <c r="G9141" s="6">
        <v>42</v>
      </c>
      <c r="H9141" s="7">
        <v>167.11</v>
      </c>
      <c r="I9141" s="8">
        <v>0</v>
      </c>
      <c r="J9141" s="7">
        <v>6188.72</v>
      </c>
      <c r="K9141" s="7">
        <v>94.97</v>
      </c>
      <c r="L9141" s="7">
        <v>3988.74</v>
      </c>
      <c r="M9141" s="7">
        <v>147.63</v>
      </c>
    </row>
    <row r="9142" spans="2:13" x14ac:dyDescent="0.3">
      <c r="B9142" s="5">
        <v>46235</v>
      </c>
      <c r="C9142" s="4" t="s">
        <v>43</v>
      </c>
      <c r="D9142" s="4" t="s">
        <v>42</v>
      </c>
      <c r="E9142" s="4" t="s">
        <v>20</v>
      </c>
      <c r="F9142" s="4" t="s">
        <v>19</v>
      </c>
      <c r="G9142" s="6">
        <v>42</v>
      </c>
      <c r="H9142" s="7">
        <v>167.11</v>
      </c>
      <c r="I9142" s="8">
        <v>0.04</v>
      </c>
      <c r="J9142" s="7">
        <v>5977.85</v>
      </c>
      <c r="K9142" s="7">
        <v>94.97</v>
      </c>
      <c r="L9142" s="7">
        <v>3988.74</v>
      </c>
      <c r="M9142" s="7">
        <v>185.63</v>
      </c>
    </row>
    <row r="9143" spans="2:13" x14ac:dyDescent="0.3">
      <c r="B9143" s="5">
        <v>46235</v>
      </c>
      <c r="C9143" s="4" t="s">
        <v>43</v>
      </c>
      <c r="D9143" s="4" t="s">
        <v>42</v>
      </c>
      <c r="E9143" s="4" t="s">
        <v>21</v>
      </c>
      <c r="F9143" s="4" t="s">
        <v>17</v>
      </c>
      <c r="G9143" s="6">
        <v>63</v>
      </c>
      <c r="H9143" s="7">
        <v>167.11</v>
      </c>
      <c r="I9143" s="8">
        <v>0</v>
      </c>
      <c r="J9143" s="7">
        <v>9971.5499999999993</v>
      </c>
      <c r="K9143" s="7">
        <v>95.07</v>
      </c>
      <c r="L9143" s="7">
        <v>5989.41</v>
      </c>
      <c r="M9143" s="7">
        <v>104.21</v>
      </c>
    </row>
    <row r="9144" spans="2:13" x14ac:dyDescent="0.3">
      <c r="B9144" s="5">
        <v>46235</v>
      </c>
      <c r="C9144" s="4" t="s">
        <v>43</v>
      </c>
      <c r="D9144" s="4" t="s">
        <v>42</v>
      </c>
      <c r="E9144" s="4" t="s">
        <v>21</v>
      </c>
      <c r="F9144" s="4" t="s">
        <v>18</v>
      </c>
      <c r="G9144" s="6">
        <v>21</v>
      </c>
      <c r="H9144" s="7">
        <v>167.11</v>
      </c>
      <c r="I9144" s="8">
        <v>0.01</v>
      </c>
      <c r="J9144" s="7">
        <v>3300.58</v>
      </c>
      <c r="K9144" s="7">
        <v>95.35</v>
      </c>
      <c r="L9144" s="7">
        <v>2002.35</v>
      </c>
      <c r="M9144" s="7">
        <v>75.239999999999995</v>
      </c>
    </row>
    <row r="9145" spans="2:13" x14ac:dyDescent="0.3">
      <c r="B9145" s="5">
        <v>46235</v>
      </c>
      <c r="C9145" s="4" t="s">
        <v>43</v>
      </c>
      <c r="D9145" s="4" t="s">
        <v>42</v>
      </c>
      <c r="E9145" s="4" t="s">
        <v>21</v>
      </c>
      <c r="F9145" s="4" t="s">
        <v>19</v>
      </c>
      <c r="G9145" s="6">
        <v>23</v>
      </c>
      <c r="H9145" s="7">
        <v>167.11</v>
      </c>
      <c r="I9145" s="8">
        <v>0.01</v>
      </c>
      <c r="J9145" s="7">
        <v>3611.28</v>
      </c>
      <c r="K9145" s="7">
        <v>94.97</v>
      </c>
      <c r="L9145" s="7">
        <v>2184.31</v>
      </c>
      <c r="M9145" s="7">
        <v>102.58</v>
      </c>
    </row>
    <row r="9146" spans="2:13" x14ac:dyDescent="0.3">
      <c r="B9146" s="5">
        <v>46235</v>
      </c>
      <c r="C9146" s="4" t="s">
        <v>43</v>
      </c>
      <c r="D9146" s="4" t="s">
        <v>42</v>
      </c>
      <c r="E9146" s="4" t="s">
        <v>22</v>
      </c>
      <c r="F9146" s="4" t="s">
        <v>17</v>
      </c>
      <c r="G9146" s="6">
        <v>27</v>
      </c>
      <c r="H9146" s="7">
        <v>167.11</v>
      </c>
      <c r="I9146" s="8">
        <v>0.01</v>
      </c>
      <c r="J9146" s="7">
        <v>4982.58</v>
      </c>
      <c r="K9146" s="7">
        <v>95.07</v>
      </c>
      <c r="L9146" s="7">
        <v>2566.89</v>
      </c>
      <c r="M9146" s="7">
        <v>283.13</v>
      </c>
    </row>
    <row r="9147" spans="2:13" x14ac:dyDescent="0.3">
      <c r="B9147" s="5">
        <v>46235</v>
      </c>
      <c r="C9147" s="4" t="s">
        <v>43</v>
      </c>
      <c r="D9147" s="4" t="s">
        <v>42</v>
      </c>
      <c r="E9147" s="4" t="s">
        <v>22</v>
      </c>
      <c r="F9147" s="4" t="s">
        <v>18</v>
      </c>
      <c r="G9147" s="6">
        <v>10</v>
      </c>
      <c r="H9147" s="7">
        <v>167.11</v>
      </c>
      <c r="I9147" s="8">
        <v>0.01</v>
      </c>
      <c r="J9147" s="7">
        <v>1862.21</v>
      </c>
      <c r="K9147" s="7">
        <v>94.88</v>
      </c>
      <c r="L9147" s="7">
        <v>948.8</v>
      </c>
      <c r="M9147" s="7">
        <v>120.96</v>
      </c>
    </row>
    <row r="9148" spans="2:13" x14ac:dyDescent="0.3">
      <c r="B9148" s="5">
        <v>46235</v>
      </c>
      <c r="C9148" s="4" t="s">
        <v>43</v>
      </c>
      <c r="D9148" s="4" t="s">
        <v>42</v>
      </c>
      <c r="E9148" s="4" t="s">
        <v>22</v>
      </c>
      <c r="F9148" s="4" t="s">
        <v>19</v>
      </c>
      <c r="G9148" s="6">
        <v>9</v>
      </c>
      <c r="H9148" s="7">
        <v>167.11</v>
      </c>
      <c r="I9148" s="8">
        <v>0</v>
      </c>
      <c r="J9148" s="7">
        <v>1679.42</v>
      </c>
      <c r="K9148" s="7">
        <v>94.97</v>
      </c>
      <c r="L9148" s="7">
        <v>854.73</v>
      </c>
      <c r="M9148" s="7">
        <v>118.23</v>
      </c>
    </row>
    <row r="9149" spans="2:13" x14ac:dyDescent="0.3">
      <c r="B9149" s="5">
        <v>46235</v>
      </c>
      <c r="C9149" s="4" t="s">
        <v>44</v>
      </c>
      <c r="D9149" s="4" t="s">
        <v>42</v>
      </c>
      <c r="E9149" s="4" t="s">
        <v>16</v>
      </c>
      <c r="F9149" s="4" t="s">
        <v>17</v>
      </c>
      <c r="G9149" s="6">
        <v>75</v>
      </c>
      <c r="H9149" s="7">
        <v>218.52</v>
      </c>
      <c r="I9149" s="8">
        <v>0.01</v>
      </c>
      <c r="J9149" s="7">
        <v>16355.98</v>
      </c>
      <c r="K9149" s="7">
        <v>127.56</v>
      </c>
      <c r="L9149" s="7">
        <v>9567</v>
      </c>
      <c r="M9149" s="7">
        <v>123.68</v>
      </c>
    </row>
    <row r="9150" spans="2:13" x14ac:dyDescent="0.3">
      <c r="B9150" s="5">
        <v>46235</v>
      </c>
      <c r="C9150" s="4" t="s">
        <v>44</v>
      </c>
      <c r="D9150" s="4" t="s">
        <v>42</v>
      </c>
      <c r="E9150" s="4" t="s">
        <v>16</v>
      </c>
      <c r="F9150" s="4" t="s">
        <v>18</v>
      </c>
      <c r="G9150" s="6">
        <v>28</v>
      </c>
      <c r="H9150" s="7">
        <v>218.52</v>
      </c>
      <c r="I9150" s="8">
        <v>0.01</v>
      </c>
      <c r="J9150" s="7">
        <v>6075.73</v>
      </c>
      <c r="K9150" s="7">
        <v>127.31</v>
      </c>
      <c r="L9150" s="7">
        <v>3564.68</v>
      </c>
      <c r="M9150" s="7">
        <v>98.82</v>
      </c>
    </row>
    <row r="9151" spans="2:13" x14ac:dyDescent="0.3">
      <c r="B9151" s="5">
        <v>46235</v>
      </c>
      <c r="C9151" s="4" t="s">
        <v>44</v>
      </c>
      <c r="D9151" s="4" t="s">
        <v>42</v>
      </c>
      <c r="E9151" s="4" t="s">
        <v>16</v>
      </c>
      <c r="F9151" s="4" t="s">
        <v>19</v>
      </c>
      <c r="G9151" s="6">
        <v>28</v>
      </c>
      <c r="H9151" s="7">
        <v>218.52</v>
      </c>
      <c r="I9151" s="8">
        <v>0.01</v>
      </c>
      <c r="J9151" s="7">
        <v>6069.61</v>
      </c>
      <c r="K9151" s="7">
        <v>128.07</v>
      </c>
      <c r="L9151" s="7">
        <v>3585.96</v>
      </c>
      <c r="M9151" s="7">
        <v>124.5</v>
      </c>
    </row>
    <row r="9152" spans="2:13" x14ac:dyDescent="0.3">
      <c r="B9152" s="5">
        <v>46235</v>
      </c>
      <c r="C9152" s="4" t="s">
        <v>44</v>
      </c>
      <c r="D9152" s="4" t="s">
        <v>42</v>
      </c>
      <c r="E9152" s="4" t="s">
        <v>20</v>
      </c>
      <c r="F9152" s="4" t="s">
        <v>17</v>
      </c>
      <c r="G9152" s="6">
        <v>64</v>
      </c>
      <c r="H9152" s="7">
        <v>218.52</v>
      </c>
      <c r="I9152" s="8">
        <v>0.02</v>
      </c>
      <c r="J9152" s="7">
        <v>12036.29</v>
      </c>
      <c r="K9152" s="7">
        <v>127.69</v>
      </c>
      <c r="L9152" s="7">
        <v>8172.16</v>
      </c>
      <c r="M9152" s="7">
        <v>106.18</v>
      </c>
    </row>
    <row r="9153" spans="2:13" x14ac:dyDescent="0.3">
      <c r="B9153" s="5">
        <v>46235</v>
      </c>
      <c r="C9153" s="4" t="s">
        <v>44</v>
      </c>
      <c r="D9153" s="4" t="s">
        <v>42</v>
      </c>
      <c r="E9153" s="4" t="s">
        <v>20</v>
      </c>
      <c r="F9153" s="4" t="s">
        <v>18</v>
      </c>
      <c r="G9153" s="6">
        <v>22</v>
      </c>
      <c r="H9153" s="7">
        <v>218.52</v>
      </c>
      <c r="I9153" s="8">
        <v>0.01</v>
      </c>
      <c r="J9153" s="7">
        <v>4192.38</v>
      </c>
      <c r="K9153" s="7">
        <v>127.69</v>
      </c>
      <c r="L9153" s="7">
        <v>2809.18</v>
      </c>
      <c r="M9153" s="7">
        <v>80.709999999999994</v>
      </c>
    </row>
    <row r="9154" spans="2:13" x14ac:dyDescent="0.3">
      <c r="B9154" s="5">
        <v>46235</v>
      </c>
      <c r="C9154" s="4" t="s">
        <v>44</v>
      </c>
      <c r="D9154" s="4" t="s">
        <v>42</v>
      </c>
      <c r="E9154" s="4" t="s">
        <v>20</v>
      </c>
      <c r="F9154" s="4" t="s">
        <v>19</v>
      </c>
      <c r="G9154" s="6">
        <v>23</v>
      </c>
      <c r="H9154" s="7">
        <v>218.52</v>
      </c>
      <c r="I9154" s="8">
        <v>0.02</v>
      </c>
      <c r="J9154" s="7">
        <v>4334.08</v>
      </c>
      <c r="K9154" s="7">
        <v>128.07</v>
      </c>
      <c r="L9154" s="7">
        <v>2945.61</v>
      </c>
      <c r="M9154" s="7">
        <v>101.24</v>
      </c>
    </row>
    <row r="9155" spans="2:13" x14ac:dyDescent="0.3">
      <c r="B9155" s="5">
        <v>46235</v>
      </c>
      <c r="C9155" s="4" t="s">
        <v>44</v>
      </c>
      <c r="D9155" s="4" t="s">
        <v>42</v>
      </c>
      <c r="E9155" s="4" t="s">
        <v>21</v>
      </c>
      <c r="F9155" s="4" t="s">
        <v>17</v>
      </c>
      <c r="G9155" s="6">
        <v>32</v>
      </c>
      <c r="H9155" s="7">
        <v>218.52</v>
      </c>
      <c r="I9155" s="8">
        <v>0.01</v>
      </c>
      <c r="J9155" s="7">
        <v>6543.36</v>
      </c>
      <c r="K9155" s="7">
        <v>127.69</v>
      </c>
      <c r="L9155" s="7">
        <v>4086.08</v>
      </c>
      <c r="M9155" s="7">
        <v>52.23</v>
      </c>
    </row>
    <row r="9156" spans="2:13" x14ac:dyDescent="0.3">
      <c r="B9156" s="5">
        <v>46235</v>
      </c>
      <c r="C9156" s="4" t="s">
        <v>44</v>
      </c>
      <c r="D9156" s="4" t="s">
        <v>42</v>
      </c>
      <c r="E9156" s="4" t="s">
        <v>21</v>
      </c>
      <c r="F9156" s="4" t="s">
        <v>18</v>
      </c>
      <c r="G9156" s="6">
        <v>12</v>
      </c>
      <c r="H9156" s="7">
        <v>218.52</v>
      </c>
      <c r="I9156" s="8">
        <v>0</v>
      </c>
      <c r="J9156" s="7">
        <v>2493.6</v>
      </c>
      <c r="K9156" s="7">
        <v>127.43</v>
      </c>
      <c r="L9156" s="7">
        <v>1529.16</v>
      </c>
      <c r="M9156" s="7">
        <v>42.52</v>
      </c>
    </row>
    <row r="9157" spans="2:13" x14ac:dyDescent="0.3">
      <c r="B9157" s="5">
        <v>46235</v>
      </c>
      <c r="C9157" s="4" t="s">
        <v>44</v>
      </c>
      <c r="D9157" s="4" t="s">
        <v>42</v>
      </c>
      <c r="E9157" s="4" t="s">
        <v>21</v>
      </c>
      <c r="F9157" s="4" t="s">
        <v>19</v>
      </c>
      <c r="G9157" s="6">
        <v>12</v>
      </c>
      <c r="H9157" s="7">
        <v>218.52</v>
      </c>
      <c r="I9157" s="8">
        <v>0.01</v>
      </c>
      <c r="J9157" s="7">
        <v>2468.65</v>
      </c>
      <c r="K9157" s="7">
        <v>127.82</v>
      </c>
      <c r="L9157" s="7">
        <v>1533.84</v>
      </c>
      <c r="M9157" s="7">
        <v>52.5</v>
      </c>
    </row>
    <row r="9158" spans="2:13" x14ac:dyDescent="0.3">
      <c r="B9158" s="5">
        <v>46235</v>
      </c>
      <c r="C9158" s="4" t="s">
        <v>44</v>
      </c>
      <c r="D9158" s="4" t="s">
        <v>42</v>
      </c>
      <c r="E9158" s="4" t="s">
        <v>22</v>
      </c>
      <c r="F9158" s="4" t="s">
        <v>17</v>
      </c>
      <c r="G9158" s="6">
        <v>14</v>
      </c>
      <c r="H9158" s="7">
        <v>218.52</v>
      </c>
      <c r="I9158" s="8">
        <v>0.01</v>
      </c>
      <c r="J9158" s="7">
        <v>3385.35</v>
      </c>
      <c r="K9158" s="7">
        <v>127.82</v>
      </c>
      <c r="L9158" s="7">
        <v>1789.48</v>
      </c>
      <c r="M9158" s="7">
        <v>144.66999999999999</v>
      </c>
    </row>
    <row r="9159" spans="2:13" x14ac:dyDescent="0.3">
      <c r="B9159" s="5">
        <v>46235</v>
      </c>
      <c r="C9159" s="4" t="s">
        <v>44</v>
      </c>
      <c r="D9159" s="4" t="s">
        <v>42</v>
      </c>
      <c r="E9159" s="4" t="s">
        <v>22</v>
      </c>
      <c r="F9159" s="4" t="s">
        <v>18</v>
      </c>
      <c r="G9159" s="6">
        <v>5</v>
      </c>
      <c r="H9159" s="7">
        <v>218.52</v>
      </c>
      <c r="I9159" s="8">
        <v>0.01</v>
      </c>
      <c r="J9159" s="7">
        <v>1213.94</v>
      </c>
      <c r="K9159" s="7">
        <v>127.69</v>
      </c>
      <c r="L9159" s="7">
        <v>638.45000000000005</v>
      </c>
      <c r="M9159" s="7">
        <v>60.78</v>
      </c>
    </row>
    <row r="9160" spans="2:13" x14ac:dyDescent="0.3">
      <c r="B9160" s="5">
        <v>46235</v>
      </c>
      <c r="C9160" s="4" t="s">
        <v>44</v>
      </c>
      <c r="D9160" s="4" t="s">
        <v>42</v>
      </c>
      <c r="E9160" s="4" t="s">
        <v>22</v>
      </c>
      <c r="F9160" s="4" t="s">
        <v>19</v>
      </c>
      <c r="G9160" s="6">
        <v>5</v>
      </c>
      <c r="H9160" s="7">
        <v>218.52</v>
      </c>
      <c r="I9160" s="8">
        <v>0.01</v>
      </c>
      <c r="J9160" s="7">
        <v>1209.03</v>
      </c>
      <c r="K9160" s="7">
        <v>127.69</v>
      </c>
      <c r="L9160" s="7">
        <v>638.45000000000005</v>
      </c>
      <c r="M9160" s="7">
        <v>63.55</v>
      </c>
    </row>
    <row r="9161" spans="2:13" x14ac:dyDescent="0.3">
      <c r="B9161" s="5">
        <v>46235</v>
      </c>
      <c r="C9161" s="4" t="s">
        <v>45</v>
      </c>
      <c r="D9161" s="4" t="s">
        <v>42</v>
      </c>
      <c r="E9161" s="4" t="s">
        <v>16</v>
      </c>
      <c r="F9161" s="4" t="s">
        <v>17</v>
      </c>
      <c r="G9161" s="6">
        <v>127</v>
      </c>
      <c r="H9161" s="7">
        <v>102.84</v>
      </c>
      <c r="I9161" s="8">
        <v>0.01</v>
      </c>
      <c r="J9161" s="7">
        <v>12916.67</v>
      </c>
      <c r="K9161" s="7">
        <v>57.99</v>
      </c>
      <c r="L9161" s="7">
        <v>7364.73</v>
      </c>
      <c r="M9161" s="7">
        <v>209</v>
      </c>
    </row>
    <row r="9162" spans="2:13" x14ac:dyDescent="0.3">
      <c r="B9162" s="5">
        <v>46235</v>
      </c>
      <c r="C9162" s="4" t="s">
        <v>45</v>
      </c>
      <c r="D9162" s="4" t="s">
        <v>42</v>
      </c>
      <c r="E9162" s="4" t="s">
        <v>16</v>
      </c>
      <c r="F9162" s="4" t="s">
        <v>18</v>
      </c>
      <c r="G9162" s="6">
        <v>47</v>
      </c>
      <c r="H9162" s="7">
        <v>102.84</v>
      </c>
      <c r="I9162" s="8">
        <v>0.01</v>
      </c>
      <c r="J9162" s="7">
        <v>4784.96</v>
      </c>
      <c r="K9162" s="7">
        <v>58.05</v>
      </c>
      <c r="L9162" s="7">
        <v>2728.35</v>
      </c>
      <c r="M9162" s="7">
        <v>171.58</v>
      </c>
    </row>
    <row r="9163" spans="2:13" x14ac:dyDescent="0.3">
      <c r="B9163" s="5">
        <v>46235</v>
      </c>
      <c r="C9163" s="4" t="s">
        <v>45</v>
      </c>
      <c r="D9163" s="4" t="s">
        <v>42</v>
      </c>
      <c r="E9163" s="4" t="s">
        <v>16</v>
      </c>
      <c r="F9163" s="4" t="s">
        <v>19</v>
      </c>
      <c r="G9163" s="6">
        <v>49</v>
      </c>
      <c r="H9163" s="7">
        <v>102.84</v>
      </c>
      <c r="I9163" s="8">
        <v>0</v>
      </c>
      <c r="J9163" s="7">
        <v>5013.9799999999996</v>
      </c>
      <c r="K9163" s="7">
        <v>58.23</v>
      </c>
      <c r="L9163" s="7">
        <v>2853.27</v>
      </c>
      <c r="M9163" s="7">
        <v>220.5</v>
      </c>
    </row>
    <row r="9164" spans="2:13" x14ac:dyDescent="0.3">
      <c r="B9164" s="5">
        <v>46235</v>
      </c>
      <c r="C9164" s="4" t="s">
        <v>45</v>
      </c>
      <c r="D9164" s="4" t="s">
        <v>42</v>
      </c>
      <c r="E9164" s="4" t="s">
        <v>20</v>
      </c>
      <c r="F9164" s="4" t="s">
        <v>17</v>
      </c>
      <c r="G9164" s="6">
        <v>111</v>
      </c>
      <c r="H9164" s="7">
        <v>102.84</v>
      </c>
      <c r="I9164" s="8">
        <v>0.01</v>
      </c>
      <c r="J9164" s="7">
        <v>9975.19</v>
      </c>
      <c r="K9164" s="7">
        <v>58.11</v>
      </c>
      <c r="L9164" s="7">
        <v>6450.21</v>
      </c>
      <c r="M9164" s="7">
        <v>187.89</v>
      </c>
    </row>
    <row r="9165" spans="2:13" x14ac:dyDescent="0.3">
      <c r="B9165" s="5">
        <v>46235</v>
      </c>
      <c r="C9165" s="4" t="s">
        <v>45</v>
      </c>
      <c r="D9165" s="4" t="s">
        <v>42</v>
      </c>
      <c r="E9165" s="4" t="s">
        <v>20</v>
      </c>
      <c r="F9165" s="4" t="s">
        <v>18</v>
      </c>
      <c r="G9165" s="6">
        <v>40</v>
      </c>
      <c r="H9165" s="7">
        <v>102.84</v>
      </c>
      <c r="I9165" s="8">
        <v>0.03</v>
      </c>
      <c r="J9165" s="7">
        <v>3507.38</v>
      </c>
      <c r="K9165" s="7">
        <v>57.88</v>
      </c>
      <c r="L9165" s="7">
        <v>2315.1999999999998</v>
      </c>
      <c r="M9165" s="7">
        <v>146.74</v>
      </c>
    </row>
    <row r="9166" spans="2:13" x14ac:dyDescent="0.3">
      <c r="B9166" s="5">
        <v>46235</v>
      </c>
      <c r="C9166" s="4" t="s">
        <v>45</v>
      </c>
      <c r="D9166" s="4" t="s">
        <v>42</v>
      </c>
      <c r="E9166" s="4" t="s">
        <v>20</v>
      </c>
      <c r="F9166" s="4" t="s">
        <v>19</v>
      </c>
      <c r="G9166" s="6">
        <v>39</v>
      </c>
      <c r="H9166" s="7">
        <v>102.84</v>
      </c>
      <c r="I9166" s="8">
        <v>0.01</v>
      </c>
      <c r="J9166" s="7">
        <v>3490.6</v>
      </c>
      <c r="K9166" s="7">
        <v>57.99</v>
      </c>
      <c r="L9166" s="7">
        <v>2261.61</v>
      </c>
      <c r="M9166" s="7">
        <v>175.67</v>
      </c>
    </row>
    <row r="9167" spans="2:13" x14ac:dyDescent="0.3">
      <c r="B9167" s="5">
        <v>46235</v>
      </c>
      <c r="C9167" s="4" t="s">
        <v>45</v>
      </c>
      <c r="D9167" s="4" t="s">
        <v>42</v>
      </c>
      <c r="E9167" s="4" t="s">
        <v>21</v>
      </c>
      <c r="F9167" s="4" t="s">
        <v>17</v>
      </c>
      <c r="G9167" s="6">
        <v>55</v>
      </c>
      <c r="H9167" s="7">
        <v>102.84</v>
      </c>
      <c r="I9167" s="8">
        <v>0</v>
      </c>
      <c r="J9167" s="7">
        <v>5357.28</v>
      </c>
      <c r="K9167" s="7">
        <v>57.99</v>
      </c>
      <c r="L9167" s="7">
        <v>3189.45</v>
      </c>
      <c r="M9167" s="7">
        <v>90.05</v>
      </c>
    </row>
    <row r="9168" spans="2:13" x14ac:dyDescent="0.3">
      <c r="B9168" s="5">
        <v>46235</v>
      </c>
      <c r="C9168" s="4" t="s">
        <v>45</v>
      </c>
      <c r="D9168" s="4" t="s">
        <v>42</v>
      </c>
      <c r="E9168" s="4" t="s">
        <v>21</v>
      </c>
      <c r="F9168" s="4" t="s">
        <v>18</v>
      </c>
      <c r="G9168" s="6">
        <v>20</v>
      </c>
      <c r="H9168" s="7">
        <v>102.84</v>
      </c>
      <c r="I9168" s="8">
        <v>0</v>
      </c>
      <c r="J9168" s="7">
        <v>1957.87</v>
      </c>
      <c r="K9168" s="7">
        <v>57.99</v>
      </c>
      <c r="L9168" s="7">
        <v>1159.8</v>
      </c>
      <c r="M9168" s="7">
        <v>69.94</v>
      </c>
    </row>
    <row r="9169" spans="2:13" x14ac:dyDescent="0.3">
      <c r="B9169" s="5">
        <v>46235</v>
      </c>
      <c r="C9169" s="4" t="s">
        <v>45</v>
      </c>
      <c r="D9169" s="4" t="s">
        <v>42</v>
      </c>
      <c r="E9169" s="4" t="s">
        <v>21</v>
      </c>
      <c r="F9169" s="4" t="s">
        <v>19</v>
      </c>
      <c r="G9169" s="6">
        <v>20</v>
      </c>
      <c r="H9169" s="7">
        <v>102.84</v>
      </c>
      <c r="I9169" s="8">
        <v>0</v>
      </c>
      <c r="J9169" s="7">
        <v>1946.14</v>
      </c>
      <c r="K9169" s="7">
        <v>57.94</v>
      </c>
      <c r="L9169" s="7">
        <v>1158.8</v>
      </c>
      <c r="M9169" s="7">
        <v>90.27</v>
      </c>
    </row>
    <row r="9170" spans="2:13" x14ac:dyDescent="0.3">
      <c r="B9170" s="5">
        <v>46235</v>
      </c>
      <c r="C9170" s="4" t="s">
        <v>45</v>
      </c>
      <c r="D9170" s="4" t="s">
        <v>42</v>
      </c>
      <c r="E9170" s="4" t="s">
        <v>22</v>
      </c>
      <c r="F9170" s="4" t="s">
        <v>17</v>
      </c>
      <c r="G9170" s="6">
        <v>24</v>
      </c>
      <c r="H9170" s="7">
        <v>102.84</v>
      </c>
      <c r="I9170" s="8">
        <v>0.01</v>
      </c>
      <c r="J9170" s="7">
        <v>2722.91</v>
      </c>
      <c r="K9170" s="7">
        <v>58.05</v>
      </c>
      <c r="L9170" s="7">
        <v>1393.2</v>
      </c>
      <c r="M9170" s="7">
        <v>248.25</v>
      </c>
    </row>
    <row r="9171" spans="2:13" x14ac:dyDescent="0.3">
      <c r="B9171" s="5">
        <v>46235</v>
      </c>
      <c r="C9171" s="4" t="s">
        <v>45</v>
      </c>
      <c r="D9171" s="4" t="s">
        <v>42</v>
      </c>
      <c r="E9171" s="4" t="s">
        <v>22</v>
      </c>
      <c r="F9171" s="4" t="s">
        <v>18</v>
      </c>
      <c r="G9171" s="6">
        <v>9</v>
      </c>
      <c r="H9171" s="7">
        <v>102.84</v>
      </c>
      <c r="I9171" s="8">
        <v>0.01</v>
      </c>
      <c r="J9171" s="7">
        <v>1026.22</v>
      </c>
      <c r="K9171" s="7">
        <v>57.94</v>
      </c>
      <c r="L9171" s="7">
        <v>521.46</v>
      </c>
      <c r="M9171" s="7">
        <v>108.87</v>
      </c>
    </row>
    <row r="9172" spans="2:13" x14ac:dyDescent="0.3">
      <c r="B9172" s="5">
        <v>46235</v>
      </c>
      <c r="C9172" s="4" t="s">
        <v>45</v>
      </c>
      <c r="D9172" s="4" t="s">
        <v>42</v>
      </c>
      <c r="E9172" s="4" t="s">
        <v>22</v>
      </c>
      <c r="F9172" s="4" t="s">
        <v>19</v>
      </c>
      <c r="G9172" s="6">
        <v>8</v>
      </c>
      <c r="H9172" s="7">
        <v>102.84</v>
      </c>
      <c r="I9172" s="8">
        <v>0</v>
      </c>
      <c r="J9172" s="7">
        <v>923.29</v>
      </c>
      <c r="K9172" s="7">
        <v>58.17</v>
      </c>
      <c r="L9172" s="7">
        <v>465.36</v>
      </c>
      <c r="M9172" s="7">
        <v>102.92</v>
      </c>
    </row>
    <row r="9173" spans="2:13" x14ac:dyDescent="0.3">
      <c r="B9173" s="5">
        <v>46235</v>
      </c>
      <c r="C9173" s="4" t="s">
        <v>46</v>
      </c>
      <c r="D9173" s="4" t="s">
        <v>47</v>
      </c>
      <c r="E9173" s="4" t="s">
        <v>16</v>
      </c>
      <c r="F9173" s="4" t="s">
        <v>17</v>
      </c>
      <c r="G9173" s="6">
        <v>210</v>
      </c>
      <c r="H9173" s="7">
        <v>152.11000000000001</v>
      </c>
      <c r="I9173" s="8">
        <v>0.01</v>
      </c>
      <c r="J9173" s="7">
        <v>31719.69</v>
      </c>
      <c r="K9173" s="7">
        <v>93.59</v>
      </c>
      <c r="L9173" s="7">
        <v>19653.900000000001</v>
      </c>
      <c r="M9173" s="7">
        <v>344.18</v>
      </c>
    </row>
    <row r="9174" spans="2:13" x14ac:dyDescent="0.3">
      <c r="B9174" s="5">
        <v>46235</v>
      </c>
      <c r="C9174" s="4" t="s">
        <v>46</v>
      </c>
      <c r="D9174" s="4" t="s">
        <v>47</v>
      </c>
      <c r="E9174" s="4" t="s">
        <v>16</v>
      </c>
      <c r="F9174" s="4" t="s">
        <v>18</v>
      </c>
      <c r="G9174" s="6">
        <v>70</v>
      </c>
      <c r="H9174" s="7">
        <v>152.11000000000001</v>
      </c>
      <c r="I9174" s="8">
        <v>0.01</v>
      </c>
      <c r="J9174" s="7">
        <v>10615.46</v>
      </c>
      <c r="K9174" s="7">
        <v>93.68</v>
      </c>
      <c r="L9174" s="7">
        <v>6557.6</v>
      </c>
      <c r="M9174" s="7">
        <v>246.54</v>
      </c>
    </row>
    <row r="9175" spans="2:13" x14ac:dyDescent="0.3">
      <c r="B9175" s="5">
        <v>46235</v>
      </c>
      <c r="C9175" s="4" t="s">
        <v>46</v>
      </c>
      <c r="D9175" s="4" t="s">
        <v>47</v>
      </c>
      <c r="E9175" s="4" t="s">
        <v>16</v>
      </c>
      <c r="F9175" s="4" t="s">
        <v>19</v>
      </c>
      <c r="G9175" s="6">
        <v>70</v>
      </c>
      <c r="H9175" s="7">
        <v>152.11000000000001</v>
      </c>
      <c r="I9175" s="8">
        <v>0.01</v>
      </c>
      <c r="J9175" s="7">
        <v>10519.63</v>
      </c>
      <c r="K9175" s="7">
        <v>93.4</v>
      </c>
      <c r="L9175" s="7">
        <v>6538</v>
      </c>
      <c r="M9175" s="7">
        <v>320.92</v>
      </c>
    </row>
    <row r="9176" spans="2:13" x14ac:dyDescent="0.3">
      <c r="B9176" s="5">
        <v>46235</v>
      </c>
      <c r="C9176" s="4" t="s">
        <v>46</v>
      </c>
      <c r="D9176" s="4" t="s">
        <v>47</v>
      </c>
      <c r="E9176" s="4" t="s">
        <v>20</v>
      </c>
      <c r="F9176" s="4" t="s">
        <v>17</v>
      </c>
      <c r="G9176" s="6">
        <v>172</v>
      </c>
      <c r="H9176" s="7">
        <v>152.11000000000001</v>
      </c>
      <c r="I9176" s="8">
        <v>0</v>
      </c>
      <c r="J9176" s="7">
        <v>23092.44</v>
      </c>
      <c r="K9176" s="7">
        <v>93.5</v>
      </c>
      <c r="L9176" s="7">
        <v>16082</v>
      </c>
      <c r="M9176" s="7">
        <v>280.45</v>
      </c>
    </row>
    <row r="9177" spans="2:13" x14ac:dyDescent="0.3">
      <c r="B9177" s="5">
        <v>46235</v>
      </c>
      <c r="C9177" s="4" t="s">
        <v>46</v>
      </c>
      <c r="D9177" s="4" t="s">
        <v>47</v>
      </c>
      <c r="E9177" s="4" t="s">
        <v>20</v>
      </c>
      <c r="F9177" s="4" t="s">
        <v>18</v>
      </c>
      <c r="G9177" s="6">
        <v>61</v>
      </c>
      <c r="H9177" s="7">
        <v>152.11000000000001</v>
      </c>
      <c r="I9177" s="8">
        <v>0.01</v>
      </c>
      <c r="J9177" s="7">
        <v>8116.27</v>
      </c>
      <c r="K9177" s="7">
        <v>93.31</v>
      </c>
      <c r="L9177" s="7">
        <v>5691.91</v>
      </c>
      <c r="M9177" s="7">
        <v>220.51</v>
      </c>
    </row>
    <row r="9178" spans="2:13" x14ac:dyDescent="0.3">
      <c r="B9178" s="5">
        <v>46235</v>
      </c>
      <c r="C9178" s="4" t="s">
        <v>46</v>
      </c>
      <c r="D9178" s="4" t="s">
        <v>47</v>
      </c>
      <c r="E9178" s="4" t="s">
        <v>20</v>
      </c>
      <c r="F9178" s="4" t="s">
        <v>19</v>
      </c>
      <c r="G9178" s="6">
        <v>59</v>
      </c>
      <c r="H9178" s="7">
        <v>152.11000000000001</v>
      </c>
      <c r="I9178" s="8">
        <v>0</v>
      </c>
      <c r="J9178" s="7">
        <v>7905.43</v>
      </c>
      <c r="K9178" s="7">
        <v>93.21</v>
      </c>
      <c r="L9178" s="7">
        <v>5499.39</v>
      </c>
      <c r="M9178" s="7">
        <v>266.81</v>
      </c>
    </row>
    <row r="9179" spans="2:13" x14ac:dyDescent="0.3">
      <c r="B9179" s="5">
        <v>46235</v>
      </c>
      <c r="C9179" s="4" t="s">
        <v>46</v>
      </c>
      <c r="D9179" s="4" t="s">
        <v>47</v>
      </c>
      <c r="E9179" s="4" t="s">
        <v>21</v>
      </c>
      <c r="F9179" s="4" t="s">
        <v>17</v>
      </c>
      <c r="G9179" s="6">
        <v>82</v>
      </c>
      <c r="H9179" s="7">
        <v>152.11000000000001</v>
      </c>
      <c r="I9179" s="8">
        <v>0.01</v>
      </c>
      <c r="J9179" s="7">
        <v>11766.54</v>
      </c>
      <c r="K9179" s="7">
        <v>93.4</v>
      </c>
      <c r="L9179" s="7">
        <v>7658.8</v>
      </c>
      <c r="M9179" s="7">
        <v>137.56</v>
      </c>
    </row>
    <row r="9180" spans="2:13" x14ac:dyDescent="0.3">
      <c r="B9180" s="5">
        <v>46235</v>
      </c>
      <c r="C9180" s="4" t="s">
        <v>46</v>
      </c>
      <c r="D9180" s="4" t="s">
        <v>47</v>
      </c>
      <c r="E9180" s="4" t="s">
        <v>21</v>
      </c>
      <c r="F9180" s="4" t="s">
        <v>18</v>
      </c>
      <c r="G9180" s="6">
        <v>30</v>
      </c>
      <c r="H9180" s="7">
        <v>152.11000000000001</v>
      </c>
      <c r="I9180" s="8">
        <v>0.01</v>
      </c>
      <c r="J9180" s="7">
        <v>4291.82</v>
      </c>
      <c r="K9180" s="7">
        <v>93.59</v>
      </c>
      <c r="L9180" s="7">
        <v>2807.7</v>
      </c>
      <c r="M9180" s="7">
        <v>105.98</v>
      </c>
    </row>
    <row r="9181" spans="2:13" x14ac:dyDescent="0.3">
      <c r="B9181" s="5">
        <v>46235</v>
      </c>
      <c r="C9181" s="4" t="s">
        <v>46</v>
      </c>
      <c r="D9181" s="4" t="s">
        <v>47</v>
      </c>
      <c r="E9181" s="4" t="s">
        <v>21</v>
      </c>
      <c r="F9181" s="4" t="s">
        <v>19</v>
      </c>
      <c r="G9181" s="6">
        <v>31</v>
      </c>
      <c r="H9181" s="7">
        <v>152.11000000000001</v>
      </c>
      <c r="I9181" s="8">
        <v>0.01</v>
      </c>
      <c r="J9181" s="7">
        <v>4443.76</v>
      </c>
      <c r="K9181" s="7">
        <v>93.59</v>
      </c>
      <c r="L9181" s="7">
        <v>2901.29</v>
      </c>
      <c r="M9181" s="7">
        <v>138.66999999999999</v>
      </c>
    </row>
    <row r="9182" spans="2:13" x14ac:dyDescent="0.3">
      <c r="B9182" s="5">
        <v>46235</v>
      </c>
      <c r="C9182" s="4" t="s">
        <v>46</v>
      </c>
      <c r="D9182" s="4" t="s">
        <v>47</v>
      </c>
      <c r="E9182" s="4" t="s">
        <v>22</v>
      </c>
      <c r="F9182" s="4" t="s">
        <v>17</v>
      </c>
      <c r="G9182" s="6">
        <v>38</v>
      </c>
      <c r="H9182" s="7">
        <v>152.11000000000001</v>
      </c>
      <c r="I9182" s="8">
        <v>0.01</v>
      </c>
      <c r="J9182" s="7">
        <v>6434.91</v>
      </c>
      <c r="K9182" s="7">
        <v>93.31</v>
      </c>
      <c r="L9182" s="7">
        <v>3545.78</v>
      </c>
      <c r="M9182" s="7">
        <v>376.82</v>
      </c>
    </row>
    <row r="9183" spans="2:13" x14ac:dyDescent="0.3">
      <c r="B9183" s="5">
        <v>46235</v>
      </c>
      <c r="C9183" s="4" t="s">
        <v>46</v>
      </c>
      <c r="D9183" s="4" t="s">
        <v>47</v>
      </c>
      <c r="E9183" s="4" t="s">
        <v>22</v>
      </c>
      <c r="F9183" s="4" t="s">
        <v>18</v>
      </c>
      <c r="G9183" s="6">
        <v>13</v>
      </c>
      <c r="H9183" s="7">
        <v>152.11000000000001</v>
      </c>
      <c r="I9183" s="8">
        <v>0.01</v>
      </c>
      <c r="J9183" s="7">
        <v>2185.9</v>
      </c>
      <c r="K9183" s="7">
        <v>93.31</v>
      </c>
      <c r="L9183" s="7">
        <v>1213.03</v>
      </c>
      <c r="M9183" s="7">
        <v>156.94</v>
      </c>
    </row>
    <row r="9184" spans="2:13" x14ac:dyDescent="0.3">
      <c r="B9184" s="5">
        <v>46235</v>
      </c>
      <c r="C9184" s="4" t="s">
        <v>46</v>
      </c>
      <c r="D9184" s="4" t="s">
        <v>47</v>
      </c>
      <c r="E9184" s="4" t="s">
        <v>22</v>
      </c>
      <c r="F9184" s="4" t="s">
        <v>19</v>
      </c>
      <c r="G9184" s="6">
        <v>13</v>
      </c>
      <c r="H9184" s="7">
        <v>152.11000000000001</v>
      </c>
      <c r="I9184" s="8">
        <v>0</v>
      </c>
      <c r="J9184" s="7">
        <v>2216.91</v>
      </c>
      <c r="K9184" s="7">
        <v>93.68</v>
      </c>
      <c r="L9184" s="7">
        <v>1217.8399999999999</v>
      </c>
      <c r="M9184" s="7">
        <v>173.47</v>
      </c>
    </row>
    <row r="9185" spans="2:13" x14ac:dyDescent="0.3">
      <c r="B9185" s="5">
        <v>46235</v>
      </c>
      <c r="C9185" s="4" t="s">
        <v>48</v>
      </c>
      <c r="D9185" s="4" t="s">
        <v>47</v>
      </c>
      <c r="E9185" s="4" t="s">
        <v>16</v>
      </c>
      <c r="F9185" s="4" t="s">
        <v>17</v>
      </c>
      <c r="G9185" s="6">
        <v>171</v>
      </c>
      <c r="H9185" s="7">
        <v>126.4</v>
      </c>
      <c r="I9185" s="8">
        <v>0</v>
      </c>
      <c r="J9185" s="7">
        <v>21571.17</v>
      </c>
      <c r="K9185" s="7">
        <v>76.91</v>
      </c>
      <c r="L9185" s="7">
        <v>13151.61</v>
      </c>
      <c r="M9185" s="7">
        <v>293.77</v>
      </c>
    </row>
    <row r="9186" spans="2:13" x14ac:dyDescent="0.3">
      <c r="B9186" s="5">
        <v>46235</v>
      </c>
      <c r="C9186" s="4" t="s">
        <v>48</v>
      </c>
      <c r="D9186" s="4" t="s">
        <v>47</v>
      </c>
      <c r="E9186" s="4" t="s">
        <v>16</v>
      </c>
      <c r="F9186" s="4" t="s">
        <v>18</v>
      </c>
      <c r="G9186" s="6">
        <v>61</v>
      </c>
      <c r="H9186" s="7">
        <v>126.4</v>
      </c>
      <c r="I9186" s="8">
        <v>0</v>
      </c>
      <c r="J9186" s="7">
        <v>7710.39</v>
      </c>
      <c r="K9186" s="7">
        <v>77.069999999999993</v>
      </c>
      <c r="L9186" s="7">
        <v>4701.2700000000004</v>
      </c>
      <c r="M9186" s="7">
        <v>213.75</v>
      </c>
    </row>
    <row r="9187" spans="2:13" x14ac:dyDescent="0.3">
      <c r="B9187" s="5">
        <v>46235</v>
      </c>
      <c r="C9187" s="4" t="s">
        <v>48</v>
      </c>
      <c r="D9187" s="4" t="s">
        <v>47</v>
      </c>
      <c r="E9187" s="4" t="s">
        <v>16</v>
      </c>
      <c r="F9187" s="4" t="s">
        <v>19</v>
      </c>
      <c r="G9187" s="6">
        <v>61</v>
      </c>
      <c r="H9187" s="7">
        <v>126.4</v>
      </c>
      <c r="I9187" s="8">
        <v>0.01</v>
      </c>
      <c r="J9187" s="7">
        <v>7656.2</v>
      </c>
      <c r="K9187" s="7">
        <v>76.84</v>
      </c>
      <c r="L9187" s="7">
        <v>4687.24</v>
      </c>
      <c r="M9187" s="7">
        <v>267.16000000000003</v>
      </c>
    </row>
    <row r="9188" spans="2:13" x14ac:dyDescent="0.3">
      <c r="B9188" s="5">
        <v>46235</v>
      </c>
      <c r="C9188" s="4" t="s">
        <v>48</v>
      </c>
      <c r="D9188" s="4" t="s">
        <v>47</v>
      </c>
      <c r="E9188" s="4" t="s">
        <v>20</v>
      </c>
      <c r="F9188" s="4" t="s">
        <v>17</v>
      </c>
      <c r="G9188" s="6">
        <v>147</v>
      </c>
      <c r="H9188" s="7">
        <v>126.4</v>
      </c>
      <c r="I9188" s="8">
        <v>0</v>
      </c>
      <c r="J9188" s="7">
        <v>16253.13</v>
      </c>
      <c r="K9188" s="7">
        <v>76.989999999999995</v>
      </c>
      <c r="L9188" s="7">
        <v>11317.53</v>
      </c>
      <c r="M9188" s="7">
        <v>244.14</v>
      </c>
    </row>
    <row r="9189" spans="2:13" x14ac:dyDescent="0.3">
      <c r="B9189" s="5">
        <v>46235</v>
      </c>
      <c r="C9189" s="4" t="s">
        <v>48</v>
      </c>
      <c r="D9189" s="4" t="s">
        <v>47</v>
      </c>
      <c r="E9189" s="4" t="s">
        <v>20</v>
      </c>
      <c r="F9189" s="4" t="s">
        <v>18</v>
      </c>
      <c r="G9189" s="6">
        <v>50</v>
      </c>
      <c r="H9189" s="7">
        <v>126.4</v>
      </c>
      <c r="I9189" s="8">
        <v>0.04</v>
      </c>
      <c r="J9189" s="7">
        <v>5323.12</v>
      </c>
      <c r="K9189" s="7">
        <v>76.91</v>
      </c>
      <c r="L9189" s="7">
        <v>3845.5</v>
      </c>
      <c r="M9189" s="7">
        <v>179.32</v>
      </c>
    </row>
    <row r="9190" spans="2:13" x14ac:dyDescent="0.3">
      <c r="B9190" s="5">
        <v>46235</v>
      </c>
      <c r="C9190" s="4" t="s">
        <v>48</v>
      </c>
      <c r="D9190" s="4" t="s">
        <v>47</v>
      </c>
      <c r="E9190" s="4" t="s">
        <v>20</v>
      </c>
      <c r="F9190" s="4" t="s">
        <v>19</v>
      </c>
      <c r="G9190" s="6">
        <v>52</v>
      </c>
      <c r="H9190" s="7">
        <v>126.4</v>
      </c>
      <c r="I9190" s="8">
        <v>0.01</v>
      </c>
      <c r="J9190" s="7">
        <v>5726.08</v>
      </c>
      <c r="K9190" s="7">
        <v>76.760000000000005</v>
      </c>
      <c r="L9190" s="7">
        <v>3991.52</v>
      </c>
      <c r="M9190" s="7">
        <v>232.37</v>
      </c>
    </row>
    <row r="9191" spans="2:13" x14ac:dyDescent="0.3">
      <c r="B9191" s="5">
        <v>46235</v>
      </c>
      <c r="C9191" s="4" t="s">
        <v>48</v>
      </c>
      <c r="D9191" s="4" t="s">
        <v>47</v>
      </c>
      <c r="E9191" s="4" t="s">
        <v>21</v>
      </c>
      <c r="F9191" s="4" t="s">
        <v>17</v>
      </c>
      <c r="G9191" s="6">
        <v>71</v>
      </c>
      <c r="H9191" s="7">
        <v>126.4</v>
      </c>
      <c r="I9191" s="8">
        <v>0.01</v>
      </c>
      <c r="J9191" s="7">
        <v>8465.6299999999992</v>
      </c>
      <c r="K9191" s="7">
        <v>76.84</v>
      </c>
      <c r="L9191" s="7">
        <v>5455.64</v>
      </c>
      <c r="M9191" s="7">
        <v>119.83</v>
      </c>
    </row>
    <row r="9192" spans="2:13" x14ac:dyDescent="0.3">
      <c r="B9192" s="5">
        <v>46235</v>
      </c>
      <c r="C9192" s="4" t="s">
        <v>48</v>
      </c>
      <c r="D9192" s="4" t="s">
        <v>47</v>
      </c>
      <c r="E9192" s="4" t="s">
        <v>21</v>
      </c>
      <c r="F9192" s="4" t="s">
        <v>18</v>
      </c>
      <c r="G9192" s="6">
        <v>25</v>
      </c>
      <c r="H9192" s="7">
        <v>126.4</v>
      </c>
      <c r="I9192" s="8">
        <v>0</v>
      </c>
      <c r="J9192" s="7">
        <v>3001.97</v>
      </c>
      <c r="K9192" s="7">
        <v>76.91</v>
      </c>
      <c r="L9192" s="7">
        <v>1922.75</v>
      </c>
      <c r="M9192" s="7">
        <v>89.75</v>
      </c>
    </row>
    <row r="9193" spans="2:13" x14ac:dyDescent="0.3">
      <c r="B9193" s="5">
        <v>46235</v>
      </c>
      <c r="C9193" s="4" t="s">
        <v>48</v>
      </c>
      <c r="D9193" s="4" t="s">
        <v>47</v>
      </c>
      <c r="E9193" s="4" t="s">
        <v>21</v>
      </c>
      <c r="F9193" s="4" t="s">
        <v>19</v>
      </c>
      <c r="G9193" s="6">
        <v>25</v>
      </c>
      <c r="H9193" s="7">
        <v>126.4</v>
      </c>
      <c r="I9193" s="8">
        <v>0.01</v>
      </c>
      <c r="J9193" s="7">
        <v>2963.01</v>
      </c>
      <c r="K9193" s="7">
        <v>76.989999999999995</v>
      </c>
      <c r="L9193" s="7">
        <v>1924.75</v>
      </c>
      <c r="M9193" s="7">
        <v>113.83</v>
      </c>
    </row>
    <row r="9194" spans="2:13" x14ac:dyDescent="0.3">
      <c r="B9194" s="5">
        <v>46235</v>
      </c>
      <c r="C9194" s="4" t="s">
        <v>48</v>
      </c>
      <c r="D9194" s="4" t="s">
        <v>47</v>
      </c>
      <c r="E9194" s="4" t="s">
        <v>22</v>
      </c>
      <c r="F9194" s="4" t="s">
        <v>17</v>
      </c>
      <c r="G9194" s="6">
        <v>32</v>
      </c>
      <c r="H9194" s="7">
        <v>126.4</v>
      </c>
      <c r="I9194" s="8">
        <v>0.01</v>
      </c>
      <c r="J9194" s="7">
        <v>4516.5</v>
      </c>
      <c r="K9194" s="7">
        <v>76.760000000000005</v>
      </c>
      <c r="L9194" s="7">
        <v>2456.3200000000002</v>
      </c>
      <c r="M9194" s="7">
        <v>327.42</v>
      </c>
    </row>
    <row r="9195" spans="2:13" x14ac:dyDescent="0.3">
      <c r="B9195" s="5">
        <v>46235</v>
      </c>
      <c r="C9195" s="4" t="s">
        <v>48</v>
      </c>
      <c r="D9195" s="4" t="s">
        <v>47</v>
      </c>
      <c r="E9195" s="4" t="s">
        <v>22</v>
      </c>
      <c r="F9195" s="4" t="s">
        <v>18</v>
      </c>
      <c r="G9195" s="6">
        <v>11</v>
      </c>
      <c r="H9195" s="7">
        <v>126.4</v>
      </c>
      <c r="I9195" s="8">
        <v>0</v>
      </c>
      <c r="J9195" s="7">
        <v>1560.36</v>
      </c>
      <c r="K9195" s="7">
        <v>77.14</v>
      </c>
      <c r="L9195" s="7">
        <v>848.54</v>
      </c>
      <c r="M9195" s="7">
        <v>134.12</v>
      </c>
    </row>
    <row r="9196" spans="2:13" x14ac:dyDescent="0.3">
      <c r="B9196" s="5">
        <v>46235</v>
      </c>
      <c r="C9196" s="4" t="s">
        <v>48</v>
      </c>
      <c r="D9196" s="4" t="s">
        <v>47</v>
      </c>
      <c r="E9196" s="4" t="s">
        <v>22</v>
      </c>
      <c r="F9196" s="4" t="s">
        <v>19</v>
      </c>
      <c r="G9196" s="6">
        <v>12</v>
      </c>
      <c r="H9196" s="7">
        <v>126.4</v>
      </c>
      <c r="I9196" s="8">
        <v>0.01</v>
      </c>
      <c r="J9196" s="7">
        <v>1670.01</v>
      </c>
      <c r="K9196" s="7">
        <v>77.069999999999993</v>
      </c>
      <c r="L9196" s="7">
        <v>924.84</v>
      </c>
      <c r="M9196" s="7">
        <v>154.22</v>
      </c>
    </row>
    <row r="9197" spans="2:13" x14ac:dyDescent="0.3">
      <c r="B9197" s="5">
        <v>46235</v>
      </c>
      <c r="C9197" s="4" t="s">
        <v>49</v>
      </c>
      <c r="D9197" s="4" t="s">
        <v>47</v>
      </c>
      <c r="E9197" s="4" t="s">
        <v>16</v>
      </c>
      <c r="F9197" s="4" t="s">
        <v>17</v>
      </c>
      <c r="G9197" s="6">
        <v>90</v>
      </c>
      <c r="H9197" s="7">
        <v>252.8</v>
      </c>
      <c r="I9197" s="8">
        <v>0</v>
      </c>
      <c r="J9197" s="7">
        <v>22706.5</v>
      </c>
      <c r="K9197" s="7">
        <v>157.26</v>
      </c>
      <c r="L9197" s="7">
        <v>14153.4</v>
      </c>
      <c r="M9197" s="7">
        <v>152.5</v>
      </c>
    </row>
    <row r="9198" spans="2:13" x14ac:dyDescent="0.3">
      <c r="B9198" s="5">
        <v>46235</v>
      </c>
      <c r="C9198" s="4" t="s">
        <v>49</v>
      </c>
      <c r="D9198" s="4" t="s">
        <v>47</v>
      </c>
      <c r="E9198" s="4" t="s">
        <v>16</v>
      </c>
      <c r="F9198" s="4" t="s">
        <v>18</v>
      </c>
      <c r="G9198" s="6">
        <v>34</v>
      </c>
      <c r="H9198" s="7">
        <v>252.8</v>
      </c>
      <c r="I9198" s="8">
        <v>0</v>
      </c>
      <c r="J9198" s="7">
        <v>8603.7999999999993</v>
      </c>
      <c r="K9198" s="7">
        <v>157.72999999999999</v>
      </c>
      <c r="L9198" s="7">
        <v>5362.82</v>
      </c>
      <c r="M9198" s="7">
        <v>124.36</v>
      </c>
    </row>
    <row r="9199" spans="2:13" x14ac:dyDescent="0.3">
      <c r="B9199" s="5">
        <v>46235</v>
      </c>
      <c r="C9199" s="4" t="s">
        <v>49</v>
      </c>
      <c r="D9199" s="4" t="s">
        <v>47</v>
      </c>
      <c r="E9199" s="4" t="s">
        <v>16</v>
      </c>
      <c r="F9199" s="4" t="s">
        <v>19</v>
      </c>
      <c r="G9199" s="6">
        <v>34</v>
      </c>
      <c r="H9199" s="7">
        <v>252.8</v>
      </c>
      <c r="I9199" s="8">
        <v>0.01</v>
      </c>
      <c r="J9199" s="7">
        <v>8509.33</v>
      </c>
      <c r="K9199" s="7">
        <v>157.41999999999999</v>
      </c>
      <c r="L9199" s="7">
        <v>5352.28</v>
      </c>
      <c r="M9199" s="7">
        <v>155.88</v>
      </c>
    </row>
    <row r="9200" spans="2:13" x14ac:dyDescent="0.3">
      <c r="B9200" s="5">
        <v>46235</v>
      </c>
      <c r="C9200" s="4" t="s">
        <v>49</v>
      </c>
      <c r="D9200" s="4" t="s">
        <v>47</v>
      </c>
      <c r="E9200" s="4" t="s">
        <v>20</v>
      </c>
      <c r="F9200" s="4" t="s">
        <v>17</v>
      </c>
      <c r="G9200" s="6">
        <v>72</v>
      </c>
      <c r="H9200" s="7">
        <v>252.8</v>
      </c>
      <c r="I9200" s="8">
        <v>0.03</v>
      </c>
      <c r="J9200" s="7">
        <v>15519.23</v>
      </c>
      <c r="K9200" s="7">
        <v>158.05000000000001</v>
      </c>
      <c r="L9200" s="7">
        <v>11379.6</v>
      </c>
      <c r="M9200" s="7">
        <v>124.3</v>
      </c>
    </row>
    <row r="9201" spans="2:13" x14ac:dyDescent="0.3">
      <c r="B9201" s="5">
        <v>46235</v>
      </c>
      <c r="C9201" s="4" t="s">
        <v>49</v>
      </c>
      <c r="D9201" s="4" t="s">
        <v>47</v>
      </c>
      <c r="E9201" s="4" t="s">
        <v>20</v>
      </c>
      <c r="F9201" s="4" t="s">
        <v>18</v>
      </c>
      <c r="G9201" s="6">
        <v>27</v>
      </c>
      <c r="H9201" s="7">
        <v>252.8</v>
      </c>
      <c r="I9201" s="8">
        <v>0.01</v>
      </c>
      <c r="J9201" s="7">
        <v>5946.13</v>
      </c>
      <c r="K9201" s="7">
        <v>158.05000000000001</v>
      </c>
      <c r="L9201" s="7">
        <v>4267.3500000000004</v>
      </c>
      <c r="M9201" s="7">
        <v>96.45</v>
      </c>
    </row>
    <row r="9202" spans="2:13" x14ac:dyDescent="0.3">
      <c r="B9202" s="5">
        <v>46235</v>
      </c>
      <c r="C9202" s="4" t="s">
        <v>49</v>
      </c>
      <c r="D9202" s="4" t="s">
        <v>47</v>
      </c>
      <c r="E9202" s="4" t="s">
        <v>20</v>
      </c>
      <c r="F9202" s="4" t="s">
        <v>19</v>
      </c>
      <c r="G9202" s="6">
        <v>28</v>
      </c>
      <c r="H9202" s="7">
        <v>252.8</v>
      </c>
      <c r="I9202" s="8">
        <v>0.03</v>
      </c>
      <c r="J9202" s="7">
        <v>6085.05</v>
      </c>
      <c r="K9202" s="7">
        <v>157.26</v>
      </c>
      <c r="L9202" s="7">
        <v>4403.28</v>
      </c>
      <c r="M9202" s="7">
        <v>125</v>
      </c>
    </row>
    <row r="9203" spans="2:13" x14ac:dyDescent="0.3">
      <c r="B9203" s="5">
        <v>46235</v>
      </c>
      <c r="C9203" s="4" t="s">
        <v>49</v>
      </c>
      <c r="D9203" s="4" t="s">
        <v>47</v>
      </c>
      <c r="E9203" s="4" t="s">
        <v>21</v>
      </c>
      <c r="F9203" s="4" t="s">
        <v>17</v>
      </c>
      <c r="G9203" s="6">
        <v>39</v>
      </c>
      <c r="H9203" s="7">
        <v>252.8</v>
      </c>
      <c r="I9203" s="8">
        <v>0</v>
      </c>
      <c r="J9203" s="7">
        <v>9366.09</v>
      </c>
      <c r="K9203" s="7">
        <v>157.72999999999999</v>
      </c>
      <c r="L9203" s="7">
        <v>6151.47</v>
      </c>
      <c r="M9203" s="7">
        <v>64.510000000000005</v>
      </c>
    </row>
    <row r="9204" spans="2:13" x14ac:dyDescent="0.3">
      <c r="B9204" s="5">
        <v>46235</v>
      </c>
      <c r="C9204" s="4" t="s">
        <v>49</v>
      </c>
      <c r="D9204" s="4" t="s">
        <v>47</v>
      </c>
      <c r="E9204" s="4" t="s">
        <v>21</v>
      </c>
      <c r="F9204" s="4" t="s">
        <v>18</v>
      </c>
      <c r="G9204" s="6">
        <v>13</v>
      </c>
      <c r="H9204" s="7">
        <v>252.8</v>
      </c>
      <c r="I9204" s="8">
        <v>0.01</v>
      </c>
      <c r="J9204" s="7">
        <v>3084.65</v>
      </c>
      <c r="K9204" s="7">
        <v>157.58000000000001</v>
      </c>
      <c r="L9204" s="7">
        <v>2048.54</v>
      </c>
      <c r="M9204" s="7">
        <v>46.11</v>
      </c>
    </row>
    <row r="9205" spans="2:13" x14ac:dyDescent="0.3">
      <c r="B9205" s="5">
        <v>46235</v>
      </c>
      <c r="C9205" s="4" t="s">
        <v>49</v>
      </c>
      <c r="D9205" s="4" t="s">
        <v>47</v>
      </c>
      <c r="E9205" s="4" t="s">
        <v>21</v>
      </c>
      <c r="F9205" s="4" t="s">
        <v>19</v>
      </c>
      <c r="G9205" s="6">
        <v>14</v>
      </c>
      <c r="H9205" s="7">
        <v>252.8</v>
      </c>
      <c r="I9205" s="8">
        <v>0.01</v>
      </c>
      <c r="J9205" s="7">
        <v>3301.91</v>
      </c>
      <c r="K9205" s="7">
        <v>157.58000000000001</v>
      </c>
      <c r="L9205" s="7">
        <v>2206.12</v>
      </c>
      <c r="M9205" s="7">
        <v>62.13</v>
      </c>
    </row>
    <row r="9206" spans="2:13" x14ac:dyDescent="0.3">
      <c r="B9206" s="5">
        <v>46235</v>
      </c>
      <c r="C9206" s="4" t="s">
        <v>49</v>
      </c>
      <c r="D9206" s="4" t="s">
        <v>47</v>
      </c>
      <c r="E9206" s="4" t="s">
        <v>22</v>
      </c>
      <c r="F9206" s="4" t="s">
        <v>17</v>
      </c>
      <c r="G9206" s="6">
        <v>17</v>
      </c>
      <c r="H9206" s="7">
        <v>252.8</v>
      </c>
      <c r="I9206" s="8">
        <v>0.01</v>
      </c>
      <c r="J9206" s="7">
        <v>4765.29</v>
      </c>
      <c r="K9206" s="7">
        <v>158.05000000000001</v>
      </c>
      <c r="L9206" s="7">
        <v>2686.85</v>
      </c>
      <c r="M9206" s="7">
        <v>173.08</v>
      </c>
    </row>
    <row r="9207" spans="2:13" x14ac:dyDescent="0.3">
      <c r="B9207" s="5">
        <v>46235</v>
      </c>
      <c r="C9207" s="4" t="s">
        <v>49</v>
      </c>
      <c r="D9207" s="4" t="s">
        <v>47</v>
      </c>
      <c r="E9207" s="4" t="s">
        <v>22</v>
      </c>
      <c r="F9207" s="4" t="s">
        <v>18</v>
      </c>
      <c r="G9207" s="6">
        <v>6</v>
      </c>
      <c r="H9207" s="7">
        <v>252.8</v>
      </c>
      <c r="I9207" s="8">
        <v>0.01</v>
      </c>
      <c r="J9207" s="7">
        <v>1683.56</v>
      </c>
      <c r="K9207" s="7">
        <v>157.58000000000001</v>
      </c>
      <c r="L9207" s="7">
        <v>945.48</v>
      </c>
      <c r="M9207" s="7">
        <v>72.94</v>
      </c>
    </row>
    <row r="9208" spans="2:13" x14ac:dyDescent="0.3">
      <c r="B9208" s="5">
        <v>46235</v>
      </c>
      <c r="C9208" s="4" t="s">
        <v>49</v>
      </c>
      <c r="D9208" s="4" t="s">
        <v>47</v>
      </c>
      <c r="E9208" s="4" t="s">
        <v>22</v>
      </c>
      <c r="F9208" s="4" t="s">
        <v>19</v>
      </c>
      <c r="G9208" s="6">
        <v>6</v>
      </c>
      <c r="H9208" s="7">
        <v>252.8</v>
      </c>
      <c r="I9208" s="8">
        <v>0</v>
      </c>
      <c r="J9208" s="7">
        <v>1697.12</v>
      </c>
      <c r="K9208" s="7">
        <v>157.26</v>
      </c>
      <c r="L9208" s="7">
        <v>943.56</v>
      </c>
      <c r="M9208" s="7">
        <v>76.569999999999993</v>
      </c>
    </row>
    <row r="9209" spans="2:13" x14ac:dyDescent="0.3">
      <c r="B9209" s="5">
        <v>46235</v>
      </c>
      <c r="C9209" s="4" t="s">
        <v>50</v>
      </c>
      <c r="D9209" s="4" t="s">
        <v>47</v>
      </c>
      <c r="E9209" s="4" t="s">
        <v>16</v>
      </c>
      <c r="F9209" s="4" t="s">
        <v>17</v>
      </c>
      <c r="G9209" s="6">
        <v>254</v>
      </c>
      <c r="H9209" s="7">
        <v>92.12</v>
      </c>
      <c r="I9209" s="8">
        <v>0</v>
      </c>
      <c r="J9209" s="7">
        <v>23398.48</v>
      </c>
      <c r="K9209" s="7">
        <v>55.82</v>
      </c>
      <c r="L9209" s="7">
        <v>14178.28</v>
      </c>
      <c r="M9209" s="7">
        <v>422.69</v>
      </c>
    </row>
    <row r="9210" spans="2:13" x14ac:dyDescent="0.3">
      <c r="B9210" s="5">
        <v>46235</v>
      </c>
      <c r="C9210" s="4" t="s">
        <v>50</v>
      </c>
      <c r="D9210" s="4" t="s">
        <v>47</v>
      </c>
      <c r="E9210" s="4" t="s">
        <v>16</v>
      </c>
      <c r="F9210" s="4" t="s">
        <v>18</v>
      </c>
      <c r="G9210" s="6">
        <v>91</v>
      </c>
      <c r="H9210" s="7">
        <v>92.12</v>
      </c>
      <c r="I9210" s="8">
        <v>0.01</v>
      </c>
      <c r="J9210" s="7">
        <v>8240.76</v>
      </c>
      <c r="K9210" s="7">
        <v>55.49</v>
      </c>
      <c r="L9210" s="7">
        <v>5049.59</v>
      </c>
      <c r="M9210" s="7">
        <v>329.93</v>
      </c>
    </row>
    <row r="9211" spans="2:13" x14ac:dyDescent="0.3">
      <c r="B9211" s="5">
        <v>46235</v>
      </c>
      <c r="C9211" s="4" t="s">
        <v>50</v>
      </c>
      <c r="D9211" s="4" t="s">
        <v>47</v>
      </c>
      <c r="E9211" s="4" t="s">
        <v>16</v>
      </c>
      <c r="F9211" s="4" t="s">
        <v>19</v>
      </c>
      <c r="G9211" s="6">
        <v>93</v>
      </c>
      <c r="H9211" s="7">
        <v>92.12</v>
      </c>
      <c r="I9211" s="8">
        <v>0.01</v>
      </c>
      <c r="J9211" s="7">
        <v>8464.5300000000007</v>
      </c>
      <c r="K9211" s="7">
        <v>55.6</v>
      </c>
      <c r="L9211" s="7">
        <v>5170.8</v>
      </c>
      <c r="M9211" s="7">
        <v>407.3</v>
      </c>
    </row>
    <row r="9212" spans="2:13" x14ac:dyDescent="0.3">
      <c r="B9212" s="5">
        <v>46235</v>
      </c>
      <c r="C9212" s="4" t="s">
        <v>50</v>
      </c>
      <c r="D9212" s="4" t="s">
        <v>47</v>
      </c>
      <c r="E9212" s="4" t="s">
        <v>20</v>
      </c>
      <c r="F9212" s="4" t="s">
        <v>17</v>
      </c>
      <c r="G9212" s="6">
        <v>209</v>
      </c>
      <c r="H9212" s="7">
        <v>92.12</v>
      </c>
      <c r="I9212" s="8">
        <v>0.03</v>
      </c>
      <c r="J9212" s="7">
        <v>16568.21</v>
      </c>
      <c r="K9212" s="7">
        <v>55.54</v>
      </c>
      <c r="L9212" s="7">
        <v>11607.86</v>
      </c>
      <c r="M9212" s="7">
        <v>353.78</v>
      </c>
    </row>
    <row r="9213" spans="2:13" x14ac:dyDescent="0.3">
      <c r="B9213" s="5">
        <v>46235</v>
      </c>
      <c r="C9213" s="4" t="s">
        <v>50</v>
      </c>
      <c r="D9213" s="4" t="s">
        <v>47</v>
      </c>
      <c r="E9213" s="4" t="s">
        <v>20</v>
      </c>
      <c r="F9213" s="4" t="s">
        <v>18</v>
      </c>
      <c r="G9213" s="6">
        <v>73</v>
      </c>
      <c r="H9213" s="7">
        <v>92.12</v>
      </c>
      <c r="I9213" s="8">
        <v>0.01</v>
      </c>
      <c r="J9213" s="7">
        <v>5846.7</v>
      </c>
      <c r="K9213" s="7">
        <v>55.65</v>
      </c>
      <c r="L9213" s="7">
        <v>4062.45</v>
      </c>
      <c r="M9213" s="7">
        <v>263.37</v>
      </c>
    </row>
    <row r="9214" spans="2:13" x14ac:dyDescent="0.3">
      <c r="B9214" s="5">
        <v>46235</v>
      </c>
      <c r="C9214" s="4" t="s">
        <v>50</v>
      </c>
      <c r="D9214" s="4" t="s">
        <v>47</v>
      </c>
      <c r="E9214" s="4" t="s">
        <v>20</v>
      </c>
      <c r="F9214" s="4" t="s">
        <v>19</v>
      </c>
      <c r="G9214" s="6">
        <v>77</v>
      </c>
      <c r="H9214" s="7">
        <v>92.12</v>
      </c>
      <c r="I9214" s="8">
        <v>0</v>
      </c>
      <c r="J9214" s="7">
        <v>6254.54</v>
      </c>
      <c r="K9214" s="7">
        <v>55.49</v>
      </c>
      <c r="L9214" s="7">
        <v>4272.7299999999996</v>
      </c>
      <c r="M9214" s="7">
        <v>351.98</v>
      </c>
    </row>
    <row r="9215" spans="2:13" x14ac:dyDescent="0.3">
      <c r="B9215" s="5">
        <v>46235</v>
      </c>
      <c r="C9215" s="4" t="s">
        <v>50</v>
      </c>
      <c r="D9215" s="4" t="s">
        <v>47</v>
      </c>
      <c r="E9215" s="4" t="s">
        <v>21</v>
      </c>
      <c r="F9215" s="4" t="s">
        <v>17</v>
      </c>
      <c r="G9215" s="6">
        <v>105</v>
      </c>
      <c r="H9215" s="7">
        <v>92.12</v>
      </c>
      <c r="I9215" s="8">
        <v>0</v>
      </c>
      <c r="J9215" s="7">
        <v>9133.91</v>
      </c>
      <c r="K9215" s="7">
        <v>55.65</v>
      </c>
      <c r="L9215" s="7">
        <v>5843.25</v>
      </c>
      <c r="M9215" s="7">
        <v>175.27</v>
      </c>
    </row>
    <row r="9216" spans="2:13" x14ac:dyDescent="0.3">
      <c r="B9216" s="5">
        <v>46235</v>
      </c>
      <c r="C9216" s="4" t="s">
        <v>50</v>
      </c>
      <c r="D9216" s="4" t="s">
        <v>47</v>
      </c>
      <c r="E9216" s="4" t="s">
        <v>21</v>
      </c>
      <c r="F9216" s="4" t="s">
        <v>18</v>
      </c>
      <c r="G9216" s="6">
        <v>36</v>
      </c>
      <c r="H9216" s="7">
        <v>92.12</v>
      </c>
      <c r="I9216" s="8">
        <v>0</v>
      </c>
      <c r="J9216" s="7">
        <v>3153.64</v>
      </c>
      <c r="K9216" s="7">
        <v>55.77</v>
      </c>
      <c r="L9216" s="7">
        <v>2007.72</v>
      </c>
      <c r="M9216" s="7">
        <v>126.28</v>
      </c>
    </row>
    <row r="9217" spans="2:13" x14ac:dyDescent="0.3">
      <c r="B9217" s="5">
        <v>46235</v>
      </c>
      <c r="C9217" s="4" t="s">
        <v>50</v>
      </c>
      <c r="D9217" s="4" t="s">
        <v>47</v>
      </c>
      <c r="E9217" s="4" t="s">
        <v>21</v>
      </c>
      <c r="F9217" s="4" t="s">
        <v>19</v>
      </c>
      <c r="G9217" s="6">
        <v>39</v>
      </c>
      <c r="H9217" s="7">
        <v>92.12</v>
      </c>
      <c r="I9217" s="8">
        <v>0</v>
      </c>
      <c r="J9217" s="7">
        <v>3416.46</v>
      </c>
      <c r="K9217" s="7">
        <v>55.54</v>
      </c>
      <c r="L9217" s="7">
        <v>2166.06</v>
      </c>
      <c r="M9217" s="7">
        <v>170.28</v>
      </c>
    </row>
    <row r="9218" spans="2:13" x14ac:dyDescent="0.3">
      <c r="B9218" s="5">
        <v>46235</v>
      </c>
      <c r="C9218" s="4" t="s">
        <v>50</v>
      </c>
      <c r="D9218" s="4" t="s">
        <v>47</v>
      </c>
      <c r="E9218" s="4" t="s">
        <v>22</v>
      </c>
      <c r="F9218" s="4" t="s">
        <v>17</v>
      </c>
      <c r="G9218" s="6">
        <v>44</v>
      </c>
      <c r="H9218" s="7">
        <v>92.12</v>
      </c>
      <c r="I9218" s="8">
        <v>0</v>
      </c>
      <c r="J9218" s="7">
        <v>4507.95</v>
      </c>
      <c r="K9218" s="7">
        <v>55.82</v>
      </c>
      <c r="L9218" s="7">
        <v>2456.08</v>
      </c>
      <c r="M9218" s="7">
        <v>447.51</v>
      </c>
    </row>
    <row r="9219" spans="2:13" x14ac:dyDescent="0.3">
      <c r="B9219" s="5">
        <v>46235</v>
      </c>
      <c r="C9219" s="4" t="s">
        <v>50</v>
      </c>
      <c r="D9219" s="4" t="s">
        <v>47</v>
      </c>
      <c r="E9219" s="4" t="s">
        <v>22</v>
      </c>
      <c r="F9219" s="4" t="s">
        <v>18</v>
      </c>
      <c r="G9219" s="6">
        <v>16</v>
      </c>
      <c r="H9219" s="7">
        <v>92.12</v>
      </c>
      <c r="I9219" s="8">
        <v>0.01</v>
      </c>
      <c r="J9219" s="7">
        <v>1626.03</v>
      </c>
      <c r="K9219" s="7">
        <v>55.54</v>
      </c>
      <c r="L9219" s="7">
        <v>888.64</v>
      </c>
      <c r="M9219" s="7">
        <v>190.45</v>
      </c>
    </row>
    <row r="9220" spans="2:13" x14ac:dyDescent="0.3">
      <c r="B9220" s="5">
        <v>46235</v>
      </c>
      <c r="C9220" s="4" t="s">
        <v>50</v>
      </c>
      <c r="D9220" s="4" t="s">
        <v>47</v>
      </c>
      <c r="E9220" s="4" t="s">
        <v>22</v>
      </c>
      <c r="F9220" s="4" t="s">
        <v>19</v>
      </c>
      <c r="G9220" s="6">
        <v>17</v>
      </c>
      <c r="H9220" s="7">
        <v>92.12</v>
      </c>
      <c r="I9220" s="8">
        <v>0.01</v>
      </c>
      <c r="J9220" s="7">
        <v>1724.2</v>
      </c>
      <c r="K9220" s="7">
        <v>55.77</v>
      </c>
      <c r="L9220" s="7">
        <v>948.09</v>
      </c>
      <c r="M9220" s="7">
        <v>217.6</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64922-335D-4230-93F7-0B8886FD3D0A}">
  <sheetPr>
    <tabColor rgb="FF98A2B3"/>
  </sheetPr>
  <dimension ref="B1:P292"/>
  <sheetViews>
    <sheetView zoomScale="90" zoomScaleNormal="90" workbookViewId="0">
      <pane ySplit="4" topLeftCell="A5" activePane="bottomLeft" state="frozen"/>
      <selection pane="bottomLeft"/>
    </sheetView>
  </sheetViews>
  <sheetFormatPr defaultRowHeight="13" x14ac:dyDescent="0.3"/>
  <cols>
    <col min="1" max="1" width="2.69921875" customWidth="1"/>
    <col min="2" max="2" width="6.3984375" bestFit="1" customWidth="1"/>
    <col min="3" max="3" width="17.296875" bestFit="1" customWidth="1"/>
    <col min="4" max="4" width="14.796875" bestFit="1" customWidth="1"/>
    <col min="5" max="16" width="10" bestFit="1" customWidth="1"/>
  </cols>
  <sheetData>
    <row r="1" spans="2:16" ht="30" customHeight="1" x14ac:dyDescent="0.55000000000000004">
      <c r="B1" s="1" t="s">
        <v>51</v>
      </c>
    </row>
    <row r="2" spans="2:16" x14ac:dyDescent="0.3">
      <c r="B2" s="3" t="s">
        <v>52</v>
      </c>
    </row>
    <row r="4" spans="2:16" x14ac:dyDescent="0.3">
      <c r="B4" s="4" t="s">
        <v>3</v>
      </c>
      <c r="C4" s="4" t="s">
        <v>5</v>
      </c>
      <c r="D4" s="4" t="s">
        <v>6</v>
      </c>
      <c r="E4" s="4" t="s">
        <v>53</v>
      </c>
      <c r="F4" s="4" t="s">
        <v>54</v>
      </c>
      <c r="G4" s="4" t="s">
        <v>55</v>
      </c>
      <c r="H4" s="4" t="s">
        <v>56</v>
      </c>
      <c r="I4" s="4" t="s">
        <v>57</v>
      </c>
      <c r="J4" s="4" t="s">
        <v>58</v>
      </c>
      <c r="K4" s="4" t="s">
        <v>59</v>
      </c>
      <c r="L4" s="4" t="s">
        <v>60</v>
      </c>
      <c r="M4" s="4" t="s">
        <v>61</v>
      </c>
      <c r="N4" s="4" t="s">
        <v>62</v>
      </c>
      <c r="O4" s="4" t="s">
        <v>63</v>
      </c>
      <c r="P4" s="4" t="s">
        <v>64</v>
      </c>
    </row>
    <row r="5" spans="2:16" x14ac:dyDescent="0.3">
      <c r="B5" s="4" t="s">
        <v>14</v>
      </c>
      <c r="C5" s="4" t="s">
        <v>20</v>
      </c>
      <c r="D5" s="4" t="s">
        <v>19</v>
      </c>
      <c r="E5" s="6">
        <v>56</v>
      </c>
      <c r="F5" s="6">
        <v>57</v>
      </c>
      <c r="G5" s="6">
        <v>63</v>
      </c>
      <c r="H5" s="6">
        <v>70</v>
      </c>
      <c r="I5" s="6">
        <v>75</v>
      </c>
      <c r="J5" s="6">
        <v>78</v>
      </c>
      <c r="K5" s="6">
        <v>81</v>
      </c>
      <c r="L5" s="6">
        <v>76</v>
      </c>
      <c r="M5" s="6">
        <v>66</v>
      </c>
      <c r="N5" s="6">
        <v>65</v>
      </c>
      <c r="O5" s="6">
        <v>63</v>
      </c>
      <c r="P5" s="6">
        <v>65</v>
      </c>
    </row>
    <row r="6" spans="2:16" x14ac:dyDescent="0.3">
      <c r="B6" s="4" t="s">
        <v>14</v>
      </c>
      <c r="C6" s="4" t="s">
        <v>20</v>
      </c>
      <c r="D6" s="4" t="s">
        <v>17</v>
      </c>
      <c r="E6" s="6">
        <v>166</v>
      </c>
      <c r="F6" s="6">
        <v>165</v>
      </c>
      <c r="G6" s="6">
        <v>168</v>
      </c>
      <c r="H6" s="6">
        <v>188</v>
      </c>
      <c r="I6" s="6">
        <v>208</v>
      </c>
      <c r="J6" s="6">
        <v>215</v>
      </c>
      <c r="K6" s="6">
        <v>224</v>
      </c>
      <c r="L6" s="6">
        <v>223</v>
      </c>
      <c r="M6" s="6">
        <v>193</v>
      </c>
      <c r="N6" s="6">
        <v>181</v>
      </c>
      <c r="O6" s="6">
        <v>164</v>
      </c>
      <c r="P6" s="6">
        <v>182</v>
      </c>
    </row>
    <row r="7" spans="2:16" x14ac:dyDescent="0.3">
      <c r="B7" s="4" t="s">
        <v>14</v>
      </c>
      <c r="C7" s="4" t="s">
        <v>20</v>
      </c>
      <c r="D7" s="4" t="s">
        <v>18</v>
      </c>
      <c r="E7" s="6">
        <v>56</v>
      </c>
      <c r="F7" s="6">
        <v>60</v>
      </c>
      <c r="G7" s="6">
        <v>65</v>
      </c>
      <c r="H7" s="6">
        <v>70</v>
      </c>
      <c r="I7" s="6">
        <v>78</v>
      </c>
      <c r="J7" s="6">
        <v>83</v>
      </c>
      <c r="K7" s="6">
        <v>83</v>
      </c>
      <c r="L7" s="6">
        <v>80</v>
      </c>
      <c r="M7" s="6">
        <v>66</v>
      </c>
      <c r="N7" s="6">
        <v>65</v>
      </c>
      <c r="O7" s="6">
        <v>60</v>
      </c>
      <c r="P7" s="6">
        <v>63</v>
      </c>
    </row>
    <row r="8" spans="2:16" x14ac:dyDescent="0.3">
      <c r="B8" s="4" t="s">
        <v>14</v>
      </c>
      <c r="C8" s="4" t="s">
        <v>21</v>
      </c>
      <c r="D8" s="4" t="s">
        <v>19</v>
      </c>
      <c r="E8" s="6">
        <v>35</v>
      </c>
      <c r="F8" s="6">
        <v>34</v>
      </c>
      <c r="G8" s="6">
        <v>40</v>
      </c>
      <c r="H8" s="6">
        <v>42</v>
      </c>
      <c r="I8" s="6">
        <v>47</v>
      </c>
      <c r="J8" s="6">
        <v>47</v>
      </c>
      <c r="K8" s="6">
        <v>48</v>
      </c>
      <c r="L8" s="6">
        <v>46</v>
      </c>
      <c r="M8" s="6">
        <v>41</v>
      </c>
      <c r="N8" s="6">
        <v>39</v>
      </c>
      <c r="O8" s="6">
        <v>36</v>
      </c>
      <c r="P8" s="6">
        <v>41</v>
      </c>
    </row>
    <row r="9" spans="2:16" x14ac:dyDescent="0.3">
      <c r="B9" s="4" t="s">
        <v>14</v>
      </c>
      <c r="C9" s="4" t="s">
        <v>21</v>
      </c>
      <c r="D9" s="4" t="s">
        <v>17</v>
      </c>
      <c r="E9" s="6">
        <v>95</v>
      </c>
      <c r="F9" s="6">
        <v>93</v>
      </c>
      <c r="G9" s="6">
        <v>104</v>
      </c>
      <c r="H9" s="6">
        <v>116</v>
      </c>
      <c r="I9" s="6">
        <v>126</v>
      </c>
      <c r="J9" s="6">
        <v>131</v>
      </c>
      <c r="K9" s="6">
        <v>140</v>
      </c>
      <c r="L9" s="6">
        <v>134</v>
      </c>
      <c r="M9" s="6">
        <v>110</v>
      </c>
      <c r="N9" s="6">
        <v>107</v>
      </c>
      <c r="O9" s="6">
        <v>105</v>
      </c>
      <c r="P9" s="6">
        <v>104</v>
      </c>
    </row>
    <row r="10" spans="2:16" x14ac:dyDescent="0.3">
      <c r="B10" s="4" t="s">
        <v>14</v>
      </c>
      <c r="C10" s="4" t="s">
        <v>21</v>
      </c>
      <c r="D10" s="4" t="s">
        <v>18</v>
      </c>
      <c r="E10" s="6">
        <v>36</v>
      </c>
      <c r="F10" s="6">
        <v>36</v>
      </c>
      <c r="G10" s="6">
        <v>39</v>
      </c>
      <c r="H10" s="6">
        <v>41</v>
      </c>
      <c r="I10" s="6">
        <v>46</v>
      </c>
      <c r="J10" s="6">
        <v>48</v>
      </c>
      <c r="K10" s="6">
        <v>47</v>
      </c>
      <c r="L10" s="6">
        <v>49</v>
      </c>
      <c r="M10" s="6">
        <v>42</v>
      </c>
      <c r="N10" s="6">
        <v>40</v>
      </c>
      <c r="O10" s="6">
        <v>37</v>
      </c>
      <c r="P10" s="6">
        <v>38</v>
      </c>
    </row>
    <row r="11" spans="2:16" x14ac:dyDescent="0.3">
      <c r="B11" s="4" t="s">
        <v>14</v>
      </c>
      <c r="C11" s="4" t="s">
        <v>22</v>
      </c>
      <c r="D11" s="4" t="s">
        <v>19</v>
      </c>
      <c r="E11" s="6">
        <v>16</v>
      </c>
      <c r="F11" s="6">
        <v>15</v>
      </c>
      <c r="G11" s="6">
        <v>17</v>
      </c>
      <c r="H11" s="6">
        <v>17</v>
      </c>
      <c r="I11" s="6">
        <v>20</v>
      </c>
      <c r="J11" s="6">
        <v>22</v>
      </c>
      <c r="K11" s="6">
        <v>21</v>
      </c>
      <c r="L11" s="6">
        <v>20</v>
      </c>
      <c r="M11" s="6">
        <v>18</v>
      </c>
      <c r="N11" s="6">
        <v>17</v>
      </c>
      <c r="O11" s="6">
        <v>16</v>
      </c>
      <c r="P11" s="6">
        <v>17</v>
      </c>
    </row>
    <row r="12" spans="2:16" x14ac:dyDescent="0.3">
      <c r="B12" s="4" t="s">
        <v>14</v>
      </c>
      <c r="C12" s="4" t="s">
        <v>22</v>
      </c>
      <c r="D12" s="4" t="s">
        <v>17</v>
      </c>
      <c r="E12" s="6">
        <v>44</v>
      </c>
      <c r="F12" s="6">
        <v>42</v>
      </c>
      <c r="G12" s="6">
        <v>48</v>
      </c>
      <c r="H12" s="6">
        <v>49</v>
      </c>
      <c r="I12" s="6">
        <v>53</v>
      </c>
      <c r="J12" s="6">
        <v>60</v>
      </c>
      <c r="K12" s="6">
        <v>62</v>
      </c>
      <c r="L12" s="6">
        <v>55</v>
      </c>
      <c r="M12" s="6">
        <v>52</v>
      </c>
      <c r="N12" s="6">
        <v>47</v>
      </c>
      <c r="O12" s="6">
        <v>45</v>
      </c>
      <c r="P12" s="6">
        <v>48</v>
      </c>
    </row>
    <row r="13" spans="2:16" x14ac:dyDescent="0.3">
      <c r="B13" s="4" t="s">
        <v>14</v>
      </c>
      <c r="C13" s="4" t="s">
        <v>22</v>
      </c>
      <c r="D13" s="4" t="s">
        <v>18</v>
      </c>
      <c r="E13" s="6">
        <v>15</v>
      </c>
      <c r="F13" s="6">
        <v>15</v>
      </c>
      <c r="G13" s="6">
        <v>17</v>
      </c>
      <c r="H13" s="6">
        <v>18</v>
      </c>
      <c r="I13" s="6">
        <v>20</v>
      </c>
      <c r="J13" s="6">
        <v>22</v>
      </c>
      <c r="K13" s="6">
        <v>22</v>
      </c>
      <c r="L13" s="6">
        <v>20</v>
      </c>
      <c r="M13" s="6">
        <v>19</v>
      </c>
      <c r="N13" s="6">
        <v>18</v>
      </c>
      <c r="O13" s="6">
        <v>16</v>
      </c>
      <c r="P13" s="6">
        <v>17</v>
      </c>
    </row>
    <row r="14" spans="2:16" x14ac:dyDescent="0.3">
      <c r="B14" s="4" t="s">
        <v>14</v>
      </c>
      <c r="C14" s="4" t="s">
        <v>16</v>
      </c>
      <c r="D14" s="4" t="s">
        <v>19</v>
      </c>
      <c r="E14" s="6">
        <v>86</v>
      </c>
      <c r="F14" s="6">
        <v>85</v>
      </c>
      <c r="G14" s="6">
        <v>94</v>
      </c>
      <c r="H14" s="6">
        <v>100</v>
      </c>
      <c r="I14" s="6">
        <v>107</v>
      </c>
      <c r="J14" s="6">
        <v>119</v>
      </c>
      <c r="K14" s="6">
        <v>121</v>
      </c>
      <c r="L14" s="6">
        <v>118</v>
      </c>
      <c r="M14" s="6">
        <v>97</v>
      </c>
      <c r="N14" s="6">
        <v>99</v>
      </c>
      <c r="O14" s="6">
        <v>94</v>
      </c>
      <c r="P14" s="6">
        <v>96</v>
      </c>
    </row>
    <row r="15" spans="2:16" x14ac:dyDescent="0.3">
      <c r="B15" s="4" t="s">
        <v>14</v>
      </c>
      <c r="C15" s="4" t="s">
        <v>16</v>
      </c>
      <c r="D15" s="4" t="s">
        <v>17</v>
      </c>
      <c r="E15" s="6">
        <v>246</v>
      </c>
      <c r="F15" s="6">
        <v>241</v>
      </c>
      <c r="G15" s="6">
        <v>245</v>
      </c>
      <c r="H15" s="6">
        <v>270</v>
      </c>
      <c r="I15" s="6">
        <v>309</v>
      </c>
      <c r="J15" s="6">
        <v>322</v>
      </c>
      <c r="K15" s="6">
        <v>344</v>
      </c>
      <c r="L15" s="6">
        <v>307</v>
      </c>
      <c r="M15" s="6">
        <v>286</v>
      </c>
      <c r="N15" s="6">
        <v>259</v>
      </c>
      <c r="O15" s="6">
        <v>252</v>
      </c>
      <c r="P15" s="6">
        <v>253</v>
      </c>
    </row>
    <row r="16" spans="2:16" x14ac:dyDescent="0.3">
      <c r="B16" s="4" t="s">
        <v>14</v>
      </c>
      <c r="C16" s="4" t="s">
        <v>16</v>
      </c>
      <c r="D16" s="4" t="s">
        <v>18</v>
      </c>
      <c r="E16" s="6">
        <v>83</v>
      </c>
      <c r="F16" s="6">
        <v>88</v>
      </c>
      <c r="G16" s="6">
        <v>94</v>
      </c>
      <c r="H16" s="6">
        <v>98</v>
      </c>
      <c r="I16" s="6">
        <v>106</v>
      </c>
      <c r="J16" s="6">
        <v>116</v>
      </c>
      <c r="K16" s="6">
        <v>121</v>
      </c>
      <c r="L16" s="6">
        <v>111</v>
      </c>
      <c r="M16" s="6">
        <v>98</v>
      </c>
      <c r="N16" s="6">
        <v>93</v>
      </c>
      <c r="O16" s="6">
        <v>91</v>
      </c>
      <c r="P16" s="6">
        <v>94</v>
      </c>
    </row>
    <row r="17" spans="2:16" x14ac:dyDescent="0.3">
      <c r="B17" s="4" t="s">
        <v>23</v>
      </c>
      <c r="C17" s="4" t="s">
        <v>20</v>
      </c>
      <c r="D17" s="4" t="s">
        <v>19</v>
      </c>
      <c r="E17" s="6">
        <v>152</v>
      </c>
      <c r="F17" s="6">
        <v>159</v>
      </c>
      <c r="G17" s="6">
        <v>162</v>
      </c>
      <c r="H17" s="6">
        <v>187</v>
      </c>
      <c r="I17" s="6">
        <v>205</v>
      </c>
      <c r="J17" s="6">
        <v>212</v>
      </c>
      <c r="K17" s="6">
        <v>213</v>
      </c>
      <c r="L17" s="6">
        <v>213</v>
      </c>
      <c r="M17" s="6">
        <v>192</v>
      </c>
      <c r="N17" s="6">
        <v>172</v>
      </c>
      <c r="O17" s="6">
        <v>159</v>
      </c>
      <c r="P17" s="6">
        <v>177</v>
      </c>
    </row>
    <row r="18" spans="2:16" x14ac:dyDescent="0.3">
      <c r="B18" s="4" t="s">
        <v>23</v>
      </c>
      <c r="C18" s="4" t="s">
        <v>20</v>
      </c>
      <c r="D18" s="4" t="s">
        <v>17</v>
      </c>
      <c r="E18" s="6">
        <v>422</v>
      </c>
      <c r="F18" s="6">
        <v>428</v>
      </c>
      <c r="G18" s="6">
        <v>466</v>
      </c>
      <c r="H18" s="6">
        <v>511</v>
      </c>
      <c r="I18" s="6">
        <v>571</v>
      </c>
      <c r="J18" s="6">
        <v>619</v>
      </c>
      <c r="K18" s="6">
        <v>621</v>
      </c>
      <c r="L18" s="6">
        <v>584</v>
      </c>
      <c r="M18" s="6">
        <v>504</v>
      </c>
      <c r="N18" s="6">
        <v>478</v>
      </c>
      <c r="O18" s="6">
        <v>469</v>
      </c>
      <c r="P18" s="6">
        <v>484</v>
      </c>
    </row>
    <row r="19" spans="2:16" x14ac:dyDescent="0.3">
      <c r="B19" s="4" t="s">
        <v>23</v>
      </c>
      <c r="C19" s="4" t="s">
        <v>20</v>
      </c>
      <c r="D19" s="4" t="s">
        <v>18</v>
      </c>
      <c r="E19" s="6">
        <v>163</v>
      </c>
      <c r="F19" s="6">
        <v>160</v>
      </c>
      <c r="G19" s="6">
        <v>173</v>
      </c>
      <c r="H19" s="6">
        <v>191</v>
      </c>
      <c r="I19" s="6">
        <v>195</v>
      </c>
      <c r="J19" s="6">
        <v>221</v>
      </c>
      <c r="K19" s="6">
        <v>214</v>
      </c>
      <c r="L19" s="6">
        <v>207</v>
      </c>
      <c r="M19" s="6">
        <v>180</v>
      </c>
      <c r="N19" s="6">
        <v>181</v>
      </c>
      <c r="O19" s="6">
        <v>163</v>
      </c>
      <c r="P19" s="6">
        <v>168</v>
      </c>
    </row>
    <row r="20" spans="2:16" x14ac:dyDescent="0.3">
      <c r="B20" s="4" t="s">
        <v>23</v>
      </c>
      <c r="C20" s="4" t="s">
        <v>21</v>
      </c>
      <c r="D20" s="4" t="s">
        <v>19</v>
      </c>
      <c r="E20" s="6">
        <v>97</v>
      </c>
      <c r="F20" s="6">
        <v>92</v>
      </c>
      <c r="G20" s="6">
        <v>100</v>
      </c>
      <c r="H20" s="6">
        <v>113</v>
      </c>
      <c r="I20" s="6">
        <v>118</v>
      </c>
      <c r="J20" s="6">
        <v>128</v>
      </c>
      <c r="K20" s="6">
        <v>132</v>
      </c>
      <c r="L20" s="6">
        <v>130</v>
      </c>
      <c r="M20" s="6">
        <v>111</v>
      </c>
      <c r="N20" s="6">
        <v>108</v>
      </c>
      <c r="O20" s="6">
        <v>101</v>
      </c>
      <c r="P20" s="6">
        <v>107</v>
      </c>
    </row>
    <row r="21" spans="2:16" x14ac:dyDescent="0.3">
      <c r="B21" s="4" t="s">
        <v>23</v>
      </c>
      <c r="C21" s="4" t="s">
        <v>21</v>
      </c>
      <c r="D21" s="4" t="s">
        <v>17</v>
      </c>
      <c r="E21" s="6">
        <v>269</v>
      </c>
      <c r="F21" s="6">
        <v>265</v>
      </c>
      <c r="G21" s="6">
        <v>289</v>
      </c>
      <c r="H21" s="6">
        <v>294</v>
      </c>
      <c r="I21" s="6">
        <v>326</v>
      </c>
      <c r="J21" s="6">
        <v>354</v>
      </c>
      <c r="K21" s="6">
        <v>384</v>
      </c>
      <c r="L21" s="6">
        <v>362</v>
      </c>
      <c r="M21" s="6">
        <v>296</v>
      </c>
      <c r="N21" s="6">
        <v>300</v>
      </c>
      <c r="O21" s="6">
        <v>286</v>
      </c>
      <c r="P21" s="6">
        <v>280</v>
      </c>
    </row>
    <row r="22" spans="2:16" x14ac:dyDescent="0.3">
      <c r="B22" s="4" t="s">
        <v>23</v>
      </c>
      <c r="C22" s="4" t="s">
        <v>21</v>
      </c>
      <c r="D22" s="4" t="s">
        <v>18</v>
      </c>
      <c r="E22" s="6">
        <v>96</v>
      </c>
      <c r="F22" s="6">
        <v>94</v>
      </c>
      <c r="G22" s="6">
        <v>102</v>
      </c>
      <c r="H22" s="6">
        <v>112</v>
      </c>
      <c r="I22" s="6">
        <v>120</v>
      </c>
      <c r="J22" s="6">
        <v>134</v>
      </c>
      <c r="K22" s="6">
        <v>130</v>
      </c>
      <c r="L22" s="6">
        <v>124</v>
      </c>
      <c r="M22" s="6">
        <v>107</v>
      </c>
      <c r="N22" s="6">
        <v>108</v>
      </c>
      <c r="O22" s="6">
        <v>98</v>
      </c>
      <c r="P22" s="6">
        <v>101</v>
      </c>
    </row>
    <row r="23" spans="2:16" x14ac:dyDescent="0.3">
      <c r="B23" s="4" t="s">
        <v>23</v>
      </c>
      <c r="C23" s="4" t="s">
        <v>22</v>
      </c>
      <c r="D23" s="4" t="s">
        <v>19</v>
      </c>
      <c r="E23" s="6">
        <v>40</v>
      </c>
      <c r="F23" s="6">
        <v>43</v>
      </c>
      <c r="G23" s="6">
        <v>45</v>
      </c>
      <c r="H23" s="6">
        <v>49</v>
      </c>
      <c r="I23" s="6">
        <v>54</v>
      </c>
      <c r="J23" s="6">
        <v>56</v>
      </c>
      <c r="K23" s="6">
        <v>60</v>
      </c>
      <c r="L23" s="6">
        <v>58</v>
      </c>
      <c r="M23" s="6">
        <v>50</v>
      </c>
      <c r="N23" s="6">
        <v>48</v>
      </c>
      <c r="O23" s="6">
        <v>43</v>
      </c>
      <c r="P23" s="6">
        <v>45</v>
      </c>
    </row>
    <row r="24" spans="2:16" x14ac:dyDescent="0.3">
      <c r="B24" s="4" t="s">
        <v>23</v>
      </c>
      <c r="C24" s="4" t="s">
        <v>22</v>
      </c>
      <c r="D24" s="4" t="s">
        <v>17</v>
      </c>
      <c r="E24" s="6">
        <v>116</v>
      </c>
      <c r="F24" s="6">
        <v>117</v>
      </c>
      <c r="G24" s="6">
        <v>129</v>
      </c>
      <c r="H24" s="6">
        <v>139</v>
      </c>
      <c r="I24" s="6">
        <v>144</v>
      </c>
      <c r="J24" s="6">
        <v>163</v>
      </c>
      <c r="K24" s="6">
        <v>158</v>
      </c>
      <c r="L24" s="6">
        <v>159</v>
      </c>
      <c r="M24" s="6">
        <v>133</v>
      </c>
      <c r="N24" s="6">
        <v>129</v>
      </c>
      <c r="O24" s="6">
        <v>128</v>
      </c>
      <c r="P24" s="6">
        <v>130</v>
      </c>
    </row>
    <row r="25" spans="2:16" x14ac:dyDescent="0.3">
      <c r="B25" s="4" t="s">
        <v>23</v>
      </c>
      <c r="C25" s="4" t="s">
        <v>22</v>
      </c>
      <c r="D25" s="4" t="s">
        <v>18</v>
      </c>
      <c r="E25" s="6">
        <v>42</v>
      </c>
      <c r="F25" s="6">
        <v>43</v>
      </c>
      <c r="G25" s="6">
        <v>45</v>
      </c>
      <c r="H25" s="6">
        <v>50</v>
      </c>
      <c r="I25" s="6">
        <v>53</v>
      </c>
      <c r="J25" s="6">
        <v>60</v>
      </c>
      <c r="K25" s="6">
        <v>59</v>
      </c>
      <c r="L25" s="6">
        <v>55</v>
      </c>
      <c r="M25" s="6">
        <v>50</v>
      </c>
      <c r="N25" s="6">
        <v>46</v>
      </c>
      <c r="O25" s="6">
        <v>44</v>
      </c>
      <c r="P25" s="6">
        <v>47</v>
      </c>
    </row>
    <row r="26" spans="2:16" x14ac:dyDescent="0.3">
      <c r="B26" s="4" t="s">
        <v>23</v>
      </c>
      <c r="C26" s="4" t="s">
        <v>16</v>
      </c>
      <c r="D26" s="4" t="s">
        <v>19</v>
      </c>
      <c r="E26" s="6">
        <v>233</v>
      </c>
      <c r="F26" s="6">
        <v>227</v>
      </c>
      <c r="G26" s="6">
        <v>247</v>
      </c>
      <c r="H26" s="6">
        <v>280</v>
      </c>
      <c r="I26" s="6">
        <v>303</v>
      </c>
      <c r="J26" s="6">
        <v>334</v>
      </c>
      <c r="K26" s="6">
        <v>316</v>
      </c>
      <c r="L26" s="6">
        <v>304</v>
      </c>
      <c r="M26" s="6">
        <v>260</v>
      </c>
      <c r="N26" s="6">
        <v>268</v>
      </c>
      <c r="O26" s="6">
        <v>245</v>
      </c>
      <c r="P26" s="6">
        <v>246</v>
      </c>
    </row>
    <row r="27" spans="2:16" x14ac:dyDescent="0.3">
      <c r="B27" s="4" t="s">
        <v>23</v>
      </c>
      <c r="C27" s="4" t="s">
        <v>16</v>
      </c>
      <c r="D27" s="4" t="s">
        <v>17</v>
      </c>
      <c r="E27" s="6">
        <v>649</v>
      </c>
      <c r="F27" s="6">
        <v>651</v>
      </c>
      <c r="G27" s="6">
        <v>683</v>
      </c>
      <c r="H27" s="6">
        <v>720</v>
      </c>
      <c r="I27" s="6">
        <v>788</v>
      </c>
      <c r="J27" s="6">
        <v>913</v>
      </c>
      <c r="K27" s="6">
        <v>862</v>
      </c>
      <c r="L27" s="6">
        <v>847</v>
      </c>
      <c r="M27" s="6">
        <v>718</v>
      </c>
      <c r="N27" s="6">
        <v>729</v>
      </c>
      <c r="O27" s="6">
        <v>697</v>
      </c>
      <c r="P27" s="6">
        <v>702</v>
      </c>
    </row>
    <row r="28" spans="2:16" x14ac:dyDescent="0.3">
      <c r="B28" s="4" t="s">
        <v>23</v>
      </c>
      <c r="C28" s="4" t="s">
        <v>16</v>
      </c>
      <c r="D28" s="4" t="s">
        <v>18</v>
      </c>
      <c r="E28" s="6">
        <v>226</v>
      </c>
      <c r="F28" s="6">
        <v>233</v>
      </c>
      <c r="G28" s="6">
        <v>241</v>
      </c>
      <c r="H28" s="6">
        <v>268</v>
      </c>
      <c r="I28" s="6">
        <v>296</v>
      </c>
      <c r="J28" s="6">
        <v>316</v>
      </c>
      <c r="K28" s="6">
        <v>319</v>
      </c>
      <c r="L28" s="6">
        <v>322</v>
      </c>
      <c r="M28" s="6">
        <v>263</v>
      </c>
      <c r="N28" s="6">
        <v>258</v>
      </c>
      <c r="O28" s="6">
        <v>240</v>
      </c>
      <c r="P28" s="6">
        <v>256</v>
      </c>
    </row>
    <row r="29" spans="2:16" x14ac:dyDescent="0.3">
      <c r="B29" s="4" t="s">
        <v>24</v>
      </c>
      <c r="C29" s="4" t="s">
        <v>20</v>
      </c>
      <c r="D29" s="4" t="s">
        <v>19</v>
      </c>
      <c r="E29" s="6">
        <v>65</v>
      </c>
      <c r="F29" s="6">
        <v>67</v>
      </c>
      <c r="G29" s="6">
        <v>70</v>
      </c>
      <c r="H29" s="6">
        <v>81</v>
      </c>
      <c r="I29" s="6">
        <v>89</v>
      </c>
      <c r="J29" s="6">
        <v>95</v>
      </c>
      <c r="K29" s="6">
        <v>96</v>
      </c>
      <c r="L29" s="6">
        <v>89</v>
      </c>
      <c r="M29" s="6">
        <v>79</v>
      </c>
      <c r="N29" s="6">
        <v>75</v>
      </c>
      <c r="O29" s="6">
        <v>72</v>
      </c>
      <c r="P29" s="6">
        <v>75</v>
      </c>
    </row>
    <row r="30" spans="2:16" x14ac:dyDescent="0.3">
      <c r="B30" s="4" t="s">
        <v>24</v>
      </c>
      <c r="C30" s="4" t="s">
        <v>20</v>
      </c>
      <c r="D30" s="4" t="s">
        <v>17</v>
      </c>
      <c r="E30" s="6">
        <v>189</v>
      </c>
      <c r="F30" s="6">
        <v>192</v>
      </c>
      <c r="G30" s="6">
        <v>210</v>
      </c>
      <c r="H30" s="6">
        <v>228</v>
      </c>
      <c r="I30" s="6">
        <v>237</v>
      </c>
      <c r="J30" s="6">
        <v>271</v>
      </c>
      <c r="K30" s="6">
        <v>256</v>
      </c>
      <c r="L30" s="6">
        <v>248</v>
      </c>
      <c r="M30" s="6">
        <v>222</v>
      </c>
      <c r="N30" s="6">
        <v>219</v>
      </c>
      <c r="O30" s="6">
        <v>201</v>
      </c>
      <c r="P30" s="6">
        <v>207</v>
      </c>
    </row>
    <row r="31" spans="2:16" x14ac:dyDescent="0.3">
      <c r="B31" s="4" t="s">
        <v>24</v>
      </c>
      <c r="C31" s="4" t="s">
        <v>20</v>
      </c>
      <c r="D31" s="4" t="s">
        <v>18</v>
      </c>
      <c r="E31" s="6">
        <v>71</v>
      </c>
      <c r="F31" s="6">
        <v>71</v>
      </c>
      <c r="G31" s="6">
        <v>72</v>
      </c>
      <c r="H31" s="6">
        <v>80</v>
      </c>
      <c r="I31" s="6">
        <v>89</v>
      </c>
      <c r="J31" s="6">
        <v>91</v>
      </c>
      <c r="K31" s="6">
        <v>93</v>
      </c>
      <c r="L31" s="6">
        <v>95</v>
      </c>
      <c r="M31" s="6">
        <v>82</v>
      </c>
      <c r="N31" s="6">
        <v>75</v>
      </c>
      <c r="O31" s="6">
        <v>69</v>
      </c>
      <c r="P31" s="6">
        <v>75</v>
      </c>
    </row>
    <row r="32" spans="2:16" x14ac:dyDescent="0.3">
      <c r="B32" s="4" t="s">
        <v>24</v>
      </c>
      <c r="C32" s="4" t="s">
        <v>21</v>
      </c>
      <c r="D32" s="4" t="s">
        <v>19</v>
      </c>
      <c r="E32" s="6">
        <v>42</v>
      </c>
      <c r="F32" s="6">
        <v>41</v>
      </c>
      <c r="G32" s="6">
        <v>43</v>
      </c>
      <c r="H32" s="6">
        <v>50</v>
      </c>
      <c r="I32" s="6">
        <v>53</v>
      </c>
      <c r="J32" s="6">
        <v>55</v>
      </c>
      <c r="K32" s="6">
        <v>60</v>
      </c>
      <c r="L32" s="6">
        <v>58</v>
      </c>
      <c r="M32" s="6">
        <v>47</v>
      </c>
      <c r="N32" s="6">
        <v>44</v>
      </c>
      <c r="O32" s="6">
        <v>44</v>
      </c>
      <c r="P32" s="6">
        <v>48</v>
      </c>
    </row>
    <row r="33" spans="2:16" x14ac:dyDescent="0.3">
      <c r="B33" s="4" t="s">
        <v>24</v>
      </c>
      <c r="C33" s="4" t="s">
        <v>21</v>
      </c>
      <c r="D33" s="4" t="s">
        <v>17</v>
      </c>
      <c r="E33" s="6">
        <v>108</v>
      </c>
      <c r="F33" s="6">
        <v>110</v>
      </c>
      <c r="G33" s="6">
        <v>128</v>
      </c>
      <c r="H33" s="6">
        <v>135</v>
      </c>
      <c r="I33" s="6">
        <v>148</v>
      </c>
      <c r="J33" s="6">
        <v>154</v>
      </c>
      <c r="K33" s="6">
        <v>153</v>
      </c>
      <c r="L33" s="6">
        <v>158</v>
      </c>
      <c r="M33" s="6">
        <v>135</v>
      </c>
      <c r="N33" s="6">
        <v>128</v>
      </c>
      <c r="O33" s="6">
        <v>117</v>
      </c>
      <c r="P33" s="6">
        <v>124</v>
      </c>
    </row>
    <row r="34" spans="2:16" x14ac:dyDescent="0.3">
      <c r="B34" s="4" t="s">
        <v>24</v>
      </c>
      <c r="C34" s="4" t="s">
        <v>21</v>
      </c>
      <c r="D34" s="4" t="s">
        <v>18</v>
      </c>
      <c r="E34" s="6">
        <v>42</v>
      </c>
      <c r="F34" s="6">
        <v>40</v>
      </c>
      <c r="G34" s="6">
        <v>45</v>
      </c>
      <c r="H34" s="6">
        <v>50</v>
      </c>
      <c r="I34" s="6">
        <v>54</v>
      </c>
      <c r="J34" s="6">
        <v>55</v>
      </c>
      <c r="K34" s="6">
        <v>60</v>
      </c>
      <c r="L34" s="6">
        <v>54</v>
      </c>
      <c r="M34" s="6">
        <v>48</v>
      </c>
      <c r="N34" s="6">
        <v>47</v>
      </c>
      <c r="O34" s="6">
        <v>43</v>
      </c>
      <c r="P34" s="6">
        <v>44</v>
      </c>
    </row>
    <row r="35" spans="2:16" x14ac:dyDescent="0.3">
      <c r="B35" s="4" t="s">
        <v>24</v>
      </c>
      <c r="C35" s="4" t="s">
        <v>22</v>
      </c>
      <c r="D35" s="4" t="s">
        <v>19</v>
      </c>
      <c r="E35" s="6">
        <v>17</v>
      </c>
      <c r="F35" s="6">
        <v>18</v>
      </c>
      <c r="G35" s="6">
        <v>19</v>
      </c>
      <c r="H35" s="6">
        <v>20</v>
      </c>
      <c r="I35" s="6">
        <v>24</v>
      </c>
      <c r="J35" s="6">
        <v>26</v>
      </c>
      <c r="K35" s="6">
        <v>27</v>
      </c>
      <c r="L35" s="6">
        <v>26</v>
      </c>
      <c r="M35" s="6">
        <v>21</v>
      </c>
      <c r="N35" s="6">
        <v>20</v>
      </c>
      <c r="O35" s="6">
        <v>19</v>
      </c>
      <c r="P35" s="6">
        <v>19</v>
      </c>
    </row>
    <row r="36" spans="2:16" x14ac:dyDescent="0.3">
      <c r="B36" s="4" t="s">
        <v>24</v>
      </c>
      <c r="C36" s="4" t="s">
        <v>22</v>
      </c>
      <c r="D36" s="4" t="s">
        <v>17</v>
      </c>
      <c r="E36" s="6">
        <v>50</v>
      </c>
      <c r="F36" s="6">
        <v>52</v>
      </c>
      <c r="G36" s="6">
        <v>55</v>
      </c>
      <c r="H36" s="6">
        <v>60</v>
      </c>
      <c r="I36" s="6">
        <v>64</v>
      </c>
      <c r="J36" s="6">
        <v>67</v>
      </c>
      <c r="K36" s="6">
        <v>68</v>
      </c>
      <c r="L36" s="6">
        <v>69</v>
      </c>
      <c r="M36" s="6">
        <v>59</v>
      </c>
      <c r="N36" s="6">
        <v>57</v>
      </c>
      <c r="O36" s="6">
        <v>54</v>
      </c>
      <c r="P36" s="6">
        <v>56</v>
      </c>
    </row>
    <row r="37" spans="2:16" x14ac:dyDescent="0.3">
      <c r="B37" s="4" t="s">
        <v>24</v>
      </c>
      <c r="C37" s="4" t="s">
        <v>22</v>
      </c>
      <c r="D37" s="4" t="s">
        <v>18</v>
      </c>
      <c r="E37" s="6">
        <v>17</v>
      </c>
      <c r="F37" s="6">
        <v>18</v>
      </c>
      <c r="G37" s="6">
        <v>19</v>
      </c>
      <c r="H37" s="6">
        <v>21</v>
      </c>
      <c r="I37" s="6">
        <v>24</v>
      </c>
      <c r="J37" s="6">
        <v>26</v>
      </c>
      <c r="K37" s="6">
        <v>27</v>
      </c>
      <c r="L37" s="6">
        <v>24</v>
      </c>
      <c r="M37" s="6">
        <v>20</v>
      </c>
      <c r="N37" s="6">
        <v>20</v>
      </c>
      <c r="O37" s="6">
        <v>19</v>
      </c>
      <c r="P37" s="6">
        <v>20</v>
      </c>
    </row>
    <row r="38" spans="2:16" x14ac:dyDescent="0.3">
      <c r="B38" s="4" t="s">
        <v>24</v>
      </c>
      <c r="C38" s="4" t="s">
        <v>16</v>
      </c>
      <c r="D38" s="4" t="s">
        <v>19</v>
      </c>
      <c r="E38" s="6">
        <v>104</v>
      </c>
      <c r="F38" s="6">
        <v>101</v>
      </c>
      <c r="G38" s="6">
        <v>109</v>
      </c>
      <c r="H38" s="6">
        <v>118</v>
      </c>
      <c r="I38" s="6">
        <v>136</v>
      </c>
      <c r="J38" s="6">
        <v>137</v>
      </c>
      <c r="K38" s="6">
        <v>146</v>
      </c>
      <c r="L38" s="6">
        <v>133</v>
      </c>
      <c r="M38" s="6">
        <v>113</v>
      </c>
      <c r="N38" s="6">
        <v>115</v>
      </c>
      <c r="O38" s="6">
        <v>102</v>
      </c>
      <c r="P38" s="6">
        <v>115</v>
      </c>
    </row>
    <row r="39" spans="2:16" x14ac:dyDescent="0.3">
      <c r="B39" s="4" t="s">
        <v>24</v>
      </c>
      <c r="C39" s="4" t="s">
        <v>16</v>
      </c>
      <c r="D39" s="4" t="s">
        <v>17</v>
      </c>
      <c r="E39" s="6">
        <v>278</v>
      </c>
      <c r="F39" s="6">
        <v>287</v>
      </c>
      <c r="G39" s="6">
        <v>305</v>
      </c>
      <c r="H39" s="6">
        <v>323</v>
      </c>
      <c r="I39" s="6">
        <v>359</v>
      </c>
      <c r="J39" s="6">
        <v>387</v>
      </c>
      <c r="K39" s="6">
        <v>385</v>
      </c>
      <c r="L39" s="6">
        <v>373</v>
      </c>
      <c r="M39" s="6">
        <v>319</v>
      </c>
      <c r="N39" s="6">
        <v>299</v>
      </c>
      <c r="O39" s="6">
        <v>299</v>
      </c>
      <c r="P39" s="6">
        <v>312</v>
      </c>
    </row>
    <row r="40" spans="2:16" x14ac:dyDescent="0.3">
      <c r="B40" s="4" t="s">
        <v>24</v>
      </c>
      <c r="C40" s="4" t="s">
        <v>16</v>
      </c>
      <c r="D40" s="4" t="s">
        <v>18</v>
      </c>
      <c r="E40" s="6">
        <v>104</v>
      </c>
      <c r="F40" s="6">
        <v>105</v>
      </c>
      <c r="G40" s="6">
        <v>108</v>
      </c>
      <c r="H40" s="6">
        <v>122</v>
      </c>
      <c r="I40" s="6">
        <v>133</v>
      </c>
      <c r="J40" s="6">
        <v>141</v>
      </c>
      <c r="K40" s="6">
        <v>138</v>
      </c>
      <c r="L40" s="6">
        <v>136</v>
      </c>
      <c r="M40" s="6">
        <v>115</v>
      </c>
      <c r="N40" s="6">
        <v>111</v>
      </c>
      <c r="O40" s="6">
        <v>102</v>
      </c>
      <c r="P40" s="6">
        <v>117</v>
      </c>
    </row>
    <row r="41" spans="2:16" x14ac:dyDescent="0.3">
      <c r="B41" s="4" t="s">
        <v>25</v>
      </c>
      <c r="C41" s="4" t="s">
        <v>20</v>
      </c>
      <c r="D41" s="4" t="s">
        <v>19</v>
      </c>
      <c r="E41" s="6">
        <v>33</v>
      </c>
      <c r="F41" s="6">
        <v>34</v>
      </c>
      <c r="G41" s="6">
        <v>34</v>
      </c>
      <c r="H41" s="6">
        <v>38</v>
      </c>
      <c r="I41" s="6">
        <v>42</v>
      </c>
      <c r="J41" s="6">
        <v>46</v>
      </c>
      <c r="K41" s="6">
        <v>46</v>
      </c>
      <c r="L41" s="6">
        <v>44</v>
      </c>
      <c r="M41" s="6">
        <v>40</v>
      </c>
      <c r="N41" s="6">
        <v>38</v>
      </c>
      <c r="O41" s="6">
        <v>34</v>
      </c>
      <c r="P41" s="6">
        <v>37</v>
      </c>
    </row>
    <row r="42" spans="2:16" x14ac:dyDescent="0.3">
      <c r="B42" s="4" t="s">
        <v>25</v>
      </c>
      <c r="C42" s="4" t="s">
        <v>20</v>
      </c>
      <c r="D42" s="4" t="s">
        <v>17</v>
      </c>
      <c r="E42" s="6">
        <v>89</v>
      </c>
      <c r="F42" s="6">
        <v>91</v>
      </c>
      <c r="G42" s="6">
        <v>95</v>
      </c>
      <c r="H42" s="6">
        <v>108</v>
      </c>
      <c r="I42" s="6">
        <v>113</v>
      </c>
      <c r="J42" s="6">
        <v>120</v>
      </c>
      <c r="K42" s="6">
        <v>130</v>
      </c>
      <c r="L42" s="6">
        <v>124</v>
      </c>
      <c r="M42" s="6">
        <v>105</v>
      </c>
      <c r="N42" s="6">
        <v>101</v>
      </c>
      <c r="O42" s="6">
        <v>93</v>
      </c>
      <c r="P42" s="6">
        <v>103</v>
      </c>
    </row>
    <row r="43" spans="2:16" x14ac:dyDescent="0.3">
      <c r="B43" s="4" t="s">
        <v>25</v>
      </c>
      <c r="C43" s="4" t="s">
        <v>20</v>
      </c>
      <c r="D43" s="4" t="s">
        <v>18</v>
      </c>
      <c r="E43" s="6">
        <v>33</v>
      </c>
      <c r="F43" s="6">
        <v>34</v>
      </c>
      <c r="G43" s="6">
        <v>35</v>
      </c>
      <c r="H43" s="6">
        <v>37</v>
      </c>
      <c r="I43" s="6">
        <v>41</v>
      </c>
      <c r="J43" s="6">
        <v>46</v>
      </c>
      <c r="K43" s="6">
        <v>48</v>
      </c>
      <c r="L43" s="6">
        <v>42</v>
      </c>
      <c r="M43" s="6">
        <v>38</v>
      </c>
      <c r="N43" s="6">
        <v>35</v>
      </c>
      <c r="O43" s="6">
        <v>34</v>
      </c>
      <c r="P43" s="6">
        <v>35</v>
      </c>
    </row>
    <row r="44" spans="2:16" x14ac:dyDescent="0.3">
      <c r="B44" s="4" t="s">
        <v>25</v>
      </c>
      <c r="C44" s="4" t="s">
        <v>21</v>
      </c>
      <c r="D44" s="4" t="s">
        <v>19</v>
      </c>
      <c r="E44" s="6">
        <v>18</v>
      </c>
      <c r="F44" s="6">
        <v>19</v>
      </c>
      <c r="G44" s="6">
        <v>21</v>
      </c>
      <c r="H44" s="6">
        <v>23</v>
      </c>
      <c r="I44" s="6">
        <v>24</v>
      </c>
      <c r="J44" s="6">
        <v>27</v>
      </c>
      <c r="K44" s="6">
        <v>29</v>
      </c>
      <c r="L44" s="6">
        <v>26</v>
      </c>
      <c r="M44" s="6">
        <v>23</v>
      </c>
      <c r="N44" s="6">
        <v>22</v>
      </c>
      <c r="O44" s="6">
        <v>20</v>
      </c>
      <c r="P44" s="6">
        <v>22</v>
      </c>
    </row>
    <row r="45" spans="2:16" x14ac:dyDescent="0.3">
      <c r="B45" s="4" t="s">
        <v>25</v>
      </c>
      <c r="C45" s="4" t="s">
        <v>21</v>
      </c>
      <c r="D45" s="4" t="s">
        <v>17</v>
      </c>
      <c r="E45" s="6">
        <v>56</v>
      </c>
      <c r="F45" s="6">
        <v>54</v>
      </c>
      <c r="G45" s="6">
        <v>57</v>
      </c>
      <c r="H45" s="6">
        <v>62</v>
      </c>
      <c r="I45" s="6">
        <v>67</v>
      </c>
      <c r="J45" s="6">
        <v>73</v>
      </c>
      <c r="K45" s="6">
        <v>75</v>
      </c>
      <c r="L45" s="6">
        <v>73</v>
      </c>
      <c r="M45" s="6">
        <v>61</v>
      </c>
      <c r="N45" s="6">
        <v>62</v>
      </c>
      <c r="O45" s="6">
        <v>55</v>
      </c>
      <c r="P45" s="6">
        <v>62</v>
      </c>
    </row>
    <row r="46" spans="2:16" x14ac:dyDescent="0.3">
      <c r="B46" s="4" t="s">
        <v>25</v>
      </c>
      <c r="C46" s="4" t="s">
        <v>21</v>
      </c>
      <c r="D46" s="4" t="s">
        <v>18</v>
      </c>
      <c r="E46" s="6">
        <v>20</v>
      </c>
      <c r="F46" s="6">
        <v>19</v>
      </c>
      <c r="G46" s="6">
        <v>21</v>
      </c>
      <c r="H46" s="6">
        <v>22</v>
      </c>
      <c r="I46" s="6">
        <v>26</v>
      </c>
      <c r="J46" s="6">
        <v>28</v>
      </c>
      <c r="K46" s="6">
        <v>28</v>
      </c>
      <c r="L46" s="6">
        <v>26</v>
      </c>
      <c r="M46" s="6">
        <v>22</v>
      </c>
      <c r="N46" s="6">
        <v>21</v>
      </c>
      <c r="O46" s="6">
        <v>20</v>
      </c>
      <c r="P46" s="6">
        <v>21</v>
      </c>
    </row>
    <row r="47" spans="2:16" x14ac:dyDescent="0.3">
      <c r="B47" s="4" t="s">
        <v>25</v>
      </c>
      <c r="C47" s="4" t="s">
        <v>22</v>
      </c>
      <c r="D47" s="4" t="s">
        <v>19</v>
      </c>
      <c r="E47" s="6">
        <v>8</v>
      </c>
      <c r="F47" s="6">
        <v>8</v>
      </c>
      <c r="G47" s="6">
        <v>9</v>
      </c>
      <c r="H47" s="6">
        <v>10</v>
      </c>
      <c r="I47" s="6">
        <v>11</v>
      </c>
      <c r="J47" s="6">
        <v>12</v>
      </c>
      <c r="K47" s="6">
        <v>12</v>
      </c>
      <c r="L47" s="6">
        <v>11</v>
      </c>
      <c r="M47" s="6">
        <v>10</v>
      </c>
      <c r="N47" s="6">
        <v>9</v>
      </c>
      <c r="O47" s="6">
        <v>9</v>
      </c>
      <c r="P47" s="6">
        <v>10</v>
      </c>
    </row>
    <row r="48" spans="2:16" x14ac:dyDescent="0.3">
      <c r="B48" s="4" t="s">
        <v>25</v>
      </c>
      <c r="C48" s="4" t="s">
        <v>22</v>
      </c>
      <c r="D48" s="4" t="s">
        <v>17</v>
      </c>
      <c r="E48" s="6">
        <v>24</v>
      </c>
      <c r="F48" s="6">
        <v>24</v>
      </c>
      <c r="G48" s="6">
        <v>27</v>
      </c>
      <c r="H48" s="6">
        <v>28</v>
      </c>
      <c r="I48" s="6">
        <v>32</v>
      </c>
      <c r="J48" s="6">
        <v>32</v>
      </c>
      <c r="K48" s="6">
        <v>34</v>
      </c>
      <c r="L48" s="6">
        <v>32</v>
      </c>
      <c r="M48" s="6">
        <v>29</v>
      </c>
      <c r="N48" s="6">
        <v>27</v>
      </c>
      <c r="O48" s="6">
        <v>26</v>
      </c>
      <c r="P48" s="6">
        <v>26</v>
      </c>
    </row>
    <row r="49" spans="2:16" x14ac:dyDescent="0.3">
      <c r="B49" s="4" t="s">
        <v>25</v>
      </c>
      <c r="C49" s="4" t="s">
        <v>22</v>
      </c>
      <c r="D49" s="4" t="s">
        <v>18</v>
      </c>
      <c r="E49" s="6">
        <v>9</v>
      </c>
      <c r="F49" s="6">
        <v>9</v>
      </c>
      <c r="G49" s="6">
        <v>9</v>
      </c>
      <c r="H49" s="6">
        <v>10</v>
      </c>
      <c r="I49" s="6">
        <v>11</v>
      </c>
      <c r="J49" s="6">
        <v>12</v>
      </c>
      <c r="K49" s="6">
        <v>12</v>
      </c>
      <c r="L49" s="6">
        <v>12</v>
      </c>
      <c r="M49" s="6">
        <v>10</v>
      </c>
      <c r="N49" s="6">
        <v>9</v>
      </c>
      <c r="O49" s="6">
        <v>9</v>
      </c>
      <c r="P49" s="6">
        <v>9</v>
      </c>
    </row>
    <row r="50" spans="2:16" x14ac:dyDescent="0.3">
      <c r="B50" s="4" t="s">
        <v>25</v>
      </c>
      <c r="C50" s="4" t="s">
        <v>16</v>
      </c>
      <c r="D50" s="4" t="s">
        <v>19</v>
      </c>
      <c r="E50" s="6">
        <v>49</v>
      </c>
      <c r="F50" s="6">
        <v>46</v>
      </c>
      <c r="G50" s="6">
        <v>52</v>
      </c>
      <c r="H50" s="6">
        <v>57</v>
      </c>
      <c r="I50" s="6">
        <v>60</v>
      </c>
      <c r="J50" s="6">
        <v>64</v>
      </c>
      <c r="K50" s="6">
        <v>65</v>
      </c>
      <c r="L50" s="6">
        <v>63</v>
      </c>
      <c r="M50" s="6">
        <v>57</v>
      </c>
      <c r="N50" s="6">
        <v>53</v>
      </c>
      <c r="O50" s="6">
        <v>49</v>
      </c>
      <c r="P50" s="6">
        <v>53</v>
      </c>
    </row>
    <row r="51" spans="2:16" x14ac:dyDescent="0.3">
      <c r="B51" s="4" t="s">
        <v>25</v>
      </c>
      <c r="C51" s="4" t="s">
        <v>16</v>
      </c>
      <c r="D51" s="4" t="s">
        <v>17</v>
      </c>
      <c r="E51" s="6">
        <v>129</v>
      </c>
      <c r="F51" s="6">
        <v>134</v>
      </c>
      <c r="G51" s="6">
        <v>139</v>
      </c>
      <c r="H51" s="6">
        <v>152</v>
      </c>
      <c r="I51" s="6">
        <v>166</v>
      </c>
      <c r="J51" s="6">
        <v>186</v>
      </c>
      <c r="K51" s="6">
        <v>188</v>
      </c>
      <c r="L51" s="6">
        <v>178</v>
      </c>
      <c r="M51" s="6">
        <v>150</v>
      </c>
      <c r="N51" s="6">
        <v>144</v>
      </c>
      <c r="O51" s="6">
        <v>143</v>
      </c>
      <c r="P51" s="6">
        <v>143</v>
      </c>
    </row>
    <row r="52" spans="2:16" x14ac:dyDescent="0.3">
      <c r="B52" s="4" t="s">
        <v>25</v>
      </c>
      <c r="C52" s="4" t="s">
        <v>16</v>
      </c>
      <c r="D52" s="4" t="s">
        <v>18</v>
      </c>
      <c r="E52" s="6">
        <v>50</v>
      </c>
      <c r="F52" s="6">
        <v>46</v>
      </c>
      <c r="G52" s="6">
        <v>50</v>
      </c>
      <c r="H52" s="6">
        <v>55</v>
      </c>
      <c r="I52" s="6">
        <v>62</v>
      </c>
      <c r="J52" s="6">
        <v>65</v>
      </c>
      <c r="K52" s="6">
        <v>68</v>
      </c>
      <c r="L52" s="6">
        <v>67</v>
      </c>
      <c r="M52" s="6">
        <v>57</v>
      </c>
      <c r="N52" s="6">
        <v>52</v>
      </c>
      <c r="O52" s="6">
        <v>49</v>
      </c>
      <c r="P52" s="6">
        <v>51</v>
      </c>
    </row>
    <row r="53" spans="2:16" x14ac:dyDescent="0.3">
      <c r="B53" s="4" t="s">
        <v>31</v>
      </c>
      <c r="C53" s="4" t="s">
        <v>20</v>
      </c>
      <c r="D53" s="4" t="s">
        <v>19</v>
      </c>
      <c r="E53" s="6">
        <v>164</v>
      </c>
      <c r="F53" s="6">
        <v>168</v>
      </c>
      <c r="G53" s="6">
        <v>169</v>
      </c>
      <c r="H53" s="6">
        <v>158</v>
      </c>
      <c r="I53" s="6">
        <v>162</v>
      </c>
      <c r="J53" s="6">
        <v>168</v>
      </c>
      <c r="K53" s="6">
        <v>165</v>
      </c>
      <c r="L53" s="6">
        <v>174</v>
      </c>
      <c r="M53" s="6">
        <v>160</v>
      </c>
      <c r="N53" s="6">
        <v>156</v>
      </c>
      <c r="O53" s="6">
        <v>170</v>
      </c>
      <c r="P53" s="6">
        <v>178</v>
      </c>
    </row>
    <row r="54" spans="2:16" x14ac:dyDescent="0.3">
      <c r="B54" s="4" t="s">
        <v>31</v>
      </c>
      <c r="C54" s="4" t="s">
        <v>20</v>
      </c>
      <c r="D54" s="4" t="s">
        <v>17</v>
      </c>
      <c r="E54" s="6">
        <v>437</v>
      </c>
      <c r="F54" s="6">
        <v>433</v>
      </c>
      <c r="G54" s="6">
        <v>474</v>
      </c>
      <c r="H54" s="6">
        <v>474</v>
      </c>
      <c r="I54" s="6">
        <v>455</v>
      </c>
      <c r="J54" s="6">
        <v>465</v>
      </c>
      <c r="K54" s="6">
        <v>476</v>
      </c>
      <c r="L54" s="6">
        <v>460</v>
      </c>
      <c r="M54" s="6">
        <v>442</v>
      </c>
      <c r="N54" s="6">
        <v>462</v>
      </c>
      <c r="O54" s="6">
        <v>466</v>
      </c>
      <c r="P54" s="6">
        <v>522</v>
      </c>
    </row>
    <row r="55" spans="2:16" x14ac:dyDescent="0.3">
      <c r="B55" s="4" t="s">
        <v>31</v>
      </c>
      <c r="C55" s="4" t="s">
        <v>20</v>
      </c>
      <c r="D55" s="4" t="s">
        <v>18</v>
      </c>
      <c r="E55" s="6">
        <v>161</v>
      </c>
      <c r="F55" s="6">
        <v>168</v>
      </c>
      <c r="G55" s="6">
        <v>162</v>
      </c>
      <c r="H55" s="6">
        <v>162</v>
      </c>
      <c r="I55" s="6">
        <v>170</v>
      </c>
      <c r="J55" s="6">
        <v>174</v>
      </c>
      <c r="K55" s="6">
        <v>166</v>
      </c>
      <c r="L55" s="6">
        <v>162</v>
      </c>
      <c r="M55" s="6">
        <v>168</v>
      </c>
      <c r="N55" s="6">
        <v>167</v>
      </c>
      <c r="O55" s="6">
        <v>172</v>
      </c>
      <c r="P55" s="6">
        <v>188</v>
      </c>
    </row>
    <row r="56" spans="2:16" x14ac:dyDescent="0.3">
      <c r="B56" s="4" t="s">
        <v>31</v>
      </c>
      <c r="C56" s="4" t="s">
        <v>21</v>
      </c>
      <c r="D56" s="4" t="s">
        <v>19</v>
      </c>
      <c r="E56" s="6">
        <v>102</v>
      </c>
      <c r="F56" s="6">
        <v>93</v>
      </c>
      <c r="G56" s="6">
        <v>96</v>
      </c>
      <c r="H56" s="6">
        <v>96</v>
      </c>
      <c r="I56" s="6">
        <v>99</v>
      </c>
      <c r="J56" s="6">
        <v>100</v>
      </c>
      <c r="K56" s="6">
        <v>98</v>
      </c>
      <c r="L56" s="6">
        <v>99</v>
      </c>
      <c r="M56" s="6">
        <v>101</v>
      </c>
      <c r="N56" s="6">
        <v>95</v>
      </c>
      <c r="O56" s="6">
        <v>104</v>
      </c>
      <c r="P56" s="6">
        <v>106</v>
      </c>
    </row>
    <row r="57" spans="2:16" x14ac:dyDescent="0.3">
      <c r="B57" s="4" t="s">
        <v>31</v>
      </c>
      <c r="C57" s="4" t="s">
        <v>21</v>
      </c>
      <c r="D57" s="4" t="s">
        <v>17</v>
      </c>
      <c r="E57" s="6">
        <v>282</v>
      </c>
      <c r="F57" s="6">
        <v>264</v>
      </c>
      <c r="G57" s="6">
        <v>283</v>
      </c>
      <c r="H57" s="6">
        <v>280</v>
      </c>
      <c r="I57" s="6">
        <v>280</v>
      </c>
      <c r="J57" s="6">
        <v>285</v>
      </c>
      <c r="K57" s="6">
        <v>273</v>
      </c>
      <c r="L57" s="6">
        <v>283</v>
      </c>
      <c r="M57" s="6">
        <v>282</v>
      </c>
      <c r="N57" s="6">
        <v>271</v>
      </c>
      <c r="O57" s="6">
        <v>281</v>
      </c>
      <c r="P57" s="6">
        <v>293</v>
      </c>
    </row>
    <row r="58" spans="2:16" x14ac:dyDescent="0.3">
      <c r="B58" s="4" t="s">
        <v>31</v>
      </c>
      <c r="C58" s="4" t="s">
        <v>21</v>
      </c>
      <c r="D58" s="4" t="s">
        <v>18</v>
      </c>
      <c r="E58" s="6">
        <v>103</v>
      </c>
      <c r="F58" s="6">
        <v>93</v>
      </c>
      <c r="G58" s="6">
        <v>101</v>
      </c>
      <c r="H58" s="6">
        <v>102</v>
      </c>
      <c r="I58" s="6">
        <v>104</v>
      </c>
      <c r="J58" s="6">
        <v>100</v>
      </c>
      <c r="K58" s="6">
        <v>101</v>
      </c>
      <c r="L58" s="6">
        <v>102</v>
      </c>
      <c r="M58" s="6">
        <v>96</v>
      </c>
      <c r="N58" s="6">
        <v>98</v>
      </c>
      <c r="O58" s="6">
        <v>99</v>
      </c>
      <c r="P58" s="6">
        <v>113</v>
      </c>
    </row>
    <row r="59" spans="2:16" x14ac:dyDescent="0.3">
      <c r="B59" s="4" t="s">
        <v>31</v>
      </c>
      <c r="C59" s="4" t="s">
        <v>22</v>
      </c>
      <c r="D59" s="4" t="s">
        <v>19</v>
      </c>
      <c r="E59" s="6">
        <v>43</v>
      </c>
      <c r="F59" s="6">
        <v>42</v>
      </c>
      <c r="G59" s="6">
        <v>44</v>
      </c>
      <c r="H59" s="6">
        <v>45</v>
      </c>
      <c r="I59" s="6">
        <v>43</v>
      </c>
      <c r="J59" s="6">
        <v>47</v>
      </c>
      <c r="K59" s="6">
        <v>44</v>
      </c>
      <c r="L59" s="6">
        <v>43</v>
      </c>
      <c r="M59" s="6">
        <v>45</v>
      </c>
      <c r="N59" s="6">
        <v>41</v>
      </c>
      <c r="O59" s="6">
        <v>43</v>
      </c>
      <c r="P59" s="6">
        <v>46</v>
      </c>
    </row>
    <row r="60" spans="2:16" x14ac:dyDescent="0.3">
      <c r="B60" s="4" t="s">
        <v>31</v>
      </c>
      <c r="C60" s="4" t="s">
        <v>22</v>
      </c>
      <c r="D60" s="4" t="s">
        <v>17</v>
      </c>
      <c r="E60" s="6">
        <v>124</v>
      </c>
      <c r="F60" s="6">
        <v>114</v>
      </c>
      <c r="G60" s="6">
        <v>127</v>
      </c>
      <c r="H60" s="6">
        <v>122</v>
      </c>
      <c r="I60" s="6">
        <v>122</v>
      </c>
      <c r="J60" s="6">
        <v>126</v>
      </c>
      <c r="K60" s="6">
        <v>127</v>
      </c>
      <c r="L60" s="6">
        <v>118</v>
      </c>
      <c r="M60" s="6">
        <v>126</v>
      </c>
      <c r="N60" s="6">
        <v>119</v>
      </c>
      <c r="O60" s="6">
        <v>121</v>
      </c>
      <c r="P60" s="6">
        <v>129</v>
      </c>
    </row>
    <row r="61" spans="2:16" x14ac:dyDescent="0.3">
      <c r="B61" s="4" t="s">
        <v>31</v>
      </c>
      <c r="C61" s="4" t="s">
        <v>22</v>
      </c>
      <c r="D61" s="4" t="s">
        <v>18</v>
      </c>
      <c r="E61" s="6">
        <v>42</v>
      </c>
      <c r="F61" s="6">
        <v>45</v>
      </c>
      <c r="G61" s="6">
        <v>44</v>
      </c>
      <c r="H61" s="6">
        <v>44</v>
      </c>
      <c r="I61" s="6">
        <v>43</v>
      </c>
      <c r="J61" s="6">
        <v>47</v>
      </c>
      <c r="K61" s="6">
        <v>45</v>
      </c>
      <c r="L61" s="6">
        <v>43</v>
      </c>
      <c r="M61" s="6">
        <v>43</v>
      </c>
      <c r="N61" s="6">
        <v>42</v>
      </c>
      <c r="O61" s="6">
        <v>45</v>
      </c>
      <c r="P61" s="6">
        <v>46</v>
      </c>
    </row>
    <row r="62" spans="2:16" x14ac:dyDescent="0.3">
      <c r="B62" s="4" t="s">
        <v>31</v>
      </c>
      <c r="C62" s="4" t="s">
        <v>16</v>
      </c>
      <c r="D62" s="4" t="s">
        <v>19</v>
      </c>
      <c r="E62" s="6">
        <v>244</v>
      </c>
      <c r="F62" s="6">
        <v>227</v>
      </c>
      <c r="G62" s="6">
        <v>243</v>
      </c>
      <c r="H62" s="6">
        <v>234</v>
      </c>
      <c r="I62" s="6">
        <v>253</v>
      </c>
      <c r="J62" s="6">
        <v>246</v>
      </c>
      <c r="K62" s="6">
        <v>253</v>
      </c>
      <c r="L62" s="6">
        <v>243</v>
      </c>
      <c r="M62" s="6">
        <v>236</v>
      </c>
      <c r="N62" s="6">
        <v>244</v>
      </c>
      <c r="O62" s="6">
        <v>249</v>
      </c>
      <c r="P62" s="6">
        <v>266</v>
      </c>
    </row>
    <row r="63" spans="2:16" x14ac:dyDescent="0.3">
      <c r="B63" s="4" t="s">
        <v>31</v>
      </c>
      <c r="C63" s="4" t="s">
        <v>16</v>
      </c>
      <c r="D63" s="4" t="s">
        <v>17</v>
      </c>
      <c r="E63" s="6">
        <v>641</v>
      </c>
      <c r="F63" s="6">
        <v>659</v>
      </c>
      <c r="G63" s="6">
        <v>666</v>
      </c>
      <c r="H63" s="6">
        <v>695</v>
      </c>
      <c r="I63" s="6">
        <v>710</v>
      </c>
      <c r="J63" s="6">
        <v>711</v>
      </c>
      <c r="K63" s="6">
        <v>682</v>
      </c>
      <c r="L63" s="6">
        <v>703</v>
      </c>
      <c r="M63" s="6">
        <v>677</v>
      </c>
      <c r="N63" s="6">
        <v>637</v>
      </c>
      <c r="O63" s="6">
        <v>658</v>
      </c>
      <c r="P63" s="6">
        <v>716</v>
      </c>
    </row>
    <row r="64" spans="2:16" x14ac:dyDescent="0.3">
      <c r="B64" s="4" t="s">
        <v>31</v>
      </c>
      <c r="C64" s="4" t="s">
        <v>16</v>
      </c>
      <c r="D64" s="4" t="s">
        <v>18</v>
      </c>
      <c r="E64" s="6">
        <v>248</v>
      </c>
      <c r="F64" s="6">
        <v>242</v>
      </c>
      <c r="G64" s="6">
        <v>234</v>
      </c>
      <c r="H64" s="6">
        <v>248</v>
      </c>
      <c r="I64" s="6">
        <v>250</v>
      </c>
      <c r="J64" s="6">
        <v>247</v>
      </c>
      <c r="K64" s="6">
        <v>260</v>
      </c>
      <c r="L64" s="6">
        <v>255</v>
      </c>
      <c r="M64" s="6">
        <v>238</v>
      </c>
      <c r="N64" s="6">
        <v>239</v>
      </c>
      <c r="O64" s="6">
        <v>244</v>
      </c>
      <c r="P64" s="6">
        <v>273</v>
      </c>
    </row>
    <row r="65" spans="2:16" x14ac:dyDescent="0.3">
      <c r="B65" s="4" t="s">
        <v>33</v>
      </c>
      <c r="C65" s="4" t="s">
        <v>20</v>
      </c>
      <c r="D65" s="4" t="s">
        <v>19</v>
      </c>
      <c r="E65" s="6">
        <v>149</v>
      </c>
      <c r="F65" s="6">
        <v>147</v>
      </c>
      <c r="G65" s="6">
        <v>148</v>
      </c>
      <c r="H65" s="6">
        <v>150</v>
      </c>
      <c r="I65" s="6">
        <v>143</v>
      </c>
      <c r="J65" s="6">
        <v>152</v>
      </c>
      <c r="K65" s="6">
        <v>149</v>
      </c>
      <c r="L65" s="6">
        <v>147</v>
      </c>
      <c r="M65" s="6">
        <v>141</v>
      </c>
      <c r="N65" s="6">
        <v>147</v>
      </c>
      <c r="O65" s="6">
        <v>148</v>
      </c>
      <c r="P65" s="6">
        <v>166</v>
      </c>
    </row>
    <row r="66" spans="2:16" x14ac:dyDescent="0.3">
      <c r="B66" s="4" t="s">
        <v>33</v>
      </c>
      <c r="C66" s="4" t="s">
        <v>20</v>
      </c>
      <c r="D66" s="4" t="s">
        <v>17</v>
      </c>
      <c r="E66" s="6">
        <v>394</v>
      </c>
      <c r="F66" s="6">
        <v>396</v>
      </c>
      <c r="G66" s="6">
        <v>382</v>
      </c>
      <c r="H66" s="6">
        <v>399</v>
      </c>
      <c r="I66" s="6">
        <v>392</v>
      </c>
      <c r="J66" s="6">
        <v>422</v>
      </c>
      <c r="K66" s="6">
        <v>427</v>
      </c>
      <c r="L66" s="6">
        <v>396</v>
      </c>
      <c r="M66" s="6">
        <v>417</v>
      </c>
      <c r="N66" s="6">
        <v>405</v>
      </c>
      <c r="O66" s="6">
        <v>414</v>
      </c>
      <c r="P66" s="6">
        <v>456</v>
      </c>
    </row>
    <row r="67" spans="2:16" x14ac:dyDescent="0.3">
      <c r="B67" s="4" t="s">
        <v>33</v>
      </c>
      <c r="C67" s="4" t="s">
        <v>20</v>
      </c>
      <c r="D67" s="4" t="s">
        <v>18</v>
      </c>
      <c r="E67" s="6">
        <v>142</v>
      </c>
      <c r="F67" s="6">
        <v>136</v>
      </c>
      <c r="G67" s="6">
        <v>146</v>
      </c>
      <c r="H67" s="6">
        <v>145</v>
      </c>
      <c r="I67" s="6">
        <v>143</v>
      </c>
      <c r="J67" s="6">
        <v>152</v>
      </c>
      <c r="K67" s="6">
        <v>143</v>
      </c>
      <c r="L67" s="6">
        <v>145</v>
      </c>
      <c r="M67" s="6">
        <v>144</v>
      </c>
      <c r="N67" s="6">
        <v>139</v>
      </c>
      <c r="O67" s="6">
        <v>143</v>
      </c>
      <c r="P67" s="6">
        <v>162</v>
      </c>
    </row>
    <row r="68" spans="2:16" x14ac:dyDescent="0.3">
      <c r="B68" s="4" t="s">
        <v>33</v>
      </c>
      <c r="C68" s="4" t="s">
        <v>21</v>
      </c>
      <c r="D68" s="4" t="s">
        <v>19</v>
      </c>
      <c r="E68" s="6">
        <v>84</v>
      </c>
      <c r="F68" s="6">
        <v>88</v>
      </c>
      <c r="G68" s="6">
        <v>90</v>
      </c>
      <c r="H68" s="6">
        <v>88</v>
      </c>
      <c r="I68" s="6">
        <v>90</v>
      </c>
      <c r="J68" s="6">
        <v>94</v>
      </c>
      <c r="K68" s="6">
        <v>92</v>
      </c>
      <c r="L68" s="6">
        <v>87</v>
      </c>
      <c r="M68" s="6">
        <v>87</v>
      </c>
      <c r="N68" s="6">
        <v>88</v>
      </c>
      <c r="O68" s="6">
        <v>93</v>
      </c>
      <c r="P68" s="6">
        <v>95</v>
      </c>
    </row>
    <row r="69" spans="2:16" x14ac:dyDescent="0.3">
      <c r="B69" s="4" t="s">
        <v>33</v>
      </c>
      <c r="C69" s="4" t="s">
        <v>21</v>
      </c>
      <c r="D69" s="4" t="s">
        <v>17</v>
      </c>
      <c r="E69" s="6">
        <v>249</v>
      </c>
      <c r="F69" s="6">
        <v>244</v>
      </c>
      <c r="G69" s="6">
        <v>245</v>
      </c>
      <c r="H69" s="6">
        <v>230</v>
      </c>
      <c r="I69" s="6">
        <v>247</v>
      </c>
      <c r="J69" s="6">
        <v>239</v>
      </c>
      <c r="K69" s="6">
        <v>250</v>
      </c>
      <c r="L69" s="6">
        <v>234</v>
      </c>
      <c r="M69" s="6">
        <v>232</v>
      </c>
      <c r="N69" s="6">
        <v>238</v>
      </c>
      <c r="O69" s="6">
        <v>241</v>
      </c>
      <c r="P69" s="6">
        <v>256</v>
      </c>
    </row>
    <row r="70" spans="2:16" x14ac:dyDescent="0.3">
      <c r="B70" s="4" t="s">
        <v>33</v>
      </c>
      <c r="C70" s="4" t="s">
        <v>21</v>
      </c>
      <c r="D70" s="4" t="s">
        <v>18</v>
      </c>
      <c r="E70" s="6">
        <v>85</v>
      </c>
      <c r="F70" s="6">
        <v>83</v>
      </c>
      <c r="G70" s="6">
        <v>85</v>
      </c>
      <c r="H70" s="6">
        <v>83</v>
      </c>
      <c r="I70" s="6">
        <v>92</v>
      </c>
      <c r="J70" s="6">
        <v>89</v>
      </c>
      <c r="K70" s="6">
        <v>92</v>
      </c>
      <c r="L70" s="6">
        <v>88</v>
      </c>
      <c r="M70" s="6">
        <v>91</v>
      </c>
      <c r="N70" s="6">
        <v>89</v>
      </c>
      <c r="O70" s="6">
        <v>89</v>
      </c>
      <c r="P70" s="6">
        <v>92</v>
      </c>
    </row>
    <row r="71" spans="2:16" x14ac:dyDescent="0.3">
      <c r="B71" s="4" t="s">
        <v>33</v>
      </c>
      <c r="C71" s="4" t="s">
        <v>22</v>
      </c>
      <c r="D71" s="4" t="s">
        <v>19</v>
      </c>
      <c r="E71" s="6">
        <v>38</v>
      </c>
      <c r="F71" s="6">
        <v>39</v>
      </c>
      <c r="G71" s="6">
        <v>37</v>
      </c>
      <c r="H71" s="6">
        <v>40</v>
      </c>
      <c r="I71" s="6">
        <v>41</v>
      </c>
      <c r="J71" s="6">
        <v>39</v>
      </c>
      <c r="K71" s="6">
        <v>40</v>
      </c>
      <c r="L71" s="6">
        <v>38</v>
      </c>
      <c r="M71" s="6">
        <v>38</v>
      </c>
      <c r="N71" s="6">
        <v>38</v>
      </c>
      <c r="O71" s="6">
        <v>40</v>
      </c>
      <c r="P71" s="6">
        <v>41</v>
      </c>
    </row>
    <row r="72" spans="2:16" x14ac:dyDescent="0.3">
      <c r="B72" s="4" t="s">
        <v>33</v>
      </c>
      <c r="C72" s="4" t="s">
        <v>22</v>
      </c>
      <c r="D72" s="4" t="s">
        <v>17</v>
      </c>
      <c r="E72" s="6">
        <v>103</v>
      </c>
      <c r="F72" s="6">
        <v>107</v>
      </c>
      <c r="G72" s="6">
        <v>105</v>
      </c>
      <c r="H72" s="6">
        <v>105</v>
      </c>
      <c r="I72" s="6">
        <v>111</v>
      </c>
      <c r="J72" s="6">
        <v>108</v>
      </c>
      <c r="K72" s="6">
        <v>107</v>
      </c>
      <c r="L72" s="6">
        <v>108</v>
      </c>
      <c r="M72" s="6">
        <v>109</v>
      </c>
      <c r="N72" s="6">
        <v>104</v>
      </c>
      <c r="O72" s="6">
        <v>104</v>
      </c>
      <c r="P72" s="6">
        <v>122</v>
      </c>
    </row>
    <row r="73" spans="2:16" x14ac:dyDescent="0.3">
      <c r="B73" s="4" t="s">
        <v>33</v>
      </c>
      <c r="C73" s="4" t="s">
        <v>22</v>
      </c>
      <c r="D73" s="4" t="s">
        <v>18</v>
      </c>
      <c r="E73" s="6">
        <v>37</v>
      </c>
      <c r="F73" s="6">
        <v>39</v>
      </c>
      <c r="G73" s="6">
        <v>39</v>
      </c>
      <c r="H73" s="6">
        <v>37</v>
      </c>
      <c r="I73" s="6">
        <v>38</v>
      </c>
      <c r="J73" s="6">
        <v>41</v>
      </c>
      <c r="K73" s="6">
        <v>38</v>
      </c>
      <c r="L73" s="6">
        <v>38</v>
      </c>
      <c r="M73" s="6">
        <v>38</v>
      </c>
      <c r="N73" s="6">
        <v>39</v>
      </c>
      <c r="O73" s="6">
        <v>39</v>
      </c>
      <c r="P73" s="6">
        <v>41</v>
      </c>
    </row>
    <row r="74" spans="2:16" x14ac:dyDescent="0.3">
      <c r="B74" s="4" t="s">
        <v>33</v>
      </c>
      <c r="C74" s="4" t="s">
        <v>16</v>
      </c>
      <c r="D74" s="4" t="s">
        <v>19</v>
      </c>
      <c r="E74" s="6">
        <v>207</v>
      </c>
      <c r="F74" s="6">
        <v>213</v>
      </c>
      <c r="G74" s="6">
        <v>216</v>
      </c>
      <c r="H74" s="6">
        <v>217</v>
      </c>
      <c r="I74" s="6">
        <v>219</v>
      </c>
      <c r="J74" s="6">
        <v>218</v>
      </c>
      <c r="K74" s="6">
        <v>211</v>
      </c>
      <c r="L74" s="6">
        <v>224</v>
      </c>
      <c r="M74" s="6">
        <v>215</v>
      </c>
      <c r="N74" s="6">
        <v>214</v>
      </c>
      <c r="O74" s="6">
        <v>225</v>
      </c>
      <c r="P74" s="6">
        <v>236</v>
      </c>
    </row>
    <row r="75" spans="2:16" x14ac:dyDescent="0.3">
      <c r="B75" s="4" t="s">
        <v>33</v>
      </c>
      <c r="C75" s="4" t="s">
        <v>16</v>
      </c>
      <c r="D75" s="4" t="s">
        <v>17</v>
      </c>
      <c r="E75" s="6">
        <v>611</v>
      </c>
      <c r="F75" s="6">
        <v>564</v>
      </c>
      <c r="G75" s="6">
        <v>612</v>
      </c>
      <c r="H75" s="6">
        <v>575</v>
      </c>
      <c r="I75" s="6">
        <v>573</v>
      </c>
      <c r="J75" s="6">
        <v>618</v>
      </c>
      <c r="K75" s="6">
        <v>585</v>
      </c>
      <c r="L75" s="6">
        <v>612</v>
      </c>
      <c r="M75" s="6">
        <v>562</v>
      </c>
      <c r="N75" s="6">
        <v>590</v>
      </c>
      <c r="O75" s="6">
        <v>588</v>
      </c>
      <c r="P75" s="6">
        <v>642</v>
      </c>
    </row>
    <row r="76" spans="2:16" x14ac:dyDescent="0.3">
      <c r="B76" s="4" t="s">
        <v>33</v>
      </c>
      <c r="C76" s="4" t="s">
        <v>16</v>
      </c>
      <c r="D76" s="4" t="s">
        <v>18</v>
      </c>
      <c r="E76" s="6">
        <v>214</v>
      </c>
      <c r="F76" s="6">
        <v>212</v>
      </c>
      <c r="G76" s="6">
        <v>214</v>
      </c>
      <c r="H76" s="6">
        <v>211</v>
      </c>
      <c r="I76" s="6">
        <v>221</v>
      </c>
      <c r="J76" s="6">
        <v>219</v>
      </c>
      <c r="K76" s="6">
        <v>221</v>
      </c>
      <c r="L76" s="6">
        <v>214</v>
      </c>
      <c r="M76" s="6">
        <v>211</v>
      </c>
      <c r="N76" s="6">
        <v>215</v>
      </c>
      <c r="O76" s="6">
        <v>208</v>
      </c>
      <c r="P76" s="6">
        <v>239</v>
      </c>
    </row>
    <row r="77" spans="2:16" x14ac:dyDescent="0.3">
      <c r="B77" s="4" t="s">
        <v>34</v>
      </c>
      <c r="C77" s="4" t="s">
        <v>20</v>
      </c>
      <c r="D77" s="4" t="s">
        <v>19</v>
      </c>
      <c r="E77" s="6">
        <v>114</v>
      </c>
      <c r="F77" s="6">
        <v>118</v>
      </c>
      <c r="G77" s="6">
        <v>117</v>
      </c>
      <c r="H77" s="6">
        <v>115</v>
      </c>
      <c r="I77" s="6">
        <v>127</v>
      </c>
      <c r="J77" s="6">
        <v>118</v>
      </c>
      <c r="K77" s="6">
        <v>127</v>
      </c>
      <c r="L77" s="6">
        <v>116</v>
      </c>
      <c r="M77" s="6">
        <v>121</v>
      </c>
      <c r="N77" s="6">
        <v>113</v>
      </c>
      <c r="O77" s="6">
        <v>121</v>
      </c>
      <c r="P77" s="6">
        <v>128</v>
      </c>
    </row>
    <row r="78" spans="2:16" x14ac:dyDescent="0.3">
      <c r="B78" s="4" t="s">
        <v>34</v>
      </c>
      <c r="C78" s="4" t="s">
        <v>20</v>
      </c>
      <c r="D78" s="4" t="s">
        <v>17</v>
      </c>
      <c r="E78" s="6">
        <v>324</v>
      </c>
      <c r="F78" s="6">
        <v>332</v>
      </c>
      <c r="G78" s="6">
        <v>340</v>
      </c>
      <c r="H78" s="6">
        <v>338</v>
      </c>
      <c r="I78" s="6">
        <v>346</v>
      </c>
      <c r="J78" s="6">
        <v>339</v>
      </c>
      <c r="K78" s="6">
        <v>348</v>
      </c>
      <c r="L78" s="6">
        <v>323</v>
      </c>
      <c r="M78" s="6">
        <v>314</v>
      </c>
      <c r="N78" s="6">
        <v>315</v>
      </c>
      <c r="O78" s="6">
        <v>335</v>
      </c>
      <c r="P78" s="6">
        <v>365</v>
      </c>
    </row>
    <row r="79" spans="2:16" x14ac:dyDescent="0.3">
      <c r="B79" s="4" t="s">
        <v>34</v>
      </c>
      <c r="C79" s="4" t="s">
        <v>20</v>
      </c>
      <c r="D79" s="4" t="s">
        <v>18</v>
      </c>
      <c r="E79" s="6">
        <v>123</v>
      </c>
      <c r="F79" s="6">
        <v>112</v>
      </c>
      <c r="G79" s="6">
        <v>123</v>
      </c>
      <c r="H79" s="6">
        <v>118</v>
      </c>
      <c r="I79" s="6">
        <v>124</v>
      </c>
      <c r="J79" s="6">
        <v>125</v>
      </c>
      <c r="K79" s="6">
        <v>127</v>
      </c>
      <c r="L79" s="6">
        <v>121</v>
      </c>
      <c r="M79" s="6">
        <v>114</v>
      </c>
      <c r="N79" s="6">
        <v>121</v>
      </c>
      <c r="O79" s="6">
        <v>121</v>
      </c>
      <c r="P79" s="6">
        <v>133</v>
      </c>
    </row>
    <row r="80" spans="2:16" x14ac:dyDescent="0.3">
      <c r="B80" s="4" t="s">
        <v>34</v>
      </c>
      <c r="C80" s="4" t="s">
        <v>21</v>
      </c>
      <c r="D80" s="4" t="s">
        <v>19</v>
      </c>
      <c r="E80" s="6">
        <v>68</v>
      </c>
      <c r="F80" s="6">
        <v>68</v>
      </c>
      <c r="G80" s="6">
        <v>71</v>
      </c>
      <c r="H80" s="6">
        <v>70</v>
      </c>
      <c r="I80" s="6">
        <v>72</v>
      </c>
      <c r="J80" s="6">
        <v>72</v>
      </c>
      <c r="K80" s="6">
        <v>72</v>
      </c>
      <c r="L80" s="6">
        <v>70</v>
      </c>
      <c r="M80" s="6">
        <v>68</v>
      </c>
      <c r="N80" s="6">
        <v>70</v>
      </c>
      <c r="O80" s="6">
        <v>73</v>
      </c>
      <c r="P80" s="6">
        <v>79</v>
      </c>
    </row>
    <row r="81" spans="2:16" x14ac:dyDescent="0.3">
      <c r="B81" s="4" t="s">
        <v>34</v>
      </c>
      <c r="C81" s="4" t="s">
        <v>21</v>
      </c>
      <c r="D81" s="4" t="s">
        <v>17</v>
      </c>
      <c r="E81" s="6">
        <v>191</v>
      </c>
      <c r="F81" s="6">
        <v>194</v>
      </c>
      <c r="G81" s="6">
        <v>204</v>
      </c>
      <c r="H81" s="6">
        <v>205</v>
      </c>
      <c r="I81" s="6">
        <v>209</v>
      </c>
      <c r="J81" s="6">
        <v>209</v>
      </c>
      <c r="K81" s="6">
        <v>204</v>
      </c>
      <c r="L81" s="6">
        <v>194</v>
      </c>
      <c r="M81" s="6">
        <v>202</v>
      </c>
      <c r="N81" s="6">
        <v>191</v>
      </c>
      <c r="O81" s="6">
        <v>195</v>
      </c>
      <c r="P81" s="6">
        <v>220</v>
      </c>
    </row>
    <row r="82" spans="2:16" x14ac:dyDescent="0.3">
      <c r="B82" s="4" t="s">
        <v>34</v>
      </c>
      <c r="C82" s="4" t="s">
        <v>21</v>
      </c>
      <c r="D82" s="4" t="s">
        <v>18</v>
      </c>
      <c r="E82" s="6">
        <v>71</v>
      </c>
      <c r="F82" s="6">
        <v>67</v>
      </c>
      <c r="G82" s="6">
        <v>71</v>
      </c>
      <c r="H82" s="6">
        <v>70</v>
      </c>
      <c r="I82" s="6">
        <v>73</v>
      </c>
      <c r="J82" s="6">
        <v>70</v>
      </c>
      <c r="K82" s="6">
        <v>71</v>
      </c>
      <c r="L82" s="6">
        <v>73</v>
      </c>
      <c r="M82" s="6">
        <v>73</v>
      </c>
      <c r="N82" s="6">
        <v>70</v>
      </c>
      <c r="O82" s="6">
        <v>75</v>
      </c>
      <c r="P82" s="6">
        <v>78</v>
      </c>
    </row>
    <row r="83" spans="2:16" x14ac:dyDescent="0.3">
      <c r="B83" s="4" t="s">
        <v>34</v>
      </c>
      <c r="C83" s="4" t="s">
        <v>22</v>
      </c>
      <c r="D83" s="4" t="s">
        <v>19</v>
      </c>
      <c r="E83" s="6">
        <v>33</v>
      </c>
      <c r="F83" s="6">
        <v>32</v>
      </c>
      <c r="G83" s="6">
        <v>30</v>
      </c>
      <c r="H83" s="6">
        <v>33</v>
      </c>
      <c r="I83" s="6">
        <v>32</v>
      </c>
      <c r="J83" s="6">
        <v>34</v>
      </c>
      <c r="K83" s="6">
        <v>32</v>
      </c>
      <c r="L83" s="6">
        <v>33</v>
      </c>
      <c r="M83" s="6">
        <v>32</v>
      </c>
      <c r="N83" s="6">
        <v>32</v>
      </c>
      <c r="O83" s="6">
        <v>32</v>
      </c>
      <c r="P83" s="6">
        <v>33</v>
      </c>
    </row>
    <row r="84" spans="2:16" x14ac:dyDescent="0.3">
      <c r="B84" s="4" t="s">
        <v>34</v>
      </c>
      <c r="C84" s="4" t="s">
        <v>22</v>
      </c>
      <c r="D84" s="4" t="s">
        <v>17</v>
      </c>
      <c r="E84" s="6">
        <v>85</v>
      </c>
      <c r="F84" s="6">
        <v>89</v>
      </c>
      <c r="G84" s="6">
        <v>89</v>
      </c>
      <c r="H84" s="6">
        <v>84</v>
      </c>
      <c r="I84" s="6">
        <v>85</v>
      </c>
      <c r="J84" s="6">
        <v>94</v>
      </c>
      <c r="K84" s="6">
        <v>92</v>
      </c>
      <c r="L84" s="6">
        <v>87</v>
      </c>
      <c r="M84" s="6">
        <v>89</v>
      </c>
      <c r="N84" s="6">
        <v>89</v>
      </c>
      <c r="O84" s="6">
        <v>93</v>
      </c>
      <c r="P84" s="6">
        <v>99</v>
      </c>
    </row>
    <row r="85" spans="2:16" x14ac:dyDescent="0.3">
      <c r="B85" s="4" t="s">
        <v>34</v>
      </c>
      <c r="C85" s="4" t="s">
        <v>22</v>
      </c>
      <c r="D85" s="4" t="s">
        <v>18</v>
      </c>
      <c r="E85" s="6">
        <v>33</v>
      </c>
      <c r="F85" s="6">
        <v>32</v>
      </c>
      <c r="G85" s="6">
        <v>31</v>
      </c>
      <c r="H85" s="6">
        <v>31</v>
      </c>
      <c r="I85" s="6">
        <v>32</v>
      </c>
      <c r="J85" s="6">
        <v>34</v>
      </c>
      <c r="K85" s="6">
        <v>34</v>
      </c>
      <c r="L85" s="6">
        <v>33</v>
      </c>
      <c r="M85" s="6">
        <v>31</v>
      </c>
      <c r="N85" s="6">
        <v>30</v>
      </c>
      <c r="O85" s="6">
        <v>32</v>
      </c>
      <c r="P85" s="6">
        <v>34</v>
      </c>
    </row>
    <row r="86" spans="2:16" x14ac:dyDescent="0.3">
      <c r="B86" s="4" t="s">
        <v>34</v>
      </c>
      <c r="C86" s="4" t="s">
        <v>16</v>
      </c>
      <c r="D86" s="4" t="s">
        <v>19</v>
      </c>
      <c r="E86" s="6">
        <v>171</v>
      </c>
      <c r="F86" s="6">
        <v>175</v>
      </c>
      <c r="G86" s="6">
        <v>175</v>
      </c>
      <c r="H86" s="6">
        <v>177</v>
      </c>
      <c r="I86" s="6">
        <v>172</v>
      </c>
      <c r="J86" s="6">
        <v>172</v>
      </c>
      <c r="K86" s="6">
        <v>183</v>
      </c>
      <c r="L86" s="6">
        <v>174</v>
      </c>
      <c r="M86" s="6">
        <v>168</v>
      </c>
      <c r="N86" s="6">
        <v>174</v>
      </c>
      <c r="O86" s="6">
        <v>175</v>
      </c>
      <c r="P86" s="6">
        <v>197</v>
      </c>
    </row>
    <row r="87" spans="2:16" x14ac:dyDescent="0.3">
      <c r="B87" s="4" t="s">
        <v>34</v>
      </c>
      <c r="C87" s="4" t="s">
        <v>16</v>
      </c>
      <c r="D87" s="4" t="s">
        <v>17</v>
      </c>
      <c r="E87" s="6">
        <v>474</v>
      </c>
      <c r="F87" s="6">
        <v>453</v>
      </c>
      <c r="G87" s="6">
        <v>466</v>
      </c>
      <c r="H87" s="6">
        <v>485</v>
      </c>
      <c r="I87" s="6">
        <v>504</v>
      </c>
      <c r="J87" s="6">
        <v>507</v>
      </c>
      <c r="K87" s="6">
        <v>505</v>
      </c>
      <c r="L87" s="6">
        <v>510</v>
      </c>
      <c r="M87" s="6">
        <v>470</v>
      </c>
      <c r="N87" s="6">
        <v>471</v>
      </c>
      <c r="O87" s="6">
        <v>486</v>
      </c>
      <c r="P87" s="6">
        <v>545</v>
      </c>
    </row>
    <row r="88" spans="2:16" x14ac:dyDescent="0.3">
      <c r="B88" s="4" t="s">
        <v>34</v>
      </c>
      <c r="C88" s="4" t="s">
        <v>16</v>
      </c>
      <c r="D88" s="4" t="s">
        <v>18</v>
      </c>
      <c r="E88" s="6">
        <v>170</v>
      </c>
      <c r="F88" s="6">
        <v>172</v>
      </c>
      <c r="G88" s="6">
        <v>172</v>
      </c>
      <c r="H88" s="6">
        <v>181</v>
      </c>
      <c r="I88" s="6">
        <v>183</v>
      </c>
      <c r="J88" s="6">
        <v>187</v>
      </c>
      <c r="K88" s="6">
        <v>181</v>
      </c>
      <c r="L88" s="6">
        <v>173</v>
      </c>
      <c r="M88" s="6">
        <v>167</v>
      </c>
      <c r="N88" s="6">
        <v>175</v>
      </c>
      <c r="O88" s="6">
        <v>176</v>
      </c>
      <c r="P88" s="6">
        <v>193</v>
      </c>
    </row>
    <row r="89" spans="2:16" x14ac:dyDescent="0.3">
      <c r="B89" s="4" t="s">
        <v>35</v>
      </c>
      <c r="C89" s="4" t="s">
        <v>20</v>
      </c>
      <c r="D89" s="4" t="s">
        <v>19</v>
      </c>
      <c r="E89" s="6">
        <v>28</v>
      </c>
      <c r="F89" s="6">
        <v>26</v>
      </c>
      <c r="G89" s="6">
        <v>28</v>
      </c>
      <c r="H89" s="6">
        <v>28</v>
      </c>
      <c r="I89" s="6">
        <v>29</v>
      </c>
      <c r="J89" s="6">
        <v>30</v>
      </c>
      <c r="K89" s="6">
        <v>28</v>
      </c>
      <c r="L89" s="6">
        <v>27</v>
      </c>
      <c r="M89" s="6">
        <v>27</v>
      </c>
      <c r="N89" s="6">
        <v>27</v>
      </c>
      <c r="O89" s="6">
        <v>28</v>
      </c>
      <c r="P89" s="6">
        <v>29</v>
      </c>
    </row>
    <row r="90" spans="2:16" x14ac:dyDescent="0.3">
      <c r="B90" s="4" t="s">
        <v>35</v>
      </c>
      <c r="C90" s="4" t="s">
        <v>20</v>
      </c>
      <c r="D90" s="4" t="s">
        <v>17</v>
      </c>
      <c r="E90" s="6">
        <v>79</v>
      </c>
      <c r="F90" s="6">
        <v>74</v>
      </c>
      <c r="G90" s="6">
        <v>74</v>
      </c>
      <c r="H90" s="6">
        <v>79</v>
      </c>
      <c r="I90" s="6">
        <v>80</v>
      </c>
      <c r="J90" s="6">
        <v>75</v>
      </c>
      <c r="K90" s="6">
        <v>79</v>
      </c>
      <c r="L90" s="6">
        <v>78</v>
      </c>
      <c r="M90" s="6">
        <v>79</v>
      </c>
      <c r="N90" s="6">
        <v>71</v>
      </c>
      <c r="O90" s="6">
        <v>75</v>
      </c>
      <c r="P90" s="6">
        <v>81</v>
      </c>
    </row>
    <row r="91" spans="2:16" x14ac:dyDescent="0.3">
      <c r="B91" s="4" t="s">
        <v>35</v>
      </c>
      <c r="C91" s="4" t="s">
        <v>20</v>
      </c>
      <c r="D91" s="4" t="s">
        <v>18</v>
      </c>
      <c r="E91" s="6">
        <v>27</v>
      </c>
      <c r="F91" s="6">
        <v>26</v>
      </c>
      <c r="G91" s="6">
        <v>29</v>
      </c>
      <c r="H91" s="6">
        <v>28</v>
      </c>
      <c r="I91" s="6">
        <v>27</v>
      </c>
      <c r="J91" s="6">
        <v>30</v>
      </c>
      <c r="K91" s="6">
        <v>29</v>
      </c>
      <c r="L91" s="6">
        <v>28</v>
      </c>
      <c r="M91" s="6">
        <v>28</v>
      </c>
      <c r="N91" s="6">
        <v>27</v>
      </c>
      <c r="O91" s="6">
        <v>29</v>
      </c>
      <c r="P91" s="6">
        <v>30</v>
      </c>
    </row>
    <row r="92" spans="2:16" x14ac:dyDescent="0.3">
      <c r="B92" s="4" t="s">
        <v>35</v>
      </c>
      <c r="C92" s="4" t="s">
        <v>21</v>
      </c>
      <c r="D92" s="4" t="s">
        <v>19</v>
      </c>
      <c r="E92" s="6">
        <v>16</v>
      </c>
      <c r="F92" s="6">
        <v>15</v>
      </c>
      <c r="G92" s="6">
        <v>16</v>
      </c>
      <c r="H92" s="6">
        <v>18</v>
      </c>
      <c r="I92" s="6">
        <v>18</v>
      </c>
      <c r="J92" s="6">
        <v>18</v>
      </c>
      <c r="K92" s="6">
        <v>16</v>
      </c>
      <c r="L92" s="6">
        <v>16</v>
      </c>
      <c r="M92" s="6">
        <v>16</v>
      </c>
      <c r="N92" s="6">
        <v>16</v>
      </c>
      <c r="O92" s="6">
        <v>16</v>
      </c>
      <c r="P92" s="6">
        <v>18</v>
      </c>
    </row>
    <row r="93" spans="2:16" x14ac:dyDescent="0.3">
      <c r="B93" s="4" t="s">
        <v>35</v>
      </c>
      <c r="C93" s="4" t="s">
        <v>21</v>
      </c>
      <c r="D93" s="4" t="s">
        <v>17</v>
      </c>
      <c r="E93" s="6">
        <v>44</v>
      </c>
      <c r="F93" s="6">
        <v>45</v>
      </c>
      <c r="G93" s="6">
        <v>47</v>
      </c>
      <c r="H93" s="6">
        <v>46</v>
      </c>
      <c r="I93" s="6">
        <v>47</v>
      </c>
      <c r="J93" s="6">
        <v>49</v>
      </c>
      <c r="K93" s="6">
        <v>48</v>
      </c>
      <c r="L93" s="6">
        <v>45</v>
      </c>
      <c r="M93" s="6">
        <v>45</v>
      </c>
      <c r="N93" s="6">
        <v>43</v>
      </c>
      <c r="O93" s="6">
        <v>47</v>
      </c>
      <c r="P93" s="6">
        <v>50</v>
      </c>
    </row>
    <row r="94" spans="2:16" x14ac:dyDescent="0.3">
      <c r="B94" s="4" t="s">
        <v>35</v>
      </c>
      <c r="C94" s="4" t="s">
        <v>21</v>
      </c>
      <c r="D94" s="4" t="s">
        <v>18</v>
      </c>
      <c r="E94" s="6">
        <v>16</v>
      </c>
      <c r="F94" s="6">
        <v>16</v>
      </c>
      <c r="G94" s="6">
        <v>16</v>
      </c>
      <c r="H94" s="6">
        <v>16</v>
      </c>
      <c r="I94" s="6">
        <v>18</v>
      </c>
      <c r="J94" s="6">
        <v>16</v>
      </c>
      <c r="K94" s="6">
        <v>18</v>
      </c>
      <c r="L94" s="6">
        <v>16</v>
      </c>
      <c r="M94" s="6">
        <v>16</v>
      </c>
      <c r="N94" s="6">
        <v>16</v>
      </c>
      <c r="O94" s="6">
        <v>16</v>
      </c>
      <c r="P94" s="6">
        <v>19</v>
      </c>
    </row>
    <row r="95" spans="2:16" x14ac:dyDescent="0.3">
      <c r="B95" s="4" t="s">
        <v>35</v>
      </c>
      <c r="C95" s="4" t="s">
        <v>22</v>
      </c>
      <c r="D95" s="4" t="s">
        <v>19</v>
      </c>
      <c r="E95" s="6">
        <v>7</v>
      </c>
      <c r="F95" s="6">
        <v>7</v>
      </c>
      <c r="G95" s="6">
        <v>7</v>
      </c>
      <c r="H95" s="6">
        <v>7</v>
      </c>
      <c r="I95" s="6">
        <v>7</v>
      </c>
      <c r="J95" s="6">
        <v>8</v>
      </c>
      <c r="K95" s="6">
        <v>7</v>
      </c>
      <c r="L95" s="6">
        <v>7</v>
      </c>
      <c r="M95" s="6">
        <v>7</v>
      </c>
      <c r="N95" s="6">
        <v>7</v>
      </c>
      <c r="O95" s="6">
        <v>7</v>
      </c>
      <c r="P95" s="6">
        <v>8</v>
      </c>
    </row>
    <row r="96" spans="2:16" x14ac:dyDescent="0.3">
      <c r="B96" s="4" t="s">
        <v>35</v>
      </c>
      <c r="C96" s="4" t="s">
        <v>22</v>
      </c>
      <c r="D96" s="4" t="s">
        <v>17</v>
      </c>
      <c r="E96" s="6">
        <v>22</v>
      </c>
      <c r="F96" s="6">
        <v>20</v>
      </c>
      <c r="G96" s="6">
        <v>22</v>
      </c>
      <c r="H96" s="6">
        <v>20</v>
      </c>
      <c r="I96" s="6">
        <v>22</v>
      </c>
      <c r="J96" s="6">
        <v>22</v>
      </c>
      <c r="K96" s="6">
        <v>22</v>
      </c>
      <c r="L96" s="6">
        <v>22</v>
      </c>
      <c r="M96" s="6">
        <v>22</v>
      </c>
      <c r="N96" s="6">
        <v>20</v>
      </c>
      <c r="O96" s="6">
        <v>21</v>
      </c>
      <c r="P96" s="6">
        <v>24</v>
      </c>
    </row>
    <row r="97" spans="2:16" x14ac:dyDescent="0.3">
      <c r="B97" s="4" t="s">
        <v>35</v>
      </c>
      <c r="C97" s="4" t="s">
        <v>22</v>
      </c>
      <c r="D97" s="4" t="s">
        <v>18</v>
      </c>
      <c r="E97" s="6">
        <v>7</v>
      </c>
      <c r="F97" s="6">
        <v>7</v>
      </c>
      <c r="G97" s="6">
        <v>7</v>
      </c>
      <c r="H97" s="6">
        <v>7</v>
      </c>
      <c r="I97" s="6">
        <v>7</v>
      </c>
      <c r="J97" s="6">
        <v>7</v>
      </c>
      <c r="K97" s="6">
        <v>8</v>
      </c>
      <c r="L97" s="6">
        <v>7</v>
      </c>
      <c r="M97" s="6">
        <v>7</v>
      </c>
      <c r="N97" s="6">
        <v>7</v>
      </c>
      <c r="O97" s="6">
        <v>7</v>
      </c>
      <c r="P97" s="6">
        <v>8</v>
      </c>
    </row>
    <row r="98" spans="2:16" x14ac:dyDescent="0.3">
      <c r="B98" s="4" t="s">
        <v>35</v>
      </c>
      <c r="C98" s="4" t="s">
        <v>16</v>
      </c>
      <c r="D98" s="4" t="s">
        <v>19</v>
      </c>
      <c r="E98" s="6">
        <v>41</v>
      </c>
      <c r="F98" s="6">
        <v>38</v>
      </c>
      <c r="G98" s="6">
        <v>41</v>
      </c>
      <c r="H98" s="6">
        <v>39</v>
      </c>
      <c r="I98" s="6">
        <v>40</v>
      </c>
      <c r="J98" s="6">
        <v>43</v>
      </c>
      <c r="K98" s="6">
        <v>43</v>
      </c>
      <c r="L98" s="6">
        <v>42</v>
      </c>
      <c r="M98" s="6">
        <v>39</v>
      </c>
      <c r="N98" s="6">
        <v>41</v>
      </c>
      <c r="O98" s="6">
        <v>43</v>
      </c>
      <c r="P98" s="6">
        <v>43</v>
      </c>
    </row>
    <row r="99" spans="2:16" x14ac:dyDescent="0.3">
      <c r="B99" s="4" t="s">
        <v>35</v>
      </c>
      <c r="C99" s="4" t="s">
        <v>16</v>
      </c>
      <c r="D99" s="4" t="s">
        <v>17</v>
      </c>
      <c r="E99" s="6">
        <v>113</v>
      </c>
      <c r="F99" s="6">
        <v>108</v>
      </c>
      <c r="G99" s="6">
        <v>111</v>
      </c>
      <c r="H99" s="6">
        <v>114</v>
      </c>
      <c r="I99" s="6">
        <v>118</v>
      </c>
      <c r="J99" s="6">
        <v>115</v>
      </c>
      <c r="K99" s="6">
        <v>116</v>
      </c>
      <c r="L99" s="6">
        <v>114</v>
      </c>
      <c r="M99" s="6">
        <v>114</v>
      </c>
      <c r="N99" s="6">
        <v>105</v>
      </c>
      <c r="O99" s="6">
        <v>111</v>
      </c>
      <c r="P99" s="6">
        <v>122</v>
      </c>
    </row>
    <row r="100" spans="2:16" x14ac:dyDescent="0.3">
      <c r="B100" s="4" t="s">
        <v>35</v>
      </c>
      <c r="C100" s="4" t="s">
        <v>16</v>
      </c>
      <c r="D100" s="4" t="s">
        <v>18</v>
      </c>
      <c r="E100" s="6">
        <v>41</v>
      </c>
      <c r="F100" s="6">
        <v>38</v>
      </c>
      <c r="G100" s="6">
        <v>39</v>
      </c>
      <c r="H100" s="6">
        <v>39</v>
      </c>
      <c r="I100" s="6">
        <v>40</v>
      </c>
      <c r="J100" s="6">
        <v>42</v>
      </c>
      <c r="K100" s="6">
        <v>43</v>
      </c>
      <c r="L100" s="6">
        <v>41</v>
      </c>
      <c r="M100" s="6">
        <v>40</v>
      </c>
      <c r="N100" s="6">
        <v>39</v>
      </c>
      <c r="O100" s="6">
        <v>40</v>
      </c>
      <c r="P100" s="6">
        <v>46</v>
      </c>
    </row>
    <row r="101" spans="2:16" x14ac:dyDescent="0.3">
      <c r="B101" s="4" t="s">
        <v>46</v>
      </c>
      <c r="C101" s="4" t="s">
        <v>20</v>
      </c>
      <c r="D101" s="4" t="s">
        <v>19</v>
      </c>
      <c r="E101" s="6">
        <v>50</v>
      </c>
      <c r="F101" s="6">
        <v>50</v>
      </c>
      <c r="G101" s="6">
        <v>55</v>
      </c>
      <c r="H101" s="6">
        <v>56</v>
      </c>
      <c r="I101" s="6">
        <v>53</v>
      </c>
      <c r="J101" s="6">
        <v>55</v>
      </c>
      <c r="K101" s="6">
        <v>54</v>
      </c>
      <c r="L101" s="6">
        <v>54</v>
      </c>
      <c r="M101" s="6">
        <v>54</v>
      </c>
      <c r="N101" s="6">
        <v>60</v>
      </c>
      <c r="O101" s="6">
        <v>64</v>
      </c>
      <c r="P101" s="6">
        <v>73</v>
      </c>
    </row>
    <row r="102" spans="2:16" x14ac:dyDescent="0.3">
      <c r="B102" s="4" t="s">
        <v>46</v>
      </c>
      <c r="C102" s="4" t="s">
        <v>20</v>
      </c>
      <c r="D102" s="4" t="s">
        <v>17</v>
      </c>
      <c r="E102" s="6">
        <v>143</v>
      </c>
      <c r="F102" s="6">
        <v>139</v>
      </c>
      <c r="G102" s="6">
        <v>150</v>
      </c>
      <c r="H102" s="6">
        <v>150</v>
      </c>
      <c r="I102" s="6">
        <v>141</v>
      </c>
      <c r="J102" s="6">
        <v>142</v>
      </c>
      <c r="K102" s="6">
        <v>151</v>
      </c>
      <c r="L102" s="6">
        <v>143</v>
      </c>
      <c r="M102" s="6">
        <v>157</v>
      </c>
      <c r="N102" s="6">
        <v>160</v>
      </c>
      <c r="O102" s="6">
        <v>182</v>
      </c>
      <c r="P102" s="6">
        <v>195</v>
      </c>
    </row>
    <row r="103" spans="2:16" x14ac:dyDescent="0.3">
      <c r="B103" s="4" t="s">
        <v>46</v>
      </c>
      <c r="C103" s="4" t="s">
        <v>20</v>
      </c>
      <c r="D103" s="4" t="s">
        <v>18</v>
      </c>
      <c r="E103" s="6">
        <v>53</v>
      </c>
      <c r="F103" s="6">
        <v>50</v>
      </c>
      <c r="G103" s="6">
        <v>53</v>
      </c>
      <c r="H103" s="6">
        <v>54</v>
      </c>
      <c r="I103" s="6">
        <v>54</v>
      </c>
      <c r="J103" s="6">
        <v>55</v>
      </c>
      <c r="K103" s="6">
        <v>52</v>
      </c>
      <c r="L103" s="6">
        <v>52</v>
      </c>
      <c r="M103" s="6">
        <v>57</v>
      </c>
      <c r="N103" s="6">
        <v>60</v>
      </c>
      <c r="O103" s="6">
        <v>66</v>
      </c>
      <c r="P103" s="6">
        <v>73</v>
      </c>
    </row>
    <row r="104" spans="2:16" x14ac:dyDescent="0.3">
      <c r="B104" s="4" t="s">
        <v>46</v>
      </c>
      <c r="C104" s="4" t="s">
        <v>21</v>
      </c>
      <c r="D104" s="4" t="s">
        <v>19</v>
      </c>
      <c r="E104" s="6">
        <v>33</v>
      </c>
      <c r="F104" s="6">
        <v>30</v>
      </c>
      <c r="G104" s="6">
        <v>33</v>
      </c>
      <c r="H104" s="6">
        <v>32</v>
      </c>
      <c r="I104" s="6">
        <v>31</v>
      </c>
      <c r="J104" s="6">
        <v>32</v>
      </c>
      <c r="K104" s="6">
        <v>33</v>
      </c>
      <c r="L104" s="6">
        <v>31</v>
      </c>
      <c r="M104" s="6">
        <v>35</v>
      </c>
      <c r="N104" s="6">
        <v>35</v>
      </c>
      <c r="O104" s="6">
        <v>38</v>
      </c>
      <c r="P104" s="6">
        <v>43</v>
      </c>
    </row>
    <row r="105" spans="2:16" x14ac:dyDescent="0.3">
      <c r="B105" s="4" t="s">
        <v>46</v>
      </c>
      <c r="C105" s="4" t="s">
        <v>21</v>
      </c>
      <c r="D105" s="4" t="s">
        <v>17</v>
      </c>
      <c r="E105" s="6">
        <v>84</v>
      </c>
      <c r="F105" s="6">
        <v>85</v>
      </c>
      <c r="G105" s="6">
        <v>88</v>
      </c>
      <c r="H105" s="6">
        <v>88</v>
      </c>
      <c r="I105" s="6">
        <v>84</v>
      </c>
      <c r="J105" s="6">
        <v>92</v>
      </c>
      <c r="K105" s="6">
        <v>88</v>
      </c>
      <c r="L105" s="6">
        <v>84</v>
      </c>
      <c r="M105" s="6">
        <v>94</v>
      </c>
      <c r="N105" s="6">
        <v>100</v>
      </c>
      <c r="O105" s="6">
        <v>110</v>
      </c>
      <c r="P105" s="6">
        <v>124</v>
      </c>
    </row>
    <row r="106" spans="2:16" x14ac:dyDescent="0.3">
      <c r="B106" s="4" t="s">
        <v>46</v>
      </c>
      <c r="C106" s="4" t="s">
        <v>21</v>
      </c>
      <c r="D106" s="4" t="s">
        <v>18</v>
      </c>
      <c r="E106" s="6">
        <v>33</v>
      </c>
      <c r="F106" s="6">
        <v>31</v>
      </c>
      <c r="G106" s="6">
        <v>32</v>
      </c>
      <c r="H106" s="6">
        <v>32</v>
      </c>
      <c r="I106" s="6">
        <v>31</v>
      </c>
      <c r="J106" s="6">
        <v>32</v>
      </c>
      <c r="K106" s="6">
        <v>31</v>
      </c>
      <c r="L106" s="6">
        <v>32</v>
      </c>
      <c r="M106" s="6">
        <v>32</v>
      </c>
      <c r="N106" s="6">
        <v>34</v>
      </c>
      <c r="O106" s="6">
        <v>38</v>
      </c>
      <c r="P106" s="6">
        <v>44</v>
      </c>
    </row>
    <row r="107" spans="2:16" x14ac:dyDescent="0.3">
      <c r="B107" s="4" t="s">
        <v>46</v>
      </c>
      <c r="C107" s="4" t="s">
        <v>22</v>
      </c>
      <c r="D107" s="4" t="s">
        <v>19</v>
      </c>
      <c r="E107" s="6">
        <v>14</v>
      </c>
      <c r="F107" s="6">
        <v>12</v>
      </c>
      <c r="G107" s="6">
        <v>14</v>
      </c>
      <c r="H107" s="6">
        <v>14</v>
      </c>
      <c r="I107" s="6">
        <v>13</v>
      </c>
      <c r="J107" s="6">
        <v>14</v>
      </c>
      <c r="K107" s="6">
        <v>14</v>
      </c>
      <c r="L107" s="6">
        <v>14</v>
      </c>
      <c r="M107" s="6">
        <v>14</v>
      </c>
      <c r="N107" s="6">
        <v>15</v>
      </c>
      <c r="O107" s="6">
        <v>18</v>
      </c>
      <c r="P107" s="6">
        <v>20</v>
      </c>
    </row>
    <row r="108" spans="2:16" x14ac:dyDescent="0.3">
      <c r="B108" s="4" t="s">
        <v>46</v>
      </c>
      <c r="C108" s="4" t="s">
        <v>22</v>
      </c>
      <c r="D108" s="4" t="s">
        <v>17</v>
      </c>
      <c r="E108" s="6">
        <v>39</v>
      </c>
      <c r="F108" s="6">
        <v>38</v>
      </c>
      <c r="G108" s="6">
        <v>38</v>
      </c>
      <c r="H108" s="6">
        <v>40</v>
      </c>
      <c r="I108" s="6">
        <v>38</v>
      </c>
      <c r="J108" s="6">
        <v>40</v>
      </c>
      <c r="K108" s="6">
        <v>38</v>
      </c>
      <c r="L108" s="6">
        <v>37</v>
      </c>
      <c r="M108" s="6">
        <v>39</v>
      </c>
      <c r="N108" s="6">
        <v>41</v>
      </c>
      <c r="O108" s="6">
        <v>47</v>
      </c>
      <c r="P108" s="6">
        <v>54</v>
      </c>
    </row>
    <row r="109" spans="2:16" x14ac:dyDescent="0.3">
      <c r="B109" s="4" t="s">
        <v>46</v>
      </c>
      <c r="C109" s="4" t="s">
        <v>22</v>
      </c>
      <c r="D109" s="4" t="s">
        <v>18</v>
      </c>
      <c r="E109" s="6">
        <v>13</v>
      </c>
      <c r="F109" s="6">
        <v>13</v>
      </c>
      <c r="G109" s="6">
        <v>14</v>
      </c>
      <c r="H109" s="6">
        <v>13</v>
      </c>
      <c r="I109" s="6">
        <v>14</v>
      </c>
      <c r="J109" s="6">
        <v>13</v>
      </c>
      <c r="K109" s="6">
        <v>14</v>
      </c>
      <c r="L109" s="6">
        <v>13</v>
      </c>
      <c r="M109" s="6">
        <v>14</v>
      </c>
      <c r="N109" s="6">
        <v>15</v>
      </c>
      <c r="O109" s="6">
        <v>18</v>
      </c>
      <c r="P109" s="6">
        <v>21</v>
      </c>
    </row>
    <row r="110" spans="2:16" x14ac:dyDescent="0.3">
      <c r="B110" s="4" t="s">
        <v>46</v>
      </c>
      <c r="C110" s="4" t="s">
        <v>16</v>
      </c>
      <c r="D110" s="4" t="s">
        <v>19</v>
      </c>
      <c r="E110" s="6">
        <v>79</v>
      </c>
      <c r="F110" s="6">
        <v>71</v>
      </c>
      <c r="G110" s="6">
        <v>76</v>
      </c>
      <c r="H110" s="6">
        <v>76</v>
      </c>
      <c r="I110" s="6">
        <v>75</v>
      </c>
      <c r="J110" s="6">
        <v>75</v>
      </c>
      <c r="K110" s="6">
        <v>80</v>
      </c>
      <c r="L110" s="6">
        <v>78</v>
      </c>
      <c r="M110" s="6">
        <v>82</v>
      </c>
      <c r="N110" s="6">
        <v>84</v>
      </c>
      <c r="O110" s="6">
        <v>97</v>
      </c>
      <c r="P110" s="6">
        <v>107</v>
      </c>
    </row>
    <row r="111" spans="2:16" x14ac:dyDescent="0.3">
      <c r="B111" s="4" t="s">
        <v>46</v>
      </c>
      <c r="C111" s="4" t="s">
        <v>16</v>
      </c>
      <c r="D111" s="4" t="s">
        <v>17</v>
      </c>
      <c r="E111" s="6">
        <v>208</v>
      </c>
      <c r="F111" s="6">
        <v>195</v>
      </c>
      <c r="G111" s="6">
        <v>214</v>
      </c>
      <c r="H111" s="6">
        <v>221</v>
      </c>
      <c r="I111" s="6">
        <v>225</v>
      </c>
      <c r="J111" s="6">
        <v>207</v>
      </c>
      <c r="K111" s="6">
        <v>222</v>
      </c>
      <c r="L111" s="6">
        <v>213</v>
      </c>
      <c r="M111" s="6">
        <v>221</v>
      </c>
      <c r="N111" s="6">
        <v>244</v>
      </c>
      <c r="O111" s="6">
        <v>250</v>
      </c>
      <c r="P111" s="6">
        <v>293</v>
      </c>
    </row>
    <row r="112" spans="2:16" x14ac:dyDescent="0.3">
      <c r="B112" s="4" t="s">
        <v>46</v>
      </c>
      <c r="C112" s="4" t="s">
        <v>16</v>
      </c>
      <c r="D112" s="4" t="s">
        <v>18</v>
      </c>
      <c r="E112" s="6">
        <v>80</v>
      </c>
      <c r="F112" s="6">
        <v>73</v>
      </c>
      <c r="G112" s="6">
        <v>77</v>
      </c>
      <c r="H112" s="6">
        <v>76</v>
      </c>
      <c r="I112" s="6">
        <v>79</v>
      </c>
      <c r="J112" s="6">
        <v>78</v>
      </c>
      <c r="K112" s="6">
        <v>79</v>
      </c>
      <c r="L112" s="6">
        <v>78</v>
      </c>
      <c r="M112" s="6">
        <v>83</v>
      </c>
      <c r="N112" s="6">
        <v>83</v>
      </c>
      <c r="O112" s="6">
        <v>98</v>
      </c>
      <c r="P112" s="6">
        <v>104</v>
      </c>
    </row>
    <row r="113" spans="2:16" x14ac:dyDescent="0.3">
      <c r="B113" s="4" t="s">
        <v>48</v>
      </c>
      <c r="C113" s="4" t="s">
        <v>20</v>
      </c>
      <c r="D113" s="4" t="s">
        <v>19</v>
      </c>
      <c r="E113" s="6">
        <v>43</v>
      </c>
      <c r="F113" s="6">
        <v>44</v>
      </c>
      <c r="G113" s="6">
        <v>47</v>
      </c>
      <c r="H113" s="6">
        <v>44</v>
      </c>
      <c r="I113" s="6">
        <v>45</v>
      </c>
      <c r="J113" s="6">
        <v>47</v>
      </c>
      <c r="K113" s="6">
        <v>47</v>
      </c>
      <c r="L113" s="6">
        <v>43</v>
      </c>
      <c r="M113" s="6">
        <v>48</v>
      </c>
      <c r="N113" s="6">
        <v>52</v>
      </c>
      <c r="O113" s="6">
        <v>56</v>
      </c>
      <c r="P113" s="6">
        <v>61</v>
      </c>
    </row>
    <row r="114" spans="2:16" x14ac:dyDescent="0.3">
      <c r="B114" s="4" t="s">
        <v>48</v>
      </c>
      <c r="C114" s="4" t="s">
        <v>20</v>
      </c>
      <c r="D114" s="4" t="s">
        <v>17</v>
      </c>
      <c r="E114" s="6">
        <v>128</v>
      </c>
      <c r="F114" s="6">
        <v>117</v>
      </c>
      <c r="G114" s="6">
        <v>128</v>
      </c>
      <c r="H114" s="6">
        <v>129</v>
      </c>
      <c r="I114" s="6">
        <v>131</v>
      </c>
      <c r="J114" s="6">
        <v>130</v>
      </c>
      <c r="K114" s="6">
        <v>131</v>
      </c>
      <c r="L114" s="6">
        <v>128</v>
      </c>
      <c r="M114" s="6">
        <v>136</v>
      </c>
      <c r="N114" s="6">
        <v>134</v>
      </c>
      <c r="O114" s="6">
        <v>156</v>
      </c>
      <c r="P114" s="6">
        <v>166</v>
      </c>
    </row>
    <row r="115" spans="2:16" x14ac:dyDescent="0.3">
      <c r="B115" s="4" t="s">
        <v>48</v>
      </c>
      <c r="C115" s="4" t="s">
        <v>20</v>
      </c>
      <c r="D115" s="4" t="s">
        <v>18</v>
      </c>
      <c r="E115" s="6">
        <v>47</v>
      </c>
      <c r="F115" s="6">
        <v>44</v>
      </c>
      <c r="G115" s="6">
        <v>45</v>
      </c>
      <c r="H115" s="6">
        <v>46</v>
      </c>
      <c r="I115" s="6">
        <v>47</v>
      </c>
      <c r="J115" s="6">
        <v>47</v>
      </c>
      <c r="K115" s="6">
        <v>44</v>
      </c>
      <c r="L115" s="6">
        <v>44</v>
      </c>
      <c r="M115" s="6">
        <v>49</v>
      </c>
      <c r="N115" s="6">
        <v>49</v>
      </c>
      <c r="O115" s="6">
        <v>56</v>
      </c>
      <c r="P115" s="6">
        <v>64</v>
      </c>
    </row>
    <row r="116" spans="2:16" x14ac:dyDescent="0.3">
      <c r="B116" s="4" t="s">
        <v>48</v>
      </c>
      <c r="C116" s="4" t="s">
        <v>21</v>
      </c>
      <c r="D116" s="4" t="s">
        <v>19</v>
      </c>
      <c r="E116" s="6">
        <v>27</v>
      </c>
      <c r="F116" s="6">
        <v>26</v>
      </c>
      <c r="G116" s="6">
        <v>28</v>
      </c>
      <c r="H116" s="6">
        <v>27</v>
      </c>
      <c r="I116" s="6">
        <v>26</v>
      </c>
      <c r="J116" s="6">
        <v>28</v>
      </c>
      <c r="K116" s="6">
        <v>27</v>
      </c>
      <c r="L116" s="6">
        <v>27</v>
      </c>
      <c r="M116" s="6">
        <v>29</v>
      </c>
      <c r="N116" s="6">
        <v>31</v>
      </c>
      <c r="O116" s="6">
        <v>33</v>
      </c>
      <c r="P116" s="6">
        <v>38</v>
      </c>
    </row>
    <row r="117" spans="2:16" x14ac:dyDescent="0.3">
      <c r="B117" s="4" t="s">
        <v>48</v>
      </c>
      <c r="C117" s="4" t="s">
        <v>21</v>
      </c>
      <c r="D117" s="4" t="s">
        <v>17</v>
      </c>
      <c r="E117" s="6">
        <v>77</v>
      </c>
      <c r="F117" s="6">
        <v>73</v>
      </c>
      <c r="G117" s="6">
        <v>78</v>
      </c>
      <c r="H117" s="6">
        <v>73</v>
      </c>
      <c r="I117" s="6">
        <v>77</v>
      </c>
      <c r="J117" s="6">
        <v>76</v>
      </c>
      <c r="K117" s="6">
        <v>73</v>
      </c>
      <c r="L117" s="6">
        <v>73</v>
      </c>
      <c r="M117" s="6">
        <v>81</v>
      </c>
      <c r="N117" s="6">
        <v>81</v>
      </c>
      <c r="O117" s="6">
        <v>88</v>
      </c>
      <c r="P117" s="6">
        <v>103</v>
      </c>
    </row>
    <row r="118" spans="2:16" x14ac:dyDescent="0.3">
      <c r="B118" s="4" t="s">
        <v>48</v>
      </c>
      <c r="C118" s="4" t="s">
        <v>21</v>
      </c>
      <c r="D118" s="4" t="s">
        <v>18</v>
      </c>
      <c r="E118" s="6">
        <v>28</v>
      </c>
      <c r="F118" s="6">
        <v>26</v>
      </c>
      <c r="G118" s="6">
        <v>27</v>
      </c>
      <c r="H118" s="6">
        <v>27</v>
      </c>
      <c r="I118" s="6">
        <v>27</v>
      </c>
      <c r="J118" s="6">
        <v>28</v>
      </c>
      <c r="K118" s="6">
        <v>27</v>
      </c>
      <c r="L118" s="6">
        <v>28</v>
      </c>
      <c r="M118" s="6">
        <v>29</v>
      </c>
      <c r="N118" s="6">
        <v>31</v>
      </c>
      <c r="O118" s="6">
        <v>34</v>
      </c>
      <c r="P118" s="6">
        <v>38</v>
      </c>
    </row>
    <row r="119" spans="2:16" x14ac:dyDescent="0.3">
      <c r="B119" s="4" t="s">
        <v>48</v>
      </c>
      <c r="C119" s="4" t="s">
        <v>22</v>
      </c>
      <c r="D119" s="4" t="s">
        <v>19</v>
      </c>
      <c r="E119" s="6">
        <v>11</v>
      </c>
      <c r="F119" s="6">
        <v>11</v>
      </c>
      <c r="G119" s="6">
        <v>12</v>
      </c>
      <c r="H119" s="6">
        <v>12</v>
      </c>
      <c r="I119" s="6">
        <v>12</v>
      </c>
      <c r="J119" s="6">
        <v>12</v>
      </c>
      <c r="K119" s="6">
        <v>12</v>
      </c>
      <c r="L119" s="6">
        <v>12</v>
      </c>
      <c r="M119" s="6">
        <v>13</v>
      </c>
      <c r="N119" s="6">
        <v>13</v>
      </c>
      <c r="O119" s="6">
        <v>14</v>
      </c>
      <c r="P119" s="6">
        <v>15</v>
      </c>
    </row>
    <row r="120" spans="2:16" x14ac:dyDescent="0.3">
      <c r="B120" s="4" t="s">
        <v>48</v>
      </c>
      <c r="C120" s="4" t="s">
        <v>22</v>
      </c>
      <c r="D120" s="4" t="s">
        <v>17</v>
      </c>
      <c r="E120" s="6">
        <v>33</v>
      </c>
      <c r="F120" s="6">
        <v>30</v>
      </c>
      <c r="G120" s="6">
        <v>34</v>
      </c>
      <c r="H120" s="6">
        <v>32</v>
      </c>
      <c r="I120" s="6">
        <v>34</v>
      </c>
      <c r="J120" s="6">
        <v>34</v>
      </c>
      <c r="K120" s="6">
        <v>35</v>
      </c>
      <c r="L120" s="6">
        <v>33</v>
      </c>
      <c r="M120" s="6">
        <v>37</v>
      </c>
      <c r="N120" s="6">
        <v>38</v>
      </c>
      <c r="O120" s="6">
        <v>40</v>
      </c>
      <c r="P120" s="6">
        <v>44</v>
      </c>
    </row>
    <row r="121" spans="2:16" x14ac:dyDescent="0.3">
      <c r="B121" s="4" t="s">
        <v>48</v>
      </c>
      <c r="C121" s="4" t="s">
        <v>22</v>
      </c>
      <c r="D121" s="4" t="s">
        <v>18</v>
      </c>
      <c r="E121" s="6">
        <v>12</v>
      </c>
      <c r="F121" s="6">
        <v>11</v>
      </c>
      <c r="G121" s="6">
        <v>12</v>
      </c>
      <c r="H121" s="6">
        <v>12</v>
      </c>
      <c r="I121" s="6">
        <v>12</v>
      </c>
      <c r="J121" s="6">
        <v>12</v>
      </c>
      <c r="K121" s="6">
        <v>12</v>
      </c>
      <c r="L121" s="6">
        <v>12</v>
      </c>
      <c r="M121" s="6">
        <v>12</v>
      </c>
      <c r="N121" s="6">
        <v>13</v>
      </c>
      <c r="O121" s="6">
        <v>14</v>
      </c>
      <c r="P121" s="6">
        <v>16</v>
      </c>
    </row>
    <row r="122" spans="2:16" x14ac:dyDescent="0.3">
      <c r="B122" s="4" t="s">
        <v>48</v>
      </c>
      <c r="C122" s="4" t="s">
        <v>16</v>
      </c>
      <c r="D122" s="4" t="s">
        <v>19</v>
      </c>
      <c r="E122" s="6">
        <v>68</v>
      </c>
      <c r="F122" s="6">
        <v>63</v>
      </c>
      <c r="G122" s="6">
        <v>68</v>
      </c>
      <c r="H122" s="6">
        <v>66</v>
      </c>
      <c r="I122" s="6">
        <v>65</v>
      </c>
      <c r="J122" s="6">
        <v>64</v>
      </c>
      <c r="K122" s="6">
        <v>68</v>
      </c>
      <c r="L122" s="6">
        <v>64</v>
      </c>
      <c r="M122" s="6">
        <v>71</v>
      </c>
      <c r="N122" s="6">
        <v>74</v>
      </c>
      <c r="O122" s="6">
        <v>82</v>
      </c>
      <c r="P122" s="6">
        <v>95</v>
      </c>
    </row>
    <row r="123" spans="2:16" x14ac:dyDescent="0.3">
      <c r="B123" s="4" t="s">
        <v>48</v>
      </c>
      <c r="C123" s="4" t="s">
        <v>16</v>
      </c>
      <c r="D123" s="4" t="s">
        <v>17</v>
      </c>
      <c r="E123" s="6">
        <v>180</v>
      </c>
      <c r="F123" s="6">
        <v>170</v>
      </c>
      <c r="G123" s="6">
        <v>182</v>
      </c>
      <c r="H123" s="6">
        <v>190</v>
      </c>
      <c r="I123" s="6">
        <v>178</v>
      </c>
      <c r="J123" s="6">
        <v>193</v>
      </c>
      <c r="K123" s="6">
        <v>179</v>
      </c>
      <c r="L123" s="6">
        <v>188</v>
      </c>
      <c r="M123" s="6">
        <v>202</v>
      </c>
      <c r="N123" s="6">
        <v>203</v>
      </c>
      <c r="O123" s="6">
        <v>232</v>
      </c>
      <c r="P123" s="6">
        <v>261</v>
      </c>
    </row>
    <row r="124" spans="2:16" x14ac:dyDescent="0.3">
      <c r="B124" s="4" t="s">
        <v>48</v>
      </c>
      <c r="C124" s="4" t="s">
        <v>16</v>
      </c>
      <c r="D124" s="4" t="s">
        <v>18</v>
      </c>
      <c r="E124" s="6">
        <v>68</v>
      </c>
      <c r="F124" s="6">
        <v>64</v>
      </c>
      <c r="G124" s="6">
        <v>69</v>
      </c>
      <c r="H124" s="6">
        <v>65</v>
      </c>
      <c r="I124" s="6">
        <v>69</v>
      </c>
      <c r="J124" s="6">
        <v>65</v>
      </c>
      <c r="K124" s="6">
        <v>68</v>
      </c>
      <c r="L124" s="6">
        <v>69</v>
      </c>
      <c r="M124" s="6">
        <v>69</v>
      </c>
      <c r="N124" s="6">
        <v>74</v>
      </c>
      <c r="O124" s="6">
        <v>78</v>
      </c>
      <c r="P124" s="6">
        <v>94</v>
      </c>
    </row>
    <row r="125" spans="2:16" x14ac:dyDescent="0.3">
      <c r="B125" s="4" t="s">
        <v>49</v>
      </c>
      <c r="C125" s="4" t="s">
        <v>20</v>
      </c>
      <c r="D125" s="4" t="s">
        <v>19</v>
      </c>
      <c r="E125" s="6">
        <v>23</v>
      </c>
      <c r="F125" s="6">
        <v>23</v>
      </c>
      <c r="G125" s="6">
        <v>24</v>
      </c>
      <c r="H125" s="6">
        <v>25</v>
      </c>
      <c r="I125" s="6">
        <v>25</v>
      </c>
      <c r="J125" s="6">
        <v>24</v>
      </c>
      <c r="K125" s="6">
        <v>24</v>
      </c>
      <c r="L125" s="6">
        <v>25</v>
      </c>
      <c r="M125" s="6">
        <v>26</v>
      </c>
      <c r="N125" s="6">
        <v>28</v>
      </c>
      <c r="O125" s="6">
        <v>29</v>
      </c>
      <c r="P125" s="6">
        <v>32</v>
      </c>
    </row>
    <row r="126" spans="2:16" x14ac:dyDescent="0.3">
      <c r="B126" s="4" t="s">
        <v>49</v>
      </c>
      <c r="C126" s="4" t="s">
        <v>20</v>
      </c>
      <c r="D126" s="4" t="s">
        <v>17</v>
      </c>
      <c r="E126" s="6">
        <v>67</v>
      </c>
      <c r="F126" s="6">
        <v>65</v>
      </c>
      <c r="G126" s="6">
        <v>66</v>
      </c>
      <c r="H126" s="6">
        <v>67</v>
      </c>
      <c r="I126" s="6">
        <v>68</v>
      </c>
      <c r="J126" s="6">
        <v>67</v>
      </c>
      <c r="K126" s="6">
        <v>65</v>
      </c>
      <c r="L126" s="6">
        <v>64</v>
      </c>
      <c r="M126" s="6">
        <v>70</v>
      </c>
      <c r="N126" s="6">
        <v>71</v>
      </c>
      <c r="O126" s="6">
        <v>81</v>
      </c>
      <c r="P126" s="6">
        <v>95</v>
      </c>
    </row>
    <row r="127" spans="2:16" x14ac:dyDescent="0.3">
      <c r="B127" s="4" t="s">
        <v>49</v>
      </c>
      <c r="C127" s="4" t="s">
        <v>20</v>
      </c>
      <c r="D127" s="4" t="s">
        <v>18</v>
      </c>
      <c r="E127" s="6">
        <v>23</v>
      </c>
      <c r="F127" s="6">
        <v>24</v>
      </c>
      <c r="G127" s="6">
        <v>25</v>
      </c>
      <c r="H127" s="6">
        <v>25</v>
      </c>
      <c r="I127" s="6">
        <v>23</v>
      </c>
      <c r="J127" s="6">
        <v>24</v>
      </c>
      <c r="K127" s="6">
        <v>24</v>
      </c>
      <c r="L127" s="6">
        <v>23</v>
      </c>
      <c r="M127" s="6">
        <v>25</v>
      </c>
      <c r="N127" s="6">
        <v>26</v>
      </c>
      <c r="O127" s="6">
        <v>29</v>
      </c>
      <c r="P127" s="6">
        <v>32</v>
      </c>
    </row>
    <row r="128" spans="2:16" x14ac:dyDescent="0.3">
      <c r="B128" s="4" t="s">
        <v>49</v>
      </c>
      <c r="C128" s="4" t="s">
        <v>21</v>
      </c>
      <c r="D128" s="4" t="s">
        <v>19</v>
      </c>
      <c r="E128" s="6">
        <v>14</v>
      </c>
      <c r="F128" s="6">
        <v>13</v>
      </c>
      <c r="G128" s="6">
        <v>13</v>
      </c>
      <c r="H128" s="6">
        <v>14</v>
      </c>
      <c r="I128" s="6">
        <v>14</v>
      </c>
      <c r="J128" s="6">
        <v>14</v>
      </c>
      <c r="K128" s="6">
        <v>14</v>
      </c>
      <c r="L128" s="6">
        <v>14</v>
      </c>
      <c r="M128" s="6">
        <v>15</v>
      </c>
      <c r="N128" s="6">
        <v>16</v>
      </c>
      <c r="O128" s="6">
        <v>18</v>
      </c>
      <c r="P128" s="6">
        <v>20</v>
      </c>
    </row>
    <row r="129" spans="2:16" x14ac:dyDescent="0.3">
      <c r="B129" s="4" t="s">
        <v>49</v>
      </c>
      <c r="C129" s="4" t="s">
        <v>21</v>
      </c>
      <c r="D129" s="4" t="s">
        <v>17</v>
      </c>
      <c r="E129" s="6">
        <v>41</v>
      </c>
      <c r="F129" s="6">
        <v>38</v>
      </c>
      <c r="G129" s="6">
        <v>41</v>
      </c>
      <c r="H129" s="6">
        <v>40</v>
      </c>
      <c r="I129" s="6">
        <v>40</v>
      </c>
      <c r="J129" s="6">
        <v>40</v>
      </c>
      <c r="K129" s="6">
        <v>41</v>
      </c>
      <c r="L129" s="6">
        <v>41</v>
      </c>
      <c r="M129" s="6">
        <v>41</v>
      </c>
      <c r="N129" s="6">
        <v>42</v>
      </c>
      <c r="O129" s="6">
        <v>47</v>
      </c>
      <c r="P129" s="6">
        <v>56</v>
      </c>
    </row>
    <row r="130" spans="2:16" x14ac:dyDescent="0.3">
      <c r="B130" s="4" t="s">
        <v>49</v>
      </c>
      <c r="C130" s="4" t="s">
        <v>21</v>
      </c>
      <c r="D130" s="4" t="s">
        <v>18</v>
      </c>
      <c r="E130" s="6">
        <v>15</v>
      </c>
      <c r="F130" s="6">
        <v>13</v>
      </c>
      <c r="G130" s="6">
        <v>15</v>
      </c>
      <c r="H130" s="6">
        <v>14</v>
      </c>
      <c r="I130" s="6">
        <v>14</v>
      </c>
      <c r="J130" s="6">
        <v>14</v>
      </c>
      <c r="K130" s="6">
        <v>14</v>
      </c>
      <c r="L130" s="6">
        <v>14</v>
      </c>
      <c r="M130" s="6">
        <v>15</v>
      </c>
      <c r="N130" s="6">
        <v>15</v>
      </c>
      <c r="O130" s="6">
        <v>16</v>
      </c>
      <c r="P130" s="6">
        <v>20</v>
      </c>
    </row>
    <row r="131" spans="2:16" x14ac:dyDescent="0.3">
      <c r="B131" s="4" t="s">
        <v>49</v>
      </c>
      <c r="C131" s="4" t="s">
        <v>22</v>
      </c>
      <c r="D131" s="4" t="s">
        <v>19</v>
      </c>
      <c r="E131" s="6">
        <v>6</v>
      </c>
      <c r="F131" s="6">
        <v>6</v>
      </c>
      <c r="G131" s="6">
        <v>6</v>
      </c>
      <c r="H131" s="6">
        <v>6</v>
      </c>
      <c r="I131" s="6">
        <v>7</v>
      </c>
      <c r="J131" s="6">
        <v>6</v>
      </c>
      <c r="K131" s="6">
        <v>6</v>
      </c>
      <c r="L131" s="6">
        <v>6</v>
      </c>
      <c r="M131" s="6">
        <v>6</v>
      </c>
      <c r="N131" s="6">
        <v>7</v>
      </c>
      <c r="O131" s="6">
        <v>7</v>
      </c>
      <c r="P131" s="6">
        <v>8</v>
      </c>
    </row>
    <row r="132" spans="2:16" x14ac:dyDescent="0.3">
      <c r="B132" s="4" t="s">
        <v>49</v>
      </c>
      <c r="C132" s="4" t="s">
        <v>22</v>
      </c>
      <c r="D132" s="4" t="s">
        <v>17</v>
      </c>
      <c r="E132" s="6">
        <v>18</v>
      </c>
      <c r="F132" s="6">
        <v>16</v>
      </c>
      <c r="G132" s="6">
        <v>18</v>
      </c>
      <c r="H132" s="6">
        <v>18</v>
      </c>
      <c r="I132" s="6">
        <v>18</v>
      </c>
      <c r="J132" s="6">
        <v>18</v>
      </c>
      <c r="K132" s="6">
        <v>19</v>
      </c>
      <c r="L132" s="6">
        <v>19</v>
      </c>
      <c r="M132" s="6">
        <v>19</v>
      </c>
      <c r="N132" s="6">
        <v>21</v>
      </c>
      <c r="O132" s="6">
        <v>21</v>
      </c>
      <c r="P132" s="6">
        <v>24</v>
      </c>
    </row>
    <row r="133" spans="2:16" x14ac:dyDescent="0.3">
      <c r="B133" s="4" t="s">
        <v>49</v>
      </c>
      <c r="C133" s="4" t="s">
        <v>22</v>
      </c>
      <c r="D133" s="4" t="s">
        <v>18</v>
      </c>
      <c r="E133" s="6">
        <v>6</v>
      </c>
      <c r="F133" s="6">
        <v>6</v>
      </c>
      <c r="G133" s="6">
        <v>6</v>
      </c>
      <c r="H133" s="6">
        <v>6</v>
      </c>
      <c r="I133" s="6">
        <v>6</v>
      </c>
      <c r="J133" s="6">
        <v>6</v>
      </c>
      <c r="K133" s="6">
        <v>6</v>
      </c>
      <c r="L133" s="6">
        <v>6</v>
      </c>
      <c r="M133" s="6">
        <v>7</v>
      </c>
      <c r="N133" s="6">
        <v>7</v>
      </c>
      <c r="O133" s="6">
        <v>8</v>
      </c>
      <c r="P133" s="6">
        <v>8</v>
      </c>
    </row>
    <row r="134" spans="2:16" x14ac:dyDescent="0.3">
      <c r="B134" s="4" t="s">
        <v>49</v>
      </c>
      <c r="C134" s="4" t="s">
        <v>16</v>
      </c>
      <c r="D134" s="4" t="s">
        <v>19</v>
      </c>
      <c r="E134" s="6">
        <v>35</v>
      </c>
      <c r="F134" s="6">
        <v>33</v>
      </c>
      <c r="G134" s="6">
        <v>34</v>
      </c>
      <c r="H134" s="6">
        <v>36</v>
      </c>
      <c r="I134" s="6">
        <v>36</v>
      </c>
      <c r="J134" s="6">
        <v>35</v>
      </c>
      <c r="K134" s="6">
        <v>36</v>
      </c>
      <c r="L134" s="6">
        <v>36</v>
      </c>
      <c r="M134" s="6">
        <v>38</v>
      </c>
      <c r="N134" s="6">
        <v>38</v>
      </c>
      <c r="O134" s="6">
        <v>42</v>
      </c>
      <c r="P134" s="6">
        <v>47</v>
      </c>
    </row>
    <row r="135" spans="2:16" x14ac:dyDescent="0.3">
      <c r="B135" s="4" t="s">
        <v>49</v>
      </c>
      <c r="C135" s="4" t="s">
        <v>16</v>
      </c>
      <c r="D135" s="4" t="s">
        <v>17</v>
      </c>
      <c r="E135" s="6">
        <v>94</v>
      </c>
      <c r="F135" s="6">
        <v>91</v>
      </c>
      <c r="G135" s="6">
        <v>98</v>
      </c>
      <c r="H135" s="6">
        <v>94</v>
      </c>
      <c r="I135" s="6">
        <v>100</v>
      </c>
      <c r="J135" s="6">
        <v>100</v>
      </c>
      <c r="K135" s="6">
        <v>96</v>
      </c>
      <c r="L135" s="6">
        <v>94</v>
      </c>
      <c r="M135" s="6">
        <v>100</v>
      </c>
      <c r="N135" s="6">
        <v>106</v>
      </c>
      <c r="O135" s="6">
        <v>114</v>
      </c>
      <c r="P135" s="6">
        <v>131</v>
      </c>
    </row>
    <row r="136" spans="2:16" x14ac:dyDescent="0.3">
      <c r="B136" s="4" t="s">
        <v>49</v>
      </c>
      <c r="C136" s="4" t="s">
        <v>16</v>
      </c>
      <c r="D136" s="4" t="s">
        <v>18</v>
      </c>
      <c r="E136" s="6">
        <v>36</v>
      </c>
      <c r="F136" s="6">
        <v>35</v>
      </c>
      <c r="G136" s="6">
        <v>34</v>
      </c>
      <c r="H136" s="6">
        <v>36</v>
      </c>
      <c r="I136" s="6">
        <v>34</v>
      </c>
      <c r="J136" s="6">
        <v>36</v>
      </c>
      <c r="K136" s="6">
        <v>35</v>
      </c>
      <c r="L136" s="6">
        <v>36</v>
      </c>
      <c r="M136" s="6">
        <v>36</v>
      </c>
      <c r="N136" s="6">
        <v>38</v>
      </c>
      <c r="O136" s="6">
        <v>43</v>
      </c>
      <c r="P136" s="6">
        <v>48</v>
      </c>
    </row>
    <row r="137" spans="2:16" x14ac:dyDescent="0.3">
      <c r="B137" s="4" t="s">
        <v>50</v>
      </c>
      <c r="C137" s="4" t="s">
        <v>20</v>
      </c>
      <c r="D137" s="4" t="s">
        <v>19</v>
      </c>
      <c r="E137" s="6">
        <v>67</v>
      </c>
      <c r="F137" s="6">
        <v>62</v>
      </c>
      <c r="G137" s="6">
        <v>65</v>
      </c>
      <c r="H137" s="6">
        <v>68</v>
      </c>
      <c r="I137" s="6">
        <v>66</v>
      </c>
      <c r="J137" s="6">
        <v>64</v>
      </c>
      <c r="K137" s="6">
        <v>65</v>
      </c>
      <c r="L137" s="6">
        <v>68</v>
      </c>
      <c r="M137" s="6">
        <v>68</v>
      </c>
      <c r="N137" s="6">
        <v>75</v>
      </c>
      <c r="O137" s="6">
        <v>80</v>
      </c>
      <c r="P137" s="6">
        <v>91</v>
      </c>
    </row>
    <row r="138" spans="2:16" x14ac:dyDescent="0.3">
      <c r="B138" s="4" t="s">
        <v>50</v>
      </c>
      <c r="C138" s="4" t="s">
        <v>20</v>
      </c>
      <c r="D138" s="4" t="s">
        <v>17</v>
      </c>
      <c r="E138" s="6">
        <v>179</v>
      </c>
      <c r="F138" s="6">
        <v>179</v>
      </c>
      <c r="G138" s="6">
        <v>181</v>
      </c>
      <c r="H138" s="6">
        <v>187</v>
      </c>
      <c r="I138" s="6">
        <v>177</v>
      </c>
      <c r="J138" s="6">
        <v>185</v>
      </c>
      <c r="K138" s="6">
        <v>181</v>
      </c>
      <c r="L138" s="6">
        <v>185</v>
      </c>
      <c r="M138" s="6">
        <v>190</v>
      </c>
      <c r="N138" s="6">
        <v>193</v>
      </c>
      <c r="O138" s="6">
        <v>222</v>
      </c>
      <c r="P138" s="6">
        <v>249</v>
      </c>
    </row>
    <row r="139" spans="2:16" x14ac:dyDescent="0.3">
      <c r="B139" s="4" t="s">
        <v>50</v>
      </c>
      <c r="C139" s="4" t="s">
        <v>20</v>
      </c>
      <c r="D139" s="4" t="s">
        <v>18</v>
      </c>
      <c r="E139" s="6">
        <v>66</v>
      </c>
      <c r="F139" s="6">
        <v>65</v>
      </c>
      <c r="G139" s="6">
        <v>63</v>
      </c>
      <c r="H139" s="6">
        <v>63</v>
      </c>
      <c r="I139" s="6">
        <v>64</v>
      </c>
      <c r="J139" s="6">
        <v>63</v>
      </c>
      <c r="K139" s="6">
        <v>64</v>
      </c>
      <c r="L139" s="6">
        <v>67</v>
      </c>
      <c r="M139" s="6">
        <v>67</v>
      </c>
      <c r="N139" s="6">
        <v>70</v>
      </c>
      <c r="O139" s="6">
        <v>81</v>
      </c>
      <c r="P139" s="6">
        <v>92</v>
      </c>
    </row>
    <row r="140" spans="2:16" x14ac:dyDescent="0.3">
      <c r="B140" s="4" t="s">
        <v>50</v>
      </c>
      <c r="C140" s="4" t="s">
        <v>21</v>
      </c>
      <c r="D140" s="4" t="s">
        <v>19</v>
      </c>
      <c r="E140" s="6">
        <v>40</v>
      </c>
      <c r="F140" s="6">
        <v>37</v>
      </c>
      <c r="G140" s="6">
        <v>40</v>
      </c>
      <c r="H140" s="6">
        <v>40</v>
      </c>
      <c r="I140" s="6">
        <v>40</v>
      </c>
      <c r="J140" s="6">
        <v>41</v>
      </c>
      <c r="K140" s="6">
        <v>38</v>
      </c>
      <c r="L140" s="6">
        <v>38</v>
      </c>
      <c r="M140" s="6">
        <v>41</v>
      </c>
      <c r="N140" s="6">
        <v>45</v>
      </c>
      <c r="O140" s="6">
        <v>48</v>
      </c>
      <c r="P140" s="6">
        <v>57</v>
      </c>
    </row>
    <row r="141" spans="2:16" x14ac:dyDescent="0.3">
      <c r="B141" s="4" t="s">
        <v>50</v>
      </c>
      <c r="C141" s="4" t="s">
        <v>21</v>
      </c>
      <c r="D141" s="4" t="s">
        <v>17</v>
      </c>
      <c r="E141" s="6">
        <v>108</v>
      </c>
      <c r="F141" s="6">
        <v>103</v>
      </c>
      <c r="G141" s="6">
        <v>111</v>
      </c>
      <c r="H141" s="6">
        <v>106</v>
      </c>
      <c r="I141" s="6">
        <v>104</v>
      </c>
      <c r="J141" s="6">
        <v>105</v>
      </c>
      <c r="K141" s="6">
        <v>110</v>
      </c>
      <c r="L141" s="6">
        <v>107</v>
      </c>
      <c r="M141" s="6">
        <v>115</v>
      </c>
      <c r="N141" s="6">
        <v>121</v>
      </c>
      <c r="O141" s="6">
        <v>126</v>
      </c>
      <c r="P141" s="6">
        <v>143</v>
      </c>
    </row>
    <row r="142" spans="2:16" x14ac:dyDescent="0.3">
      <c r="B142" s="4" t="s">
        <v>50</v>
      </c>
      <c r="C142" s="4" t="s">
        <v>21</v>
      </c>
      <c r="D142" s="4" t="s">
        <v>18</v>
      </c>
      <c r="E142" s="6">
        <v>39</v>
      </c>
      <c r="F142" s="6">
        <v>39</v>
      </c>
      <c r="G142" s="6">
        <v>40</v>
      </c>
      <c r="H142" s="6">
        <v>38</v>
      </c>
      <c r="I142" s="6">
        <v>38</v>
      </c>
      <c r="J142" s="6">
        <v>40</v>
      </c>
      <c r="K142" s="6">
        <v>40</v>
      </c>
      <c r="L142" s="6">
        <v>39</v>
      </c>
      <c r="M142" s="6">
        <v>43</v>
      </c>
      <c r="N142" s="6">
        <v>45</v>
      </c>
      <c r="O142" s="6">
        <v>46</v>
      </c>
      <c r="P142" s="6">
        <v>54</v>
      </c>
    </row>
    <row r="143" spans="2:16" x14ac:dyDescent="0.3">
      <c r="B143" s="4" t="s">
        <v>50</v>
      </c>
      <c r="C143" s="4" t="s">
        <v>22</v>
      </c>
      <c r="D143" s="4" t="s">
        <v>19</v>
      </c>
      <c r="E143" s="6">
        <v>16</v>
      </c>
      <c r="F143" s="6">
        <v>16</v>
      </c>
      <c r="G143" s="6">
        <v>18</v>
      </c>
      <c r="H143" s="6">
        <v>18</v>
      </c>
      <c r="I143" s="6">
        <v>18</v>
      </c>
      <c r="J143" s="6">
        <v>18</v>
      </c>
      <c r="K143" s="6">
        <v>19</v>
      </c>
      <c r="L143" s="6">
        <v>18</v>
      </c>
      <c r="M143" s="6">
        <v>19</v>
      </c>
      <c r="N143" s="6">
        <v>19</v>
      </c>
      <c r="O143" s="6">
        <v>22</v>
      </c>
      <c r="P143" s="6">
        <v>24</v>
      </c>
    </row>
    <row r="144" spans="2:16" x14ac:dyDescent="0.3">
      <c r="B144" s="4" t="s">
        <v>50</v>
      </c>
      <c r="C144" s="4" t="s">
        <v>22</v>
      </c>
      <c r="D144" s="4" t="s">
        <v>17</v>
      </c>
      <c r="E144" s="6">
        <v>47</v>
      </c>
      <c r="F144" s="6">
        <v>46</v>
      </c>
      <c r="G144" s="6">
        <v>50</v>
      </c>
      <c r="H144" s="6">
        <v>48</v>
      </c>
      <c r="I144" s="6">
        <v>50</v>
      </c>
      <c r="J144" s="6">
        <v>47</v>
      </c>
      <c r="K144" s="6">
        <v>48</v>
      </c>
      <c r="L144" s="6">
        <v>49</v>
      </c>
      <c r="M144" s="6">
        <v>50</v>
      </c>
      <c r="N144" s="6">
        <v>52</v>
      </c>
      <c r="O144" s="6">
        <v>59</v>
      </c>
      <c r="P144" s="6">
        <v>64</v>
      </c>
    </row>
    <row r="145" spans="2:16" x14ac:dyDescent="0.3">
      <c r="B145" s="4" t="s">
        <v>50</v>
      </c>
      <c r="C145" s="4" t="s">
        <v>22</v>
      </c>
      <c r="D145" s="4" t="s">
        <v>18</v>
      </c>
      <c r="E145" s="6">
        <v>18</v>
      </c>
      <c r="F145" s="6">
        <v>16</v>
      </c>
      <c r="G145" s="6">
        <v>16</v>
      </c>
      <c r="H145" s="6">
        <v>19</v>
      </c>
      <c r="I145" s="6">
        <v>18</v>
      </c>
      <c r="J145" s="6">
        <v>19</v>
      </c>
      <c r="K145" s="6">
        <v>18</v>
      </c>
      <c r="L145" s="6">
        <v>18</v>
      </c>
      <c r="M145" s="6">
        <v>20</v>
      </c>
      <c r="N145" s="6">
        <v>20</v>
      </c>
      <c r="O145" s="6">
        <v>21</v>
      </c>
      <c r="P145" s="6">
        <v>25</v>
      </c>
    </row>
    <row r="146" spans="2:16" x14ac:dyDescent="0.3">
      <c r="B146" s="4" t="s">
        <v>50</v>
      </c>
      <c r="C146" s="4" t="s">
        <v>16</v>
      </c>
      <c r="D146" s="4" t="s">
        <v>19</v>
      </c>
      <c r="E146" s="6">
        <v>97</v>
      </c>
      <c r="F146" s="6">
        <v>93</v>
      </c>
      <c r="G146" s="6">
        <v>93</v>
      </c>
      <c r="H146" s="6">
        <v>93</v>
      </c>
      <c r="I146" s="6">
        <v>98</v>
      </c>
      <c r="J146" s="6">
        <v>95</v>
      </c>
      <c r="K146" s="6">
        <v>96</v>
      </c>
      <c r="L146" s="6">
        <v>94</v>
      </c>
      <c r="M146" s="6">
        <v>97</v>
      </c>
      <c r="N146" s="6">
        <v>109</v>
      </c>
      <c r="O146" s="6">
        <v>121</v>
      </c>
      <c r="P146" s="6">
        <v>135</v>
      </c>
    </row>
    <row r="147" spans="2:16" x14ac:dyDescent="0.3">
      <c r="B147" s="4" t="s">
        <v>50</v>
      </c>
      <c r="C147" s="4" t="s">
        <v>16</v>
      </c>
      <c r="D147" s="4" t="s">
        <v>17</v>
      </c>
      <c r="E147" s="6">
        <v>258</v>
      </c>
      <c r="F147" s="6">
        <v>244</v>
      </c>
      <c r="G147" s="6">
        <v>263</v>
      </c>
      <c r="H147" s="6">
        <v>275</v>
      </c>
      <c r="I147" s="6">
        <v>278</v>
      </c>
      <c r="J147" s="6">
        <v>271</v>
      </c>
      <c r="K147" s="6">
        <v>256</v>
      </c>
      <c r="L147" s="6">
        <v>270</v>
      </c>
      <c r="M147" s="6">
        <v>284</v>
      </c>
      <c r="N147" s="6">
        <v>302</v>
      </c>
      <c r="O147" s="6">
        <v>309</v>
      </c>
      <c r="P147" s="6">
        <v>350</v>
      </c>
    </row>
    <row r="148" spans="2:16" x14ac:dyDescent="0.3">
      <c r="B148" s="4" t="s">
        <v>50</v>
      </c>
      <c r="C148" s="4" t="s">
        <v>16</v>
      </c>
      <c r="D148" s="4" t="s">
        <v>18</v>
      </c>
      <c r="E148" s="6">
        <v>95</v>
      </c>
      <c r="F148" s="6">
        <v>91</v>
      </c>
      <c r="G148" s="6">
        <v>99</v>
      </c>
      <c r="H148" s="6">
        <v>101</v>
      </c>
      <c r="I148" s="6">
        <v>101</v>
      </c>
      <c r="J148" s="6">
        <v>97</v>
      </c>
      <c r="K148" s="6">
        <v>93</v>
      </c>
      <c r="L148" s="6">
        <v>93</v>
      </c>
      <c r="M148" s="6">
        <v>104</v>
      </c>
      <c r="N148" s="6">
        <v>109</v>
      </c>
      <c r="O148" s="6">
        <v>114</v>
      </c>
      <c r="P148" s="6">
        <v>132</v>
      </c>
    </row>
    <row r="149" spans="2:16" x14ac:dyDescent="0.3">
      <c r="B149" s="4" t="s">
        <v>41</v>
      </c>
      <c r="C149" s="4" t="s">
        <v>20</v>
      </c>
      <c r="D149" s="4" t="s">
        <v>19</v>
      </c>
      <c r="E149" s="6">
        <v>38</v>
      </c>
      <c r="F149" s="6">
        <v>37</v>
      </c>
      <c r="G149" s="6">
        <v>41</v>
      </c>
      <c r="H149" s="6">
        <v>42</v>
      </c>
      <c r="I149" s="6">
        <v>44</v>
      </c>
      <c r="J149" s="6">
        <v>43</v>
      </c>
      <c r="K149" s="6">
        <v>44</v>
      </c>
      <c r="L149" s="6">
        <v>43</v>
      </c>
      <c r="M149" s="6">
        <v>46</v>
      </c>
      <c r="N149" s="6">
        <v>48</v>
      </c>
      <c r="O149" s="6">
        <v>56</v>
      </c>
      <c r="P149" s="6">
        <v>62</v>
      </c>
    </row>
    <row r="150" spans="2:16" x14ac:dyDescent="0.3">
      <c r="B150" s="4" t="s">
        <v>41</v>
      </c>
      <c r="C150" s="4" t="s">
        <v>20</v>
      </c>
      <c r="D150" s="4" t="s">
        <v>17</v>
      </c>
      <c r="E150" s="6">
        <v>110</v>
      </c>
      <c r="F150" s="6">
        <v>102</v>
      </c>
      <c r="G150" s="6">
        <v>107</v>
      </c>
      <c r="H150" s="6">
        <v>116</v>
      </c>
      <c r="I150" s="6">
        <v>116</v>
      </c>
      <c r="J150" s="6">
        <v>111</v>
      </c>
      <c r="K150" s="6">
        <v>112</v>
      </c>
      <c r="L150" s="6">
        <v>119</v>
      </c>
      <c r="M150" s="6">
        <v>123</v>
      </c>
      <c r="N150" s="6">
        <v>129</v>
      </c>
      <c r="O150" s="6">
        <v>156</v>
      </c>
      <c r="P150" s="6">
        <v>163</v>
      </c>
    </row>
    <row r="151" spans="2:16" x14ac:dyDescent="0.3">
      <c r="B151" s="4" t="s">
        <v>41</v>
      </c>
      <c r="C151" s="4" t="s">
        <v>20</v>
      </c>
      <c r="D151" s="4" t="s">
        <v>18</v>
      </c>
      <c r="E151" s="6">
        <v>41</v>
      </c>
      <c r="F151" s="6">
        <v>37</v>
      </c>
      <c r="G151" s="6">
        <v>38</v>
      </c>
      <c r="H151" s="6">
        <v>42</v>
      </c>
      <c r="I151" s="6">
        <v>40</v>
      </c>
      <c r="J151" s="6">
        <v>41</v>
      </c>
      <c r="K151" s="6">
        <v>44</v>
      </c>
      <c r="L151" s="6">
        <v>42</v>
      </c>
      <c r="M151" s="6">
        <v>43</v>
      </c>
      <c r="N151" s="6">
        <v>49</v>
      </c>
      <c r="O151" s="6">
        <v>57</v>
      </c>
      <c r="P151" s="6">
        <v>64</v>
      </c>
    </row>
    <row r="152" spans="2:16" x14ac:dyDescent="0.3">
      <c r="B152" s="4" t="s">
        <v>41</v>
      </c>
      <c r="C152" s="4" t="s">
        <v>21</v>
      </c>
      <c r="D152" s="4" t="s">
        <v>19</v>
      </c>
      <c r="E152" s="6">
        <v>23</v>
      </c>
      <c r="F152" s="6">
        <v>22</v>
      </c>
      <c r="G152" s="6">
        <v>24</v>
      </c>
      <c r="H152" s="6">
        <v>24</v>
      </c>
      <c r="I152" s="6">
        <v>26</v>
      </c>
      <c r="J152" s="6">
        <v>26</v>
      </c>
      <c r="K152" s="6">
        <v>25</v>
      </c>
      <c r="L152" s="6">
        <v>25</v>
      </c>
      <c r="M152" s="6">
        <v>26</v>
      </c>
      <c r="N152" s="6">
        <v>29</v>
      </c>
      <c r="O152" s="6">
        <v>33</v>
      </c>
      <c r="P152" s="6">
        <v>38</v>
      </c>
    </row>
    <row r="153" spans="2:16" x14ac:dyDescent="0.3">
      <c r="B153" s="4" t="s">
        <v>41</v>
      </c>
      <c r="C153" s="4" t="s">
        <v>21</v>
      </c>
      <c r="D153" s="4" t="s">
        <v>17</v>
      </c>
      <c r="E153" s="6">
        <v>64</v>
      </c>
      <c r="F153" s="6">
        <v>64</v>
      </c>
      <c r="G153" s="6">
        <v>67</v>
      </c>
      <c r="H153" s="6">
        <v>68</v>
      </c>
      <c r="I153" s="6">
        <v>72</v>
      </c>
      <c r="J153" s="6">
        <v>71</v>
      </c>
      <c r="K153" s="6">
        <v>68</v>
      </c>
      <c r="L153" s="6">
        <v>70</v>
      </c>
      <c r="M153" s="6">
        <v>73</v>
      </c>
      <c r="N153" s="6">
        <v>78</v>
      </c>
      <c r="O153" s="6">
        <v>90</v>
      </c>
      <c r="P153" s="6">
        <v>102</v>
      </c>
    </row>
    <row r="154" spans="2:16" x14ac:dyDescent="0.3">
      <c r="B154" s="4" t="s">
        <v>41</v>
      </c>
      <c r="C154" s="4" t="s">
        <v>21</v>
      </c>
      <c r="D154" s="4" t="s">
        <v>18</v>
      </c>
      <c r="E154" s="6">
        <v>24</v>
      </c>
      <c r="F154" s="6">
        <v>23</v>
      </c>
      <c r="G154" s="6">
        <v>23</v>
      </c>
      <c r="H154" s="6">
        <v>25</v>
      </c>
      <c r="I154" s="6">
        <v>25</v>
      </c>
      <c r="J154" s="6">
        <v>24</v>
      </c>
      <c r="K154" s="6">
        <v>26</v>
      </c>
      <c r="L154" s="6">
        <v>26</v>
      </c>
      <c r="M154" s="6">
        <v>27</v>
      </c>
      <c r="N154" s="6">
        <v>30</v>
      </c>
      <c r="O154" s="6">
        <v>32</v>
      </c>
      <c r="P154" s="6">
        <v>38</v>
      </c>
    </row>
    <row r="155" spans="2:16" x14ac:dyDescent="0.3">
      <c r="B155" s="4" t="s">
        <v>41</v>
      </c>
      <c r="C155" s="4" t="s">
        <v>22</v>
      </c>
      <c r="D155" s="4" t="s">
        <v>19</v>
      </c>
      <c r="E155" s="6">
        <v>10</v>
      </c>
      <c r="F155" s="6">
        <v>10</v>
      </c>
      <c r="G155" s="6">
        <v>10</v>
      </c>
      <c r="H155" s="6">
        <v>10</v>
      </c>
      <c r="I155" s="6">
        <v>11</v>
      </c>
      <c r="J155" s="6">
        <v>11</v>
      </c>
      <c r="K155" s="6">
        <v>10</v>
      </c>
      <c r="L155" s="6">
        <v>11</v>
      </c>
      <c r="M155" s="6">
        <v>11</v>
      </c>
      <c r="N155" s="6">
        <v>14</v>
      </c>
      <c r="O155" s="6">
        <v>15</v>
      </c>
      <c r="P155" s="6">
        <v>17</v>
      </c>
    </row>
    <row r="156" spans="2:16" x14ac:dyDescent="0.3">
      <c r="B156" s="4" t="s">
        <v>41</v>
      </c>
      <c r="C156" s="4" t="s">
        <v>22</v>
      </c>
      <c r="D156" s="4" t="s">
        <v>17</v>
      </c>
      <c r="E156" s="6">
        <v>29</v>
      </c>
      <c r="F156" s="6">
        <v>28</v>
      </c>
      <c r="G156" s="6">
        <v>29</v>
      </c>
      <c r="H156" s="6">
        <v>31</v>
      </c>
      <c r="I156" s="6">
        <v>32</v>
      </c>
      <c r="J156" s="6">
        <v>30</v>
      </c>
      <c r="K156" s="6">
        <v>31</v>
      </c>
      <c r="L156" s="6">
        <v>31</v>
      </c>
      <c r="M156" s="6">
        <v>32</v>
      </c>
      <c r="N156" s="6">
        <v>34</v>
      </c>
      <c r="O156" s="6">
        <v>40</v>
      </c>
      <c r="P156" s="6">
        <v>45</v>
      </c>
    </row>
    <row r="157" spans="2:16" x14ac:dyDescent="0.3">
      <c r="B157" s="4" t="s">
        <v>41</v>
      </c>
      <c r="C157" s="4" t="s">
        <v>22</v>
      </c>
      <c r="D157" s="4" t="s">
        <v>18</v>
      </c>
      <c r="E157" s="6">
        <v>10</v>
      </c>
      <c r="F157" s="6">
        <v>9</v>
      </c>
      <c r="G157" s="6">
        <v>11</v>
      </c>
      <c r="H157" s="6">
        <v>11</v>
      </c>
      <c r="I157" s="6">
        <v>11</v>
      </c>
      <c r="J157" s="6">
        <v>10</v>
      </c>
      <c r="K157" s="6">
        <v>10</v>
      </c>
      <c r="L157" s="6">
        <v>11</v>
      </c>
      <c r="M157" s="6">
        <v>11</v>
      </c>
      <c r="N157" s="6">
        <v>12</v>
      </c>
      <c r="O157" s="6">
        <v>15</v>
      </c>
      <c r="P157" s="6">
        <v>17</v>
      </c>
    </row>
    <row r="158" spans="2:16" x14ac:dyDescent="0.3">
      <c r="B158" s="4" t="s">
        <v>41</v>
      </c>
      <c r="C158" s="4" t="s">
        <v>16</v>
      </c>
      <c r="D158" s="4" t="s">
        <v>19</v>
      </c>
      <c r="E158" s="6">
        <v>55</v>
      </c>
      <c r="F158" s="6">
        <v>53</v>
      </c>
      <c r="G158" s="6">
        <v>56</v>
      </c>
      <c r="H158" s="6">
        <v>58</v>
      </c>
      <c r="I158" s="6">
        <v>63</v>
      </c>
      <c r="J158" s="6">
        <v>59</v>
      </c>
      <c r="K158" s="6">
        <v>60</v>
      </c>
      <c r="L158" s="6">
        <v>61</v>
      </c>
      <c r="M158" s="6">
        <v>67</v>
      </c>
      <c r="N158" s="6">
        <v>72</v>
      </c>
      <c r="O158" s="6">
        <v>80</v>
      </c>
      <c r="P158" s="6">
        <v>93</v>
      </c>
    </row>
    <row r="159" spans="2:16" x14ac:dyDescent="0.3">
      <c r="B159" s="4" t="s">
        <v>41</v>
      </c>
      <c r="C159" s="4" t="s">
        <v>16</v>
      </c>
      <c r="D159" s="4" t="s">
        <v>17</v>
      </c>
      <c r="E159" s="6">
        <v>165</v>
      </c>
      <c r="F159" s="6">
        <v>154</v>
      </c>
      <c r="G159" s="6">
        <v>164</v>
      </c>
      <c r="H159" s="6">
        <v>176</v>
      </c>
      <c r="I159" s="6">
        <v>167</v>
      </c>
      <c r="J159" s="6">
        <v>173</v>
      </c>
      <c r="K159" s="6">
        <v>162</v>
      </c>
      <c r="L159" s="6">
        <v>177</v>
      </c>
      <c r="M159" s="6">
        <v>185</v>
      </c>
      <c r="N159" s="6">
        <v>198</v>
      </c>
      <c r="O159" s="6">
        <v>220</v>
      </c>
      <c r="P159" s="6">
        <v>239</v>
      </c>
    </row>
    <row r="160" spans="2:16" x14ac:dyDescent="0.3">
      <c r="B160" s="4" t="s">
        <v>41</v>
      </c>
      <c r="C160" s="4" t="s">
        <v>16</v>
      </c>
      <c r="D160" s="4" t="s">
        <v>18</v>
      </c>
      <c r="E160" s="6">
        <v>60</v>
      </c>
      <c r="F160" s="6">
        <v>54</v>
      </c>
      <c r="G160" s="6">
        <v>55</v>
      </c>
      <c r="H160" s="6">
        <v>61</v>
      </c>
      <c r="I160" s="6">
        <v>59</v>
      </c>
      <c r="J160" s="6">
        <v>62</v>
      </c>
      <c r="K160" s="6">
        <v>61</v>
      </c>
      <c r="L160" s="6">
        <v>60</v>
      </c>
      <c r="M160" s="6">
        <v>66</v>
      </c>
      <c r="N160" s="6">
        <v>72</v>
      </c>
      <c r="O160" s="6">
        <v>82</v>
      </c>
      <c r="P160" s="6">
        <v>94</v>
      </c>
    </row>
    <row r="161" spans="2:16" x14ac:dyDescent="0.3">
      <c r="B161" s="4" t="s">
        <v>43</v>
      </c>
      <c r="C161" s="4" t="s">
        <v>20</v>
      </c>
      <c r="D161" s="4" t="s">
        <v>19</v>
      </c>
      <c r="E161" s="6">
        <v>33</v>
      </c>
      <c r="F161" s="6">
        <v>34</v>
      </c>
      <c r="G161" s="6">
        <v>36</v>
      </c>
      <c r="H161" s="6">
        <v>38</v>
      </c>
      <c r="I161" s="6">
        <v>35</v>
      </c>
      <c r="J161" s="6">
        <v>37</v>
      </c>
      <c r="K161" s="6">
        <v>36</v>
      </c>
      <c r="L161" s="6">
        <v>38</v>
      </c>
      <c r="M161" s="6">
        <v>37</v>
      </c>
      <c r="N161" s="6">
        <v>42</v>
      </c>
      <c r="O161" s="6">
        <v>49</v>
      </c>
      <c r="P161" s="6">
        <v>54</v>
      </c>
    </row>
    <row r="162" spans="2:16" x14ac:dyDescent="0.3">
      <c r="B162" s="4" t="s">
        <v>43</v>
      </c>
      <c r="C162" s="4" t="s">
        <v>20</v>
      </c>
      <c r="D162" s="4" t="s">
        <v>17</v>
      </c>
      <c r="E162" s="6">
        <v>98</v>
      </c>
      <c r="F162" s="6">
        <v>92</v>
      </c>
      <c r="G162" s="6">
        <v>94</v>
      </c>
      <c r="H162" s="6">
        <v>103</v>
      </c>
      <c r="I162" s="6">
        <v>101</v>
      </c>
      <c r="J162" s="6">
        <v>103</v>
      </c>
      <c r="K162" s="6">
        <v>105</v>
      </c>
      <c r="L162" s="6">
        <v>101</v>
      </c>
      <c r="M162" s="6">
        <v>107</v>
      </c>
      <c r="N162" s="6">
        <v>121</v>
      </c>
      <c r="O162" s="6">
        <v>131</v>
      </c>
      <c r="P162" s="6">
        <v>148</v>
      </c>
    </row>
    <row r="163" spans="2:16" x14ac:dyDescent="0.3">
      <c r="B163" s="4" t="s">
        <v>43</v>
      </c>
      <c r="C163" s="4" t="s">
        <v>20</v>
      </c>
      <c r="D163" s="4" t="s">
        <v>18</v>
      </c>
      <c r="E163" s="6">
        <v>35</v>
      </c>
      <c r="F163" s="6">
        <v>34</v>
      </c>
      <c r="G163" s="6">
        <v>33</v>
      </c>
      <c r="H163" s="6">
        <v>37</v>
      </c>
      <c r="I163" s="6">
        <v>37</v>
      </c>
      <c r="J163" s="6">
        <v>37</v>
      </c>
      <c r="K163" s="6">
        <v>37</v>
      </c>
      <c r="L163" s="6">
        <v>37</v>
      </c>
      <c r="M163" s="6">
        <v>37</v>
      </c>
      <c r="N163" s="6">
        <v>44</v>
      </c>
      <c r="O163" s="6">
        <v>48</v>
      </c>
      <c r="P163" s="6">
        <v>52</v>
      </c>
    </row>
    <row r="164" spans="2:16" x14ac:dyDescent="0.3">
      <c r="B164" s="4" t="s">
        <v>43</v>
      </c>
      <c r="C164" s="4" t="s">
        <v>21</v>
      </c>
      <c r="D164" s="4" t="s">
        <v>19</v>
      </c>
      <c r="E164" s="6">
        <v>20</v>
      </c>
      <c r="F164" s="6">
        <v>21</v>
      </c>
      <c r="G164" s="6">
        <v>21</v>
      </c>
      <c r="H164" s="6">
        <v>22</v>
      </c>
      <c r="I164" s="6">
        <v>22</v>
      </c>
      <c r="J164" s="6">
        <v>22</v>
      </c>
      <c r="K164" s="6">
        <v>22</v>
      </c>
      <c r="L164" s="6">
        <v>22</v>
      </c>
      <c r="M164" s="6">
        <v>23</v>
      </c>
      <c r="N164" s="6">
        <v>25</v>
      </c>
      <c r="O164" s="6">
        <v>30</v>
      </c>
      <c r="P164" s="6">
        <v>32</v>
      </c>
    </row>
    <row r="165" spans="2:16" x14ac:dyDescent="0.3">
      <c r="B165" s="4" t="s">
        <v>43</v>
      </c>
      <c r="C165" s="4" t="s">
        <v>21</v>
      </c>
      <c r="D165" s="4" t="s">
        <v>17</v>
      </c>
      <c r="E165" s="6">
        <v>60</v>
      </c>
      <c r="F165" s="6">
        <v>55</v>
      </c>
      <c r="G165" s="6">
        <v>58</v>
      </c>
      <c r="H165" s="6">
        <v>62</v>
      </c>
      <c r="I165" s="6">
        <v>59</v>
      </c>
      <c r="J165" s="6">
        <v>61</v>
      </c>
      <c r="K165" s="6">
        <v>62</v>
      </c>
      <c r="L165" s="6">
        <v>62</v>
      </c>
      <c r="M165" s="6">
        <v>67</v>
      </c>
      <c r="N165" s="6">
        <v>70</v>
      </c>
      <c r="O165" s="6">
        <v>79</v>
      </c>
      <c r="P165" s="6">
        <v>88</v>
      </c>
    </row>
    <row r="166" spans="2:16" x14ac:dyDescent="0.3">
      <c r="B166" s="4" t="s">
        <v>43</v>
      </c>
      <c r="C166" s="4" t="s">
        <v>21</v>
      </c>
      <c r="D166" s="4" t="s">
        <v>18</v>
      </c>
      <c r="E166" s="6">
        <v>22</v>
      </c>
      <c r="F166" s="6">
        <v>20</v>
      </c>
      <c r="G166" s="6">
        <v>21</v>
      </c>
      <c r="H166" s="6">
        <v>23</v>
      </c>
      <c r="I166" s="6">
        <v>22</v>
      </c>
      <c r="J166" s="6">
        <v>22</v>
      </c>
      <c r="K166" s="6">
        <v>22</v>
      </c>
      <c r="L166" s="6">
        <v>23</v>
      </c>
      <c r="M166" s="6">
        <v>22</v>
      </c>
      <c r="N166" s="6">
        <v>26</v>
      </c>
      <c r="O166" s="6">
        <v>30</v>
      </c>
      <c r="P166" s="6">
        <v>34</v>
      </c>
    </row>
    <row r="167" spans="2:16" x14ac:dyDescent="0.3">
      <c r="B167" s="4" t="s">
        <v>43</v>
      </c>
      <c r="C167" s="4" t="s">
        <v>22</v>
      </c>
      <c r="D167" s="4" t="s">
        <v>19</v>
      </c>
      <c r="E167" s="6">
        <v>9</v>
      </c>
      <c r="F167" s="6">
        <v>8</v>
      </c>
      <c r="G167" s="6">
        <v>9</v>
      </c>
      <c r="H167" s="6">
        <v>10</v>
      </c>
      <c r="I167" s="6">
        <v>10</v>
      </c>
      <c r="J167" s="6">
        <v>10</v>
      </c>
      <c r="K167" s="6">
        <v>9</v>
      </c>
      <c r="L167" s="6">
        <v>9</v>
      </c>
      <c r="M167" s="6">
        <v>10</v>
      </c>
      <c r="N167" s="6">
        <v>11</v>
      </c>
      <c r="O167" s="6">
        <v>12</v>
      </c>
      <c r="P167" s="6">
        <v>15</v>
      </c>
    </row>
    <row r="168" spans="2:16" x14ac:dyDescent="0.3">
      <c r="B168" s="4" t="s">
        <v>43</v>
      </c>
      <c r="C168" s="4" t="s">
        <v>22</v>
      </c>
      <c r="D168" s="4" t="s">
        <v>17</v>
      </c>
      <c r="E168" s="6">
        <v>27</v>
      </c>
      <c r="F168" s="6">
        <v>25</v>
      </c>
      <c r="G168" s="6">
        <v>25</v>
      </c>
      <c r="H168" s="6">
        <v>27</v>
      </c>
      <c r="I168" s="6">
        <v>27</v>
      </c>
      <c r="J168" s="6">
        <v>28</v>
      </c>
      <c r="K168" s="6">
        <v>26</v>
      </c>
      <c r="L168" s="6">
        <v>26</v>
      </c>
      <c r="M168" s="6">
        <v>29</v>
      </c>
      <c r="N168" s="6">
        <v>31</v>
      </c>
      <c r="O168" s="6">
        <v>35</v>
      </c>
      <c r="P168" s="6">
        <v>41</v>
      </c>
    </row>
    <row r="169" spans="2:16" x14ac:dyDescent="0.3">
      <c r="B169" s="4" t="s">
        <v>43</v>
      </c>
      <c r="C169" s="4" t="s">
        <v>22</v>
      </c>
      <c r="D169" s="4" t="s">
        <v>18</v>
      </c>
      <c r="E169" s="6">
        <v>9</v>
      </c>
      <c r="F169" s="6">
        <v>9</v>
      </c>
      <c r="G169" s="6">
        <v>9</v>
      </c>
      <c r="H169" s="6">
        <v>9</v>
      </c>
      <c r="I169" s="6">
        <v>10</v>
      </c>
      <c r="J169" s="6">
        <v>9</v>
      </c>
      <c r="K169" s="6">
        <v>10</v>
      </c>
      <c r="L169" s="6">
        <v>9</v>
      </c>
      <c r="M169" s="6">
        <v>10</v>
      </c>
      <c r="N169" s="6">
        <v>11</v>
      </c>
      <c r="O169" s="6">
        <v>12</v>
      </c>
      <c r="P169" s="6">
        <v>15</v>
      </c>
    </row>
    <row r="170" spans="2:16" x14ac:dyDescent="0.3">
      <c r="B170" s="4" t="s">
        <v>43</v>
      </c>
      <c r="C170" s="4" t="s">
        <v>16</v>
      </c>
      <c r="D170" s="4" t="s">
        <v>19</v>
      </c>
      <c r="E170" s="6">
        <v>50</v>
      </c>
      <c r="F170" s="6">
        <v>50</v>
      </c>
      <c r="G170" s="6">
        <v>50</v>
      </c>
      <c r="H170" s="6">
        <v>55</v>
      </c>
      <c r="I170" s="6">
        <v>53</v>
      </c>
      <c r="J170" s="6">
        <v>53</v>
      </c>
      <c r="K170" s="6">
        <v>53</v>
      </c>
      <c r="L170" s="6">
        <v>55</v>
      </c>
      <c r="M170" s="6">
        <v>55</v>
      </c>
      <c r="N170" s="6">
        <v>61</v>
      </c>
      <c r="O170" s="6">
        <v>73</v>
      </c>
      <c r="P170" s="6">
        <v>78</v>
      </c>
    </row>
    <row r="171" spans="2:16" x14ac:dyDescent="0.3">
      <c r="B171" s="4" t="s">
        <v>43</v>
      </c>
      <c r="C171" s="4" t="s">
        <v>16</v>
      </c>
      <c r="D171" s="4" t="s">
        <v>17</v>
      </c>
      <c r="E171" s="6">
        <v>138</v>
      </c>
      <c r="F171" s="6">
        <v>131</v>
      </c>
      <c r="G171" s="6">
        <v>135</v>
      </c>
      <c r="H171" s="6">
        <v>153</v>
      </c>
      <c r="I171" s="6">
        <v>155</v>
      </c>
      <c r="J171" s="6">
        <v>147</v>
      </c>
      <c r="K171" s="6">
        <v>154</v>
      </c>
      <c r="L171" s="6">
        <v>151</v>
      </c>
      <c r="M171" s="6">
        <v>152</v>
      </c>
      <c r="N171" s="6">
        <v>173</v>
      </c>
      <c r="O171" s="6">
        <v>202</v>
      </c>
      <c r="P171" s="6">
        <v>224</v>
      </c>
    </row>
    <row r="172" spans="2:16" x14ac:dyDescent="0.3">
      <c r="B172" s="4" t="s">
        <v>43</v>
      </c>
      <c r="C172" s="4" t="s">
        <v>16</v>
      </c>
      <c r="D172" s="4" t="s">
        <v>18</v>
      </c>
      <c r="E172" s="6">
        <v>52</v>
      </c>
      <c r="F172" s="6">
        <v>49</v>
      </c>
      <c r="G172" s="6">
        <v>50</v>
      </c>
      <c r="H172" s="6">
        <v>52</v>
      </c>
      <c r="I172" s="6">
        <v>54</v>
      </c>
      <c r="J172" s="6">
        <v>52</v>
      </c>
      <c r="K172" s="6">
        <v>55</v>
      </c>
      <c r="L172" s="6">
        <v>52</v>
      </c>
      <c r="M172" s="6">
        <v>59</v>
      </c>
      <c r="N172" s="6">
        <v>60</v>
      </c>
      <c r="O172" s="6">
        <v>70</v>
      </c>
      <c r="P172" s="6">
        <v>77</v>
      </c>
    </row>
    <row r="173" spans="2:16" x14ac:dyDescent="0.3">
      <c r="B173" s="4" t="s">
        <v>44</v>
      </c>
      <c r="C173" s="4" t="s">
        <v>20</v>
      </c>
      <c r="D173" s="4" t="s">
        <v>19</v>
      </c>
      <c r="E173" s="6">
        <v>18</v>
      </c>
      <c r="F173" s="6">
        <v>18</v>
      </c>
      <c r="G173" s="6">
        <v>18</v>
      </c>
      <c r="H173" s="6">
        <v>19</v>
      </c>
      <c r="I173" s="6">
        <v>19</v>
      </c>
      <c r="J173" s="6">
        <v>20</v>
      </c>
      <c r="K173" s="6">
        <v>19</v>
      </c>
      <c r="L173" s="6">
        <v>19</v>
      </c>
      <c r="M173" s="6">
        <v>20</v>
      </c>
      <c r="N173" s="6">
        <v>23</v>
      </c>
      <c r="O173" s="6">
        <v>25</v>
      </c>
      <c r="P173" s="6">
        <v>28</v>
      </c>
    </row>
    <row r="174" spans="2:16" x14ac:dyDescent="0.3">
      <c r="B174" s="4" t="s">
        <v>44</v>
      </c>
      <c r="C174" s="4" t="s">
        <v>20</v>
      </c>
      <c r="D174" s="4" t="s">
        <v>17</v>
      </c>
      <c r="E174" s="6">
        <v>52</v>
      </c>
      <c r="F174" s="6">
        <v>46</v>
      </c>
      <c r="G174" s="6">
        <v>52</v>
      </c>
      <c r="H174" s="6">
        <v>50</v>
      </c>
      <c r="I174" s="6">
        <v>51</v>
      </c>
      <c r="J174" s="6">
        <v>52</v>
      </c>
      <c r="K174" s="6">
        <v>54</v>
      </c>
      <c r="L174" s="6">
        <v>51</v>
      </c>
      <c r="M174" s="6">
        <v>55</v>
      </c>
      <c r="N174" s="6">
        <v>60</v>
      </c>
      <c r="O174" s="6">
        <v>69</v>
      </c>
      <c r="P174" s="6">
        <v>79</v>
      </c>
    </row>
    <row r="175" spans="2:16" x14ac:dyDescent="0.3">
      <c r="B175" s="4" t="s">
        <v>44</v>
      </c>
      <c r="C175" s="4" t="s">
        <v>20</v>
      </c>
      <c r="D175" s="4" t="s">
        <v>18</v>
      </c>
      <c r="E175" s="6">
        <v>18</v>
      </c>
      <c r="F175" s="6">
        <v>18</v>
      </c>
      <c r="G175" s="6">
        <v>18</v>
      </c>
      <c r="H175" s="6">
        <v>20</v>
      </c>
      <c r="I175" s="6">
        <v>19</v>
      </c>
      <c r="J175" s="6">
        <v>20</v>
      </c>
      <c r="K175" s="6">
        <v>19</v>
      </c>
      <c r="L175" s="6">
        <v>19</v>
      </c>
      <c r="M175" s="6">
        <v>19</v>
      </c>
      <c r="N175" s="6">
        <v>22</v>
      </c>
      <c r="O175" s="6">
        <v>25</v>
      </c>
      <c r="P175" s="6">
        <v>29</v>
      </c>
    </row>
    <row r="176" spans="2:16" x14ac:dyDescent="0.3">
      <c r="B176" s="4" t="s">
        <v>44</v>
      </c>
      <c r="C176" s="4" t="s">
        <v>21</v>
      </c>
      <c r="D176" s="4" t="s">
        <v>19</v>
      </c>
      <c r="E176" s="6">
        <v>11</v>
      </c>
      <c r="F176" s="6">
        <v>10</v>
      </c>
      <c r="G176" s="6">
        <v>11</v>
      </c>
      <c r="H176" s="6">
        <v>11</v>
      </c>
      <c r="I176" s="6">
        <v>11</v>
      </c>
      <c r="J176" s="6">
        <v>11</v>
      </c>
      <c r="K176" s="6">
        <v>10</v>
      </c>
      <c r="L176" s="6">
        <v>11</v>
      </c>
      <c r="M176" s="6">
        <v>12</v>
      </c>
      <c r="N176" s="6">
        <v>14</v>
      </c>
      <c r="O176" s="6">
        <v>16</v>
      </c>
      <c r="P176" s="6">
        <v>18</v>
      </c>
    </row>
    <row r="177" spans="2:16" x14ac:dyDescent="0.3">
      <c r="B177" s="4" t="s">
        <v>44</v>
      </c>
      <c r="C177" s="4" t="s">
        <v>21</v>
      </c>
      <c r="D177" s="4" t="s">
        <v>17</v>
      </c>
      <c r="E177" s="6">
        <v>31</v>
      </c>
      <c r="F177" s="6">
        <v>27</v>
      </c>
      <c r="G177" s="6">
        <v>30</v>
      </c>
      <c r="H177" s="6">
        <v>32</v>
      </c>
      <c r="I177" s="6">
        <v>32</v>
      </c>
      <c r="J177" s="6">
        <v>31</v>
      </c>
      <c r="K177" s="6">
        <v>31</v>
      </c>
      <c r="L177" s="6">
        <v>30</v>
      </c>
      <c r="M177" s="6">
        <v>34</v>
      </c>
      <c r="N177" s="6">
        <v>37</v>
      </c>
      <c r="O177" s="6">
        <v>41</v>
      </c>
      <c r="P177" s="6">
        <v>45</v>
      </c>
    </row>
    <row r="178" spans="2:16" x14ac:dyDescent="0.3">
      <c r="B178" s="4" t="s">
        <v>44</v>
      </c>
      <c r="C178" s="4" t="s">
        <v>21</v>
      </c>
      <c r="D178" s="4" t="s">
        <v>18</v>
      </c>
      <c r="E178" s="6">
        <v>11</v>
      </c>
      <c r="F178" s="6">
        <v>9</v>
      </c>
      <c r="G178" s="6">
        <v>11</v>
      </c>
      <c r="H178" s="6">
        <v>11</v>
      </c>
      <c r="I178" s="6">
        <v>11</v>
      </c>
      <c r="J178" s="6">
        <v>11</v>
      </c>
      <c r="K178" s="6">
        <v>11</v>
      </c>
      <c r="L178" s="6">
        <v>11</v>
      </c>
      <c r="M178" s="6">
        <v>12</v>
      </c>
      <c r="N178" s="6">
        <v>14</v>
      </c>
      <c r="O178" s="6">
        <v>16</v>
      </c>
      <c r="P178" s="6">
        <v>17</v>
      </c>
    </row>
    <row r="179" spans="2:16" x14ac:dyDescent="0.3">
      <c r="B179" s="4" t="s">
        <v>44</v>
      </c>
      <c r="C179" s="4" t="s">
        <v>22</v>
      </c>
      <c r="D179" s="4" t="s">
        <v>19</v>
      </c>
      <c r="E179" s="6">
        <v>5</v>
      </c>
      <c r="F179" s="6">
        <v>4</v>
      </c>
      <c r="G179" s="6">
        <v>4</v>
      </c>
      <c r="H179" s="6">
        <v>5</v>
      </c>
      <c r="I179" s="6">
        <v>5</v>
      </c>
      <c r="J179" s="6">
        <v>5</v>
      </c>
      <c r="K179" s="6">
        <v>5</v>
      </c>
      <c r="L179" s="6">
        <v>5</v>
      </c>
      <c r="M179" s="6">
        <v>5</v>
      </c>
      <c r="N179" s="6">
        <v>6</v>
      </c>
      <c r="O179" s="6">
        <v>6</v>
      </c>
      <c r="P179" s="6">
        <v>7</v>
      </c>
    </row>
    <row r="180" spans="2:16" x14ac:dyDescent="0.3">
      <c r="B180" s="4" t="s">
        <v>44</v>
      </c>
      <c r="C180" s="4" t="s">
        <v>22</v>
      </c>
      <c r="D180" s="4" t="s">
        <v>17</v>
      </c>
      <c r="E180" s="6">
        <v>14</v>
      </c>
      <c r="F180" s="6">
        <v>14</v>
      </c>
      <c r="G180" s="6">
        <v>12</v>
      </c>
      <c r="H180" s="6">
        <v>14</v>
      </c>
      <c r="I180" s="6">
        <v>15</v>
      </c>
      <c r="J180" s="6">
        <v>14</v>
      </c>
      <c r="K180" s="6">
        <v>14</v>
      </c>
      <c r="L180" s="6">
        <v>15</v>
      </c>
      <c r="M180" s="6">
        <v>16</v>
      </c>
      <c r="N180" s="6">
        <v>16</v>
      </c>
      <c r="O180" s="6">
        <v>18</v>
      </c>
      <c r="P180" s="6">
        <v>20</v>
      </c>
    </row>
    <row r="181" spans="2:16" x14ac:dyDescent="0.3">
      <c r="B181" s="4" t="s">
        <v>44</v>
      </c>
      <c r="C181" s="4" t="s">
        <v>22</v>
      </c>
      <c r="D181" s="4" t="s">
        <v>18</v>
      </c>
      <c r="E181" s="6">
        <v>5</v>
      </c>
      <c r="F181" s="6">
        <v>4</v>
      </c>
      <c r="G181" s="6">
        <v>4</v>
      </c>
      <c r="H181" s="6">
        <v>5</v>
      </c>
      <c r="I181" s="6">
        <v>5</v>
      </c>
      <c r="J181" s="6">
        <v>5</v>
      </c>
      <c r="K181" s="6">
        <v>5</v>
      </c>
      <c r="L181" s="6">
        <v>5</v>
      </c>
      <c r="M181" s="6">
        <v>5</v>
      </c>
      <c r="N181" s="6">
        <v>6</v>
      </c>
      <c r="O181" s="6">
        <v>7</v>
      </c>
      <c r="P181" s="6">
        <v>7</v>
      </c>
    </row>
    <row r="182" spans="2:16" x14ac:dyDescent="0.3">
      <c r="B182" s="4" t="s">
        <v>44</v>
      </c>
      <c r="C182" s="4" t="s">
        <v>16</v>
      </c>
      <c r="D182" s="4" t="s">
        <v>19</v>
      </c>
      <c r="E182" s="6">
        <v>26</v>
      </c>
      <c r="F182" s="6">
        <v>25</v>
      </c>
      <c r="G182" s="6">
        <v>25</v>
      </c>
      <c r="H182" s="6">
        <v>28</v>
      </c>
      <c r="I182" s="6">
        <v>29</v>
      </c>
      <c r="J182" s="6">
        <v>27</v>
      </c>
      <c r="K182" s="6">
        <v>27</v>
      </c>
      <c r="L182" s="6">
        <v>28</v>
      </c>
      <c r="M182" s="6">
        <v>28</v>
      </c>
      <c r="N182" s="6">
        <v>33</v>
      </c>
      <c r="O182" s="6">
        <v>36</v>
      </c>
      <c r="P182" s="6">
        <v>42</v>
      </c>
    </row>
    <row r="183" spans="2:16" x14ac:dyDescent="0.3">
      <c r="B183" s="4" t="s">
        <v>44</v>
      </c>
      <c r="C183" s="4" t="s">
        <v>16</v>
      </c>
      <c r="D183" s="4" t="s">
        <v>17</v>
      </c>
      <c r="E183" s="6">
        <v>75</v>
      </c>
      <c r="F183" s="6">
        <v>70</v>
      </c>
      <c r="G183" s="6">
        <v>74</v>
      </c>
      <c r="H183" s="6">
        <v>78</v>
      </c>
      <c r="I183" s="6">
        <v>77</v>
      </c>
      <c r="J183" s="6">
        <v>75</v>
      </c>
      <c r="K183" s="6">
        <v>77</v>
      </c>
      <c r="L183" s="6">
        <v>76</v>
      </c>
      <c r="M183" s="6">
        <v>83</v>
      </c>
      <c r="N183" s="6">
        <v>89</v>
      </c>
      <c r="O183" s="6">
        <v>101</v>
      </c>
      <c r="P183" s="6">
        <v>112</v>
      </c>
    </row>
    <row r="184" spans="2:16" x14ac:dyDescent="0.3">
      <c r="B184" s="4" t="s">
        <v>44</v>
      </c>
      <c r="C184" s="4" t="s">
        <v>16</v>
      </c>
      <c r="D184" s="4" t="s">
        <v>18</v>
      </c>
      <c r="E184" s="6">
        <v>26</v>
      </c>
      <c r="F184" s="6">
        <v>26</v>
      </c>
      <c r="G184" s="6">
        <v>26</v>
      </c>
      <c r="H184" s="6">
        <v>28</v>
      </c>
      <c r="I184" s="6">
        <v>28</v>
      </c>
      <c r="J184" s="6">
        <v>28</v>
      </c>
      <c r="K184" s="6">
        <v>27</v>
      </c>
      <c r="L184" s="6">
        <v>27</v>
      </c>
      <c r="M184" s="6">
        <v>29</v>
      </c>
      <c r="N184" s="6">
        <v>33</v>
      </c>
      <c r="O184" s="6">
        <v>35</v>
      </c>
      <c r="P184" s="6">
        <v>43</v>
      </c>
    </row>
    <row r="185" spans="2:16" x14ac:dyDescent="0.3">
      <c r="B185" s="4" t="s">
        <v>45</v>
      </c>
      <c r="C185" s="4" t="s">
        <v>20</v>
      </c>
      <c r="D185" s="4" t="s">
        <v>19</v>
      </c>
      <c r="E185" s="6">
        <v>31</v>
      </c>
      <c r="F185" s="6">
        <v>30</v>
      </c>
      <c r="G185" s="6">
        <v>31</v>
      </c>
      <c r="H185" s="6">
        <v>33</v>
      </c>
      <c r="I185" s="6">
        <v>32</v>
      </c>
      <c r="J185" s="6">
        <v>31</v>
      </c>
      <c r="K185" s="6">
        <v>34</v>
      </c>
      <c r="L185" s="6">
        <v>33</v>
      </c>
      <c r="M185" s="6">
        <v>33</v>
      </c>
      <c r="N185" s="6">
        <v>37</v>
      </c>
      <c r="O185" s="6">
        <v>44</v>
      </c>
      <c r="P185" s="6">
        <v>51</v>
      </c>
    </row>
    <row r="186" spans="2:16" x14ac:dyDescent="0.3">
      <c r="B186" s="4" t="s">
        <v>45</v>
      </c>
      <c r="C186" s="4" t="s">
        <v>20</v>
      </c>
      <c r="D186" s="4" t="s">
        <v>17</v>
      </c>
      <c r="E186" s="6">
        <v>86</v>
      </c>
      <c r="F186" s="6">
        <v>82</v>
      </c>
      <c r="G186" s="6">
        <v>86</v>
      </c>
      <c r="H186" s="6">
        <v>88</v>
      </c>
      <c r="I186" s="6">
        <v>94</v>
      </c>
      <c r="J186" s="6">
        <v>89</v>
      </c>
      <c r="K186" s="6">
        <v>87</v>
      </c>
      <c r="L186" s="6">
        <v>94</v>
      </c>
      <c r="M186" s="6">
        <v>94</v>
      </c>
      <c r="N186" s="6">
        <v>109</v>
      </c>
      <c r="O186" s="6">
        <v>119</v>
      </c>
      <c r="P186" s="6">
        <v>137</v>
      </c>
    </row>
    <row r="187" spans="2:16" x14ac:dyDescent="0.3">
      <c r="B187" s="4" t="s">
        <v>45</v>
      </c>
      <c r="C187" s="4" t="s">
        <v>20</v>
      </c>
      <c r="D187" s="4" t="s">
        <v>18</v>
      </c>
      <c r="E187" s="6">
        <v>31</v>
      </c>
      <c r="F187" s="6">
        <v>29</v>
      </c>
      <c r="G187" s="6">
        <v>31</v>
      </c>
      <c r="H187" s="6">
        <v>32</v>
      </c>
      <c r="I187" s="6">
        <v>32</v>
      </c>
      <c r="J187" s="6">
        <v>33</v>
      </c>
      <c r="K187" s="6">
        <v>33</v>
      </c>
      <c r="L187" s="6">
        <v>32</v>
      </c>
      <c r="M187" s="6">
        <v>34</v>
      </c>
      <c r="N187" s="6">
        <v>38</v>
      </c>
      <c r="O187" s="6">
        <v>42</v>
      </c>
      <c r="P187" s="6">
        <v>47</v>
      </c>
    </row>
    <row r="188" spans="2:16" x14ac:dyDescent="0.3">
      <c r="B188" s="4" t="s">
        <v>45</v>
      </c>
      <c r="C188" s="4" t="s">
        <v>21</v>
      </c>
      <c r="D188" s="4" t="s">
        <v>19</v>
      </c>
      <c r="E188" s="6">
        <v>18</v>
      </c>
      <c r="F188" s="6">
        <v>19</v>
      </c>
      <c r="G188" s="6">
        <v>20</v>
      </c>
      <c r="H188" s="6">
        <v>21</v>
      </c>
      <c r="I188" s="6">
        <v>20</v>
      </c>
      <c r="J188" s="6">
        <v>20</v>
      </c>
      <c r="K188" s="6">
        <v>19</v>
      </c>
      <c r="L188" s="6">
        <v>20</v>
      </c>
      <c r="M188" s="6">
        <v>22</v>
      </c>
      <c r="N188" s="6">
        <v>23</v>
      </c>
      <c r="O188" s="6">
        <v>27</v>
      </c>
      <c r="P188" s="6">
        <v>29</v>
      </c>
    </row>
    <row r="189" spans="2:16" x14ac:dyDescent="0.3">
      <c r="B189" s="4" t="s">
        <v>45</v>
      </c>
      <c r="C189" s="4" t="s">
        <v>21</v>
      </c>
      <c r="D189" s="4" t="s">
        <v>17</v>
      </c>
      <c r="E189" s="6">
        <v>50</v>
      </c>
      <c r="F189" s="6">
        <v>48</v>
      </c>
      <c r="G189" s="6">
        <v>50</v>
      </c>
      <c r="H189" s="6">
        <v>54</v>
      </c>
      <c r="I189" s="6">
        <v>55</v>
      </c>
      <c r="J189" s="6">
        <v>55</v>
      </c>
      <c r="K189" s="6">
        <v>55</v>
      </c>
      <c r="L189" s="6">
        <v>54</v>
      </c>
      <c r="M189" s="6">
        <v>58</v>
      </c>
      <c r="N189" s="6">
        <v>66</v>
      </c>
      <c r="O189" s="6">
        <v>71</v>
      </c>
      <c r="P189" s="6">
        <v>81</v>
      </c>
    </row>
    <row r="190" spans="2:16" x14ac:dyDescent="0.3">
      <c r="B190" s="4" t="s">
        <v>45</v>
      </c>
      <c r="C190" s="4" t="s">
        <v>21</v>
      </c>
      <c r="D190" s="4" t="s">
        <v>18</v>
      </c>
      <c r="E190" s="6">
        <v>19</v>
      </c>
      <c r="F190" s="6">
        <v>19</v>
      </c>
      <c r="G190" s="6">
        <v>19</v>
      </c>
      <c r="H190" s="6">
        <v>20</v>
      </c>
      <c r="I190" s="6">
        <v>20</v>
      </c>
      <c r="J190" s="6">
        <v>21</v>
      </c>
      <c r="K190" s="6">
        <v>20</v>
      </c>
      <c r="L190" s="6">
        <v>21</v>
      </c>
      <c r="M190" s="6">
        <v>21</v>
      </c>
      <c r="N190" s="6">
        <v>23</v>
      </c>
      <c r="O190" s="6">
        <v>25</v>
      </c>
      <c r="P190" s="6">
        <v>30</v>
      </c>
    </row>
    <row r="191" spans="2:16" x14ac:dyDescent="0.3">
      <c r="B191" s="4" t="s">
        <v>45</v>
      </c>
      <c r="C191" s="4" t="s">
        <v>22</v>
      </c>
      <c r="D191" s="4" t="s">
        <v>19</v>
      </c>
      <c r="E191" s="6">
        <v>8</v>
      </c>
      <c r="F191" s="6">
        <v>8</v>
      </c>
      <c r="G191" s="6">
        <v>8</v>
      </c>
      <c r="H191" s="6">
        <v>9</v>
      </c>
      <c r="I191" s="6">
        <v>9</v>
      </c>
      <c r="J191" s="6">
        <v>8</v>
      </c>
      <c r="K191" s="6">
        <v>9</v>
      </c>
      <c r="L191" s="6">
        <v>9</v>
      </c>
      <c r="M191" s="6">
        <v>9</v>
      </c>
      <c r="N191" s="6">
        <v>10</v>
      </c>
      <c r="O191" s="6">
        <v>11</v>
      </c>
      <c r="P191" s="6">
        <v>14</v>
      </c>
    </row>
    <row r="192" spans="2:16" x14ac:dyDescent="0.3">
      <c r="B192" s="4" t="s">
        <v>45</v>
      </c>
      <c r="C192" s="4" t="s">
        <v>22</v>
      </c>
      <c r="D192" s="4" t="s">
        <v>17</v>
      </c>
      <c r="E192" s="6">
        <v>23</v>
      </c>
      <c r="F192" s="6">
        <v>22</v>
      </c>
      <c r="G192" s="6">
        <v>22</v>
      </c>
      <c r="H192" s="6">
        <v>23</v>
      </c>
      <c r="I192" s="6">
        <v>24</v>
      </c>
      <c r="J192" s="6">
        <v>25</v>
      </c>
      <c r="K192" s="6">
        <v>24</v>
      </c>
      <c r="L192" s="6">
        <v>25</v>
      </c>
      <c r="M192" s="6">
        <v>25</v>
      </c>
      <c r="N192" s="6">
        <v>28</v>
      </c>
      <c r="O192" s="6">
        <v>32</v>
      </c>
      <c r="P192" s="6">
        <v>36</v>
      </c>
    </row>
    <row r="193" spans="2:16" x14ac:dyDescent="0.3">
      <c r="B193" s="4" t="s">
        <v>45</v>
      </c>
      <c r="C193" s="4" t="s">
        <v>22</v>
      </c>
      <c r="D193" s="4" t="s">
        <v>18</v>
      </c>
      <c r="E193" s="6">
        <v>8</v>
      </c>
      <c r="F193" s="6">
        <v>7</v>
      </c>
      <c r="G193" s="6">
        <v>8</v>
      </c>
      <c r="H193" s="6">
        <v>8</v>
      </c>
      <c r="I193" s="6">
        <v>9</v>
      </c>
      <c r="J193" s="6">
        <v>9</v>
      </c>
      <c r="K193" s="6">
        <v>8</v>
      </c>
      <c r="L193" s="6">
        <v>8</v>
      </c>
      <c r="M193" s="6">
        <v>9</v>
      </c>
      <c r="N193" s="6">
        <v>10</v>
      </c>
      <c r="O193" s="6">
        <v>11</v>
      </c>
      <c r="P193" s="6">
        <v>14</v>
      </c>
    </row>
    <row r="194" spans="2:16" x14ac:dyDescent="0.3">
      <c r="B194" s="4" t="s">
        <v>45</v>
      </c>
      <c r="C194" s="4" t="s">
        <v>16</v>
      </c>
      <c r="D194" s="4" t="s">
        <v>19</v>
      </c>
      <c r="E194" s="6">
        <v>48</v>
      </c>
      <c r="F194" s="6">
        <v>42</v>
      </c>
      <c r="G194" s="6">
        <v>47</v>
      </c>
      <c r="H194" s="6">
        <v>47</v>
      </c>
      <c r="I194" s="6">
        <v>50</v>
      </c>
      <c r="J194" s="6">
        <v>49</v>
      </c>
      <c r="K194" s="6">
        <v>48</v>
      </c>
      <c r="L194" s="6">
        <v>48</v>
      </c>
      <c r="M194" s="6">
        <v>50</v>
      </c>
      <c r="N194" s="6">
        <v>54</v>
      </c>
      <c r="O194" s="6">
        <v>66</v>
      </c>
      <c r="P194" s="6">
        <v>71</v>
      </c>
    </row>
    <row r="195" spans="2:16" x14ac:dyDescent="0.3">
      <c r="B195" s="4" t="s">
        <v>45</v>
      </c>
      <c r="C195" s="4" t="s">
        <v>16</v>
      </c>
      <c r="D195" s="4" t="s">
        <v>17</v>
      </c>
      <c r="E195" s="6">
        <v>127</v>
      </c>
      <c r="F195" s="6">
        <v>123</v>
      </c>
      <c r="G195" s="6">
        <v>131</v>
      </c>
      <c r="H195" s="6">
        <v>135</v>
      </c>
      <c r="I195" s="6">
        <v>133</v>
      </c>
      <c r="J195" s="6">
        <v>128</v>
      </c>
      <c r="K195" s="6">
        <v>132</v>
      </c>
      <c r="L195" s="6">
        <v>135</v>
      </c>
      <c r="M195" s="6">
        <v>140</v>
      </c>
      <c r="N195" s="6">
        <v>149</v>
      </c>
      <c r="O195" s="6">
        <v>178</v>
      </c>
      <c r="P195" s="6">
        <v>201</v>
      </c>
    </row>
    <row r="196" spans="2:16" x14ac:dyDescent="0.3">
      <c r="B196" s="4" t="s">
        <v>45</v>
      </c>
      <c r="C196" s="4" t="s">
        <v>16</v>
      </c>
      <c r="D196" s="4" t="s">
        <v>18</v>
      </c>
      <c r="E196" s="6">
        <v>48</v>
      </c>
      <c r="F196" s="6">
        <v>45</v>
      </c>
      <c r="G196" s="6">
        <v>47</v>
      </c>
      <c r="H196" s="6">
        <v>50</v>
      </c>
      <c r="I196" s="6">
        <v>49</v>
      </c>
      <c r="J196" s="6">
        <v>49</v>
      </c>
      <c r="K196" s="6">
        <v>49</v>
      </c>
      <c r="L196" s="6">
        <v>47</v>
      </c>
      <c r="M196" s="6">
        <v>50</v>
      </c>
      <c r="N196" s="6">
        <v>54</v>
      </c>
      <c r="O196" s="6">
        <v>62</v>
      </c>
      <c r="P196" s="6">
        <v>72</v>
      </c>
    </row>
    <row r="197" spans="2:16" x14ac:dyDescent="0.3">
      <c r="B197" s="4" t="s">
        <v>26</v>
      </c>
      <c r="C197" s="4" t="s">
        <v>20</v>
      </c>
      <c r="D197" s="4" t="s">
        <v>19</v>
      </c>
      <c r="E197" s="6">
        <v>93</v>
      </c>
      <c r="F197" s="6">
        <v>93</v>
      </c>
      <c r="G197" s="6">
        <v>98</v>
      </c>
      <c r="H197" s="6">
        <v>98</v>
      </c>
      <c r="I197" s="6">
        <v>105</v>
      </c>
      <c r="J197" s="6">
        <v>106</v>
      </c>
      <c r="K197" s="6">
        <v>106</v>
      </c>
      <c r="L197" s="6">
        <v>100</v>
      </c>
      <c r="M197" s="6">
        <v>96</v>
      </c>
      <c r="N197" s="6">
        <v>102</v>
      </c>
      <c r="O197" s="6">
        <v>103</v>
      </c>
      <c r="P197" s="6">
        <v>105</v>
      </c>
    </row>
    <row r="198" spans="2:16" x14ac:dyDescent="0.3">
      <c r="B198" s="4" t="s">
        <v>26</v>
      </c>
      <c r="C198" s="4" t="s">
        <v>20</v>
      </c>
      <c r="D198" s="4" t="s">
        <v>17</v>
      </c>
      <c r="E198" s="6">
        <v>273</v>
      </c>
      <c r="F198" s="6">
        <v>252</v>
      </c>
      <c r="G198" s="6">
        <v>271</v>
      </c>
      <c r="H198" s="6">
        <v>270</v>
      </c>
      <c r="I198" s="6">
        <v>297</v>
      </c>
      <c r="J198" s="6">
        <v>283</v>
      </c>
      <c r="K198" s="6">
        <v>297</v>
      </c>
      <c r="L198" s="6">
        <v>292</v>
      </c>
      <c r="M198" s="6">
        <v>266</v>
      </c>
      <c r="N198" s="6">
        <v>275</v>
      </c>
      <c r="O198" s="6">
        <v>272</v>
      </c>
      <c r="P198" s="6">
        <v>311</v>
      </c>
    </row>
    <row r="199" spans="2:16" x14ac:dyDescent="0.3">
      <c r="B199" s="4" t="s">
        <v>26</v>
      </c>
      <c r="C199" s="4" t="s">
        <v>20</v>
      </c>
      <c r="D199" s="4" t="s">
        <v>18</v>
      </c>
      <c r="E199" s="6">
        <v>94</v>
      </c>
      <c r="F199" s="6">
        <v>91</v>
      </c>
      <c r="G199" s="6">
        <v>97</v>
      </c>
      <c r="H199" s="6">
        <v>99</v>
      </c>
      <c r="I199" s="6">
        <v>108</v>
      </c>
      <c r="J199" s="6">
        <v>104</v>
      </c>
      <c r="K199" s="6">
        <v>106</v>
      </c>
      <c r="L199" s="6">
        <v>101</v>
      </c>
      <c r="M199" s="6">
        <v>101</v>
      </c>
      <c r="N199" s="6">
        <v>94</v>
      </c>
      <c r="O199" s="6">
        <v>97</v>
      </c>
      <c r="P199" s="6">
        <v>112</v>
      </c>
    </row>
    <row r="200" spans="2:16" x14ac:dyDescent="0.3">
      <c r="B200" s="4" t="s">
        <v>26</v>
      </c>
      <c r="C200" s="4" t="s">
        <v>21</v>
      </c>
      <c r="D200" s="4" t="s">
        <v>19</v>
      </c>
      <c r="E200" s="6">
        <v>58</v>
      </c>
      <c r="F200" s="6">
        <v>56</v>
      </c>
      <c r="G200" s="6">
        <v>58</v>
      </c>
      <c r="H200" s="6">
        <v>59</v>
      </c>
      <c r="I200" s="6">
        <v>62</v>
      </c>
      <c r="J200" s="6">
        <v>61</v>
      </c>
      <c r="K200" s="6">
        <v>63</v>
      </c>
      <c r="L200" s="6">
        <v>61</v>
      </c>
      <c r="M200" s="6">
        <v>58</v>
      </c>
      <c r="N200" s="6">
        <v>59</v>
      </c>
      <c r="O200" s="6">
        <v>62</v>
      </c>
      <c r="P200" s="6">
        <v>68</v>
      </c>
    </row>
    <row r="201" spans="2:16" x14ac:dyDescent="0.3">
      <c r="B201" s="4" t="s">
        <v>26</v>
      </c>
      <c r="C201" s="4" t="s">
        <v>21</v>
      </c>
      <c r="D201" s="4" t="s">
        <v>17</v>
      </c>
      <c r="E201" s="6">
        <v>150</v>
      </c>
      <c r="F201" s="6">
        <v>156</v>
      </c>
      <c r="G201" s="6">
        <v>157</v>
      </c>
      <c r="H201" s="6">
        <v>168</v>
      </c>
      <c r="I201" s="6">
        <v>168</v>
      </c>
      <c r="J201" s="6">
        <v>181</v>
      </c>
      <c r="K201" s="6">
        <v>172</v>
      </c>
      <c r="L201" s="6">
        <v>182</v>
      </c>
      <c r="M201" s="6">
        <v>170</v>
      </c>
      <c r="N201" s="6">
        <v>156</v>
      </c>
      <c r="O201" s="6">
        <v>167</v>
      </c>
      <c r="P201" s="6">
        <v>189</v>
      </c>
    </row>
    <row r="202" spans="2:16" x14ac:dyDescent="0.3">
      <c r="B202" s="4" t="s">
        <v>26</v>
      </c>
      <c r="C202" s="4" t="s">
        <v>21</v>
      </c>
      <c r="D202" s="4" t="s">
        <v>18</v>
      </c>
      <c r="E202" s="6">
        <v>59</v>
      </c>
      <c r="F202" s="6">
        <v>54</v>
      </c>
      <c r="G202" s="6">
        <v>56</v>
      </c>
      <c r="H202" s="6">
        <v>57</v>
      </c>
      <c r="I202" s="6">
        <v>64</v>
      </c>
      <c r="J202" s="6">
        <v>61</v>
      </c>
      <c r="K202" s="6">
        <v>61</v>
      </c>
      <c r="L202" s="6">
        <v>63</v>
      </c>
      <c r="M202" s="6">
        <v>62</v>
      </c>
      <c r="N202" s="6">
        <v>57</v>
      </c>
      <c r="O202" s="6">
        <v>58</v>
      </c>
      <c r="P202" s="6">
        <v>63</v>
      </c>
    </row>
    <row r="203" spans="2:16" x14ac:dyDescent="0.3">
      <c r="B203" s="4" t="s">
        <v>26</v>
      </c>
      <c r="C203" s="4" t="s">
        <v>22</v>
      </c>
      <c r="D203" s="4" t="s">
        <v>19</v>
      </c>
      <c r="E203" s="6">
        <v>26</v>
      </c>
      <c r="F203" s="6">
        <v>23</v>
      </c>
      <c r="G203" s="6">
        <v>24</v>
      </c>
      <c r="H203" s="6">
        <v>26</v>
      </c>
      <c r="I203" s="6">
        <v>28</v>
      </c>
      <c r="J203" s="6">
        <v>29</v>
      </c>
      <c r="K203" s="6">
        <v>29</v>
      </c>
      <c r="L203" s="6">
        <v>29</v>
      </c>
      <c r="M203" s="6">
        <v>28</v>
      </c>
      <c r="N203" s="6">
        <v>27</v>
      </c>
      <c r="O203" s="6">
        <v>26</v>
      </c>
      <c r="P203" s="6">
        <v>30</v>
      </c>
    </row>
    <row r="204" spans="2:16" x14ac:dyDescent="0.3">
      <c r="B204" s="4" t="s">
        <v>26</v>
      </c>
      <c r="C204" s="4" t="s">
        <v>22</v>
      </c>
      <c r="D204" s="4" t="s">
        <v>17</v>
      </c>
      <c r="E204" s="6">
        <v>70</v>
      </c>
      <c r="F204" s="6">
        <v>66</v>
      </c>
      <c r="G204" s="6">
        <v>68</v>
      </c>
      <c r="H204" s="6">
        <v>75</v>
      </c>
      <c r="I204" s="6">
        <v>76</v>
      </c>
      <c r="J204" s="6">
        <v>79</v>
      </c>
      <c r="K204" s="6">
        <v>80</v>
      </c>
      <c r="L204" s="6">
        <v>79</v>
      </c>
      <c r="M204" s="6">
        <v>73</v>
      </c>
      <c r="N204" s="6">
        <v>70</v>
      </c>
      <c r="O204" s="6">
        <v>73</v>
      </c>
      <c r="P204" s="6">
        <v>80</v>
      </c>
    </row>
    <row r="205" spans="2:16" x14ac:dyDescent="0.3">
      <c r="B205" s="4" t="s">
        <v>26</v>
      </c>
      <c r="C205" s="4" t="s">
        <v>22</v>
      </c>
      <c r="D205" s="4" t="s">
        <v>18</v>
      </c>
      <c r="E205" s="6">
        <v>26</v>
      </c>
      <c r="F205" s="6">
        <v>23</v>
      </c>
      <c r="G205" s="6">
        <v>27</v>
      </c>
      <c r="H205" s="6">
        <v>27</v>
      </c>
      <c r="I205" s="6">
        <v>30</v>
      </c>
      <c r="J205" s="6">
        <v>29</v>
      </c>
      <c r="K205" s="6">
        <v>28</v>
      </c>
      <c r="L205" s="6">
        <v>27</v>
      </c>
      <c r="M205" s="6">
        <v>27</v>
      </c>
      <c r="N205" s="6">
        <v>28</v>
      </c>
      <c r="O205" s="6">
        <v>26</v>
      </c>
      <c r="P205" s="6">
        <v>30</v>
      </c>
    </row>
    <row r="206" spans="2:16" x14ac:dyDescent="0.3">
      <c r="B206" s="4" t="s">
        <v>26</v>
      </c>
      <c r="C206" s="4" t="s">
        <v>16</v>
      </c>
      <c r="D206" s="4" t="s">
        <v>19</v>
      </c>
      <c r="E206" s="6">
        <v>141</v>
      </c>
      <c r="F206" s="6">
        <v>135</v>
      </c>
      <c r="G206" s="6">
        <v>139</v>
      </c>
      <c r="H206" s="6">
        <v>144</v>
      </c>
      <c r="I206" s="6">
        <v>159</v>
      </c>
      <c r="J206" s="6">
        <v>154</v>
      </c>
      <c r="K206" s="6">
        <v>149</v>
      </c>
      <c r="L206" s="6">
        <v>148</v>
      </c>
      <c r="M206" s="6">
        <v>142</v>
      </c>
      <c r="N206" s="6">
        <v>146</v>
      </c>
      <c r="O206" s="6">
        <v>153</v>
      </c>
      <c r="P206" s="6">
        <v>162</v>
      </c>
    </row>
    <row r="207" spans="2:16" x14ac:dyDescent="0.3">
      <c r="B207" s="4" t="s">
        <v>26</v>
      </c>
      <c r="C207" s="4" t="s">
        <v>16</v>
      </c>
      <c r="D207" s="4" t="s">
        <v>17</v>
      </c>
      <c r="E207" s="6">
        <v>391</v>
      </c>
      <c r="F207" s="6">
        <v>374</v>
      </c>
      <c r="G207" s="6">
        <v>375</v>
      </c>
      <c r="H207" s="6">
        <v>397</v>
      </c>
      <c r="I207" s="6">
        <v>437</v>
      </c>
      <c r="J207" s="6">
        <v>421</v>
      </c>
      <c r="K207" s="6">
        <v>416</v>
      </c>
      <c r="L207" s="6">
        <v>432</v>
      </c>
      <c r="M207" s="6">
        <v>391</v>
      </c>
      <c r="N207" s="6">
        <v>406</v>
      </c>
      <c r="O207" s="6">
        <v>409</v>
      </c>
      <c r="P207" s="6">
        <v>454</v>
      </c>
    </row>
    <row r="208" spans="2:16" x14ac:dyDescent="0.3">
      <c r="B208" s="4" t="s">
        <v>26</v>
      </c>
      <c r="C208" s="4" t="s">
        <v>16</v>
      </c>
      <c r="D208" s="4" t="s">
        <v>18</v>
      </c>
      <c r="E208" s="6">
        <v>139</v>
      </c>
      <c r="F208" s="6">
        <v>128</v>
      </c>
      <c r="G208" s="6">
        <v>145</v>
      </c>
      <c r="H208" s="6">
        <v>152</v>
      </c>
      <c r="I208" s="6">
        <v>158</v>
      </c>
      <c r="J208" s="6">
        <v>147</v>
      </c>
      <c r="K208" s="6">
        <v>158</v>
      </c>
      <c r="L208" s="6">
        <v>148</v>
      </c>
      <c r="M208" s="6">
        <v>151</v>
      </c>
      <c r="N208" s="6">
        <v>139</v>
      </c>
      <c r="O208" s="6">
        <v>153</v>
      </c>
      <c r="P208" s="6">
        <v>163</v>
      </c>
    </row>
    <row r="209" spans="2:16" x14ac:dyDescent="0.3">
      <c r="B209" s="4" t="s">
        <v>28</v>
      </c>
      <c r="C209" s="4" t="s">
        <v>20</v>
      </c>
      <c r="D209" s="4" t="s">
        <v>19</v>
      </c>
      <c r="E209" s="6">
        <v>69</v>
      </c>
      <c r="F209" s="6">
        <v>64</v>
      </c>
      <c r="G209" s="6">
        <v>65</v>
      </c>
      <c r="H209" s="6">
        <v>73</v>
      </c>
      <c r="I209" s="6">
        <v>73</v>
      </c>
      <c r="J209" s="6">
        <v>78</v>
      </c>
      <c r="K209" s="6">
        <v>75</v>
      </c>
      <c r="L209" s="6">
        <v>74</v>
      </c>
      <c r="M209" s="6">
        <v>73</v>
      </c>
      <c r="N209" s="6">
        <v>67</v>
      </c>
      <c r="O209" s="6">
        <v>72</v>
      </c>
      <c r="P209" s="6">
        <v>82</v>
      </c>
    </row>
    <row r="210" spans="2:16" x14ac:dyDescent="0.3">
      <c r="B210" s="4" t="s">
        <v>28</v>
      </c>
      <c r="C210" s="4" t="s">
        <v>20</v>
      </c>
      <c r="D210" s="4" t="s">
        <v>17</v>
      </c>
      <c r="E210" s="6">
        <v>177</v>
      </c>
      <c r="F210" s="6">
        <v>169</v>
      </c>
      <c r="G210" s="6">
        <v>191</v>
      </c>
      <c r="H210" s="6">
        <v>193</v>
      </c>
      <c r="I210" s="6">
        <v>201</v>
      </c>
      <c r="J210" s="6">
        <v>201</v>
      </c>
      <c r="K210" s="6">
        <v>197</v>
      </c>
      <c r="L210" s="6">
        <v>207</v>
      </c>
      <c r="M210" s="6">
        <v>196</v>
      </c>
      <c r="N210" s="6">
        <v>187</v>
      </c>
      <c r="O210" s="6">
        <v>205</v>
      </c>
      <c r="P210" s="6">
        <v>208</v>
      </c>
    </row>
    <row r="211" spans="2:16" x14ac:dyDescent="0.3">
      <c r="B211" s="4" t="s">
        <v>28</v>
      </c>
      <c r="C211" s="4" t="s">
        <v>20</v>
      </c>
      <c r="D211" s="4" t="s">
        <v>18</v>
      </c>
      <c r="E211" s="6">
        <v>67</v>
      </c>
      <c r="F211" s="6">
        <v>66</v>
      </c>
      <c r="G211" s="6">
        <v>70</v>
      </c>
      <c r="H211" s="6">
        <v>68</v>
      </c>
      <c r="I211" s="6">
        <v>76</v>
      </c>
      <c r="J211" s="6">
        <v>73</v>
      </c>
      <c r="K211" s="6">
        <v>76</v>
      </c>
      <c r="L211" s="6">
        <v>71</v>
      </c>
      <c r="M211" s="6">
        <v>69</v>
      </c>
      <c r="N211" s="6">
        <v>71</v>
      </c>
      <c r="O211" s="6">
        <v>73</v>
      </c>
      <c r="P211" s="6">
        <v>79</v>
      </c>
    </row>
    <row r="212" spans="2:16" x14ac:dyDescent="0.3">
      <c r="B212" s="4" t="s">
        <v>28</v>
      </c>
      <c r="C212" s="4" t="s">
        <v>21</v>
      </c>
      <c r="D212" s="4" t="s">
        <v>19</v>
      </c>
      <c r="E212" s="6">
        <v>41</v>
      </c>
      <c r="F212" s="6">
        <v>39</v>
      </c>
      <c r="G212" s="6">
        <v>42</v>
      </c>
      <c r="H212" s="6">
        <v>43</v>
      </c>
      <c r="I212" s="6">
        <v>47</v>
      </c>
      <c r="J212" s="6">
        <v>44</v>
      </c>
      <c r="K212" s="6">
        <v>44</v>
      </c>
      <c r="L212" s="6">
        <v>46</v>
      </c>
      <c r="M212" s="6">
        <v>44</v>
      </c>
      <c r="N212" s="6">
        <v>43</v>
      </c>
      <c r="O212" s="6">
        <v>43</v>
      </c>
      <c r="P212" s="6">
        <v>49</v>
      </c>
    </row>
    <row r="213" spans="2:16" x14ac:dyDescent="0.3">
      <c r="B213" s="4" t="s">
        <v>28</v>
      </c>
      <c r="C213" s="4" t="s">
        <v>21</v>
      </c>
      <c r="D213" s="4" t="s">
        <v>17</v>
      </c>
      <c r="E213" s="6">
        <v>115</v>
      </c>
      <c r="F213" s="6">
        <v>103</v>
      </c>
      <c r="G213" s="6">
        <v>110</v>
      </c>
      <c r="H213" s="6">
        <v>119</v>
      </c>
      <c r="I213" s="6">
        <v>124</v>
      </c>
      <c r="J213" s="6">
        <v>125</v>
      </c>
      <c r="K213" s="6">
        <v>123</v>
      </c>
      <c r="L213" s="6">
        <v>128</v>
      </c>
      <c r="M213" s="6">
        <v>114</v>
      </c>
      <c r="N213" s="6">
        <v>111</v>
      </c>
      <c r="O213" s="6">
        <v>114</v>
      </c>
      <c r="P213" s="6">
        <v>133</v>
      </c>
    </row>
    <row r="214" spans="2:16" x14ac:dyDescent="0.3">
      <c r="B214" s="4" t="s">
        <v>28</v>
      </c>
      <c r="C214" s="4" t="s">
        <v>21</v>
      </c>
      <c r="D214" s="4" t="s">
        <v>18</v>
      </c>
      <c r="E214" s="6">
        <v>41</v>
      </c>
      <c r="F214" s="6">
        <v>37</v>
      </c>
      <c r="G214" s="6">
        <v>41</v>
      </c>
      <c r="H214" s="6">
        <v>41</v>
      </c>
      <c r="I214" s="6">
        <v>45</v>
      </c>
      <c r="J214" s="6">
        <v>46</v>
      </c>
      <c r="K214" s="6">
        <v>45</v>
      </c>
      <c r="L214" s="6">
        <v>46</v>
      </c>
      <c r="M214" s="6">
        <v>42</v>
      </c>
      <c r="N214" s="6">
        <v>43</v>
      </c>
      <c r="O214" s="6">
        <v>42</v>
      </c>
      <c r="P214" s="6">
        <v>48</v>
      </c>
    </row>
    <row r="215" spans="2:16" x14ac:dyDescent="0.3">
      <c r="B215" s="4" t="s">
        <v>28</v>
      </c>
      <c r="C215" s="4" t="s">
        <v>22</v>
      </c>
      <c r="D215" s="4" t="s">
        <v>19</v>
      </c>
      <c r="E215" s="6">
        <v>18</v>
      </c>
      <c r="F215" s="6">
        <v>17</v>
      </c>
      <c r="G215" s="6">
        <v>18</v>
      </c>
      <c r="H215" s="6">
        <v>19</v>
      </c>
      <c r="I215" s="6">
        <v>19</v>
      </c>
      <c r="J215" s="6">
        <v>19</v>
      </c>
      <c r="K215" s="6">
        <v>20</v>
      </c>
      <c r="L215" s="6">
        <v>20</v>
      </c>
      <c r="M215" s="6">
        <v>19</v>
      </c>
      <c r="N215" s="6">
        <v>17</v>
      </c>
      <c r="O215" s="6">
        <v>18</v>
      </c>
      <c r="P215" s="6">
        <v>20</v>
      </c>
    </row>
    <row r="216" spans="2:16" x14ac:dyDescent="0.3">
      <c r="B216" s="4" t="s">
        <v>28</v>
      </c>
      <c r="C216" s="4" t="s">
        <v>22</v>
      </c>
      <c r="D216" s="4" t="s">
        <v>17</v>
      </c>
      <c r="E216" s="6">
        <v>51</v>
      </c>
      <c r="F216" s="6">
        <v>46</v>
      </c>
      <c r="G216" s="6">
        <v>50</v>
      </c>
      <c r="H216" s="6">
        <v>52</v>
      </c>
      <c r="I216" s="6">
        <v>55</v>
      </c>
      <c r="J216" s="6">
        <v>56</v>
      </c>
      <c r="K216" s="6">
        <v>56</v>
      </c>
      <c r="L216" s="6">
        <v>56</v>
      </c>
      <c r="M216" s="6">
        <v>51</v>
      </c>
      <c r="N216" s="6">
        <v>52</v>
      </c>
      <c r="O216" s="6">
        <v>50</v>
      </c>
      <c r="P216" s="6">
        <v>59</v>
      </c>
    </row>
    <row r="217" spans="2:16" x14ac:dyDescent="0.3">
      <c r="B217" s="4" t="s">
        <v>28</v>
      </c>
      <c r="C217" s="4" t="s">
        <v>22</v>
      </c>
      <c r="D217" s="4" t="s">
        <v>18</v>
      </c>
      <c r="E217" s="6">
        <v>18</v>
      </c>
      <c r="F217" s="6">
        <v>17</v>
      </c>
      <c r="G217" s="6">
        <v>18</v>
      </c>
      <c r="H217" s="6">
        <v>18</v>
      </c>
      <c r="I217" s="6">
        <v>19</v>
      </c>
      <c r="J217" s="6">
        <v>19</v>
      </c>
      <c r="K217" s="6">
        <v>20</v>
      </c>
      <c r="L217" s="6">
        <v>20</v>
      </c>
      <c r="M217" s="6">
        <v>18</v>
      </c>
      <c r="N217" s="6">
        <v>18</v>
      </c>
      <c r="O217" s="6">
        <v>18</v>
      </c>
      <c r="P217" s="6">
        <v>21</v>
      </c>
    </row>
    <row r="218" spans="2:16" x14ac:dyDescent="0.3">
      <c r="B218" s="4" t="s">
        <v>28</v>
      </c>
      <c r="C218" s="4" t="s">
        <v>16</v>
      </c>
      <c r="D218" s="4" t="s">
        <v>19</v>
      </c>
      <c r="E218" s="6">
        <v>98</v>
      </c>
      <c r="F218" s="6">
        <v>91</v>
      </c>
      <c r="G218" s="6">
        <v>100</v>
      </c>
      <c r="H218" s="6">
        <v>101</v>
      </c>
      <c r="I218" s="6">
        <v>107</v>
      </c>
      <c r="J218" s="6">
        <v>114</v>
      </c>
      <c r="K218" s="6">
        <v>110</v>
      </c>
      <c r="L218" s="6">
        <v>107</v>
      </c>
      <c r="M218" s="6">
        <v>103</v>
      </c>
      <c r="N218" s="6">
        <v>99</v>
      </c>
      <c r="O218" s="6">
        <v>108</v>
      </c>
      <c r="P218" s="6">
        <v>111</v>
      </c>
    </row>
    <row r="219" spans="2:16" x14ac:dyDescent="0.3">
      <c r="B219" s="4" t="s">
        <v>28</v>
      </c>
      <c r="C219" s="4" t="s">
        <v>16</v>
      </c>
      <c r="D219" s="4" t="s">
        <v>17</v>
      </c>
      <c r="E219" s="6">
        <v>273</v>
      </c>
      <c r="F219" s="6">
        <v>255</v>
      </c>
      <c r="G219" s="6">
        <v>279</v>
      </c>
      <c r="H219" s="6">
        <v>276</v>
      </c>
      <c r="I219" s="6">
        <v>305</v>
      </c>
      <c r="J219" s="6">
        <v>289</v>
      </c>
      <c r="K219" s="6">
        <v>296</v>
      </c>
      <c r="L219" s="6">
        <v>312</v>
      </c>
      <c r="M219" s="6">
        <v>284</v>
      </c>
      <c r="N219" s="6">
        <v>274</v>
      </c>
      <c r="O219" s="6">
        <v>282</v>
      </c>
      <c r="P219" s="6">
        <v>319</v>
      </c>
    </row>
    <row r="220" spans="2:16" x14ac:dyDescent="0.3">
      <c r="B220" s="4" t="s">
        <v>28</v>
      </c>
      <c r="C220" s="4" t="s">
        <v>16</v>
      </c>
      <c r="D220" s="4" t="s">
        <v>18</v>
      </c>
      <c r="E220" s="6">
        <v>102</v>
      </c>
      <c r="F220" s="6">
        <v>93</v>
      </c>
      <c r="G220" s="6">
        <v>103</v>
      </c>
      <c r="H220" s="6">
        <v>105</v>
      </c>
      <c r="I220" s="6">
        <v>113</v>
      </c>
      <c r="J220" s="6">
        <v>112</v>
      </c>
      <c r="K220" s="6">
        <v>110</v>
      </c>
      <c r="L220" s="6">
        <v>108</v>
      </c>
      <c r="M220" s="6">
        <v>109</v>
      </c>
      <c r="N220" s="6">
        <v>98</v>
      </c>
      <c r="O220" s="6">
        <v>102</v>
      </c>
      <c r="P220" s="6">
        <v>110</v>
      </c>
    </row>
    <row r="221" spans="2:16" x14ac:dyDescent="0.3">
      <c r="B221" s="4" t="s">
        <v>29</v>
      </c>
      <c r="C221" s="4" t="s">
        <v>20</v>
      </c>
      <c r="D221" s="4" t="s">
        <v>19</v>
      </c>
      <c r="E221" s="6">
        <v>62</v>
      </c>
      <c r="F221" s="6">
        <v>56</v>
      </c>
      <c r="G221" s="6">
        <v>61</v>
      </c>
      <c r="H221" s="6">
        <v>63</v>
      </c>
      <c r="I221" s="6">
        <v>64</v>
      </c>
      <c r="J221" s="6">
        <v>65</v>
      </c>
      <c r="K221" s="6">
        <v>63</v>
      </c>
      <c r="L221" s="6">
        <v>65</v>
      </c>
      <c r="M221" s="6">
        <v>63</v>
      </c>
      <c r="N221" s="6">
        <v>63</v>
      </c>
      <c r="O221" s="6">
        <v>63</v>
      </c>
      <c r="P221" s="6">
        <v>68</v>
      </c>
    </row>
    <row r="222" spans="2:16" x14ac:dyDescent="0.3">
      <c r="B222" s="4" t="s">
        <v>29</v>
      </c>
      <c r="C222" s="4" t="s">
        <v>20</v>
      </c>
      <c r="D222" s="4" t="s">
        <v>17</v>
      </c>
      <c r="E222" s="6">
        <v>170</v>
      </c>
      <c r="F222" s="6">
        <v>156</v>
      </c>
      <c r="G222" s="6">
        <v>166</v>
      </c>
      <c r="H222" s="6">
        <v>181</v>
      </c>
      <c r="I222" s="6">
        <v>181</v>
      </c>
      <c r="J222" s="6">
        <v>183</v>
      </c>
      <c r="K222" s="6">
        <v>177</v>
      </c>
      <c r="L222" s="6">
        <v>183</v>
      </c>
      <c r="M222" s="6">
        <v>166</v>
      </c>
      <c r="N222" s="6">
        <v>175</v>
      </c>
      <c r="O222" s="6">
        <v>168</v>
      </c>
      <c r="P222" s="6">
        <v>194</v>
      </c>
    </row>
    <row r="223" spans="2:16" x14ac:dyDescent="0.3">
      <c r="B223" s="4" t="s">
        <v>29</v>
      </c>
      <c r="C223" s="4" t="s">
        <v>20</v>
      </c>
      <c r="D223" s="4" t="s">
        <v>18</v>
      </c>
      <c r="E223" s="6">
        <v>58</v>
      </c>
      <c r="F223" s="6">
        <v>58</v>
      </c>
      <c r="G223" s="6">
        <v>60</v>
      </c>
      <c r="H223" s="6">
        <v>64</v>
      </c>
      <c r="I223" s="6">
        <v>66</v>
      </c>
      <c r="J223" s="6">
        <v>64</v>
      </c>
      <c r="K223" s="6">
        <v>66</v>
      </c>
      <c r="L223" s="6">
        <v>64</v>
      </c>
      <c r="M223" s="6">
        <v>61</v>
      </c>
      <c r="N223" s="6">
        <v>60</v>
      </c>
      <c r="O223" s="6">
        <v>63</v>
      </c>
      <c r="P223" s="6">
        <v>71</v>
      </c>
    </row>
    <row r="224" spans="2:16" x14ac:dyDescent="0.3">
      <c r="B224" s="4" t="s">
        <v>29</v>
      </c>
      <c r="C224" s="4" t="s">
        <v>21</v>
      </c>
      <c r="D224" s="4" t="s">
        <v>19</v>
      </c>
      <c r="E224" s="6">
        <v>37</v>
      </c>
      <c r="F224" s="6">
        <v>34</v>
      </c>
      <c r="G224" s="6">
        <v>35</v>
      </c>
      <c r="H224" s="6">
        <v>37</v>
      </c>
      <c r="I224" s="6">
        <v>40</v>
      </c>
      <c r="J224" s="6">
        <v>39</v>
      </c>
      <c r="K224" s="6">
        <v>38</v>
      </c>
      <c r="L224" s="6">
        <v>41</v>
      </c>
      <c r="M224" s="6">
        <v>39</v>
      </c>
      <c r="N224" s="6">
        <v>38</v>
      </c>
      <c r="O224" s="6">
        <v>38</v>
      </c>
      <c r="P224" s="6">
        <v>41</v>
      </c>
    </row>
    <row r="225" spans="2:16" x14ac:dyDescent="0.3">
      <c r="B225" s="4" t="s">
        <v>29</v>
      </c>
      <c r="C225" s="4" t="s">
        <v>21</v>
      </c>
      <c r="D225" s="4" t="s">
        <v>17</v>
      </c>
      <c r="E225" s="6">
        <v>99</v>
      </c>
      <c r="F225" s="6">
        <v>93</v>
      </c>
      <c r="G225" s="6">
        <v>99</v>
      </c>
      <c r="H225" s="6">
        <v>104</v>
      </c>
      <c r="I225" s="6">
        <v>109</v>
      </c>
      <c r="J225" s="6">
        <v>113</v>
      </c>
      <c r="K225" s="6">
        <v>112</v>
      </c>
      <c r="L225" s="6">
        <v>106</v>
      </c>
      <c r="M225" s="6">
        <v>106</v>
      </c>
      <c r="N225" s="6">
        <v>99</v>
      </c>
      <c r="O225" s="6">
        <v>109</v>
      </c>
      <c r="P225" s="6">
        <v>114</v>
      </c>
    </row>
    <row r="226" spans="2:16" x14ac:dyDescent="0.3">
      <c r="B226" s="4" t="s">
        <v>29</v>
      </c>
      <c r="C226" s="4" t="s">
        <v>21</v>
      </c>
      <c r="D226" s="4" t="s">
        <v>18</v>
      </c>
      <c r="E226" s="6">
        <v>36</v>
      </c>
      <c r="F226" s="6">
        <v>36</v>
      </c>
      <c r="G226" s="6">
        <v>35</v>
      </c>
      <c r="H226" s="6">
        <v>39</v>
      </c>
      <c r="I226" s="6">
        <v>39</v>
      </c>
      <c r="J226" s="6">
        <v>39</v>
      </c>
      <c r="K226" s="6">
        <v>41</v>
      </c>
      <c r="L226" s="6">
        <v>41</v>
      </c>
      <c r="M226" s="6">
        <v>40</v>
      </c>
      <c r="N226" s="6">
        <v>39</v>
      </c>
      <c r="O226" s="6">
        <v>37</v>
      </c>
      <c r="P226" s="6">
        <v>41</v>
      </c>
    </row>
    <row r="227" spans="2:16" x14ac:dyDescent="0.3">
      <c r="B227" s="4" t="s">
        <v>29</v>
      </c>
      <c r="C227" s="4" t="s">
        <v>22</v>
      </c>
      <c r="D227" s="4" t="s">
        <v>19</v>
      </c>
      <c r="E227" s="6">
        <v>16</v>
      </c>
      <c r="F227" s="6">
        <v>15</v>
      </c>
      <c r="G227" s="6">
        <v>16</v>
      </c>
      <c r="H227" s="6">
        <v>17</v>
      </c>
      <c r="I227" s="6">
        <v>17</v>
      </c>
      <c r="J227" s="6">
        <v>18</v>
      </c>
      <c r="K227" s="6">
        <v>17</v>
      </c>
      <c r="L227" s="6">
        <v>17</v>
      </c>
      <c r="M227" s="6">
        <v>17</v>
      </c>
      <c r="N227" s="6">
        <v>15</v>
      </c>
      <c r="O227" s="6">
        <v>16</v>
      </c>
      <c r="P227" s="6">
        <v>19</v>
      </c>
    </row>
    <row r="228" spans="2:16" x14ac:dyDescent="0.3">
      <c r="B228" s="4" t="s">
        <v>29</v>
      </c>
      <c r="C228" s="4" t="s">
        <v>22</v>
      </c>
      <c r="D228" s="4" t="s">
        <v>17</v>
      </c>
      <c r="E228" s="6">
        <v>44</v>
      </c>
      <c r="F228" s="6">
        <v>43</v>
      </c>
      <c r="G228" s="6">
        <v>44</v>
      </c>
      <c r="H228" s="6">
        <v>45</v>
      </c>
      <c r="I228" s="6">
        <v>47</v>
      </c>
      <c r="J228" s="6">
        <v>47</v>
      </c>
      <c r="K228" s="6">
        <v>47</v>
      </c>
      <c r="L228" s="6">
        <v>48</v>
      </c>
      <c r="M228" s="6">
        <v>47</v>
      </c>
      <c r="N228" s="6">
        <v>45</v>
      </c>
      <c r="O228" s="6">
        <v>48</v>
      </c>
      <c r="P228" s="6">
        <v>53</v>
      </c>
    </row>
    <row r="229" spans="2:16" x14ac:dyDescent="0.3">
      <c r="B229" s="4" t="s">
        <v>29</v>
      </c>
      <c r="C229" s="4" t="s">
        <v>22</v>
      </c>
      <c r="D229" s="4" t="s">
        <v>18</v>
      </c>
      <c r="E229" s="6">
        <v>16</v>
      </c>
      <c r="F229" s="6">
        <v>14</v>
      </c>
      <c r="G229" s="6">
        <v>16</v>
      </c>
      <c r="H229" s="6">
        <v>16</v>
      </c>
      <c r="I229" s="6">
        <v>17</v>
      </c>
      <c r="J229" s="6">
        <v>18</v>
      </c>
      <c r="K229" s="6">
        <v>17</v>
      </c>
      <c r="L229" s="6">
        <v>17</v>
      </c>
      <c r="M229" s="6">
        <v>17</v>
      </c>
      <c r="N229" s="6">
        <v>16</v>
      </c>
      <c r="O229" s="6">
        <v>16</v>
      </c>
      <c r="P229" s="6">
        <v>18</v>
      </c>
    </row>
    <row r="230" spans="2:16" x14ac:dyDescent="0.3">
      <c r="B230" s="4" t="s">
        <v>29</v>
      </c>
      <c r="C230" s="4" t="s">
        <v>16</v>
      </c>
      <c r="D230" s="4" t="s">
        <v>19</v>
      </c>
      <c r="E230" s="6">
        <v>88</v>
      </c>
      <c r="F230" s="6">
        <v>87</v>
      </c>
      <c r="G230" s="6">
        <v>87</v>
      </c>
      <c r="H230" s="6">
        <v>89</v>
      </c>
      <c r="I230" s="6">
        <v>100</v>
      </c>
      <c r="J230" s="6">
        <v>98</v>
      </c>
      <c r="K230" s="6">
        <v>93</v>
      </c>
      <c r="L230" s="6">
        <v>100</v>
      </c>
      <c r="M230" s="6">
        <v>96</v>
      </c>
      <c r="N230" s="6">
        <v>94</v>
      </c>
      <c r="O230" s="6">
        <v>91</v>
      </c>
      <c r="P230" s="6">
        <v>99</v>
      </c>
    </row>
    <row r="231" spans="2:16" x14ac:dyDescent="0.3">
      <c r="B231" s="4" t="s">
        <v>29</v>
      </c>
      <c r="C231" s="4" t="s">
        <v>16</v>
      </c>
      <c r="D231" s="4" t="s">
        <v>17</v>
      </c>
      <c r="E231" s="6">
        <v>249</v>
      </c>
      <c r="F231" s="6">
        <v>236</v>
      </c>
      <c r="G231" s="6">
        <v>246</v>
      </c>
      <c r="H231" s="6">
        <v>265</v>
      </c>
      <c r="I231" s="6">
        <v>264</v>
      </c>
      <c r="J231" s="6">
        <v>274</v>
      </c>
      <c r="K231" s="6">
        <v>271</v>
      </c>
      <c r="L231" s="6">
        <v>257</v>
      </c>
      <c r="M231" s="6">
        <v>252</v>
      </c>
      <c r="N231" s="6">
        <v>250</v>
      </c>
      <c r="O231" s="6">
        <v>250</v>
      </c>
      <c r="P231" s="6">
        <v>290</v>
      </c>
    </row>
    <row r="232" spans="2:16" x14ac:dyDescent="0.3">
      <c r="B232" s="4" t="s">
        <v>29</v>
      </c>
      <c r="C232" s="4" t="s">
        <v>16</v>
      </c>
      <c r="D232" s="4" t="s">
        <v>18</v>
      </c>
      <c r="E232" s="6">
        <v>89</v>
      </c>
      <c r="F232" s="6">
        <v>87</v>
      </c>
      <c r="G232" s="6">
        <v>86</v>
      </c>
      <c r="H232" s="6">
        <v>89</v>
      </c>
      <c r="I232" s="6">
        <v>96</v>
      </c>
      <c r="J232" s="6">
        <v>100</v>
      </c>
      <c r="K232" s="6">
        <v>99</v>
      </c>
      <c r="L232" s="6">
        <v>96</v>
      </c>
      <c r="M232" s="6">
        <v>94</v>
      </c>
      <c r="N232" s="6">
        <v>91</v>
      </c>
      <c r="O232" s="6">
        <v>97</v>
      </c>
      <c r="P232" s="6">
        <v>103</v>
      </c>
    </row>
    <row r="233" spans="2:16" x14ac:dyDescent="0.3">
      <c r="B233" s="4" t="s">
        <v>30</v>
      </c>
      <c r="C233" s="4" t="s">
        <v>20</v>
      </c>
      <c r="D233" s="4" t="s">
        <v>19</v>
      </c>
      <c r="E233" s="6">
        <v>89</v>
      </c>
      <c r="F233" s="6">
        <v>80</v>
      </c>
      <c r="G233" s="6">
        <v>84</v>
      </c>
      <c r="H233" s="6">
        <v>91</v>
      </c>
      <c r="I233" s="6">
        <v>100</v>
      </c>
      <c r="J233" s="6">
        <v>92</v>
      </c>
      <c r="K233" s="6">
        <v>97</v>
      </c>
      <c r="L233" s="6">
        <v>95</v>
      </c>
      <c r="M233" s="6">
        <v>94</v>
      </c>
      <c r="N233" s="6">
        <v>91</v>
      </c>
      <c r="O233" s="6">
        <v>91</v>
      </c>
      <c r="P233" s="6">
        <v>98</v>
      </c>
    </row>
    <row r="234" spans="2:16" x14ac:dyDescent="0.3">
      <c r="B234" s="4" t="s">
        <v>30</v>
      </c>
      <c r="C234" s="4" t="s">
        <v>20</v>
      </c>
      <c r="D234" s="4" t="s">
        <v>17</v>
      </c>
      <c r="E234" s="6">
        <v>246</v>
      </c>
      <c r="F234" s="6">
        <v>235</v>
      </c>
      <c r="G234" s="6">
        <v>238</v>
      </c>
      <c r="H234" s="6">
        <v>246</v>
      </c>
      <c r="I234" s="6">
        <v>270</v>
      </c>
      <c r="J234" s="6">
        <v>251</v>
      </c>
      <c r="K234" s="6">
        <v>263</v>
      </c>
      <c r="L234" s="6">
        <v>258</v>
      </c>
      <c r="M234" s="6">
        <v>261</v>
      </c>
      <c r="N234" s="6">
        <v>238</v>
      </c>
      <c r="O234" s="6">
        <v>244</v>
      </c>
      <c r="P234" s="6">
        <v>273</v>
      </c>
    </row>
    <row r="235" spans="2:16" x14ac:dyDescent="0.3">
      <c r="B235" s="4" t="s">
        <v>30</v>
      </c>
      <c r="C235" s="4" t="s">
        <v>20</v>
      </c>
      <c r="D235" s="4" t="s">
        <v>18</v>
      </c>
      <c r="E235" s="6">
        <v>90</v>
      </c>
      <c r="F235" s="6">
        <v>85</v>
      </c>
      <c r="G235" s="6">
        <v>90</v>
      </c>
      <c r="H235" s="6">
        <v>91</v>
      </c>
      <c r="I235" s="6">
        <v>98</v>
      </c>
      <c r="J235" s="6">
        <v>98</v>
      </c>
      <c r="K235" s="6">
        <v>94</v>
      </c>
      <c r="L235" s="6">
        <v>100</v>
      </c>
      <c r="M235" s="6">
        <v>94</v>
      </c>
      <c r="N235" s="6">
        <v>92</v>
      </c>
      <c r="O235" s="6">
        <v>90</v>
      </c>
      <c r="P235" s="6">
        <v>99</v>
      </c>
    </row>
    <row r="236" spans="2:16" x14ac:dyDescent="0.3">
      <c r="B236" s="4" t="s">
        <v>30</v>
      </c>
      <c r="C236" s="4" t="s">
        <v>21</v>
      </c>
      <c r="D236" s="4" t="s">
        <v>19</v>
      </c>
      <c r="E236" s="6">
        <v>50</v>
      </c>
      <c r="F236" s="6">
        <v>47</v>
      </c>
      <c r="G236" s="6">
        <v>50</v>
      </c>
      <c r="H236" s="6">
        <v>55</v>
      </c>
      <c r="I236" s="6">
        <v>56</v>
      </c>
      <c r="J236" s="6">
        <v>57</v>
      </c>
      <c r="K236" s="6">
        <v>57</v>
      </c>
      <c r="L236" s="6">
        <v>59</v>
      </c>
      <c r="M236" s="6">
        <v>53</v>
      </c>
      <c r="N236" s="6">
        <v>52</v>
      </c>
      <c r="O236" s="6">
        <v>55</v>
      </c>
      <c r="P236" s="6">
        <v>58</v>
      </c>
    </row>
    <row r="237" spans="2:16" x14ac:dyDescent="0.3">
      <c r="B237" s="4" t="s">
        <v>30</v>
      </c>
      <c r="C237" s="4" t="s">
        <v>21</v>
      </c>
      <c r="D237" s="4" t="s">
        <v>17</v>
      </c>
      <c r="E237" s="6">
        <v>146</v>
      </c>
      <c r="F237" s="6">
        <v>131</v>
      </c>
      <c r="G237" s="6">
        <v>139</v>
      </c>
      <c r="H237" s="6">
        <v>147</v>
      </c>
      <c r="I237" s="6">
        <v>154</v>
      </c>
      <c r="J237" s="6">
        <v>154</v>
      </c>
      <c r="K237" s="6">
        <v>155</v>
      </c>
      <c r="L237" s="6">
        <v>162</v>
      </c>
      <c r="M237" s="6">
        <v>150</v>
      </c>
      <c r="N237" s="6">
        <v>154</v>
      </c>
      <c r="O237" s="6">
        <v>154</v>
      </c>
      <c r="P237" s="6">
        <v>158</v>
      </c>
    </row>
    <row r="238" spans="2:16" x14ac:dyDescent="0.3">
      <c r="B238" s="4" t="s">
        <v>30</v>
      </c>
      <c r="C238" s="4" t="s">
        <v>21</v>
      </c>
      <c r="D238" s="4" t="s">
        <v>18</v>
      </c>
      <c r="E238" s="6">
        <v>53</v>
      </c>
      <c r="F238" s="6">
        <v>50</v>
      </c>
      <c r="G238" s="6">
        <v>50</v>
      </c>
      <c r="H238" s="6">
        <v>56</v>
      </c>
      <c r="I238" s="6">
        <v>58</v>
      </c>
      <c r="J238" s="6">
        <v>58</v>
      </c>
      <c r="K238" s="6">
        <v>55</v>
      </c>
      <c r="L238" s="6">
        <v>59</v>
      </c>
      <c r="M238" s="6">
        <v>55</v>
      </c>
      <c r="N238" s="6">
        <v>52</v>
      </c>
      <c r="O238" s="6">
        <v>56</v>
      </c>
      <c r="P238" s="6">
        <v>58</v>
      </c>
    </row>
    <row r="239" spans="2:16" x14ac:dyDescent="0.3">
      <c r="B239" s="4" t="s">
        <v>30</v>
      </c>
      <c r="C239" s="4" t="s">
        <v>22</v>
      </c>
      <c r="D239" s="4" t="s">
        <v>19</v>
      </c>
      <c r="E239" s="6">
        <v>23</v>
      </c>
      <c r="F239" s="6">
        <v>22</v>
      </c>
      <c r="G239" s="6">
        <v>22</v>
      </c>
      <c r="H239" s="6">
        <v>23</v>
      </c>
      <c r="I239" s="6">
        <v>27</v>
      </c>
      <c r="J239" s="6">
        <v>27</v>
      </c>
      <c r="K239" s="6">
        <v>24</v>
      </c>
      <c r="L239" s="6">
        <v>26</v>
      </c>
      <c r="M239" s="6">
        <v>26</v>
      </c>
      <c r="N239" s="6">
        <v>22</v>
      </c>
      <c r="O239" s="6">
        <v>23</v>
      </c>
      <c r="P239" s="6">
        <v>28</v>
      </c>
    </row>
    <row r="240" spans="2:16" x14ac:dyDescent="0.3">
      <c r="B240" s="4" t="s">
        <v>30</v>
      </c>
      <c r="C240" s="4" t="s">
        <v>22</v>
      </c>
      <c r="D240" s="4" t="s">
        <v>17</v>
      </c>
      <c r="E240" s="6">
        <v>66</v>
      </c>
      <c r="F240" s="6">
        <v>62</v>
      </c>
      <c r="G240" s="6">
        <v>63</v>
      </c>
      <c r="H240" s="6">
        <v>69</v>
      </c>
      <c r="I240" s="6">
        <v>68</v>
      </c>
      <c r="J240" s="6">
        <v>70</v>
      </c>
      <c r="K240" s="6">
        <v>71</v>
      </c>
      <c r="L240" s="6">
        <v>67</v>
      </c>
      <c r="M240" s="6">
        <v>67</v>
      </c>
      <c r="N240" s="6">
        <v>64</v>
      </c>
      <c r="O240" s="6">
        <v>64</v>
      </c>
      <c r="P240" s="6">
        <v>71</v>
      </c>
    </row>
    <row r="241" spans="2:16" x14ac:dyDescent="0.3">
      <c r="B241" s="4" t="s">
        <v>30</v>
      </c>
      <c r="C241" s="4" t="s">
        <v>22</v>
      </c>
      <c r="D241" s="4" t="s">
        <v>18</v>
      </c>
      <c r="E241" s="6">
        <v>22</v>
      </c>
      <c r="F241" s="6">
        <v>21</v>
      </c>
      <c r="G241" s="6">
        <v>22</v>
      </c>
      <c r="H241" s="6">
        <v>23</v>
      </c>
      <c r="I241" s="6">
        <v>26</v>
      </c>
      <c r="J241" s="6">
        <v>26</v>
      </c>
      <c r="K241" s="6">
        <v>27</v>
      </c>
      <c r="L241" s="6">
        <v>26</v>
      </c>
      <c r="M241" s="6">
        <v>24</v>
      </c>
      <c r="N241" s="6">
        <v>24</v>
      </c>
      <c r="O241" s="6">
        <v>26</v>
      </c>
      <c r="P241" s="6">
        <v>28</v>
      </c>
    </row>
    <row r="242" spans="2:16" x14ac:dyDescent="0.3">
      <c r="B242" s="4" t="s">
        <v>30</v>
      </c>
      <c r="C242" s="4" t="s">
        <v>16</v>
      </c>
      <c r="D242" s="4" t="s">
        <v>19</v>
      </c>
      <c r="E242" s="6">
        <v>126</v>
      </c>
      <c r="F242" s="6">
        <v>123</v>
      </c>
      <c r="G242" s="6">
        <v>125</v>
      </c>
      <c r="H242" s="6">
        <v>139</v>
      </c>
      <c r="I242" s="6">
        <v>144</v>
      </c>
      <c r="J242" s="6">
        <v>135</v>
      </c>
      <c r="K242" s="6">
        <v>141</v>
      </c>
      <c r="L242" s="6">
        <v>144</v>
      </c>
      <c r="M242" s="6">
        <v>128</v>
      </c>
      <c r="N242" s="6">
        <v>124</v>
      </c>
      <c r="O242" s="6">
        <v>131</v>
      </c>
      <c r="P242" s="6">
        <v>148</v>
      </c>
    </row>
    <row r="243" spans="2:16" x14ac:dyDescent="0.3">
      <c r="B243" s="4" t="s">
        <v>30</v>
      </c>
      <c r="C243" s="4" t="s">
        <v>16</v>
      </c>
      <c r="D243" s="4" t="s">
        <v>17</v>
      </c>
      <c r="E243" s="6">
        <v>361</v>
      </c>
      <c r="F243" s="6">
        <v>338</v>
      </c>
      <c r="G243" s="6">
        <v>344</v>
      </c>
      <c r="H243" s="6">
        <v>351</v>
      </c>
      <c r="I243" s="6">
        <v>388</v>
      </c>
      <c r="J243" s="6">
        <v>373</v>
      </c>
      <c r="K243" s="6">
        <v>399</v>
      </c>
      <c r="L243" s="6">
        <v>390</v>
      </c>
      <c r="M243" s="6">
        <v>355</v>
      </c>
      <c r="N243" s="6">
        <v>360</v>
      </c>
      <c r="O243" s="6">
        <v>368</v>
      </c>
      <c r="P243" s="6">
        <v>399</v>
      </c>
    </row>
    <row r="244" spans="2:16" x14ac:dyDescent="0.3">
      <c r="B244" s="4" t="s">
        <v>30</v>
      </c>
      <c r="C244" s="4" t="s">
        <v>16</v>
      </c>
      <c r="D244" s="4" t="s">
        <v>18</v>
      </c>
      <c r="E244" s="6">
        <v>125</v>
      </c>
      <c r="F244" s="6">
        <v>124</v>
      </c>
      <c r="G244" s="6">
        <v>130</v>
      </c>
      <c r="H244" s="6">
        <v>134</v>
      </c>
      <c r="I244" s="6">
        <v>145</v>
      </c>
      <c r="J244" s="6">
        <v>141</v>
      </c>
      <c r="K244" s="6">
        <v>141</v>
      </c>
      <c r="L244" s="6">
        <v>135</v>
      </c>
      <c r="M244" s="6">
        <v>129</v>
      </c>
      <c r="N244" s="6">
        <v>125</v>
      </c>
      <c r="O244" s="6">
        <v>130</v>
      </c>
      <c r="P244" s="6">
        <v>147</v>
      </c>
    </row>
    <row r="245" spans="2:16" x14ac:dyDescent="0.3">
      <c r="B245" s="4" t="s">
        <v>36</v>
      </c>
      <c r="C245" s="4" t="s">
        <v>20</v>
      </c>
      <c r="D245" s="4" t="s">
        <v>19</v>
      </c>
      <c r="E245" s="6">
        <v>63</v>
      </c>
      <c r="F245" s="6">
        <v>61</v>
      </c>
      <c r="G245" s="6">
        <v>71</v>
      </c>
      <c r="H245" s="6">
        <v>74</v>
      </c>
      <c r="I245" s="6">
        <v>96</v>
      </c>
      <c r="J245" s="6">
        <v>102</v>
      </c>
      <c r="K245" s="6">
        <v>92</v>
      </c>
      <c r="L245" s="6">
        <v>83</v>
      </c>
      <c r="M245" s="6">
        <v>75</v>
      </c>
      <c r="N245" s="6">
        <v>71</v>
      </c>
      <c r="O245" s="6">
        <v>62</v>
      </c>
      <c r="P245" s="6">
        <v>75</v>
      </c>
    </row>
    <row r="246" spans="2:16" x14ac:dyDescent="0.3">
      <c r="B246" s="4" t="s">
        <v>36</v>
      </c>
      <c r="C246" s="4" t="s">
        <v>20</v>
      </c>
      <c r="D246" s="4" t="s">
        <v>17</v>
      </c>
      <c r="E246" s="6">
        <v>173</v>
      </c>
      <c r="F246" s="6">
        <v>161</v>
      </c>
      <c r="G246" s="6">
        <v>192</v>
      </c>
      <c r="H246" s="6">
        <v>207</v>
      </c>
      <c r="I246" s="6">
        <v>254</v>
      </c>
      <c r="J246" s="6">
        <v>265</v>
      </c>
      <c r="K246" s="6">
        <v>252</v>
      </c>
      <c r="L246" s="6">
        <v>242</v>
      </c>
      <c r="M246" s="6">
        <v>213</v>
      </c>
      <c r="N246" s="6">
        <v>194</v>
      </c>
      <c r="O246" s="6">
        <v>174</v>
      </c>
      <c r="P246" s="6">
        <v>208</v>
      </c>
    </row>
    <row r="247" spans="2:16" x14ac:dyDescent="0.3">
      <c r="B247" s="4" t="s">
        <v>36</v>
      </c>
      <c r="C247" s="4" t="s">
        <v>20</v>
      </c>
      <c r="D247" s="4" t="s">
        <v>18</v>
      </c>
      <c r="E247" s="6">
        <v>63</v>
      </c>
      <c r="F247" s="6">
        <v>60</v>
      </c>
      <c r="G247" s="6">
        <v>71</v>
      </c>
      <c r="H247" s="6">
        <v>75</v>
      </c>
      <c r="I247" s="6">
        <v>99</v>
      </c>
      <c r="J247" s="6">
        <v>97</v>
      </c>
      <c r="K247" s="6">
        <v>89</v>
      </c>
      <c r="L247" s="6">
        <v>82</v>
      </c>
      <c r="M247" s="6">
        <v>75</v>
      </c>
      <c r="N247" s="6">
        <v>69</v>
      </c>
      <c r="O247" s="6">
        <v>67</v>
      </c>
      <c r="P247" s="6">
        <v>75</v>
      </c>
    </row>
    <row r="248" spans="2:16" x14ac:dyDescent="0.3">
      <c r="B248" s="4" t="s">
        <v>36</v>
      </c>
      <c r="C248" s="4" t="s">
        <v>21</v>
      </c>
      <c r="D248" s="4" t="s">
        <v>19</v>
      </c>
      <c r="E248" s="6">
        <v>38</v>
      </c>
      <c r="F248" s="6">
        <v>37</v>
      </c>
      <c r="G248" s="6">
        <v>43</v>
      </c>
      <c r="H248" s="6">
        <v>44</v>
      </c>
      <c r="I248" s="6">
        <v>59</v>
      </c>
      <c r="J248" s="6">
        <v>60</v>
      </c>
      <c r="K248" s="6">
        <v>56</v>
      </c>
      <c r="L248" s="6">
        <v>49</v>
      </c>
      <c r="M248" s="6">
        <v>47</v>
      </c>
      <c r="N248" s="6">
        <v>43</v>
      </c>
      <c r="O248" s="6">
        <v>39</v>
      </c>
      <c r="P248" s="6">
        <v>44</v>
      </c>
    </row>
    <row r="249" spans="2:16" x14ac:dyDescent="0.3">
      <c r="B249" s="4" t="s">
        <v>36</v>
      </c>
      <c r="C249" s="4" t="s">
        <v>21</v>
      </c>
      <c r="D249" s="4" t="s">
        <v>17</v>
      </c>
      <c r="E249" s="6">
        <v>103</v>
      </c>
      <c r="F249" s="6">
        <v>97</v>
      </c>
      <c r="G249" s="6">
        <v>113</v>
      </c>
      <c r="H249" s="6">
        <v>128</v>
      </c>
      <c r="I249" s="6">
        <v>153</v>
      </c>
      <c r="J249" s="6">
        <v>170</v>
      </c>
      <c r="K249" s="6">
        <v>158</v>
      </c>
      <c r="L249" s="6">
        <v>135</v>
      </c>
      <c r="M249" s="6">
        <v>125</v>
      </c>
      <c r="N249" s="6">
        <v>118</v>
      </c>
      <c r="O249" s="6">
        <v>106</v>
      </c>
      <c r="P249" s="6">
        <v>123</v>
      </c>
    </row>
    <row r="250" spans="2:16" x14ac:dyDescent="0.3">
      <c r="B250" s="4" t="s">
        <v>36</v>
      </c>
      <c r="C250" s="4" t="s">
        <v>21</v>
      </c>
      <c r="D250" s="4" t="s">
        <v>18</v>
      </c>
      <c r="E250" s="6">
        <v>36</v>
      </c>
      <c r="F250" s="6">
        <v>37</v>
      </c>
      <c r="G250" s="6">
        <v>41</v>
      </c>
      <c r="H250" s="6">
        <v>45</v>
      </c>
      <c r="I250" s="6">
        <v>59</v>
      </c>
      <c r="J250" s="6">
        <v>60</v>
      </c>
      <c r="K250" s="6">
        <v>52</v>
      </c>
      <c r="L250" s="6">
        <v>51</v>
      </c>
      <c r="M250" s="6">
        <v>45</v>
      </c>
      <c r="N250" s="6">
        <v>42</v>
      </c>
      <c r="O250" s="6">
        <v>38</v>
      </c>
      <c r="P250" s="6">
        <v>45</v>
      </c>
    </row>
    <row r="251" spans="2:16" x14ac:dyDescent="0.3">
      <c r="B251" s="4" t="s">
        <v>36</v>
      </c>
      <c r="C251" s="4" t="s">
        <v>22</v>
      </c>
      <c r="D251" s="4" t="s">
        <v>19</v>
      </c>
      <c r="E251" s="6">
        <v>17</v>
      </c>
      <c r="F251" s="6">
        <v>16</v>
      </c>
      <c r="G251" s="6">
        <v>18</v>
      </c>
      <c r="H251" s="6">
        <v>21</v>
      </c>
      <c r="I251" s="6">
        <v>25</v>
      </c>
      <c r="J251" s="6">
        <v>27</v>
      </c>
      <c r="K251" s="6">
        <v>25</v>
      </c>
      <c r="L251" s="6">
        <v>22</v>
      </c>
      <c r="M251" s="6">
        <v>21</v>
      </c>
      <c r="N251" s="6">
        <v>19</v>
      </c>
      <c r="O251" s="6">
        <v>17</v>
      </c>
      <c r="P251" s="6">
        <v>20</v>
      </c>
    </row>
    <row r="252" spans="2:16" x14ac:dyDescent="0.3">
      <c r="B252" s="4" t="s">
        <v>36</v>
      </c>
      <c r="C252" s="4" t="s">
        <v>22</v>
      </c>
      <c r="D252" s="4" t="s">
        <v>17</v>
      </c>
      <c r="E252" s="6">
        <v>45</v>
      </c>
      <c r="F252" s="6">
        <v>45</v>
      </c>
      <c r="G252" s="6">
        <v>50</v>
      </c>
      <c r="H252" s="6">
        <v>56</v>
      </c>
      <c r="I252" s="6">
        <v>68</v>
      </c>
      <c r="J252" s="6">
        <v>72</v>
      </c>
      <c r="K252" s="6">
        <v>65</v>
      </c>
      <c r="L252" s="6">
        <v>61</v>
      </c>
      <c r="M252" s="6">
        <v>58</v>
      </c>
      <c r="N252" s="6">
        <v>52</v>
      </c>
      <c r="O252" s="6">
        <v>48</v>
      </c>
      <c r="P252" s="6">
        <v>51</v>
      </c>
    </row>
    <row r="253" spans="2:16" x14ac:dyDescent="0.3">
      <c r="B253" s="4" t="s">
        <v>36</v>
      </c>
      <c r="C253" s="4" t="s">
        <v>22</v>
      </c>
      <c r="D253" s="4" t="s">
        <v>18</v>
      </c>
      <c r="E253" s="6">
        <v>16</v>
      </c>
      <c r="F253" s="6">
        <v>17</v>
      </c>
      <c r="G253" s="6">
        <v>18</v>
      </c>
      <c r="H253" s="6">
        <v>21</v>
      </c>
      <c r="I253" s="6">
        <v>26</v>
      </c>
      <c r="J253" s="6">
        <v>27</v>
      </c>
      <c r="K253" s="6">
        <v>24</v>
      </c>
      <c r="L253" s="6">
        <v>23</v>
      </c>
      <c r="M253" s="6">
        <v>21</v>
      </c>
      <c r="N253" s="6">
        <v>18</v>
      </c>
      <c r="O253" s="6">
        <v>18</v>
      </c>
      <c r="P253" s="6">
        <v>19</v>
      </c>
    </row>
    <row r="254" spans="2:16" x14ac:dyDescent="0.3">
      <c r="B254" s="4" t="s">
        <v>36</v>
      </c>
      <c r="C254" s="4" t="s">
        <v>16</v>
      </c>
      <c r="D254" s="4" t="s">
        <v>19</v>
      </c>
      <c r="E254" s="6">
        <v>93</v>
      </c>
      <c r="F254" s="6">
        <v>91</v>
      </c>
      <c r="G254" s="6">
        <v>100</v>
      </c>
      <c r="H254" s="6">
        <v>114</v>
      </c>
      <c r="I254" s="6">
        <v>134</v>
      </c>
      <c r="J254" s="6">
        <v>146</v>
      </c>
      <c r="K254" s="6">
        <v>139</v>
      </c>
      <c r="L254" s="6">
        <v>127</v>
      </c>
      <c r="M254" s="6">
        <v>110</v>
      </c>
      <c r="N254" s="6">
        <v>98</v>
      </c>
      <c r="O254" s="6">
        <v>98</v>
      </c>
      <c r="P254" s="6">
        <v>109</v>
      </c>
    </row>
    <row r="255" spans="2:16" x14ac:dyDescent="0.3">
      <c r="B255" s="4" t="s">
        <v>36</v>
      </c>
      <c r="C255" s="4" t="s">
        <v>16</v>
      </c>
      <c r="D255" s="4" t="s">
        <v>17</v>
      </c>
      <c r="E255" s="6">
        <v>244</v>
      </c>
      <c r="F255" s="6">
        <v>235</v>
      </c>
      <c r="G255" s="6">
        <v>271</v>
      </c>
      <c r="H255" s="6">
        <v>297</v>
      </c>
      <c r="I255" s="6">
        <v>386</v>
      </c>
      <c r="J255" s="6">
        <v>383</v>
      </c>
      <c r="K255" s="6">
        <v>381</v>
      </c>
      <c r="L255" s="6">
        <v>331</v>
      </c>
      <c r="M255" s="6">
        <v>314</v>
      </c>
      <c r="N255" s="6">
        <v>267</v>
      </c>
      <c r="O255" s="6">
        <v>254</v>
      </c>
      <c r="P255" s="6">
        <v>301</v>
      </c>
    </row>
    <row r="256" spans="2:16" x14ac:dyDescent="0.3">
      <c r="B256" s="4" t="s">
        <v>36</v>
      </c>
      <c r="C256" s="4" t="s">
        <v>16</v>
      </c>
      <c r="D256" s="4" t="s">
        <v>18</v>
      </c>
      <c r="E256" s="6">
        <v>93</v>
      </c>
      <c r="F256" s="6">
        <v>87</v>
      </c>
      <c r="G256" s="6">
        <v>105</v>
      </c>
      <c r="H256" s="6">
        <v>109</v>
      </c>
      <c r="I256" s="6">
        <v>140</v>
      </c>
      <c r="J256" s="6">
        <v>146</v>
      </c>
      <c r="K256" s="6">
        <v>129</v>
      </c>
      <c r="L256" s="6">
        <v>126</v>
      </c>
      <c r="M256" s="6">
        <v>109</v>
      </c>
      <c r="N256" s="6">
        <v>101</v>
      </c>
      <c r="O256" s="6">
        <v>96</v>
      </c>
      <c r="P256" s="6">
        <v>106</v>
      </c>
    </row>
    <row r="257" spans="2:16" x14ac:dyDescent="0.3">
      <c r="B257" s="4" t="s">
        <v>38</v>
      </c>
      <c r="C257" s="4" t="s">
        <v>20</v>
      </c>
      <c r="D257" s="4" t="s">
        <v>19</v>
      </c>
      <c r="E257" s="6">
        <v>26</v>
      </c>
      <c r="F257" s="6">
        <v>25</v>
      </c>
      <c r="G257" s="6">
        <v>29</v>
      </c>
      <c r="H257" s="6">
        <v>33</v>
      </c>
      <c r="I257" s="6">
        <v>42</v>
      </c>
      <c r="J257" s="6">
        <v>43</v>
      </c>
      <c r="K257" s="6">
        <v>40</v>
      </c>
      <c r="L257" s="6">
        <v>35</v>
      </c>
      <c r="M257" s="6">
        <v>33</v>
      </c>
      <c r="N257" s="6">
        <v>30</v>
      </c>
      <c r="O257" s="6">
        <v>29</v>
      </c>
      <c r="P257" s="6">
        <v>29</v>
      </c>
    </row>
    <row r="258" spans="2:16" x14ac:dyDescent="0.3">
      <c r="B258" s="4" t="s">
        <v>38</v>
      </c>
      <c r="C258" s="4" t="s">
        <v>20</v>
      </c>
      <c r="D258" s="4" t="s">
        <v>17</v>
      </c>
      <c r="E258" s="6">
        <v>69</v>
      </c>
      <c r="F258" s="6">
        <v>70</v>
      </c>
      <c r="G258" s="6">
        <v>84</v>
      </c>
      <c r="H258" s="6">
        <v>90</v>
      </c>
      <c r="I258" s="6">
        <v>109</v>
      </c>
      <c r="J258" s="6">
        <v>112</v>
      </c>
      <c r="K258" s="6">
        <v>106</v>
      </c>
      <c r="L258" s="6">
        <v>101</v>
      </c>
      <c r="M258" s="6">
        <v>88</v>
      </c>
      <c r="N258" s="6">
        <v>83</v>
      </c>
      <c r="O258" s="6">
        <v>77</v>
      </c>
      <c r="P258" s="6">
        <v>89</v>
      </c>
    </row>
    <row r="259" spans="2:16" x14ac:dyDescent="0.3">
      <c r="B259" s="4" t="s">
        <v>38</v>
      </c>
      <c r="C259" s="4" t="s">
        <v>20</v>
      </c>
      <c r="D259" s="4" t="s">
        <v>18</v>
      </c>
      <c r="E259" s="6">
        <v>26</v>
      </c>
      <c r="F259" s="6">
        <v>26</v>
      </c>
      <c r="G259" s="6">
        <v>28</v>
      </c>
      <c r="H259" s="6">
        <v>33</v>
      </c>
      <c r="I259" s="6">
        <v>39</v>
      </c>
      <c r="J259" s="6">
        <v>42</v>
      </c>
      <c r="K259" s="6">
        <v>40</v>
      </c>
      <c r="L259" s="6">
        <v>36</v>
      </c>
      <c r="M259" s="6">
        <v>34</v>
      </c>
      <c r="N259" s="6">
        <v>30</v>
      </c>
      <c r="O259" s="6">
        <v>28</v>
      </c>
      <c r="P259" s="6">
        <v>30</v>
      </c>
    </row>
    <row r="260" spans="2:16" x14ac:dyDescent="0.3">
      <c r="B260" s="4" t="s">
        <v>38</v>
      </c>
      <c r="C260" s="4" t="s">
        <v>21</v>
      </c>
      <c r="D260" s="4" t="s">
        <v>19</v>
      </c>
      <c r="E260" s="6">
        <v>16</v>
      </c>
      <c r="F260" s="6">
        <v>16</v>
      </c>
      <c r="G260" s="6">
        <v>17</v>
      </c>
      <c r="H260" s="6">
        <v>19</v>
      </c>
      <c r="I260" s="6">
        <v>23</v>
      </c>
      <c r="J260" s="6">
        <v>25</v>
      </c>
      <c r="K260" s="6">
        <v>23</v>
      </c>
      <c r="L260" s="6">
        <v>21</v>
      </c>
      <c r="M260" s="6">
        <v>19</v>
      </c>
      <c r="N260" s="6">
        <v>18</v>
      </c>
      <c r="O260" s="6">
        <v>17</v>
      </c>
      <c r="P260" s="6">
        <v>18</v>
      </c>
    </row>
    <row r="261" spans="2:16" x14ac:dyDescent="0.3">
      <c r="B261" s="4" t="s">
        <v>38</v>
      </c>
      <c r="C261" s="4" t="s">
        <v>21</v>
      </c>
      <c r="D261" s="4" t="s">
        <v>17</v>
      </c>
      <c r="E261" s="6">
        <v>43</v>
      </c>
      <c r="F261" s="6">
        <v>41</v>
      </c>
      <c r="G261" s="6">
        <v>49</v>
      </c>
      <c r="H261" s="6">
        <v>52</v>
      </c>
      <c r="I261" s="6">
        <v>67</v>
      </c>
      <c r="J261" s="6">
        <v>69</v>
      </c>
      <c r="K261" s="6">
        <v>64</v>
      </c>
      <c r="L261" s="6">
        <v>58</v>
      </c>
      <c r="M261" s="6">
        <v>54</v>
      </c>
      <c r="N261" s="6">
        <v>47</v>
      </c>
      <c r="O261" s="6">
        <v>47</v>
      </c>
      <c r="P261" s="6">
        <v>49</v>
      </c>
    </row>
    <row r="262" spans="2:16" x14ac:dyDescent="0.3">
      <c r="B262" s="4" t="s">
        <v>38</v>
      </c>
      <c r="C262" s="4" t="s">
        <v>21</v>
      </c>
      <c r="D262" s="4" t="s">
        <v>18</v>
      </c>
      <c r="E262" s="6">
        <v>16</v>
      </c>
      <c r="F262" s="6">
        <v>15</v>
      </c>
      <c r="G262" s="6">
        <v>18</v>
      </c>
      <c r="H262" s="6">
        <v>20</v>
      </c>
      <c r="I262" s="6">
        <v>24</v>
      </c>
      <c r="J262" s="6">
        <v>25</v>
      </c>
      <c r="K262" s="6">
        <v>24</v>
      </c>
      <c r="L262" s="6">
        <v>22</v>
      </c>
      <c r="M262" s="6">
        <v>19</v>
      </c>
      <c r="N262" s="6">
        <v>17</v>
      </c>
      <c r="O262" s="6">
        <v>16</v>
      </c>
      <c r="P262" s="6">
        <v>19</v>
      </c>
    </row>
    <row r="263" spans="2:16" x14ac:dyDescent="0.3">
      <c r="B263" s="4" t="s">
        <v>38</v>
      </c>
      <c r="C263" s="4" t="s">
        <v>22</v>
      </c>
      <c r="D263" s="4" t="s">
        <v>19</v>
      </c>
      <c r="E263" s="6">
        <v>6</v>
      </c>
      <c r="F263" s="6">
        <v>7</v>
      </c>
      <c r="G263" s="6">
        <v>7</v>
      </c>
      <c r="H263" s="6">
        <v>9</v>
      </c>
      <c r="I263" s="6">
        <v>10</v>
      </c>
      <c r="J263" s="6">
        <v>12</v>
      </c>
      <c r="K263" s="6">
        <v>10</v>
      </c>
      <c r="L263" s="6">
        <v>9</v>
      </c>
      <c r="M263" s="6">
        <v>8</v>
      </c>
      <c r="N263" s="6">
        <v>7</v>
      </c>
      <c r="O263" s="6">
        <v>7</v>
      </c>
      <c r="P263" s="6">
        <v>8</v>
      </c>
    </row>
    <row r="264" spans="2:16" x14ac:dyDescent="0.3">
      <c r="B264" s="4" t="s">
        <v>38</v>
      </c>
      <c r="C264" s="4" t="s">
        <v>22</v>
      </c>
      <c r="D264" s="4" t="s">
        <v>17</v>
      </c>
      <c r="E264" s="6">
        <v>20</v>
      </c>
      <c r="F264" s="6">
        <v>19</v>
      </c>
      <c r="G264" s="6">
        <v>21</v>
      </c>
      <c r="H264" s="6">
        <v>25</v>
      </c>
      <c r="I264" s="6">
        <v>29</v>
      </c>
      <c r="J264" s="6">
        <v>30</v>
      </c>
      <c r="K264" s="6">
        <v>29</v>
      </c>
      <c r="L264" s="6">
        <v>27</v>
      </c>
      <c r="M264" s="6">
        <v>23</v>
      </c>
      <c r="N264" s="6">
        <v>21</v>
      </c>
      <c r="O264" s="6">
        <v>20</v>
      </c>
      <c r="P264" s="6">
        <v>23</v>
      </c>
    </row>
    <row r="265" spans="2:16" x14ac:dyDescent="0.3">
      <c r="B265" s="4" t="s">
        <v>38</v>
      </c>
      <c r="C265" s="4" t="s">
        <v>22</v>
      </c>
      <c r="D265" s="4" t="s">
        <v>18</v>
      </c>
      <c r="E265" s="6">
        <v>6</v>
      </c>
      <c r="F265" s="6">
        <v>6</v>
      </c>
      <c r="G265" s="6">
        <v>7</v>
      </c>
      <c r="H265" s="6">
        <v>8</v>
      </c>
      <c r="I265" s="6">
        <v>10</v>
      </c>
      <c r="J265" s="6">
        <v>12</v>
      </c>
      <c r="K265" s="6">
        <v>10</v>
      </c>
      <c r="L265" s="6">
        <v>9</v>
      </c>
      <c r="M265" s="6">
        <v>8</v>
      </c>
      <c r="N265" s="6">
        <v>8</v>
      </c>
      <c r="O265" s="6">
        <v>7</v>
      </c>
      <c r="P265" s="6">
        <v>8</v>
      </c>
    </row>
    <row r="266" spans="2:16" x14ac:dyDescent="0.3">
      <c r="B266" s="4" t="s">
        <v>38</v>
      </c>
      <c r="C266" s="4" t="s">
        <v>16</v>
      </c>
      <c r="D266" s="4" t="s">
        <v>19</v>
      </c>
      <c r="E266" s="6">
        <v>39</v>
      </c>
      <c r="F266" s="6">
        <v>40</v>
      </c>
      <c r="G266" s="6">
        <v>44</v>
      </c>
      <c r="H266" s="6">
        <v>46</v>
      </c>
      <c r="I266" s="6">
        <v>58</v>
      </c>
      <c r="J266" s="6">
        <v>65</v>
      </c>
      <c r="K266" s="6">
        <v>57</v>
      </c>
      <c r="L266" s="6">
        <v>54</v>
      </c>
      <c r="M266" s="6">
        <v>46</v>
      </c>
      <c r="N266" s="6">
        <v>43</v>
      </c>
      <c r="O266" s="6">
        <v>39</v>
      </c>
      <c r="P266" s="6">
        <v>47</v>
      </c>
    </row>
    <row r="267" spans="2:16" x14ac:dyDescent="0.3">
      <c r="B267" s="4" t="s">
        <v>38</v>
      </c>
      <c r="C267" s="4" t="s">
        <v>16</v>
      </c>
      <c r="D267" s="4" t="s">
        <v>17</v>
      </c>
      <c r="E267" s="6">
        <v>108</v>
      </c>
      <c r="F267" s="6">
        <v>107</v>
      </c>
      <c r="G267" s="6">
        <v>121</v>
      </c>
      <c r="H267" s="6">
        <v>129</v>
      </c>
      <c r="I267" s="6">
        <v>160</v>
      </c>
      <c r="J267" s="6">
        <v>169</v>
      </c>
      <c r="K267" s="6">
        <v>158</v>
      </c>
      <c r="L267" s="6">
        <v>148</v>
      </c>
      <c r="M267" s="6">
        <v>134</v>
      </c>
      <c r="N267" s="6">
        <v>123</v>
      </c>
      <c r="O267" s="6">
        <v>116</v>
      </c>
      <c r="P267" s="6">
        <v>124</v>
      </c>
    </row>
    <row r="268" spans="2:16" x14ac:dyDescent="0.3">
      <c r="B268" s="4" t="s">
        <v>38</v>
      </c>
      <c r="C268" s="4" t="s">
        <v>16</v>
      </c>
      <c r="D268" s="4" t="s">
        <v>18</v>
      </c>
      <c r="E268" s="6">
        <v>39</v>
      </c>
      <c r="F268" s="6">
        <v>38</v>
      </c>
      <c r="G268" s="6">
        <v>45</v>
      </c>
      <c r="H268" s="6">
        <v>46</v>
      </c>
      <c r="I268" s="6">
        <v>60</v>
      </c>
      <c r="J268" s="6">
        <v>62</v>
      </c>
      <c r="K268" s="6">
        <v>58</v>
      </c>
      <c r="L268" s="6">
        <v>50</v>
      </c>
      <c r="M268" s="6">
        <v>46</v>
      </c>
      <c r="N268" s="6">
        <v>41</v>
      </c>
      <c r="O268" s="6">
        <v>41</v>
      </c>
      <c r="P268" s="6">
        <v>44</v>
      </c>
    </row>
    <row r="269" spans="2:16" x14ac:dyDescent="0.3">
      <c r="B269" s="4" t="s">
        <v>39</v>
      </c>
      <c r="C269" s="4" t="s">
        <v>20</v>
      </c>
      <c r="D269" s="4" t="s">
        <v>19</v>
      </c>
      <c r="E269" s="6">
        <v>16</v>
      </c>
      <c r="F269" s="6">
        <v>16</v>
      </c>
      <c r="G269" s="6">
        <v>18</v>
      </c>
      <c r="H269" s="6">
        <v>20</v>
      </c>
      <c r="I269" s="6">
        <v>26</v>
      </c>
      <c r="J269" s="6">
        <v>25</v>
      </c>
      <c r="K269" s="6">
        <v>25</v>
      </c>
      <c r="L269" s="6">
        <v>23</v>
      </c>
      <c r="M269" s="6">
        <v>20</v>
      </c>
      <c r="N269" s="6">
        <v>19</v>
      </c>
      <c r="O269" s="6">
        <v>18</v>
      </c>
      <c r="P269" s="6">
        <v>20</v>
      </c>
    </row>
    <row r="270" spans="2:16" x14ac:dyDescent="0.3">
      <c r="B270" s="4" t="s">
        <v>39</v>
      </c>
      <c r="C270" s="4" t="s">
        <v>20</v>
      </c>
      <c r="D270" s="4" t="s">
        <v>17</v>
      </c>
      <c r="E270" s="6">
        <v>46</v>
      </c>
      <c r="F270" s="6">
        <v>44</v>
      </c>
      <c r="G270" s="6">
        <v>51</v>
      </c>
      <c r="H270" s="6">
        <v>58</v>
      </c>
      <c r="I270" s="6">
        <v>72</v>
      </c>
      <c r="J270" s="6">
        <v>70</v>
      </c>
      <c r="K270" s="6">
        <v>64</v>
      </c>
      <c r="L270" s="6">
        <v>61</v>
      </c>
      <c r="M270" s="6">
        <v>56</v>
      </c>
      <c r="N270" s="6">
        <v>49</v>
      </c>
      <c r="O270" s="6">
        <v>48</v>
      </c>
      <c r="P270" s="6">
        <v>54</v>
      </c>
    </row>
    <row r="271" spans="2:16" x14ac:dyDescent="0.3">
      <c r="B271" s="4" t="s">
        <v>39</v>
      </c>
      <c r="C271" s="4" t="s">
        <v>20</v>
      </c>
      <c r="D271" s="4" t="s">
        <v>18</v>
      </c>
      <c r="E271" s="6">
        <v>16</v>
      </c>
      <c r="F271" s="6">
        <v>17</v>
      </c>
      <c r="G271" s="6">
        <v>18</v>
      </c>
      <c r="H271" s="6">
        <v>20</v>
      </c>
      <c r="I271" s="6">
        <v>26</v>
      </c>
      <c r="J271" s="6">
        <v>27</v>
      </c>
      <c r="K271" s="6">
        <v>25</v>
      </c>
      <c r="L271" s="6">
        <v>23</v>
      </c>
      <c r="M271" s="6">
        <v>20</v>
      </c>
      <c r="N271" s="6">
        <v>18</v>
      </c>
      <c r="O271" s="6">
        <v>17</v>
      </c>
      <c r="P271" s="6">
        <v>19</v>
      </c>
    </row>
    <row r="272" spans="2:16" x14ac:dyDescent="0.3">
      <c r="B272" s="4" t="s">
        <v>39</v>
      </c>
      <c r="C272" s="4" t="s">
        <v>21</v>
      </c>
      <c r="D272" s="4" t="s">
        <v>19</v>
      </c>
      <c r="E272" s="6">
        <v>9</v>
      </c>
      <c r="F272" s="6">
        <v>10</v>
      </c>
      <c r="G272" s="6">
        <v>12</v>
      </c>
      <c r="H272" s="6">
        <v>12</v>
      </c>
      <c r="I272" s="6">
        <v>15</v>
      </c>
      <c r="J272" s="6">
        <v>15</v>
      </c>
      <c r="K272" s="6">
        <v>15</v>
      </c>
      <c r="L272" s="6">
        <v>14</v>
      </c>
      <c r="M272" s="6">
        <v>12</v>
      </c>
      <c r="N272" s="6">
        <v>12</v>
      </c>
      <c r="O272" s="6">
        <v>10</v>
      </c>
      <c r="P272" s="6">
        <v>12</v>
      </c>
    </row>
    <row r="273" spans="2:16" x14ac:dyDescent="0.3">
      <c r="B273" s="4" t="s">
        <v>39</v>
      </c>
      <c r="C273" s="4" t="s">
        <v>21</v>
      </c>
      <c r="D273" s="4" t="s">
        <v>17</v>
      </c>
      <c r="E273" s="6">
        <v>26</v>
      </c>
      <c r="F273" s="6">
        <v>26</v>
      </c>
      <c r="G273" s="6">
        <v>29</v>
      </c>
      <c r="H273" s="6">
        <v>34</v>
      </c>
      <c r="I273" s="6">
        <v>44</v>
      </c>
      <c r="J273" s="6">
        <v>43</v>
      </c>
      <c r="K273" s="6">
        <v>41</v>
      </c>
      <c r="L273" s="6">
        <v>39</v>
      </c>
      <c r="M273" s="6">
        <v>34</v>
      </c>
      <c r="N273" s="6">
        <v>30</v>
      </c>
      <c r="O273" s="6">
        <v>29</v>
      </c>
      <c r="P273" s="6">
        <v>30</v>
      </c>
    </row>
    <row r="274" spans="2:16" x14ac:dyDescent="0.3">
      <c r="B274" s="4" t="s">
        <v>39</v>
      </c>
      <c r="C274" s="4" t="s">
        <v>21</v>
      </c>
      <c r="D274" s="4" t="s">
        <v>18</v>
      </c>
      <c r="E274" s="6">
        <v>9</v>
      </c>
      <c r="F274" s="6">
        <v>9</v>
      </c>
      <c r="G274" s="6">
        <v>12</v>
      </c>
      <c r="H274" s="6">
        <v>13</v>
      </c>
      <c r="I274" s="6">
        <v>16</v>
      </c>
      <c r="J274" s="6">
        <v>16</v>
      </c>
      <c r="K274" s="6">
        <v>15</v>
      </c>
      <c r="L274" s="6">
        <v>14</v>
      </c>
      <c r="M274" s="6">
        <v>13</v>
      </c>
      <c r="N274" s="6">
        <v>10</v>
      </c>
      <c r="O274" s="6">
        <v>10</v>
      </c>
      <c r="P274" s="6">
        <v>12</v>
      </c>
    </row>
    <row r="275" spans="2:16" x14ac:dyDescent="0.3">
      <c r="B275" s="4" t="s">
        <v>39</v>
      </c>
      <c r="C275" s="4" t="s">
        <v>22</v>
      </c>
      <c r="D275" s="4" t="s">
        <v>19</v>
      </c>
      <c r="E275" s="6">
        <v>4</v>
      </c>
      <c r="F275" s="6">
        <v>4</v>
      </c>
      <c r="G275" s="6">
        <v>5</v>
      </c>
      <c r="H275" s="6">
        <v>5</v>
      </c>
      <c r="I275" s="6">
        <v>6</v>
      </c>
      <c r="J275" s="6">
        <v>6</v>
      </c>
      <c r="K275" s="6">
        <v>6</v>
      </c>
      <c r="L275" s="6">
        <v>6</v>
      </c>
      <c r="M275" s="6">
        <v>5</v>
      </c>
      <c r="N275" s="6">
        <v>5</v>
      </c>
      <c r="O275" s="6">
        <v>5</v>
      </c>
      <c r="P275" s="6">
        <v>5</v>
      </c>
    </row>
    <row r="276" spans="2:16" x14ac:dyDescent="0.3">
      <c r="B276" s="4" t="s">
        <v>39</v>
      </c>
      <c r="C276" s="4" t="s">
        <v>22</v>
      </c>
      <c r="D276" s="4" t="s">
        <v>17</v>
      </c>
      <c r="E276" s="6">
        <v>13</v>
      </c>
      <c r="F276" s="6">
        <v>12</v>
      </c>
      <c r="G276" s="6">
        <v>14</v>
      </c>
      <c r="H276" s="6">
        <v>15</v>
      </c>
      <c r="I276" s="6">
        <v>18</v>
      </c>
      <c r="J276" s="6">
        <v>20</v>
      </c>
      <c r="K276" s="6">
        <v>19</v>
      </c>
      <c r="L276" s="6">
        <v>17</v>
      </c>
      <c r="M276" s="6">
        <v>15</v>
      </c>
      <c r="N276" s="6">
        <v>14</v>
      </c>
      <c r="O276" s="6">
        <v>13</v>
      </c>
      <c r="P276" s="6">
        <v>14</v>
      </c>
    </row>
    <row r="277" spans="2:16" x14ac:dyDescent="0.3">
      <c r="B277" s="4" t="s">
        <v>39</v>
      </c>
      <c r="C277" s="4" t="s">
        <v>22</v>
      </c>
      <c r="D277" s="4" t="s">
        <v>18</v>
      </c>
      <c r="E277" s="6">
        <v>4</v>
      </c>
      <c r="F277" s="6">
        <v>4</v>
      </c>
      <c r="G277" s="6">
        <v>5</v>
      </c>
      <c r="H277" s="6">
        <v>5</v>
      </c>
      <c r="I277" s="6">
        <v>7</v>
      </c>
      <c r="J277" s="6">
        <v>7</v>
      </c>
      <c r="K277" s="6">
        <v>6</v>
      </c>
      <c r="L277" s="6">
        <v>6</v>
      </c>
      <c r="M277" s="6">
        <v>5</v>
      </c>
      <c r="N277" s="6">
        <v>4</v>
      </c>
      <c r="O277" s="6">
        <v>4</v>
      </c>
      <c r="P277" s="6">
        <v>5</v>
      </c>
    </row>
    <row r="278" spans="2:16" x14ac:dyDescent="0.3">
      <c r="B278" s="4" t="s">
        <v>39</v>
      </c>
      <c r="C278" s="4" t="s">
        <v>16</v>
      </c>
      <c r="D278" s="4" t="s">
        <v>19</v>
      </c>
      <c r="E278" s="6">
        <v>24</v>
      </c>
      <c r="F278" s="6">
        <v>25</v>
      </c>
      <c r="G278" s="6">
        <v>26</v>
      </c>
      <c r="H278" s="6">
        <v>29</v>
      </c>
      <c r="I278" s="6">
        <v>37</v>
      </c>
      <c r="J278" s="6">
        <v>38</v>
      </c>
      <c r="K278" s="6">
        <v>37</v>
      </c>
      <c r="L278" s="6">
        <v>32</v>
      </c>
      <c r="M278" s="6">
        <v>32</v>
      </c>
      <c r="N278" s="6">
        <v>27</v>
      </c>
      <c r="O278" s="6">
        <v>25</v>
      </c>
      <c r="P278" s="6">
        <v>28</v>
      </c>
    </row>
    <row r="279" spans="2:16" x14ac:dyDescent="0.3">
      <c r="B279" s="4" t="s">
        <v>39</v>
      </c>
      <c r="C279" s="4" t="s">
        <v>16</v>
      </c>
      <c r="D279" s="4" t="s">
        <v>17</v>
      </c>
      <c r="E279" s="6">
        <v>63</v>
      </c>
      <c r="F279" s="6">
        <v>64</v>
      </c>
      <c r="G279" s="6">
        <v>74</v>
      </c>
      <c r="H279" s="6">
        <v>86</v>
      </c>
      <c r="I279" s="6">
        <v>104</v>
      </c>
      <c r="J279" s="6">
        <v>109</v>
      </c>
      <c r="K279" s="6">
        <v>100</v>
      </c>
      <c r="L279" s="6">
        <v>87</v>
      </c>
      <c r="M279" s="6">
        <v>81</v>
      </c>
      <c r="N279" s="6">
        <v>77</v>
      </c>
      <c r="O279" s="6">
        <v>68</v>
      </c>
      <c r="P279" s="6">
        <v>77</v>
      </c>
    </row>
    <row r="280" spans="2:16" x14ac:dyDescent="0.3">
      <c r="B280" s="4" t="s">
        <v>39</v>
      </c>
      <c r="C280" s="4" t="s">
        <v>16</v>
      </c>
      <c r="D280" s="4" t="s">
        <v>18</v>
      </c>
      <c r="E280" s="6">
        <v>23</v>
      </c>
      <c r="F280" s="6">
        <v>23</v>
      </c>
      <c r="G280" s="6">
        <v>27</v>
      </c>
      <c r="H280" s="6">
        <v>30</v>
      </c>
      <c r="I280" s="6">
        <v>37</v>
      </c>
      <c r="J280" s="6">
        <v>40</v>
      </c>
      <c r="K280" s="6">
        <v>37</v>
      </c>
      <c r="L280" s="6">
        <v>33</v>
      </c>
      <c r="M280" s="6">
        <v>29</v>
      </c>
      <c r="N280" s="6">
        <v>26</v>
      </c>
      <c r="O280" s="6">
        <v>24</v>
      </c>
      <c r="P280" s="6">
        <v>28</v>
      </c>
    </row>
    <row r="281" spans="2:16" x14ac:dyDescent="0.3">
      <c r="B281" s="4" t="s">
        <v>40</v>
      </c>
      <c r="C281" s="4" t="s">
        <v>20</v>
      </c>
      <c r="D281" s="4" t="s">
        <v>19</v>
      </c>
      <c r="E281" s="6">
        <v>30</v>
      </c>
      <c r="F281" s="6">
        <v>32</v>
      </c>
      <c r="G281" s="6">
        <v>34</v>
      </c>
      <c r="H281" s="6">
        <v>39</v>
      </c>
      <c r="I281" s="6">
        <v>49</v>
      </c>
      <c r="J281" s="6">
        <v>47</v>
      </c>
      <c r="K281" s="6">
        <v>46</v>
      </c>
      <c r="L281" s="6">
        <v>43</v>
      </c>
      <c r="M281" s="6">
        <v>40</v>
      </c>
      <c r="N281" s="6">
        <v>36</v>
      </c>
      <c r="O281" s="6">
        <v>30</v>
      </c>
      <c r="P281" s="6">
        <v>37</v>
      </c>
    </row>
    <row r="282" spans="2:16" x14ac:dyDescent="0.3">
      <c r="B282" s="4" t="s">
        <v>40</v>
      </c>
      <c r="C282" s="4" t="s">
        <v>20</v>
      </c>
      <c r="D282" s="4" t="s">
        <v>17</v>
      </c>
      <c r="E282" s="6">
        <v>85</v>
      </c>
      <c r="F282" s="6">
        <v>82</v>
      </c>
      <c r="G282" s="6">
        <v>94</v>
      </c>
      <c r="H282" s="6">
        <v>104</v>
      </c>
      <c r="I282" s="6">
        <v>134</v>
      </c>
      <c r="J282" s="6">
        <v>135</v>
      </c>
      <c r="K282" s="6">
        <v>123</v>
      </c>
      <c r="L282" s="6">
        <v>116</v>
      </c>
      <c r="M282" s="6">
        <v>108</v>
      </c>
      <c r="N282" s="6">
        <v>91</v>
      </c>
      <c r="O282" s="6">
        <v>88</v>
      </c>
      <c r="P282" s="6">
        <v>102</v>
      </c>
    </row>
    <row r="283" spans="2:16" x14ac:dyDescent="0.3">
      <c r="B283" s="4" t="s">
        <v>40</v>
      </c>
      <c r="C283" s="4" t="s">
        <v>20</v>
      </c>
      <c r="D283" s="4" t="s">
        <v>18</v>
      </c>
      <c r="E283" s="6">
        <v>32</v>
      </c>
      <c r="F283" s="6">
        <v>32</v>
      </c>
      <c r="G283" s="6">
        <v>36</v>
      </c>
      <c r="H283" s="6">
        <v>39</v>
      </c>
      <c r="I283" s="6">
        <v>46</v>
      </c>
      <c r="J283" s="6">
        <v>50</v>
      </c>
      <c r="K283" s="6">
        <v>44</v>
      </c>
      <c r="L283" s="6">
        <v>41</v>
      </c>
      <c r="M283" s="6">
        <v>37</v>
      </c>
      <c r="N283" s="6">
        <v>35</v>
      </c>
      <c r="O283" s="6">
        <v>32</v>
      </c>
      <c r="P283" s="6">
        <v>37</v>
      </c>
    </row>
    <row r="284" spans="2:16" x14ac:dyDescent="0.3">
      <c r="B284" s="4" t="s">
        <v>40</v>
      </c>
      <c r="C284" s="4" t="s">
        <v>21</v>
      </c>
      <c r="D284" s="4" t="s">
        <v>19</v>
      </c>
      <c r="E284" s="6">
        <v>18</v>
      </c>
      <c r="F284" s="6">
        <v>18</v>
      </c>
      <c r="G284" s="6">
        <v>20</v>
      </c>
      <c r="H284" s="6">
        <v>22</v>
      </c>
      <c r="I284" s="6">
        <v>27</v>
      </c>
      <c r="J284" s="6">
        <v>30</v>
      </c>
      <c r="K284" s="6">
        <v>28</v>
      </c>
      <c r="L284" s="6">
        <v>25</v>
      </c>
      <c r="M284" s="6">
        <v>22</v>
      </c>
      <c r="N284" s="6">
        <v>20</v>
      </c>
      <c r="O284" s="6">
        <v>20</v>
      </c>
      <c r="P284" s="6">
        <v>22</v>
      </c>
    </row>
    <row r="285" spans="2:16" x14ac:dyDescent="0.3">
      <c r="B285" s="4" t="s">
        <v>40</v>
      </c>
      <c r="C285" s="4" t="s">
        <v>21</v>
      </c>
      <c r="D285" s="4" t="s">
        <v>17</v>
      </c>
      <c r="E285" s="6">
        <v>49</v>
      </c>
      <c r="F285" s="6">
        <v>49</v>
      </c>
      <c r="G285" s="6">
        <v>58</v>
      </c>
      <c r="H285" s="6">
        <v>61</v>
      </c>
      <c r="I285" s="6">
        <v>79</v>
      </c>
      <c r="J285" s="6">
        <v>81</v>
      </c>
      <c r="K285" s="6">
        <v>74</v>
      </c>
      <c r="L285" s="6">
        <v>71</v>
      </c>
      <c r="M285" s="6">
        <v>61</v>
      </c>
      <c r="N285" s="6">
        <v>55</v>
      </c>
      <c r="O285" s="6">
        <v>52</v>
      </c>
      <c r="P285" s="6">
        <v>61</v>
      </c>
    </row>
    <row r="286" spans="2:16" x14ac:dyDescent="0.3">
      <c r="B286" s="4" t="s">
        <v>40</v>
      </c>
      <c r="C286" s="4" t="s">
        <v>21</v>
      </c>
      <c r="D286" s="4" t="s">
        <v>18</v>
      </c>
      <c r="E286" s="6">
        <v>18</v>
      </c>
      <c r="F286" s="6">
        <v>19</v>
      </c>
      <c r="G286" s="6">
        <v>21</v>
      </c>
      <c r="H286" s="6">
        <v>24</v>
      </c>
      <c r="I286" s="6">
        <v>29</v>
      </c>
      <c r="J286" s="6">
        <v>28</v>
      </c>
      <c r="K286" s="6">
        <v>28</v>
      </c>
      <c r="L286" s="6">
        <v>24</v>
      </c>
      <c r="M286" s="6">
        <v>22</v>
      </c>
      <c r="N286" s="6">
        <v>21</v>
      </c>
      <c r="O286" s="6">
        <v>19</v>
      </c>
      <c r="P286" s="6">
        <v>22</v>
      </c>
    </row>
    <row r="287" spans="2:16" x14ac:dyDescent="0.3">
      <c r="B287" s="4" t="s">
        <v>40</v>
      </c>
      <c r="C287" s="4" t="s">
        <v>22</v>
      </c>
      <c r="D287" s="4" t="s">
        <v>19</v>
      </c>
      <c r="E287" s="6">
        <v>7</v>
      </c>
      <c r="F287" s="6">
        <v>8</v>
      </c>
      <c r="G287" s="6">
        <v>9</v>
      </c>
      <c r="H287" s="6">
        <v>9</v>
      </c>
      <c r="I287" s="6">
        <v>13</v>
      </c>
      <c r="J287" s="6">
        <v>13</v>
      </c>
      <c r="K287" s="6">
        <v>12</v>
      </c>
      <c r="L287" s="6">
        <v>10</v>
      </c>
      <c r="M287" s="6">
        <v>9</v>
      </c>
      <c r="N287" s="6">
        <v>9</v>
      </c>
      <c r="O287" s="6">
        <v>8</v>
      </c>
      <c r="P287" s="6">
        <v>9</v>
      </c>
    </row>
    <row r="288" spans="2:16" x14ac:dyDescent="0.3">
      <c r="B288" s="4" t="s">
        <v>40</v>
      </c>
      <c r="C288" s="4" t="s">
        <v>22</v>
      </c>
      <c r="D288" s="4" t="s">
        <v>17</v>
      </c>
      <c r="E288" s="6">
        <v>23</v>
      </c>
      <c r="F288" s="6">
        <v>22</v>
      </c>
      <c r="G288" s="6">
        <v>25</v>
      </c>
      <c r="H288" s="6">
        <v>29</v>
      </c>
      <c r="I288" s="6">
        <v>36</v>
      </c>
      <c r="J288" s="6">
        <v>36</v>
      </c>
      <c r="K288" s="6">
        <v>35</v>
      </c>
      <c r="L288" s="6">
        <v>30</v>
      </c>
      <c r="M288" s="6">
        <v>27</v>
      </c>
      <c r="N288" s="6">
        <v>25</v>
      </c>
      <c r="O288" s="6">
        <v>24</v>
      </c>
      <c r="P288" s="6">
        <v>27</v>
      </c>
    </row>
    <row r="289" spans="2:16" x14ac:dyDescent="0.3">
      <c r="B289" s="4" t="s">
        <v>40</v>
      </c>
      <c r="C289" s="4" t="s">
        <v>22</v>
      </c>
      <c r="D289" s="4" t="s">
        <v>18</v>
      </c>
      <c r="E289" s="6">
        <v>8</v>
      </c>
      <c r="F289" s="6">
        <v>8</v>
      </c>
      <c r="G289" s="6">
        <v>9</v>
      </c>
      <c r="H289" s="6">
        <v>9</v>
      </c>
      <c r="I289" s="6">
        <v>13</v>
      </c>
      <c r="J289" s="6">
        <v>13</v>
      </c>
      <c r="K289" s="6">
        <v>13</v>
      </c>
      <c r="L289" s="6">
        <v>12</v>
      </c>
      <c r="M289" s="6">
        <v>9</v>
      </c>
      <c r="N289" s="6">
        <v>9</v>
      </c>
      <c r="O289" s="6">
        <v>8</v>
      </c>
      <c r="P289" s="6">
        <v>9</v>
      </c>
    </row>
    <row r="290" spans="2:16" x14ac:dyDescent="0.3">
      <c r="B290" s="4" t="s">
        <v>40</v>
      </c>
      <c r="C290" s="4" t="s">
        <v>16</v>
      </c>
      <c r="D290" s="4" t="s">
        <v>19</v>
      </c>
      <c r="E290" s="6">
        <v>46</v>
      </c>
      <c r="F290" s="6">
        <v>45</v>
      </c>
      <c r="G290" s="6">
        <v>51</v>
      </c>
      <c r="H290" s="6">
        <v>56</v>
      </c>
      <c r="I290" s="6">
        <v>67</v>
      </c>
      <c r="J290" s="6">
        <v>76</v>
      </c>
      <c r="K290" s="6">
        <v>66</v>
      </c>
      <c r="L290" s="6">
        <v>64</v>
      </c>
      <c r="M290" s="6">
        <v>56</v>
      </c>
      <c r="N290" s="6">
        <v>50</v>
      </c>
      <c r="O290" s="6">
        <v>49</v>
      </c>
      <c r="P290" s="6">
        <v>51</v>
      </c>
    </row>
    <row r="291" spans="2:16" x14ac:dyDescent="0.3">
      <c r="B291" s="4" t="s">
        <v>40</v>
      </c>
      <c r="C291" s="4" t="s">
        <v>16</v>
      </c>
      <c r="D291" s="4" t="s">
        <v>17</v>
      </c>
      <c r="E291" s="6">
        <v>125</v>
      </c>
      <c r="F291" s="6">
        <v>123</v>
      </c>
      <c r="G291" s="6">
        <v>142</v>
      </c>
      <c r="H291" s="6">
        <v>159</v>
      </c>
      <c r="I291" s="6">
        <v>193</v>
      </c>
      <c r="J291" s="6">
        <v>201</v>
      </c>
      <c r="K291" s="6">
        <v>189</v>
      </c>
      <c r="L291" s="6">
        <v>171</v>
      </c>
      <c r="M291" s="6">
        <v>160</v>
      </c>
      <c r="N291" s="6">
        <v>136</v>
      </c>
      <c r="O291" s="6">
        <v>128</v>
      </c>
      <c r="P291" s="6">
        <v>148</v>
      </c>
    </row>
    <row r="292" spans="2:16" x14ac:dyDescent="0.3">
      <c r="B292" s="4" t="s">
        <v>40</v>
      </c>
      <c r="C292" s="4" t="s">
        <v>16</v>
      </c>
      <c r="D292" s="4" t="s">
        <v>18</v>
      </c>
      <c r="E292" s="6">
        <v>43</v>
      </c>
      <c r="F292" s="6">
        <v>44</v>
      </c>
      <c r="G292" s="6">
        <v>51</v>
      </c>
      <c r="H292" s="6">
        <v>58</v>
      </c>
      <c r="I292" s="6">
        <v>68</v>
      </c>
      <c r="J292" s="6">
        <v>74</v>
      </c>
      <c r="K292" s="6">
        <v>66</v>
      </c>
      <c r="L292" s="6">
        <v>63</v>
      </c>
      <c r="M292" s="6">
        <v>57</v>
      </c>
      <c r="N292" s="6">
        <v>51</v>
      </c>
      <c r="O292" s="6">
        <v>46</v>
      </c>
      <c r="P292" s="6">
        <v>52</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6EFAB-9228-4C37-BB41-B0253C7370B6}">
  <sheetPr>
    <tabColor rgb="FF98A2B3"/>
  </sheetPr>
  <dimension ref="B1:G292"/>
  <sheetViews>
    <sheetView zoomScale="90" zoomScaleNormal="90" workbookViewId="0">
      <pane ySplit="4" topLeftCell="A5" activePane="bottomLeft" state="frozen"/>
      <selection pane="bottomLeft"/>
    </sheetView>
  </sheetViews>
  <sheetFormatPr defaultRowHeight="13" x14ac:dyDescent="0.3"/>
  <cols>
    <col min="1" max="1" width="2.69921875" customWidth="1"/>
    <col min="2" max="2" width="6.3984375" bestFit="1" customWidth="1"/>
    <col min="3" max="3" width="17.296875" bestFit="1" customWidth="1"/>
    <col min="4" max="4" width="14.796875" bestFit="1" customWidth="1"/>
    <col min="5" max="5" width="11.19921875" bestFit="1" customWidth="1"/>
    <col min="6" max="6" width="11" bestFit="1" customWidth="1"/>
    <col min="7" max="7" width="17.19921875" bestFit="1" customWidth="1"/>
  </cols>
  <sheetData>
    <row r="1" spans="2:7" ht="30" customHeight="1" x14ac:dyDescent="0.55000000000000004">
      <c r="B1" s="1" t="s">
        <v>65</v>
      </c>
    </row>
    <row r="2" spans="2:7" x14ac:dyDescent="0.3">
      <c r="B2" s="3" t="s">
        <v>66</v>
      </c>
    </row>
    <row r="4" spans="2:7" x14ac:dyDescent="0.3">
      <c r="B4" s="4" t="s">
        <v>3</v>
      </c>
      <c r="C4" s="4" t="s">
        <v>5</v>
      </c>
      <c r="D4" s="4" t="s">
        <v>6</v>
      </c>
      <c r="E4" s="4" t="s">
        <v>67</v>
      </c>
      <c r="F4" s="4" t="s">
        <v>11</v>
      </c>
      <c r="G4" s="4" t="s">
        <v>68</v>
      </c>
    </row>
    <row r="5" spans="2:7" x14ac:dyDescent="0.3">
      <c r="B5" s="4" t="s">
        <v>14</v>
      </c>
      <c r="C5" s="4" t="s">
        <v>20</v>
      </c>
      <c r="D5" s="4" t="s">
        <v>19</v>
      </c>
      <c r="E5" s="7">
        <v>246.33</v>
      </c>
      <c r="F5" s="7">
        <v>210.34</v>
      </c>
      <c r="G5" s="7">
        <v>4.0999999999999996</v>
      </c>
    </row>
    <row r="6" spans="2:7" x14ac:dyDescent="0.3">
      <c r="B6" s="4" t="s">
        <v>14</v>
      </c>
      <c r="C6" s="4" t="s">
        <v>20</v>
      </c>
      <c r="D6" s="4" t="s">
        <v>17</v>
      </c>
      <c r="E6" s="7">
        <v>249.14</v>
      </c>
      <c r="F6" s="7">
        <v>210.41</v>
      </c>
      <c r="G6" s="7">
        <v>1.66</v>
      </c>
    </row>
    <row r="7" spans="2:7" x14ac:dyDescent="0.3">
      <c r="B7" s="4" t="s">
        <v>14</v>
      </c>
      <c r="C7" s="4" t="s">
        <v>20</v>
      </c>
      <c r="D7" s="4" t="s">
        <v>18</v>
      </c>
      <c r="E7" s="7">
        <v>247.22</v>
      </c>
      <c r="F7" s="7">
        <v>210.23</v>
      </c>
      <c r="G7" s="7">
        <v>3.53</v>
      </c>
    </row>
    <row r="8" spans="2:7" x14ac:dyDescent="0.3">
      <c r="B8" s="4" t="s">
        <v>14</v>
      </c>
      <c r="C8" s="4" t="s">
        <v>21</v>
      </c>
      <c r="D8" s="4" t="s">
        <v>19</v>
      </c>
      <c r="E8" s="7">
        <v>270.61</v>
      </c>
      <c r="F8" s="7">
        <v>210.51</v>
      </c>
      <c r="G8" s="7">
        <v>4.05</v>
      </c>
    </row>
    <row r="9" spans="2:7" x14ac:dyDescent="0.3">
      <c r="B9" s="4" t="s">
        <v>14</v>
      </c>
      <c r="C9" s="4" t="s">
        <v>21</v>
      </c>
      <c r="D9" s="4" t="s">
        <v>17</v>
      </c>
      <c r="E9" s="7">
        <v>270.64999999999998</v>
      </c>
      <c r="F9" s="7">
        <v>210.49</v>
      </c>
      <c r="G9" s="7">
        <v>1.67</v>
      </c>
    </row>
    <row r="10" spans="2:7" x14ac:dyDescent="0.3">
      <c r="B10" s="4" t="s">
        <v>14</v>
      </c>
      <c r="C10" s="4" t="s">
        <v>21</v>
      </c>
      <c r="D10" s="4" t="s">
        <v>18</v>
      </c>
      <c r="E10" s="7">
        <v>270.77999999999997</v>
      </c>
      <c r="F10" s="7">
        <v>210.42</v>
      </c>
      <c r="G10" s="7">
        <v>3.54</v>
      </c>
    </row>
    <row r="11" spans="2:7" x14ac:dyDescent="0.3">
      <c r="B11" s="4" t="s">
        <v>14</v>
      </c>
      <c r="C11" s="4" t="s">
        <v>22</v>
      </c>
      <c r="D11" s="4" t="s">
        <v>19</v>
      </c>
      <c r="E11" s="7">
        <v>319.02999999999997</v>
      </c>
      <c r="F11" s="7">
        <v>210.53</v>
      </c>
      <c r="G11" s="7">
        <v>12.69</v>
      </c>
    </row>
    <row r="12" spans="2:7" x14ac:dyDescent="0.3">
      <c r="B12" s="4" t="s">
        <v>14</v>
      </c>
      <c r="C12" s="4" t="s">
        <v>22</v>
      </c>
      <c r="D12" s="4" t="s">
        <v>17</v>
      </c>
      <c r="E12" s="7">
        <v>319.06</v>
      </c>
      <c r="F12" s="7">
        <v>210.51</v>
      </c>
      <c r="G12" s="7">
        <v>10.34</v>
      </c>
    </row>
    <row r="13" spans="2:7" x14ac:dyDescent="0.3">
      <c r="B13" s="4" t="s">
        <v>14</v>
      </c>
      <c r="C13" s="4" t="s">
        <v>22</v>
      </c>
      <c r="D13" s="4" t="s">
        <v>18</v>
      </c>
      <c r="E13" s="7">
        <v>319.89999999999998</v>
      </c>
      <c r="F13" s="7">
        <v>210.33</v>
      </c>
      <c r="G13" s="7">
        <v>12.25</v>
      </c>
    </row>
    <row r="14" spans="2:7" x14ac:dyDescent="0.3">
      <c r="B14" s="4" t="s">
        <v>14</v>
      </c>
      <c r="C14" s="4" t="s">
        <v>16</v>
      </c>
      <c r="D14" s="4" t="s">
        <v>19</v>
      </c>
      <c r="E14" s="7">
        <v>284.74</v>
      </c>
      <c r="F14" s="7">
        <v>210.41</v>
      </c>
      <c r="G14" s="7">
        <v>4.0199999999999996</v>
      </c>
    </row>
    <row r="15" spans="2:7" x14ac:dyDescent="0.3">
      <c r="B15" s="4" t="s">
        <v>14</v>
      </c>
      <c r="C15" s="4" t="s">
        <v>16</v>
      </c>
      <c r="D15" s="4" t="s">
        <v>17</v>
      </c>
      <c r="E15" s="7">
        <v>285.13</v>
      </c>
      <c r="F15" s="7">
        <v>210.29</v>
      </c>
      <c r="G15" s="7">
        <v>1.67</v>
      </c>
    </row>
    <row r="16" spans="2:7" x14ac:dyDescent="0.3">
      <c r="B16" s="4" t="s">
        <v>14</v>
      </c>
      <c r="C16" s="4" t="s">
        <v>16</v>
      </c>
      <c r="D16" s="4" t="s">
        <v>18</v>
      </c>
      <c r="E16" s="7">
        <v>285.56</v>
      </c>
      <c r="F16" s="7">
        <v>210.53</v>
      </c>
      <c r="G16" s="7">
        <v>3.56</v>
      </c>
    </row>
    <row r="17" spans="2:7" x14ac:dyDescent="0.3">
      <c r="B17" s="4" t="s">
        <v>23</v>
      </c>
      <c r="C17" s="4" t="s">
        <v>20</v>
      </c>
      <c r="D17" s="4" t="s">
        <v>19</v>
      </c>
      <c r="E17" s="7">
        <v>108.95</v>
      </c>
      <c r="F17" s="7">
        <v>92.01</v>
      </c>
      <c r="G17" s="7">
        <v>4.0599999999999996</v>
      </c>
    </row>
    <row r="18" spans="2:7" x14ac:dyDescent="0.3">
      <c r="B18" s="4" t="s">
        <v>23</v>
      </c>
      <c r="C18" s="4" t="s">
        <v>20</v>
      </c>
      <c r="D18" s="4" t="s">
        <v>17</v>
      </c>
      <c r="E18" s="7">
        <v>108.52</v>
      </c>
      <c r="F18" s="7">
        <v>92.08</v>
      </c>
      <c r="G18" s="7">
        <v>1.66</v>
      </c>
    </row>
    <row r="19" spans="2:7" x14ac:dyDescent="0.3">
      <c r="B19" s="4" t="s">
        <v>23</v>
      </c>
      <c r="C19" s="4" t="s">
        <v>20</v>
      </c>
      <c r="D19" s="4" t="s">
        <v>18</v>
      </c>
      <c r="E19" s="7">
        <v>109.08</v>
      </c>
      <c r="F19" s="7">
        <v>92</v>
      </c>
      <c r="G19" s="7">
        <v>3.53</v>
      </c>
    </row>
    <row r="20" spans="2:7" x14ac:dyDescent="0.3">
      <c r="B20" s="4" t="s">
        <v>23</v>
      </c>
      <c r="C20" s="4" t="s">
        <v>21</v>
      </c>
      <c r="D20" s="4" t="s">
        <v>19</v>
      </c>
      <c r="E20" s="7">
        <v>119.3</v>
      </c>
      <c r="F20" s="7">
        <v>92.01</v>
      </c>
      <c r="G20" s="7">
        <v>4.08</v>
      </c>
    </row>
    <row r="21" spans="2:7" x14ac:dyDescent="0.3">
      <c r="B21" s="4" t="s">
        <v>23</v>
      </c>
      <c r="C21" s="4" t="s">
        <v>21</v>
      </c>
      <c r="D21" s="4" t="s">
        <v>17</v>
      </c>
      <c r="E21" s="7">
        <v>119.12</v>
      </c>
      <c r="F21" s="7">
        <v>92.06</v>
      </c>
      <c r="G21" s="7">
        <v>1.65</v>
      </c>
    </row>
    <row r="22" spans="2:7" x14ac:dyDescent="0.3">
      <c r="B22" s="4" t="s">
        <v>23</v>
      </c>
      <c r="C22" s="4" t="s">
        <v>21</v>
      </c>
      <c r="D22" s="4" t="s">
        <v>18</v>
      </c>
      <c r="E22" s="7">
        <v>119.27</v>
      </c>
      <c r="F22" s="7">
        <v>92.12</v>
      </c>
      <c r="G22" s="7">
        <v>3.53</v>
      </c>
    </row>
    <row r="23" spans="2:7" x14ac:dyDescent="0.3">
      <c r="B23" s="4" t="s">
        <v>23</v>
      </c>
      <c r="C23" s="4" t="s">
        <v>22</v>
      </c>
      <c r="D23" s="4" t="s">
        <v>19</v>
      </c>
      <c r="E23" s="7">
        <v>140.66999999999999</v>
      </c>
      <c r="F23" s="7">
        <v>91.95</v>
      </c>
      <c r="G23" s="7">
        <v>12.66</v>
      </c>
    </row>
    <row r="24" spans="2:7" x14ac:dyDescent="0.3">
      <c r="B24" s="4" t="s">
        <v>23</v>
      </c>
      <c r="C24" s="4" t="s">
        <v>22</v>
      </c>
      <c r="D24" s="4" t="s">
        <v>17</v>
      </c>
      <c r="E24" s="7">
        <v>140.78</v>
      </c>
      <c r="F24" s="7">
        <v>91.9</v>
      </c>
      <c r="G24" s="7">
        <v>10.31</v>
      </c>
    </row>
    <row r="25" spans="2:7" x14ac:dyDescent="0.3">
      <c r="B25" s="4" t="s">
        <v>23</v>
      </c>
      <c r="C25" s="4" t="s">
        <v>22</v>
      </c>
      <c r="D25" s="4" t="s">
        <v>18</v>
      </c>
      <c r="E25" s="7">
        <v>140.65</v>
      </c>
      <c r="F25" s="7">
        <v>92.12</v>
      </c>
      <c r="G25" s="7">
        <v>12.17</v>
      </c>
    </row>
    <row r="26" spans="2:7" x14ac:dyDescent="0.3">
      <c r="B26" s="4" t="s">
        <v>23</v>
      </c>
      <c r="C26" s="4" t="s">
        <v>16</v>
      </c>
      <c r="D26" s="4" t="s">
        <v>19</v>
      </c>
      <c r="E26" s="7">
        <v>125.46</v>
      </c>
      <c r="F26" s="7">
        <v>91.97</v>
      </c>
      <c r="G26" s="7">
        <v>4.07</v>
      </c>
    </row>
    <row r="27" spans="2:7" x14ac:dyDescent="0.3">
      <c r="B27" s="4" t="s">
        <v>23</v>
      </c>
      <c r="C27" s="4" t="s">
        <v>16</v>
      </c>
      <c r="D27" s="4" t="s">
        <v>17</v>
      </c>
      <c r="E27" s="7">
        <v>125.77</v>
      </c>
      <c r="F27" s="7">
        <v>92.05</v>
      </c>
      <c r="G27" s="7">
        <v>1.65</v>
      </c>
    </row>
    <row r="28" spans="2:7" x14ac:dyDescent="0.3">
      <c r="B28" s="4" t="s">
        <v>23</v>
      </c>
      <c r="C28" s="4" t="s">
        <v>16</v>
      </c>
      <c r="D28" s="4" t="s">
        <v>18</v>
      </c>
      <c r="E28" s="7">
        <v>125.69</v>
      </c>
      <c r="F28" s="7">
        <v>91.98</v>
      </c>
      <c r="G28" s="7">
        <v>3.54</v>
      </c>
    </row>
    <row r="29" spans="2:7" x14ac:dyDescent="0.3">
      <c r="B29" s="4" t="s">
        <v>24</v>
      </c>
      <c r="C29" s="4" t="s">
        <v>20</v>
      </c>
      <c r="D29" s="4" t="s">
        <v>19</v>
      </c>
      <c r="E29" s="7">
        <v>181.04</v>
      </c>
      <c r="F29" s="7">
        <v>154.93</v>
      </c>
      <c r="G29" s="7">
        <v>4.09</v>
      </c>
    </row>
    <row r="30" spans="2:7" x14ac:dyDescent="0.3">
      <c r="B30" s="4" t="s">
        <v>24</v>
      </c>
      <c r="C30" s="4" t="s">
        <v>20</v>
      </c>
      <c r="D30" s="4" t="s">
        <v>17</v>
      </c>
      <c r="E30" s="7">
        <v>179.37</v>
      </c>
      <c r="F30" s="7">
        <v>155.06</v>
      </c>
      <c r="G30" s="7">
        <v>1.67</v>
      </c>
    </row>
    <row r="31" spans="2:7" x14ac:dyDescent="0.3">
      <c r="B31" s="4" t="s">
        <v>24</v>
      </c>
      <c r="C31" s="4" t="s">
        <v>20</v>
      </c>
      <c r="D31" s="4" t="s">
        <v>18</v>
      </c>
      <c r="E31" s="7">
        <v>181.74</v>
      </c>
      <c r="F31" s="7">
        <v>154.9</v>
      </c>
      <c r="G31" s="7">
        <v>3.54</v>
      </c>
    </row>
    <row r="32" spans="2:7" x14ac:dyDescent="0.3">
      <c r="B32" s="4" t="s">
        <v>24</v>
      </c>
      <c r="C32" s="4" t="s">
        <v>21</v>
      </c>
      <c r="D32" s="4" t="s">
        <v>19</v>
      </c>
      <c r="E32" s="7">
        <v>197.38</v>
      </c>
      <c r="F32" s="7">
        <v>155.01</v>
      </c>
      <c r="G32" s="7">
        <v>4.07</v>
      </c>
    </row>
    <row r="33" spans="2:7" x14ac:dyDescent="0.3">
      <c r="B33" s="4" t="s">
        <v>24</v>
      </c>
      <c r="C33" s="4" t="s">
        <v>21</v>
      </c>
      <c r="D33" s="4" t="s">
        <v>17</v>
      </c>
      <c r="E33" s="7">
        <v>197.83</v>
      </c>
      <c r="F33" s="7">
        <v>154.83000000000001</v>
      </c>
      <c r="G33" s="7">
        <v>1.69</v>
      </c>
    </row>
    <row r="34" spans="2:7" x14ac:dyDescent="0.3">
      <c r="B34" s="4" t="s">
        <v>24</v>
      </c>
      <c r="C34" s="4" t="s">
        <v>21</v>
      </c>
      <c r="D34" s="4" t="s">
        <v>18</v>
      </c>
      <c r="E34" s="7">
        <v>197.77</v>
      </c>
      <c r="F34" s="7">
        <v>154.87</v>
      </c>
      <c r="G34" s="7">
        <v>3.52</v>
      </c>
    </row>
    <row r="35" spans="2:7" x14ac:dyDescent="0.3">
      <c r="B35" s="4" t="s">
        <v>24</v>
      </c>
      <c r="C35" s="4" t="s">
        <v>22</v>
      </c>
      <c r="D35" s="4" t="s">
        <v>19</v>
      </c>
      <c r="E35" s="7">
        <v>233.13</v>
      </c>
      <c r="F35" s="7">
        <v>154.82</v>
      </c>
      <c r="G35" s="7">
        <v>12.74</v>
      </c>
    </row>
    <row r="36" spans="2:7" x14ac:dyDescent="0.3">
      <c r="B36" s="4" t="s">
        <v>24</v>
      </c>
      <c r="C36" s="4" t="s">
        <v>22</v>
      </c>
      <c r="D36" s="4" t="s">
        <v>17</v>
      </c>
      <c r="E36" s="7">
        <v>233.76</v>
      </c>
      <c r="F36" s="7">
        <v>154.78</v>
      </c>
      <c r="G36" s="7">
        <v>10.32</v>
      </c>
    </row>
    <row r="37" spans="2:7" x14ac:dyDescent="0.3">
      <c r="B37" s="4" t="s">
        <v>24</v>
      </c>
      <c r="C37" s="4" t="s">
        <v>22</v>
      </c>
      <c r="D37" s="4" t="s">
        <v>18</v>
      </c>
      <c r="E37" s="7">
        <v>233.06</v>
      </c>
      <c r="F37" s="7">
        <v>154.96</v>
      </c>
      <c r="G37" s="7">
        <v>12.17</v>
      </c>
    </row>
    <row r="38" spans="2:7" x14ac:dyDescent="0.3">
      <c r="B38" s="4" t="s">
        <v>24</v>
      </c>
      <c r="C38" s="4" t="s">
        <v>16</v>
      </c>
      <c r="D38" s="4" t="s">
        <v>19</v>
      </c>
      <c r="E38" s="7">
        <v>208.01</v>
      </c>
      <c r="F38" s="7">
        <v>154.94</v>
      </c>
      <c r="G38" s="7">
        <v>4.0599999999999996</v>
      </c>
    </row>
    <row r="39" spans="2:7" x14ac:dyDescent="0.3">
      <c r="B39" s="4" t="s">
        <v>24</v>
      </c>
      <c r="C39" s="4" t="s">
        <v>16</v>
      </c>
      <c r="D39" s="4" t="s">
        <v>17</v>
      </c>
      <c r="E39" s="7">
        <v>207.9</v>
      </c>
      <c r="F39" s="7">
        <v>154.99</v>
      </c>
      <c r="G39" s="7">
        <v>1.67</v>
      </c>
    </row>
    <row r="40" spans="2:7" x14ac:dyDescent="0.3">
      <c r="B40" s="4" t="s">
        <v>24</v>
      </c>
      <c r="C40" s="4" t="s">
        <v>16</v>
      </c>
      <c r="D40" s="4" t="s">
        <v>18</v>
      </c>
      <c r="E40" s="7">
        <v>207.92</v>
      </c>
      <c r="F40" s="7">
        <v>154.86000000000001</v>
      </c>
      <c r="G40" s="7">
        <v>3.56</v>
      </c>
    </row>
    <row r="41" spans="2:7" x14ac:dyDescent="0.3">
      <c r="B41" s="4" t="s">
        <v>25</v>
      </c>
      <c r="C41" s="4" t="s">
        <v>20</v>
      </c>
      <c r="D41" s="4" t="s">
        <v>19</v>
      </c>
      <c r="E41" s="7">
        <v>317.45999999999998</v>
      </c>
      <c r="F41" s="7">
        <v>272.18</v>
      </c>
      <c r="G41" s="7">
        <v>4.0599999999999996</v>
      </c>
    </row>
    <row r="42" spans="2:7" x14ac:dyDescent="0.3">
      <c r="B42" s="4" t="s">
        <v>25</v>
      </c>
      <c r="C42" s="4" t="s">
        <v>20</v>
      </c>
      <c r="D42" s="4" t="s">
        <v>17</v>
      </c>
      <c r="E42" s="7">
        <v>315.89999999999998</v>
      </c>
      <c r="F42" s="7">
        <v>272.13</v>
      </c>
      <c r="G42" s="7">
        <v>1.66</v>
      </c>
    </row>
    <row r="43" spans="2:7" x14ac:dyDescent="0.3">
      <c r="B43" s="4" t="s">
        <v>25</v>
      </c>
      <c r="C43" s="4" t="s">
        <v>20</v>
      </c>
      <c r="D43" s="4" t="s">
        <v>18</v>
      </c>
      <c r="E43" s="7">
        <v>316.19</v>
      </c>
      <c r="F43" s="7">
        <v>272.13</v>
      </c>
      <c r="G43" s="7">
        <v>3.52</v>
      </c>
    </row>
    <row r="44" spans="2:7" x14ac:dyDescent="0.3">
      <c r="B44" s="4" t="s">
        <v>25</v>
      </c>
      <c r="C44" s="4" t="s">
        <v>21</v>
      </c>
      <c r="D44" s="4" t="s">
        <v>19</v>
      </c>
      <c r="E44" s="7">
        <v>344.7</v>
      </c>
      <c r="F44" s="7">
        <v>272.19</v>
      </c>
      <c r="G44" s="7">
        <v>4.0599999999999996</v>
      </c>
    </row>
    <row r="45" spans="2:7" x14ac:dyDescent="0.3">
      <c r="B45" s="4" t="s">
        <v>25</v>
      </c>
      <c r="C45" s="4" t="s">
        <v>21</v>
      </c>
      <c r="D45" s="4" t="s">
        <v>17</v>
      </c>
      <c r="E45" s="7">
        <v>346.11</v>
      </c>
      <c r="F45" s="7">
        <v>272.27999999999997</v>
      </c>
      <c r="G45" s="7">
        <v>1.66</v>
      </c>
    </row>
    <row r="46" spans="2:7" x14ac:dyDescent="0.3">
      <c r="B46" s="4" t="s">
        <v>25</v>
      </c>
      <c r="C46" s="4" t="s">
        <v>21</v>
      </c>
      <c r="D46" s="4" t="s">
        <v>18</v>
      </c>
      <c r="E46" s="7">
        <v>344.72</v>
      </c>
      <c r="F46" s="7">
        <v>272.01</v>
      </c>
      <c r="G46" s="7">
        <v>3.53</v>
      </c>
    </row>
    <row r="47" spans="2:7" x14ac:dyDescent="0.3">
      <c r="B47" s="4" t="s">
        <v>25</v>
      </c>
      <c r="C47" s="4" t="s">
        <v>22</v>
      </c>
      <c r="D47" s="4" t="s">
        <v>19</v>
      </c>
      <c r="E47" s="7">
        <v>407.97</v>
      </c>
      <c r="F47" s="7">
        <v>272.36</v>
      </c>
      <c r="G47" s="7">
        <v>12.61</v>
      </c>
    </row>
    <row r="48" spans="2:7" x14ac:dyDescent="0.3">
      <c r="B48" s="4" t="s">
        <v>25</v>
      </c>
      <c r="C48" s="4" t="s">
        <v>22</v>
      </c>
      <c r="D48" s="4" t="s">
        <v>17</v>
      </c>
      <c r="E48" s="7">
        <v>408.18</v>
      </c>
      <c r="F48" s="7">
        <v>272.08</v>
      </c>
      <c r="G48" s="7">
        <v>10.36</v>
      </c>
    </row>
    <row r="49" spans="2:7" x14ac:dyDescent="0.3">
      <c r="B49" s="4" t="s">
        <v>25</v>
      </c>
      <c r="C49" s="4" t="s">
        <v>22</v>
      </c>
      <c r="D49" s="4" t="s">
        <v>18</v>
      </c>
      <c r="E49" s="7">
        <v>407.3</v>
      </c>
      <c r="F49" s="7">
        <v>272.35000000000002</v>
      </c>
      <c r="G49" s="7">
        <v>12.19</v>
      </c>
    </row>
    <row r="50" spans="2:7" x14ac:dyDescent="0.3">
      <c r="B50" s="4" t="s">
        <v>25</v>
      </c>
      <c r="C50" s="4" t="s">
        <v>16</v>
      </c>
      <c r="D50" s="4" t="s">
        <v>19</v>
      </c>
      <c r="E50" s="7">
        <v>363.02</v>
      </c>
      <c r="F50" s="7">
        <v>271.89999999999998</v>
      </c>
      <c r="G50" s="7">
        <v>4.0599999999999996</v>
      </c>
    </row>
    <row r="51" spans="2:7" x14ac:dyDescent="0.3">
      <c r="B51" s="4" t="s">
        <v>25</v>
      </c>
      <c r="C51" s="4" t="s">
        <v>16</v>
      </c>
      <c r="D51" s="4" t="s">
        <v>17</v>
      </c>
      <c r="E51" s="7">
        <v>363.59</v>
      </c>
      <c r="F51" s="7">
        <v>272.14999999999998</v>
      </c>
      <c r="G51" s="7">
        <v>1.65</v>
      </c>
    </row>
    <row r="52" spans="2:7" x14ac:dyDescent="0.3">
      <c r="B52" s="4" t="s">
        <v>25</v>
      </c>
      <c r="C52" s="4" t="s">
        <v>16</v>
      </c>
      <c r="D52" s="4" t="s">
        <v>18</v>
      </c>
      <c r="E52" s="7">
        <v>363.84</v>
      </c>
      <c r="F52" s="7">
        <v>272.05</v>
      </c>
      <c r="G52" s="7">
        <v>3.54</v>
      </c>
    </row>
    <row r="53" spans="2:7" x14ac:dyDescent="0.3">
      <c r="B53" s="4" t="s">
        <v>31</v>
      </c>
      <c r="C53" s="4" t="s">
        <v>20</v>
      </c>
      <c r="D53" s="4" t="s">
        <v>19</v>
      </c>
      <c r="E53" s="7">
        <v>71.97</v>
      </c>
      <c r="F53" s="7">
        <v>60.09</v>
      </c>
      <c r="G53" s="7">
        <v>4.08</v>
      </c>
    </row>
    <row r="54" spans="2:7" x14ac:dyDescent="0.3">
      <c r="B54" s="4" t="s">
        <v>31</v>
      </c>
      <c r="C54" s="4" t="s">
        <v>20</v>
      </c>
      <c r="D54" s="4" t="s">
        <v>17</v>
      </c>
      <c r="E54" s="7">
        <v>71.739999999999995</v>
      </c>
      <c r="F54" s="7">
        <v>59.94</v>
      </c>
      <c r="G54" s="7">
        <v>1.66</v>
      </c>
    </row>
    <row r="55" spans="2:7" x14ac:dyDescent="0.3">
      <c r="B55" s="4" t="s">
        <v>31</v>
      </c>
      <c r="C55" s="4" t="s">
        <v>20</v>
      </c>
      <c r="D55" s="4" t="s">
        <v>18</v>
      </c>
      <c r="E55" s="7">
        <v>71.89</v>
      </c>
      <c r="F55" s="7">
        <v>59.96</v>
      </c>
      <c r="G55" s="7">
        <v>3.56</v>
      </c>
    </row>
    <row r="56" spans="2:7" x14ac:dyDescent="0.3">
      <c r="B56" s="4" t="s">
        <v>31</v>
      </c>
      <c r="C56" s="4" t="s">
        <v>21</v>
      </c>
      <c r="D56" s="4" t="s">
        <v>19</v>
      </c>
      <c r="E56" s="7">
        <v>78.78</v>
      </c>
      <c r="F56" s="7">
        <v>60.01</v>
      </c>
      <c r="G56" s="7">
        <v>4.05</v>
      </c>
    </row>
    <row r="57" spans="2:7" x14ac:dyDescent="0.3">
      <c r="B57" s="4" t="s">
        <v>31</v>
      </c>
      <c r="C57" s="4" t="s">
        <v>21</v>
      </c>
      <c r="D57" s="4" t="s">
        <v>17</v>
      </c>
      <c r="E57" s="7">
        <v>78.86</v>
      </c>
      <c r="F57" s="7">
        <v>60</v>
      </c>
      <c r="G57" s="7">
        <v>1.68</v>
      </c>
    </row>
    <row r="58" spans="2:7" x14ac:dyDescent="0.3">
      <c r="B58" s="4" t="s">
        <v>31</v>
      </c>
      <c r="C58" s="4" t="s">
        <v>21</v>
      </c>
      <c r="D58" s="4" t="s">
        <v>18</v>
      </c>
      <c r="E58" s="7">
        <v>78.66</v>
      </c>
      <c r="F58" s="7">
        <v>60.06</v>
      </c>
      <c r="G58" s="7">
        <v>3.53</v>
      </c>
    </row>
    <row r="59" spans="2:7" x14ac:dyDescent="0.3">
      <c r="B59" s="4" t="s">
        <v>31</v>
      </c>
      <c r="C59" s="4" t="s">
        <v>22</v>
      </c>
      <c r="D59" s="4" t="s">
        <v>19</v>
      </c>
      <c r="E59" s="7">
        <v>93.01</v>
      </c>
      <c r="F59" s="7">
        <v>60.04</v>
      </c>
      <c r="G59" s="7">
        <v>12.69</v>
      </c>
    </row>
    <row r="60" spans="2:7" x14ac:dyDescent="0.3">
      <c r="B60" s="4" t="s">
        <v>31</v>
      </c>
      <c r="C60" s="4" t="s">
        <v>22</v>
      </c>
      <c r="D60" s="4" t="s">
        <v>17</v>
      </c>
      <c r="E60" s="7">
        <v>93.05</v>
      </c>
      <c r="F60" s="7">
        <v>59.96</v>
      </c>
      <c r="G60" s="7">
        <v>10.34</v>
      </c>
    </row>
    <row r="61" spans="2:7" x14ac:dyDescent="0.3">
      <c r="B61" s="4" t="s">
        <v>31</v>
      </c>
      <c r="C61" s="4" t="s">
        <v>22</v>
      </c>
      <c r="D61" s="4" t="s">
        <v>18</v>
      </c>
      <c r="E61" s="7">
        <v>92.88</v>
      </c>
      <c r="F61" s="7">
        <v>59.99</v>
      </c>
      <c r="G61" s="7">
        <v>12.18</v>
      </c>
    </row>
    <row r="62" spans="2:7" x14ac:dyDescent="0.3">
      <c r="B62" s="4" t="s">
        <v>31</v>
      </c>
      <c r="C62" s="4" t="s">
        <v>16</v>
      </c>
      <c r="D62" s="4" t="s">
        <v>19</v>
      </c>
      <c r="E62" s="7">
        <v>83.02</v>
      </c>
      <c r="F62" s="7">
        <v>60.04</v>
      </c>
      <c r="G62" s="7">
        <v>4.0599999999999996</v>
      </c>
    </row>
    <row r="63" spans="2:7" x14ac:dyDescent="0.3">
      <c r="B63" s="4" t="s">
        <v>31</v>
      </c>
      <c r="C63" s="4" t="s">
        <v>16</v>
      </c>
      <c r="D63" s="4" t="s">
        <v>17</v>
      </c>
      <c r="E63" s="7">
        <v>82.98</v>
      </c>
      <c r="F63" s="7">
        <v>59.99</v>
      </c>
      <c r="G63" s="7">
        <v>1.66</v>
      </c>
    </row>
    <row r="64" spans="2:7" x14ac:dyDescent="0.3">
      <c r="B64" s="4" t="s">
        <v>31</v>
      </c>
      <c r="C64" s="4" t="s">
        <v>16</v>
      </c>
      <c r="D64" s="4" t="s">
        <v>18</v>
      </c>
      <c r="E64" s="7">
        <v>83.04</v>
      </c>
      <c r="F64" s="7">
        <v>60.02</v>
      </c>
      <c r="G64" s="7">
        <v>3.53</v>
      </c>
    </row>
    <row r="65" spans="2:7" x14ac:dyDescent="0.3">
      <c r="B65" s="4" t="s">
        <v>33</v>
      </c>
      <c r="C65" s="4" t="s">
        <v>20</v>
      </c>
      <c r="D65" s="4" t="s">
        <v>19</v>
      </c>
      <c r="E65" s="7">
        <v>114.62</v>
      </c>
      <c r="F65" s="7">
        <v>94.75</v>
      </c>
      <c r="G65" s="7">
        <v>4.0599999999999996</v>
      </c>
    </row>
    <row r="66" spans="2:7" x14ac:dyDescent="0.3">
      <c r="B66" s="4" t="s">
        <v>33</v>
      </c>
      <c r="C66" s="4" t="s">
        <v>20</v>
      </c>
      <c r="D66" s="4" t="s">
        <v>17</v>
      </c>
      <c r="E66" s="7">
        <v>114.32</v>
      </c>
      <c r="F66" s="7">
        <v>94.72</v>
      </c>
      <c r="G66" s="7">
        <v>1.67</v>
      </c>
    </row>
    <row r="67" spans="2:7" x14ac:dyDescent="0.3">
      <c r="B67" s="4" t="s">
        <v>33</v>
      </c>
      <c r="C67" s="4" t="s">
        <v>20</v>
      </c>
      <c r="D67" s="4" t="s">
        <v>18</v>
      </c>
      <c r="E67" s="7">
        <v>114.8</v>
      </c>
      <c r="F67" s="7">
        <v>94.74</v>
      </c>
      <c r="G67" s="7">
        <v>3.55</v>
      </c>
    </row>
    <row r="68" spans="2:7" x14ac:dyDescent="0.3">
      <c r="B68" s="4" t="s">
        <v>33</v>
      </c>
      <c r="C68" s="4" t="s">
        <v>21</v>
      </c>
      <c r="D68" s="4" t="s">
        <v>19</v>
      </c>
      <c r="E68" s="7">
        <v>125.05</v>
      </c>
      <c r="F68" s="7">
        <v>94.78</v>
      </c>
      <c r="G68" s="7">
        <v>4.04</v>
      </c>
    </row>
    <row r="69" spans="2:7" x14ac:dyDescent="0.3">
      <c r="B69" s="4" t="s">
        <v>33</v>
      </c>
      <c r="C69" s="4" t="s">
        <v>21</v>
      </c>
      <c r="D69" s="4" t="s">
        <v>17</v>
      </c>
      <c r="E69" s="7">
        <v>124.91</v>
      </c>
      <c r="F69" s="7">
        <v>94.73</v>
      </c>
      <c r="G69" s="7">
        <v>1.66</v>
      </c>
    </row>
    <row r="70" spans="2:7" x14ac:dyDescent="0.3">
      <c r="B70" s="4" t="s">
        <v>33</v>
      </c>
      <c r="C70" s="4" t="s">
        <v>21</v>
      </c>
      <c r="D70" s="4" t="s">
        <v>18</v>
      </c>
      <c r="E70" s="7">
        <v>125.2</v>
      </c>
      <c r="F70" s="7">
        <v>94.74</v>
      </c>
      <c r="G70" s="7">
        <v>3.53</v>
      </c>
    </row>
    <row r="71" spans="2:7" x14ac:dyDescent="0.3">
      <c r="B71" s="4" t="s">
        <v>33</v>
      </c>
      <c r="C71" s="4" t="s">
        <v>22</v>
      </c>
      <c r="D71" s="4" t="s">
        <v>19</v>
      </c>
      <c r="E71" s="7">
        <v>147.88999999999999</v>
      </c>
      <c r="F71" s="7">
        <v>94.72</v>
      </c>
      <c r="G71" s="7">
        <v>12.83</v>
      </c>
    </row>
    <row r="72" spans="2:7" x14ac:dyDescent="0.3">
      <c r="B72" s="4" t="s">
        <v>33</v>
      </c>
      <c r="C72" s="4" t="s">
        <v>22</v>
      </c>
      <c r="D72" s="4" t="s">
        <v>17</v>
      </c>
      <c r="E72" s="7">
        <v>147.85</v>
      </c>
      <c r="F72" s="7">
        <v>94.76</v>
      </c>
      <c r="G72" s="7">
        <v>10.39</v>
      </c>
    </row>
    <row r="73" spans="2:7" x14ac:dyDescent="0.3">
      <c r="B73" s="4" t="s">
        <v>33</v>
      </c>
      <c r="C73" s="4" t="s">
        <v>22</v>
      </c>
      <c r="D73" s="4" t="s">
        <v>18</v>
      </c>
      <c r="E73" s="7">
        <v>147.51</v>
      </c>
      <c r="F73" s="7">
        <v>94.6</v>
      </c>
      <c r="G73" s="7">
        <v>12.21</v>
      </c>
    </row>
    <row r="74" spans="2:7" x14ac:dyDescent="0.3">
      <c r="B74" s="4" t="s">
        <v>33</v>
      </c>
      <c r="C74" s="4" t="s">
        <v>16</v>
      </c>
      <c r="D74" s="4" t="s">
        <v>19</v>
      </c>
      <c r="E74" s="7">
        <v>131.59</v>
      </c>
      <c r="F74" s="7">
        <v>94.7</v>
      </c>
      <c r="G74" s="7">
        <v>4.08</v>
      </c>
    </row>
    <row r="75" spans="2:7" x14ac:dyDescent="0.3">
      <c r="B75" s="4" t="s">
        <v>33</v>
      </c>
      <c r="C75" s="4" t="s">
        <v>16</v>
      </c>
      <c r="D75" s="4" t="s">
        <v>17</v>
      </c>
      <c r="E75" s="7">
        <v>132.08000000000001</v>
      </c>
      <c r="F75" s="7">
        <v>94.74</v>
      </c>
      <c r="G75" s="7">
        <v>1.68</v>
      </c>
    </row>
    <row r="76" spans="2:7" x14ac:dyDescent="0.3">
      <c r="B76" s="4" t="s">
        <v>33</v>
      </c>
      <c r="C76" s="4" t="s">
        <v>16</v>
      </c>
      <c r="D76" s="4" t="s">
        <v>18</v>
      </c>
      <c r="E76" s="7">
        <v>131.74</v>
      </c>
      <c r="F76" s="7">
        <v>94.68</v>
      </c>
      <c r="G76" s="7">
        <v>3.51</v>
      </c>
    </row>
    <row r="77" spans="2:7" x14ac:dyDescent="0.3">
      <c r="B77" s="4" t="s">
        <v>34</v>
      </c>
      <c r="C77" s="4" t="s">
        <v>20</v>
      </c>
      <c r="D77" s="4" t="s">
        <v>19</v>
      </c>
      <c r="E77" s="7">
        <v>88.72</v>
      </c>
      <c r="F77" s="7">
        <v>72.849999999999994</v>
      </c>
      <c r="G77" s="7">
        <v>4.07</v>
      </c>
    </row>
    <row r="78" spans="2:7" x14ac:dyDescent="0.3">
      <c r="B78" s="4" t="s">
        <v>34</v>
      </c>
      <c r="C78" s="4" t="s">
        <v>20</v>
      </c>
      <c r="D78" s="4" t="s">
        <v>17</v>
      </c>
      <c r="E78" s="7">
        <v>88.94</v>
      </c>
      <c r="F78" s="7">
        <v>72.819999999999993</v>
      </c>
      <c r="G78" s="7">
        <v>1.66</v>
      </c>
    </row>
    <row r="79" spans="2:7" x14ac:dyDescent="0.3">
      <c r="B79" s="4" t="s">
        <v>34</v>
      </c>
      <c r="C79" s="4" t="s">
        <v>20</v>
      </c>
      <c r="D79" s="4" t="s">
        <v>18</v>
      </c>
      <c r="E79" s="7">
        <v>88.96</v>
      </c>
      <c r="F79" s="7">
        <v>72.84</v>
      </c>
      <c r="G79" s="7">
        <v>3.56</v>
      </c>
    </row>
    <row r="80" spans="2:7" x14ac:dyDescent="0.3">
      <c r="B80" s="4" t="s">
        <v>34</v>
      </c>
      <c r="C80" s="4" t="s">
        <v>21</v>
      </c>
      <c r="D80" s="4" t="s">
        <v>19</v>
      </c>
      <c r="E80" s="7">
        <v>96.99</v>
      </c>
      <c r="F80" s="7">
        <v>72.930000000000007</v>
      </c>
      <c r="G80" s="7">
        <v>4.07</v>
      </c>
    </row>
    <row r="81" spans="2:7" x14ac:dyDescent="0.3">
      <c r="B81" s="4" t="s">
        <v>34</v>
      </c>
      <c r="C81" s="4" t="s">
        <v>21</v>
      </c>
      <c r="D81" s="4" t="s">
        <v>17</v>
      </c>
      <c r="E81" s="7">
        <v>96.83</v>
      </c>
      <c r="F81" s="7">
        <v>72.86</v>
      </c>
      <c r="G81" s="7">
        <v>1.66</v>
      </c>
    </row>
    <row r="82" spans="2:7" x14ac:dyDescent="0.3">
      <c r="B82" s="4" t="s">
        <v>34</v>
      </c>
      <c r="C82" s="4" t="s">
        <v>21</v>
      </c>
      <c r="D82" s="4" t="s">
        <v>18</v>
      </c>
      <c r="E82" s="7">
        <v>97.12</v>
      </c>
      <c r="F82" s="7">
        <v>72.81</v>
      </c>
      <c r="G82" s="7">
        <v>3.51</v>
      </c>
    </row>
    <row r="83" spans="2:7" x14ac:dyDescent="0.3">
      <c r="B83" s="4" t="s">
        <v>34</v>
      </c>
      <c r="C83" s="4" t="s">
        <v>22</v>
      </c>
      <c r="D83" s="4" t="s">
        <v>19</v>
      </c>
      <c r="E83" s="7">
        <v>114.31</v>
      </c>
      <c r="F83" s="7">
        <v>72.849999999999994</v>
      </c>
      <c r="G83" s="7">
        <v>12.69</v>
      </c>
    </row>
    <row r="84" spans="2:7" x14ac:dyDescent="0.3">
      <c r="B84" s="4" t="s">
        <v>34</v>
      </c>
      <c r="C84" s="4" t="s">
        <v>22</v>
      </c>
      <c r="D84" s="4" t="s">
        <v>17</v>
      </c>
      <c r="E84" s="7">
        <v>114.4</v>
      </c>
      <c r="F84" s="7">
        <v>72.900000000000006</v>
      </c>
      <c r="G84" s="7">
        <v>10.3</v>
      </c>
    </row>
    <row r="85" spans="2:7" x14ac:dyDescent="0.3">
      <c r="B85" s="4" t="s">
        <v>34</v>
      </c>
      <c r="C85" s="4" t="s">
        <v>22</v>
      </c>
      <c r="D85" s="4" t="s">
        <v>18</v>
      </c>
      <c r="E85" s="7">
        <v>114.62</v>
      </c>
      <c r="F85" s="7">
        <v>72.81</v>
      </c>
      <c r="G85" s="7">
        <v>12.2</v>
      </c>
    </row>
    <row r="86" spans="2:7" x14ac:dyDescent="0.3">
      <c r="B86" s="4" t="s">
        <v>34</v>
      </c>
      <c r="C86" s="4" t="s">
        <v>16</v>
      </c>
      <c r="D86" s="4" t="s">
        <v>19</v>
      </c>
      <c r="E86" s="7">
        <v>102.16</v>
      </c>
      <c r="F86" s="7">
        <v>72.86</v>
      </c>
      <c r="G86" s="7">
        <v>4.04</v>
      </c>
    </row>
    <row r="87" spans="2:7" x14ac:dyDescent="0.3">
      <c r="B87" s="4" t="s">
        <v>34</v>
      </c>
      <c r="C87" s="4" t="s">
        <v>16</v>
      </c>
      <c r="D87" s="4" t="s">
        <v>17</v>
      </c>
      <c r="E87" s="7">
        <v>101.96</v>
      </c>
      <c r="F87" s="7">
        <v>72.819999999999993</v>
      </c>
      <c r="G87" s="7">
        <v>1.66</v>
      </c>
    </row>
    <row r="88" spans="2:7" x14ac:dyDescent="0.3">
      <c r="B88" s="4" t="s">
        <v>34</v>
      </c>
      <c r="C88" s="4" t="s">
        <v>16</v>
      </c>
      <c r="D88" s="4" t="s">
        <v>18</v>
      </c>
      <c r="E88" s="7">
        <v>102.04</v>
      </c>
      <c r="F88" s="7">
        <v>72.819999999999993</v>
      </c>
      <c r="G88" s="7">
        <v>3.54</v>
      </c>
    </row>
    <row r="89" spans="2:7" x14ac:dyDescent="0.3">
      <c r="B89" s="4" t="s">
        <v>35</v>
      </c>
      <c r="C89" s="4" t="s">
        <v>20</v>
      </c>
      <c r="D89" s="4" t="s">
        <v>19</v>
      </c>
      <c r="E89" s="7">
        <v>173.25</v>
      </c>
      <c r="F89" s="7">
        <v>139.56</v>
      </c>
      <c r="G89" s="7">
        <v>4.0199999999999996</v>
      </c>
    </row>
    <row r="90" spans="2:7" x14ac:dyDescent="0.3">
      <c r="B90" s="4" t="s">
        <v>35</v>
      </c>
      <c r="C90" s="4" t="s">
        <v>20</v>
      </c>
      <c r="D90" s="4" t="s">
        <v>17</v>
      </c>
      <c r="E90" s="7">
        <v>173.47</v>
      </c>
      <c r="F90" s="7">
        <v>139.53</v>
      </c>
      <c r="G90" s="7">
        <v>1.68</v>
      </c>
    </row>
    <row r="91" spans="2:7" x14ac:dyDescent="0.3">
      <c r="B91" s="4" t="s">
        <v>35</v>
      </c>
      <c r="C91" s="4" t="s">
        <v>20</v>
      </c>
      <c r="D91" s="4" t="s">
        <v>18</v>
      </c>
      <c r="E91" s="7">
        <v>174.74</v>
      </c>
      <c r="F91" s="7">
        <v>139.65</v>
      </c>
      <c r="G91" s="7">
        <v>3.54</v>
      </c>
    </row>
    <row r="92" spans="2:7" x14ac:dyDescent="0.3">
      <c r="B92" s="4" t="s">
        <v>35</v>
      </c>
      <c r="C92" s="4" t="s">
        <v>21</v>
      </c>
      <c r="D92" s="4" t="s">
        <v>19</v>
      </c>
      <c r="E92" s="7">
        <v>190.14</v>
      </c>
      <c r="F92" s="7">
        <v>139.63999999999999</v>
      </c>
      <c r="G92" s="7">
        <v>4.04</v>
      </c>
    </row>
    <row r="93" spans="2:7" x14ac:dyDescent="0.3">
      <c r="B93" s="4" t="s">
        <v>35</v>
      </c>
      <c r="C93" s="4" t="s">
        <v>21</v>
      </c>
      <c r="D93" s="4" t="s">
        <v>17</v>
      </c>
      <c r="E93" s="7">
        <v>189.8</v>
      </c>
      <c r="F93" s="7">
        <v>139.66999999999999</v>
      </c>
      <c r="G93" s="7">
        <v>1.66</v>
      </c>
    </row>
    <row r="94" spans="2:7" x14ac:dyDescent="0.3">
      <c r="B94" s="4" t="s">
        <v>35</v>
      </c>
      <c r="C94" s="4" t="s">
        <v>21</v>
      </c>
      <c r="D94" s="4" t="s">
        <v>18</v>
      </c>
      <c r="E94" s="7">
        <v>190.41</v>
      </c>
      <c r="F94" s="7">
        <v>139.55000000000001</v>
      </c>
      <c r="G94" s="7">
        <v>3.53</v>
      </c>
    </row>
    <row r="95" spans="2:7" x14ac:dyDescent="0.3">
      <c r="B95" s="4" t="s">
        <v>35</v>
      </c>
      <c r="C95" s="4" t="s">
        <v>22</v>
      </c>
      <c r="D95" s="4" t="s">
        <v>19</v>
      </c>
      <c r="E95" s="7">
        <v>223.62</v>
      </c>
      <c r="F95" s="7">
        <v>139.6</v>
      </c>
      <c r="G95" s="7">
        <v>12.76</v>
      </c>
    </row>
    <row r="96" spans="2:7" x14ac:dyDescent="0.3">
      <c r="B96" s="4" t="s">
        <v>35</v>
      </c>
      <c r="C96" s="4" t="s">
        <v>22</v>
      </c>
      <c r="D96" s="4" t="s">
        <v>17</v>
      </c>
      <c r="E96" s="7">
        <v>223.48</v>
      </c>
      <c r="F96" s="7">
        <v>139.46</v>
      </c>
      <c r="G96" s="7">
        <v>10.29</v>
      </c>
    </row>
    <row r="97" spans="2:7" x14ac:dyDescent="0.3">
      <c r="B97" s="4" t="s">
        <v>35</v>
      </c>
      <c r="C97" s="4" t="s">
        <v>22</v>
      </c>
      <c r="D97" s="4" t="s">
        <v>18</v>
      </c>
      <c r="E97" s="7">
        <v>223.7</v>
      </c>
      <c r="F97" s="7">
        <v>139.59</v>
      </c>
      <c r="G97" s="7">
        <v>12.12</v>
      </c>
    </row>
    <row r="98" spans="2:7" x14ac:dyDescent="0.3">
      <c r="B98" s="4" t="s">
        <v>35</v>
      </c>
      <c r="C98" s="4" t="s">
        <v>16</v>
      </c>
      <c r="D98" s="4" t="s">
        <v>19</v>
      </c>
      <c r="E98" s="7">
        <v>200.18</v>
      </c>
      <c r="F98" s="7">
        <v>139.62</v>
      </c>
      <c r="G98" s="7">
        <v>4.05</v>
      </c>
    </row>
    <row r="99" spans="2:7" x14ac:dyDescent="0.3">
      <c r="B99" s="4" t="s">
        <v>35</v>
      </c>
      <c r="C99" s="4" t="s">
        <v>16</v>
      </c>
      <c r="D99" s="4" t="s">
        <v>17</v>
      </c>
      <c r="E99" s="7">
        <v>199.5</v>
      </c>
      <c r="F99" s="7">
        <v>139.63999999999999</v>
      </c>
      <c r="G99" s="7">
        <v>1.67</v>
      </c>
    </row>
    <row r="100" spans="2:7" x14ac:dyDescent="0.3">
      <c r="B100" s="4" t="s">
        <v>35</v>
      </c>
      <c r="C100" s="4" t="s">
        <v>16</v>
      </c>
      <c r="D100" s="4" t="s">
        <v>18</v>
      </c>
      <c r="E100" s="7">
        <v>199.96</v>
      </c>
      <c r="F100" s="7">
        <v>139.55000000000001</v>
      </c>
      <c r="G100" s="7">
        <v>3.52</v>
      </c>
    </row>
    <row r="101" spans="2:7" x14ac:dyDescent="0.3">
      <c r="B101" s="4" t="s">
        <v>46</v>
      </c>
      <c r="C101" s="4" t="s">
        <v>20</v>
      </c>
      <c r="D101" s="4" t="s">
        <v>19</v>
      </c>
      <c r="E101" s="7">
        <v>130.91</v>
      </c>
      <c r="F101" s="7">
        <v>93.47</v>
      </c>
      <c r="G101" s="7">
        <v>4.0599999999999996</v>
      </c>
    </row>
    <row r="102" spans="2:7" x14ac:dyDescent="0.3">
      <c r="B102" s="4" t="s">
        <v>46</v>
      </c>
      <c r="C102" s="4" t="s">
        <v>20</v>
      </c>
      <c r="D102" s="4" t="s">
        <v>17</v>
      </c>
      <c r="E102" s="7">
        <v>130.94999999999999</v>
      </c>
      <c r="F102" s="7">
        <v>93.45</v>
      </c>
      <c r="G102" s="7">
        <v>1.66</v>
      </c>
    </row>
    <row r="103" spans="2:7" x14ac:dyDescent="0.3">
      <c r="B103" s="4" t="s">
        <v>46</v>
      </c>
      <c r="C103" s="4" t="s">
        <v>20</v>
      </c>
      <c r="D103" s="4" t="s">
        <v>18</v>
      </c>
      <c r="E103" s="7">
        <v>131.07</v>
      </c>
      <c r="F103" s="7">
        <v>93.42</v>
      </c>
      <c r="G103" s="7">
        <v>3.55</v>
      </c>
    </row>
    <row r="104" spans="2:7" x14ac:dyDescent="0.3">
      <c r="B104" s="4" t="s">
        <v>46</v>
      </c>
      <c r="C104" s="4" t="s">
        <v>21</v>
      </c>
      <c r="D104" s="4" t="s">
        <v>19</v>
      </c>
      <c r="E104" s="7">
        <v>143.34</v>
      </c>
      <c r="F104" s="7">
        <v>93.38</v>
      </c>
      <c r="G104" s="7">
        <v>4.05</v>
      </c>
    </row>
    <row r="105" spans="2:7" x14ac:dyDescent="0.3">
      <c r="B105" s="4" t="s">
        <v>46</v>
      </c>
      <c r="C105" s="4" t="s">
        <v>21</v>
      </c>
      <c r="D105" s="4" t="s">
        <v>17</v>
      </c>
      <c r="E105" s="7">
        <v>143.26</v>
      </c>
      <c r="F105" s="7">
        <v>93.49</v>
      </c>
      <c r="G105" s="7">
        <v>1.67</v>
      </c>
    </row>
    <row r="106" spans="2:7" x14ac:dyDescent="0.3">
      <c r="B106" s="4" t="s">
        <v>46</v>
      </c>
      <c r="C106" s="4" t="s">
        <v>21</v>
      </c>
      <c r="D106" s="4" t="s">
        <v>18</v>
      </c>
      <c r="E106" s="7">
        <v>143.16</v>
      </c>
      <c r="F106" s="7">
        <v>93.41</v>
      </c>
      <c r="G106" s="7">
        <v>3.52</v>
      </c>
    </row>
    <row r="107" spans="2:7" x14ac:dyDescent="0.3">
      <c r="B107" s="4" t="s">
        <v>46</v>
      </c>
      <c r="C107" s="4" t="s">
        <v>22</v>
      </c>
      <c r="D107" s="4" t="s">
        <v>19</v>
      </c>
      <c r="E107" s="7">
        <v>169.11</v>
      </c>
      <c r="F107" s="7">
        <v>93.43</v>
      </c>
      <c r="G107" s="7">
        <v>12.71</v>
      </c>
    </row>
    <row r="108" spans="2:7" x14ac:dyDescent="0.3">
      <c r="B108" s="4" t="s">
        <v>46</v>
      </c>
      <c r="C108" s="4" t="s">
        <v>22</v>
      </c>
      <c r="D108" s="4" t="s">
        <v>17</v>
      </c>
      <c r="E108" s="7">
        <v>169.35</v>
      </c>
      <c r="F108" s="7">
        <v>93.34</v>
      </c>
      <c r="G108" s="7">
        <v>10.32</v>
      </c>
    </row>
    <row r="109" spans="2:7" x14ac:dyDescent="0.3">
      <c r="B109" s="4" t="s">
        <v>46</v>
      </c>
      <c r="C109" s="4" t="s">
        <v>22</v>
      </c>
      <c r="D109" s="4" t="s">
        <v>18</v>
      </c>
      <c r="E109" s="7">
        <v>168.91</v>
      </c>
      <c r="F109" s="7">
        <v>93.36</v>
      </c>
      <c r="G109" s="7">
        <v>12.17</v>
      </c>
    </row>
    <row r="110" spans="2:7" x14ac:dyDescent="0.3">
      <c r="B110" s="4" t="s">
        <v>46</v>
      </c>
      <c r="C110" s="4" t="s">
        <v>16</v>
      </c>
      <c r="D110" s="4" t="s">
        <v>19</v>
      </c>
      <c r="E110" s="7">
        <v>150.86000000000001</v>
      </c>
      <c r="F110" s="7">
        <v>93.35</v>
      </c>
      <c r="G110" s="7">
        <v>4.07</v>
      </c>
    </row>
    <row r="111" spans="2:7" x14ac:dyDescent="0.3">
      <c r="B111" s="4" t="s">
        <v>46</v>
      </c>
      <c r="C111" s="4" t="s">
        <v>16</v>
      </c>
      <c r="D111" s="4" t="s">
        <v>17</v>
      </c>
      <c r="E111" s="7">
        <v>150.78</v>
      </c>
      <c r="F111" s="7">
        <v>93.41</v>
      </c>
      <c r="G111" s="7">
        <v>1.66</v>
      </c>
    </row>
    <row r="112" spans="2:7" x14ac:dyDescent="0.3">
      <c r="B112" s="4" t="s">
        <v>46</v>
      </c>
      <c r="C112" s="4" t="s">
        <v>16</v>
      </c>
      <c r="D112" s="4" t="s">
        <v>18</v>
      </c>
      <c r="E112" s="7">
        <v>150.91999999999999</v>
      </c>
      <c r="F112" s="7">
        <v>93.37</v>
      </c>
      <c r="G112" s="7">
        <v>3.57</v>
      </c>
    </row>
    <row r="113" spans="2:7" x14ac:dyDescent="0.3">
      <c r="B113" s="4" t="s">
        <v>48</v>
      </c>
      <c r="C113" s="4" t="s">
        <v>20</v>
      </c>
      <c r="D113" s="4" t="s">
        <v>19</v>
      </c>
      <c r="E113" s="7">
        <v>109.21</v>
      </c>
      <c r="F113" s="7">
        <v>77.010000000000005</v>
      </c>
      <c r="G113" s="7">
        <v>4.08</v>
      </c>
    </row>
    <row r="114" spans="2:7" x14ac:dyDescent="0.3">
      <c r="B114" s="4" t="s">
        <v>48</v>
      </c>
      <c r="C114" s="4" t="s">
        <v>20</v>
      </c>
      <c r="D114" s="4" t="s">
        <v>17</v>
      </c>
      <c r="E114" s="7">
        <v>109.23</v>
      </c>
      <c r="F114" s="7">
        <v>76.959999999999994</v>
      </c>
      <c r="G114" s="7">
        <v>1.68</v>
      </c>
    </row>
    <row r="115" spans="2:7" x14ac:dyDescent="0.3">
      <c r="B115" s="4" t="s">
        <v>48</v>
      </c>
      <c r="C115" s="4" t="s">
        <v>20</v>
      </c>
      <c r="D115" s="4" t="s">
        <v>18</v>
      </c>
      <c r="E115" s="7">
        <v>108.97</v>
      </c>
      <c r="F115" s="7">
        <v>77.010000000000005</v>
      </c>
      <c r="G115" s="7">
        <v>3.55</v>
      </c>
    </row>
    <row r="116" spans="2:7" x14ac:dyDescent="0.3">
      <c r="B116" s="4" t="s">
        <v>48</v>
      </c>
      <c r="C116" s="4" t="s">
        <v>21</v>
      </c>
      <c r="D116" s="4" t="s">
        <v>19</v>
      </c>
      <c r="E116" s="7">
        <v>119.46</v>
      </c>
      <c r="F116" s="7">
        <v>77.010000000000005</v>
      </c>
      <c r="G116" s="7">
        <v>4.05</v>
      </c>
    </row>
    <row r="117" spans="2:7" x14ac:dyDescent="0.3">
      <c r="B117" s="4" t="s">
        <v>48</v>
      </c>
      <c r="C117" s="4" t="s">
        <v>21</v>
      </c>
      <c r="D117" s="4" t="s">
        <v>17</v>
      </c>
      <c r="E117" s="7">
        <v>119.54</v>
      </c>
      <c r="F117" s="7">
        <v>76.94</v>
      </c>
      <c r="G117" s="7">
        <v>1.67</v>
      </c>
    </row>
    <row r="118" spans="2:7" x14ac:dyDescent="0.3">
      <c r="B118" s="4" t="s">
        <v>48</v>
      </c>
      <c r="C118" s="4" t="s">
        <v>21</v>
      </c>
      <c r="D118" s="4" t="s">
        <v>18</v>
      </c>
      <c r="E118" s="7">
        <v>118.92</v>
      </c>
      <c r="F118" s="7">
        <v>76.92</v>
      </c>
      <c r="G118" s="7">
        <v>3.54</v>
      </c>
    </row>
    <row r="119" spans="2:7" x14ac:dyDescent="0.3">
      <c r="B119" s="4" t="s">
        <v>48</v>
      </c>
      <c r="C119" s="4" t="s">
        <v>22</v>
      </c>
      <c r="D119" s="4" t="s">
        <v>19</v>
      </c>
      <c r="E119" s="7">
        <v>140.59</v>
      </c>
      <c r="F119" s="7">
        <v>76.989999999999995</v>
      </c>
      <c r="G119" s="7">
        <v>12.78</v>
      </c>
    </row>
    <row r="120" spans="2:7" x14ac:dyDescent="0.3">
      <c r="B120" s="4" t="s">
        <v>48</v>
      </c>
      <c r="C120" s="4" t="s">
        <v>22</v>
      </c>
      <c r="D120" s="4" t="s">
        <v>17</v>
      </c>
      <c r="E120" s="7">
        <v>140.63999999999999</v>
      </c>
      <c r="F120" s="7">
        <v>77.08</v>
      </c>
      <c r="G120" s="7">
        <v>10.3</v>
      </c>
    </row>
    <row r="121" spans="2:7" x14ac:dyDescent="0.3">
      <c r="B121" s="4" t="s">
        <v>48</v>
      </c>
      <c r="C121" s="4" t="s">
        <v>22</v>
      </c>
      <c r="D121" s="4" t="s">
        <v>18</v>
      </c>
      <c r="E121" s="7">
        <v>140.56</v>
      </c>
      <c r="F121" s="7">
        <v>76.95</v>
      </c>
      <c r="G121" s="7">
        <v>12.04</v>
      </c>
    </row>
    <row r="122" spans="2:7" x14ac:dyDescent="0.3">
      <c r="B122" s="4" t="s">
        <v>48</v>
      </c>
      <c r="C122" s="4" t="s">
        <v>16</v>
      </c>
      <c r="D122" s="4" t="s">
        <v>19</v>
      </c>
      <c r="E122" s="7">
        <v>125.4</v>
      </c>
      <c r="F122" s="7">
        <v>77.010000000000005</v>
      </c>
      <c r="G122" s="7">
        <v>4.05</v>
      </c>
    </row>
    <row r="123" spans="2:7" x14ac:dyDescent="0.3">
      <c r="B123" s="4" t="s">
        <v>48</v>
      </c>
      <c r="C123" s="4" t="s">
        <v>16</v>
      </c>
      <c r="D123" s="4" t="s">
        <v>17</v>
      </c>
      <c r="E123" s="7">
        <v>125.27</v>
      </c>
      <c r="F123" s="7">
        <v>76.95</v>
      </c>
      <c r="G123" s="7">
        <v>1.66</v>
      </c>
    </row>
    <row r="124" spans="2:7" x14ac:dyDescent="0.3">
      <c r="B124" s="4" t="s">
        <v>48</v>
      </c>
      <c r="C124" s="4" t="s">
        <v>16</v>
      </c>
      <c r="D124" s="4" t="s">
        <v>18</v>
      </c>
      <c r="E124" s="7">
        <v>125.33</v>
      </c>
      <c r="F124" s="7">
        <v>77</v>
      </c>
      <c r="G124" s="7">
        <v>3.55</v>
      </c>
    </row>
    <row r="125" spans="2:7" x14ac:dyDescent="0.3">
      <c r="B125" s="4" t="s">
        <v>49</v>
      </c>
      <c r="C125" s="4" t="s">
        <v>20</v>
      </c>
      <c r="D125" s="4" t="s">
        <v>19</v>
      </c>
      <c r="E125" s="7">
        <v>216.85</v>
      </c>
      <c r="F125" s="7">
        <v>157.63999999999999</v>
      </c>
      <c r="G125" s="7">
        <v>4.07</v>
      </c>
    </row>
    <row r="126" spans="2:7" x14ac:dyDescent="0.3">
      <c r="B126" s="4" t="s">
        <v>49</v>
      </c>
      <c r="C126" s="4" t="s">
        <v>20</v>
      </c>
      <c r="D126" s="4" t="s">
        <v>17</v>
      </c>
      <c r="E126" s="7">
        <v>215.91</v>
      </c>
      <c r="F126" s="7">
        <v>157.72</v>
      </c>
      <c r="G126" s="7">
        <v>1.67</v>
      </c>
    </row>
    <row r="127" spans="2:7" x14ac:dyDescent="0.3">
      <c r="B127" s="4" t="s">
        <v>49</v>
      </c>
      <c r="C127" s="4" t="s">
        <v>20</v>
      </c>
      <c r="D127" s="4" t="s">
        <v>18</v>
      </c>
      <c r="E127" s="7">
        <v>217.73</v>
      </c>
      <c r="F127" s="7">
        <v>157.78</v>
      </c>
      <c r="G127" s="7">
        <v>3.56</v>
      </c>
    </row>
    <row r="128" spans="2:7" x14ac:dyDescent="0.3">
      <c r="B128" s="4" t="s">
        <v>49</v>
      </c>
      <c r="C128" s="4" t="s">
        <v>21</v>
      </c>
      <c r="D128" s="4" t="s">
        <v>19</v>
      </c>
      <c r="E128" s="7">
        <v>238.2</v>
      </c>
      <c r="F128" s="7">
        <v>157.63999999999999</v>
      </c>
      <c r="G128" s="7">
        <v>4.0599999999999996</v>
      </c>
    </row>
    <row r="129" spans="2:7" x14ac:dyDescent="0.3">
      <c r="B129" s="4" t="s">
        <v>49</v>
      </c>
      <c r="C129" s="4" t="s">
        <v>21</v>
      </c>
      <c r="D129" s="4" t="s">
        <v>17</v>
      </c>
      <c r="E129" s="7">
        <v>238.19</v>
      </c>
      <c r="F129" s="7">
        <v>157.66</v>
      </c>
      <c r="G129" s="7">
        <v>1.66</v>
      </c>
    </row>
    <row r="130" spans="2:7" x14ac:dyDescent="0.3">
      <c r="B130" s="4" t="s">
        <v>49</v>
      </c>
      <c r="C130" s="4" t="s">
        <v>21</v>
      </c>
      <c r="D130" s="4" t="s">
        <v>18</v>
      </c>
      <c r="E130" s="7">
        <v>238.74</v>
      </c>
      <c r="F130" s="7">
        <v>157.66</v>
      </c>
      <c r="G130" s="7">
        <v>3.53</v>
      </c>
    </row>
    <row r="131" spans="2:7" x14ac:dyDescent="0.3">
      <c r="B131" s="4" t="s">
        <v>49</v>
      </c>
      <c r="C131" s="4" t="s">
        <v>22</v>
      </c>
      <c r="D131" s="4" t="s">
        <v>19</v>
      </c>
      <c r="E131" s="7">
        <v>281.45</v>
      </c>
      <c r="F131" s="7">
        <v>157.72999999999999</v>
      </c>
      <c r="G131" s="7">
        <v>12.73</v>
      </c>
    </row>
    <row r="132" spans="2:7" x14ac:dyDescent="0.3">
      <c r="B132" s="4" t="s">
        <v>49</v>
      </c>
      <c r="C132" s="4" t="s">
        <v>22</v>
      </c>
      <c r="D132" s="4" t="s">
        <v>17</v>
      </c>
      <c r="E132" s="7">
        <v>281.55</v>
      </c>
      <c r="F132" s="7">
        <v>157.86000000000001</v>
      </c>
      <c r="G132" s="7">
        <v>10.36</v>
      </c>
    </row>
    <row r="133" spans="2:7" x14ac:dyDescent="0.3">
      <c r="B133" s="4" t="s">
        <v>49</v>
      </c>
      <c r="C133" s="4" t="s">
        <v>22</v>
      </c>
      <c r="D133" s="4" t="s">
        <v>18</v>
      </c>
      <c r="E133" s="7">
        <v>280.86</v>
      </c>
      <c r="F133" s="7">
        <v>157.61000000000001</v>
      </c>
      <c r="G133" s="7">
        <v>12.16</v>
      </c>
    </row>
    <row r="134" spans="2:7" x14ac:dyDescent="0.3">
      <c r="B134" s="4" t="s">
        <v>49</v>
      </c>
      <c r="C134" s="4" t="s">
        <v>16</v>
      </c>
      <c r="D134" s="4" t="s">
        <v>19</v>
      </c>
      <c r="E134" s="7">
        <v>250.69</v>
      </c>
      <c r="F134" s="7">
        <v>157.91999999999999</v>
      </c>
      <c r="G134" s="7">
        <v>4.05</v>
      </c>
    </row>
    <row r="135" spans="2:7" x14ac:dyDescent="0.3">
      <c r="B135" s="4" t="s">
        <v>49</v>
      </c>
      <c r="C135" s="4" t="s">
        <v>16</v>
      </c>
      <c r="D135" s="4" t="s">
        <v>17</v>
      </c>
      <c r="E135" s="7">
        <v>251.2</v>
      </c>
      <c r="F135" s="7">
        <v>157.88</v>
      </c>
      <c r="G135" s="7">
        <v>1.67</v>
      </c>
    </row>
    <row r="136" spans="2:7" x14ac:dyDescent="0.3">
      <c r="B136" s="4" t="s">
        <v>49</v>
      </c>
      <c r="C136" s="4" t="s">
        <v>16</v>
      </c>
      <c r="D136" s="4" t="s">
        <v>18</v>
      </c>
      <c r="E136" s="7">
        <v>251.5</v>
      </c>
      <c r="F136" s="7">
        <v>157.9</v>
      </c>
      <c r="G136" s="7">
        <v>3.56</v>
      </c>
    </row>
    <row r="137" spans="2:7" x14ac:dyDescent="0.3">
      <c r="B137" s="4" t="s">
        <v>50</v>
      </c>
      <c r="C137" s="4" t="s">
        <v>20</v>
      </c>
      <c r="D137" s="4" t="s">
        <v>19</v>
      </c>
      <c r="E137" s="7">
        <v>79.37</v>
      </c>
      <c r="F137" s="7">
        <v>55.63</v>
      </c>
      <c r="G137" s="7">
        <v>4.08</v>
      </c>
    </row>
    <row r="138" spans="2:7" x14ac:dyDescent="0.3">
      <c r="B138" s="4" t="s">
        <v>50</v>
      </c>
      <c r="C138" s="4" t="s">
        <v>20</v>
      </c>
      <c r="D138" s="4" t="s">
        <v>17</v>
      </c>
      <c r="E138" s="7">
        <v>79.06</v>
      </c>
      <c r="F138" s="7">
        <v>55.64</v>
      </c>
      <c r="G138" s="7">
        <v>1.66</v>
      </c>
    </row>
    <row r="139" spans="2:7" x14ac:dyDescent="0.3">
      <c r="B139" s="4" t="s">
        <v>50</v>
      </c>
      <c r="C139" s="4" t="s">
        <v>20</v>
      </c>
      <c r="D139" s="4" t="s">
        <v>18</v>
      </c>
      <c r="E139" s="7">
        <v>79.41</v>
      </c>
      <c r="F139" s="7">
        <v>55.63</v>
      </c>
      <c r="G139" s="7">
        <v>3.56</v>
      </c>
    </row>
    <row r="140" spans="2:7" x14ac:dyDescent="0.3">
      <c r="B140" s="4" t="s">
        <v>50</v>
      </c>
      <c r="C140" s="4" t="s">
        <v>21</v>
      </c>
      <c r="D140" s="4" t="s">
        <v>19</v>
      </c>
      <c r="E140" s="7">
        <v>87.15</v>
      </c>
      <c r="F140" s="7">
        <v>55.62</v>
      </c>
      <c r="G140" s="7">
        <v>4.03</v>
      </c>
    </row>
    <row r="141" spans="2:7" x14ac:dyDescent="0.3">
      <c r="B141" s="4" t="s">
        <v>50</v>
      </c>
      <c r="C141" s="4" t="s">
        <v>21</v>
      </c>
      <c r="D141" s="4" t="s">
        <v>17</v>
      </c>
      <c r="E141" s="7">
        <v>86.65</v>
      </c>
      <c r="F141" s="7">
        <v>55.72</v>
      </c>
      <c r="G141" s="7">
        <v>1.66</v>
      </c>
    </row>
    <row r="142" spans="2:7" x14ac:dyDescent="0.3">
      <c r="B142" s="4" t="s">
        <v>50</v>
      </c>
      <c r="C142" s="4" t="s">
        <v>21</v>
      </c>
      <c r="D142" s="4" t="s">
        <v>18</v>
      </c>
      <c r="E142" s="7">
        <v>86.83</v>
      </c>
      <c r="F142" s="7">
        <v>55.64</v>
      </c>
      <c r="G142" s="7">
        <v>3.51</v>
      </c>
    </row>
    <row r="143" spans="2:7" x14ac:dyDescent="0.3">
      <c r="B143" s="4" t="s">
        <v>50</v>
      </c>
      <c r="C143" s="4" t="s">
        <v>22</v>
      </c>
      <c r="D143" s="4" t="s">
        <v>19</v>
      </c>
      <c r="E143" s="7">
        <v>102.23</v>
      </c>
      <c r="F143" s="7">
        <v>55.62</v>
      </c>
      <c r="G143" s="7">
        <v>12.63</v>
      </c>
    </row>
    <row r="144" spans="2:7" x14ac:dyDescent="0.3">
      <c r="B144" s="4" t="s">
        <v>50</v>
      </c>
      <c r="C144" s="4" t="s">
        <v>22</v>
      </c>
      <c r="D144" s="4" t="s">
        <v>17</v>
      </c>
      <c r="E144" s="7">
        <v>102.57</v>
      </c>
      <c r="F144" s="7">
        <v>55.62</v>
      </c>
      <c r="G144" s="7">
        <v>10.42</v>
      </c>
    </row>
    <row r="145" spans="2:7" x14ac:dyDescent="0.3">
      <c r="B145" s="4" t="s">
        <v>50</v>
      </c>
      <c r="C145" s="4" t="s">
        <v>22</v>
      </c>
      <c r="D145" s="4" t="s">
        <v>18</v>
      </c>
      <c r="E145" s="7">
        <v>102.44</v>
      </c>
      <c r="F145" s="7">
        <v>55.6</v>
      </c>
      <c r="G145" s="7">
        <v>12.21</v>
      </c>
    </row>
    <row r="146" spans="2:7" x14ac:dyDescent="0.3">
      <c r="B146" s="4" t="s">
        <v>50</v>
      </c>
      <c r="C146" s="4" t="s">
        <v>16</v>
      </c>
      <c r="D146" s="4" t="s">
        <v>19</v>
      </c>
      <c r="E146" s="7">
        <v>91.58</v>
      </c>
      <c r="F146" s="7">
        <v>55.67</v>
      </c>
      <c r="G146" s="7">
        <v>4.09</v>
      </c>
    </row>
    <row r="147" spans="2:7" x14ac:dyDescent="0.3">
      <c r="B147" s="4" t="s">
        <v>50</v>
      </c>
      <c r="C147" s="4" t="s">
        <v>16</v>
      </c>
      <c r="D147" s="4" t="s">
        <v>17</v>
      </c>
      <c r="E147" s="7">
        <v>91.21</v>
      </c>
      <c r="F147" s="7">
        <v>55.66</v>
      </c>
      <c r="G147" s="7">
        <v>1.67</v>
      </c>
    </row>
    <row r="148" spans="2:7" x14ac:dyDescent="0.3">
      <c r="B148" s="4" t="s">
        <v>50</v>
      </c>
      <c r="C148" s="4" t="s">
        <v>16</v>
      </c>
      <c r="D148" s="4" t="s">
        <v>18</v>
      </c>
      <c r="E148" s="7">
        <v>91.43</v>
      </c>
      <c r="F148" s="7">
        <v>55.6</v>
      </c>
      <c r="G148" s="7">
        <v>3.55</v>
      </c>
    </row>
    <row r="149" spans="2:7" x14ac:dyDescent="0.3">
      <c r="B149" s="4" t="s">
        <v>41</v>
      </c>
      <c r="C149" s="4" t="s">
        <v>20</v>
      </c>
      <c r="D149" s="4" t="s">
        <v>19</v>
      </c>
      <c r="E149" s="7">
        <v>173.04</v>
      </c>
      <c r="F149" s="7">
        <v>115.75</v>
      </c>
      <c r="G149" s="7">
        <v>4.09</v>
      </c>
    </row>
    <row r="150" spans="2:7" x14ac:dyDescent="0.3">
      <c r="B150" s="4" t="s">
        <v>41</v>
      </c>
      <c r="C150" s="4" t="s">
        <v>20</v>
      </c>
      <c r="D150" s="4" t="s">
        <v>17</v>
      </c>
      <c r="E150" s="7">
        <v>175.01</v>
      </c>
      <c r="F150" s="7">
        <v>115.69</v>
      </c>
      <c r="G150" s="7">
        <v>1.66</v>
      </c>
    </row>
    <row r="151" spans="2:7" x14ac:dyDescent="0.3">
      <c r="B151" s="4" t="s">
        <v>41</v>
      </c>
      <c r="C151" s="4" t="s">
        <v>20</v>
      </c>
      <c r="D151" s="4" t="s">
        <v>18</v>
      </c>
      <c r="E151" s="7">
        <v>174.14</v>
      </c>
      <c r="F151" s="7">
        <v>115.67</v>
      </c>
      <c r="G151" s="7">
        <v>3.52</v>
      </c>
    </row>
    <row r="152" spans="2:7" x14ac:dyDescent="0.3">
      <c r="B152" s="4" t="s">
        <v>41</v>
      </c>
      <c r="C152" s="4" t="s">
        <v>21</v>
      </c>
      <c r="D152" s="4" t="s">
        <v>19</v>
      </c>
      <c r="E152" s="7">
        <v>189.46</v>
      </c>
      <c r="F152" s="7">
        <v>115.62</v>
      </c>
      <c r="G152" s="7">
        <v>4.05</v>
      </c>
    </row>
    <row r="153" spans="2:7" x14ac:dyDescent="0.3">
      <c r="B153" s="4" t="s">
        <v>41</v>
      </c>
      <c r="C153" s="4" t="s">
        <v>21</v>
      </c>
      <c r="D153" s="4" t="s">
        <v>17</v>
      </c>
      <c r="E153" s="7">
        <v>189.66</v>
      </c>
      <c r="F153" s="7">
        <v>115.7</v>
      </c>
      <c r="G153" s="7">
        <v>1.67</v>
      </c>
    </row>
    <row r="154" spans="2:7" x14ac:dyDescent="0.3">
      <c r="B154" s="4" t="s">
        <v>41</v>
      </c>
      <c r="C154" s="4" t="s">
        <v>21</v>
      </c>
      <c r="D154" s="4" t="s">
        <v>18</v>
      </c>
      <c r="E154" s="7">
        <v>189.99</v>
      </c>
      <c r="F154" s="7">
        <v>115.74</v>
      </c>
      <c r="G154" s="7">
        <v>3.54</v>
      </c>
    </row>
    <row r="155" spans="2:7" x14ac:dyDescent="0.3">
      <c r="B155" s="4" t="s">
        <v>41</v>
      </c>
      <c r="C155" s="4" t="s">
        <v>22</v>
      </c>
      <c r="D155" s="4" t="s">
        <v>19</v>
      </c>
      <c r="E155" s="7">
        <v>223.33</v>
      </c>
      <c r="F155" s="7">
        <v>115.87</v>
      </c>
      <c r="G155" s="7">
        <v>12.76</v>
      </c>
    </row>
    <row r="156" spans="2:7" x14ac:dyDescent="0.3">
      <c r="B156" s="4" t="s">
        <v>41</v>
      </c>
      <c r="C156" s="4" t="s">
        <v>22</v>
      </c>
      <c r="D156" s="4" t="s">
        <v>17</v>
      </c>
      <c r="E156" s="7">
        <v>224.21</v>
      </c>
      <c r="F156" s="7">
        <v>115.69</v>
      </c>
      <c r="G156" s="7">
        <v>10.31</v>
      </c>
    </row>
    <row r="157" spans="2:7" x14ac:dyDescent="0.3">
      <c r="B157" s="4" t="s">
        <v>41</v>
      </c>
      <c r="C157" s="4" t="s">
        <v>22</v>
      </c>
      <c r="D157" s="4" t="s">
        <v>18</v>
      </c>
      <c r="E157" s="7">
        <v>223.93</v>
      </c>
      <c r="F157" s="7">
        <v>115.66</v>
      </c>
      <c r="G157" s="7">
        <v>12.2</v>
      </c>
    </row>
    <row r="158" spans="2:7" x14ac:dyDescent="0.3">
      <c r="B158" s="4" t="s">
        <v>41</v>
      </c>
      <c r="C158" s="4" t="s">
        <v>16</v>
      </c>
      <c r="D158" s="4" t="s">
        <v>19</v>
      </c>
      <c r="E158" s="7">
        <v>199.99</v>
      </c>
      <c r="F158" s="7">
        <v>115.69</v>
      </c>
      <c r="G158" s="7">
        <v>4.0599999999999996</v>
      </c>
    </row>
    <row r="159" spans="2:7" x14ac:dyDescent="0.3">
      <c r="B159" s="4" t="s">
        <v>41</v>
      </c>
      <c r="C159" s="4" t="s">
        <v>16</v>
      </c>
      <c r="D159" s="4" t="s">
        <v>17</v>
      </c>
      <c r="E159" s="7">
        <v>199.72</v>
      </c>
      <c r="F159" s="7">
        <v>115.67</v>
      </c>
      <c r="G159" s="7">
        <v>1.67</v>
      </c>
    </row>
    <row r="160" spans="2:7" x14ac:dyDescent="0.3">
      <c r="B160" s="4" t="s">
        <v>41</v>
      </c>
      <c r="C160" s="4" t="s">
        <v>16</v>
      </c>
      <c r="D160" s="4" t="s">
        <v>18</v>
      </c>
      <c r="E160" s="7">
        <v>199.94</v>
      </c>
      <c r="F160" s="7">
        <v>115.61</v>
      </c>
      <c r="G160" s="7">
        <v>3.55</v>
      </c>
    </row>
    <row r="161" spans="2:7" x14ac:dyDescent="0.3">
      <c r="B161" s="4" t="s">
        <v>43</v>
      </c>
      <c r="C161" s="4" t="s">
        <v>20</v>
      </c>
      <c r="D161" s="4" t="s">
        <v>19</v>
      </c>
      <c r="E161" s="7">
        <v>143.61000000000001</v>
      </c>
      <c r="F161" s="7">
        <v>95.25</v>
      </c>
      <c r="G161" s="7">
        <v>4.08</v>
      </c>
    </row>
    <row r="162" spans="2:7" x14ac:dyDescent="0.3">
      <c r="B162" s="4" t="s">
        <v>43</v>
      </c>
      <c r="C162" s="4" t="s">
        <v>20</v>
      </c>
      <c r="D162" s="4" t="s">
        <v>17</v>
      </c>
      <c r="E162" s="7">
        <v>143.63999999999999</v>
      </c>
      <c r="F162" s="7">
        <v>95.16</v>
      </c>
      <c r="G162" s="7">
        <v>1.66</v>
      </c>
    </row>
    <row r="163" spans="2:7" x14ac:dyDescent="0.3">
      <c r="B163" s="4" t="s">
        <v>43</v>
      </c>
      <c r="C163" s="4" t="s">
        <v>20</v>
      </c>
      <c r="D163" s="4" t="s">
        <v>18</v>
      </c>
      <c r="E163" s="7">
        <v>144.28</v>
      </c>
      <c r="F163" s="7">
        <v>95.15</v>
      </c>
      <c r="G163" s="7">
        <v>3.51</v>
      </c>
    </row>
    <row r="164" spans="2:7" x14ac:dyDescent="0.3">
      <c r="B164" s="4" t="s">
        <v>43</v>
      </c>
      <c r="C164" s="4" t="s">
        <v>21</v>
      </c>
      <c r="D164" s="4" t="s">
        <v>19</v>
      </c>
      <c r="E164" s="7">
        <v>157.19999999999999</v>
      </c>
      <c r="F164" s="7">
        <v>95.19</v>
      </c>
      <c r="G164" s="7">
        <v>4.0599999999999996</v>
      </c>
    </row>
    <row r="165" spans="2:7" x14ac:dyDescent="0.3">
      <c r="B165" s="4" t="s">
        <v>43</v>
      </c>
      <c r="C165" s="4" t="s">
        <v>21</v>
      </c>
      <c r="D165" s="4" t="s">
        <v>17</v>
      </c>
      <c r="E165" s="7">
        <v>157.56</v>
      </c>
      <c r="F165" s="7">
        <v>95.16</v>
      </c>
      <c r="G165" s="7">
        <v>1.66</v>
      </c>
    </row>
    <row r="166" spans="2:7" x14ac:dyDescent="0.3">
      <c r="B166" s="4" t="s">
        <v>43</v>
      </c>
      <c r="C166" s="4" t="s">
        <v>21</v>
      </c>
      <c r="D166" s="4" t="s">
        <v>18</v>
      </c>
      <c r="E166" s="7">
        <v>157.84</v>
      </c>
      <c r="F166" s="7">
        <v>95.16</v>
      </c>
      <c r="G166" s="7">
        <v>3.51</v>
      </c>
    </row>
    <row r="167" spans="2:7" x14ac:dyDescent="0.3">
      <c r="B167" s="4" t="s">
        <v>43</v>
      </c>
      <c r="C167" s="4" t="s">
        <v>22</v>
      </c>
      <c r="D167" s="4" t="s">
        <v>19</v>
      </c>
      <c r="E167" s="7">
        <v>185.58</v>
      </c>
      <c r="F167" s="7">
        <v>95.16</v>
      </c>
      <c r="G167" s="7">
        <v>12.73</v>
      </c>
    </row>
    <row r="168" spans="2:7" x14ac:dyDescent="0.3">
      <c r="B168" s="4" t="s">
        <v>43</v>
      </c>
      <c r="C168" s="4" t="s">
        <v>22</v>
      </c>
      <c r="D168" s="4" t="s">
        <v>17</v>
      </c>
      <c r="E168" s="7">
        <v>185.86</v>
      </c>
      <c r="F168" s="7">
        <v>95.15</v>
      </c>
      <c r="G168" s="7">
        <v>10.33</v>
      </c>
    </row>
    <row r="169" spans="2:7" x14ac:dyDescent="0.3">
      <c r="B169" s="4" t="s">
        <v>43</v>
      </c>
      <c r="C169" s="4" t="s">
        <v>22</v>
      </c>
      <c r="D169" s="4" t="s">
        <v>18</v>
      </c>
      <c r="E169" s="7">
        <v>185.97</v>
      </c>
      <c r="F169" s="7">
        <v>95.19</v>
      </c>
      <c r="G169" s="7">
        <v>12.25</v>
      </c>
    </row>
    <row r="170" spans="2:7" x14ac:dyDescent="0.3">
      <c r="B170" s="4" t="s">
        <v>43</v>
      </c>
      <c r="C170" s="4" t="s">
        <v>16</v>
      </c>
      <c r="D170" s="4" t="s">
        <v>19</v>
      </c>
      <c r="E170" s="7">
        <v>166.04</v>
      </c>
      <c r="F170" s="7">
        <v>95.15</v>
      </c>
      <c r="G170" s="7">
        <v>4.05</v>
      </c>
    </row>
    <row r="171" spans="2:7" x14ac:dyDescent="0.3">
      <c r="B171" s="4" t="s">
        <v>43</v>
      </c>
      <c r="C171" s="4" t="s">
        <v>16</v>
      </c>
      <c r="D171" s="4" t="s">
        <v>17</v>
      </c>
      <c r="E171" s="7">
        <v>165.85</v>
      </c>
      <c r="F171" s="7">
        <v>95.14</v>
      </c>
      <c r="G171" s="7">
        <v>1.65</v>
      </c>
    </row>
    <row r="172" spans="2:7" x14ac:dyDescent="0.3">
      <c r="B172" s="4" t="s">
        <v>43</v>
      </c>
      <c r="C172" s="4" t="s">
        <v>16</v>
      </c>
      <c r="D172" s="4" t="s">
        <v>18</v>
      </c>
      <c r="E172" s="7">
        <v>165.36</v>
      </c>
      <c r="F172" s="7">
        <v>95.12</v>
      </c>
      <c r="G172" s="7">
        <v>3.51</v>
      </c>
    </row>
    <row r="173" spans="2:7" x14ac:dyDescent="0.3">
      <c r="B173" s="4" t="s">
        <v>44</v>
      </c>
      <c r="C173" s="4" t="s">
        <v>20</v>
      </c>
      <c r="D173" s="4" t="s">
        <v>19</v>
      </c>
      <c r="E173" s="7">
        <v>188.29</v>
      </c>
      <c r="F173" s="7">
        <v>127.67</v>
      </c>
      <c r="G173" s="7">
        <v>4.05</v>
      </c>
    </row>
    <row r="174" spans="2:7" x14ac:dyDescent="0.3">
      <c r="B174" s="4" t="s">
        <v>44</v>
      </c>
      <c r="C174" s="4" t="s">
        <v>20</v>
      </c>
      <c r="D174" s="4" t="s">
        <v>17</v>
      </c>
      <c r="E174" s="7">
        <v>187.34</v>
      </c>
      <c r="F174" s="7">
        <v>127.54</v>
      </c>
      <c r="G174" s="7">
        <v>1.66</v>
      </c>
    </row>
    <row r="175" spans="2:7" x14ac:dyDescent="0.3">
      <c r="B175" s="4" t="s">
        <v>44</v>
      </c>
      <c r="C175" s="4" t="s">
        <v>20</v>
      </c>
      <c r="D175" s="4" t="s">
        <v>18</v>
      </c>
      <c r="E175" s="7">
        <v>188.36</v>
      </c>
      <c r="F175" s="7">
        <v>127.73</v>
      </c>
      <c r="G175" s="7">
        <v>3.55</v>
      </c>
    </row>
    <row r="176" spans="2:7" x14ac:dyDescent="0.3">
      <c r="B176" s="4" t="s">
        <v>44</v>
      </c>
      <c r="C176" s="4" t="s">
        <v>21</v>
      </c>
      <c r="D176" s="4" t="s">
        <v>19</v>
      </c>
      <c r="E176" s="7">
        <v>205.67</v>
      </c>
      <c r="F176" s="7">
        <v>127.84</v>
      </c>
      <c r="G176" s="7">
        <v>4.04</v>
      </c>
    </row>
    <row r="177" spans="2:7" x14ac:dyDescent="0.3">
      <c r="B177" s="4" t="s">
        <v>44</v>
      </c>
      <c r="C177" s="4" t="s">
        <v>21</v>
      </c>
      <c r="D177" s="4" t="s">
        <v>17</v>
      </c>
      <c r="E177" s="7">
        <v>205.48</v>
      </c>
      <c r="F177" s="7">
        <v>127.7</v>
      </c>
      <c r="G177" s="7">
        <v>1.67</v>
      </c>
    </row>
    <row r="178" spans="2:7" x14ac:dyDescent="0.3">
      <c r="B178" s="4" t="s">
        <v>44</v>
      </c>
      <c r="C178" s="4" t="s">
        <v>21</v>
      </c>
      <c r="D178" s="4" t="s">
        <v>18</v>
      </c>
      <c r="E178" s="7">
        <v>205.77</v>
      </c>
      <c r="F178" s="7">
        <v>127.72</v>
      </c>
      <c r="G178" s="7">
        <v>3.52</v>
      </c>
    </row>
    <row r="179" spans="2:7" x14ac:dyDescent="0.3">
      <c r="B179" s="4" t="s">
        <v>44</v>
      </c>
      <c r="C179" s="4" t="s">
        <v>22</v>
      </c>
      <c r="D179" s="4" t="s">
        <v>19</v>
      </c>
      <c r="E179" s="7">
        <v>243.14</v>
      </c>
      <c r="F179" s="7">
        <v>127.72</v>
      </c>
      <c r="G179" s="7">
        <v>12.85</v>
      </c>
    </row>
    <row r="180" spans="2:7" x14ac:dyDescent="0.3">
      <c r="B180" s="4" t="s">
        <v>44</v>
      </c>
      <c r="C180" s="4" t="s">
        <v>22</v>
      </c>
      <c r="D180" s="4" t="s">
        <v>17</v>
      </c>
      <c r="E180" s="7">
        <v>243.3</v>
      </c>
      <c r="F180" s="7">
        <v>127.88</v>
      </c>
      <c r="G180" s="7">
        <v>10.34</v>
      </c>
    </row>
    <row r="181" spans="2:7" x14ac:dyDescent="0.3">
      <c r="B181" s="4" t="s">
        <v>44</v>
      </c>
      <c r="C181" s="4" t="s">
        <v>22</v>
      </c>
      <c r="D181" s="4" t="s">
        <v>18</v>
      </c>
      <c r="E181" s="7">
        <v>241.99</v>
      </c>
      <c r="F181" s="7">
        <v>127.72</v>
      </c>
      <c r="G181" s="7">
        <v>12.28</v>
      </c>
    </row>
    <row r="182" spans="2:7" x14ac:dyDescent="0.3">
      <c r="B182" s="4" t="s">
        <v>44</v>
      </c>
      <c r="C182" s="4" t="s">
        <v>16</v>
      </c>
      <c r="D182" s="4" t="s">
        <v>19</v>
      </c>
      <c r="E182" s="7">
        <v>217.61</v>
      </c>
      <c r="F182" s="7">
        <v>127.79</v>
      </c>
      <c r="G182" s="7">
        <v>4.07</v>
      </c>
    </row>
    <row r="183" spans="2:7" x14ac:dyDescent="0.3">
      <c r="B183" s="4" t="s">
        <v>44</v>
      </c>
      <c r="C183" s="4" t="s">
        <v>16</v>
      </c>
      <c r="D183" s="4" t="s">
        <v>17</v>
      </c>
      <c r="E183" s="7">
        <v>216.95</v>
      </c>
      <c r="F183" s="7">
        <v>127.67</v>
      </c>
      <c r="G183" s="7">
        <v>1.66</v>
      </c>
    </row>
    <row r="184" spans="2:7" x14ac:dyDescent="0.3">
      <c r="B184" s="4" t="s">
        <v>44</v>
      </c>
      <c r="C184" s="4" t="s">
        <v>16</v>
      </c>
      <c r="D184" s="4" t="s">
        <v>18</v>
      </c>
      <c r="E184" s="7">
        <v>216.73</v>
      </c>
      <c r="F184" s="7">
        <v>127.71</v>
      </c>
      <c r="G184" s="7">
        <v>3.55</v>
      </c>
    </row>
    <row r="185" spans="2:7" x14ac:dyDescent="0.3">
      <c r="B185" s="4" t="s">
        <v>45</v>
      </c>
      <c r="C185" s="4" t="s">
        <v>20</v>
      </c>
      <c r="D185" s="4" t="s">
        <v>19</v>
      </c>
      <c r="E185" s="7">
        <v>88.5</v>
      </c>
      <c r="F185" s="7">
        <v>58.06</v>
      </c>
      <c r="G185" s="7">
        <v>4.03</v>
      </c>
    </row>
    <row r="186" spans="2:7" x14ac:dyDescent="0.3">
      <c r="B186" s="4" t="s">
        <v>45</v>
      </c>
      <c r="C186" s="4" t="s">
        <v>20</v>
      </c>
      <c r="D186" s="4" t="s">
        <v>17</v>
      </c>
      <c r="E186" s="7">
        <v>88.62</v>
      </c>
      <c r="F186" s="7">
        <v>58.04</v>
      </c>
      <c r="G186" s="7">
        <v>1.67</v>
      </c>
    </row>
    <row r="187" spans="2:7" x14ac:dyDescent="0.3">
      <c r="B187" s="4" t="s">
        <v>45</v>
      </c>
      <c r="C187" s="4" t="s">
        <v>20</v>
      </c>
      <c r="D187" s="4" t="s">
        <v>18</v>
      </c>
      <c r="E187" s="7">
        <v>88.37</v>
      </c>
      <c r="F187" s="7">
        <v>58.07</v>
      </c>
      <c r="G187" s="7">
        <v>3.54</v>
      </c>
    </row>
    <row r="188" spans="2:7" x14ac:dyDescent="0.3">
      <c r="B188" s="4" t="s">
        <v>45</v>
      </c>
      <c r="C188" s="4" t="s">
        <v>21</v>
      </c>
      <c r="D188" s="4" t="s">
        <v>19</v>
      </c>
      <c r="E188" s="7">
        <v>96.96</v>
      </c>
      <c r="F188" s="7">
        <v>58.02</v>
      </c>
      <c r="G188" s="7">
        <v>4.07</v>
      </c>
    </row>
    <row r="189" spans="2:7" x14ac:dyDescent="0.3">
      <c r="B189" s="4" t="s">
        <v>45</v>
      </c>
      <c r="C189" s="4" t="s">
        <v>21</v>
      </c>
      <c r="D189" s="4" t="s">
        <v>17</v>
      </c>
      <c r="E189" s="7">
        <v>96.84</v>
      </c>
      <c r="F189" s="7">
        <v>57.96</v>
      </c>
      <c r="G189" s="7">
        <v>1.67</v>
      </c>
    </row>
    <row r="190" spans="2:7" x14ac:dyDescent="0.3">
      <c r="B190" s="4" t="s">
        <v>45</v>
      </c>
      <c r="C190" s="4" t="s">
        <v>21</v>
      </c>
      <c r="D190" s="4" t="s">
        <v>18</v>
      </c>
      <c r="E190" s="7">
        <v>96.75</v>
      </c>
      <c r="F190" s="7">
        <v>58.04</v>
      </c>
      <c r="G190" s="7">
        <v>3.56</v>
      </c>
    </row>
    <row r="191" spans="2:7" x14ac:dyDescent="0.3">
      <c r="B191" s="4" t="s">
        <v>45</v>
      </c>
      <c r="C191" s="4" t="s">
        <v>22</v>
      </c>
      <c r="D191" s="4" t="s">
        <v>19</v>
      </c>
      <c r="E191" s="7">
        <v>114.26</v>
      </c>
      <c r="F191" s="7">
        <v>58.11</v>
      </c>
      <c r="G191" s="7">
        <v>12.65</v>
      </c>
    </row>
    <row r="192" spans="2:7" x14ac:dyDescent="0.3">
      <c r="B192" s="4" t="s">
        <v>45</v>
      </c>
      <c r="C192" s="4" t="s">
        <v>22</v>
      </c>
      <c r="D192" s="4" t="s">
        <v>17</v>
      </c>
      <c r="E192" s="7">
        <v>114.56</v>
      </c>
      <c r="F192" s="7">
        <v>58.06</v>
      </c>
      <c r="G192" s="7">
        <v>10.41</v>
      </c>
    </row>
    <row r="193" spans="2:7" x14ac:dyDescent="0.3">
      <c r="B193" s="4" t="s">
        <v>45</v>
      </c>
      <c r="C193" s="4" t="s">
        <v>22</v>
      </c>
      <c r="D193" s="4" t="s">
        <v>18</v>
      </c>
      <c r="E193" s="7">
        <v>114.25</v>
      </c>
      <c r="F193" s="7">
        <v>58.03</v>
      </c>
      <c r="G193" s="7">
        <v>12.17</v>
      </c>
    </row>
    <row r="194" spans="2:7" x14ac:dyDescent="0.3">
      <c r="B194" s="4" t="s">
        <v>45</v>
      </c>
      <c r="C194" s="4" t="s">
        <v>16</v>
      </c>
      <c r="D194" s="4" t="s">
        <v>19</v>
      </c>
      <c r="E194" s="7">
        <v>102.3</v>
      </c>
      <c r="F194" s="7">
        <v>58.03</v>
      </c>
      <c r="G194" s="7">
        <v>4.05</v>
      </c>
    </row>
    <row r="195" spans="2:7" x14ac:dyDescent="0.3">
      <c r="B195" s="4" t="s">
        <v>45</v>
      </c>
      <c r="C195" s="4" t="s">
        <v>16</v>
      </c>
      <c r="D195" s="4" t="s">
        <v>17</v>
      </c>
      <c r="E195" s="7">
        <v>102.21</v>
      </c>
      <c r="F195" s="7">
        <v>58.05</v>
      </c>
      <c r="G195" s="7">
        <v>1.66</v>
      </c>
    </row>
    <row r="196" spans="2:7" x14ac:dyDescent="0.3">
      <c r="B196" s="4" t="s">
        <v>45</v>
      </c>
      <c r="C196" s="4" t="s">
        <v>16</v>
      </c>
      <c r="D196" s="4" t="s">
        <v>18</v>
      </c>
      <c r="E196" s="7">
        <v>101.97</v>
      </c>
      <c r="F196" s="7">
        <v>57.99</v>
      </c>
      <c r="G196" s="7">
        <v>3.49</v>
      </c>
    </row>
    <row r="197" spans="2:7" x14ac:dyDescent="0.3">
      <c r="B197" s="4" t="s">
        <v>26</v>
      </c>
      <c r="C197" s="4" t="s">
        <v>20</v>
      </c>
      <c r="D197" s="4" t="s">
        <v>19</v>
      </c>
      <c r="E197" s="7">
        <v>121.98</v>
      </c>
      <c r="F197" s="7">
        <v>97.96</v>
      </c>
      <c r="G197" s="7">
        <v>4.05</v>
      </c>
    </row>
    <row r="198" spans="2:7" x14ac:dyDescent="0.3">
      <c r="B198" s="4" t="s">
        <v>26</v>
      </c>
      <c r="C198" s="4" t="s">
        <v>20</v>
      </c>
      <c r="D198" s="4" t="s">
        <v>17</v>
      </c>
      <c r="E198" s="7">
        <v>122.21</v>
      </c>
      <c r="F198" s="7">
        <v>98.08</v>
      </c>
      <c r="G198" s="7">
        <v>1.67</v>
      </c>
    </row>
    <row r="199" spans="2:7" x14ac:dyDescent="0.3">
      <c r="B199" s="4" t="s">
        <v>26</v>
      </c>
      <c r="C199" s="4" t="s">
        <v>20</v>
      </c>
      <c r="D199" s="4" t="s">
        <v>18</v>
      </c>
      <c r="E199" s="7">
        <v>122.05</v>
      </c>
      <c r="F199" s="7">
        <v>98.04</v>
      </c>
      <c r="G199" s="7">
        <v>3.51</v>
      </c>
    </row>
    <row r="200" spans="2:7" x14ac:dyDescent="0.3">
      <c r="B200" s="4" t="s">
        <v>26</v>
      </c>
      <c r="C200" s="4" t="s">
        <v>21</v>
      </c>
      <c r="D200" s="4" t="s">
        <v>19</v>
      </c>
      <c r="E200" s="7">
        <v>133.66</v>
      </c>
      <c r="F200" s="7">
        <v>98</v>
      </c>
      <c r="G200" s="7">
        <v>4.0599999999999996</v>
      </c>
    </row>
    <row r="201" spans="2:7" x14ac:dyDescent="0.3">
      <c r="B201" s="4" t="s">
        <v>26</v>
      </c>
      <c r="C201" s="4" t="s">
        <v>21</v>
      </c>
      <c r="D201" s="4" t="s">
        <v>17</v>
      </c>
      <c r="E201" s="7">
        <v>133.29</v>
      </c>
      <c r="F201" s="7">
        <v>98.07</v>
      </c>
      <c r="G201" s="7">
        <v>1.65</v>
      </c>
    </row>
    <row r="202" spans="2:7" x14ac:dyDescent="0.3">
      <c r="B202" s="4" t="s">
        <v>26</v>
      </c>
      <c r="C202" s="4" t="s">
        <v>21</v>
      </c>
      <c r="D202" s="4" t="s">
        <v>18</v>
      </c>
      <c r="E202" s="7">
        <v>132.72</v>
      </c>
      <c r="F202" s="7">
        <v>98.1</v>
      </c>
      <c r="G202" s="7">
        <v>3.54</v>
      </c>
    </row>
    <row r="203" spans="2:7" x14ac:dyDescent="0.3">
      <c r="B203" s="4" t="s">
        <v>26</v>
      </c>
      <c r="C203" s="4" t="s">
        <v>22</v>
      </c>
      <c r="D203" s="4" t="s">
        <v>19</v>
      </c>
      <c r="E203" s="7">
        <v>157.05000000000001</v>
      </c>
      <c r="F203" s="7">
        <v>98.04</v>
      </c>
      <c r="G203" s="7">
        <v>12.73</v>
      </c>
    </row>
    <row r="204" spans="2:7" x14ac:dyDescent="0.3">
      <c r="B204" s="4" t="s">
        <v>26</v>
      </c>
      <c r="C204" s="4" t="s">
        <v>22</v>
      </c>
      <c r="D204" s="4" t="s">
        <v>17</v>
      </c>
      <c r="E204" s="7">
        <v>156.94</v>
      </c>
      <c r="F204" s="7">
        <v>98.04</v>
      </c>
      <c r="G204" s="7">
        <v>10.32</v>
      </c>
    </row>
    <row r="205" spans="2:7" x14ac:dyDescent="0.3">
      <c r="B205" s="4" t="s">
        <v>26</v>
      </c>
      <c r="C205" s="4" t="s">
        <v>22</v>
      </c>
      <c r="D205" s="4" t="s">
        <v>18</v>
      </c>
      <c r="E205" s="7">
        <v>156.88999999999999</v>
      </c>
      <c r="F205" s="7">
        <v>97.99</v>
      </c>
      <c r="G205" s="7">
        <v>12.21</v>
      </c>
    </row>
    <row r="206" spans="2:7" x14ac:dyDescent="0.3">
      <c r="B206" s="4" t="s">
        <v>26</v>
      </c>
      <c r="C206" s="4" t="s">
        <v>16</v>
      </c>
      <c r="D206" s="4" t="s">
        <v>19</v>
      </c>
      <c r="E206" s="7">
        <v>140.13999999999999</v>
      </c>
      <c r="F206" s="7">
        <v>98.07</v>
      </c>
      <c r="G206" s="7">
        <v>4.0599999999999996</v>
      </c>
    </row>
    <row r="207" spans="2:7" x14ac:dyDescent="0.3">
      <c r="B207" s="4" t="s">
        <v>26</v>
      </c>
      <c r="C207" s="4" t="s">
        <v>16</v>
      </c>
      <c r="D207" s="4" t="s">
        <v>17</v>
      </c>
      <c r="E207" s="7">
        <v>140.03</v>
      </c>
      <c r="F207" s="7">
        <v>98.04</v>
      </c>
      <c r="G207" s="7">
        <v>1.66</v>
      </c>
    </row>
    <row r="208" spans="2:7" x14ac:dyDescent="0.3">
      <c r="B208" s="4" t="s">
        <v>26</v>
      </c>
      <c r="C208" s="4" t="s">
        <v>16</v>
      </c>
      <c r="D208" s="4" t="s">
        <v>18</v>
      </c>
      <c r="E208" s="7">
        <v>140.12</v>
      </c>
      <c r="F208" s="7">
        <v>98.02</v>
      </c>
      <c r="G208" s="7">
        <v>3.6</v>
      </c>
    </row>
    <row r="209" spans="2:7" x14ac:dyDescent="0.3">
      <c r="B209" s="4" t="s">
        <v>28</v>
      </c>
      <c r="C209" s="4" t="s">
        <v>20</v>
      </c>
      <c r="D209" s="4" t="s">
        <v>19</v>
      </c>
      <c r="E209" s="7">
        <v>96.44</v>
      </c>
      <c r="F209" s="7">
        <v>76.099999999999994</v>
      </c>
      <c r="G209" s="7">
        <v>4.0599999999999996</v>
      </c>
    </row>
    <row r="210" spans="2:7" x14ac:dyDescent="0.3">
      <c r="B210" s="4" t="s">
        <v>28</v>
      </c>
      <c r="C210" s="4" t="s">
        <v>20</v>
      </c>
      <c r="D210" s="4" t="s">
        <v>17</v>
      </c>
      <c r="E210" s="7">
        <v>96.23</v>
      </c>
      <c r="F210" s="7">
        <v>76.150000000000006</v>
      </c>
      <c r="G210" s="7">
        <v>1.66</v>
      </c>
    </row>
    <row r="211" spans="2:7" x14ac:dyDescent="0.3">
      <c r="B211" s="4" t="s">
        <v>28</v>
      </c>
      <c r="C211" s="4" t="s">
        <v>20</v>
      </c>
      <c r="D211" s="4" t="s">
        <v>18</v>
      </c>
      <c r="E211" s="7">
        <v>96.7</v>
      </c>
      <c r="F211" s="7">
        <v>76.08</v>
      </c>
      <c r="G211" s="7">
        <v>3.51</v>
      </c>
    </row>
    <row r="212" spans="2:7" x14ac:dyDescent="0.3">
      <c r="B212" s="4" t="s">
        <v>28</v>
      </c>
      <c r="C212" s="4" t="s">
        <v>21</v>
      </c>
      <c r="D212" s="4" t="s">
        <v>19</v>
      </c>
      <c r="E212" s="7">
        <v>104.9</v>
      </c>
      <c r="F212" s="7">
        <v>76.19</v>
      </c>
      <c r="G212" s="7">
        <v>4.05</v>
      </c>
    </row>
    <row r="213" spans="2:7" x14ac:dyDescent="0.3">
      <c r="B213" s="4" t="s">
        <v>28</v>
      </c>
      <c r="C213" s="4" t="s">
        <v>21</v>
      </c>
      <c r="D213" s="4" t="s">
        <v>17</v>
      </c>
      <c r="E213" s="7">
        <v>104.98</v>
      </c>
      <c r="F213" s="7">
        <v>76.09</v>
      </c>
      <c r="G213" s="7">
        <v>1.65</v>
      </c>
    </row>
    <row r="214" spans="2:7" x14ac:dyDescent="0.3">
      <c r="B214" s="4" t="s">
        <v>28</v>
      </c>
      <c r="C214" s="4" t="s">
        <v>21</v>
      </c>
      <c r="D214" s="4" t="s">
        <v>18</v>
      </c>
      <c r="E214" s="7">
        <v>104.71</v>
      </c>
      <c r="F214" s="7">
        <v>76.150000000000006</v>
      </c>
      <c r="G214" s="7">
        <v>3.55</v>
      </c>
    </row>
    <row r="215" spans="2:7" x14ac:dyDescent="0.3">
      <c r="B215" s="4" t="s">
        <v>28</v>
      </c>
      <c r="C215" s="4" t="s">
        <v>22</v>
      </c>
      <c r="D215" s="4" t="s">
        <v>19</v>
      </c>
      <c r="E215" s="7">
        <v>123.83</v>
      </c>
      <c r="F215" s="7">
        <v>76.099999999999994</v>
      </c>
      <c r="G215" s="7">
        <v>12.8</v>
      </c>
    </row>
    <row r="216" spans="2:7" x14ac:dyDescent="0.3">
      <c r="B216" s="4" t="s">
        <v>28</v>
      </c>
      <c r="C216" s="4" t="s">
        <v>22</v>
      </c>
      <c r="D216" s="4" t="s">
        <v>17</v>
      </c>
      <c r="E216" s="7">
        <v>123.96</v>
      </c>
      <c r="F216" s="7">
        <v>76.11</v>
      </c>
      <c r="G216" s="7">
        <v>10.35</v>
      </c>
    </row>
    <row r="217" spans="2:7" x14ac:dyDescent="0.3">
      <c r="B217" s="4" t="s">
        <v>28</v>
      </c>
      <c r="C217" s="4" t="s">
        <v>22</v>
      </c>
      <c r="D217" s="4" t="s">
        <v>18</v>
      </c>
      <c r="E217" s="7">
        <v>123.62</v>
      </c>
      <c r="F217" s="7">
        <v>76.150000000000006</v>
      </c>
      <c r="G217" s="7">
        <v>12.22</v>
      </c>
    </row>
    <row r="218" spans="2:7" x14ac:dyDescent="0.3">
      <c r="B218" s="4" t="s">
        <v>28</v>
      </c>
      <c r="C218" s="4" t="s">
        <v>16</v>
      </c>
      <c r="D218" s="4" t="s">
        <v>19</v>
      </c>
      <c r="E218" s="7">
        <v>110.74</v>
      </c>
      <c r="F218" s="7">
        <v>76.180000000000007</v>
      </c>
      <c r="G218" s="7">
        <v>4.08</v>
      </c>
    </row>
    <row r="219" spans="2:7" x14ac:dyDescent="0.3">
      <c r="B219" s="4" t="s">
        <v>28</v>
      </c>
      <c r="C219" s="4" t="s">
        <v>16</v>
      </c>
      <c r="D219" s="4" t="s">
        <v>17</v>
      </c>
      <c r="E219" s="7">
        <v>110.79</v>
      </c>
      <c r="F219" s="7">
        <v>76.12</v>
      </c>
      <c r="G219" s="7">
        <v>1.67</v>
      </c>
    </row>
    <row r="220" spans="2:7" x14ac:dyDescent="0.3">
      <c r="B220" s="4" t="s">
        <v>28</v>
      </c>
      <c r="C220" s="4" t="s">
        <v>16</v>
      </c>
      <c r="D220" s="4" t="s">
        <v>18</v>
      </c>
      <c r="E220" s="7">
        <v>110.57</v>
      </c>
      <c r="F220" s="7">
        <v>76.11</v>
      </c>
      <c r="G220" s="7">
        <v>3.54</v>
      </c>
    </row>
    <row r="221" spans="2:7" x14ac:dyDescent="0.3">
      <c r="B221" s="4" t="s">
        <v>29</v>
      </c>
      <c r="C221" s="4" t="s">
        <v>20</v>
      </c>
      <c r="D221" s="4" t="s">
        <v>19</v>
      </c>
      <c r="E221" s="7">
        <v>135.04</v>
      </c>
      <c r="F221" s="7">
        <v>109.19</v>
      </c>
      <c r="G221" s="7">
        <v>4.0599999999999996</v>
      </c>
    </row>
    <row r="222" spans="2:7" x14ac:dyDescent="0.3">
      <c r="B222" s="4" t="s">
        <v>29</v>
      </c>
      <c r="C222" s="4" t="s">
        <v>20</v>
      </c>
      <c r="D222" s="4" t="s">
        <v>17</v>
      </c>
      <c r="E222" s="7">
        <v>134.91</v>
      </c>
      <c r="F222" s="7">
        <v>109.14</v>
      </c>
      <c r="G222" s="7">
        <v>1.67</v>
      </c>
    </row>
    <row r="223" spans="2:7" x14ac:dyDescent="0.3">
      <c r="B223" s="4" t="s">
        <v>29</v>
      </c>
      <c r="C223" s="4" t="s">
        <v>20</v>
      </c>
      <c r="D223" s="4" t="s">
        <v>18</v>
      </c>
      <c r="E223" s="7">
        <v>134.81</v>
      </c>
      <c r="F223" s="7">
        <v>109.18</v>
      </c>
      <c r="G223" s="7">
        <v>3.53</v>
      </c>
    </row>
    <row r="224" spans="2:7" x14ac:dyDescent="0.3">
      <c r="B224" s="4" t="s">
        <v>29</v>
      </c>
      <c r="C224" s="4" t="s">
        <v>21</v>
      </c>
      <c r="D224" s="4" t="s">
        <v>19</v>
      </c>
      <c r="E224" s="7">
        <v>147.37</v>
      </c>
      <c r="F224" s="7">
        <v>109.21</v>
      </c>
      <c r="G224" s="7">
        <v>4.0599999999999996</v>
      </c>
    </row>
    <row r="225" spans="2:7" x14ac:dyDescent="0.3">
      <c r="B225" s="4" t="s">
        <v>29</v>
      </c>
      <c r="C225" s="4" t="s">
        <v>21</v>
      </c>
      <c r="D225" s="4" t="s">
        <v>17</v>
      </c>
      <c r="E225" s="7">
        <v>147.84</v>
      </c>
      <c r="F225" s="7">
        <v>109.2</v>
      </c>
      <c r="G225" s="7">
        <v>1.66</v>
      </c>
    </row>
    <row r="226" spans="2:7" x14ac:dyDescent="0.3">
      <c r="B226" s="4" t="s">
        <v>29</v>
      </c>
      <c r="C226" s="4" t="s">
        <v>21</v>
      </c>
      <c r="D226" s="4" t="s">
        <v>18</v>
      </c>
      <c r="E226" s="7">
        <v>148.05000000000001</v>
      </c>
      <c r="F226" s="7">
        <v>109.19</v>
      </c>
      <c r="G226" s="7">
        <v>3.56</v>
      </c>
    </row>
    <row r="227" spans="2:7" x14ac:dyDescent="0.3">
      <c r="B227" s="4" t="s">
        <v>29</v>
      </c>
      <c r="C227" s="4" t="s">
        <v>22</v>
      </c>
      <c r="D227" s="4" t="s">
        <v>19</v>
      </c>
      <c r="E227" s="7">
        <v>174.21</v>
      </c>
      <c r="F227" s="7">
        <v>109.13</v>
      </c>
      <c r="G227" s="7">
        <v>12.79</v>
      </c>
    </row>
    <row r="228" spans="2:7" x14ac:dyDescent="0.3">
      <c r="B228" s="4" t="s">
        <v>29</v>
      </c>
      <c r="C228" s="4" t="s">
        <v>22</v>
      </c>
      <c r="D228" s="4" t="s">
        <v>17</v>
      </c>
      <c r="E228" s="7">
        <v>173.83</v>
      </c>
      <c r="F228" s="7">
        <v>109.22</v>
      </c>
      <c r="G228" s="7">
        <v>10.3</v>
      </c>
    </row>
    <row r="229" spans="2:7" x14ac:dyDescent="0.3">
      <c r="B229" s="4" t="s">
        <v>29</v>
      </c>
      <c r="C229" s="4" t="s">
        <v>22</v>
      </c>
      <c r="D229" s="4" t="s">
        <v>18</v>
      </c>
      <c r="E229" s="7">
        <v>173.67</v>
      </c>
      <c r="F229" s="7">
        <v>109.28</v>
      </c>
      <c r="G229" s="7">
        <v>12.08</v>
      </c>
    </row>
    <row r="230" spans="2:7" x14ac:dyDescent="0.3">
      <c r="B230" s="4" t="s">
        <v>29</v>
      </c>
      <c r="C230" s="4" t="s">
        <v>16</v>
      </c>
      <c r="D230" s="4" t="s">
        <v>19</v>
      </c>
      <c r="E230" s="7">
        <v>155.11000000000001</v>
      </c>
      <c r="F230" s="7">
        <v>109.22</v>
      </c>
      <c r="G230" s="7">
        <v>4.03</v>
      </c>
    </row>
    <row r="231" spans="2:7" x14ac:dyDescent="0.3">
      <c r="B231" s="4" t="s">
        <v>29</v>
      </c>
      <c r="C231" s="4" t="s">
        <v>16</v>
      </c>
      <c r="D231" s="4" t="s">
        <v>17</v>
      </c>
      <c r="E231" s="7">
        <v>155.16</v>
      </c>
      <c r="F231" s="7">
        <v>109.17</v>
      </c>
      <c r="G231" s="7">
        <v>1.67</v>
      </c>
    </row>
    <row r="232" spans="2:7" x14ac:dyDescent="0.3">
      <c r="B232" s="4" t="s">
        <v>29</v>
      </c>
      <c r="C232" s="4" t="s">
        <v>16</v>
      </c>
      <c r="D232" s="4" t="s">
        <v>18</v>
      </c>
      <c r="E232" s="7">
        <v>155.41</v>
      </c>
      <c r="F232" s="7">
        <v>109.2</v>
      </c>
      <c r="G232" s="7">
        <v>3.53</v>
      </c>
    </row>
    <row r="233" spans="2:7" x14ac:dyDescent="0.3">
      <c r="B233" s="4" t="s">
        <v>30</v>
      </c>
      <c r="C233" s="4" t="s">
        <v>20</v>
      </c>
      <c r="D233" s="4" t="s">
        <v>19</v>
      </c>
      <c r="E233" s="7">
        <v>85.54</v>
      </c>
      <c r="F233" s="7">
        <v>67.84</v>
      </c>
      <c r="G233" s="7">
        <v>4.0599999999999996</v>
      </c>
    </row>
    <row r="234" spans="2:7" x14ac:dyDescent="0.3">
      <c r="B234" s="4" t="s">
        <v>30</v>
      </c>
      <c r="C234" s="4" t="s">
        <v>20</v>
      </c>
      <c r="D234" s="4" t="s">
        <v>17</v>
      </c>
      <c r="E234" s="7">
        <v>85.08</v>
      </c>
      <c r="F234" s="7">
        <v>67.83</v>
      </c>
      <c r="G234" s="7">
        <v>1.66</v>
      </c>
    </row>
    <row r="235" spans="2:7" x14ac:dyDescent="0.3">
      <c r="B235" s="4" t="s">
        <v>30</v>
      </c>
      <c r="C235" s="4" t="s">
        <v>20</v>
      </c>
      <c r="D235" s="4" t="s">
        <v>18</v>
      </c>
      <c r="E235" s="7">
        <v>85.27</v>
      </c>
      <c r="F235" s="7">
        <v>67.84</v>
      </c>
      <c r="G235" s="7">
        <v>3.54</v>
      </c>
    </row>
    <row r="236" spans="2:7" x14ac:dyDescent="0.3">
      <c r="B236" s="4" t="s">
        <v>30</v>
      </c>
      <c r="C236" s="4" t="s">
        <v>21</v>
      </c>
      <c r="D236" s="4" t="s">
        <v>19</v>
      </c>
      <c r="E236" s="7">
        <v>93.03</v>
      </c>
      <c r="F236" s="7">
        <v>67.89</v>
      </c>
      <c r="G236" s="7">
        <v>4.08</v>
      </c>
    </row>
    <row r="237" spans="2:7" x14ac:dyDescent="0.3">
      <c r="B237" s="4" t="s">
        <v>30</v>
      </c>
      <c r="C237" s="4" t="s">
        <v>21</v>
      </c>
      <c r="D237" s="4" t="s">
        <v>17</v>
      </c>
      <c r="E237" s="7">
        <v>92.53</v>
      </c>
      <c r="F237" s="7">
        <v>67.87</v>
      </c>
      <c r="G237" s="7">
        <v>1.67</v>
      </c>
    </row>
    <row r="238" spans="2:7" x14ac:dyDescent="0.3">
      <c r="B238" s="4" t="s">
        <v>30</v>
      </c>
      <c r="C238" s="4" t="s">
        <v>21</v>
      </c>
      <c r="D238" s="4" t="s">
        <v>18</v>
      </c>
      <c r="E238" s="7">
        <v>93.08</v>
      </c>
      <c r="F238" s="7">
        <v>67.86</v>
      </c>
      <c r="G238" s="7">
        <v>3.54</v>
      </c>
    </row>
    <row r="239" spans="2:7" x14ac:dyDescent="0.3">
      <c r="B239" s="4" t="s">
        <v>30</v>
      </c>
      <c r="C239" s="4" t="s">
        <v>22</v>
      </c>
      <c r="D239" s="4" t="s">
        <v>19</v>
      </c>
      <c r="E239" s="7">
        <v>109.38</v>
      </c>
      <c r="F239" s="7">
        <v>67.84</v>
      </c>
      <c r="G239" s="7">
        <v>12.84</v>
      </c>
    </row>
    <row r="240" spans="2:7" x14ac:dyDescent="0.3">
      <c r="B240" s="4" t="s">
        <v>30</v>
      </c>
      <c r="C240" s="4" t="s">
        <v>22</v>
      </c>
      <c r="D240" s="4" t="s">
        <v>17</v>
      </c>
      <c r="E240" s="7">
        <v>109.58</v>
      </c>
      <c r="F240" s="7">
        <v>67.86</v>
      </c>
      <c r="G240" s="7">
        <v>10.3</v>
      </c>
    </row>
    <row r="241" spans="2:7" x14ac:dyDescent="0.3">
      <c r="B241" s="4" t="s">
        <v>30</v>
      </c>
      <c r="C241" s="4" t="s">
        <v>22</v>
      </c>
      <c r="D241" s="4" t="s">
        <v>18</v>
      </c>
      <c r="E241" s="7">
        <v>109.57</v>
      </c>
      <c r="F241" s="7">
        <v>67.77</v>
      </c>
      <c r="G241" s="7">
        <v>12.21</v>
      </c>
    </row>
    <row r="242" spans="2:7" x14ac:dyDescent="0.3">
      <c r="B242" s="4" t="s">
        <v>30</v>
      </c>
      <c r="C242" s="4" t="s">
        <v>16</v>
      </c>
      <c r="D242" s="4" t="s">
        <v>19</v>
      </c>
      <c r="E242" s="7">
        <v>97.73</v>
      </c>
      <c r="F242" s="7">
        <v>67.81</v>
      </c>
      <c r="G242" s="7">
        <v>4.09</v>
      </c>
    </row>
    <row r="243" spans="2:7" x14ac:dyDescent="0.3">
      <c r="B243" s="4" t="s">
        <v>30</v>
      </c>
      <c r="C243" s="4" t="s">
        <v>16</v>
      </c>
      <c r="D243" s="4" t="s">
        <v>17</v>
      </c>
      <c r="E243" s="7">
        <v>98.05</v>
      </c>
      <c r="F243" s="7">
        <v>67.900000000000006</v>
      </c>
      <c r="G243" s="7">
        <v>1.68</v>
      </c>
    </row>
    <row r="244" spans="2:7" x14ac:dyDescent="0.3">
      <c r="B244" s="4" t="s">
        <v>30</v>
      </c>
      <c r="C244" s="4" t="s">
        <v>16</v>
      </c>
      <c r="D244" s="4" t="s">
        <v>18</v>
      </c>
      <c r="E244" s="7">
        <v>97.82</v>
      </c>
      <c r="F244" s="7">
        <v>67.86</v>
      </c>
      <c r="G244" s="7">
        <v>3.52</v>
      </c>
    </row>
    <row r="245" spans="2:7" x14ac:dyDescent="0.3">
      <c r="B245" s="4" t="s">
        <v>36</v>
      </c>
      <c r="C245" s="4" t="s">
        <v>20</v>
      </c>
      <c r="D245" s="4" t="s">
        <v>19</v>
      </c>
      <c r="E245" s="7">
        <v>161.38999999999999</v>
      </c>
      <c r="F245" s="7">
        <v>140.94999999999999</v>
      </c>
      <c r="G245" s="7">
        <v>4.08</v>
      </c>
    </row>
    <row r="246" spans="2:7" x14ac:dyDescent="0.3">
      <c r="B246" s="4" t="s">
        <v>36</v>
      </c>
      <c r="C246" s="4" t="s">
        <v>20</v>
      </c>
      <c r="D246" s="4" t="s">
        <v>17</v>
      </c>
      <c r="E246" s="7">
        <v>163.06</v>
      </c>
      <c r="F246" s="7">
        <v>141.09</v>
      </c>
      <c r="G246" s="7">
        <v>1.68</v>
      </c>
    </row>
    <row r="247" spans="2:7" x14ac:dyDescent="0.3">
      <c r="B247" s="4" t="s">
        <v>36</v>
      </c>
      <c r="C247" s="4" t="s">
        <v>20</v>
      </c>
      <c r="D247" s="4" t="s">
        <v>18</v>
      </c>
      <c r="E247" s="7">
        <v>162.9</v>
      </c>
      <c r="F247" s="7">
        <v>140.93</v>
      </c>
      <c r="G247" s="7">
        <v>3.53</v>
      </c>
    </row>
    <row r="248" spans="2:7" x14ac:dyDescent="0.3">
      <c r="B248" s="4" t="s">
        <v>36</v>
      </c>
      <c r="C248" s="4" t="s">
        <v>21</v>
      </c>
      <c r="D248" s="4" t="s">
        <v>19</v>
      </c>
      <c r="E248" s="7">
        <v>178.12</v>
      </c>
      <c r="F248" s="7">
        <v>141.06</v>
      </c>
      <c r="G248" s="7">
        <v>4.08</v>
      </c>
    </row>
    <row r="249" spans="2:7" x14ac:dyDescent="0.3">
      <c r="B249" s="4" t="s">
        <v>36</v>
      </c>
      <c r="C249" s="4" t="s">
        <v>21</v>
      </c>
      <c r="D249" s="4" t="s">
        <v>17</v>
      </c>
      <c r="E249" s="7">
        <v>177.33</v>
      </c>
      <c r="F249" s="7">
        <v>140.93</v>
      </c>
      <c r="G249" s="7">
        <v>1.68</v>
      </c>
    </row>
    <row r="250" spans="2:7" x14ac:dyDescent="0.3">
      <c r="B250" s="4" t="s">
        <v>36</v>
      </c>
      <c r="C250" s="4" t="s">
        <v>21</v>
      </c>
      <c r="D250" s="4" t="s">
        <v>18</v>
      </c>
      <c r="E250" s="7">
        <v>178.33</v>
      </c>
      <c r="F250" s="7">
        <v>141.08000000000001</v>
      </c>
      <c r="G250" s="7">
        <v>3.56</v>
      </c>
    </row>
    <row r="251" spans="2:7" x14ac:dyDescent="0.3">
      <c r="B251" s="4" t="s">
        <v>36</v>
      </c>
      <c r="C251" s="4" t="s">
        <v>22</v>
      </c>
      <c r="D251" s="4" t="s">
        <v>19</v>
      </c>
      <c r="E251" s="7">
        <v>210.13</v>
      </c>
      <c r="F251" s="7">
        <v>141.01</v>
      </c>
      <c r="G251" s="7">
        <v>12.8</v>
      </c>
    </row>
    <row r="252" spans="2:7" x14ac:dyDescent="0.3">
      <c r="B252" s="4" t="s">
        <v>36</v>
      </c>
      <c r="C252" s="4" t="s">
        <v>22</v>
      </c>
      <c r="D252" s="4" t="s">
        <v>17</v>
      </c>
      <c r="E252" s="7">
        <v>210.17</v>
      </c>
      <c r="F252" s="7">
        <v>140.91</v>
      </c>
      <c r="G252" s="7">
        <v>10.31</v>
      </c>
    </row>
    <row r="253" spans="2:7" x14ac:dyDescent="0.3">
      <c r="B253" s="4" t="s">
        <v>36</v>
      </c>
      <c r="C253" s="4" t="s">
        <v>22</v>
      </c>
      <c r="D253" s="4" t="s">
        <v>18</v>
      </c>
      <c r="E253" s="7">
        <v>209.75</v>
      </c>
      <c r="F253" s="7">
        <v>140.97999999999999</v>
      </c>
      <c r="G253" s="7">
        <v>12.19</v>
      </c>
    </row>
    <row r="254" spans="2:7" x14ac:dyDescent="0.3">
      <c r="B254" s="4" t="s">
        <v>36</v>
      </c>
      <c r="C254" s="4" t="s">
        <v>16</v>
      </c>
      <c r="D254" s="4" t="s">
        <v>19</v>
      </c>
      <c r="E254" s="7">
        <v>187.17</v>
      </c>
      <c r="F254" s="7">
        <v>140.83000000000001</v>
      </c>
      <c r="G254" s="7">
        <v>4.07</v>
      </c>
    </row>
    <row r="255" spans="2:7" x14ac:dyDescent="0.3">
      <c r="B255" s="4" t="s">
        <v>36</v>
      </c>
      <c r="C255" s="4" t="s">
        <v>16</v>
      </c>
      <c r="D255" s="4" t="s">
        <v>17</v>
      </c>
      <c r="E255" s="7">
        <v>187.04</v>
      </c>
      <c r="F255" s="7">
        <v>140.94</v>
      </c>
      <c r="G255" s="7">
        <v>1.65</v>
      </c>
    </row>
    <row r="256" spans="2:7" x14ac:dyDescent="0.3">
      <c r="B256" s="4" t="s">
        <v>36</v>
      </c>
      <c r="C256" s="4" t="s">
        <v>16</v>
      </c>
      <c r="D256" s="4" t="s">
        <v>18</v>
      </c>
      <c r="E256" s="7">
        <v>186.68</v>
      </c>
      <c r="F256" s="7">
        <v>140.87</v>
      </c>
      <c r="G256" s="7">
        <v>3.55</v>
      </c>
    </row>
    <row r="257" spans="2:7" x14ac:dyDescent="0.3">
      <c r="B257" s="4" t="s">
        <v>38</v>
      </c>
      <c r="C257" s="4" t="s">
        <v>20</v>
      </c>
      <c r="D257" s="4" t="s">
        <v>19</v>
      </c>
      <c r="E257" s="7">
        <v>198.2</v>
      </c>
      <c r="F257" s="7">
        <v>170.18</v>
      </c>
      <c r="G257" s="7">
        <v>4.03</v>
      </c>
    </row>
    <row r="258" spans="2:7" x14ac:dyDescent="0.3">
      <c r="B258" s="4" t="s">
        <v>38</v>
      </c>
      <c r="C258" s="4" t="s">
        <v>20</v>
      </c>
      <c r="D258" s="4" t="s">
        <v>17</v>
      </c>
      <c r="E258" s="7">
        <v>197.25</v>
      </c>
      <c r="F258" s="7">
        <v>170.2</v>
      </c>
      <c r="G258" s="7">
        <v>1.67</v>
      </c>
    </row>
    <row r="259" spans="2:7" x14ac:dyDescent="0.3">
      <c r="B259" s="4" t="s">
        <v>38</v>
      </c>
      <c r="C259" s="4" t="s">
        <v>20</v>
      </c>
      <c r="D259" s="4" t="s">
        <v>18</v>
      </c>
      <c r="E259" s="7">
        <v>196.25</v>
      </c>
      <c r="F259" s="7">
        <v>170.37</v>
      </c>
      <c r="G259" s="7">
        <v>3.53</v>
      </c>
    </row>
    <row r="260" spans="2:7" x14ac:dyDescent="0.3">
      <c r="B260" s="4" t="s">
        <v>38</v>
      </c>
      <c r="C260" s="4" t="s">
        <v>21</v>
      </c>
      <c r="D260" s="4" t="s">
        <v>19</v>
      </c>
      <c r="E260" s="7">
        <v>216.46</v>
      </c>
      <c r="F260" s="7">
        <v>170.18</v>
      </c>
      <c r="G260" s="7">
        <v>4.0599999999999996</v>
      </c>
    </row>
    <row r="261" spans="2:7" x14ac:dyDescent="0.3">
      <c r="B261" s="4" t="s">
        <v>38</v>
      </c>
      <c r="C261" s="4" t="s">
        <v>21</v>
      </c>
      <c r="D261" s="4" t="s">
        <v>17</v>
      </c>
      <c r="E261" s="7">
        <v>216.22</v>
      </c>
      <c r="F261" s="7">
        <v>170.29</v>
      </c>
      <c r="G261" s="7">
        <v>1.67</v>
      </c>
    </row>
    <row r="262" spans="2:7" x14ac:dyDescent="0.3">
      <c r="B262" s="4" t="s">
        <v>38</v>
      </c>
      <c r="C262" s="4" t="s">
        <v>21</v>
      </c>
      <c r="D262" s="4" t="s">
        <v>18</v>
      </c>
      <c r="E262" s="7">
        <v>216.14</v>
      </c>
      <c r="F262" s="7">
        <v>170.2</v>
      </c>
      <c r="G262" s="7">
        <v>3.53</v>
      </c>
    </row>
    <row r="263" spans="2:7" x14ac:dyDescent="0.3">
      <c r="B263" s="4" t="s">
        <v>38</v>
      </c>
      <c r="C263" s="4" t="s">
        <v>22</v>
      </c>
      <c r="D263" s="4" t="s">
        <v>19</v>
      </c>
      <c r="E263" s="7">
        <v>254.22</v>
      </c>
      <c r="F263" s="7">
        <v>170.42</v>
      </c>
      <c r="G263" s="7">
        <v>12.63</v>
      </c>
    </row>
    <row r="264" spans="2:7" x14ac:dyDescent="0.3">
      <c r="B264" s="4" t="s">
        <v>38</v>
      </c>
      <c r="C264" s="4" t="s">
        <v>22</v>
      </c>
      <c r="D264" s="4" t="s">
        <v>17</v>
      </c>
      <c r="E264" s="7">
        <v>255.36</v>
      </c>
      <c r="F264" s="7">
        <v>170.29</v>
      </c>
      <c r="G264" s="7">
        <v>10.38</v>
      </c>
    </row>
    <row r="265" spans="2:7" x14ac:dyDescent="0.3">
      <c r="B265" s="4" t="s">
        <v>38</v>
      </c>
      <c r="C265" s="4" t="s">
        <v>22</v>
      </c>
      <c r="D265" s="4" t="s">
        <v>18</v>
      </c>
      <c r="E265" s="7">
        <v>254.81</v>
      </c>
      <c r="F265" s="7">
        <v>170.19</v>
      </c>
      <c r="G265" s="7">
        <v>12.14</v>
      </c>
    </row>
    <row r="266" spans="2:7" x14ac:dyDescent="0.3">
      <c r="B266" s="4" t="s">
        <v>38</v>
      </c>
      <c r="C266" s="4" t="s">
        <v>16</v>
      </c>
      <c r="D266" s="4" t="s">
        <v>19</v>
      </c>
      <c r="E266" s="7">
        <v>227.43</v>
      </c>
      <c r="F266" s="7">
        <v>170.24</v>
      </c>
      <c r="G266" s="7">
        <v>4.04</v>
      </c>
    </row>
    <row r="267" spans="2:7" x14ac:dyDescent="0.3">
      <c r="B267" s="4" t="s">
        <v>38</v>
      </c>
      <c r="C267" s="4" t="s">
        <v>16</v>
      </c>
      <c r="D267" s="4" t="s">
        <v>17</v>
      </c>
      <c r="E267" s="7">
        <v>227.69</v>
      </c>
      <c r="F267" s="7">
        <v>170.21</v>
      </c>
      <c r="G267" s="7">
        <v>1.67</v>
      </c>
    </row>
    <row r="268" spans="2:7" x14ac:dyDescent="0.3">
      <c r="B268" s="4" t="s">
        <v>38</v>
      </c>
      <c r="C268" s="4" t="s">
        <v>16</v>
      </c>
      <c r="D268" s="4" t="s">
        <v>18</v>
      </c>
      <c r="E268" s="7">
        <v>227.86</v>
      </c>
      <c r="F268" s="7">
        <v>170.29</v>
      </c>
      <c r="G268" s="7">
        <v>3.52</v>
      </c>
    </row>
    <row r="269" spans="2:7" x14ac:dyDescent="0.3">
      <c r="B269" s="4" t="s">
        <v>39</v>
      </c>
      <c r="C269" s="4" t="s">
        <v>20</v>
      </c>
      <c r="D269" s="4" t="s">
        <v>19</v>
      </c>
      <c r="E269" s="7">
        <v>280.39</v>
      </c>
      <c r="F269" s="7">
        <v>240.87</v>
      </c>
      <c r="G269" s="7">
        <v>4.03</v>
      </c>
    </row>
    <row r="270" spans="2:7" x14ac:dyDescent="0.3">
      <c r="B270" s="4" t="s">
        <v>39</v>
      </c>
      <c r="C270" s="4" t="s">
        <v>20</v>
      </c>
      <c r="D270" s="4" t="s">
        <v>17</v>
      </c>
      <c r="E270" s="7">
        <v>280.95</v>
      </c>
      <c r="F270" s="7">
        <v>241.25</v>
      </c>
      <c r="G270" s="7">
        <v>1.67</v>
      </c>
    </row>
    <row r="271" spans="2:7" x14ac:dyDescent="0.3">
      <c r="B271" s="4" t="s">
        <v>39</v>
      </c>
      <c r="C271" s="4" t="s">
        <v>20</v>
      </c>
      <c r="D271" s="4" t="s">
        <v>18</v>
      </c>
      <c r="E271" s="7">
        <v>282.51</v>
      </c>
      <c r="F271" s="7">
        <v>240.98</v>
      </c>
      <c r="G271" s="7">
        <v>3.54</v>
      </c>
    </row>
    <row r="272" spans="2:7" x14ac:dyDescent="0.3">
      <c r="B272" s="4" t="s">
        <v>39</v>
      </c>
      <c r="C272" s="4" t="s">
        <v>21</v>
      </c>
      <c r="D272" s="4" t="s">
        <v>19</v>
      </c>
      <c r="E272" s="7">
        <v>308.39</v>
      </c>
      <c r="F272" s="7">
        <v>241.13</v>
      </c>
      <c r="G272" s="7">
        <v>4.03</v>
      </c>
    </row>
    <row r="273" spans="2:7" x14ac:dyDescent="0.3">
      <c r="B273" s="4" t="s">
        <v>39</v>
      </c>
      <c r="C273" s="4" t="s">
        <v>21</v>
      </c>
      <c r="D273" s="4" t="s">
        <v>17</v>
      </c>
      <c r="E273" s="7">
        <v>307.55</v>
      </c>
      <c r="F273" s="7">
        <v>240.93</v>
      </c>
      <c r="G273" s="7">
        <v>1.66</v>
      </c>
    </row>
    <row r="274" spans="2:7" x14ac:dyDescent="0.3">
      <c r="B274" s="4" t="s">
        <v>39</v>
      </c>
      <c r="C274" s="4" t="s">
        <v>21</v>
      </c>
      <c r="D274" s="4" t="s">
        <v>18</v>
      </c>
      <c r="E274" s="7">
        <v>308.19</v>
      </c>
      <c r="F274" s="7">
        <v>240.99</v>
      </c>
      <c r="G274" s="7">
        <v>3.55</v>
      </c>
    </row>
    <row r="275" spans="2:7" x14ac:dyDescent="0.3">
      <c r="B275" s="4" t="s">
        <v>39</v>
      </c>
      <c r="C275" s="4" t="s">
        <v>22</v>
      </c>
      <c r="D275" s="4" t="s">
        <v>19</v>
      </c>
      <c r="E275" s="7">
        <v>362.25</v>
      </c>
      <c r="F275" s="7">
        <v>240.97</v>
      </c>
      <c r="G275" s="7">
        <v>12.68</v>
      </c>
    </row>
    <row r="276" spans="2:7" x14ac:dyDescent="0.3">
      <c r="B276" s="4" t="s">
        <v>39</v>
      </c>
      <c r="C276" s="4" t="s">
        <v>22</v>
      </c>
      <c r="D276" s="4" t="s">
        <v>17</v>
      </c>
      <c r="E276" s="7">
        <v>363.27</v>
      </c>
      <c r="F276" s="7">
        <v>241.21</v>
      </c>
      <c r="G276" s="7">
        <v>10.3</v>
      </c>
    </row>
    <row r="277" spans="2:7" x14ac:dyDescent="0.3">
      <c r="B277" s="4" t="s">
        <v>39</v>
      </c>
      <c r="C277" s="4" t="s">
        <v>22</v>
      </c>
      <c r="D277" s="4" t="s">
        <v>18</v>
      </c>
      <c r="E277" s="7">
        <v>362.54</v>
      </c>
      <c r="F277" s="7">
        <v>241.11</v>
      </c>
      <c r="G277" s="7">
        <v>12.29</v>
      </c>
    </row>
    <row r="278" spans="2:7" x14ac:dyDescent="0.3">
      <c r="B278" s="4" t="s">
        <v>39</v>
      </c>
      <c r="C278" s="4" t="s">
        <v>16</v>
      </c>
      <c r="D278" s="4" t="s">
        <v>19</v>
      </c>
      <c r="E278" s="7">
        <v>324.67</v>
      </c>
      <c r="F278" s="7">
        <v>240.92</v>
      </c>
      <c r="G278" s="7">
        <v>4.07</v>
      </c>
    </row>
    <row r="279" spans="2:7" x14ac:dyDescent="0.3">
      <c r="B279" s="4" t="s">
        <v>39</v>
      </c>
      <c r="C279" s="4" t="s">
        <v>16</v>
      </c>
      <c r="D279" s="4" t="s">
        <v>17</v>
      </c>
      <c r="E279" s="7">
        <v>324.18</v>
      </c>
      <c r="F279" s="7">
        <v>240.89</v>
      </c>
      <c r="G279" s="7">
        <v>1.66</v>
      </c>
    </row>
    <row r="280" spans="2:7" x14ac:dyDescent="0.3">
      <c r="B280" s="4" t="s">
        <v>39</v>
      </c>
      <c r="C280" s="4" t="s">
        <v>16</v>
      </c>
      <c r="D280" s="4" t="s">
        <v>18</v>
      </c>
      <c r="E280" s="7">
        <v>323.24</v>
      </c>
      <c r="F280" s="7">
        <v>241.11</v>
      </c>
      <c r="G280" s="7">
        <v>3.55</v>
      </c>
    </row>
    <row r="281" spans="2:7" x14ac:dyDescent="0.3">
      <c r="B281" s="4" t="s">
        <v>40</v>
      </c>
      <c r="C281" s="4" t="s">
        <v>20</v>
      </c>
      <c r="D281" s="4" t="s">
        <v>19</v>
      </c>
      <c r="E281" s="7">
        <v>127.48</v>
      </c>
      <c r="F281" s="7">
        <v>109.88</v>
      </c>
      <c r="G281" s="7">
        <v>4.04</v>
      </c>
    </row>
    <row r="282" spans="2:7" x14ac:dyDescent="0.3">
      <c r="B282" s="4" t="s">
        <v>40</v>
      </c>
      <c r="C282" s="4" t="s">
        <v>20</v>
      </c>
      <c r="D282" s="4" t="s">
        <v>17</v>
      </c>
      <c r="E282" s="7">
        <v>126.64</v>
      </c>
      <c r="F282" s="7">
        <v>109.69</v>
      </c>
      <c r="G282" s="7">
        <v>1.65</v>
      </c>
    </row>
    <row r="283" spans="2:7" x14ac:dyDescent="0.3">
      <c r="B283" s="4" t="s">
        <v>40</v>
      </c>
      <c r="C283" s="4" t="s">
        <v>20</v>
      </c>
      <c r="D283" s="4" t="s">
        <v>18</v>
      </c>
      <c r="E283" s="7">
        <v>127.56</v>
      </c>
      <c r="F283" s="7">
        <v>109.83</v>
      </c>
      <c r="G283" s="7">
        <v>3.55</v>
      </c>
    </row>
    <row r="284" spans="2:7" x14ac:dyDescent="0.3">
      <c r="B284" s="4" t="s">
        <v>40</v>
      </c>
      <c r="C284" s="4" t="s">
        <v>21</v>
      </c>
      <c r="D284" s="4" t="s">
        <v>19</v>
      </c>
      <c r="E284" s="7">
        <v>139.77000000000001</v>
      </c>
      <c r="F284" s="7">
        <v>109.84</v>
      </c>
      <c r="G284" s="7">
        <v>4.0599999999999996</v>
      </c>
    </row>
    <row r="285" spans="2:7" x14ac:dyDescent="0.3">
      <c r="B285" s="4" t="s">
        <v>40</v>
      </c>
      <c r="C285" s="4" t="s">
        <v>21</v>
      </c>
      <c r="D285" s="4" t="s">
        <v>17</v>
      </c>
      <c r="E285" s="7">
        <v>139.6</v>
      </c>
      <c r="F285" s="7">
        <v>109.88</v>
      </c>
      <c r="G285" s="7">
        <v>1.66</v>
      </c>
    </row>
    <row r="286" spans="2:7" x14ac:dyDescent="0.3">
      <c r="B286" s="4" t="s">
        <v>40</v>
      </c>
      <c r="C286" s="4" t="s">
        <v>21</v>
      </c>
      <c r="D286" s="4" t="s">
        <v>18</v>
      </c>
      <c r="E286" s="7">
        <v>139.59</v>
      </c>
      <c r="F286" s="7">
        <v>109.76</v>
      </c>
      <c r="G286" s="7">
        <v>3.53</v>
      </c>
    </row>
    <row r="287" spans="2:7" x14ac:dyDescent="0.3">
      <c r="B287" s="4" t="s">
        <v>40</v>
      </c>
      <c r="C287" s="4" t="s">
        <v>22</v>
      </c>
      <c r="D287" s="4" t="s">
        <v>19</v>
      </c>
      <c r="E287" s="7">
        <v>164.09</v>
      </c>
      <c r="F287" s="7">
        <v>109.79</v>
      </c>
      <c r="G287" s="7">
        <v>12.69</v>
      </c>
    </row>
    <row r="288" spans="2:7" x14ac:dyDescent="0.3">
      <c r="B288" s="4" t="s">
        <v>40</v>
      </c>
      <c r="C288" s="4" t="s">
        <v>22</v>
      </c>
      <c r="D288" s="4" t="s">
        <v>17</v>
      </c>
      <c r="E288" s="7">
        <v>164.47</v>
      </c>
      <c r="F288" s="7">
        <v>109.8</v>
      </c>
      <c r="G288" s="7">
        <v>10.33</v>
      </c>
    </row>
    <row r="289" spans="2:7" x14ac:dyDescent="0.3">
      <c r="B289" s="4" t="s">
        <v>40</v>
      </c>
      <c r="C289" s="4" t="s">
        <v>22</v>
      </c>
      <c r="D289" s="4" t="s">
        <v>18</v>
      </c>
      <c r="E289" s="7">
        <v>164.55</v>
      </c>
      <c r="F289" s="7">
        <v>109.89</v>
      </c>
      <c r="G289" s="7">
        <v>12.14</v>
      </c>
    </row>
    <row r="290" spans="2:7" x14ac:dyDescent="0.3">
      <c r="B290" s="4" t="s">
        <v>40</v>
      </c>
      <c r="C290" s="4" t="s">
        <v>16</v>
      </c>
      <c r="D290" s="4" t="s">
        <v>19</v>
      </c>
      <c r="E290" s="7">
        <v>146.5</v>
      </c>
      <c r="F290" s="7">
        <v>109.82</v>
      </c>
      <c r="G290" s="7">
        <v>4.05</v>
      </c>
    </row>
    <row r="291" spans="2:7" x14ac:dyDescent="0.3">
      <c r="B291" s="4" t="s">
        <v>40</v>
      </c>
      <c r="C291" s="4" t="s">
        <v>16</v>
      </c>
      <c r="D291" s="4" t="s">
        <v>17</v>
      </c>
      <c r="E291" s="7">
        <v>147.02000000000001</v>
      </c>
      <c r="F291" s="7">
        <v>109.8</v>
      </c>
      <c r="G291" s="7">
        <v>1.66</v>
      </c>
    </row>
    <row r="292" spans="2:7" x14ac:dyDescent="0.3">
      <c r="B292" s="4" t="s">
        <v>40</v>
      </c>
      <c r="C292" s="4" t="s">
        <v>16</v>
      </c>
      <c r="D292" s="4" t="s">
        <v>18</v>
      </c>
      <c r="E292" s="7">
        <v>146.97999999999999</v>
      </c>
      <c r="F292" s="7">
        <v>109.72</v>
      </c>
      <c r="G292" s="7">
        <v>3.54</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2E5FD-A6ED-4874-9FEA-F63F959140A7}">
  <sheetPr>
    <tabColor rgb="FF98A2B3"/>
  </sheetPr>
  <dimension ref="B1:E180"/>
  <sheetViews>
    <sheetView zoomScale="90" zoomScaleNormal="90" workbookViewId="0">
      <pane ySplit="4" topLeftCell="A5" activePane="bottomLeft" state="frozen"/>
      <selection pane="bottomLeft"/>
    </sheetView>
  </sheetViews>
  <sheetFormatPr defaultRowHeight="13" x14ac:dyDescent="0.3"/>
  <cols>
    <col min="1" max="1" width="2.69921875" customWidth="1"/>
    <col min="2" max="2" width="10.09765625" bestFit="1" customWidth="1"/>
    <col min="3" max="3" width="19.19921875" bestFit="1" customWidth="1"/>
    <col min="4" max="4" width="10.59765625" bestFit="1" customWidth="1"/>
    <col min="5" max="5" width="9.8984375" bestFit="1" customWidth="1"/>
  </cols>
  <sheetData>
    <row r="1" spans="2:5" ht="30" customHeight="1" x14ac:dyDescent="0.55000000000000004">
      <c r="B1" s="1" t="s">
        <v>69</v>
      </c>
    </row>
    <row r="2" spans="2:5" x14ac:dyDescent="0.3">
      <c r="B2" s="3" t="s">
        <v>70</v>
      </c>
    </row>
    <row r="4" spans="2:5" x14ac:dyDescent="0.3">
      <c r="B4" s="4" t="s">
        <v>2</v>
      </c>
      <c r="C4" s="4" t="s">
        <v>71</v>
      </c>
      <c r="D4" s="4" t="s">
        <v>72</v>
      </c>
      <c r="E4" s="4" t="s">
        <v>73</v>
      </c>
    </row>
    <row r="5" spans="2:5" x14ac:dyDescent="0.3">
      <c r="B5" s="5">
        <v>45292</v>
      </c>
      <c r="C5" s="4" t="s">
        <v>74</v>
      </c>
      <c r="D5" s="4" t="s">
        <v>75</v>
      </c>
      <c r="E5" s="7">
        <v>189050</v>
      </c>
    </row>
    <row r="6" spans="2:5" x14ac:dyDescent="0.3">
      <c r="B6" s="5">
        <v>45323</v>
      </c>
      <c r="C6" s="4" t="s">
        <v>74</v>
      </c>
      <c r="D6" s="4" t="s">
        <v>75</v>
      </c>
      <c r="E6" s="7">
        <v>187530</v>
      </c>
    </row>
    <row r="7" spans="2:5" x14ac:dyDescent="0.3">
      <c r="B7" s="5">
        <v>45352</v>
      </c>
      <c r="C7" s="4" t="s">
        <v>74</v>
      </c>
      <c r="D7" s="4" t="s">
        <v>75</v>
      </c>
      <c r="E7" s="7">
        <v>188670</v>
      </c>
    </row>
    <row r="8" spans="2:5" x14ac:dyDescent="0.3">
      <c r="B8" s="5">
        <v>45383</v>
      </c>
      <c r="C8" s="4" t="s">
        <v>74</v>
      </c>
      <c r="D8" s="4" t="s">
        <v>75</v>
      </c>
      <c r="E8" s="7">
        <v>191900</v>
      </c>
    </row>
    <row r="9" spans="2:5" x14ac:dyDescent="0.3">
      <c r="B9" s="5">
        <v>45413</v>
      </c>
      <c r="C9" s="4" t="s">
        <v>74</v>
      </c>
      <c r="D9" s="4" t="s">
        <v>75</v>
      </c>
      <c r="E9" s="7">
        <v>190380</v>
      </c>
    </row>
    <row r="10" spans="2:5" x14ac:dyDescent="0.3">
      <c r="B10" s="5">
        <v>45444</v>
      </c>
      <c r="C10" s="4" t="s">
        <v>74</v>
      </c>
      <c r="D10" s="4" t="s">
        <v>75</v>
      </c>
      <c r="E10" s="7">
        <v>192470</v>
      </c>
    </row>
    <row r="11" spans="2:5" x14ac:dyDescent="0.3">
      <c r="B11" s="5">
        <v>45474</v>
      </c>
      <c r="C11" s="4" t="s">
        <v>74</v>
      </c>
      <c r="D11" s="4" t="s">
        <v>75</v>
      </c>
      <c r="E11" s="7">
        <v>191520</v>
      </c>
    </row>
    <row r="12" spans="2:5" x14ac:dyDescent="0.3">
      <c r="B12" s="5">
        <v>45505</v>
      </c>
      <c r="C12" s="4" t="s">
        <v>74</v>
      </c>
      <c r="D12" s="4" t="s">
        <v>75</v>
      </c>
      <c r="E12" s="7">
        <v>191330</v>
      </c>
    </row>
    <row r="13" spans="2:5" x14ac:dyDescent="0.3">
      <c r="B13" s="5">
        <v>45536</v>
      </c>
      <c r="C13" s="4" t="s">
        <v>74</v>
      </c>
      <c r="D13" s="4" t="s">
        <v>75</v>
      </c>
      <c r="E13" s="7">
        <v>190570</v>
      </c>
    </row>
    <row r="14" spans="2:5" x14ac:dyDescent="0.3">
      <c r="B14" s="5">
        <v>45566</v>
      </c>
      <c r="C14" s="4" t="s">
        <v>74</v>
      </c>
      <c r="D14" s="4" t="s">
        <v>75</v>
      </c>
      <c r="E14" s="7">
        <v>192470</v>
      </c>
    </row>
    <row r="15" spans="2:5" x14ac:dyDescent="0.3">
      <c r="B15" s="5">
        <v>45597</v>
      </c>
      <c r="C15" s="4" t="s">
        <v>74</v>
      </c>
      <c r="D15" s="4" t="s">
        <v>75</v>
      </c>
      <c r="E15" s="7">
        <v>191520</v>
      </c>
    </row>
    <row r="16" spans="2:5" x14ac:dyDescent="0.3">
      <c r="B16" s="5">
        <v>45627</v>
      </c>
      <c r="C16" s="4" t="s">
        <v>74</v>
      </c>
      <c r="D16" s="4" t="s">
        <v>75</v>
      </c>
      <c r="E16" s="7">
        <v>189430</v>
      </c>
    </row>
    <row r="17" spans="2:5" x14ac:dyDescent="0.3">
      <c r="B17" s="5">
        <v>45658</v>
      </c>
      <c r="C17" s="4" t="s">
        <v>74</v>
      </c>
      <c r="D17" s="4" t="s">
        <v>75</v>
      </c>
      <c r="E17" s="7">
        <v>193938.7</v>
      </c>
    </row>
    <row r="18" spans="2:5" x14ac:dyDescent="0.3">
      <c r="B18" s="5">
        <v>45689</v>
      </c>
      <c r="C18" s="4" t="s">
        <v>74</v>
      </c>
      <c r="D18" s="4" t="s">
        <v>75</v>
      </c>
      <c r="E18" s="7">
        <v>198048.4</v>
      </c>
    </row>
    <row r="19" spans="2:5" x14ac:dyDescent="0.3">
      <c r="B19" s="5">
        <v>45717</v>
      </c>
      <c r="C19" s="4" t="s">
        <v>74</v>
      </c>
      <c r="D19" s="4" t="s">
        <v>75</v>
      </c>
      <c r="E19" s="7">
        <v>198439.8</v>
      </c>
    </row>
    <row r="20" spans="2:5" x14ac:dyDescent="0.3">
      <c r="B20" s="5">
        <v>45748</v>
      </c>
      <c r="C20" s="4" t="s">
        <v>74</v>
      </c>
      <c r="D20" s="4" t="s">
        <v>75</v>
      </c>
      <c r="E20" s="7">
        <v>195700</v>
      </c>
    </row>
    <row r="21" spans="2:5" x14ac:dyDescent="0.3">
      <c r="B21" s="5">
        <v>45778</v>
      </c>
      <c r="C21" s="4" t="s">
        <v>74</v>
      </c>
      <c r="D21" s="4" t="s">
        <v>75</v>
      </c>
      <c r="E21" s="7">
        <v>198244.1</v>
      </c>
    </row>
    <row r="22" spans="2:5" x14ac:dyDescent="0.3">
      <c r="B22" s="5">
        <v>45809</v>
      </c>
      <c r="C22" s="4" t="s">
        <v>74</v>
      </c>
      <c r="D22" s="4" t="s">
        <v>75</v>
      </c>
      <c r="E22" s="7">
        <v>193351.6</v>
      </c>
    </row>
    <row r="23" spans="2:5" x14ac:dyDescent="0.3">
      <c r="B23" s="5">
        <v>45839</v>
      </c>
      <c r="C23" s="4" t="s">
        <v>74</v>
      </c>
      <c r="D23" s="4" t="s">
        <v>75</v>
      </c>
      <c r="E23" s="7">
        <v>193938.7</v>
      </c>
    </row>
    <row r="24" spans="2:5" x14ac:dyDescent="0.3">
      <c r="B24" s="5">
        <v>45870</v>
      </c>
      <c r="C24" s="4" t="s">
        <v>74</v>
      </c>
      <c r="D24" s="4" t="s">
        <v>75</v>
      </c>
      <c r="E24" s="7">
        <v>193743</v>
      </c>
    </row>
    <row r="25" spans="2:5" x14ac:dyDescent="0.3">
      <c r="B25" s="5">
        <v>45901</v>
      </c>
      <c r="C25" s="4" t="s">
        <v>74</v>
      </c>
      <c r="D25" s="4" t="s">
        <v>75</v>
      </c>
      <c r="E25" s="7">
        <v>197852.7</v>
      </c>
    </row>
    <row r="26" spans="2:5" x14ac:dyDescent="0.3">
      <c r="B26" s="5">
        <v>45931</v>
      </c>
      <c r="C26" s="4" t="s">
        <v>74</v>
      </c>
      <c r="D26" s="4" t="s">
        <v>75</v>
      </c>
      <c r="E26" s="7">
        <v>192764.5</v>
      </c>
    </row>
    <row r="27" spans="2:5" x14ac:dyDescent="0.3">
      <c r="B27" s="5">
        <v>45962</v>
      </c>
      <c r="C27" s="4" t="s">
        <v>74</v>
      </c>
      <c r="D27" s="4" t="s">
        <v>75</v>
      </c>
      <c r="E27" s="7">
        <v>196874.2</v>
      </c>
    </row>
    <row r="28" spans="2:5" x14ac:dyDescent="0.3">
      <c r="B28" s="5">
        <v>45992</v>
      </c>
      <c r="C28" s="4" t="s">
        <v>74</v>
      </c>
      <c r="D28" s="4" t="s">
        <v>75</v>
      </c>
      <c r="E28" s="7">
        <v>196091.4</v>
      </c>
    </row>
    <row r="29" spans="2:5" x14ac:dyDescent="0.3">
      <c r="B29" s="5">
        <v>46023</v>
      </c>
      <c r="C29" s="4" t="s">
        <v>74</v>
      </c>
      <c r="D29" s="4" t="s">
        <v>75</v>
      </c>
      <c r="E29" s="7">
        <v>200502.67</v>
      </c>
    </row>
    <row r="30" spans="2:5" x14ac:dyDescent="0.3">
      <c r="B30" s="5">
        <v>46054</v>
      </c>
      <c r="C30" s="4" t="s">
        <v>74</v>
      </c>
      <c r="D30" s="4" t="s">
        <v>75</v>
      </c>
      <c r="E30" s="7">
        <v>197737.12</v>
      </c>
    </row>
    <row r="31" spans="2:5" x14ac:dyDescent="0.3">
      <c r="B31" s="5">
        <v>46082</v>
      </c>
      <c r="C31" s="4" t="s">
        <v>74</v>
      </c>
      <c r="D31" s="4" t="s">
        <v>75</v>
      </c>
      <c r="E31" s="7">
        <v>196749.42</v>
      </c>
    </row>
    <row r="32" spans="2:5" x14ac:dyDescent="0.3">
      <c r="B32" s="5">
        <v>46113</v>
      </c>
      <c r="C32" s="4" t="s">
        <v>74</v>
      </c>
      <c r="D32" s="4" t="s">
        <v>75</v>
      </c>
      <c r="E32" s="7">
        <v>199514.98</v>
      </c>
    </row>
    <row r="33" spans="2:5" x14ac:dyDescent="0.3">
      <c r="B33" s="5">
        <v>46143</v>
      </c>
      <c r="C33" s="4" t="s">
        <v>74</v>
      </c>
      <c r="D33" s="4" t="s">
        <v>75</v>
      </c>
      <c r="E33" s="7">
        <v>199712.52</v>
      </c>
    </row>
    <row r="34" spans="2:5" x14ac:dyDescent="0.3">
      <c r="B34" s="5">
        <v>46174</v>
      </c>
      <c r="C34" s="4" t="s">
        <v>74</v>
      </c>
      <c r="D34" s="4" t="s">
        <v>75</v>
      </c>
      <c r="E34" s="7">
        <v>198922.36</v>
      </c>
    </row>
    <row r="35" spans="2:5" x14ac:dyDescent="0.3">
      <c r="B35" s="5">
        <v>46204</v>
      </c>
      <c r="C35" s="4" t="s">
        <v>74</v>
      </c>
      <c r="D35" s="4" t="s">
        <v>75</v>
      </c>
      <c r="E35" s="7">
        <v>194971.57</v>
      </c>
    </row>
    <row r="36" spans="2:5" x14ac:dyDescent="0.3">
      <c r="B36" s="5">
        <v>46235</v>
      </c>
      <c r="C36" s="4" t="s">
        <v>74</v>
      </c>
      <c r="D36" s="4" t="s">
        <v>75</v>
      </c>
      <c r="E36" s="7">
        <v>194971.57</v>
      </c>
    </row>
    <row r="37" spans="2:5" x14ac:dyDescent="0.3">
      <c r="B37" s="5">
        <v>46023</v>
      </c>
      <c r="C37" s="4" t="s">
        <v>74</v>
      </c>
      <c r="D37" s="4" t="s">
        <v>76</v>
      </c>
      <c r="E37" s="7">
        <v>201621.39</v>
      </c>
    </row>
    <row r="38" spans="2:5" x14ac:dyDescent="0.3">
      <c r="B38" s="5">
        <v>46054</v>
      </c>
      <c r="C38" s="4" t="s">
        <v>74</v>
      </c>
      <c r="D38" s="4" t="s">
        <v>76</v>
      </c>
      <c r="E38" s="7">
        <v>201621.39</v>
      </c>
    </row>
    <row r="39" spans="2:5" x14ac:dyDescent="0.3">
      <c r="B39" s="5">
        <v>46082</v>
      </c>
      <c r="C39" s="4" t="s">
        <v>74</v>
      </c>
      <c r="D39" s="4" t="s">
        <v>76</v>
      </c>
      <c r="E39" s="7">
        <v>201621.39</v>
      </c>
    </row>
    <row r="40" spans="2:5" x14ac:dyDescent="0.3">
      <c r="B40" s="5">
        <v>46113</v>
      </c>
      <c r="C40" s="4" t="s">
        <v>74</v>
      </c>
      <c r="D40" s="4" t="s">
        <v>76</v>
      </c>
      <c r="E40" s="7">
        <v>201621.39</v>
      </c>
    </row>
    <row r="41" spans="2:5" x14ac:dyDescent="0.3">
      <c r="B41" s="5">
        <v>46143</v>
      </c>
      <c r="C41" s="4" t="s">
        <v>74</v>
      </c>
      <c r="D41" s="4" t="s">
        <v>76</v>
      </c>
      <c r="E41" s="7">
        <v>201621.39</v>
      </c>
    </row>
    <row r="42" spans="2:5" x14ac:dyDescent="0.3">
      <c r="B42" s="5">
        <v>46174</v>
      </c>
      <c r="C42" s="4" t="s">
        <v>74</v>
      </c>
      <c r="D42" s="4" t="s">
        <v>76</v>
      </c>
      <c r="E42" s="7">
        <v>201621.39</v>
      </c>
    </row>
    <row r="43" spans="2:5" x14ac:dyDescent="0.3">
      <c r="B43" s="5">
        <v>46204</v>
      </c>
      <c r="C43" s="4" t="s">
        <v>74</v>
      </c>
      <c r="D43" s="4" t="s">
        <v>76</v>
      </c>
      <c r="E43" s="7">
        <v>201621.39</v>
      </c>
    </row>
    <row r="44" spans="2:5" x14ac:dyDescent="0.3">
      <c r="B44" s="5">
        <v>46235</v>
      </c>
      <c r="C44" s="4" t="s">
        <v>74</v>
      </c>
      <c r="D44" s="4" t="s">
        <v>76</v>
      </c>
      <c r="E44" s="7">
        <v>201621.39</v>
      </c>
    </row>
    <row r="45" spans="2:5" x14ac:dyDescent="0.3">
      <c r="B45" s="5">
        <v>46266</v>
      </c>
      <c r="C45" s="4" t="s">
        <v>74</v>
      </c>
      <c r="D45" s="4" t="s">
        <v>76</v>
      </c>
      <c r="E45" s="7">
        <v>201621.39</v>
      </c>
    </row>
    <row r="46" spans="2:5" x14ac:dyDescent="0.3">
      <c r="B46" s="5">
        <v>46296</v>
      </c>
      <c r="C46" s="4" t="s">
        <v>74</v>
      </c>
      <c r="D46" s="4" t="s">
        <v>76</v>
      </c>
      <c r="E46" s="7">
        <v>201621.39</v>
      </c>
    </row>
    <row r="47" spans="2:5" x14ac:dyDescent="0.3">
      <c r="B47" s="5">
        <v>46327</v>
      </c>
      <c r="C47" s="4" t="s">
        <v>74</v>
      </c>
      <c r="D47" s="4" t="s">
        <v>76</v>
      </c>
      <c r="E47" s="7">
        <v>201621.39</v>
      </c>
    </row>
    <row r="48" spans="2:5" x14ac:dyDescent="0.3">
      <c r="B48" s="5">
        <v>46357</v>
      </c>
      <c r="C48" s="4" t="s">
        <v>74</v>
      </c>
      <c r="D48" s="4" t="s">
        <v>76</v>
      </c>
      <c r="E48" s="7">
        <v>201621.39</v>
      </c>
    </row>
    <row r="49" spans="2:5" x14ac:dyDescent="0.3">
      <c r="B49" s="5">
        <v>45292</v>
      </c>
      <c r="C49" s="4" t="s">
        <v>77</v>
      </c>
      <c r="D49" s="4" t="s">
        <v>75</v>
      </c>
      <c r="E49" s="7">
        <v>263380</v>
      </c>
    </row>
    <row r="50" spans="2:5" x14ac:dyDescent="0.3">
      <c r="B50" s="5">
        <v>45323</v>
      </c>
      <c r="C50" s="4" t="s">
        <v>77</v>
      </c>
      <c r="D50" s="4" t="s">
        <v>75</v>
      </c>
      <c r="E50" s="7">
        <v>260000</v>
      </c>
    </row>
    <row r="51" spans="2:5" x14ac:dyDescent="0.3">
      <c r="B51" s="5">
        <v>45352</v>
      </c>
      <c r="C51" s="4" t="s">
        <v>77</v>
      </c>
      <c r="D51" s="4" t="s">
        <v>75</v>
      </c>
      <c r="E51" s="7">
        <v>261820</v>
      </c>
    </row>
    <row r="52" spans="2:5" x14ac:dyDescent="0.3">
      <c r="B52" s="5">
        <v>45383</v>
      </c>
      <c r="C52" s="4" t="s">
        <v>77</v>
      </c>
      <c r="D52" s="4" t="s">
        <v>75</v>
      </c>
      <c r="E52" s="7">
        <v>257920</v>
      </c>
    </row>
    <row r="53" spans="2:5" x14ac:dyDescent="0.3">
      <c r="B53" s="5">
        <v>45413</v>
      </c>
      <c r="C53" s="4" t="s">
        <v>77</v>
      </c>
      <c r="D53" s="4" t="s">
        <v>75</v>
      </c>
      <c r="E53" s="7">
        <v>257140</v>
      </c>
    </row>
    <row r="54" spans="2:5" x14ac:dyDescent="0.3">
      <c r="B54" s="5">
        <v>45444</v>
      </c>
      <c r="C54" s="4" t="s">
        <v>77</v>
      </c>
      <c r="D54" s="4" t="s">
        <v>75</v>
      </c>
      <c r="E54" s="7">
        <v>260780</v>
      </c>
    </row>
    <row r="55" spans="2:5" x14ac:dyDescent="0.3">
      <c r="B55" s="5">
        <v>45474</v>
      </c>
      <c r="C55" s="4" t="s">
        <v>77</v>
      </c>
      <c r="D55" s="4" t="s">
        <v>75</v>
      </c>
      <c r="E55" s="7">
        <v>261300</v>
      </c>
    </row>
    <row r="56" spans="2:5" x14ac:dyDescent="0.3">
      <c r="B56" s="5">
        <v>45505</v>
      </c>
      <c r="C56" s="4" t="s">
        <v>77</v>
      </c>
      <c r="D56" s="4" t="s">
        <v>75</v>
      </c>
      <c r="E56" s="7">
        <v>262340</v>
      </c>
    </row>
    <row r="57" spans="2:5" x14ac:dyDescent="0.3">
      <c r="B57" s="5">
        <v>45536</v>
      </c>
      <c r="C57" s="4" t="s">
        <v>77</v>
      </c>
      <c r="D57" s="4" t="s">
        <v>75</v>
      </c>
      <c r="E57" s="7">
        <v>263120</v>
      </c>
    </row>
    <row r="58" spans="2:5" x14ac:dyDescent="0.3">
      <c r="B58" s="5">
        <v>45566</v>
      </c>
      <c r="C58" s="4" t="s">
        <v>77</v>
      </c>
      <c r="D58" s="4" t="s">
        <v>75</v>
      </c>
      <c r="E58" s="7">
        <v>257140</v>
      </c>
    </row>
    <row r="59" spans="2:5" x14ac:dyDescent="0.3">
      <c r="B59" s="5">
        <v>45597</v>
      </c>
      <c r="C59" s="4" t="s">
        <v>77</v>
      </c>
      <c r="D59" s="4" t="s">
        <v>75</v>
      </c>
      <c r="E59" s="7">
        <v>273946.40000000002</v>
      </c>
    </row>
    <row r="60" spans="2:5" x14ac:dyDescent="0.3">
      <c r="B60" s="5">
        <v>45627</v>
      </c>
      <c r="C60" s="4" t="s">
        <v>77</v>
      </c>
      <c r="D60" s="4" t="s">
        <v>75</v>
      </c>
      <c r="E60" s="7">
        <v>272017.2</v>
      </c>
    </row>
    <row r="61" spans="2:5" x14ac:dyDescent="0.3">
      <c r="B61" s="5">
        <v>45658</v>
      </c>
      <c r="C61" s="4" t="s">
        <v>77</v>
      </c>
      <c r="D61" s="4" t="s">
        <v>75</v>
      </c>
      <c r="E61" s="7">
        <v>266728.8</v>
      </c>
    </row>
    <row r="62" spans="2:5" x14ac:dyDescent="0.3">
      <c r="B62" s="5">
        <v>45689</v>
      </c>
      <c r="C62" s="4" t="s">
        <v>77</v>
      </c>
      <c r="D62" s="4" t="s">
        <v>75</v>
      </c>
      <c r="E62" s="7">
        <v>271013.59999999998</v>
      </c>
    </row>
    <row r="63" spans="2:5" x14ac:dyDescent="0.3">
      <c r="B63" s="5">
        <v>45717</v>
      </c>
      <c r="C63" s="4" t="s">
        <v>77</v>
      </c>
      <c r="D63" s="4" t="s">
        <v>75</v>
      </c>
      <c r="E63" s="7">
        <v>264050.8</v>
      </c>
    </row>
    <row r="64" spans="2:5" x14ac:dyDescent="0.3">
      <c r="B64" s="5">
        <v>45748</v>
      </c>
      <c r="C64" s="4" t="s">
        <v>77</v>
      </c>
      <c r="D64" s="4" t="s">
        <v>75</v>
      </c>
      <c r="E64" s="7">
        <v>269674.59999999998</v>
      </c>
    </row>
    <row r="65" spans="2:5" x14ac:dyDescent="0.3">
      <c r="B65" s="5">
        <v>45778</v>
      </c>
      <c r="C65" s="4" t="s">
        <v>77</v>
      </c>
      <c r="D65" s="4" t="s">
        <v>75</v>
      </c>
      <c r="E65" s="7">
        <v>268067.8</v>
      </c>
    </row>
    <row r="66" spans="2:5" x14ac:dyDescent="0.3">
      <c r="B66" s="5">
        <v>45809</v>
      </c>
      <c r="C66" s="4" t="s">
        <v>77</v>
      </c>
      <c r="D66" s="4" t="s">
        <v>75</v>
      </c>
      <c r="E66" s="7">
        <v>263783</v>
      </c>
    </row>
    <row r="67" spans="2:5" x14ac:dyDescent="0.3">
      <c r="B67" s="5">
        <v>45839</v>
      </c>
      <c r="C67" s="4" t="s">
        <v>77</v>
      </c>
      <c r="D67" s="4" t="s">
        <v>75</v>
      </c>
      <c r="E67" s="7">
        <v>270478</v>
      </c>
    </row>
    <row r="68" spans="2:5" x14ac:dyDescent="0.3">
      <c r="B68" s="5">
        <v>45870</v>
      </c>
      <c r="C68" s="4" t="s">
        <v>77</v>
      </c>
      <c r="D68" s="4" t="s">
        <v>75</v>
      </c>
      <c r="E68" s="7">
        <v>267800</v>
      </c>
    </row>
    <row r="69" spans="2:5" x14ac:dyDescent="0.3">
      <c r="B69" s="5">
        <v>45901</v>
      </c>
      <c r="C69" s="4" t="s">
        <v>77</v>
      </c>
      <c r="D69" s="4" t="s">
        <v>75</v>
      </c>
      <c r="E69" s="7">
        <v>270210.2</v>
      </c>
    </row>
    <row r="70" spans="2:5" x14ac:dyDescent="0.3">
      <c r="B70" s="5">
        <v>45931</v>
      </c>
      <c r="C70" s="4" t="s">
        <v>77</v>
      </c>
      <c r="D70" s="4" t="s">
        <v>75</v>
      </c>
      <c r="E70" s="7">
        <v>264050.8</v>
      </c>
    </row>
    <row r="71" spans="2:5" x14ac:dyDescent="0.3">
      <c r="B71" s="5">
        <v>45962</v>
      </c>
      <c r="C71" s="4" t="s">
        <v>77</v>
      </c>
      <c r="D71" s="4" t="s">
        <v>75</v>
      </c>
      <c r="E71" s="7">
        <v>285287.34000000003</v>
      </c>
    </row>
    <row r="72" spans="2:5" x14ac:dyDescent="0.3">
      <c r="B72" s="5">
        <v>45992</v>
      </c>
      <c r="C72" s="4" t="s">
        <v>77</v>
      </c>
      <c r="D72" s="4" t="s">
        <v>75</v>
      </c>
      <c r="E72" s="7">
        <v>286422.81</v>
      </c>
    </row>
    <row r="73" spans="2:5" x14ac:dyDescent="0.3">
      <c r="B73" s="5">
        <v>46023</v>
      </c>
      <c r="C73" s="4" t="s">
        <v>77</v>
      </c>
      <c r="D73" s="4" t="s">
        <v>75</v>
      </c>
      <c r="E73" s="7">
        <v>300283.93</v>
      </c>
    </row>
    <row r="74" spans="2:5" x14ac:dyDescent="0.3">
      <c r="B74" s="5">
        <v>46054</v>
      </c>
      <c r="C74" s="4" t="s">
        <v>77</v>
      </c>
      <c r="D74" s="4" t="s">
        <v>75</v>
      </c>
      <c r="E74" s="7">
        <v>302071.33</v>
      </c>
    </row>
    <row r="75" spans="2:5" x14ac:dyDescent="0.3">
      <c r="B75" s="5">
        <v>46082</v>
      </c>
      <c r="C75" s="4" t="s">
        <v>77</v>
      </c>
      <c r="D75" s="4" t="s">
        <v>75</v>
      </c>
      <c r="E75" s="7">
        <v>301177.63</v>
      </c>
    </row>
    <row r="76" spans="2:5" x14ac:dyDescent="0.3">
      <c r="B76" s="5">
        <v>46113</v>
      </c>
      <c r="C76" s="4" t="s">
        <v>77</v>
      </c>
      <c r="D76" s="4" t="s">
        <v>75</v>
      </c>
      <c r="E76" s="7">
        <v>298496.52</v>
      </c>
    </row>
    <row r="77" spans="2:5" x14ac:dyDescent="0.3">
      <c r="B77" s="5">
        <v>46143</v>
      </c>
      <c r="C77" s="4" t="s">
        <v>77</v>
      </c>
      <c r="D77" s="4" t="s">
        <v>75</v>
      </c>
      <c r="E77" s="7">
        <v>295517.51</v>
      </c>
    </row>
    <row r="78" spans="2:5" x14ac:dyDescent="0.3">
      <c r="B78" s="5">
        <v>46174</v>
      </c>
      <c r="C78" s="4" t="s">
        <v>77</v>
      </c>
      <c r="D78" s="4" t="s">
        <v>75</v>
      </c>
      <c r="E78" s="7">
        <v>293730.11</v>
      </c>
    </row>
    <row r="79" spans="2:5" x14ac:dyDescent="0.3">
      <c r="B79" s="5">
        <v>46204</v>
      </c>
      <c r="C79" s="4" t="s">
        <v>77</v>
      </c>
      <c r="D79" s="4" t="s">
        <v>75</v>
      </c>
      <c r="E79" s="7">
        <v>299986.03000000003</v>
      </c>
    </row>
    <row r="80" spans="2:5" x14ac:dyDescent="0.3">
      <c r="B80" s="5">
        <v>46235</v>
      </c>
      <c r="C80" s="4" t="s">
        <v>77</v>
      </c>
      <c r="D80" s="4" t="s">
        <v>75</v>
      </c>
      <c r="E80" s="7">
        <v>296709.12</v>
      </c>
    </row>
    <row r="81" spans="2:5" x14ac:dyDescent="0.3">
      <c r="B81" s="5">
        <v>46023</v>
      </c>
      <c r="C81" s="4" t="s">
        <v>77</v>
      </c>
      <c r="D81" s="4" t="s">
        <v>76</v>
      </c>
      <c r="E81" s="7">
        <v>275989.67</v>
      </c>
    </row>
    <row r="82" spans="2:5" x14ac:dyDescent="0.3">
      <c r="B82" s="5">
        <v>46054</v>
      </c>
      <c r="C82" s="4" t="s">
        <v>77</v>
      </c>
      <c r="D82" s="4" t="s">
        <v>76</v>
      </c>
      <c r="E82" s="7">
        <v>275989.67</v>
      </c>
    </row>
    <row r="83" spans="2:5" x14ac:dyDescent="0.3">
      <c r="B83" s="5">
        <v>46082</v>
      </c>
      <c r="C83" s="4" t="s">
        <v>77</v>
      </c>
      <c r="D83" s="4" t="s">
        <v>76</v>
      </c>
      <c r="E83" s="7">
        <v>275989.67</v>
      </c>
    </row>
    <row r="84" spans="2:5" x14ac:dyDescent="0.3">
      <c r="B84" s="5">
        <v>46113</v>
      </c>
      <c r="C84" s="4" t="s">
        <v>77</v>
      </c>
      <c r="D84" s="4" t="s">
        <v>76</v>
      </c>
      <c r="E84" s="7">
        <v>275989.67</v>
      </c>
    </row>
    <row r="85" spans="2:5" x14ac:dyDescent="0.3">
      <c r="B85" s="5">
        <v>46143</v>
      </c>
      <c r="C85" s="4" t="s">
        <v>77</v>
      </c>
      <c r="D85" s="4" t="s">
        <v>76</v>
      </c>
      <c r="E85" s="7">
        <v>275989.67</v>
      </c>
    </row>
    <row r="86" spans="2:5" x14ac:dyDescent="0.3">
      <c r="B86" s="5">
        <v>46174</v>
      </c>
      <c r="C86" s="4" t="s">
        <v>77</v>
      </c>
      <c r="D86" s="4" t="s">
        <v>76</v>
      </c>
      <c r="E86" s="7">
        <v>275989.67</v>
      </c>
    </row>
    <row r="87" spans="2:5" x14ac:dyDescent="0.3">
      <c r="B87" s="5">
        <v>46204</v>
      </c>
      <c r="C87" s="4" t="s">
        <v>77</v>
      </c>
      <c r="D87" s="4" t="s">
        <v>76</v>
      </c>
      <c r="E87" s="7">
        <v>275989.67</v>
      </c>
    </row>
    <row r="88" spans="2:5" x14ac:dyDescent="0.3">
      <c r="B88" s="5">
        <v>46235</v>
      </c>
      <c r="C88" s="4" t="s">
        <v>77</v>
      </c>
      <c r="D88" s="4" t="s">
        <v>76</v>
      </c>
      <c r="E88" s="7">
        <v>275989.67</v>
      </c>
    </row>
    <row r="89" spans="2:5" x14ac:dyDescent="0.3">
      <c r="B89" s="5">
        <v>46266</v>
      </c>
      <c r="C89" s="4" t="s">
        <v>77</v>
      </c>
      <c r="D89" s="4" t="s">
        <v>76</v>
      </c>
      <c r="E89" s="7">
        <v>275989.67</v>
      </c>
    </row>
    <row r="90" spans="2:5" x14ac:dyDescent="0.3">
      <c r="B90" s="5">
        <v>46296</v>
      </c>
      <c r="C90" s="4" t="s">
        <v>77</v>
      </c>
      <c r="D90" s="4" t="s">
        <v>76</v>
      </c>
      <c r="E90" s="7">
        <v>275989.67</v>
      </c>
    </row>
    <row r="91" spans="2:5" x14ac:dyDescent="0.3">
      <c r="B91" s="5">
        <v>46327</v>
      </c>
      <c r="C91" s="4" t="s">
        <v>77</v>
      </c>
      <c r="D91" s="4" t="s">
        <v>76</v>
      </c>
      <c r="E91" s="7">
        <v>292549.05</v>
      </c>
    </row>
    <row r="92" spans="2:5" x14ac:dyDescent="0.3">
      <c r="B92" s="5">
        <v>46357</v>
      </c>
      <c r="C92" s="4" t="s">
        <v>77</v>
      </c>
      <c r="D92" s="4" t="s">
        <v>76</v>
      </c>
      <c r="E92" s="7">
        <v>292549.05</v>
      </c>
    </row>
    <row r="93" spans="2:5" x14ac:dyDescent="0.3">
      <c r="B93" s="5">
        <v>45292</v>
      </c>
      <c r="C93" s="4" t="s">
        <v>78</v>
      </c>
      <c r="D93" s="4" t="s">
        <v>75</v>
      </c>
      <c r="E93" s="7">
        <v>171360</v>
      </c>
    </row>
    <row r="94" spans="2:5" x14ac:dyDescent="0.3">
      <c r="B94" s="5">
        <v>45323</v>
      </c>
      <c r="C94" s="4" t="s">
        <v>78</v>
      </c>
      <c r="D94" s="4" t="s">
        <v>75</v>
      </c>
      <c r="E94" s="7">
        <v>172040</v>
      </c>
    </row>
    <row r="95" spans="2:5" x14ac:dyDescent="0.3">
      <c r="B95" s="5">
        <v>45352</v>
      </c>
      <c r="C95" s="4" t="s">
        <v>78</v>
      </c>
      <c r="D95" s="4" t="s">
        <v>75</v>
      </c>
      <c r="E95" s="7">
        <v>168810</v>
      </c>
    </row>
    <row r="96" spans="2:5" x14ac:dyDescent="0.3">
      <c r="B96" s="5">
        <v>45383</v>
      </c>
      <c r="C96" s="4" t="s">
        <v>78</v>
      </c>
      <c r="D96" s="4" t="s">
        <v>75</v>
      </c>
      <c r="E96" s="7">
        <v>172040</v>
      </c>
    </row>
    <row r="97" spans="2:5" x14ac:dyDescent="0.3">
      <c r="B97" s="5">
        <v>45413</v>
      </c>
      <c r="C97" s="4" t="s">
        <v>78</v>
      </c>
      <c r="D97" s="4" t="s">
        <v>75</v>
      </c>
      <c r="E97" s="7">
        <v>172040</v>
      </c>
    </row>
    <row r="98" spans="2:5" x14ac:dyDescent="0.3">
      <c r="B98" s="5">
        <v>45444</v>
      </c>
      <c r="C98" s="4" t="s">
        <v>78</v>
      </c>
      <c r="D98" s="4" t="s">
        <v>75</v>
      </c>
      <c r="E98" s="7">
        <v>170510</v>
      </c>
    </row>
    <row r="99" spans="2:5" x14ac:dyDescent="0.3">
      <c r="B99" s="5">
        <v>45474</v>
      </c>
      <c r="C99" s="4" t="s">
        <v>78</v>
      </c>
      <c r="D99" s="4" t="s">
        <v>75</v>
      </c>
      <c r="E99" s="7">
        <v>171020</v>
      </c>
    </row>
    <row r="100" spans="2:5" x14ac:dyDescent="0.3">
      <c r="B100" s="5">
        <v>45505</v>
      </c>
      <c r="C100" s="4" t="s">
        <v>78</v>
      </c>
      <c r="D100" s="4" t="s">
        <v>75</v>
      </c>
      <c r="E100" s="7">
        <v>172210</v>
      </c>
    </row>
    <row r="101" spans="2:5" x14ac:dyDescent="0.3">
      <c r="B101" s="5">
        <v>45536</v>
      </c>
      <c r="C101" s="4" t="s">
        <v>78</v>
      </c>
      <c r="D101" s="4" t="s">
        <v>75</v>
      </c>
      <c r="E101" s="7">
        <v>169490</v>
      </c>
    </row>
    <row r="102" spans="2:5" x14ac:dyDescent="0.3">
      <c r="B102" s="5">
        <v>45566</v>
      </c>
      <c r="C102" s="4" t="s">
        <v>78</v>
      </c>
      <c r="D102" s="4" t="s">
        <v>75</v>
      </c>
      <c r="E102" s="7">
        <v>170000</v>
      </c>
    </row>
    <row r="103" spans="2:5" x14ac:dyDescent="0.3">
      <c r="B103" s="5">
        <v>45597</v>
      </c>
      <c r="C103" s="4" t="s">
        <v>78</v>
      </c>
      <c r="D103" s="4" t="s">
        <v>75</v>
      </c>
      <c r="E103" s="7">
        <v>169830</v>
      </c>
    </row>
    <row r="104" spans="2:5" x14ac:dyDescent="0.3">
      <c r="B104" s="5">
        <v>45627</v>
      </c>
      <c r="C104" s="4" t="s">
        <v>78</v>
      </c>
      <c r="D104" s="4" t="s">
        <v>75</v>
      </c>
      <c r="E104" s="7">
        <v>170170</v>
      </c>
    </row>
    <row r="105" spans="2:5" x14ac:dyDescent="0.3">
      <c r="B105" s="5">
        <v>45658</v>
      </c>
      <c r="C105" s="4" t="s">
        <v>78</v>
      </c>
      <c r="D105" s="4" t="s">
        <v>75</v>
      </c>
      <c r="E105" s="7">
        <v>172648.6</v>
      </c>
    </row>
    <row r="106" spans="2:5" x14ac:dyDescent="0.3">
      <c r="B106" s="5">
        <v>45689</v>
      </c>
      <c r="C106" s="4" t="s">
        <v>78</v>
      </c>
      <c r="D106" s="4" t="s">
        <v>75</v>
      </c>
      <c r="E106" s="7">
        <v>173173.9</v>
      </c>
    </row>
    <row r="107" spans="2:5" x14ac:dyDescent="0.3">
      <c r="B107" s="5">
        <v>45717</v>
      </c>
      <c r="C107" s="4" t="s">
        <v>78</v>
      </c>
      <c r="D107" s="4" t="s">
        <v>75</v>
      </c>
      <c r="E107" s="7">
        <v>174224.5</v>
      </c>
    </row>
    <row r="108" spans="2:5" x14ac:dyDescent="0.3">
      <c r="B108" s="5">
        <v>45748</v>
      </c>
      <c r="C108" s="4" t="s">
        <v>78</v>
      </c>
      <c r="D108" s="4" t="s">
        <v>75</v>
      </c>
      <c r="E108" s="7">
        <v>176675.9</v>
      </c>
    </row>
    <row r="109" spans="2:5" x14ac:dyDescent="0.3">
      <c r="B109" s="5">
        <v>45778</v>
      </c>
      <c r="C109" s="4" t="s">
        <v>78</v>
      </c>
      <c r="D109" s="4" t="s">
        <v>75</v>
      </c>
      <c r="E109" s="7">
        <v>176325.7</v>
      </c>
    </row>
    <row r="110" spans="2:5" x14ac:dyDescent="0.3">
      <c r="B110" s="5">
        <v>45809</v>
      </c>
      <c r="C110" s="4" t="s">
        <v>78</v>
      </c>
      <c r="D110" s="4" t="s">
        <v>75</v>
      </c>
      <c r="E110" s="7">
        <v>177376.3</v>
      </c>
    </row>
    <row r="111" spans="2:5" x14ac:dyDescent="0.3">
      <c r="B111" s="5">
        <v>45839</v>
      </c>
      <c r="C111" s="4" t="s">
        <v>78</v>
      </c>
      <c r="D111" s="4" t="s">
        <v>75</v>
      </c>
      <c r="E111" s="7">
        <v>173874.3</v>
      </c>
    </row>
    <row r="112" spans="2:5" x14ac:dyDescent="0.3">
      <c r="B112" s="5">
        <v>45870</v>
      </c>
      <c r="C112" s="4" t="s">
        <v>78</v>
      </c>
      <c r="D112" s="4" t="s">
        <v>75</v>
      </c>
      <c r="E112" s="7">
        <v>172648.6</v>
      </c>
    </row>
    <row r="113" spans="2:5" x14ac:dyDescent="0.3">
      <c r="B113" s="5">
        <v>45901</v>
      </c>
      <c r="C113" s="4" t="s">
        <v>78</v>
      </c>
      <c r="D113" s="4" t="s">
        <v>75</v>
      </c>
      <c r="E113" s="7">
        <v>177551.4</v>
      </c>
    </row>
    <row r="114" spans="2:5" x14ac:dyDescent="0.3">
      <c r="B114" s="5">
        <v>45931</v>
      </c>
      <c r="C114" s="4" t="s">
        <v>78</v>
      </c>
      <c r="D114" s="4" t="s">
        <v>75</v>
      </c>
      <c r="E114" s="7">
        <v>173173.9</v>
      </c>
    </row>
    <row r="115" spans="2:5" x14ac:dyDescent="0.3">
      <c r="B115" s="5">
        <v>45962</v>
      </c>
      <c r="C115" s="4" t="s">
        <v>78</v>
      </c>
      <c r="D115" s="4" t="s">
        <v>75</v>
      </c>
      <c r="E115" s="7">
        <v>174224.5</v>
      </c>
    </row>
    <row r="116" spans="2:5" x14ac:dyDescent="0.3">
      <c r="B116" s="5">
        <v>45992</v>
      </c>
      <c r="C116" s="4" t="s">
        <v>78</v>
      </c>
      <c r="D116" s="4" t="s">
        <v>75</v>
      </c>
      <c r="E116" s="7">
        <v>175975.5</v>
      </c>
    </row>
    <row r="117" spans="2:5" x14ac:dyDescent="0.3">
      <c r="B117" s="5">
        <v>46023</v>
      </c>
      <c r="C117" s="4" t="s">
        <v>78</v>
      </c>
      <c r="D117" s="4" t="s">
        <v>75</v>
      </c>
      <c r="E117" s="7">
        <v>183249.47</v>
      </c>
    </row>
    <row r="118" spans="2:5" x14ac:dyDescent="0.3">
      <c r="B118" s="5">
        <v>46054</v>
      </c>
      <c r="C118" s="4" t="s">
        <v>78</v>
      </c>
      <c r="D118" s="4" t="s">
        <v>75</v>
      </c>
      <c r="E118" s="7">
        <v>180152.81</v>
      </c>
    </row>
    <row r="119" spans="2:5" x14ac:dyDescent="0.3">
      <c r="B119" s="5">
        <v>46082</v>
      </c>
      <c r="C119" s="4" t="s">
        <v>78</v>
      </c>
      <c r="D119" s="4" t="s">
        <v>75</v>
      </c>
      <c r="E119" s="7">
        <v>184342.41</v>
      </c>
    </row>
    <row r="120" spans="2:5" x14ac:dyDescent="0.3">
      <c r="B120" s="5">
        <v>46113</v>
      </c>
      <c r="C120" s="4" t="s">
        <v>78</v>
      </c>
      <c r="D120" s="4" t="s">
        <v>75</v>
      </c>
      <c r="E120" s="7">
        <v>184888.88</v>
      </c>
    </row>
    <row r="121" spans="2:5" x14ac:dyDescent="0.3">
      <c r="B121" s="5">
        <v>46143</v>
      </c>
      <c r="C121" s="4" t="s">
        <v>78</v>
      </c>
      <c r="D121" s="4" t="s">
        <v>75</v>
      </c>
      <c r="E121" s="7">
        <v>184524.56</v>
      </c>
    </row>
    <row r="122" spans="2:5" x14ac:dyDescent="0.3">
      <c r="B122" s="5">
        <v>46174</v>
      </c>
      <c r="C122" s="4" t="s">
        <v>78</v>
      </c>
      <c r="D122" s="4" t="s">
        <v>75</v>
      </c>
      <c r="E122" s="7">
        <v>184888.88</v>
      </c>
    </row>
    <row r="123" spans="2:5" x14ac:dyDescent="0.3">
      <c r="B123" s="5">
        <v>46204</v>
      </c>
      <c r="C123" s="4" t="s">
        <v>78</v>
      </c>
      <c r="D123" s="4" t="s">
        <v>75</v>
      </c>
      <c r="E123" s="7">
        <v>183431.63</v>
      </c>
    </row>
    <row r="124" spans="2:5" x14ac:dyDescent="0.3">
      <c r="B124" s="5">
        <v>46235</v>
      </c>
      <c r="C124" s="4" t="s">
        <v>78</v>
      </c>
      <c r="D124" s="4" t="s">
        <v>75</v>
      </c>
      <c r="E124" s="7">
        <v>183431.63</v>
      </c>
    </row>
    <row r="125" spans="2:5" x14ac:dyDescent="0.3">
      <c r="B125" s="5">
        <v>46023</v>
      </c>
      <c r="C125" s="4" t="s">
        <v>78</v>
      </c>
      <c r="D125" s="4" t="s">
        <v>76</v>
      </c>
      <c r="E125" s="7">
        <v>180067.44</v>
      </c>
    </row>
    <row r="126" spans="2:5" x14ac:dyDescent="0.3">
      <c r="B126" s="5">
        <v>46054</v>
      </c>
      <c r="C126" s="4" t="s">
        <v>78</v>
      </c>
      <c r="D126" s="4" t="s">
        <v>76</v>
      </c>
      <c r="E126" s="7">
        <v>180067.44</v>
      </c>
    </row>
    <row r="127" spans="2:5" x14ac:dyDescent="0.3">
      <c r="B127" s="5">
        <v>46082</v>
      </c>
      <c r="C127" s="4" t="s">
        <v>78</v>
      </c>
      <c r="D127" s="4" t="s">
        <v>76</v>
      </c>
      <c r="E127" s="7">
        <v>180067.44</v>
      </c>
    </row>
    <row r="128" spans="2:5" x14ac:dyDescent="0.3">
      <c r="B128" s="5">
        <v>46113</v>
      </c>
      <c r="C128" s="4" t="s">
        <v>78</v>
      </c>
      <c r="D128" s="4" t="s">
        <v>76</v>
      </c>
      <c r="E128" s="7">
        <v>180067.44</v>
      </c>
    </row>
    <row r="129" spans="2:5" x14ac:dyDescent="0.3">
      <c r="B129" s="5">
        <v>46143</v>
      </c>
      <c r="C129" s="4" t="s">
        <v>78</v>
      </c>
      <c r="D129" s="4" t="s">
        <v>76</v>
      </c>
      <c r="E129" s="7">
        <v>180067.44</v>
      </c>
    </row>
    <row r="130" spans="2:5" x14ac:dyDescent="0.3">
      <c r="B130" s="5">
        <v>46174</v>
      </c>
      <c r="C130" s="4" t="s">
        <v>78</v>
      </c>
      <c r="D130" s="4" t="s">
        <v>76</v>
      </c>
      <c r="E130" s="7">
        <v>180067.44</v>
      </c>
    </row>
    <row r="131" spans="2:5" x14ac:dyDescent="0.3">
      <c r="B131" s="5">
        <v>46204</v>
      </c>
      <c r="C131" s="4" t="s">
        <v>78</v>
      </c>
      <c r="D131" s="4" t="s">
        <v>76</v>
      </c>
      <c r="E131" s="7">
        <v>180067.44</v>
      </c>
    </row>
    <row r="132" spans="2:5" x14ac:dyDescent="0.3">
      <c r="B132" s="5">
        <v>46235</v>
      </c>
      <c r="C132" s="4" t="s">
        <v>78</v>
      </c>
      <c r="D132" s="4" t="s">
        <v>76</v>
      </c>
      <c r="E132" s="7">
        <v>180067.44</v>
      </c>
    </row>
    <row r="133" spans="2:5" x14ac:dyDescent="0.3">
      <c r="B133" s="5">
        <v>46266</v>
      </c>
      <c r="C133" s="4" t="s">
        <v>78</v>
      </c>
      <c r="D133" s="4" t="s">
        <v>76</v>
      </c>
      <c r="E133" s="7">
        <v>180067.44</v>
      </c>
    </row>
    <row r="134" spans="2:5" x14ac:dyDescent="0.3">
      <c r="B134" s="5">
        <v>46296</v>
      </c>
      <c r="C134" s="4" t="s">
        <v>78</v>
      </c>
      <c r="D134" s="4" t="s">
        <v>76</v>
      </c>
      <c r="E134" s="7">
        <v>180067.44</v>
      </c>
    </row>
    <row r="135" spans="2:5" x14ac:dyDescent="0.3">
      <c r="B135" s="5">
        <v>46327</v>
      </c>
      <c r="C135" s="4" t="s">
        <v>78</v>
      </c>
      <c r="D135" s="4" t="s">
        <v>76</v>
      </c>
      <c r="E135" s="7">
        <v>180067.44</v>
      </c>
    </row>
    <row r="136" spans="2:5" x14ac:dyDescent="0.3">
      <c r="B136" s="5">
        <v>46357</v>
      </c>
      <c r="C136" s="4" t="s">
        <v>78</v>
      </c>
      <c r="D136" s="4" t="s">
        <v>76</v>
      </c>
      <c r="E136" s="7">
        <v>180067.44</v>
      </c>
    </row>
    <row r="137" spans="2:5" x14ac:dyDescent="0.3">
      <c r="B137" s="5">
        <v>45292</v>
      </c>
      <c r="C137" s="4" t="s">
        <v>79</v>
      </c>
      <c r="D137" s="4" t="s">
        <v>75</v>
      </c>
      <c r="E137" s="7">
        <v>55495</v>
      </c>
    </row>
    <row r="138" spans="2:5" x14ac:dyDescent="0.3">
      <c r="B138" s="5">
        <v>45323</v>
      </c>
      <c r="C138" s="4" t="s">
        <v>79</v>
      </c>
      <c r="D138" s="4" t="s">
        <v>75</v>
      </c>
      <c r="E138" s="7">
        <v>54285</v>
      </c>
    </row>
    <row r="139" spans="2:5" x14ac:dyDescent="0.3">
      <c r="B139" s="5">
        <v>45352</v>
      </c>
      <c r="C139" s="4" t="s">
        <v>79</v>
      </c>
      <c r="D139" s="4" t="s">
        <v>75</v>
      </c>
      <c r="E139" s="7">
        <v>54175</v>
      </c>
    </row>
    <row r="140" spans="2:5" x14ac:dyDescent="0.3">
      <c r="B140" s="5">
        <v>45383</v>
      </c>
      <c r="C140" s="4" t="s">
        <v>79</v>
      </c>
      <c r="D140" s="4" t="s">
        <v>75</v>
      </c>
      <c r="E140" s="7">
        <v>55770</v>
      </c>
    </row>
    <row r="141" spans="2:5" x14ac:dyDescent="0.3">
      <c r="B141" s="5">
        <v>45413</v>
      </c>
      <c r="C141" s="4" t="s">
        <v>79</v>
      </c>
      <c r="D141" s="4" t="s">
        <v>75</v>
      </c>
      <c r="E141" s="7">
        <v>55000</v>
      </c>
    </row>
    <row r="142" spans="2:5" x14ac:dyDescent="0.3">
      <c r="B142" s="5">
        <v>45444</v>
      </c>
      <c r="C142" s="4" t="s">
        <v>79</v>
      </c>
      <c r="D142" s="4" t="s">
        <v>75</v>
      </c>
      <c r="E142" s="7">
        <v>55330</v>
      </c>
    </row>
    <row r="143" spans="2:5" x14ac:dyDescent="0.3">
      <c r="B143" s="5">
        <v>45474</v>
      </c>
      <c r="C143" s="4" t="s">
        <v>79</v>
      </c>
      <c r="D143" s="4" t="s">
        <v>75</v>
      </c>
      <c r="E143" s="7">
        <v>54505</v>
      </c>
    </row>
    <row r="144" spans="2:5" x14ac:dyDescent="0.3">
      <c r="B144" s="5">
        <v>45505</v>
      </c>
      <c r="C144" s="4" t="s">
        <v>79</v>
      </c>
      <c r="D144" s="4" t="s">
        <v>75</v>
      </c>
      <c r="E144" s="7">
        <v>54560</v>
      </c>
    </row>
    <row r="145" spans="2:5" x14ac:dyDescent="0.3">
      <c r="B145" s="5">
        <v>45536</v>
      </c>
      <c r="C145" s="4" t="s">
        <v>79</v>
      </c>
      <c r="D145" s="4" t="s">
        <v>75</v>
      </c>
      <c r="E145" s="7">
        <v>55220</v>
      </c>
    </row>
    <row r="146" spans="2:5" x14ac:dyDescent="0.3">
      <c r="B146" s="5">
        <v>45566</v>
      </c>
      <c r="C146" s="4" t="s">
        <v>79</v>
      </c>
      <c r="D146" s="4" t="s">
        <v>75</v>
      </c>
      <c r="E146" s="7">
        <v>54285</v>
      </c>
    </row>
    <row r="147" spans="2:5" x14ac:dyDescent="0.3">
      <c r="B147" s="5">
        <v>45597</v>
      </c>
      <c r="C147" s="4" t="s">
        <v>79</v>
      </c>
      <c r="D147" s="4" t="s">
        <v>75</v>
      </c>
      <c r="E147" s="7">
        <v>54285</v>
      </c>
    </row>
    <row r="148" spans="2:5" x14ac:dyDescent="0.3">
      <c r="B148" s="5">
        <v>45627</v>
      </c>
      <c r="C148" s="4" t="s">
        <v>79</v>
      </c>
      <c r="D148" s="4" t="s">
        <v>75</v>
      </c>
      <c r="E148" s="7">
        <v>54670</v>
      </c>
    </row>
    <row r="149" spans="2:5" x14ac:dyDescent="0.3">
      <c r="B149" s="5">
        <v>45658</v>
      </c>
      <c r="C149" s="4" t="s">
        <v>79</v>
      </c>
      <c r="D149" s="4" t="s">
        <v>75</v>
      </c>
      <c r="E149" s="7">
        <v>56026.85</v>
      </c>
    </row>
    <row r="150" spans="2:5" x14ac:dyDescent="0.3">
      <c r="B150" s="5">
        <v>45689</v>
      </c>
      <c r="C150" s="4" t="s">
        <v>79</v>
      </c>
      <c r="D150" s="4" t="s">
        <v>75</v>
      </c>
      <c r="E150" s="7">
        <v>56933.25</v>
      </c>
    </row>
    <row r="151" spans="2:5" x14ac:dyDescent="0.3">
      <c r="B151" s="5">
        <v>45717</v>
      </c>
      <c r="C151" s="4" t="s">
        <v>79</v>
      </c>
      <c r="D151" s="4" t="s">
        <v>75</v>
      </c>
      <c r="E151" s="7">
        <v>57443.1</v>
      </c>
    </row>
    <row r="152" spans="2:5" x14ac:dyDescent="0.3">
      <c r="B152" s="5">
        <v>45748</v>
      </c>
      <c r="C152" s="4" t="s">
        <v>79</v>
      </c>
      <c r="D152" s="4" t="s">
        <v>75</v>
      </c>
      <c r="E152" s="7">
        <v>56140.15</v>
      </c>
    </row>
    <row r="153" spans="2:5" x14ac:dyDescent="0.3">
      <c r="B153" s="5">
        <v>45778</v>
      </c>
      <c r="C153" s="4" t="s">
        <v>79</v>
      </c>
      <c r="D153" s="4" t="s">
        <v>75</v>
      </c>
      <c r="E153" s="7">
        <v>57216.5</v>
      </c>
    </row>
    <row r="154" spans="2:5" x14ac:dyDescent="0.3">
      <c r="B154" s="5">
        <v>45809</v>
      </c>
      <c r="C154" s="4" t="s">
        <v>79</v>
      </c>
      <c r="D154" s="4" t="s">
        <v>75</v>
      </c>
      <c r="E154" s="7">
        <v>56366.75</v>
      </c>
    </row>
    <row r="155" spans="2:5" x14ac:dyDescent="0.3">
      <c r="B155" s="5">
        <v>45839</v>
      </c>
      <c r="C155" s="4" t="s">
        <v>79</v>
      </c>
      <c r="D155" s="4" t="s">
        <v>75</v>
      </c>
      <c r="E155" s="7">
        <v>56366.75</v>
      </c>
    </row>
    <row r="156" spans="2:5" x14ac:dyDescent="0.3">
      <c r="B156" s="5">
        <v>45870</v>
      </c>
      <c r="C156" s="4" t="s">
        <v>79</v>
      </c>
      <c r="D156" s="4" t="s">
        <v>75</v>
      </c>
      <c r="E156" s="7">
        <v>56196.800000000003</v>
      </c>
    </row>
    <row r="157" spans="2:5" x14ac:dyDescent="0.3">
      <c r="B157" s="5">
        <v>45901</v>
      </c>
      <c r="C157" s="4" t="s">
        <v>79</v>
      </c>
      <c r="D157" s="4" t="s">
        <v>75</v>
      </c>
      <c r="E157" s="7">
        <v>56536.7</v>
      </c>
    </row>
    <row r="158" spans="2:5" x14ac:dyDescent="0.3">
      <c r="B158" s="5">
        <v>45931</v>
      </c>
      <c r="C158" s="4" t="s">
        <v>79</v>
      </c>
      <c r="D158" s="4" t="s">
        <v>75</v>
      </c>
      <c r="E158" s="7">
        <v>57216.5</v>
      </c>
    </row>
    <row r="159" spans="2:5" x14ac:dyDescent="0.3">
      <c r="B159" s="5">
        <v>45962</v>
      </c>
      <c r="C159" s="4" t="s">
        <v>79</v>
      </c>
      <c r="D159" s="4" t="s">
        <v>75</v>
      </c>
      <c r="E159" s="7">
        <v>56593.35</v>
      </c>
    </row>
    <row r="160" spans="2:5" x14ac:dyDescent="0.3">
      <c r="B160" s="5">
        <v>45992</v>
      </c>
      <c r="C160" s="4" t="s">
        <v>79</v>
      </c>
      <c r="D160" s="4" t="s">
        <v>75</v>
      </c>
      <c r="E160" s="7">
        <v>55913.55</v>
      </c>
    </row>
    <row r="161" spans="2:5" x14ac:dyDescent="0.3">
      <c r="B161" s="5">
        <v>46023</v>
      </c>
      <c r="C161" s="4" t="s">
        <v>79</v>
      </c>
      <c r="D161" s="4" t="s">
        <v>75</v>
      </c>
      <c r="E161" s="7">
        <v>58991.34</v>
      </c>
    </row>
    <row r="162" spans="2:5" x14ac:dyDescent="0.3">
      <c r="B162" s="5">
        <v>46054</v>
      </c>
      <c r="C162" s="4" t="s">
        <v>79</v>
      </c>
      <c r="D162" s="4" t="s">
        <v>75</v>
      </c>
      <c r="E162" s="7">
        <v>57941.05</v>
      </c>
    </row>
    <row r="163" spans="2:5" x14ac:dyDescent="0.3">
      <c r="B163" s="5">
        <v>46082</v>
      </c>
      <c r="C163" s="4" t="s">
        <v>79</v>
      </c>
      <c r="D163" s="4" t="s">
        <v>75</v>
      </c>
      <c r="E163" s="7">
        <v>58991.34</v>
      </c>
    </row>
    <row r="164" spans="2:5" x14ac:dyDescent="0.3">
      <c r="B164" s="5">
        <v>46113</v>
      </c>
      <c r="C164" s="4" t="s">
        <v>79</v>
      </c>
      <c r="D164" s="4" t="s">
        <v>75</v>
      </c>
      <c r="E164" s="7">
        <v>58116.1</v>
      </c>
    </row>
    <row r="165" spans="2:5" x14ac:dyDescent="0.3">
      <c r="B165" s="5">
        <v>46143</v>
      </c>
      <c r="C165" s="4" t="s">
        <v>79</v>
      </c>
      <c r="D165" s="4" t="s">
        <v>75</v>
      </c>
      <c r="E165" s="7">
        <v>57824.35</v>
      </c>
    </row>
    <row r="166" spans="2:5" x14ac:dyDescent="0.3">
      <c r="B166" s="5">
        <v>46174</v>
      </c>
      <c r="C166" s="4" t="s">
        <v>79</v>
      </c>
      <c r="D166" s="4" t="s">
        <v>75</v>
      </c>
      <c r="E166" s="7">
        <v>58291.15</v>
      </c>
    </row>
    <row r="167" spans="2:5" x14ac:dyDescent="0.3">
      <c r="B167" s="5">
        <v>46204</v>
      </c>
      <c r="C167" s="4" t="s">
        <v>79</v>
      </c>
      <c r="D167" s="4" t="s">
        <v>75</v>
      </c>
      <c r="E167" s="7">
        <v>57474.26</v>
      </c>
    </row>
    <row r="168" spans="2:5" x14ac:dyDescent="0.3">
      <c r="B168" s="5">
        <v>46235</v>
      </c>
      <c r="C168" s="4" t="s">
        <v>79</v>
      </c>
      <c r="D168" s="4" t="s">
        <v>75</v>
      </c>
      <c r="E168" s="7">
        <v>58232.800000000003</v>
      </c>
    </row>
    <row r="169" spans="2:5" x14ac:dyDescent="0.3">
      <c r="B169" s="5">
        <v>46023</v>
      </c>
      <c r="C169" s="4" t="s">
        <v>79</v>
      </c>
      <c r="D169" s="4" t="s">
        <v>76</v>
      </c>
      <c r="E169" s="7">
        <v>58276.56</v>
      </c>
    </row>
    <row r="170" spans="2:5" x14ac:dyDescent="0.3">
      <c r="B170" s="5">
        <v>46054</v>
      </c>
      <c r="C170" s="4" t="s">
        <v>79</v>
      </c>
      <c r="D170" s="4" t="s">
        <v>76</v>
      </c>
      <c r="E170" s="7">
        <v>58276.56</v>
      </c>
    </row>
    <row r="171" spans="2:5" x14ac:dyDescent="0.3">
      <c r="B171" s="5">
        <v>46082</v>
      </c>
      <c r="C171" s="4" t="s">
        <v>79</v>
      </c>
      <c r="D171" s="4" t="s">
        <v>76</v>
      </c>
      <c r="E171" s="7">
        <v>58276.56</v>
      </c>
    </row>
    <row r="172" spans="2:5" x14ac:dyDescent="0.3">
      <c r="B172" s="5">
        <v>46113</v>
      </c>
      <c r="C172" s="4" t="s">
        <v>79</v>
      </c>
      <c r="D172" s="4" t="s">
        <v>76</v>
      </c>
      <c r="E172" s="7">
        <v>58276.56</v>
      </c>
    </row>
    <row r="173" spans="2:5" x14ac:dyDescent="0.3">
      <c r="B173" s="5">
        <v>46143</v>
      </c>
      <c r="C173" s="4" t="s">
        <v>79</v>
      </c>
      <c r="D173" s="4" t="s">
        <v>76</v>
      </c>
      <c r="E173" s="7">
        <v>58276.56</v>
      </c>
    </row>
    <row r="174" spans="2:5" x14ac:dyDescent="0.3">
      <c r="B174" s="5">
        <v>46174</v>
      </c>
      <c r="C174" s="4" t="s">
        <v>79</v>
      </c>
      <c r="D174" s="4" t="s">
        <v>76</v>
      </c>
      <c r="E174" s="7">
        <v>58276.56</v>
      </c>
    </row>
    <row r="175" spans="2:5" x14ac:dyDescent="0.3">
      <c r="B175" s="5">
        <v>46204</v>
      </c>
      <c r="C175" s="4" t="s">
        <v>79</v>
      </c>
      <c r="D175" s="4" t="s">
        <v>76</v>
      </c>
      <c r="E175" s="7">
        <v>58276.56</v>
      </c>
    </row>
    <row r="176" spans="2:5" x14ac:dyDescent="0.3">
      <c r="B176" s="5">
        <v>46235</v>
      </c>
      <c r="C176" s="4" t="s">
        <v>79</v>
      </c>
      <c r="D176" s="4" t="s">
        <v>76</v>
      </c>
      <c r="E176" s="7">
        <v>58276.56</v>
      </c>
    </row>
    <row r="177" spans="2:5" x14ac:dyDescent="0.3">
      <c r="B177" s="5">
        <v>46266</v>
      </c>
      <c r="C177" s="4" t="s">
        <v>79</v>
      </c>
      <c r="D177" s="4" t="s">
        <v>76</v>
      </c>
      <c r="E177" s="7">
        <v>58276.56</v>
      </c>
    </row>
    <row r="178" spans="2:5" x14ac:dyDescent="0.3">
      <c r="B178" s="5">
        <v>46296</v>
      </c>
      <c r="C178" s="4" t="s">
        <v>79</v>
      </c>
      <c r="D178" s="4" t="s">
        <v>76</v>
      </c>
      <c r="E178" s="7">
        <v>58276.56</v>
      </c>
    </row>
    <row r="179" spans="2:5" x14ac:dyDescent="0.3">
      <c r="B179" s="5">
        <v>46327</v>
      </c>
      <c r="C179" s="4" t="s">
        <v>79</v>
      </c>
      <c r="D179" s="4" t="s">
        <v>76</v>
      </c>
      <c r="E179" s="7">
        <v>58276.56</v>
      </c>
    </row>
    <row r="180" spans="2:5" x14ac:dyDescent="0.3">
      <c r="B180" s="5">
        <v>46357</v>
      </c>
      <c r="C180" s="4" t="s">
        <v>79</v>
      </c>
      <c r="D180" s="4" t="s">
        <v>76</v>
      </c>
      <c r="E180" s="7">
        <v>58276.56</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03F75-AB6C-47DB-90CE-03A1B6C92A64}">
  <sheetPr>
    <tabColor rgb="FF98A2B3"/>
  </sheetPr>
  <dimension ref="B1:E260"/>
  <sheetViews>
    <sheetView zoomScale="90" zoomScaleNormal="90" workbookViewId="0">
      <pane ySplit="4" topLeftCell="A5" activePane="bottomLeft" state="frozen"/>
      <selection pane="bottomLeft"/>
    </sheetView>
  </sheetViews>
  <sheetFormatPr defaultRowHeight="13" x14ac:dyDescent="0.3"/>
  <cols>
    <col min="1" max="1" width="2.69921875" customWidth="1"/>
    <col min="2" max="2" width="10.09765625" bestFit="1" customWidth="1"/>
    <col min="3" max="3" width="17.3984375" bestFit="1" customWidth="1"/>
    <col min="4" max="4" width="13.296875" bestFit="1" customWidth="1"/>
    <col min="5" max="5" width="11.3984375" bestFit="1" customWidth="1"/>
  </cols>
  <sheetData>
    <row r="1" spans="2:5" ht="30" customHeight="1" x14ac:dyDescent="0.55000000000000004">
      <c r="B1" s="1" t="s">
        <v>80</v>
      </c>
    </row>
    <row r="2" spans="2:5" x14ac:dyDescent="0.3">
      <c r="B2" s="3" t="s">
        <v>81</v>
      </c>
    </row>
    <row r="4" spans="2:5" x14ac:dyDescent="0.3">
      <c r="B4" s="4" t="s">
        <v>2</v>
      </c>
      <c r="C4" s="4" t="s">
        <v>82</v>
      </c>
      <c r="D4" s="4" t="s">
        <v>4</v>
      </c>
      <c r="E4" s="4" t="s">
        <v>83</v>
      </c>
    </row>
    <row r="5" spans="2:5" x14ac:dyDescent="0.3">
      <c r="B5" s="5">
        <v>45292</v>
      </c>
      <c r="C5" s="4" t="s">
        <v>84</v>
      </c>
      <c r="D5" s="4"/>
      <c r="E5" s="7">
        <v>3131892.63</v>
      </c>
    </row>
    <row r="6" spans="2:5" x14ac:dyDescent="0.3">
      <c r="B6" s="5">
        <v>45292</v>
      </c>
      <c r="C6" s="4" t="s">
        <v>85</v>
      </c>
      <c r="D6" s="4" t="s">
        <v>15</v>
      </c>
      <c r="E6" s="7">
        <v>342963.20000000001</v>
      </c>
    </row>
    <row r="7" spans="2:5" x14ac:dyDescent="0.3">
      <c r="B7" s="5">
        <v>45292</v>
      </c>
      <c r="C7" s="4" t="s">
        <v>85</v>
      </c>
      <c r="D7" s="4" t="s">
        <v>27</v>
      </c>
      <c r="E7" s="7">
        <v>161615.79</v>
      </c>
    </row>
    <row r="8" spans="2:5" x14ac:dyDescent="0.3">
      <c r="B8" s="5">
        <v>45292</v>
      </c>
      <c r="C8" s="4" t="s">
        <v>85</v>
      </c>
      <c r="D8" s="4" t="s">
        <v>32</v>
      </c>
      <c r="E8" s="7">
        <v>100863.82</v>
      </c>
    </row>
    <row r="9" spans="2:5" x14ac:dyDescent="0.3">
      <c r="B9" s="5">
        <v>45292</v>
      </c>
      <c r="C9" s="4" t="s">
        <v>85</v>
      </c>
      <c r="D9" s="4" t="s">
        <v>37</v>
      </c>
      <c r="E9" s="7">
        <v>37475.949999999997</v>
      </c>
    </row>
    <row r="10" spans="2:5" x14ac:dyDescent="0.3">
      <c r="B10" s="5">
        <v>45292</v>
      </c>
      <c r="C10" s="4" t="s">
        <v>85</v>
      </c>
      <c r="D10" s="4" t="s">
        <v>42</v>
      </c>
      <c r="E10" s="7">
        <v>239376.06</v>
      </c>
    </row>
    <row r="11" spans="2:5" x14ac:dyDescent="0.3">
      <c r="B11" s="5">
        <v>45292</v>
      </c>
      <c r="C11" s="4" t="s">
        <v>85</v>
      </c>
      <c r="D11" s="4" t="s">
        <v>47</v>
      </c>
      <c r="E11" s="7">
        <v>263265.09000000003</v>
      </c>
    </row>
    <row r="12" spans="2:5" x14ac:dyDescent="0.3">
      <c r="B12" s="5">
        <v>45292</v>
      </c>
      <c r="C12" s="4" t="s">
        <v>86</v>
      </c>
      <c r="D12" s="4"/>
      <c r="E12" s="7">
        <v>2011217.79</v>
      </c>
    </row>
    <row r="13" spans="2:5" x14ac:dyDescent="0.3">
      <c r="B13" s="5">
        <v>45323</v>
      </c>
      <c r="C13" s="4" t="s">
        <v>84</v>
      </c>
      <c r="D13" s="4"/>
      <c r="E13" s="7">
        <v>3162568.69</v>
      </c>
    </row>
    <row r="14" spans="2:5" x14ac:dyDescent="0.3">
      <c r="B14" s="5">
        <v>45323</v>
      </c>
      <c r="C14" s="4" t="s">
        <v>85</v>
      </c>
      <c r="D14" s="4" t="s">
        <v>15</v>
      </c>
      <c r="E14" s="7">
        <v>352304.4</v>
      </c>
    </row>
    <row r="15" spans="2:5" x14ac:dyDescent="0.3">
      <c r="B15" s="5">
        <v>45323</v>
      </c>
      <c r="C15" s="4" t="s">
        <v>85</v>
      </c>
      <c r="D15" s="4" t="s">
        <v>27</v>
      </c>
      <c r="E15" s="7">
        <v>155280.10999999999</v>
      </c>
    </row>
    <row r="16" spans="2:5" x14ac:dyDescent="0.3">
      <c r="B16" s="5">
        <v>45323</v>
      </c>
      <c r="C16" s="4" t="s">
        <v>85</v>
      </c>
      <c r="D16" s="4" t="s">
        <v>32</v>
      </c>
      <c r="E16" s="7">
        <v>100561.21</v>
      </c>
    </row>
    <row r="17" spans="2:5" x14ac:dyDescent="0.3">
      <c r="B17" s="5">
        <v>45323</v>
      </c>
      <c r="C17" s="4" t="s">
        <v>85</v>
      </c>
      <c r="D17" s="4" t="s">
        <v>37</v>
      </c>
      <c r="E17" s="7">
        <v>35894.83</v>
      </c>
    </row>
    <row r="18" spans="2:5" x14ac:dyDescent="0.3">
      <c r="B18" s="5">
        <v>45323</v>
      </c>
      <c r="C18" s="4" t="s">
        <v>85</v>
      </c>
      <c r="D18" s="4" t="s">
        <v>42</v>
      </c>
      <c r="E18" s="7">
        <v>226475.58</v>
      </c>
    </row>
    <row r="19" spans="2:5" x14ac:dyDescent="0.3">
      <c r="B19" s="5">
        <v>45323</v>
      </c>
      <c r="C19" s="4" t="s">
        <v>85</v>
      </c>
      <c r="D19" s="4" t="s">
        <v>47</v>
      </c>
      <c r="E19" s="7">
        <v>246729.05</v>
      </c>
    </row>
    <row r="20" spans="2:5" x14ac:dyDescent="0.3">
      <c r="B20" s="5">
        <v>45323</v>
      </c>
      <c r="C20" s="4" t="s">
        <v>86</v>
      </c>
      <c r="D20" s="4"/>
      <c r="E20" s="7">
        <v>2029455.03</v>
      </c>
    </row>
    <row r="21" spans="2:5" x14ac:dyDescent="0.3">
      <c r="B21" s="5">
        <v>45352</v>
      </c>
      <c r="C21" s="4" t="s">
        <v>84</v>
      </c>
      <c r="D21" s="4"/>
      <c r="E21" s="7">
        <v>3407872.96</v>
      </c>
    </row>
    <row r="22" spans="2:5" x14ac:dyDescent="0.3">
      <c r="B22" s="5">
        <v>45352</v>
      </c>
      <c r="C22" s="4" t="s">
        <v>85</v>
      </c>
      <c r="D22" s="4" t="s">
        <v>15</v>
      </c>
      <c r="E22" s="7">
        <v>367382.08</v>
      </c>
    </row>
    <row r="23" spans="2:5" x14ac:dyDescent="0.3">
      <c r="B23" s="5">
        <v>45352</v>
      </c>
      <c r="C23" s="4" t="s">
        <v>85</v>
      </c>
      <c r="D23" s="4" t="s">
        <v>27</v>
      </c>
      <c r="E23" s="7">
        <v>165343.35</v>
      </c>
    </row>
    <row r="24" spans="2:5" x14ac:dyDescent="0.3">
      <c r="B24" s="5">
        <v>45352</v>
      </c>
      <c r="C24" s="4" t="s">
        <v>85</v>
      </c>
      <c r="D24" s="4" t="s">
        <v>32</v>
      </c>
      <c r="E24" s="7">
        <v>102070.17</v>
      </c>
    </row>
    <row r="25" spans="2:5" x14ac:dyDescent="0.3">
      <c r="B25" s="5">
        <v>45352</v>
      </c>
      <c r="C25" s="4" t="s">
        <v>85</v>
      </c>
      <c r="D25" s="4" t="s">
        <v>37</v>
      </c>
      <c r="E25" s="7">
        <v>41430.089999999997</v>
      </c>
    </row>
    <row r="26" spans="2:5" x14ac:dyDescent="0.3">
      <c r="B26" s="5">
        <v>45352</v>
      </c>
      <c r="C26" s="4" t="s">
        <v>85</v>
      </c>
      <c r="D26" s="4" t="s">
        <v>42</v>
      </c>
      <c r="E26" s="7">
        <v>238269.66</v>
      </c>
    </row>
    <row r="27" spans="2:5" x14ac:dyDescent="0.3">
      <c r="B27" s="5">
        <v>45352</v>
      </c>
      <c r="C27" s="4" t="s">
        <v>85</v>
      </c>
      <c r="D27" s="4" t="s">
        <v>47</v>
      </c>
      <c r="E27" s="7">
        <v>268225.08</v>
      </c>
    </row>
    <row r="28" spans="2:5" x14ac:dyDescent="0.3">
      <c r="B28" s="5">
        <v>45352</v>
      </c>
      <c r="C28" s="4" t="s">
        <v>86</v>
      </c>
      <c r="D28" s="4"/>
      <c r="E28" s="7">
        <v>2140313.14</v>
      </c>
    </row>
    <row r="29" spans="2:5" x14ac:dyDescent="0.3">
      <c r="B29" s="5">
        <v>45383</v>
      </c>
      <c r="C29" s="4" t="s">
        <v>84</v>
      </c>
      <c r="D29" s="4"/>
      <c r="E29" s="7">
        <v>3491666.68</v>
      </c>
    </row>
    <row r="30" spans="2:5" x14ac:dyDescent="0.3">
      <c r="B30" s="5">
        <v>45383</v>
      </c>
      <c r="C30" s="4" t="s">
        <v>85</v>
      </c>
      <c r="D30" s="4" t="s">
        <v>15</v>
      </c>
      <c r="E30" s="7">
        <v>403612.08</v>
      </c>
    </row>
    <row r="31" spans="2:5" x14ac:dyDescent="0.3">
      <c r="B31" s="5">
        <v>45383</v>
      </c>
      <c r="C31" s="4" t="s">
        <v>85</v>
      </c>
      <c r="D31" s="4" t="s">
        <v>27</v>
      </c>
      <c r="E31" s="7">
        <v>176452.92</v>
      </c>
    </row>
    <row r="32" spans="2:5" x14ac:dyDescent="0.3">
      <c r="B32" s="5">
        <v>45383</v>
      </c>
      <c r="C32" s="4" t="s">
        <v>85</v>
      </c>
      <c r="D32" s="4" t="s">
        <v>32</v>
      </c>
      <c r="E32" s="7">
        <v>102134.72</v>
      </c>
    </row>
    <row r="33" spans="2:5" x14ac:dyDescent="0.3">
      <c r="B33" s="5">
        <v>45383</v>
      </c>
      <c r="C33" s="4" t="s">
        <v>85</v>
      </c>
      <c r="D33" s="4" t="s">
        <v>37</v>
      </c>
      <c r="E33" s="7">
        <v>45659.59</v>
      </c>
    </row>
    <row r="34" spans="2:5" x14ac:dyDescent="0.3">
      <c r="B34" s="5">
        <v>45383</v>
      </c>
      <c r="C34" s="4" t="s">
        <v>85</v>
      </c>
      <c r="D34" s="4" t="s">
        <v>42</v>
      </c>
      <c r="E34" s="7">
        <v>261917.99</v>
      </c>
    </row>
    <row r="35" spans="2:5" x14ac:dyDescent="0.3">
      <c r="B35" s="5">
        <v>45383</v>
      </c>
      <c r="C35" s="4" t="s">
        <v>85</v>
      </c>
      <c r="D35" s="4" t="s">
        <v>47</v>
      </c>
      <c r="E35" s="7">
        <v>267399.95</v>
      </c>
    </row>
    <row r="36" spans="2:5" x14ac:dyDescent="0.3">
      <c r="B36" s="5">
        <v>45383</v>
      </c>
      <c r="C36" s="4" t="s">
        <v>86</v>
      </c>
      <c r="D36" s="4"/>
      <c r="E36" s="7">
        <v>2213779.64</v>
      </c>
    </row>
    <row r="37" spans="2:5" x14ac:dyDescent="0.3">
      <c r="B37" s="5">
        <v>45413</v>
      </c>
      <c r="C37" s="4" t="s">
        <v>84</v>
      </c>
      <c r="D37" s="4"/>
      <c r="E37" s="7">
        <v>3862971.88</v>
      </c>
    </row>
    <row r="38" spans="2:5" x14ac:dyDescent="0.3">
      <c r="B38" s="5">
        <v>45413</v>
      </c>
      <c r="C38" s="4" t="s">
        <v>85</v>
      </c>
      <c r="D38" s="4" t="s">
        <v>15</v>
      </c>
      <c r="E38" s="7">
        <v>449482.46</v>
      </c>
    </row>
    <row r="39" spans="2:5" x14ac:dyDescent="0.3">
      <c r="B39" s="5">
        <v>45413</v>
      </c>
      <c r="C39" s="4" t="s">
        <v>85</v>
      </c>
      <c r="D39" s="4" t="s">
        <v>27</v>
      </c>
      <c r="E39" s="7">
        <v>183614.38</v>
      </c>
    </row>
    <row r="40" spans="2:5" x14ac:dyDescent="0.3">
      <c r="B40" s="5">
        <v>45413</v>
      </c>
      <c r="C40" s="4" t="s">
        <v>85</v>
      </c>
      <c r="D40" s="4" t="s">
        <v>32</v>
      </c>
      <c r="E40" s="7">
        <v>101249.55</v>
      </c>
    </row>
    <row r="41" spans="2:5" x14ac:dyDescent="0.3">
      <c r="B41" s="5">
        <v>45413</v>
      </c>
      <c r="C41" s="4" t="s">
        <v>85</v>
      </c>
      <c r="D41" s="4" t="s">
        <v>37</v>
      </c>
      <c r="E41" s="7">
        <v>58420</v>
      </c>
    </row>
    <row r="42" spans="2:5" x14ac:dyDescent="0.3">
      <c r="B42" s="5">
        <v>45413</v>
      </c>
      <c r="C42" s="4" t="s">
        <v>85</v>
      </c>
      <c r="D42" s="4" t="s">
        <v>42</v>
      </c>
      <c r="E42" s="7">
        <v>255071.45</v>
      </c>
    </row>
    <row r="43" spans="2:5" x14ac:dyDescent="0.3">
      <c r="B43" s="5">
        <v>45413</v>
      </c>
      <c r="C43" s="4" t="s">
        <v>85</v>
      </c>
      <c r="D43" s="4" t="s">
        <v>47</v>
      </c>
      <c r="E43" s="7">
        <v>264760.12</v>
      </c>
    </row>
    <row r="44" spans="2:5" x14ac:dyDescent="0.3">
      <c r="B44" s="5">
        <v>45413</v>
      </c>
      <c r="C44" s="4" t="s">
        <v>86</v>
      </c>
      <c r="D44" s="4"/>
      <c r="E44" s="7">
        <v>2480329.7200000002</v>
      </c>
    </row>
    <row r="45" spans="2:5" x14ac:dyDescent="0.3">
      <c r="B45" s="5">
        <v>45444</v>
      </c>
      <c r="C45" s="4" t="s">
        <v>84</v>
      </c>
      <c r="D45" s="4"/>
      <c r="E45" s="7">
        <v>3801176.49</v>
      </c>
    </row>
    <row r="46" spans="2:5" x14ac:dyDescent="0.3">
      <c r="B46" s="5">
        <v>45444</v>
      </c>
      <c r="C46" s="4" t="s">
        <v>85</v>
      </c>
      <c r="D46" s="4" t="s">
        <v>15</v>
      </c>
      <c r="E46" s="7">
        <v>490756.19</v>
      </c>
    </row>
    <row r="47" spans="2:5" x14ac:dyDescent="0.3">
      <c r="B47" s="5">
        <v>45444</v>
      </c>
      <c r="C47" s="4" t="s">
        <v>85</v>
      </c>
      <c r="D47" s="4" t="s">
        <v>27</v>
      </c>
      <c r="E47" s="7">
        <v>180528.92</v>
      </c>
    </row>
    <row r="48" spans="2:5" x14ac:dyDescent="0.3">
      <c r="B48" s="5">
        <v>45444</v>
      </c>
      <c r="C48" s="4" t="s">
        <v>85</v>
      </c>
      <c r="D48" s="4" t="s">
        <v>32</v>
      </c>
      <c r="E48" s="7">
        <v>104093.99</v>
      </c>
    </row>
    <row r="49" spans="2:5" x14ac:dyDescent="0.3">
      <c r="B49" s="5">
        <v>45444</v>
      </c>
      <c r="C49" s="4" t="s">
        <v>85</v>
      </c>
      <c r="D49" s="4" t="s">
        <v>37</v>
      </c>
      <c r="E49" s="7">
        <v>60507.24</v>
      </c>
    </row>
    <row r="50" spans="2:5" x14ac:dyDescent="0.3">
      <c r="B50" s="5">
        <v>45444</v>
      </c>
      <c r="C50" s="4" t="s">
        <v>85</v>
      </c>
      <c r="D50" s="4" t="s">
        <v>42</v>
      </c>
      <c r="E50" s="7">
        <v>253269.71</v>
      </c>
    </row>
    <row r="51" spans="2:5" x14ac:dyDescent="0.3">
      <c r="B51" s="5">
        <v>45444</v>
      </c>
      <c r="C51" s="4" t="s">
        <v>85</v>
      </c>
      <c r="D51" s="4" t="s">
        <v>47</v>
      </c>
      <c r="E51" s="7">
        <v>264438.12</v>
      </c>
    </row>
    <row r="52" spans="2:5" x14ac:dyDescent="0.3">
      <c r="B52" s="5">
        <v>45444</v>
      </c>
      <c r="C52" s="4" t="s">
        <v>86</v>
      </c>
      <c r="D52" s="4"/>
      <c r="E52" s="7">
        <v>2542639.48</v>
      </c>
    </row>
    <row r="53" spans="2:5" x14ac:dyDescent="0.3">
      <c r="B53" s="5">
        <v>45474</v>
      </c>
      <c r="C53" s="4" t="s">
        <v>84</v>
      </c>
      <c r="D53" s="4"/>
      <c r="E53" s="7">
        <v>3788496.26</v>
      </c>
    </row>
    <row r="54" spans="2:5" x14ac:dyDescent="0.3">
      <c r="B54" s="5">
        <v>45474</v>
      </c>
      <c r="C54" s="4" t="s">
        <v>85</v>
      </c>
      <c r="D54" s="4" t="s">
        <v>15</v>
      </c>
      <c r="E54" s="7">
        <v>495551.13</v>
      </c>
    </row>
    <row r="55" spans="2:5" x14ac:dyDescent="0.3">
      <c r="B55" s="5">
        <v>45474</v>
      </c>
      <c r="C55" s="4" t="s">
        <v>85</v>
      </c>
      <c r="D55" s="4" t="s">
        <v>27</v>
      </c>
      <c r="E55" s="7">
        <v>184102.86</v>
      </c>
    </row>
    <row r="56" spans="2:5" x14ac:dyDescent="0.3">
      <c r="B56" s="5">
        <v>45474</v>
      </c>
      <c r="C56" s="4" t="s">
        <v>85</v>
      </c>
      <c r="D56" s="4" t="s">
        <v>32</v>
      </c>
      <c r="E56" s="7">
        <v>102791.49</v>
      </c>
    </row>
    <row r="57" spans="2:5" x14ac:dyDescent="0.3">
      <c r="B57" s="5">
        <v>45474</v>
      </c>
      <c r="C57" s="4" t="s">
        <v>85</v>
      </c>
      <c r="D57" s="4" t="s">
        <v>37</v>
      </c>
      <c r="E57" s="7">
        <v>56575.5</v>
      </c>
    </row>
    <row r="58" spans="2:5" x14ac:dyDescent="0.3">
      <c r="B58" s="5">
        <v>45474</v>
      </c>
      <c r="C58" s="4" t="s">
        <v>85</v>
      </c>
      <c r="D58" s="4" t="s">
        <v>42</v>
      </c>
      <c r="E58" s="7">
        <v>252216.3</v>
      </c>
    </row>
    <row r="59" spans="2:5" x14ac:dyDescent="0.3">
      <c r="B59" s="5">
        <v>45474</v>
      </c>
      <c r="C59" s="4" t="s">
        <v>85</v>
      </c>
      <c r="D59" s="4" t="s">
        <v>47</v>
      </c>
      <c r="E59" s="7">
        <v>263579.94</v>
      </c>
    </row>
    <row r="60" spans="2:5" x14ac:dyDescent="0.3">
      <c r="B60" s="5">
        <v>45474</v>
      </c>
      <c r="C60" s="4" t="s">
        <v>86</v>
      </c>
      <c r="D60" s="4"/>
      <c r="E60" s="7">
        <v>2548487.5499999998</v>
      </c>
    </row>
    <row r="61" spans="2:5" x14ac:dyDescent="0.3">
      <c r="B61" s="5">
        <v>45505</v>
      </c>
      <c r="C61" s="4" t="s">
        <v>84</v>
      </c>
      <c r="D61" s="4"/>
      <c r="E61" s="7">
        <v>3700225.29</v>
      </c>
    </row>
    <row r="62" spans="2:5" x14ac:dyDescent="0.3">
      <c r="B62" s="5">
        <v>45505</v>
      </c>
      <c r="C62" s="4" t="s">
        <v>85</v>
      </c>
      <c r="D62" s="4" t="s">
        <v>15</v>
      </c>
      <c r="E62" s="7">
        <v>455665.36</v>
      </c>
    </row>
    <row r="63" spans="2:5" x14ac:dyDescent="0.3">
      <c r="B63" s="5">
        <v>45505</v>
      </c>
      <c r="C63" s="4" t="s">
        <v>85</v>
      </c>
      <c r="D63" s="4" t="s">
        <v>27</v>
      </c>
      <c r="E63" s="7">
        <v>177113.54</v>
      </c>
    </row>
    <row r="64" spans="2:5" x14ac:dyDescent="0.3">
      <c r="B64" s="5">
        <v>45505</v>
      </c>
      <c r="C64" s="4" t="s">
        <v>85</v>
      </c>
      <c r="D64" s="4" t="s">
        <v>32</v>
      </c>
      <c r="E64" s="7">
        <v>102906.55</v>
      </c>
    </row>
    <row r="65" spans="2:5" x14ac:dyDescent="0.3">
      <c r="B65" s="5">
        <v>45505</v>
      </c>
      <c r="C65" s="4" t="s">
        <v>85</v>
      </c>
      <c r="D65" s="4" t="s">
        <v>37</v>
      </c>
      <c r="E65" s="7">
        <v>50645.31</v>
      </c>
    </row>
    <row r="66" spans="2:5" x14ac:dyDescent="0.3">
      <c r="B66" s="5">
        <v>45505</v>
      </c>
      <c r="C66" s="4" t="s">
        <v>85</v>
      </c>
      <c r="D66" s="4" t="s">
        <v>42</v>
      </c>
      <c r="E66" s="7">
        <v>252211.58</v>
      </c>
    </row>
    <row r="67" spans="2:5" x14ac:dyDescent="0.3">
      <c r="B67" s="5">
        <v>45505</v>
      </c>
      <c r="C67" s="4" t="s">
        <v>85</v>
      </c>
      <c r="D67" s="4" t="s">
        <v>47</v>
      </c>
      <c r="E67" s="7">
        <v>269943.15999999997</v>
      </c>
    </row>
    <row r="68" spans="2:5" x14ac:dyDescent="0.3">
      <c r="B68" s="5">
        <v>45505</v>
      </c>
      <c r="C68" s="4" t="s">
        <v>86</v>
      </c>
      <c r="D68" s="4"/>
      <c r="E68" s="7">
        <v>2462962.0499999998</v>
      </c>
    </row>
    <row r="69" spans="2:5" x14ac:dyDescent="0.3">
      <c r="B69" s="5">
        <v>45536</v>
      </c>
      <c r="C69" s="4" t="s">
        <v>84</v>
      </c>
      <c r="D69" s="4"/>
      <c r="E69" s="7">
        <v>3470606.45</v>
      </c>
    </row>
    <row r="70" spans="2:5" x14ac:dyDescent="0.3">
      <c r="B70" s="5">
        <v>45536</v>
      </c>
      <c r="C70" s="4" t="s">
        <v>85</v>
      </c>
      <c r="D70" s="4" t="s">
        <v>15</v>
      </c>
      <c r="E70" s="7">
        <v>397587.38</v>
      </c>
    </row>
    <row r="71" spans="2:5" x14ac:dyDescent="0.3">
      <c r="B71" s="5">
        <v>45536</v>
      </c>
      <c r="C71" s="4" t="s">
        <v>85</v>
      </c>
      <c r="D71" s="4" t="s">
        <v>27</v>
      </c>
      <c r="E71" s="7">
        <v>175104.2</v>
      </c>
    </row>
    <row r="72" spans="2:5" x14ac:dyDescent="0.3">
      <c r="B72" s="5">
        <v>45536</v>
      </c>
      <c r="C72" s="4" t="s">
        <v>85</v>
      </c>
      <c r="D72" s="4" t="s">
        <v>32</v>
      </c>
      <c r="E72" s="7">
        <v>102244.73</v>
      </c>
    </row>
    <row r="73" spans="2:5" x14ac:dyDescent="0.3">
      <c r="B73" s="5">
        <v>45536</v>
      </c>
      <c r="C73" s="4" t="s">
        <v>85</v>
      </c>
      <c r="D73" s="4" t="s">
        <v>37</v>
      </c>
      <c r="E73" s="7">
        <v>46295.34</v>
      </c>
    </row>
    <row r="74" spans="2:5" x14ac:dyDescent="0.3">
      <c r="B74" s="5">
        <v>45536</v>
      </c>
      <c r="C74" s="4" t="s">
        <v>85</v>
      </c>
      <c r="D74" s="4" t="s">
        <v>42</v>
      </c>
      <c r="E74" s="7">
        <v>264698.76</v>
      </c>
    </row>
    <row r="75" spans="2:5" x14ac:dyDescent="0.3">
      <c r="B75" s="5">
        <v>45536</v>
      </c>
      <c r="C75" s="4" t="s">
        <v>85</v>
      </c>
      <c r="D75" s="4" t="s">
        <v>47</v>
      </c>
      <c r="E75" s="7">
        <v>274777.53999999998</v>
      </c>
    </row>
    <row r="76" spans="2:5" x14ac:dyDescent="0.3">
      <c r="B76" s="5">
        <v>45536</v>
      </c>
      <c r="C76" s="4" t="s">
        <v>86</v>
      </c>
      <c r="D76" s="4"/>
      <c r="E76" s="7">
        <v>2264637.59</v>
      </c>
    </row>
    <row r="77" spans="2:5" x14ac:dyDescent="0.3">
      <c r="B77" s="5">
        <v>45566</v>
      </c>
      <c r="C77" s="4" t="s">
        <v>84</v>
      </c>
      <c r="D77" s="4"/>
      <c r="E77" s="7">
        <v>3540997.91</v>
      </c>
    </row>
    <row r="78" spans="2:5" x14ac:dyDescent="0.3">
      <c r="B78" s="5">
        <v>45566</v>
      </c>
      <c r="C78" s="4" t="s">
        <v>85</v>
      </c>
      <c r="D78" s="4" t="s">
        <v>15</v>
      </c>
      <c r="E78" s="7">
        <v>392882.06</v>
      </c>
    </row>
    <row r="79" spans="2:5" x14ac:dyDescent="0.3">
      <c r="B79" s="5">
        <v>45566</v>
      </c>
      <c r="C79" s="4" t="s">
        <v>85</v>
      </c>
      <c r="D79" s="4" t="s">
        <v>27</v>
      </c>
      <c r="E79" s="7">
        <v>169297.98</v>
      </c>
    </row>
    <row r="80" spans="2:5" x14ac:dyDescent="0.3">
      <c r="B80" s="5">
        <v>45566</v>
      </c>
      <c r="C80" s="4" t="s">
        <v>85</v>
      </c>
      <c r="D80" s="4" t="s">
        <v>32</v>
      </c>
      <c r="E80" s="7">
        <v>99076.25</v>
      </c>
    </row>
    <row r="81" spans="2:5" x14ac:dyDescent="0.3">
      <c r="B81" s="5">
        <v>45566</v>
      </c>
      <c r="C81" s="4" t="s">
        <v>85</v>
      </c>
      <c r="D81" s="4" t="s">
        <v>37</v>
      </c>
      <c r="E81" s="7">
        <v>40693.269999999997</v>
      </c>
    </row>
    <row r="82" spans="2:5" x14ac:dyDescent="0.3">
      <c r="B82" s="5">
        <v>45566</v>
      </c>
      <c r="C82" s="4" t="s">
        <v>85</v>
      </c>
      <c r="D82" s="4" t="s">
        <v>42</v>
      </c>
      <c r="E82" s="7">
        <v>301272.40999999997</v>
      </c>
    </row>
    <row r="83" spans="2:5" x14ac:dyDescent="0.3">
      <c r="B83" s="5">
        <v>45566</v>
      </c>
      <c r="C83" s="4" t="s">
        <v>85</v>
      </c>
      <c r="D83" s="4" t="s">
        <v>47</v>
      </c>
      <c r="E83" s="7">
        <v>292410.46000000002</v>
      </c>
    </row>
    <row r="84" spans="2:5" x14ac:dyDescent="0.3">
      <c r="B84" s="5">
        <v>45566</v>
      </c>
      <c r="C84" s="4" t="s">
        <v>86</v>
      </c>
      <c r="D84" s="4"/>
      <c r="E84" s="7">
        <v>2149387.44</v>
      </c>
    </row>
    <row r="85" spans="2:5" x14ac:dyDescent="0.3">
      <c r="B85" s="5">
        <v>45597</v>
      </c>
      <c r="C85" s="4" t="s">
        <v>84</v>
      </c>
      <c r="D85" s="4"/>
      <c r="E85" s="7">
        <v>3523496.16</v>
      </c>
    </row>
    <row r="86" spans="2:5" x14ac:dyDescent="0.3">
      <c r="B86" s="5">
        <v>45597</v>
      </c>
      <c r="C86" s="4" t="s">
        <v>85</v>
      </c>
      <c r="D86" s="4" t="s">
        <v>15</v>
      </c>
      <c r="E86" s="7">
        <v>361395.89</v>
      </c>
    </row>
    <row r="87" spans="2:5" x14ac:dyDescent="0.3">
      <c r="B87" s="5">
        <v>45597</v>
      </c>
      <c r="C87" s="4" t="s">
        <v>85</v>
      </c>
      <c r="D87" s="4" t="s">
        <v>27</v>
      </c>
      <c r="E87" s="7">
        <v>169181.66</v>
      </c>
    </row>
    <row r="88" spans="2:5" x14ac:dyDescent="0.3">
      <c r="B88" s="5">
        <v>45597</v>
      </c>
      <c r="C88" s="4" t="s">
        <v>85</v>
      </c>
      <c r="D88" s="4" t="s">
        <v>32</v>
      </c>
      <c r="E88" s="7">
        <v>100661.52</v>
      </c>
    </row>
    <row r="89" spans="2:5" x14ac:dyDescent="0.3">
      <c r="B89" s="5">
        <v>45597</v>
      </c>
      <c r="C89" s="4" t="s">
        <v>85</v>
      </c>
      <c r="D89" s="4" t="s">
        <v>37</v>
      </c>
      <c r="E89" s="7">
        <v>39248.769999999997</v>
      </c>
    </row>
    <row r="90" spans="2:5" x14ac:dyDescent="0.3">
      <c r="B90" s="5">
        <v>45597</v>
      </c>
      <c r="C90" s="4" t="s">
        <v>85</v>
      </c>
      <c r="D90" s="4" t="s">
        <v>42</v>
      </c>
      <c r="E90" s="7">
        <v>342940.98</v>
      </c>
    </row>
    <row r="91" spans="2:5" x14ac:dyDescent="0.3">
      <c r="B91" s="5">
        <v>45597</v>
      </c>
      <c r="C91" s="4" t="s">
        <v>85</v>
      </c>
      <c r="D91" s="4" t="s">
        <v>47</v>
      </c>
      <c r="E91" s="7">
        <v>331275.65000000002</v>
      </c>
    </row>
    <row r="92" spans="2:5" x14ac:dyDescent="0.3">
      <c r="B92" s="5">
        <v>45597</v>
      </c>
      <c r="C92" s="4" t="s">
        <v>86</v>
      </c>
      <c r="D92" s="4"/>
      <c r="E92" s="7">
        <v>2195793.15</v>
      </c>
    </row>
    <row r="93" spans="2:5" x14ac:dyDescent="0.3">
      <c r="B93" s="5">
        <v>45627</v>
      </c>
      <c r="C93" s="4" t="s">
        <v>84</v>
      </c>
      <c r="D93" s="4"/>
      <c r="E93" s="7">
        <v>3800257.1</v>
      </c>
    </row>
    <row r="94" spans="2:5" x14ac:dyDescent="0.3">
      <c r="B94" s="5">
        <v>45627</v>
      </c>
      <c r="C94" s="4" t="s">
        <v>85</v>
      </c>
      <c r="D94" s="4" t="s">
        <v>15</v>
      </c>
      <c r="E94" s="7">
        <v>375397.79</v>
      </c>
    </row>
    <row r="95" spans="2:5" x14ac:dyDescent="0.3">
      <c r="B95" s="5">
        <v>45627</v>
      </c>
      <c r="C95" s="4" t="s">
        <v>85</v>
      </c>
      <c r="D95" s="4" t="s">
        <v>27</v>
      </c>
      <c r="E95" s="7">
        <v>192801.34</v>
      </c>
    </row>
    <row r="96" spans="2:5" x14ac:dyDescent="0.3">
      <c r="B96" s="5">
        <v>45627</v>
      </c>
      <c r="C96" s="4" t="s">
        <v>85</v>
      </c>
      <c r="D96" s="4" t="s">
        <v>32</v>
      </c>
      <c r="E96" s="7">
        <v>112532.96</v>
      </c>
    </row>
    <row r="97" spans="2:5" x14ac:dyDescent="0.3">
      <c r="B97" s="5">
        <v>45627</v>
      </c>
      <c r="C97" s="4" t="s">
        <v>85</v>
      </c>
      <c r="D97" s="4" t="s">
        <v>37</v>
      </c>
      <c r="E97" s="7">
        <v>43670.8</v>
      </c>
    </row>
    <row r="98" spans="2:5" x14ac:dyDescent="0.3">
      <c r="B98" s="5">
        <v>45627</v>
      </c>
      <c r="C98" s="4" t="s">
        <v>85</v>
      </c>
      <c r="D98" s="4" t="s">
        <v>42</v>
      </c>
      <c r="E98" s="7">
        <v>382298.1</v>
      </c>
    </row>
    <row r="99" spans="2:5" x14ac:dyDescent="0.3">
      <c r="B99" s="5">
        <v>45627</v>
      </c>
      <c r="C99" s="4" t="s">
        <v>85</v>
      </c>
      <c r="D99" s="4" t="s">
        <v>47</v>
      </c>
      <c r="E99" s="7">
        <v>354064.66</v>
      </c>
    </row>
    <row r="100" spans="2:5" x14ac:dyDescent="0.3">
      <c r="B100" s="5">
        <v>45627</v>
      </c>
      <c r="C100" s="4" t="s">
        <v>86</v>
      </c>
      <c r="D100" s="4"/>
      <c r="E100" s="7">
        <v>2476430.7599999998</v>
      </c>
    </row>
    <row r="101" spans="2:5" x14ac:dyDescent="0.3">
      <c r="B101" s="5">
        <v>45658</v>
      </c>
      <c r="C101" s="4" t="s">
        <v>84</v>
      </c>
      <c r="D101" s="4"/>
      <c r="E101" s="7">
        <v>3320383.11</v>
      </c>
    </row>
    <row r="102" spans="2:5" x14ac:dyDescent="0.3">
      <c r="B102" s="5">
        <v>45658</v>
      </c>
      <c r="C102" s="4" t="s">
        <v>85</v>
      </c>
      <c r="D102" s="4" t="s">
        <v>15</v>
      </c>
      <c r="E102" s="7">
        <v>376306.15</v>
      </c>
    </row>
    <row r="103" spans="2:5" x14ac:dyDescent="0.3">
      <c r="B103" s="5">
        <v>45658</v>
      </c>
      <c r="C103" s="4" t="s">
        <v>85</v>
      </c>
      <c r="D103" s="4" t="s">
        <v>27</v>
      </c>
      <c r="E103" s="7">
        <v>174426.18</v>
      </c>
    </row>
    <row r="104" spans="2:5" x14ac:dyDescent="0.3">
      <c r="B104" s="5">
        <v>45658</v>
      </c>
      <c r="C104" s="4" t="s">
        <v>85</v>
      </c>
      <c r="D104" s="4" t="s">
        <v>32</v>
      </c>
      <c r="E104" s="7">
        <v>105769.7</v>
      </c>
    </row>
    <row r="105" spans="2:5" x14ac:dyDescent="0.3">
      <c r="B105" s="5">
        <v>45658</v>
      </c>
      <c r="C105" s="4" t="s">
        <v>85</v>
      </c>
      <c r="D105" s="4" t="s">
        <v>37</v>
      </c>
      <c r="E105" s="7">
        <v>39908.480000000003</v>
      </c>
    </row>
    <row r="106" spans="2:5" x14ac:dyDescent="0.3">
      <c r="B106" s="5">
        <v>45658</v>
      </c>
      <c r="C106" s="4" t="s">
        <v>85</v>
      </c>
      <c r="D106" s="4" t="s">
        <v>42</v>
      </c>
      <c r="E106" s="7">
        <v>256178.41</v>
      </c>
    </row>
    <row r="107" spans="2:5" x14ac:dyDescent="0.3">
      <c r="B107" s="5">
        <v>45658</v>
      </c>
      <c r="C107" s="4" t="s">
        <v>85</v>
      </c>
      <c r="D107" s="4" t="s">
        <v>47</v>
      </c>
      <c r="E107" s="7">
        <v>285528.62</v>
      </c>
    </row>
    <row r="108" spans="2:5" x14ac:dyDescent="0.3">
      <c r="B108" s="5">
        <v>45658</v>
      </c>
      <c r="C108" s="4" t="s">
        <v>86</v>
      </c>
      <c r="D108" s="4"/>
      <c r="E108" s="7">
        <v>2219222.9500000002</v>
      </c>
    </row>
    <row r="109" spans="2:5" x14ac:dyDescent="0.3">
      <c r="B109" s="5">
        <v>45689</v>
      </c>
      <c r="C109" s="4" t="s">
        <v>84</v>
      </c>
      <c r="D109" s="4"/>
      <c r="E109" s="7">
        <v>3244412.05</v>
      </c>
    </row>
    <row r="110" spans="2:5" x14ac:dyDescent="0.3">
      <c r="B110" s="5">
        <v>45689</v>
      </c>
      <c r="C110" s="4" t="s">
        <v>85</v>
      </c>
      <c r="D110" s="4" t="s">
        <v>15</v>
      </c>
      <c r="E110" s="7">
        <v>365187.72</v>
      </c>
    </row>
    <row r="111" spans="2:5" x14ac:dyDescent="0.3">
      <c r="B111" s="5">
        <v>45689</v>
      </c>
      <c r="C111" s="4" t="s">
        <v>85</v>
      </c>
      <c r="D111" s="4" t="s">
        <v>27</v>
      </c>
      <c r="E111" s="7">
        <v>167641.26999999999</v>
      </c>
    </row>
    <row r="112" spans="2:5" x14ac:dyDescent="0.3">
      <c r="B112" s="5">
        <v>45689</v>
      </c>
      <c r="C112" s="4" t="s">
        <v>85</v>
      </c>
      <c r="D112" s="4" t="s">
        <v>32</v>
      </c>
      <c r="E112" s="7">
        <v>106512.4</v>
      </c>
    </row>
    <row r="113" spans="2:5" x14ac:dyDescent="0.3">
      <c r="B113" s="5">
        <v>45689</v>
      </c>
      <c r="C113" s="4" t="s">
        <v>85</v>
      </c>
      <c r="D113" s="4" t="s">
        <v>37</v>
      </c>
      <c r="E113" s="7">
        <v>37854.35</v>
      </c>
    </row>
    <row r="114" spans="2:5" x14ac:dyDescent="0.3">
      <c r="B114" s="5">
        <v>45689</v>
      </c>
      <c r="C114" s="4" t="s">
        <v>85</v>
      </c>
      <c r="D114" s="4" t="s">
        <v>42</v>
      </c>
      <c r="E114" s="7">
        <v>240543.11</v>
      </c>
    </row>
    <row r="115" spans="2:5" x14ac:dyDescent="0.3">
      <c r="B115" s="5">
        <v>45689</v>
      </c>
      <c r="C115" s="4" t="s">
        <v>85</v>
      </c>
      <c r="D115" s="4" t="s">
        <v>47</v>
      </c>
      <c r="E115" s="7">
        <v>268099.28000000003</v>
      </c>
    </row>
    <row r="116" spans="2:5" x14ac:dyDescent="0.3">
      <c r="B116" s="5">
        <v>45689</v>
      </c>
      <c r="C116" s="4" t="s">
        <v>86</v>
      </c>
      <c r="D116" s="4"/>
      <c r="E116" s="7">
        <v>2139731.34</v>
      </c>
    </row>
    <row r="117" spans="2:5" x14ac:dyDescent="0.3">
      <c r="B117" s="5">
        <v>45717</v>
      </c>
      <c r="C117" s="4" t="s">
        <v>84</v>
      </c>
      <c r="D117" s="4"/>
      <c r="E117" s="7">
        <v>3563376.19</v>
      </c>
    </row>
    <row r="118" spans="2:5" x14ac:dyDescent="0.3">
      <c r="B118" s="5">
        <v>45717</v>
      </c>
      <c r="C118" s="4" t="s">
        <v>85</v>
      </c>
      <c r="D118" s="4" t="s">
        <v>15</v>
      </c>
      <c r="E118" s="7">
        <v>390033.75</v>
      </c>
    </row>
    <row r="119" spans="2:5" x14ac:dyDescent="0.3">
      <c r="B119" s="5">
        <v>45717</v>
      </c>
      <c r="C119" s="4" t="s">
        <v>85</v>
      </c>
      <c r="D119" s="4" t="s">
        <v>27</v>
      </c>
      <c r="E119" s="7">
        <v>175229.46</v>
      </c>
    </row>
    <row r="120" spans="2:5" x14ac:dyDescent="0.3">
      <c r="B120" s="5">
        <v>45717</v>
      </c>
      <c r="C120" s="4" t="s">
        <v>85</v>
      </c>
      <c r="D120" s="4" t="s">
        <v>32</v>
      </c>
      <c r="E120" s="7">
        <v>108877.42</v>
      </c>
    </row>
    <row r="121" spans="2:5" x14ac:dyDescent="0.3">
      <c r="B121" s="5">
        <v>45717</v>
      </c>
      <c r="C121" s="4" t="s">
        <v>85</v>
      </c>
      <c r="D121" s="4" t="s">
        <v>37</v>
      </c>
      <c r="E121" s="7">
        <v>43896.04</v>
      </c>
    </row>
    <row r="122" spans="2:5" x14ac:dyDescent="0.3">
      <c r="B122" s="5">
        <v>45717</v>
      </c>
      <c r="C122" s="4" t="s">
        <v>85</v>
      </c>
      <c r="D122" s="4" t="s">
        <v>42</v>
      </c>
      <c r="E122" s="7">
        <v>257219.77</v>
      </c>
    </row>
    <row r="123" spans="2:5" x14ac:dyDescent="0.3">
      <c r="B123" s="5">
        <v>45717</v>
      </c>
      <c r="C123" s="4" t="s">
        <v>85</v>
      </c>
      <c r="D123" s="4" t="s">
        <v>47</v>
      </c>
      <c r="E123" s="7">
        <v>286729.15999999997</v>
      </c>
    </row>
    <row r="124" spans="2:5" x14ac:dyDescent="0.3">
      <c r="B124" s="5">
        <v>45717</v>
      </c>
      <c r="C124" s="4" t="s">
        <v>86</v>
      </c>
      <c r="D124" s="4"/>
      <c r="E124" s="7">
        <v>2281362.7200000002</v>
      </c>
    </row>
    <row r="125" spans="2:5" x14ac:dyDescent="0.3">
      <c r="B125" s="5">
        <v>45748</v>
      </c>
      <c r="C125" s="4" t="s">
        <v>84</v>
      </c>
      <c r="D125" s="4"/>
      <c r="E125" s="7">
        <v>3686582.21</v>
      </c>
    </row>
    <row r="126" spans="2:5" x14ac:dyDescent="0.3">
      <c r="B126" s="5">
        <v>45748</v>
      </c>
      <c r="C126" s="4" t="s">
        <v>85</v>
      </c>
      <c r="D126" s="4" t="s">
        <v>15</v>
      </c>
      <c r="E126" s="7">
        <v>436845.47</v>
      </c>
    </row>
    <row r="127" spans="2:5" x14ac:dyDescent="0.3">
      <c r="B127" s="5">
        <v>45748</v>
      </c>
      <c r="C127" s="4" t="s">
        <v>85</v>
      </c>
      <c r="D127" s="4" t="s">
        <v>27</v>
      </c>
      <c r="E127" s="7">
        <v>178799.62</v>
      </c>
    </row>
    <row r="128" spans="2:5" x14ac:dyDescent="0.3">
      <c r="B128" s="5">
        <v>45748</v>
      </c>
      <c r="C128" s="4" t="s">
        <v>85</v>
      </c>
      <c r="D128" s="4" t="s">
        <v>32</v>
      </c>
      <c r="E128" s="7">
        <v>106913.06</v>
      </c>
    </row>
    <row r="129" spans="2:5" x14ac:dyDescent="0.3">
      <c r="B129" s="5">
        <v>45748</v>
      </c>
      <c r="C129" s="4" t="s">
        <v>85</v>
      </c>
      <c r="D129" s="4" t="s">
        <v>37</v>
      </c>
      <c r="E129" s="7">
        <v>48013.04</v>
      </c>
    </row>
    <row r="130" spans="2:5" x14ac:dyDescent="0.3">
      <c r="B130" s="5">
        <v>45748</v>
      </c>
      <c r="C130" s="4" t="s">
        <v>85</v>
      </c>
      <c r="D130" s="4" t="s">
        <v>42</v>
      </c>
      <c r="E130" s="7">
        <v>276999.71000000002</v>
      </c>
    </row>
    <row r="131" spans="2:5" x14ac:dyDescent="0.3">
      <c r="B131" s="5">
        <v>45748</v>
      </c>
      <c r="C131" s="4" t="s">
        <v>85</v>
      </c>
      <c r="D131" s="4" t="s">
        <v>47</v>
      </c>
      <c r="E131" s="7">
        <v>288332.86</v>
      </c>
    </row>
    <row r="132" spans="2:5" x14ac:dyDescent="0.3">
      <c r="B132" s="5">
        <v>45748</v>
      </c>
      <c r="C132" s="4" t="s">
        <v>86</v>
      </c>
      <c r="D132" s="4"/>
      <c r="E132" s="7">
        <v>2382341.0699999998</v>
      </c>
    </row>
    <row r="133" spans="2:5" x14ac:dyDescent="0.3">
      <c r="B133" s="5">
        <v>45778</v>
      </c>
      <c r="C133" s="4" t="s">
        <v>84</v>
      </c>
      <c r="D133" s="4"/>
      <c r="E133" s="7">
        <v>3951637.99</v>
      </c>
    </row>
    <row r="134" spans="2:5" x14ac:dyDescent="0.3">
      <c r="B134" s="5">
        <v>45778</v>
      </c>
      <c r="C134" s="4" t="s">
        <v>85</v>
      </c>
      <c r="D134" s="4" t="s">
        <v>15</v>
      </c>
      <c r="E134" s="7">
        <v>460951.43</v>
      </c>
    </row>
    <row r="135" spans="2:5" x14ac:dyDescent="0.3">
      <c r="B135" s="5">
        <v>45778</v>
      </c>
      <c r="C135" s="4" t="s">
        <v>85</v>
      </c>
      <c r="D135" s="4" t="s">
        <v>27</v>
      </c>
      <c r="E135" s="7">
        <v>190556.63</v>
      </c>
    </row>
    <row r="136" spans="2:5" x14ac:dyDescent="0.3">
      <c r="B136" s="5">
        <v>45778</v>
      </c>
      <c r="C136" s="4" t="s">
        <v>85</v>
      </c>
      <c r="D136" s="4" t="s">
        <v>32</v>
      </c>
      <c r="E136" s="7">
        <v>109320.62</v>
      </c>
    </row>
    <row r="137" spans="2:5" x14ac:dyDescent="0.3">
      <c r="B137" s="5">
        <v>45778</v>
      </c>
      <c r="C137" s="4" t="s">
        <v>85</v>
      </c>
      <c r="D137" s="4" t="s">
        <v>37</v>
      </c>
      <c r="E137" s="7">
        <v>59700.14</v>
      </c>
    </row>
    <row r="138" spans="2:5" x14ac:dyDescent="0.3">
      <c r="B138" s="5">
        <v>45778</v>
      </c>
      <c r="C138" s="4" t="s">
        <v>85</v>
      </c>
      <c r="D138" s="4" t="s">
        <v>42</v>
      </c>
      <c r="E138" s="7">
        <v>275714.40999999997</v>
      </c>
    </row>
    <row r="139" spans="2:5" x14ac:dyDescent="0.3">
      <c r="B139" s="5">
        <v>45778</v>
      </c>
      <c r="C139" s="4" t="s">
        <v>85</v>
      </c>
      <c r="D139" s="4" t="s">
        <v>47</v>
      </c>
      <c r="E139" s="7">
        <v>280263.38</v>
      </c>
    </row>
    <row r="140" spans="2:5" x14ac:dyDescent="0.3">
      <c r="B140" s="5">
        <v>45778</v>
      </c>
      <c r="C140" s="4" t="s">
        <v>86</v>
      </c>
      <c r="D140" s="4"/>
      <c r="E140" s="7">
        <v>2636016.4900000002</v>
      </c>
    </row>
    <row r="141" spans="2:5" x14ac:dyDescent="0.3">
      <c r="B141" s="5">
        <v>45809</v>
      </c>
      <c r="C141" s="4" t="s">
        <v>84</v>
      </c>
      <c r="D141" s="4"/>
      <c r="E141" s="7">
        <v>4127171.87</v>
      </c>
    </row>
    <row r="142" spans="2:5" x14ac:dyDescent="0.3">
      <c r="B142" s="5">
        <v>45809</v>
      </c>
      <c r="C142" s="4" t="s">
        <v>85</v>
      </c>
      <c r="D142" s="4" t="s">
        <v>15</v>
      </c>
      <c r="E142" s="7">
        <v>508417.84</v>
      </c>
    </row>
    <row r="143" spans="2:5" x14ac:dyDescent="0.3">
      <c r="B143" s="5">
        <v>45809</v>
      </c>
      <c r="C143" s="4" t="s">
        <v>85</v>
      </c>
      <c r="D143" s="4" t="s">
        <v>27</v>
      </c>
      <c r="E143" s="7">
        <v>191222.29</v>
      </c>
    </row>
    <row r="144" spans="2:5" x14ac:dyDescent="0.3">
      <c r="B144" s="5">
        <v>45809</v>
      </c>
      <c r="C144" s="4" t="s">
        <v>85</v>
      </c>
      <c r="D144" s="4" t="s">
        <v>32</v>
      </c>
      <c r="E144" s="7">
        <v>112798.79</v>
      </c>
    </row>
    <row r="145" spans="2:5" x14ac:dyDescent="0.3">
      <c r="B145" s="5">
        <v>45809</v>
      </c>
      <c r="C145" s="4" t="s">
        <v>85</v>
      </c>
      <c r="D145" s="4" t="s">
        <v>37</v>
      </c>
      <c r="E145" s="7">
        <v>64450.47</v>
      </c>
    </row>
    <row r="146" spans="2:5" x14ac:dyDescent="0.3">
      <c r="B146" s="5">
        <v>45809</v>
      </c>
      <c r="C146" s="4" t="s">
        <v>85</v>
      </c>
      <c r="D146" s="4" t="s">
        <v>42</v>
      </c>
      <c r="E146" s="7">
        <v>272157.67</v>
      </c>
    </row>
    <row r="147" spans="2:5" x14ac:dyDescent="0.3">
      <c r="B147" s="5">
        <v>45809</v>
      </c>
      <c r="C147" s="4" t="s">
        <v>85</v>
      </c>
      <c r="D147" s="4" t="s">
        <v>47</v>
      </c>
      <c r="E147" s="7">
        <v>280191</v>
      </c>
    </row>
    <row r="148" spans="2:5" x14ac:dyDescent="0.3">
      <c r="B148" s="5">
        <v>45809</v>
      </c>
      <c r="C148" s="4" t="s">
        <v>86</v>
      </c>
      <c r="D148" s="4"/>
      <c r="E148" s="7">
        <v>2641102.0099999998</v>
      </c>
    </row>
    <row r="149" spans="2:5" x14ac:dyDescent="0.3">
      <c r="B149" s="5">
        <v>45839</v>
      </c>
      <c r="C149" s="4" t="s">
        <v>84</v>
      </c>
      <c r="D149" s="4"/>
      <c r="E149" s="7">
        <v>4157320.79</v>
      </c>
    </row>
    <row r="150" spans="2:5" x14ac:dyDescent="0.3">
      <c r="B150" s="5">
        <v>45839</v>
      </c>
      <c r="C150" s="4" t="s">
        <v>85</v>
      </c>
      <c r="D150" s="4" t="s">
        <v>15</v>
      </c>
      <c r="E150" s="7">
        <v>504515.48</v>
      </c>
    </row>
    <row r="151" spans="2:5" x14ac:dyDescent="0.3">
      <c r="B151" s="5">
        <v>45839</v>
      </c>
      <c r="C151" s="4" t="s">
        <v>85</v>
      </c>
      <c r="D151" s="4" t="s">
        <v>27</v>
      </c>
      <c r="E151" s="7">
        <v>188124.06</v>
      </c>
    </row>
    <row r="152" spans="2:5" x14ac:dyDescent="0.3">
      <c r="B152" s="5">
        <v>45839</v>
      </c>
      <c r="C152" s="4" t="s">
        <v>85</v>
      </c>
      <c r="D152" s="4" t="s">
        <v>32</v>
      </c>
      <c r="E152" s="7">
        <v>108554.13</v>
      </c>
    </row>
    <row r="153" spans="2:5" x14ac:dyDescent="0.3">
      <c r="B153" s="5">
        <v>45839</v>
      </c>
      <c r="C153" s="4" t="s">
        <v>85</v>
      </c>
      <c r="D153" s="4" t="s">
        <v>37</v>
      </c>
      <c r="E153" s="7">
        <v>60152.97</v>
      </c>
    </row>
    <row r="154" spans="2:5" x14ac:dyDescent="0.3">
      <c r="B154" s="5">
        <v>45839</v>
      </c>
      <c r="C154" s="4" t="s">
        <v>85</v>
      </c>
      <c r="D154" s="4" t="s">
        <v>42</v>
      </c>
      <c r="E154" s="7">
        <v>273699.19</v>
      </c>
    </row>
    <row r="155" spans="2:5" x14ac:dyDescent="0.3">
      <c r="B155" s="5">
        <v>45839</v>
      </c>
      <c r="C155" s="4" t="s">
        <v>85</v>
      </c>
      <c r="D155" s="4" t="s">
        <v>47</v>
      </c>
      <c r="E155" s="7">
        <v>281622.93</v>
      </c>
    </row>
    <row r="156" spans="2:5" x14ac:dyDescent="0.3">
      <c r="B156" s="5">
        <v>45839</v>
      </c>
      <c r="C156" s="4" t="s">
        <v>86</v>
      </c>
      <c r="D156" s="4"/>
      <c r="E156" s="7">
        <v>2573455.09</v>
      </c>
    </row>
    <row r="157" spans="2:5" x14ac:dyDescent="0.3">
      <c r="B157" s="5">
        <v>45870</v>
      </c>
      <c r="C157" s="4" t="s">
        <v>84</v>
      </c>
      <c r="D157" s="4"/>
      <c r="E157" s="7">
        <v>3884003.28</v>
      </c>
    </row>
    <row r="158" spans="2:5" x14ac:dyDescent="0.3">
      <c r="B158" s="5">
        <v>45870</v>
      </c>
      <c r="C158" s="4" t="s">
        <v>85</v>
      </c>
      <c r="D158" s="4" t="s">
        <v>15</v>
      </c>
      <c r="E158" s="7">
        <v>496990.52</v>
      </c>
    </row>
    <row r="159" spans="2:5" x14ac:dyDescent="0.3">
      <c r="B159" s="5">
        <v>45870</v>
      </c>
      <c r="C159" s="4" t="s">
        <v>85</v>
      </c>
      <c r="D159" s="4" t="s">
        <v>27</v>
      </c>
      <c r="E159" s="7">
        <v>189320.51</v>
      </c>
    </row>
    <row r="160" spans="2:5" x14ac:dyDescent="0.3">
      <c r="B160" s="5">
        <v>45870</v>
      </c>
      <c r="C160" s="4" t="s">
        <v>85</v>
      </c>
      <c r="D160" s="4" t="s">
        <v>32</v>
      </c>
      <c r="E160" s="7">
        <v>106541.26</v>
      </c>
    </row>
    <row r="161" spans="2:5" x14ac:dyDescent="0.3">
      <c r="B161" s="5">
        <v>45870</v>
      </c>
      <c r="C161" s="4" t="s">
        <v>85</v>
      </c>
      <c r="D161" s="4" t="s">
        <v>37</v>
      </c>
      <c r="E161" s="7">
        <v>54832.27</v>
      </c>
    </row>
    <row r="162" spans="2:5" x14ac:dyDescent="0.3">
      <c r="B162" s="5">
        <v>45870</v>
      </c>
      <c r="C162" s="4" t="s">
        <v>85</v>
      </c>
      <c r="D162" s="4" t="s">
        <v>42</v>
      </c>
      <c r="E162" s="7">
        <v>270420.28999999998</v>
      </c>
    </row>
    <row r="163" spans="2:5" x14ac:dyDescent="0.3">
      <c r="B163" s="5">
        <v>45870</v>
      </c>
      <c r="C163" s="4" t="s">
        <v>85</v>
      </c>
      <c r="D163" s="4" t="s">
        <v>47</v>
      </c>
      <c r="E163" s="7">
        <v>280243.07</v>
      </c>
    </row>
    <row r="164" spans="2:5" x14ac:dyDescent="0.3">
      <c r="B164" s="5">
        <v>45870</v>
      </c>
      <c r="C164" s="4" t="s">
        <v>86</v>
      </c>
      <c r="D164" s="4"/>
      <c r="E164" s="7">
        <v>2517050.61</v>
      </c>
    </row>
    <row r="165" spans="2:5" x14ac:dyDescent="0.3">
      <c r="B165" s="5">
        <v>45901</v>
      </c>
      <c r="C165" s="4" t="s">
        <v>84</v>
      </c>
      <c r="D165" s="4"/>
      <c r="E165" s="7">
        <v>3814133.42</v>
      </c>
    </row>
    <row r="166" spans="2:5" x14ac:dyDescent="0.3">
      <c r="B166" s="5">
        <v>45901</v>
      </c>
      <c r="C166" s="4" t="s">
        <v>85</v>
      </c>
      <c r="D166" s="4" t="s">
        <v>15</v>
      </c>
      <c r="E166" s="7">
        <v>428558.27</v>
      </c>
    </row>
    <row r="167" spans="2:5" x14ac:dyDescent="0.3">
      <c r="B167" s="5">
        <v>45901</v>
      </c>
      <c r="C167" s="4" t="s">
        <v>85</v>
      </c>
      <c r="D167" s="4" t="s">
        <v>27</v>
      </c>
      <c r="E167" s="7">
        <v>178344.69</v>
      </c>
    </row>
    <row r="168" spans="2:5" x14ac:dyDescent="0.3">
      <c r="B168" s="5">
        <v>45901</v>
      </c>
      <c r="C168" s="4" t="s">
        <v>85</v>
      </c>
      <c r="D168" s="4" t="s">
        <v>32</v>
      </c>
      <c r="E168" s="7">
        <v>107526.38</v>
      </c>
    </row>
    <row r="169" spans="2:5" x14ac:dyDescent="0.3">
      <c r="B169" s="5">
        <v>45901</v>
      </c>
      <c r="C169" s="4" t="s">
        <v>85</v>
      </c>
      <c r="D169" s="4" t="s">
        <v>37</v>
      </c>
      <c r="E169" s="7">
        <v>48555.27</v>
      </c>
    </row>
    <row r="170" spans="2:5" x14ac:dyDescent="0.3">
      <c r="B170" s="5">
        <v>45901</v>
      </c>
      <c r="C170" s="4" t="s">
        <v>85</v>
      </c>
      <c r="D170" s="4" t="s">
        <v>42</v>
      </c>
      <c r="E170" s="7">
        <v>287953.32</v>
      </c>
    </row>
    <row r="171" spans="2:5" x14ac:dyDescent="0.3">
      <c r="B171" s="5">
        <v>45901</v>
      </c>
      <c r="C171" s="4" t="s">
        <v>85</v>
      </c>
      <c r="D171" s="4" t="s">
        <v>47</v>
      </c>
      <c r="E171" s="7">
        <v>295749.27</v>
      </c>
    </row>
    <row r="172" spans="2:5" x14ac:dyDescent="0.3">
      <c r="B172" s="5">
        <v>45901</v>
      </c>
      <c r="C172" s="4" t="s">
        <v>86</v>
      </c>
      <c r="D172" s="4"/>
      <c r="E172" s="7">
        <v>2367141.54</v>
      </c>
    </row>
    <row r="173" spans="2:5" x14ac:dyDescent="0.3">
      <c r="B173" s="5">
        <v>45931</v>
      </c>
      <c r="C173" s="4" t="s">
        <v>84</v>
      </c>
      <c r="D173" s="4"/>
      <c r="E173" s="7">
        <v>3764948.11</v>
      </c>
    </row>
    <row r="174" spans="2:5" x14ac:dyDescent="0.3">
      <c r="B174" s="5">
        <v>45931</v>
      </c>
      <c r="C174" s="4" t="s">
        <v>85</v>
      </c>
      <c r="D174" s="4" t="s">
        <v>15</v>
      </c>
      <c r="E174" s="7">
        <v>403803.79</v>
      </c>
    </row>
    <row r="175" spans="2:5" x14ac:dyDescent="0.3">
      <c r="B175" s="5">
        <v>45931</v>
      </c>
      <c r="C175" s="4" t="s">
        <v>85</v>
      </c>
      <c r="D175" s="4" t="s">
        <v>27</v>
      </c>
      <c r="E175" s="7">
        <v>175072.88</v>
      </c>
    </row>
    <row r="176" spans="2:5" x14ac:dyDescent="0.3">
      <c r="B176" s="5">
        <v>45931</v>
      </c>
      <c r="C176" s="4" t="s">
        <v>85</v>
      </c>
      <c r="D176" s="4" t="s">
        <v>32</v>
      </c>
      <c r="E176" s="7">
        <v>105820.81</v>
      </c>
    </row>
    <row r="177" spans="2:5" x14ac:dyDescent="0.3">
      <c r="B177" s="5">
        <v>45931</v>
      </c>
      <c r="C177" s="4" t="s">
        <v>85</v>
      </c>
      <c r="D177" s="4" t="s">
        <v>37</v>
      </c>
      <c r="E177" s="7">
        <v>43807.82</v>
      </c>
    </row>
    <row r="178" spans="2:5" x14ac:dyDescent="0.3">
      <c r="B178" s="5">
        <v>45931</v>
      </c>
      <c r="C178" s="4" t="s">
        <v>85</v>
      </c>
      <c r="D178" s="4" t="s">
        <v>42</v>
      </c>
      <c r="E178" s="7">
        <v>317284.57</v>
      </c>
    </row>
    <row r="179" spans="2:5" x14ac:dyDescent="0.3">
      <c r="B179" s="5">
        <v>45931</v>
      </c>
      <c r="C179" s="4" t="s">
        <v>85</v>
      </c>
      <c r="D179" s="4" t="s">
        <v>47</v>
      </c>
      <c r="E179" s="7">
        <v>317247.78000000003</v>
      </c>
    </row>
    <row r="180" spans="2:5" x14ac:dyDescent="0.3">
      <c r="B180" s="5">
        <v>45931</v>
      </c>
      <c r="C180" s="4" t="s">
        <v>86</v>
      </c>
      <c r="D180" s="4"/>
      <c r="E180" s="7">
        <v>2313271.6</v>
      </c>
    </row>
    <row r="181" spans="2:5" x14ac:dyDescent="0.3">
      <c r="B181" s="5">
        <v>45962</v>
      </c>
      <c r="C181" s="4" t="s">
        <v>84</v>
      </c>
      <c r="D181" s="4"/>
      <c r="E181" s="7">
        <v>3688045</v>
      </c>
    </row>
    <row r="182" spans="2:5" x14ac:dyDescent="0.3">
      <c r="B182" s="5">
        <v>45962</v>
      </c>
      <c r="C182" s="4" t="s">
        <v>85</v>
      </c>
      <c r="D182" s="4" t="s">
        <v>15</v>
      </c>
      <c r="E182" s="7">
        <v>389736.64</v>
      </c>
    </row>
    <row r="183" spans="2:5" x14ac:dyDescent="0.3">
      <c r="B183" s="5">
        <v>45962</v>
      </c>
      <c r="C183" s="4" t="s">
        <v>85</v>
      </c>
      <c r="D183" s="4" t="s">
        <v>27</v>
      </c>
      <c r="E183" s="7">
        <v>185559.36</v>
      </c>
    </row>
    <row r="184" spans="2:5" x14ac:dyDescent="0.3">
      <c r="B184" s="5">
        <v>45962</v>
      </c>
      <c r="C184" s="4" t="s">
        <v>85</v>
      </c>
      <c r="D184" s="4" t="s">
        <v>32</v>
      </c>
      <c r="E184" s="7">
        <v>107988.05</v>
      </c>
    </row>
    <row r="185" spans="2:5" x14ac:dyDescent="0.3">
      <c r="B185" s="5">
        <v>45962</v>
      </c>
      <c r="C185" s="4" t="s">
        <v>85</v>
      </c>
      <c r="D185" s="4" t="s">
        <v>37</v>
      </c>
      <c r="E185" s="7">
        <v>40641.519999999997</v>
      </c>
    </row>
    <row r="186" spans="2:5" x14ac:dyDescent="0.3">
      <c r="B186" s="5">
        <v>45962</v>
      </c>
      <c r="C186" s="4" t="s">
        <v>85</v>
      </c>
      <c r="D186" s="4" t="s">
        <v>42</v>
      </c>
      <c r="E186" s="7">
        <v>366128.21</v>
      </c>
    </row>
    <row r="187" spans="2:5" x14ac:dyDescent="0.3">
      <c r="B187" s="5">
        <v>45962</v>
      </c>
      <c r="C187" s="4" t="s">
        <v>85</v>
      </c>
      <c r="D187" s="4" t="s">
        <v>47</v>
      </c>
      <c r="E187" s="7">
        <v>348835.83</v>
      </c>
    </row>
    <row r="188" spans="2:5" x14ac:dyDescent="0.3">
      <c r="B188" s="5">
        <v>45962</v>
      </c>
      <c r="C188" s="4" t="s">
        <v>86</v>
      </c>
      <c r="D188" s="4"/>
      <c r="E188" s="7">
        <v>2380026.21</v>
      </c>
    </row>
    <row r="189" spans="2:5" x14ac:dyDescent="0.3">
      <c r="B189" s="5">
        <v>45992</v>
      </c>
      <c r="C189" s="4" t="s">
        <v>84</v>
      </c>
      <c r="D189" s="4"/>
      <c r="E189" s="7">
        <v>4056965.96</v>
      </c>
    </row>
    <row r="190" spans="2:5" x14ac:dyDescent="0.3">
      <c r="B190" s="5">
        <v>45992</v>
      </c>
      <c r="C190" s="4" t="s">
        <v>85</v>
      </c>
      <c r="D190" s="4" t="s">
        <v>15</v>
      </c>
      <c r="E190" s="7">
        <v>403159.21</v>
      </c>
    </row>
    <row r="191" spans="2:5" x14ac:dyDescent="0.3">
      <c r="B191" s="5">
        <v>45992</v>
      </c>
      <c r="C191" s="4" t="s">
        <v>85</v>
      </c>
      <c r="D191" s="4" t="s">
        <v>27</v>
      </c>
      <c r="E191" s="7">
        <v>202172.66</v>
      </c>
    </row>
    <row r="192" spans="2:5" x14ac:dyDescent="0.3">
      <c r="B192" s="5">
        <v>45992</v>
      </c>
      <c r="C192" s="4" t="s">
        <v>85</v>
      </c>
      <c r="D192" s="4" t="s">
        <v>32</v>
      </c>
      <c r="E192" s="7">
        <v>115172.91</v>
      </c>
    </row>
    <row r="193" spans="2:5" x14ac:dyDescent="0.3">
      <c r="B193" s="5">
        <v>45992</v>
      </c>
      <c r="C193" s="4" t="s">
        <v>85</v>
      </c>
      <c r="D193" s="4" t="s">
        <v>37</v>
      </c>
      <c r="E193" s="7">
        <v>46073.5</v>
      </c>
    </row>
    <row r="194" spans="2:5" x14ac:dyDescent="0.3">
      <c r="B194" s="5">
        <v>45992</v>
      </c>
      <c r="C194" s="4" t="s">
        <v>85</v>
      </c>
      <c r="D194" s="4" t="s">
        <v>42</v>
      </c>
      <c r="E194" s="7">
        <v>404637.31</v>
      </c>
    </row>
    <row r="195" spans="2:5" x14ac:dyDescent="0.3">
      <c r="B195" s="5">
        <v>45992</v>
      </c>
      <c r="C195" s="4" t="s">
        <v>85</v>
      </c>
      <c r="D195" s="4" t="s">
        <v>47</v>
      </c>
      <c r="E195" s="7">
        <v>381388.55</v>
      </c>
    </row>
    <row r="196" spans="2:5" x14ac:dyDescent="0.3">
      <c r="B196" s="5">
        <v>45992</v>
      </c>
      <c r="C196" s="4" t="s">
        <v>86</v>
      </c>
      <c r="D196" s="4"/>
      <c r="E196" s="7">
        <v>2636317.2999999998</v>
      </c>
    </row>
    <row r="197" spans="2:5" x14ac:dyDescent="0.3">
      <c r="B197" s="5">
        <v>46023</v>
      </c>
      <c r="C197" s="4" t="s">
        <v>84</v>
      </c>
      <c r="D197" s="4"/>
      <c r="E197" s="7">
        <v>3542836.88</v>
      </c>
    </row>
    <row r="198" spans="2:5" x14ac:dyDescent="0.3">
      <c r="B198" s="5">
        <v>46023</v>
      </c>
      <c r="C198" s="4" t="s">
        <v>85</v>
      </c>
      <c r="D198" s="4" t="s">
        <v>15</v>
      </c>
      <c r="E198" s="7">
        <v>379065.46</v>
      </c>
    </row>
    <row r="199" spans="2:5" x14ac:dyDescent="0.3">
      <c r="B199" s="5">
        <v>46023</v>
      </c>
      <c r="C199" s="4" t="s">
        <v>85</v>
      </c>
      <c r="D199" s="4" t="s">
        <v>27</v>
      </c>
      <c r="E199" s="7">
        <v>184053.8</v>
      </c>
    </row>
    <row r="200" spans="2:5" x14ac:dyDescent="0.3">
      <c r="B200" s="5">
        <v>46023</v>
      </c>
      <c r="C200" s="4" t="s">
        <v>85</v>
      </c>
      <c r="D200" s="4" t="s">
        <v>32</v>
      </c>
      <c r="E200" s="7">
        <v>109304.94</v>
      </c>
    </row>
    <row r="201" spans="2:5" x14ac:dyDescent="0.3">
      <c r="B201" s="5">
        <v>46023</v>
      </c>
      <c r="C201" s="4" t="s">
        <v>85</v>
      </c>
      <c r="D201" s="4" t="s">
        <v>37</v>
      </c>
      <c r="E201" s="7">
        <v>41425.61</v>
      </c>
    </row>
    <row r="202" spans="2:5" x14ac:dyDescent="0.3">
      <c r="B202" s="5">
        <v>46023</v>
      </c>
      <c r="C202" s="4" t="s">
        <v>85</v>
      </c>
      <c r="D202" s="4" t="s">
        <v>42</v>
      </c>
      <c r="E202" s="7">
        <v>276562.03000000003</v>
      </c>
    </row>
    <row r="203" spans="2:5" x14ac:dyDescent="0.3">
      <c r="B203" s="5">
        <v>46023</v>
      </c>
      <c r="C203" s="4" t="s">
        <v>85</v>
      </c>
      <c r="D203" s="4" t="s">
        <v>47</v>
      </c>
      <c r="E203" s="7">
        <v>300522.01</v>
      </c>
    </row>
    <row r="204" spans="2:5" x14ac:dyDescent="0.3">
      <c r="B204" s="5">
        <v>46023</v>
      </c>
      <c r="C204" s="4" t="s">
        <v>86</v>
      </c>
      <c r="D204" s="4"/>
      <c r="E204" s="7">
        <v>2250847.9500000002</v>
      </c>
    </row>
    <row r="205" spans="2:5" x14ac:dyDescent="0.3">
      <c r="B205" s="5">
        <v>46054</v>
      </c>
      <c r="C205" s="4" t="s">
        <v>84</v>
      </c>
      <c r="D205" s="4"/>
      <c r="E205" s="7">
        <v>3802872.68</v>
      </c>
    </row>
    <row r="206" spans="2:5" x14ac:dyDescent="0.3">
      <c r="B206" s="5">
        <v>46054</v>
      </c>
      <c r="C206" s="4" t="s">
        <v>85</v>
      </c>
      <c r="D206" s="4" t="s">
        <v>15</v>
      </c>
      <c r="E206" s="7">
        <v>401918.28</v>
      </c>
    </row>
    <row r="207" spans="2:5" x14ac:dyDescent="0.3">
      <c r="B207" s="5">
        <v>46054</v>
      </c>
      <c r="C207" s="4" t="s">
        <v>85</v>
      </c>
      <c r="D207" s="4" t="s">
        <v>27</v>
      </c>
      <c r="E207" s="7">
        <v>180812.44</v>
      </c>
    </row>
    <row r="208" spans="2:5" x14ac:dyDescent="0.3">
      <c r="B208" s="5">
        <v>46054</v>
      </c>
      <c r="C208" s="4" t="s">
        <v>85</v>
      </c>
      <c r="D208" s="4" t="s">
        <v>32</v>
      </c>
      <c r="E208" s="7">
        <v>116737.01</v>
      </c>
    </row>
    <row r="209" spans="2:5" x14ac:dyDescent="0.3">
      <c r="B209" s="5">
        <v>46054</v>
      </c>
      <c r="C209" s="4" t="s">
        <v>85</v>
      </c>
      <c r="D209" s="4" t="s">
        <v>37</v>
      </c>
      <c r="E209" s="7">
        <v>43867.74</v>
      </c>
    </row>
    <row r="210" spans="2:5" x14ac:dyDescent="0.3">
      <c r="B210" s="5">
        <v>46054</v>
      </c>
      <c r="C210" s="4" t="s">
        <v>85</v>
      </c>
      <c r="D210" s="4" t="s">
        <v>42</v>
      </c>
      <c r="E210" s="7">
        <v>277737.5</v>
      </c>
    </row>
    <row r="211" spans="2:5" x14ac:dyDescent="0.3">
      <c r="B211" s="5">
        <v>46054</v>
      </c>
      <c r="C211" s="4" t="s">
        <v>85</v>
      </c>
      <c r="D211" s="4" t="s">
        <v>47</v>
      </c>
      <c r="E211" s="7">
        <v>316380.82</v>
      </c>
    </row>
    <row r="212" spans="2:5" x14ac:dyDescent="0.3">
      <c r="B212" s="5">
        <v>46054</v>
      </c>
      <c r="C212" s="4" t="s">
        <v>86</v>
      </c>
      <c r="D212" s="4"/>
      <c r="E212" s="7">
        <v>2337128.27</v>
      </c>
    </row>
    <row r="213" spans="2:5" x14ac:dyDescent="0.3">
      <c r="B213" s="5">
        <v>46082</v>
      </c>
      <c r="C213" s="4" t="s">
        <v>84</v>
      </c>
      <c r="D213" s="4"/>
      <c r="E213" s="7">
        <v>3963240.33</v>
      </c>
    </row>
    <row r="214" spans="2:5" x14ac:dyDescent="0.3">
      <c r="B214" s="5">
        <v>46082</v>
      </c>
      <c r="C214" s="4" t="s">
        <v>85</v>
      </c>
      <c r="D214" s="4" t="s">
        <v>15</v>
      </c>
      <c r="E214" s="7">
        <v>442917.41</v>
      </c>
    </row>
    <row r="215" spans="2:5" x14ac:dyDescent="0.3">
      <c r="B215" s="5">
        <v>46082</v>
      </c>
      <c r="C215" s="4" t="s">
        <v>85</v>
      </c>
      <c r="D215" s="4" t="s">
        <v>27</v>
      </c>
      <c r="E215" s="7">
        <v>187686.26</v>
      </c>
    </row>
    <row r="216" spans="2:5" x14ac:dyDescent="0.3">
      <c r="B216" s="5">
        <v>46082</v>
      </c>
      <c r="C216" s="4" t="s">
        <v>85</v>
      </c>
      <c r="D216" s="4" t="s">
        <v>32</v>
      </c>
      <c r="E216" s="7">
        <v>120378.77</v>
      </c>
    </row>
    <row r="217" spans="2:5" x14ac:dyDescent="0.3">
      <c r="B217" s="5">
        <v>46082</v>
      </c>
      <c r="C217" s="4" t="s">
        <v>85</v>
      </c>
      <c r="D217" s="4" t="s">
        <v>37</v>
      </c>
      <c r="E217" s="7">
        <v>49580.68</v>
      </c>
    </row>
    <row r="218" spans="2:5" x14ac:dyDescent="0.3">
      <c r="B218" s="5">
        <v>46082</v>
      </c>
      <c r="C218" s="4" t="s">
        <v>85</v>
      </c>
      <c r="D218" s="4" t="s">
        <v>42</v>
      </c>
      <c r="E218" s="7">
        <v>292414.7</v>
      </c>
    </row>
    <row r="219" spans="2:5" x14ac:dyDescent="0.3">
      <c r="B219" s="5">
        <v>46082</v>
      </c>
      <c r="C219" s="4" t="s">
        <v>85</v>
      </c>
      <c r="D219" s="4" t="s">
        <v>47</v>
      </c>
      <c r="E219" s="7">
        <v>353467.22</v>
      </c>
    </row>
    <row r="220" spans="2:5" x14ac:dyDescent="0.3">
      <c r="B220" s="5">
        <v>46082</v>
      </c>
      <c r="C220" s="4" t="s">
        <v>86</v>
      </c>
      <c r="D220" s="4"/>
      <c r="E220" s="7">
        <v>2515054.63</v>
      </c>
    </row>
    <row r="221" spans="2:5" x14ac:dyDescent="0.3">
      <c r="B221" s="5">
        <v>46113</v>
      </c>
      <c r="C221" s="4" t="s">
        <v>84</v>
      </c>
      <c r="D221" s="4"/>
      <c r="E221" s="7">
        <v>4357740.55</v>
      </c>
    </row>
    <row r="222" spans="2:5" x14ac:dyDescent="0.3">
      <c r="B222" s="5">
        <v>46113</v>
      </c>
      <c r="C222" s="4" t="s">
        <v>85</v>
      </c>
      <c r="D222" s="4" t="s">
        <v>15</v>
      </c>
      <c r="E222" s="7">
        <v>473895.91</v>
      </c>
    </row>
    <row r="223" spans="2:5" x14ac:dyDescent="0.3">
      <c r="B223" s="5">
        <v>46113</v>
      </c>
      <c r="C223" s="4" t="s">
        <v>85</v>
      </c>
      <c r="D223" s="4" t="s">
        <v>27</v>
      </c>
      <c r="E223" s="7">
        <v>206392.9</v>
      </c>
    </row>
    <row r="224" spans="2:5" x14ac:dyDescent="0.3">
      <c r="B224" s="5">
        <v>46113</v>
      </c>
      <c r="C224" s="4" t="s">
        <v>85</v>
      </c>
      <c r="D224" s="4" t="s">
        <v>32</v>
      </c>
      <c r="E224" s="7">
        <v>120904.78</v>
      </c>
    </row>
    <row r="225" spans="2:5" x14ac:dyDescent="0.3">
      <c r="B225" s="5">
        <v>46113</v>
      </c>
      <c r="C225" s="4" t="s">
        <v>85</v>
      </c>
      <c r="D225" s="4" t="s">
        <v>37</v>
      </c>
      <c r="E225" s="7">
        <v>56109.89</v>
      </c>
    </row>
    <row r="226" spans="2:5" x14ac:dyDescent="0.3">
      <c r="B226" s="5">
        <v>46113</v>
      </c>
      <c r="C226" s="4" t="s">
        <v>85</v>
      </c>
      <c r="D226" s="4" t="s">
        <v>42</v>
      </c>
      <c r="E226" s="7">
        <v>301132.09000000003</v>
      </c>
    </row>
    <row r="227" spans="2:5" x14ac:dyDescent="0.3">
      <c r="B227" s="5">
        <v>46113</v>
      </c>
      <c r="C227" s="4" t="s">
        <v>85</v>
      </c>
      <c r="D227" s="4" t="s">
        <v>47</v>
      </c>
      <c r="E227" s="7">
        <v>372781.3</v>
      </c>
    </row>
    <row r="228" spans="2:5" x14ac:dyDescent="0.3">
      <c r="B228" s="5">
        <v>46113</v>
      </c>
      <c r="C228" s="4" t="s">
        <v>86</v>
      </c>
      <c r="D228" s="4"/>
      <c r="E228" s="7">
        <v>2621185.9500000002</v>
      </c>
    </row>
    <row r="229" spans="2:5" x14ac:dyDescent="0.3">
      <c r="B229" s="5">
        <v>46143</v>
      </c>
      <c r="C229" s="4" t="s">
        <v>84</v>
      </c>
      <c r="D229" s="4"/>
      <c r="E229" s="7">
        <v>4469282.68</v>
      </c>
    </row>
    <row r="230" spans="2:5" x14ac:dyDescent="0.3">
      <c r="B230" s="5">
        <v>46143</v>
      </c>
      <c r="C230" s="4" t="s">
        <v>85</v>
      </c>
      <c r="D230" s="4" t="s">
        <v>15</v>
      </c>
      <c r="E230" s="7">
        <v>544800.54</v>
      </c>
    </row>
    <row r="231" spans="2:5" x14ac:dyDescent="0.3">
      <c r="B231" s="5">
        <v>46143</v>
      </c>
      <c r="C231" s="4" t="s">
        <v>85</v>
      </c>
      <c r="D231" s="4" t="s">
        <v>27</v>
      </c>
      <c r="E231" s="7">
        <v>213391.66</v>
      </c>
    </row>
    <row r="232" spans="2:5" x14ac:dyDescent="0.3">
      <c r="B232" s="5">
        <v>46143</v>
      </c>
      <c r="C232" s="4" t="s">
        <v>85</v>
      </c>
      <c r="D232" s="4" t="s">
        <v>32</v>
      </c>
      <c r="E232" s="7">
        <v>123311.41</v>
      </c>
    </row>
    <row r="233" spans="2:5" x14ac:dyDescent="0.3">
      <c r="B233" s="5">
        <v>46143</v>
      </c>
      <c r="C233" s="4" t="s">
        <v>85</v>
      </c>
      <c r="D233" s="4" t="s">
        <v>37</v>
      </c>
      <c r="E233" s="7">
        <v>68569.59</v>
      </c>
    </row>
    <row r="234" spans="2:5" x14ac:dyDescent="0.3">
      <c r="B234" s="5">
        <v>46143</v>
      </c>
      <c r="C234" s="4" t="s">
        <v>85</v>
      </c>
      <c r="D234" s="4" t="s">
        <v>42</v>
      </c>
      <c r="E234" s="7">
        <v>302186.8</v>
      </c>
    </row>
    <row r="235" spans="2:5" x14ac:dyDescent="0.3">
      <c r="B235" s="5">
        <v>46143</v>
      </c>
      <c r="C235" s="4" t="s">
        <v>85</v>
      </c>
      <c r="D235" s="4" t="s">
        <v>47</v>
      </c>
      <c r="E235" s="7">
        <v>378767.06</v>
      </c>
    </row>
    <row r="236" spans="2:5" x14ac:dyDescent="0.3">
      <c r="B236" s="5">
        <v>46143</v>
      </c>
      <c r="C236" s="4" t="s">
        <v>86</v>
      </c>
      <c r="D236" s="4"/>
      <c r="E236" s="7">
        <v>2808769.02</v>
      </c>
    </row>
    <row r="237" spans="2:5" x14ac:dyDescent="0.3">
      <c r="B237" s="5">
        <v>46174</v>
      </c>
      <c r="C237" s="4" t="s">
        <v>84</v>
      </c>
      <c r="D237" s="4"/>
      <c r="E237" s="7">
        <v>4839796.95</v>
      </c>
    </row>
    <row r="238" spans="2:5" x14ac:dyDescent="0.3">
      <c r="B238" s="5">
        <v>46174</v>
      </c>
      <c r="C238" s="4" t="s">
        <v>85</v>
      </c>
      <c r="D238" s="4" t="s">
        <v>15</v>
      </c>
      <c r="E238" s="7">
        <v>598236.87</v>
      </c>
    </row>
    <row r="239" spans="2:5" x14ac:dyDescent="0.3">
      <c r="B239" s="5">
        <v>46174</v>
      </c>
      <c r="C239" s="4" t="s">
        <v>85</v>
      </c>
      <c r="D239" s="4" t="s">
        <v>27</v>
      </c>
      <c r="E239" s="7">
        <v>209427.35</v>
      </c>
    </row>
    <row r="240" spans="2:5" x14ac:dyDescent="0.3">
      <c r="B240" s="5">
        <v>46174</v>
      </c>
      <c r="C240" s="4" t="s">
        <v>85</v>
      </c>
      <c r="D240" s="4" t="s">
        <v>32</v>
      </c>
      <c r="E240" s="7">
        <v>122798.01</v>
      </c>
    </row>
    <row r="241" spans="2:5" x14ac:dyDescent="0.3">
      <c r="B241" s="5">
        <v>46174</v>
      </c>
      <c r="C241" s="4" t="s">
        <v>85</v>
      </c>
      <c r="D241" s="4" t="s">
        <v>37</v>
      </c>
      <c r="E241" s="7">
        <v>71174.39</v>
      </c>
    </row>
    <row r="242" spans="2:5" x14ac:dyDescent="0.3">
      <c r="B242" s="5">
        <v>46174</v>
      </c>
      <c r="C242" s="4" t="s">
        <v>85</v>
      </c>
      <c r="D242" s="4" t="s">
        <v>42</v>
      </c>
      <c r="E242" s="7">
        <v>313113.19</v>
      </c>
    </row>
    <row r="243" spans="2:5" x14ac:dyDescent="0.3">
      <c r="B243" s="5">
        <v>46174</v>
      </c>
      <c r="C243" s="4" t="s">
        <v>85</v>
      </c>
      <c r="D243" s="4" t="s">
        <v>47</v>
      </c>
      <c r="E243" s="7">
        <v>394347.43</v>
      </c>
    </row>
    <row r="244" spans="2:5" x14ac:dyDescent="0.3">
      <c r="B244" s="5">
        <v>46174</v>
      </c>
      <c r="C244" s="4" t="s">
        <v>86</v>
      </c>
      <c r="D244" s="4"/>
      <c r="E244" s="7">
        <v>3016110.12</v>
      </c>
    </row>
    <row r="245" spans="2:5" x14ac:dyDescent="0.3">
      <c r="B245" s="5">
        <v>46204</v>
      </c>
      <c r="C245" s="4" t="s">
        <v>84</v>
      </c>
      <c r="D245" s="4"/>
      <c r="E245" s="7">
        <v>4578512.4000000004</v>
      </c>
    </row>
    <row r="246" spans="2:5" x14ac:dyDescent="0.3">
      <c r="B246" s="5">
        <v>46204</v>
      </c>
      <c r="C246" s="4" t="s">
        <v>85</v>
      </c>
      <c r="D246" s="4" t="s">
        <v>15</v>
      </c>
      <c r="E246" s="7">
        <v>609939.06000000006</v>
      </c>
    </row>
    <row r="247" spans="2:5" x14ac:dyDescent="0.3">
      <c r="B247" s="5">
        <v>46204</v>
      </c>
      <c r="C247" s="4" t="s">
        <v>85</v>
      </c>
      <c r="D247" s="4" t="s">
        <v>27</v>
      </c>
      <c r="E247" s="7">
        <v>215960.32000000001</v>
      </c>
    </row>
    <row r="248" spans="2:5" x14ac:dyDescent="0.3">
      <c r="B248" s="5">
        <v>46204</v>
      </c>
      <c r="C248" s="4" t="s">
        <v>85</v>
      </c>
      <c r="D248" s="4" t="s">
        <v>32</v>
      </c>
      <c r="E248" s="7">
        <v>122764.39</v>
      </c>
    </row>
    <row r="249" spans="2:5" x14ac:dyDescent="0.3">
      <c r="B249" s="5">
        <v>46204</v>
      </c>
      <c r="C249" s="4" t="s">
        <v>85</v>
      </c>
      <c r="D249" s="4" t="s">
        <v>37</v>
      </c>
      <c r="E249" s="7">
        <v>65608.789999999994</v>
      </c>
    </row>
    <row r="250" spans="2:5" x14ac:dyDescent="0.3">
      <c r="B250" s="5">
        <v>46204</v>
      </c>
      <c r="C250" s="4" t="s">
        <v>85</v>
      </c>
      <c r="D250" s="4" t="s">
        <v>42</v>
      </c>
      <c r="E250" s="7">
        <v>299342.92</v>
      </c>
    </row>
    <row r="251" spans="2:5" x14ac:dyDescent="0.3">
      <c r="B251" s="5">
        <v>46204</v>
      </c>
      <c r="C251" s="4" t="s">
        <v>85</v>
      </c>
      <c r="D251" s="4" t="s">
        <v>47</v>
      </c>
      <c r="E251" s="7">
        <v>408230.71</v>
      </c>
    </row>
    <row r="252" spans="2:5" x14ac:dyDescent="0.3">
      <c r="B252" s="5">
        <v>46204</v>
      </c>
      <c r="C252" s="4" t="s">
        <v>86</v>
      </c>
      <c r="D252" s="4"/>
      <c r="E252" s="7">
        <v>2957237.64</v>
      </c>
    </row>
    <row r="253" spans="2:5" x14ac:dyDescent="0.3">
      <c r="B253" s="5">
        <v>46235</v>
      </c>
      <c r="C253" s="4" t="s">
        <v>84</v>
      </c>
      <c r="D253" s="4"/>
      <c r="E253" s="7">
        <v>4501878.38</v>
      </c>
    </row>
    <row r="254" spans="2:5" x14ac:dyDescent="0.3">
      <c r="B254" s="5">
        <v>46235</v>
      </c>
      <c r="C254" s="4" t="s">
        <v>85</v>
      </c>
      <c r="D254" s="4" t="s">
        <v>15</v>
      </c>
      <c r="E254" s="7">
        <v>587386.99</v>
      </c>
    </row>
    <row r="255" spans="2:5" x14ac:dyDescent="0.3">
      <c r="B255" s="5">
        <v>46235</v>
      </c>
      <c r="C255" s="4" t="s">
        <v>85</v>
      </c>
      <c r="D255" s="4" t="s">
        <v>27</v>
      </c>
      <c r="E255" s="7">
        <v>210669.57</v>
      </c>
    </row>
    <row r="256" spans="2:5" x14ac:dyDescent="0.3">
      <c r="B256" s="5">
        <v>46235</v>
      </c>
      <c r="C256" s="4" t="s">
        <v>85</v>
      </c>
      <c r="D256" s="4" t="s">
        <v>32</v>
      </c>
      <c r="E256" s="7">
        <v>123603.09</v>
      </c>
    </row>
    <row r="257" spans="2:5" x14ac:dyDescent="0.3">
      <c r="B257" s="5">
        <v>46235</v>
      </c>
      <c r="C257" s="4" t="s">
        <v>85</v>
      </c>
      <c r="D257" s="4" t="s">
        <v>37</v>
      </c>
      <c r="E257" s="7">
        <v>59765.46</v>
      </c>
    </row>
    <row r="258" spans="2:5" x14ac:dyDescent="0.3">
      <c r="B258" s="5">
        <v>46235</v>
      </c>
      <c r="C258" s="4" t="s">
        <v>85</v>
      </c>
      <c r="D258" s="4" t="s">
        <v>42</v>
      </c>
      <c r="E258" s="7">
        <v>299748.78999999998</v>
      </c>
    </row>
    <row r="259" spans="2:5" x14ac:dyDescent="0.3">
      <c r="B259" s="5">
        <v>46235</v>
      </c>
      <c r="C259" s="4" t="s">
        <v>85</v>
      </c>
      <c r="D259" s="4" t="s">
        <v>47</v>
      </c>
      <c r="E259" s="7">
        <v>433880.72</v>
      </c>
    </row>
    <row r="260" spans="2:5" x14ac:dyDescent="0.3">
      <c r="B260" s="5">
        <v>46235</v>
      </c>
      <c r="C260" s="4" t="s">
        <v>86</v>
      </c>
      <c r="D260" s="4"/>
      <c r="E260" s="7">
        <v>2903700.3</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E0904-F7AC-427E-B59D-9DEDC673BC42}">
  <sheetPr>
    <tabColor rgb="FF98A2B3"/>
  </sheetPr>
  <dimension ref="B1:M28"/>
  <sheetViews>
    <sheetView zoomScale="90" zoomScaleNormal="90" workbookViewId="0"/>
  </sheetViews>
  <sheetFormatPr defaultRowHeight="13" x14ac:dyDescent="0.3"/>
  <cols>
    <col min="1" max="1" width="2.69921875" customWidth="1"/>
    <col min="2" max="2" width="6.3984375" bestFit="1" customWidth="1"/>
    <col min="3" max="3" width="17.796875" bestFit="1" customWidth="1"/>
    <col min="4" max="4" width="13.296875" bestFit="1" customWidth="1"/>
    <col min="5" max="5" width="17.69921875" bestFit="1" customWidth="1"/>
    <col min="6" max="6" width="15.69921875" bestFit="1" customWidth="1"/>
    <col min="8" max="8" width="17.296875" bestFit="1" customWidth="1"/>
    <col min="9" max="9" width="13.09765625" bestFit="1" customWidth="1"/>
    <col min="10" max="10" width="21.19921875" bestFit="1" customWidth="1"/>
    <col min="12" max="12" width="14.796875" bestFit="1" customWidth="1"/>
    <col min="13" max="13" width="22.09765625" bestFit="1" customWidth="1"/>
  </cols>
  <sheetData>
    <row r="1" spans="2:13" ht="30" customHeight="1" x14ac:dyDescent="0.55000000000000004">
      <c r="B1" s="1" t="s">
        <v>87</v>
      </c>
    </row>
    <row r="2" spans="2:13" x14ac:dyDescent="0.3">
      <c r="B2" s="3" t="s">
        <v>88</v>
      </c>
    </row>
    <row r="4" spans="2:13" x14ac:dyDescent="0.3">
      <c r="B4" s="4" t="s">
        <v>3</v>
      </c>
      <c r="C4" s="4" t="s">
        <v>89</v>
      </c>
      <c r="D4" s="4" t="s">
        <v>4</v>
      </c>
      <c r="E4" s="4" t="s">
        <v>90</v>
      </c>
      <c r="F4" s="4" t="s">
        <v>91</v>
      </c>
      <c r="H4" s="4" t="s">
        <v>5</v>
      </c>
      <c r="I4" s="4" t="s">
        <v>125</v>
      </c>
      <c r="J4" s="4" t="s">
        <v>126</v>
      </c>
      <c r="L4" s="4" t="s">
        <v>6</v>
      </c>
      <c r="M4" s="4" t="s">
        <v>127</v>
      </c>
    </row>
    <row r="5" spans="2:13" x14ac:dyDescent="0.3">
      <c r="B5" s="4" t="s">
        <v>14</v>
      </c>
      <c r="C5" s="4" t="s">
        <v>92</v>
      </c>
      <c r="D5" s="4" t="s">
        <v>15</v>
      </c>
      <c r="E5" s="4" t="s">
        <v>93</v>
      </c>
      <c r="F5" s="6">
        <v>35</v>
      </c>
      <c r="H5" s="4" t="s">
        <v>16</v>
      </c>
      <c r="I5" s="9">
        <v>1</v>
      </c>
      <c r="J5" s="6">
        <v>30</v>
      </c>
      <c r="L5" s="4" t="s">
        <v>17</v>
      </c>
      <c r="M5" s="7">
        <v>1.6</v>
      </c>
    </row>
    <row r="6" spans="2:13" x14ac:dyDescent="0.3">
      <c r="B6" s="4" t="s">
        <v>23</v>
      </c>
      <c r="C6" s="4" t="s">
        <v>94</v>
      </c>
      <c r="D6" s="4" t="s">
        <v>15</v>
      </c>
      <c r="E6" s="4" t="s">
        <v>95</v>
      </c>
      <c r="F6" s="6">
        <v>35</v>
      </c>
      <c r="H6" s="4" t="s">
        <v>20</v>
      </c>
      <c r="I6" s="9">
        <v>0.88</v>
      </c>
      <c r="J6" s="6">
        <v>45</v>
      </c>
      <c r="L6" s="4" t="s">
        <v>18</v>
      </c>
      <c r="M6" s="7">
        <v>3.4</v>
      </c>
    </row>
    <row r="7" spans="2:13" x14ac:dyDescent="0.3">
      <c r="B7" s="4" t="s">
        <v>24</v>
      </c>
      <c r="C7" s="4" t="s">
        <v>96</v>
      </c>
      <c r="D7" s="4" t="s">
        <v>15</v>
      </c>
      <c r="E7" s="4" t="s">
        <v>95</v>
      </c>
      <c r="F7" s="6">
        <v>35</v>
      </c>
      <c r="H7" s="4" t="s">
        <v>21</v>
      </c>
      <c r="I7" s="9">
        <v>0.95</v>
      </c>
      <c r="J7" s="6">
        <v>35</v>
      </c>
      <c r="L7" s="4" t="s">
        <v>19</v>
      </c>
      <c r="M7" s="7">
        <v>3.9</v>
      </c>
    </row>
    <row r="8" spans="2:13" x14ac:dyDescent="0.3">
      <c r="B8" s="4" t="s">
        <v>25</v>
      </c>
      <c r="C8" s="4" t="s">
        <v>97</v>
      </c>
      <c r="D8" s="4" t="s">
        <v>15</v>
      </c>
      <c r="E8" s="4" t="s">
        <v>98</v>
      </c>
      <c r="F8" s="6">
        <v>35</v>
      </c>
      <c r="H8" s="4" t="s">
        <v>22</v>
      </c>
      <c r="I8" s="9">
        <v>1.1200000000000001</v>
      </c>
      <c r="J8" s="6">
        <v>2</v>
      </c>
    </row>
    <row r="9" spans="2:13" x14ac:dyDescent="0.3">
      <c r="B9" s="4" t="s">
        <v>26</v>
      </c>
      <c r="C9" s="4" t="s">
        <v>99</v>
      </c>
      <c r="D9" s="4" t="s">
        <v>27</v>
      </c>
      <c r="E9" s="4" t="s">
        <v>95</v>
      </c>
      <c r="F9" s="6">
        <v>30</v>
      </c>
    </row>
    <row r="10" spans="2:13" x14ac:dyDescent="0.3">
      <c r="B10" s="4" t="s">
        <v>28</v>
      </c>
      <c r="C10" s="4" t="s">
        <v>100</v>
      </c>
      <c r="D10" s="4" t="s">
        <v>27</v>
      </c>
      <c r="E10" s="4" t="s">
        <v>98</v>
      </c>
      <c r="F10" s="6">
        <v>30</v>
      </c>
    </row>
    <row r="11" spans="2:13" x14ac:dyDescent="0.3">
      <c r="B11" s="4" t="s">
        <v>29</v>
      </c>
      <c r="C11" s="4" t="s">
        <v>101</v>
      </c>
      <c r="D11" s="4" t="s">
        <v>27</v>
      </c>
      <c r="E11" s="4" t="s">
        <v>95</v>
      </c>
      <c r="F11" s="6">
        <v>30</v>
      </c>
    </row>
    <row r="12" spans="2:13" x14ac:dyDescent="0.3">
      <c r="B12" s="4" t="s">
        <v>30</v>
      </c>
      <c r="C12" s="4" t="s">
        <v>102</v>
      </c>
      <c r="D12" s="4" t="s">
        <v>27</v>
      </c>
      <c r="E12" s="4" t="s">
        <v>93</v>
      </c>
      <c r="F12" s="6">
        <v>30</v>
      </c>
    </row>
    <row r="13" spans="2:13" x14ac:dyDescent="0.3">
      <c r="B13" s="4" t="s">
        <v>31</v>
      </c>
      <c r="C13" s="4" t="s">
        <v>103</v>
      </c>
      <c r="D13" s="4" t="s">
        <v>32</v>
      </c>
      <c r="E13" s="4" t="s">
        <v>104</v>
      </c>
      <c r="F13" s="6">
        <v>14</v>
      </c>
    </row>
    <row r="14" spans="2:13" x14ac:dyDescent="0.3">
      <c r="B14" s="4" t="s">
        <v>33</v>
      </c>
      <c r="C14" s="4" t="s">
        <v>105</v>
      </c>
      <c r="D14" s="4" t="s">
        <v>32</v>
      </c>
      <c r="E14" s="4" t="s">
        <v>95</v>
      </c>
      <c r="F14" s="6">
        <v>14</v>
      </c>
    </row>
    <row r="15" spans="2:13" x14ac:dyDescent="0.3">
      <c r="B15" s="4" t="s">
        <v>34</v>
      </c>
      <c r="C15" s="4" t="s">
        <v>106</v>
      </c>
      <c r="D15" s="4" t="s">
        <v>32</v>
      </c>
      <c r="E15" s="4" t="s">
        <v>95</v>
      </c>
      <c r="F15" s="6">
        <v>14</v>
      </c>
    </row>
    <row r="16" spans="2:13" x14ac:dyDescent="0.3">
      <c r="B16" s="4" t="s">
        <v>35</v>
      </c>
      <c r="C16" s="4" t="s">
        <v>107</v>
      </c>
      <c r="D16" s="4" t="s">
        <v>32</v>
      </c>
      <c r="E16" s="4" t="s">
        <v>108</v>
      </c>
      <c r="F16" s="6">
        <v>14</v>
      </c>
    </row>
    <row r="17" spans="2:6" x14ac:dyDescent="0.3">
      <c r="B17" s="4" t="s">
        <v>36</v>
      </c>
      <c r="C17" s="4" t="s">
        <v>109</v>
      </c>
      <c r="D17" s="4" t="s">
        <v>37</v>
      </c>
      <c r="E17" s="4" t="s">
        <v>95</v>
      </c>
      <c r="F17" s="6">
        <v>10</v>
      </c>
    </row>
    <row r="18" spans="2:6" x14ac:dyDescent="0.3">
      <c r="B18" s="4" t="s">
        <v>38</v>
      </c>
      <c r="C18" s="4" t="s">
        <v>110</v>
      </c>
      <c r="D18" s="4" t="s">
        <v>37</v>
      </c>
      <c r="E18" s="4" t="s">
        <v>108</v>
      </c>
      <c r="F18" s="6">
        <v>10</v>
      </c>
    </row>
    <row r="19" spans="2:6" x14ac:dyDescent="0.3">
      <c r="B19" s="4" t="s">
        <v>39</v>
      </c>
      <c r="C19" s="4" t="s">
        <v>111</v>
      </c>
      <c r="D19" s="4" t="s">
        <v>37</v>
      </c>
      <c r="E19" s="4" t="s">
        <v>108</v>
      </c>
      <c r="F19" s="6">
        <v>10</v>
      </c>
    </row>
    <row r="20" spans="2:6" x14ac:dyDescent="0.3">
      <c r="B20" s="4" t="s">
        <v>40</v>
      </c>
      <c r="C20" s="4" t="s">
        <v>112</v>
      </c>
      <c r="D20" s="4" t="s">
        <v>37</v>
      </c>
      <c r="E20" s="4" t="s">
        <v>108</v>
      </c>
      <c r="F20" s="6">
        <v>10</v>
      </c>
    </row>
    <row r="21" spans="2:6" x14ac:dyDescent="0.3">
      <c r="B21" s="4" t="s">
        <v>41</v>
      </c>
      <c r="C21" s="4" t="s">
        <v>113</v>
      </c>
      <c r="D21" s="4" t="s">
        <v>42</v>
      </c>
      <c r="E21" s="4" t="s">
        <v>114</v>
      </c>
      <c r="F21" s="6">
        <v>120</v>
      </c>
    </row>
    <row r="22" spans="2:6" x14ac:dyDescent="0.3">
      <c r="B22" s="4" t="s">
        <v>43</v>
      </c>
      <c r="C22" s="4" t="s">
        <v>115</v>
      </c>
      <c r="D22" s="4" t="s">
        <v>42</v>
      </c>
      <c r="E22" s="4" t="s">
        <v>108</v>
      </c>
      <c r="F22" s="6">
        <v>120</v>
      </c>
    </row>
    <row r="23" spans="2:6" x14ac:dyDescent="0.3">
      <c r="B23" s="4" t="s">
        <v>44</v>
      </c>
      <c r="C23" s="4" t="s">
        <v>116</v>
      </c>
      <c r="D23" s="4" t="s">
        <v>42</v>
      </c>
      <c r="E23" s="4" t="s">
        <v>117</v>
      </c>
      <c r="F23" s="6">
        <v>120</v>
      </c>
    </row>
    <row r="24" spans="2:6" x14ac:dyDescent="0.3">
      <c r="B24" s="4" t="s">
        <v>45</v>
      </c>
      <c r="C24" s="4" t="s">
        <v>118</v>
      </c>
      <c r="D24" s="4" t="s">
        <v>42</v>
      </c>
      <c r="E24" s="4" t="s">
        <v>119</v>
      </c>
      <c r="F24" s="6">
        <v>120</v>
      </c>
    </row>
    <row r="25" spans="2:6" x14ac:dyDescent="0.3">
      <c r="B25" s="4" t="s">
        <v>46</v>
      </c>
      <c r="C25" s="4" t="s">
        <v>120</v>
      </c>
      <c r="D25" s="4" t="s">
        <v>47</v>
      </c>
      <c r="E25" s="4" t="s">
        <v>95</v>
      </c>
      <c r="F25" s="6">
        <v>90</v>
      </c>
    </row>
    <row r="26" spans="2:6" x14ac:dyDescent="0.3">
      <c r="B26" s="4" t="s">
        <v>48</v>
      </c>
      <c r="C26" s="4" t="s">
        <v>121</v>
      </c>
      <c r="D26" s="4" t="s">
        <v>47</v>
      </c>
      <c r="E26" s="4" t="s">
        <v>114</v>
      </c>
      <c r="F26" s="6">
        <v>90</v>
      </c>
    </row>
    <row r="27" spans="2:6" x14ac:dyDescent="0.3">
      <c r="B27" s="4" t="s">
        <v>49</v>
      </c>
      <c r="C27" s="4" t="s">
        <v>122</v>
      </c>
      <c r="D27" s="4" t="s">
        <v>47</v>
      </c>
      <c r="E27" s="4" t="s">
        <v>95</v>
      </c>
      <c r="F27" s="6">
        <v>90</v>
      </c>
    </row>
    <row r="28" spans="2:6" x14ac:dyDescent="0.3">
      <c r="B28" s="4" t="s">
        <v>50</v>
      </c>
      <c r="C28" s="4" t="s">
        <v>123</v>
      </c>
      <c r="D28" s="4" t="s">
        <v>47</v>
      </c>
      <c r="E28" s="4" t="s">
        <v>124</v>
      </c>
      <c r="F28" s="6">
        <v>90</v>
      </c>
    </row>
  </sheetData>
  <pageMargins left="0.7" right="0.7" top="0.75" bottom="0.75" header="0.3" footer="0.3"/>
  <tableParts count="3">
    <tablePart r:id="rId1"/>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CD478A5-DFA2-4011-B033-A5161E59581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99</vt:i4>
      </vt:variant>
    </vt:vector>
  </HeadingPairs>
  <TitlesOfParts>
    <vt:vector size="116" baseType="lpstr">
      <vt:lpstr>Cover</vt:lpstr>
      <vt:lpstr>Dashboard</vt:lpstr>
      <vt:lpstr>PnL</vt:lpstr>
      <vt:lpstr>PVM</vt:lpstr>
      <vt:lpstr>Forecast</vt:lpstr>
      <vt:lpstr>Scenarios</vt:lpstr>
      <vt:lpstr>WorkingCapital</vt:lpstr>
      <vt:lpstr>Channels</vt:lpstr>
      <vt:lpstr>Checks</vt:lpstr>
      <vt:lpstr>Assumptions</vt:lpstr>
      <vt:lpstr>PQ_Budget</vt:lpstr>
      <vt:lpstr>Data_Sales</vt:lpstr>
      <vt:lpstr>Data_BudgetUnits</vt:lpstr>
      <vt:lpstr>Data_BudgetRates</vt:lpstr>
      <vt:lpstr>Data_Opex</vt:lpstr>
      <vt:lpstr>Data_Balances</vt:lpstr>
      <vt:lpstr>Data_Dims</vt:lpstr>
      <vt:lpstr>AsOfMonth</vt:lpstr>
      <vt:lpstr>breakeven_gap</vt:lpstr>
      <vt:lpstr>breakeven_revenue</vt:lpstr>
      <vt:lpstr>breakeven_uplift</vt:lpstr>
      <vt:lpstr>breakeven_volume</vt:lpstr>
      <vt:lpstr>bridge_ebitda</vt:lpstr>
      <vt:lpstr>bridge_gm</vt:lpstr>
      <vt:lpstr>budget_bias</vt:lpstr>
      <vt:lpstr>budget_wape</vt:lpstr>
      <vt:lpstr>ch_cube_years</vt:lpstr>
      <vt:lpstr>ch_cube_yoy</vt:lpstr>
      <vt:lpstr>ch_formulas</vt:lpstr>
      <vt:lpstr>ch_total</vt:lpstr>
      <vt:lpstr>checks_status</vt:lpstr>
      <vt:lpstr>checks_summary</vt:lpstr>
      <vt:lpstr>cover_answers</vt:lpstr>
      <vt:lpstr>ctrl_sales_revenue</vt:lpstr>
      <vt:lpstr>ctrl_sales_rows</vt:lpstr>
      <vt:lpstr>ctrl_sales_units</vt:lpstr>
      <vt:lpstr>dash_commentary</vt:lpstr>
      <vt:lpstr>dash_movers</vt:lpstr>
      <vt:lpstr>dash_scenarios</vt:lpstr>
      <vt:lpstr>fc_basis</vt:lpstr>
      <vt:lpstr>fc_cogs</vt:lpstr>
      <vt:lpstr>fc_ets</vt:lpstr>
      <vt:lpstr>fc_ets_gap</vt:lpstr>
      <vt:lpstr>fc_freight</vt:lpstr>
      <vt:lpstr>fc_opex</vt:lpstr>
      <vt:lpstr>fc_opex_basis</vt:lpstr>
      <vt:lpstr>fc_opex0</vt:lpstr>
      <vt:lpstr>fc_revenue</vt:lpstr>
      <vt:lpstr>fc_u0</vt:lpstr>
      <vt:lpstr>fc_units</vt:lpstr>
      <vt:lpstr>FiscalYear</vt:lpstr>
      <vt:lpstr>FYStart</vt:lpstr>
      <vt:lpstr>kpi_breakeven</vt:lpstr>
      <vt:lpstr>kpi_ccc</vt:lpstr>
      <vt:lpstr>kpi_ebitda_fy</vt:lpstr>
      <vt:lpstr>kpi_ebitda_ytd</vt:lpstr>
      <vt:lpstr>kpi_gm_pct_ytd</vt:lpstr>
      <vt:lpstr>kpi_revenue_ytd</vt:lpstr>
      <vt:lpstr>LastDataMonth</vt:lpstr>
      <vt:lpstr>MonthsClosed</vt:lpstr>
      <vt:lpstr>pnl_budget</vt:lpstr>
      <vt:lpstr>pnl_fy_budget</vt:lpstr>
      <vt:lpstr>pnl_fy_outlook</vt:lpstr>
      <vt:lpstr>pnl_fy_py</vt:lpstr>
      <vt:lpstr>pnl_fy_variance</vt:lpstr>
      <vt:lpstr>pnl_months</vt:lpstr>
      <vt:lpstr>pnl_outlook</vt:lpstr>
      <vt:lpstr>pnl_py</vt:lpstr>
      <vt:lpstr>pnl_summary</vt:lpstr>
      <vt:lpstr>pnl_variance</vt:lpstr>
      <vt:lpstr>Assumptions!Print_Area</vt:lpstr>
      <vt:lpstr>Channels!Print_Area</vt:lpstr>
      <vt:lpstr>Checks!Print_Area</vt:lpstr>
      <vt:lpstr>Cover!Print_Area</vt:lpstr>
      <vt:lpstr>Dashboard!Print_Area</vt:lpstr>
      <vt:lpstr>Forecast!Print_Area</vt:lpstr>
      <vt:lpstr>PnL!Print_Area</vt:lpstr>
      <vt:lpstr>PVM!Print_Area</vt:lpstr>
      <vt:lpstr>Scenarios!Print_Area</vt:lpstr>
      <vt:lpstr>WorkingCapital!Print_Area</vt:lpstr>
      <vt:lpstr>PnL!Print_Titles</vt:lpstr>
      <vt:lpstr>pvm_by_category</vt:lpstr>
      <vt:lpstr>pvm_by_channel</vt:lpstr>
      <vt:lpstr>pvm_month</vt:lpstr>
      <vt:lpstr>pvm_month_total</vt:lpstr>
      <vt:lpstr>pvm_ytd</vt:lpstr>
      <vt:lpstr>pvm_ytd_total</vt:lpstr>
      <vt:lpstr>ScenarioList</vt:lpstr>
      <vt:lpstr>ScenarioName</vt:lpstr>
      <vt:lpstr>ScenarioNo</vt:lpstr>
      <vt:lpstr>scn_budget</vt:lpstr>
      <vt:lpstr>scn_live</vt:lpstr>
      <vt:lpstr>scn_table</vt:lpstr>
      <vt:lpstr>sel_cost</vt:lpstr>
      <vt:lpstr>sel_freight</vt:lpstr>
      <vt:lpstr>sel_opex</vt:lpstr>
      <vt:lpstr>sel_price</vt:lpstr>
      <vt:lpstr>sel_volume</vt:lpstr>
      <vt:lpstr>sens_grid</vt:lpstr>
      <vt:lpstr>sens_price</vt:lpstr>
      <vt:lpstr>sens_price_axis</vt:lpstr>
      <vt:lpstr>sens_volume</vt:lpstr>
      <vt:lpstr>sens_volume_axis</vt:lpstr>
      <vt:lpstr>ShelfRisk</vt:lpstr>
      <vt:lpstr>Tol</vt:lpstr>
      <vt:lpstr>tornado</vt:lpstr>
      <vt:lpstr>TornadoStep</vt:lpstr>
      <vt:lpstr>TrailMonths</vt:lpstr>
      <vt:lpstr>TrailStart</vt:lpstr>
      <vt:lpstr>wc_asof</vt:lpstr>
      <vt:lpstr>wc_at_risk_value</vt:lpstr>
      <vt:lpstr>wc_category</vt:lpstr>
      <vt:lpstr>wc_dio_category</vt:lpstr>
      <vt:lpstr>wc_lines</vt:lpstr>
      <vt:lpstr>wc_months</vt:lpstr>
      <vt:lpstr>WCDays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Kestrel Bay Provisions: FY2026 FP&amp;A model</dc:title>
  <dc:subject>Budget vs actual, price-volume-mix, rolling forecast, scenarios, working capital</dc:subject>
  <dc:creator>Kush Patel</dc:creator>
  <cp:lastModifiedBy>Kush Patel</cp:lastModifiedBy>
  <dcterms:created xsi:type="dcterms:W3CDTF">2026-09-23T18:25:42Z</dcterms:created>
  <dcterms:modified xsi:type="dcterms:W3CDTF">2026-09-23T18:26:41Z</dcterms:modified>
</cp:coreProperties>
</file>